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Housekeeping Log" sheetId="2" state="visible" r:id="rId2"/>
    <sheet xmlns:r="http://schemas.openxmlformats.org/officeDocument/2006/relationships" name="Standards &amp; Staff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%"/>
    <numFmt numFmtId="166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DCE8EE"/>
      <sz val="10"/>
    </font>
    <font>
      <name val="Calibri"/>
      <b val="1"/>
      <color rgb="00FFFFFF"/>
      <sz val="10"/>
    </font>
    <font>
      <name val="Calibri"/>
      <b val="1"/>
      <color rgb="00203040"/>
      <sz val="10"/>
    </font>
    <font>
      <name val="Calibri"/>
      <b val="1"/>
      <color rgb="00FFFFFF"/>
      <sz val="12"/>
    </font>
    <font>
      <name val="Calibri"/>
      <b val="1"/>
      <color rgb="0017324D"/>
      <sz val="15"/>
    </font>
    <font>
      <name val="Calibri"/>
      <b val="1"/>
      <color rgb="00FFFFFF"/>
      <sz val="11"/>
    </font>
    <font>
      <name val="Calibri"/>
      <color rgb="00203040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DDEBF7"/>
      </patternFill>
    </fill>
    <fill>
      <patternFill patternType="solid">
        <fgColor rgb="00FFFFFF"/>
      </patternFill>
    </fill>
    <fill>
      <patternFill patternType="solid">
        <fgColor rgb="00F2F7F8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164" fontId="3" fillId="2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2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166" fontId="6" fillId="5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164" fontId="0" fillId="6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166" fontId="0" fillId="5" borderId="1" applyAlignment="1" pivotButton="0" quotePrefix="0" xfId="0">
      <alignment horizontal="center" vertical="center" wrapText="1"/>
    </xf>
    <xf numFmtId="0" fontId="4" fillId="7" borderId="1" pivotButton="0" quotePrefix="0" xfId="0"/>
    <xf numFmtId="0" fontId="4" fillId="5" borderId="1" applyAlignment="1" pivotButton="0" quotePrefix="0" xfId="0">
      <alignment horizontal="center" vertical="center" wrapText="1"/>
    </xf>
    <xf numFmtId="164" fontId="8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18" fontId="8" fillId="4" borderId="1" applyAlignment="1" pivotButton="0" quotePrefix="0" xfId="0">
      <alignment horizontal="center" vertical="center" wrapText="1"/>
    </xf>
    <xf numFmtId="165" fontId="8" fillId="5" borderId="1" applyAlignment="1" pivotButton="0" quotePrefix="0" xfId="0">
      <alignment horizontal="center" vertical="center" wrapText="1"/>
    </xf>
    <xf numFmtId="166" fontId="8" fillId="5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 wrapText="1"/>
    </xf>
    <xf numFmtId="0" fontId="7" fillId="2" borderId="0" pivotButton="0" quotePrefix="0" xfId="0"/>
    <xf numFmtId="0" fontId="0" fillId="4" borderId="1" pivotButton="0" quotePrefix="0" xfId="0"/>
    <xf numFmtId="0" fontId="0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left" vertical="top" wrapText="1"/>
    </xf>
    <xf numFmtId="165" fontId="6" fillId="5" borderId="1" applyAlignment="1" pivotButton="0" quotePrefix="0" xfId="0">
      <alignment horizontal="center" vertical="center" wrapText="1"/>
    </xf>
    <xf numFmtId="166" fontId="6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166" fontId="0" fillId="5" borderId="1" applyAlignment="1" pivotButton="0" quotePrefix="0" xfId="0">
      <alignment horizontal="center" vertical="center" wrapText="1"/>
    </xf>
    <xf numFmtId="165" fontId="8" fillId="5" borderId="1" applyAlignment="1" pivotButton="0" quotePrefix="0" xfId="0">
      <alignment horizontal="center" vertical="center" wrapText="1"/>
    </xf>
    <xf numFmtId="166" fontId="8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  <dxf>
      <font>
        <name val="Calibri"/>
        <b val="1"/>
        <color rgb="00FFFFFF"/>
        <sz val="10"/>
      </font>
      <fill>
        <patternFill patternType="solid">
          <fgColor rgb="00147D6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Room Credits vs. Target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'Dashboard'!$A$18:$A$31</f>
            </numRef>
          </cat>
          <val>
            <numRef>
              <f>'Dashboard'!$C$18:$C$31</f>
            </numRef>
          </val>
        </ser>
        <ser>
          <idx val="1"/>
          <order val="1"/>
          <tx>
            <strRef>
              <f>'Dashboard'!I17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'Dashboard'!$A$18:$A$31</f>
            </numRef>
          </cat>
          <val>
            <numRef>
              <f>'Dashboard'!$I$18:$I$31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 Credits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Productivity Attainment by Employee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'Dashboard'!F35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'Dashboard'!$A$36:$A$43</f>
            </numRef>
          </cat>
          <val>
            <numRef>
              <f>'Dashboard'!$F$36:$F$43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Attainment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Inspection Pass Rate Trend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'Dashboard'!G17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'Dashboard'!$A$18:$A$31</f>
            </numRef>
          </cat>
          <val>
            <numRef>
              <f>'Dashboard'!$G$18:$G$31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Pass Rate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20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35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HousekeepingLogTable" displayName="HousekeepingLogTable" ref="A1:AF501" headerRowCount="1">
  <autoFilter ref="A1:AF501"/>
  <tableColumns count="32">
    <tableColumn id="1" name="Work Date"/>
    <tableColumn id="2" name="Shift"/>
    <tableColumn id="3" name="Employee ID"/>
    <tableColumn id="4" name="Employee Name"/>
    <tableColumn id="5" name="Job Role"/>
    <tableColumn id="6" name="Hotel Section"/>
    <tableColumn id="7" name="Room Number"/>
    <tableColumn id="8" name="Room Type"/>
    <tableColumn id="9" name="Cleaning Type"/>
    <tableColumn id="10" name="Room Credits"/>
    <tableColumn id="11" name="Start Time"/>
    <tableColumn id="12" name="End Time"/>
    <tableColumn id="13" name="Completion Status"/>
    <tableColumn id="14" name="Productive Minutes"/>
    <tableColumn id="15" name="Non-Room Task Minutes"/>
    <tableColumn id="16" name="Total Paid Minutes"/>
    <tableColumn id="17" name="Target Minutes"/>
    <tableColumn id="18" name="Target Room Credits"/>
    <tableColumn id="19" name="Minutes Variance"/>
    <tableColumn id="20" name="Productivity Attainment"/>
    <tableColumn id="21" name="Inspection Result"/>
    <tableColumn id="22" name="Inspection Score"/>
    <tableColumn id="23" name="Inspector"/>
    <tableColumn id="24" name="Rework Minutes"/>
    <tableColumn id="25" name="Hourly Wage"/>
    <tableColumn id="26" name="Estimated Labor Cost"/>
    <tableColumn id="27" name="Overtime Minutes"/>
    <tableColumn id="28" name="Manager Review"/>
    <tableColumn id="29" name="Exception Reason"/>
    <tableColumn id="30" name="Notes"/>
    <tableColumn id="31" name="Source Reference"/>
    <tableColumn id="32" name="Record 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leaningStandardsTable" displayName="CleaningStandardsTable" ref="A4:E11" headerRowCount="1">
  <autoFilter ref="A4:E11"/>
  <tableColumns count="5">
    <tableColumn id="1" name="Cleaning Type"/>
    <tableColumn id="2" name="Room Credits"/>
    <tableColumn id="3" name="Target Minutes"/>
    <tableColumn id="4" name="Requires Room Number"/>
    <tableColumn id="5" name="Active"/>
  </tableColumns>
  <tableStyleInfo name="TableStyleMedium2" showRowStripes="1"/>
</table>
</file>

<file path=xl/tables/table3.xml><?xml version="1.0" encoding="utf-8"?>
<table xmlns="http://schemas.openxmlformats.org/spreadsheetml/2006/main" id="3" name="StaffTable" displayName="StaffTable" ref="A14:J114" headerRowCount="1">
  <autoFilter ref="A14:J114"/>
  <tableColumns count="10">
    <tableColumn id="1" name="Employee ID"/>
    <tableColumn id="2" name="Employee Name"/>
    <tableColumn id="3" name="Job Role"/>
    <tableColumn id="4" name="Primary Shift"/>
    <tableColumn id="5" name="Primary Section"/>
    <tableColumn id="6" name="Hourly Wage"/>
    <tableColumn id="7" name="Target Credits per Paid Hour"/>
    <tableColumn id="8" name="Active"/>
    <tableColumn id="9" name="Supervisor"/>
    <tableColumn id="10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14" customWidth="1" min="4" max="4"/>
    <col width="19" customWidth="1" min="5" max="5"/>
    <col width="18" customWidth="1" min="6" max="6"/>
    <col width="18" customWidth="1" min="7" max="7"/>
    <col width="18" customWidth="1" min="8" max="8"/>
    <col width="18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0" customHeight="1">
      <c r="A1" s="1" t="inlineStr">
        <is>
          <t>Hotel Housekeeping Productivity Dashboard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Track room completion, labor efficiency, inspection quality, and daily exceptions.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3">
        <f>TODAY()</f>
        <v/>
      </c>
    </row>
    <row r="3"/>
    <row r="4">
      <c r="A4" s="4" t="inlineStr">
        <is>
          <t>Start Date</t>
        </is>
      </c>
      <c r="B4" s="5" t="n">
        <v>46023</v>
      </c>
      <c r="C4" s="4" t="inlineStr">
        <is>
          <t>End Date</t>
        </is>
      </c>
      <c r="D4" s="5" t="n">
        <v>46053</v>
      </c>
      <c r="E4" s="4" t="inlineStr">
        <is>
          <t>Employee Filter</t>
        </is>
      </c>
      <c r="F4" s="6" t="inlineStr">
        <is>
          <t>All Employees</t>
        </is>
      </c>
      <c r="G4" s="4" t="inlineStr">
        <is>
          <t>Section Filter</t>
        </is>
      </c>
      <c r="H4" s="6" t="inlineStr">
        <is>
          <t>All Sections</t>
        </is>
      </c>
    </row>
    <row r="5"/>
    <row r="6">
      <c r="A6" s="7" t="inlineStr">
        <is>
          <t>Key Performance Indicators</t>
        </is>
      </c>
      <c r="B6" s="7" t="n"/>
      <c r="C6" s="7" t="n"/>
      <c r="D6" s="7" t="n"/>
      <c r="E6" s="7" t="n"/>
      <c r="F6" s="7" t="n"/>
      <c r="G6" s="7" t="n"/>
      <c r="H6" s="7" t="n"/>
    </row>
    <row r="7"/>
    <row r="8">
      <c r="A8" s="8" t="inlineStr">
        <is>
          <t>Rooms Completed</t>
        </is>
      </c>
      <c r="C8" s="8" t="inlineStr">
        <is>
          <t>Room Credits Completed</t>
        </is>
      </c>
      <c r="E8" s="8" t="inlineStr">
        <is>
          <t>Paid Hours</t>
        </is>
      </c>
      <c r="G8" s="8" t="inlineStr">
        <is>
          <t>Credits per Paid Hour</t>
        </is>
      </c>
    </row>
    <row r="9">
      <c r="A9" s="9">
        <f>COUNTIFS('Housekeeping Log'!$A$2:$A$501,"&gt;="&amp;$B$4,'Housekeeping Log'!$A$2:$A$501,"&lt;="&amp;$D$4,'Housekeeping Log'!$M$2:$M$501,"Completed")</f>
        <v/>
      </c>
      <c r="C9" s="9">
        <f>SUMIFS('Housekeeping Log'!$J$2:$J$501,'Housekeeping Log'!$A$2:$A$501,"&gt;="&amp;$B$4,'Housekeeping Log'!$A$2:$A$501,"&lt;="&amp;$D$4,'Housekeeping Log'!$M$2:$M$501,"Completed")</f>
        <v/>
      </c>
      <c r="E9" s="9">
        <f>SUMIFS('Housekeeping Log'!$P$2:$P$501,'Housekeeping Log'!$A$2:$A$501,"&gt;="&amp;$B$4,'Housekeeping Log'!$A$2:$A$501,"&lt;="&amp;$D$4)/60</f>
        <v/>
      </c>
      <c r="G9" s="9">
        <f>IFERROR(C9/E9,0)</f>
        <v/>
      </c>
    </row>
    <row r="10"/>
    <row r="11"/>
    <row r="12">
      <c r="A12" s="8" t="inlineStr">
        <is>
          <t>Average Minutes per Room</t>
        </is>
      </c>
      <c r="C12" s="8" t="inlineStr">
        <is>
          <t>Productivity Attainment</t>
        </is>
      </c>
      <c r="E12" s="8" t="inlineStr">
        <is>
          <t>Inspection Pass Rate</t>
        </is>
      </c>
      <c r="G12" s="8" t="inlineStr">
        <is>
          <t>Estimated Labor Cost</t>
        </is>
      </c>
    </row>
    <row r="13">
      <c r="A13" s="9">
        <f>IFERROR(SUMIFS('Housekeeping Log'!$N$2:$N$501,'Housekeeping Log'!$A$2:$A$501,"&gt;="&amp;$B$4,'Housekeeping Log'!$A$2:$A$501,"&lt;="&amp;$D$4)/A9,0)</f>
        <v/>
      </c>
      <c r="C13" s="34">
        <f>IFERROR(C9/SUMIFS('Housekeeping Log'!$R$2:$R$501,'Housekeeping Log'!$A$2:$A$501,"&gt;="&amp;$B$4,'Housekeeping Log'!$A$2:$A$501,"&lt;="&amp;$D$4),0)</f>
        <v/>
      </c>
      <c r="E13" s="34">
        <f>IFERROR((COUNTIFS('Housekeeping Log'!$U$2:$U$501,"Passed")+COUNTIFS('Housekeeping Log'!$U$2:$U$501,"Recheck Passed"))/(COUNTIFS('Housekeeping Log'!$U$2:$U$501,"Passed")+COUNTIFS('Housekeeping Log'!$U$2:$U$501,"Recheck Passed")+COUNTIFS('Housekeeping Log'!$U$2:$U$501,"Failed")),0)</f>
        <v/>
      </c>
      <c r="G13" s="35">
        <f>SUMIFS('Housekeeping Log'!$Z$2:$Z$501,'Housekeeping Log'!$A$2:$A$501,"&gt;="&amp;$B$4,'Housekeeping Log'!$A$2:$A$501,"&lt;="&amp;$D$4)</f>
        <v/>
      </c>
    </row>
    <row r="14"/>
    <row r="15"/>
    <row r="16">
      <c r="A16" s="7" t="inlineStr">
        <is>
          <t>Daily Performance Summary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12" t="inlineStr">
        <is>
          <t>Date</t>
        </is>
      </c>
      <c r="B17" s="12" t="inlineStr">
        <is>
          <t>Rooms Completed</t>
        </is>
      </c>
      <c r="C17" s="12" t="inlineStr">
        <is>
          <t>Room Credits</t>
        </is>
      </c>
      <c r="D17" s="12" t="inlineStr">
        <is>
          <t>Paid Hours</t>
        </is>
      </c>
      <c r="E17" s="12" t="inlineStr">
        <is>
          <t>Credits per Paid Hour</t>
        </is>
      </c>
      <c r="F17" s="12" t="inlineStr">
        <is>
          <t>Productivity Attainment</t>
        </is>
      </c>
      <c r="G17" s="12" t="inlineStr">
        <is>
          <t>Inspection Pass Rate</t>
        </is>
      </c>
      <c r="H17" s="12" t="inlineStr">
        <is>
          <t>Labor Cost</t>
        </is>
      </c>
      <c r="I17" s="12" t="inlineStr">
        <is>
          <t>Target Room Credits</t>
        </is>
      </c>
    </row>
    <row r="18">
      <c r="A18" s="13">
        <f>IF($B$4+0&lt;=$D$4,$B$4+0,"")</f>
        <v/>
      </c>
      <c r="B18" s="14">
        <f>IF($A18="","",COUNTIFS('Housekeeping Log'!$A$2:$A$501,$A18,'Housekeeping Log'!$M$2:$M$501,"Completed"))</f>
        <v/>
      </c>
      <c r="C18" s="14">
        <f>IF($A18="","",SUMIFS('Housekeeping Log'!$J$2:$J$501,'Housekeeping Log'!$A$2:$A$501,$A18,'Housekeeping Log'!$M$2:$M$501,"Completed"))</f>
        <v/>
      </c>
      <c r="D18" s="14">
        <f>IF($A18="","",SUMIFS('Housekeeping Log'!$P$2:$P$501,'Housekeeping Log'!$A$2:$A$501,$A18)/60)</f>
        <v/>
      </c>
      <c r="E18" s="14">
        <f>IFERROR(C18/D18,0)</f>
        <v/>
      </c>
      <c r="F18" s="36">
        <f>IFERROR(C18/I18,0)</f>
        <v/>
      </c>
      <c r="G18" s="36">
        <f>IFERROR((COUNTIFS('Housekeeping Log'!$A$2:$A$501,$A18,'Housekeeping Log'!$U$2:$U$501,"Passed")+COUNTIFS('Housekeeping Log'!$A$2:$A$501,$A18,'Housekeeping Log'!$U$2:$U$501,"Recheck Passed"))/(COUNTIFS('Housekeeping Log'!$A$2:$A$501,$A18,'Housekeeping Log'!$U$2:$U$501,"Passed")+COUNTIFS('Housekeeping Log'!$A$2:$A$501,$A18,'Housekeeping Log'!$U$2:$U$501,"Recheck Passed")+COUNTIFS('Housekeeping Log'!$A$2:$A$501,$A18,'Housekeeping Log'!$U$2:$U$501,"Failed")),0)</f>
        <v/>
      </c>
      <c r="H18" s="37">
        <f>IF($A18="","",SUMIFS('Housekeeping Log'!$Z$2:$Z$501,'Housekeeping Log'!$A$2:$A$501,$A18))</f>
        <v/>
      </c>
      <c r="I18" s="14">
        <f>IF($A18="","",SUMIFS('Housekeeping Log'!$R$2:$R$501,'Housekeeping Log'!$A$2:$A$501,$A18))</f>
        <v/>
      </c>
    </row>
    <row r="19">
      <c r="A19" s="13">
        <f>IF($B$4+1&lt;=$D$4,$B$4+1,"")</f>
        <v/>
      </c>
      <c r="B19" s="14">
        <f>IF($A19="","",COUNTIFS('Housekeeping Log'!$A$2:$A$501,$A19,'Housekeeping Log'!$M$2:$M$501,"Completed"))</f>
        <v/>
      </c>
      <c r="C19" s="14">
        <f>IF($A19="","",SUMIFS('Housekeeping Log'!$J$2:$J$501,'Housekeeping Log'!$A$2:$A$501,$A19,'Housekeeping Log'!$M$2:$M$501,"Completed"))</f>
        <v/>
      </c>
      <c r="D19" s="14">
        <f>IF($A19="","",SUMIFS('Housekeeping Log'!$P$2:$P$501,'Housekeeping Log'!$A$2:$A$501,$A19)/60)</f>
        <v/>
      </c>
      <c r="E19" s="14">
        <f>IFERROR(C19/D19,0)</f>
        <v/>
      </c>
      <c r="F19" s="36">
        <f>IFERROR(C19/I19,0)</f>
        <v/>
      </c>
      <c r="G19" s="36">
        <f>IFERROR((COUNTIFS('Housekeeping Log'!$A$2:$A$501,$A19,'Housekeeping Log'!$U$2:$U$501,"Passed")+COUNTIFS('Housekeeping Log'!$A$2:$A$501,$A19,'Housekeeping Log'!$U$2:$U$501,"Recheck Passed"))/(COUNTIFS('Housekeeping Log'!$A$2:$A$501,$A19,'Housekeeping Log'!$U$2:$U$501,"Passed")+COUNTIFS('Housekeeping Log'!$A$2:$A$501,$A19,'Housekeeping Log'!$U$2:$U$501,"Recheck Passed")+COUNTIFS('Housekeeping Log'!$A$2:$A$501,$A19,'Housekeeping Log'!$U$2:$U$501,"Failed")),0)</f>
        <v/>
      </c>
      <c r="H19" s="37">
        <f>IF($A19="","",SUMIFS('Housekeeping Log'!$Z$2:$Z$501,'Housekeeping Log'!$A$2:$A$501,$A19))</f>
        <v/>
      </c>
      <c r="I19" s="14">
        <f>IF($A19="","",SUMIFS('Housekeeping Log'!$R$2:$R$501,'Housekeeping Log'!$A$2:$A$501,$A19))</f>
        <v/>
      </c>
    </row>
    <row r="20">
      <c r="A20" s="13">
        <f>IF($B$4+2&lt;=$D$4,$B$4+2,"")</f>
        <v/>
      </c>
      <c r="B20" s="14">
        <f>IF($A20="","",COUNTIFS('Housekeeping Log'!$A$2:$A$501,$A20,'Housekeeping Log'!$M$2:$M$501,"Completed"))</f>
        <v/>
      </c>
      <c r="C20" s="14">
        <f>IF($A20="","",SUMIFS('Housekeeping Log'!$J$2:$J$501,'Housekeeping Log'!$A$2:$A$501,$A20,'Housekeeping Log'!$M$2:$M$501,"Completed"))</f>
        <v/>
      </c>
      <c r="D20" s="14">
        <f>IF($A20="","",SUMIFS('Housekeeping Log'!$P$2:$P$501,'Housekeeping Log'!$A$2:$A$501,$A20)/60)</f>
        <v/>
      </c>
      <c r="E20" s="14">
        <f>IFERROR(C20/D20,0)</f>
        <v/>
      </c>
      <c r="F20" s="36">
        <f>IFERROR(C20/I20,0)</f>
        <v/>
      </c>
      <c r="G20" s="36">
        <f>IFERROR((COUNTIFS('Housekeeping Log'!$A$2:$A$501,$A20,'Housekeeping Log'!$U$2:$U$501,"Passed")+COUNTIFS('Housekeeping Log'!$A$2:$A$501,$A20,'Housekeeping Log'!$U$2:$U$501,"Recheck Passed"))/(COUNTIFS('Housekeeping Log'!$A$2:$A$501,$A20,'Housekeeping Log'!$U$2:$U$501,"Passed")+COUNTIFS('Housekeeping Log'!$A$2:$A$501,$A20,'Housekeeping Log'!$U$2:$U$501,"Recheck Passed")+COUNTIFS('Housekeeping Log'!$A$2:$A$501,$A20,'Housekeeping Log'!$U$2:$U$501,"Failed")),0)</f>
        <v/>
      </c>
      <c r="H20" s="37">
        <f>IF($A20="","",SUMIFS('Housekeeping Log'!$Z$2:$Z$501,'Housekeeping Log'!$A$2:$A$501,$A20))</f>
        <v/>
      </c>
      <c r="I20" s="14">
        <f>IF($A20="","",SUMIFS('Housekeeping Log'!$R$2:$R$501,'Housekeeping Log'!$A$2:$A$501,$A20))</f>
        <v/>
      </c>
    </row>
    <row r="21">
      <c r="A21" s="13">
        <f>IF($B$4+3&lt;=$D$4,$B$4+3,"")</f>
        <v/>
      </c>
      <c r="B21" s="14">
        <f>IF($A21="","",COUNTIFS('Housekeeping Log'!$A$2:$A$501,$A21,'Housekeeping Log'!$M$2:$M$501,"Completed"))</f>
        <v/>
      </c>
      <c r="C21" s="14">
        <f>IF($A21="","",SUMIFS('Housekeeping Log'!$J$2:$J$501,'Housekeeping Log'!$A$2:$A$501,$A21,'Housekeeping Log'!$M$2:$M$501,"Completed"))</f>
        <v/>
      </c>
      <c r="D21" s="14">
        <f>IF($A21="","",SUMIFS('Housekeeping Log'!$P$2:$P$501,'Housekeeping Log'!$A$2:$A$501,$A21)/60)</f>
        <v/>
      </c>
      <c r="E21" s="14">
        <f>IFERROR(C21/D21,0)</f>
        <v/>
      </c>
      <c r="F21" s="36">
        <f>IFERROR(C21/I21,0)</f>
        <v/>
      </c>
      <c r="G21" s="36">
        <f>IFERROR((COUNTIFS('Housekeeping Log'!$A$2:$A$501,$A21,'Housekeeping Log'!$U$2:$U$501,"Passed")+COUNTIFS('Housekeeping Log'!$A$2:$A$501,$A21,'Housekeeping Log'!$U$2:$U$501,"Recheck Passed"))/(COUNTIFS('Housekeeping Log'!$A$2:$A$501,$A21,'Housekeeping Log'!$U$2:$U$501,"Passed")+COUNTIFS('Housekeeping Log'!$A$2:$A$501,$A21,'Housekeeping Log'!$U$2:$U$501,"Recheck Passed")+COUNTIFS('Housekeeping Log'!$A$2:$A$501,$A21,'Housekeeping Log'!$U$2:$U$501,"Failed")),0)</f>
        <v/>
      </c>
      <c r="H21" s="37">
        <f>IF($A21="","",SUMIFS('Housekeeping Log'!$Z$2:$Z$501,'Housekeeping Log'!$A$2:$A$501,$A21))</f>
        <v/>
      </c>
      <c r="I21" s="14">
        <f>IF($A21="","",SUMIFS('Housekeeping Log'!$R$2:$R$501,'Housekeeping Log'!$A$2:$A$501,$A21))</f>
        <v/>
      </c>
    </row>
    <row r="22">
      <c r="A22" s="13">
        <f>IF($B$4+4&lt;=$D$4,$B$4+4,"")</f>
        <v/>
      </c>
      <c r="B22" s="14">
        <f>IF($A22="","",COUNTIFS('Housekeeping Log'!$A$2:$A$501,$A22,'Housekeeping Log'!$M$2:$M$501,"Completed"))</f>
        <v/>
      </c>
      <c r="C22" s="14">
        <f>IF($A22="","",SUMIFS('Housekeeping Log'!$J$2:$J$501,'Housekeeping Log'!$A$2:$A$501,$A22,'Housekeeping Log'!$M$2:$M$501,"Completed"))</f>
        <v/>
      </c>
      <c r="D22" s="14">
        <f>IF($A22="","",SUMIFS('Housekeeping Log'!$P$2:$P$501,'Housekeeping Log'!$A$2:$A$501,$A22)/60)</f>
        <v/>
      </c>
      <c r="E22" s="14">
        <f>IFERROR(C22/D22,0)</f>
        <v/>
      </c>
      <c r="F22" s="36">
        <f>IFERROR(C22/I22,0)</f>
        <v/>
      </c>
      <c r="G22" s="36">
        <f>IFERROR((COUNTIFS('Housekeeping Log'!$A$2:$A$501,$A22,'Housekeeping Log'!$U$2:$U$501,"Passed")+COUNTIFS('Housekeeping Log'!$A$2:$A$501,$A22,'Housekeeping Log'!$U$2:$U$501,"Recheck Passed"))/(COUNTIFS('Housekeeping Log'!$A$2:$A$501,$A22,'Housekeeping Log'!$U$2:$U$501,"Passed")+COUNTIFS('Housekeeping Log'!$A$2:$A$501,$A22,'Housekeeping Log'!$U$2:$U$501,"Recheck Passed")+COUNTIFS('Housekeeping Log'!$A$2:$A$501,$A22,'Housekeeping Log'!$U$2:$U$501,"Failed")),0)</f>
        <v/>
      </c>
      <c r="H22" s="37">
        <f>IF($A22="","",SUMIFS('Housekeeping Log'!$Z$2:$Z$501,'Housekeeping Log'!$A$2:$A$501,$A22))</f>
        <v/>
      </c>
      <c r="I22" s="14">
        <f>IF($A22="","",SUMIFS('Housekeeping Log'!$R$2:$R$501,'Housekeeping Log'!$A$2:$A$501,$A22))</f>
        <v/>
      </c>
    </row>
    <row r="23">
      <c r="A23" s="13">
        <f>IF($B$4+5&lt;=$D$4,$B$4+5,"")</f>
        <v/>
      </c>
      <c r="B23" s="14">
        <f>IF($A23="","",COUNTIFS('Housekeeping Log'!$A$2:$A$501,$A23,'Housekeeping Log'!$M$2:$M$501,"Completed"))</f>
        <v/>
      </c>
      <c r="C23" s="14">
        <f>IF($A23="","",SUMIFS('Housekeeping Log'!$J$2:$J$501,'Housekeeping Log'!$A$2:$A$501,$A23,'Housekeeping Log'!$M$2:$M$501,"Completed"))</f>
        <v/>
      </c>
      <c r="D23" s="14">
        <f>IF($A23="","",SUMIFS('Housekeeping Log'!$P$2:$P$501,'Housekeeping Log'!$A$2:$A$501,$A23)/60)</f>
        <v/>
      </c>
      <c r="E23" s="14">
        <f>IFERROR(C23/D23,0)</f>
        <v/>
      </c>
      <c r="F23" s="36">
        <f>IFERROR(C23/I23,0)</f>
        <v/>
      </c>
      <c r="G23" s="36">
        <f>IFERROR((COUNTIFS('Housekeeping Log'!$A$2:$A$501,$A23,'Housekeeping Log'!$U$2:$U$501,"Passed")+COUNTIFS('Housekeeping Log'!$A$2:$A$501,$A23,'Housekeeping Log'!$U$2:$U$501,"Recheck Passed"))/(COUNTIFS('Housekeeping Log'!$A$2:$A$501,$A23,'Housekeeping Log'!$U$2:$U$501,"Passed")+COUNTIFS('Housekeeping Log'!$A$2:$A$501,$A23,'Housekeeping Log'!$U$2:$U$501,"Recheck Passed")+COUNTIFS('Housekeeping Log'!$A$2:$A$501,$A23,'Housekeeping Log'!$U$2:$U$501,"Failed")),0)</f>
        <v/>
      </c>
      <c r="H23" s="37">
        <f>IF($A23="","",SUMIFS('Housekeeping Log'!$Z$2:$Z$501,'Housekeeping Log'!$A$2:$A$501,$A23))</f>
        <v/>
      </c>
      <c r="I23" s="14">
        <f>IF($A23="","",SUMIFS('Housekeeping Log'!$R$2:$R$501,'Housekeeping Log'!$A$2:$A$501,$A23))</f>
        <v/>
      </c>
    </row>
    <row r="24">
      <c r="A24" s="13">
        <f>IF($B$4+6&lt;=$D$4,$B$4+6,"")</f>
        <v/>
      </c>
      <c r="B24" s="14">
        <f>IF($A24="","",COUNTIFS('Housekeeping Log'!$A$2:$A$501,$A24,'Housekeeping Log'!$M$2:$M$501,"Completed"))</f>
        <v/>
      </c>
      <c r="C24" s="14">
        <f>IF($A24="","",SUMIFS('Housekeeping Log'!$J$2:$J$501,'Housekeeping Log'!$A$2:$A$501,$A24,'Housekeeping Log'!$M$2:$M$501,"Completed"))</f>
        <v/>
      </c>
      <c r="D24" s="14">
        <f>IF($A24="","",SUMIFS('Housekeeping Log'!$P$2:$P$501,'Housekeeping Log'!$A$2:$A$501,$A24)/60)</f>
        <v/>
      </c>
      <c r="E24" s="14">
        <f>IFERROR(C24/D24,0)</f>
        <v/>
      </c>
      <c r="F24" s="36">
        <f>IFERROR(C24/I24,0)</f>
        <v/>
      </c>
      <c r="G24" s="36">
        <f>IFERROR((COUNTIFS('Housekeeping Log'!$A$2:$A$501,$A24,'Housekeeping Log'!$U$2:$U$501,"Passed")+COUNTIFS('Housekeeping Log'!$A$2:$A$501,$A24,'Housekeeping Log'!$U$2:$U$501,"Recheck Passed"))/(COUNTIFS('Housekeeping Log'!$A$2:$A$501,$A24,'Housekeeping Log'!$U$2:$U$501,"Passed")+COUNTIFS('Housekeeping Log'!$A$2:$A$501,$A24,'Housekeeping Log'!$U$2:$U$501,"Recheck Passed")+COUNTIFS('Housekeeping Log'!$A$2:$A$501,$A24,'Housekeeping Log'!$U$2:$U$501,"Failed")),0)</f>
        <v/>
      </c>
      <c r="H24" s="37">
        <f>IF($A24="","",SUMIFS('Housekeeping Log'!$Z$2:$Z$501,'Housekeeping Log'!$A$2:$A$501,$A24))</f>
        <v/>
      </c>
      <c r="I24" s="14">
        <f>IF($A24="","",SUMIFS('Housekeeping Log'!$R$2:$R$501,'Housekeeping Log'!$A$2:$A$501,$A24))</f>
        <v/>
      </c>
    </row>
    <row r="25">
      <c r="A25" s="13">
        <f>IF($B$4+7&lt;=$D$4,$B$4+7,"")</f>
        <v/>
      </c>
      <c r="B25" s="14">
        <f>IF($A25="","",COUNTIFS('Housekeeping Log'!$A$2:$A$501,$A25,'Housekeeping Log'!$M$2:$M$501,"Completed"))</f>
        <v/>
      </c>
      <c r="C25" s="14">
        <f>IF($A25="","",SUMIFS('Housekeeping Log'!$J$2:$J$501,'Housekeeping Log'!$A$2:$A$501,$A25,'Housekeeping Log'!$M$2:$M$501,"Completed"))</f>
        <v/>
      </c>
      <c r="D25" s="14">
        <f>IF($A25="","",SUMIFS('Housekeeping Log'!$P$2:$P$501,'Housekeeping Log'!$A$2:$A$501,$A25)/60)</f>
        <v/>
      </c>
      <c r="E25" s="14">
        <f>IFERROR(C25/D25,0)</f>
        <v/>
      </c>
      <c r="F25" s="36">
        <f>IFERROR(C25/I25,0)</f>
        <v/>
      </c>
      <c r="G25" s="36">
        <f>IFERROR((COUNTIFS('Housekeeping Log'!$A$2:$A$501,$A25,'Housekeeping Log'!$U$2:$U$501,"Passed")+COUNTIFS('Housekeeping Log'!$A$2:$A$501,$A25,'Housekeeping Log'!$U$2:$U$501,"Recheck Passed"))/(COUNTIFS('Housekeeping Log'!$A$2:$A$501,$A25,'Housekeeping Log'!$U$2:$U$501,"Passed")+COUNTIFS('Housekeeping Log'!$A$2:$A$501,$A25,'Housekeeping Log'!$U$2:$U$501,"Recheck Passed")+COUNTIFS('Housekeeping Log'!$A$2:$A$501,$A25,'Housekeeping Log'!$U$2:$U$501,"Failed")),0)</f>
        <v/>
      </c>
      <c r="H25" s="37">
        <f>IF($A25="","",SUMIFS('Housekeeping Log'!$Z$2:$Z$501,'Housekeeping Log'!$A$2:$A$501,$A25))</f>
        <v/>
      </c>
      <c r="I25" s="14">
        <f>IF($A25="","",SUMIFS('Housekeeping Log'!$R$2:$R$501,'Housekeeping Log'!$A$2:$A$501,$A25))</f>
        <v/>
      </c>
    </row>
    <row r="26">
      <c r="A26" s="13">
        <f>IF($B$4+8&lt;=$D$4,$B$4+8,"")</f>
        <v/>
      </c>
      <c r="B26" s="14">
        <f>IF($A26="","",COUNTIFS('Housekeeping Log'!$A$2:$A$501,$A26,'Housekeeping Log'!$M$2:$M$501,"Completed"))</f>
        <v/>
      </c>
      <c r="C26" s="14">
        <f>IF($A26="","",SUMIFS('Housekeeping Log'!$J$2:$J$501,'Housekeeping Log'!$A$2:$A$501,$A26,'Housekeeping Log'!$M$2:$M$501,"Completed"))</f>
        <v/>
      </c>
      <c r="D26" s="14">
        <f>IF($A26="","",SUMIFS('Housekeeping Log'!$P$2:$P$501,'Housekeeping Log'!$A$2:$A$501,$A26)/60)</f>
        <v/>
      </c>
      <c r="E26" s="14">
        <f>IFERROR(C26/D26,0)</f>
        <v/>
      </c>
      <c r="F26" s="36">
        <f>IFERROR(C26/I26,0)</f>
        <v/>
      </c>
      <c r="G26" s="36">
        <f>IFERROR((COUNTIFS('Housekeeping Log'!$A$2:$A$501,$A26,'Housekeeping Log'!$U$2:$U$501,"Passed")+COUNTIFS('Housekeeping Log'!$A$2:$A$501,$A26,'Housekeeping Log'!$U$2:$U$501,"Recheck Passed"))/(COUNTIFS('Housekeeping Log'!$A$2:$A$501,$A26,'Housekeeping Log'!$U$2:$U$501,"Passed")+COUNTIFS('Housekeeping Log'!$A$2:$A$501,$A26,'Housekeeping Log'!$U$2:$U$501,"Recheck Passed")+COUNTIFS('Housekeeping Log'!$A$2:$A$501,$A26,'Housekeeping Log'!$U$2:$U$501,"Failed")),0)</f>
        <v/>
      </c>
      <c r="H26" s="37">
        <f>IF($A26="","",SUMIFS('Housekeeping Log'!$Z$2:$Z$501,'Housekeeping Log'!$A$2:$A$501,$A26))</f>
        <v/>
      </c>
      <c r="I26" s="14">
        <f>IF($A26="","",SUMIFS('Housekeeping Log'!$R$2:$R$501,'Housekeeping Log'!$A$2:$A$501,$A26))</f>
        <v/>
      </c>
    </row>
    <row r="27">
      <c r="A27" s="13">
        <f>IF($B$4+9&lt;=$D$4,$B$4+9,"")</f>
        <v/>
      </c>
      <c r="B27" s="14">
        <f>IF($A27="","",COUNTIFS('Housekeeping Log'!$A$2:$A$501,$A27,'Housekeeping Log'!$M$2:$M$501,"Completed"))</f>
        <v/>
      </c>
      <c r="C27" s="14">
        <f>IF($A27="","",SUMIFS('Housekeeping Log'!$J$2:$J$501,'Housekeeping Log'!$A$2:$A$501,$A27,'Housekeeping Log'!$M$2:$M$501,"Completed"))</f>
        <v/>
      </c>
      <c r="D27" s="14">
        <f>IF($A27="","",SUMIFS('Housekeeping Log'!$P$2:$P$501,'Housekeeping Log'!$A$2:$A$501,$A27)/60)</f>
        <v/>
      </c>
      <c r="E27" s="14">
        <f>IFERROR(C27/D27,0)</f>
        <v/>
      </c>
      <c r="F27" s="36">
        <f>IFERROR(C27/I27,0)</f>
        <v/>
      </c>
      <c r="G27" s="36">
        <f>IFERROR((COUNTIFS('Housekeeping Log'!$A$2:$A$501,$A27,'Housekeeping Log'!$U$2:$U$501,"Passed")+COUNTIFS('Housekeeping Log'!$A$2:$A$501,$A27,'Housekeeping Log'!$U$2:$U$501,"Recheck Passed"))/(COUNTIFS('Housekeeping Log'!$A$2:$A$501,$A27,'Housekeeping Log'!$U$2:$U$501,"Passed")+COUNTIFS('Housekeeping Log'!$A$2:$A$501,$A27,'Housekeeping Log'!$U$2:$U$501,"Recheck Passed")+COUNTIFS('Housekeeping Log'!$A$2:$A$501,$A27,'Housekeeping Log'!$U$2:$U$501,"Failed")),0)</f>
        <v/>
      </c>
      <c r="H27" s="37">
        <f>IF($A27="","",SUMIFS('Housekeeping Log'!$Z$2:$Z$501,'Housekeeping Log'!$A$2:$A$501,$A27))</f>
        <v/>
      </c>
      <c r="I27" s="14">
        <f>IF($A27="","",SUMIFS('Housekeeping Log'!$R$2:$R$501,'Housekeeping Log'!$A$2:$A$501,$A27))</f>
        <v/>
      </c>
    </row>
    <row r="28">
      <c r="A28" s="13">
        <f>IF($B$4+10&lt;=$D$4,$B$4+10,"")</f>
        <v/>
      </c>
      <c r="B28" s="14">
        <f>IF($A28="","",COUNTIFS('Housekeeping Log'!$A$2:$A$501,$A28,'Housekeeping Log'!$M$2:$M$501,"Completed"))</f>
        <v/>
      </c>
      <c r="C28" s="14">
        <f>IF($A28="","",SUMIFS('Housekeeping Log'!$J$2:$J$501,'Housekeeping Log'!$A$2:$A$501,$A28,'Housekeeping Log'!$M$2:$M$501,"Completed"))</f>
        <v/>
      </c>
      <c r="D28" s="14">
        <f>IF($A28="","",SUMIFS('Housekeeping Log'!$P$2:$P$501,'Housekeeping Log'!$A$2:$A$501,$A28)/60)</f>
        <v/>
      </c>
      <c r="E28" s="14">
        <f>IFERROR(C28/D28,0)</f>
        <v/>
      </c>
      <c r="F28" s="36">
        <f>IFERROR(C28/I28,0)</f>
        <v/>
      </c>
      <c r="G28" s="36">
        <f>IFERROR((COUNTIFS('Housekeeping Log'!$A$2:$A$501,$A28,'Housekeeping Log'!$U$2:$U$501,"Passed")+COUNTIFS('Housekeeping Log'!$A$2:$A$501,$A28,'Housekeeping Log'!$U$2:$U$501,"Recheck Passed"))/(COUNTIFS('Housekeeping Log'!$A$2:$A$501,$A28,'Housekeeping Log'!$U$2:$U$501,"Passed")+COUNTIFS('Housekeeping Log'!$A$2:$A$501,$A28,'Housekeeping Log'!$U$2:$U$501,"Recheck Passed")+COUNTIFS('Housekeeping Log'!$A$2:$A$501,$A28,'Housekeeping Log'!$U$2:$U$501,"Failed")),0)</f>
        <v/>
      </c>
      <c r="H28" s="37">
        <f>IF($A28="","",SUMIFS('Housekeeping Log'!$Z$2:$Z$501,'Housekeeping Log'!$A$2:$A$501,$A28))</f>
        <v/>
      </c>
      <c r="I28" s="14">
        <f>IF($A28="","",SUMIFS('Housekeeping Log'!$R$2:$R$501,'Housekeeping Log'!$A$2:$A$501,$A28))</f>
        <v/>
      </c>
    </row>
    <row r="29">
      <c r="A29" s="13">
        <f>IF($B$4+11&lt;=$D$4,$B$4+11,"")</f>
        <v/>
      </c>
      <c r="B29" s="14">
        <f>IF($A29="","",COUNTIFS('Housekeeping Log'!$A$2:$A$501,$A29,'Housekeeping Log'!$M$2:$M$501,"Completed"))</f>
        <v/>
      </c>
      <c r="C29" s="14">
        <f>IF($A29="","",SUMIFS('Housekeeping Log'!$J$2:$J$501,'Housekeeping Log'!$A$2:$A$501,$A29,'Housekeeping Log'!$M$2:$M$501,"Completed"))</f>
        <v/>
      </c>
      <c r="D29" s="14">
        <f>IF($A29="","",SUMIFS('Housekeeping Log'!$P$2:$P$501,'Housekeeping Log'!$A$2:$A$501,$A29)/60)</f>
        <v/>
      </c>
      <c r="E29" s="14">
        <f>IFERROR(C29/D29,0)</f>
        <v/>
      </c>
      <c r="F29" s="36">
        <f>IFERROR(C29/I29,0)</f>
        <v/>
      </c>
      <c r="G29" s="36">
        <f>IFERROR((COUNTIFS('Housekeeping Log'!$A$2:$A$501,$A29,'Housekeeping Log'!$U$2:$U$501,"Passed")+COUNTIFS('Housekeeping Log'!$A$2:$A$501,$A29,'Housekeeping Log'!$U$2:$U$501,"Recheck Passed"))/(COUNTIFS('Housekeeping Log'!$A$2:$A$501,$A29,'Housekeeping Log'!$U$2:$U$501,"Passed")+COUNTIFS('Housekeeping Log'!$A$2:$A$501,$A29,'Housekeeping Log'!$U$2:$U$501,"Recheck Passed")+COUNTIFS('Housekeeping Log'!$A$2:$A$501,$A29,'Housekeeping Log'!$U$2:$U$501,"Failed")),0)</f>
        <v/>
      </c>
      <c r="H29" s="37">
        <f>IF($A29="","",SUMIFS('Housekeeping Log'!$Z$2:$Z$501,'Housekeeping Log'!$A$2:$A$501,$A29))</f>
        <v/>
      </c>
      <c r="I29" s="14">
        <f>IF($A29="","",SUMIFS('Housekeeping Log'!$R$2:$R$501,'Housekeeping Log'!$A$2:$A$501,$A29))</f>
        <v/>
      </c>
    </row>
    <row r="30">
      <c r="A30" s="13">
        <f>IF($B$4+12&lt;=$D$4,$B$4+12,"")</f>
        <v/>
      </c>
      <c r="B30" s="14">
        <f>IF($A30="","",COUNTIFS('Housekeeping Log'!$A$2:$A$501,$A30,'Housekeeping Log'!$M$2:$M$501,"Completed"))</f>
        <v/>
      </c>
      <c r="C30" s="14">
        <f>IF($A30="","",SUMIFS('Housekeeping Log'!$J$2:$J$501,'Housekeeping Log'!$A$2:$A$501,$A30,'Housekeeping Log'!$M$2:$M$501,"Completed"))</f>
        <v/>
      </c>
      <c r="D30" s="14">
        <f>IF($A30="","",SUMIFS('Housekeeping Log'!$P$2:$P$501,'Housekeeping Log'!$A$2:$A$501,$A30)/60)</f>
        <v/>
      </c>
      <c r="E30" s="14">
        <f>IFERROR(C30/D30,0)</f>
        <v/>
      </c>
      <c r="F30" s="36">
        <f>IFERROR(C30/I30,0)</f>
        <v/>
      </c>
      <c r="G30" s="36">
        <f>IFERROR((COUNTIFS('Housekeeping Log'!$A$2:$A$501,$A30,'Housekeeping Log'!$U$2:$U$501,"Passed")+COUNTIFS('Housekeeping Log'!$A$2:$A$501,$A30,'Housekeeping Log'!$U$2:$U$501,"Recheck Passed"))/(COUNTIFS('Housekeeping Log'!$A$2:$A$501,$A30,'Housekeeping Log'!$U$2:$U$501,"Passed")+COUNTIFS('Housekeeping Log'!$A$2:$A$501,$A30,'Housekeeping Log'!$U$2:$U$501,"Recheck Passed")+COUNTIFS('Housekeeping Log'!$A$2:$A$501,$A30,'Housekeeping Log'!$U$2:$U$501,"Failed")),0)</f>
        <v/>
      </c>
      <c r="H30" s="37">
        <f>IF($A30="","",SUMIFS('Housekeeping Log'!$Z$2:$Z$501,'Housekeeping Log'!$A$2:$A$501,$A30))</f>
        <v/>
      </c>
      <c r="I30" s="14">
        <f>IF($A30="","",SUMIFS('Housekeeping Log'!$R$2:$R$501,'Housekeeping Log'!$A$2:$A$501,$A30))</f>
        <v/>
      </c>
    </row>
    <row r="31">
      <c r="A31" s="13">
        <f>IF($B$4+13&lt;=$D$4,$B$4+13,"")</f>
        <v/>
      </c>
      <c r="B31" s="14">
        <f>IF($A31="","",COUNTIFS('Housekeeping Log'!$A$2:$A$501,$A31,'Housekeeping Log'!$M$2:$M$501,"Completed"))</f>
        <v/>
      </c>
      <c r="C31" s="14">
        <f>IF($A31="","",SUMIFS('Housekeeping Log'!$J$2:$J$501,'Housekeeping Log'!$A$2:$A$501,$A31,'Housekeeping Log'!$M$2:$M$501,"Completed"))</f>
        <v/>
      </c>
      <c r="D31" s="14">
        <f>IF($A31="","",SUMIFS('Housekeeping Log'!$P$2:$P$501,'Housekeeping Log'!$A$2:$A$501,$A31)/60)</f>
        <v/>
      </c>
      <c r="E31" s="14">
        <f>IFERROR(C31/D31,0)</f>
        <v/>
      </c>
      <c r="F31" s="36">
        <f>IFERROR(C31/I31,0)</f>
        <v/>
      </c>
      <c r="G31" s="36">
        <f>IFERROR((COUNTIFS('Housekeeping Log'!$A$2:$A$501,$A31,'Housekeeping Log'!$U$2:$U$501,"Passed")+COUNTIFS('Housekeeping Log'!$A$2:$A$501,$A31,'Housekeeping Log'!$U$2:$U$501,"Recheck Passed"))/(COUNTIFS('Housekeeping Log'!$A$2:$A$501,$A31,'Housekeeping Log'!$U$2:$U$501,"Passed")+COUNTIFS('Housekeeping Log'!$A$2:$A$501,$A31,'Housekeeping Log'!$U$2:$U$501,"Recheck Passed")+COUNTIFS('Housekeeping Log'!$A$2:$A$501,$A31,'Housekeeping Log'!$U$2:$U$501,"Failed")),0)</f>
        <v/>
      </c>
      <c r="H31" s="37">
        <f>IF($A31="","",SUMIFS('Housekeeping Log'!$Z$2:$Z$501,'Housekeeping Log'!$A$2:$A$501,$A31))</f>
        <v/>
      </c>
      <c r="I31" s="14">
        <f>IF($A31="","",SUMIFS('Housekeeping Log'!$R$2:$R$501,'Housekeeping Log'!$A$2:$A$501,$A31))</f>
        <v/>
      </c>
    </row>
    <row r="32">
      <c r="I32">
        <f>""</f>
        <v/>
      </c>
    </row>
    <row r="33">
      <c r="I33">
        <f>""</f>
        <v/>
      </c>
    </row>
    <row r="34">
      <c r="A34" s="7" t="inlineStr">
        <is>
          <t>Employee Performance Summary</t>
        </is>
      </c>
      <c r="B34" s="7" t="n"/>
      <c r="C34" s="7" t="n"/>
      <c r="D34" s="7" t="n"/>
      <c r="E34" s="7" t="n"/>
      <c r="F34" s="7" t="n"/>
      <c r="G34" s="7" t="n"/>
      <c r="H34" s="7" t="n"/>
      <c r="I34">
        <f>""</f>
        <v/>
      </c>
    </row>
    <row r="35">
      <c r="A35" s="12" t="inlineStr">
        <is>
          <t>Employee Name</t>
        </is>
      </c>
      <c r="B35" s="12" t="inlineStr">
        <is>
          <t>Rooms Completed</t>
        </is>
      </c>
      <c r="C35" s="12" t="inlineStr">
        <is>
          <t>Room Credits</t>
        </is>
      </c>
      <c r="D35" s="12" t="inlineStr">
        <is>
          <t>Paid Hours</t>
        </is>
      </c>
      <c r="E35" s="12" t="inlineStr">
        <is>
          <t>Credits per Paid Hour</t>
        </is>
      </c>
      <c r="F35" s="12" t="inlineStr">
        <is>
          <t>Productivity Attainment</t>
        </is>
      </c>
      <c r="G35" s="12" t="inlineStr">
        <is>
          <t>Inspection Pass Rate</t>
        </is>
      </c>
      <c r="H35" s="12" t="inlineStr">
        <is>
          <t>Exception Count</t>
        </is>
      </c>
      <c r="I35">
        <f>""</f>
        <v/>
      </c>
    </row>
    <row r="36">
      <c r="A36" s="14">
        <f>IFERROR('Standards &amp; Staff'!B15,"")</f>
        <v/>
      </c>
      <c r="B36" s="14">
        <f>COUNTIFS('Housekeeping Log'!$D$2:$D$501,$A36,'Housekeeping Log'!$M$2:$M$501,"Completed")</f>
        <v/>
      </c>
      <c r="C36" s="14">
        <f>SUMIFS('Housekeeping Log'!$J$2:$J$501,'Housekeeping Log'!$D$2:$D$501,$A36,'Housekeeping Log'!$M$2:$M$501,"Completed")</f>
        <v/>
      </c>
      <c r="D36" s="14">
        <f>SUMIFS('Housekeeping Log'!$P$2:$P$501,'Housekeeping Log'!$D$2:$D$501,$A36)/60</f>
        <v/>
      </c>
      <c r="E36" s="14">
        <f>IFERROR(C36/D36,0)</f>
        <v/>
      </c>
      <c r="F36" s="36">
        <f>IFERROR(C36/SUMIFS('Housekeeping Log'!$R$2:$R$501,'Housekeeping Log'!$D$2:$D$501,$A36),0)</f>
        <v/>
      </c>
      <c r="G36" s="36">
        <f>IFERROR((COUNTIFS('Housekeeping Log'!$D$2:$D$501,$A36,'Housekeeping Log'!$U$2:$U$501,"Passed")+COUNTIFS('Housekeeping Log'!$D$2:$D$501,$A36,'Housekeeping Log'!$U$2:$U$501,"Recheck Passed"))/(COUNTIFS('Housekeeping Log'!$D$2:$D$501,$A36,'Housekeeping Log'!$U$2:$U$501,"Passed")+COUNTIFS('Housekeeping Log'!$D$2:$D$501,$A36,'Housekeeping Log'!$U$2:$U$501,"Recheck Passed")+COUNTIFS('Housekeeping Log'!$D$2:$D$501,$A36,'Housekeeping Log'!$U$2:$U$501,"Failed")),0)</f>
        <v/>
      </c>
      <c r="H36" s="14">
        <f>COUNTIFS('Housekeeping Log'!$D$2:$D$501,$A36,'Housekeeping Log'!$AB$2:$AB$501,"Yes")</f>
        <v/>
      </c>
      <c r="I36">
        <f>""</f>
        <v/>
      </c>
    </row>
    <row r="37">
      <c r="A37" s="14">
        <f>IFERROR('Standards &amp; Staff'!B16,"")</f>
        <v/>
      </c>
      <c r="B37" s="14">
        <f>COUNTIFS('Housekeeping Log'!$D$2:$D$501,$A37,'Housekeeping Log'!$M$2:$M$501,"Completed")</f>
        <v/>
      </c>
      <c r="C37" s="14">
        <f>SUMIFS('Housekeeping Log'!$J$2:$J$501,'Housekeeping Log'!$D$2:$D$501,$A37,'Housekeeping Log'!$M$2:$M$501,"Completed")</f>
        <v/>
      </c>
      <c r="D37" s="14">
        <f>SUMIFS('Housekeeping Log'!$P$2:$P$501,'Housekeeping Log'!$D$2:$D$501,$A37)/60</f>
        <v/>
      </c>
      <c r="E37" s="14">
        <f>IFERROR(C37/D37,0)</f>
        <v/>
      </c>
      <c r="F37" s="36">
        <f>IFERROR(C37/SUMIFS('Housekeeping Log'!$R$2:$R$501,'Housekeeping Log'!$D$2:$D$501,$A37),0)</f>
        <v/>
      </c>
      <c r="G37" s="36">
        <f>IFERROR((COUNTIFS('Housekeeping Log'!$D$2:$D$501,$A37,'Housekeeping Log'!$U$2:$U$501,"Passed")+COUNTIFS('Housekeeping Log'!$D$2:$D$501,$A37,'Housekeeping Log'!$U$2:$U$501,"Recheck Passed"))/(COUNTIFS('Housekeeping Log'!$D$2:$D$501,$A37,'Housekeeping Log'!$U$2:$U$501,"Passed")+COUNTIFS('Housekeeping Log'!$D$2:$D$501,$A37,'Housekeeping Log'!$U$2:$U$501,"Recheck Passed")+COUNTIFS('Housekeeping Log'!$D$2:$D$501,$A37,'Housekeeping Log'!$U$2:$U$501,"Failed")),0)</f>
        <v/>
      </c>
      <c r="H37" s="14">
        <f>COUNTIFS('Housekeeping Log'!$D$2:$D$501,$A37,'Housekeeping Log'!$AB$2:$AB$501,"Yes")</f>
        <v/>
      </c>
      <c r="I37">
        <f>""</f>
        <v/>
      </c>
    </row>
    <row r="38">
      <c r="A38" s="14">
        <f>IFERROR('Standards &amp; Staff'!B17,"")</f>
        <v/>
      </c>
      <c r="B38" s="14">
        <f>COUNTIFS('Housekeeping Log'!$D$2:$D$501,$A38,'Housekeeping Log'!$M$2:$M$501,"Completed")</f>
        <v/>
      </c>
      <c r="C38" s="14">
        <f>SUMIFS('Housekeeping Log'!$J$2:$J$501,'Housekeeping Log'!$D$2:$D$501,$A38,'Housekeeping Log'!$M$2:$M$501,"Completed")</f>
        <v/>
      </c>
      <c r="D38" s="14">
        <f>SUMIFS('Housekeeping Log'!$P$2:$P$501,'Housekeeping Log'!$D$2:$D$501,$A38)/60</f>
        <v/>
      </c>
      <c r="E38" s="14">
        <f>IFERROR(C38/D38,0)</f>
        <v/>
      </c>
      <c r="F38" s="36">
        <f>IFERROR(C38/SUMIFS('Housekeeping Log'!$R$2:$R$501,'Housekeeping Log'!$D$2:$D$501,$A38),0)</f>
        <v/>
      </c>
      <c r="G38" s="36">
        <f>IFERROR((COUNTIFS('Housekeeping Log'!$D$2:$D$501,$A38,'Housekeeping Log'!$U$2:$U$501,"Passed")+COUNTIFS('Housekeeping Log'!$D$2:$D$501,$A38,'Housekeeping Log'!$U$2:$U$501,"Recheck Passed"))/(COUNTIFS('Housekeeping Log'!$D$2:$D$501,$A38,'Housekeeping Log'!$U$2:$U$501,"Passed")+COUNTIFS('Housekeeping Log'!$D$2:$D$501,$A38,'Housekeeping Log'!$U$2:$U$501,"Recheck Passed")+COUNTIFS('Housekeeping Log'!$D$2:$D$501,$A38,'Housekeeping Log'!$U$2:$U$501,"Failed")),0)</f>
        <v/>
      </c>
      <c r="H38" s="14">
        <f>COUNTIFS('Housekeeping Log'!$D$2:$D$501,$A38,'Housekeeping Log'!$AB$2:$AB$501,"Yes")</f>
        <v/>
      </c>
      <c r="I38">
        <f>""</f>
        <v/>
      </c>
    </row>
    <row r="39">
      <c r="A39" s="14">
        <f>IFERROR('Standards &amp; Staff'!B18,"")</f>
        <v/>
      </c>
      <c r="B39" s="14">
        <f>COUNTIFS('Housekeeping Log'!$D$2:$D$501,$A39,'Housekeeping Log'!$M$2:$M$501,"Completed")</f>
        <v/>
      </c>
      <c r="C39" s="14">
        <f>SUMIFS('Housekeeping Log'!$J$2:$J$501,'Housekeeping Log'!$D$2:$D$501,$A39,'Housekeeping Log'!$M$2:$M$501,"Completed")</f>
        <v/>
      </c>
      <c r="D39" s="14">
        <f>SUMIFS('Housekeeping Log'!$P$2:$P$501,'Housekeeping Log'!$D$2:$D$501,$A39)/60</f>
        <v/>
      </c>
      <c r="E39" s="14">
        <f>IFERROR(C39/D39,0)</f>
        <v/>
      </c>
      <c r="F39" s="36">
        <f>IFERROR(C39/SUMIFS('Housekeeping Log'!$R$2:$R$501,'Housekeeping Log'!$D$2:$D$501,$A39),0)</f>
        <v/>
      </c>
      <c r="G39" s="36">
        <f>IFERROR((COUNTIFS('Housekeeping Log'!$D$2:$D$501,$A39,'Housekeeping Log'!$U$2:$U$501,"Passed")+COUNTIFS('Housekeeping Log'!$D$2:$D$501,$A39,'Housekeeping Log'!$U$2:$U$501,"Recheck Passed"))/(COUNTIFS('Housekeeping Log'!$D$2:$D$501,$A39,'Housekeeping Log'!$U$2:$U$501,"Passed")+COUNTIFS('Housekeeping Log'!$D$2:$D$501,$A39,'Housekeeping Log'!$U$2:$U$501,"Recheck Passed")+COUNTIFS('Housekeeping Log'!$D$2:$D$501,$A39,'Housekeeping Log'!$U$2:$U$501,"Failed")),0)</f>
        <v/>
      </c>
      <c r="H39" s="14">
        <f>COUNTIFS('Housekeeping Log'!$D$2:$D$501,$A39,'Housekeeping Log'!$AB$2:$AB$501,"Yes")</f>
        <v/>
      </c>
      <c r="I39">
        <f>""</f>
        <v/>
      </c>
    </row>
    <row r="40">
      <c r="A40" s="14">
        <f>IFERROR('Standards &amp; Staff'!B19,"")</f>
        <v/>
      </c>
      <c r="B40" s="14">
        <f>COUNTIFS('Housekeeping Log'!$D$2:$D$501,$A40,'Housekeeping Log'!$M$2:$M$501,"Completed")</f>
        <v/>
      </c>
      <c r="C40" s="14">
        <f>SUMIFS('Housekeeping Log'!$J$2:$J$501,'Housekeeping Log'!$D$2:$D$501,$A40,'Housekeeping Log'!$M$2:$M$501,"Completed")</f>
        <v/>
      </c>
      <c r="D40" s="14">
        <f>SUMIFS('Housekeeping Log'!$P$2:$P$501,'Housekeeping Log'!$D$2:$D$501,$A40)/60</f>
        <v/>
      </c>
      <c r="E40" s="14">
        <f>IFERROR(C40/D40,0)</f>
        <v/>
      </c>
      <c r="F40" s="36">
        <f>IFERROR(C40/SUMIFS('Housekeeping Log'!$R$2:$R$501,'Housekeeping Log'!$D$2:$D$501,$A40),0)</f>
        <v/>
      </c>
      <c r="G40" s="36">
        <f>IFERROR((COUNTIFS('Housekeeping Log'!$D$2:$D$501,$A40,'Housekeeping Log'!$U$2:$U$501,"Passed")+COUNTIFS('Housekeeping Log'!$D$2:$D$501,$A40,'Housekeeping Log'!$U$2:$U$501,"Recheck Passed"))/(COUNTIFS('Housekeeping Log'!$D$2:$D$501,$A40,'Housekeeping Log'!$U$2:$U$501,"Passed")+COUNTIFS('Housekeeping Log'!$D$2:$D$501,$A40,'Housekeeping Log'!$U$2:$U$501,"Recheck Passed")+COUNTIFS('Housekeeping Log'!$D$2:$D$501,$A40,'Housekeeping Log'!$U$2:$U$501,"Failed")),0)</f>
        <v/>
      </c>
      <c r="H40" s="14">
        <f>COUNTIFS('Housekeeping Log'!$D$2:$D$501,$A40,'Housekeeping Log'!$AB$2:$AB$501,"Yes")</f>
        <v/>
      </c>
      <c r="I40">
        <f>""</f>
        <v/>
      </c>
    </row>
    <row r="41">
      <c r="A41" s="14">
        <f>IFERROR('Standards &amp; Staff'!B20,"")</f>
        <v/>
      </c>
      <c r="B41" s="14">
        <f>COUNTIFS('Housekeeping Log'!$D$2:$D$501,$A41,'Housekeeping Log'!$M$2:$M$501,"Completed")</f>
        <v/>
      </c>
      <c r="C41" s="14">
        <f>SUMIFS('Housekeeping Log'!$J$2:$J$501,'Housekeeping Log'!$D$2:$D$501,$A41,'Housekeeping Log'!$M$2:$M$501,"Completed")</f>
        <v/>
      </c>
      <c r="D41" s="14">
        <f>SUMIFS('Housekeeping Log'!$P$2:$P$501,'Housekeeping Log'!$D$2:$D$501,$A41)/60</f>
        <v/>
      </c>
      <c r="E41" s="14">
        <f>IFERROR(C41/D41,0)</f>
        <v/>
      </c>
      <c r="F41" s="36">
        <f>IFERROR(C41/SUMIFS('Housekeeping Log'!$R$2:$R$501,'Housekeeping Log'!$D$2:$D$501,$A41),0)</f>
        <v/>
      </c>
      <c r="G41" s="36">
        <f>IFERROR((COUNTIFS('Housekeeping Log'!$D$2:$D$501,$A41,'Housekeeping Log'!$U$2:$U$501,"Passed")+COUNTIFS('Housekeeping Log'!$D$2:$D$501,$A41,'Housekeeping Log'!$U$2:$U$501,"Recheck Passed"))/(COUNTIFS('Housekeeping Log'!$D$2:$D$501,$A41,'Housekeeping Log'!$U$2:$U$501,"Passed")+COUNTIFS('Housekeeping Log'!$D$2:$D$501,$A41,'Housekeeping Log'!$U$2:$U$501,"Recheck Passed")+COUNTIFS('Housekeeping Log'!$D$2:$D$501,$A41,'Housekeeping Log'!$U$2:$U$501,"Failed")),0)</f>
        <v/>
      </c>
      <c r="H41" s="14">
        <f>COUNTIFS('Housekeeping Log'!$D$2:$D$501,$A41,'Housekeeping Log'!$AB$2:$AB$501,"Yes")</f>
        <v/>
      </c>
      <c r="I41">
        <f>""</f>
        <v/>
      </c>
    </row>
    <row r="42">
      <c r="A42" s="14">
        <f>IFERROR('Standards &amp; Staff'!B21,"")</f>
        <v/>
      </c>
      <c r="B42" s="14">
        <f>COUNTIFS('Housekeeping Log'!$D$2:$D$501,$A42,'Housekeeping Log'!$M$2:$M$501,"Completed")</f>
        <v/>
      </c>
      <c r="C42" s="14">
        <f>SUMIFS('Housekeeping Log'!$J$2:$J$501,'Housekeeping Log'!$D$2:$D$501,$A42,'Housekeeping Log'!$M$2:$M$501,"Completed")</f>
        <v/>
      </c>
      <c r="D42" s="14">
        <f>SUMIFS('Housekeeping Log'!$P$2:$P$501,'Housekeeping Log'!$D$2:$D$501,$A42)/60</f>
        <v/>
      </c>
      <c r="E42" s="14">
        <f>IFERROR(C42/D42,0)</f>
        <v/>
      </c>
      <c r="F42" s="36">
        <f>IFERROR(C42/SUMIFS('Housekeeping Log'!$R$2:$R$501,'Housekeeping Log'!$D$2:$D$501,$A42),0)</f>
        <v/>
      </c>
      <c r="G42" s="36">
        <f>IFERROR((COUNTIFS('Housekeeping Log'!$D$2:$D$501,$A42,'Housekeeping Log'!$U$2:$U$501,"Passed")+COUNTIFS('Housekeeping Log'!$D$2:$D$501,$A42,'Housekeeping Log'!$U$2:$U$501,"Recheck Passed"))/(COUNTIFS('Housekeeping Log'!$D$2:$D$501,$A42,'Housekeeping Log'!$U$2:$U$501,"Passed")+COUNTIFS('Housekeeping Log'!$D$2:$D$501,$A42,'Housekeeping Log'!$U$2:$U$501,"Recheck Passed")+COUNTIFS('Housekeeping Log'!$D$2:$D$501,$A42,'Housekeeping Log'!$U$2:$U$501,"Failed")),0)</f>
        <v/>
      </c>
      <c r="H42" s="14">
        <f>COUNTIFS('Housekeeping Log'!$D$2:$D$501,$A42,'Housekeeping Log'!$AB$2:$AB$501,"Yes")</f>
        <v/>
      </c>
      <c r="I42">
        <f>""</f>
        <v/>
      </c>
    </row>
    <row r="43">
      <c r="A43" s="14">
        <f>IFERROR('Standards &amp; Staff'!B22,"")</f>
        <v/>
      </c>
      <c r="B43" s="14">
        <f>COUNTIFS('Housekeeping Log'!$D$2:$D$501,$A43,'Housekeeping Log'!$M$2:$M$501,"Completed")</f>
        <v/>
      </c>
      <c r="C43" s="14">
        <f>SUMIFS('Housekeeping Log'!$J$2:$J$501,'Housekeeping Log'!$D$2:$D$501,$A43,'Housekeeping Log'!$M$2:$M$501,"Completed")</f>
        <v/>
      </c>
      <c r="D43" s="14">
        <f>SUMIFS('Housekeeping Log'!$P$2:$P$501,'Housekeeping Log'!$D$2:$D$501,$A43)/60</f>
        <v/>
      </c>
      <c r="E43" s="14">
        <f>IFERROR(C43/D43,0)</f>
        <v/>
      </c>
      <c r="F43" s="36">
        <f>IFERROR(C43/SUMIFS('Housekeeping Log'!$R$2:$R$501,'Housekeeping Log'!$D$2:$D$501,$A43),0)</f>
        <v/>
      </c>
      <c r="G43" s="36">
        <f>IFERROR((COUNTIFS('Housekeeping Log'!$D$2:$D$501,$A43,'Housekeeping Log'!$U$2:$U$501,"Passed")+COUNTIFS('Housekeeping Log'!$D$2:$D$501,$A43,'Housekeeping Log'!$U$2:$U$501,"Recheck Passed"))/(COUNTIFS('Housekeeping Log'!$D$2:$D$501,$A43,'Housekeeping Log'!$U$2:$U$501,"Passed")+COUNTIFS('Housekeeping Log'!$D$2:$D$501,$A43,'Housekeeping Log'!$U$2:$U$501,"Recheck Passed")+COUNTIFS('Housekeeping Log'!$D$2:$D$501,$A43,'Housekeeping Log'!$U$2:$U$501,"Failed")),0)</f>
        <v/>
      </c>
      <c r="H43" s="14">
        <f>COUNTIFS('Housekeeping Log'!$D$2:$D$501,$A43,'Housekeeping Log'!$AB$2:$AB$501,"Yes")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</row>
    <row r="46">
      <c r="A46" s="7" t="inlineStr">
        <is>
          <t>Operational Alerts</t>
        </is>
      </c>
      <c r="B46" s="7">
        <f>""</f>
        <v/>
      </c>
      <c r="C46" s="7">
        <f>""</f>
        <v/>
      </c>
      <c r="D46" s="7" t="n"/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</row>
    <row r="47">
      <c r="A47" s="17" t="inlineStr">
        <is>
          <t>Entries Below Productivity Threshold</t>
        </is>
      </c>
      <c r="B47">
        <f>""</f>
        <v/>
      </c>
      <c r="C47">
        <f>""</f>
        <v/>
      </c>
      <c r="D47" s="18">
        <f>COUNTIFS('Housekeeping Log'!$T$2:$T$501,"&lt;"&amp;'Standards &amp; Staff'!$D$2,'Housekeeping Log'!$T$2:$T$501,"&gt;0")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</row>
    <row r="48">
      <c r="A48" s="17" t="inlineStr">
        <is>
          <t>Failed Inspections</t>
        </is>
      </c>
      <c r="B48">
        <f>""</f>
        <v/>
      </c>
      <c r="C48">
        <f>""</f>
        <v/>
      </c>
      <c r="D48" s="18">
        <f>COUNTIF('Housekeeping Log'!$U$2:$U$501,"Failed")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</row>
    <row r="49">
      <c r="A49" s="17" t="inlineStr">
        <is>
          <t>Rooms Not Completed</t>
        </is>
      </c>
      <c r="B49">
        <f>""</f>
        <v/>
      </c>
      <c r="C49">
        <f>""</f>
        <v/>
      </c>
      <c r="D49" s="18">
        <f>COUNTIF('Housekeeping Log'!$M$2:$M$501,"Not Completed")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</row>
    <row r="50">
      <c r="A50" s="17" t="inlineStr">
        <is>
          <t>Entries Missing Time Data</t>
        </is>
      </c>
      <c r="B50">
        <f>""</f>
        <v/>
      </c>
      <c r="C50">
        <f>""</f>
        <v/>
      </c>
      <c r="D50" s="18">
        <f>COUNTIFS('Housekeeping Log'!$M$2:$M$501,"Completed",'Housekeeping Log'!$N$2:$N$501,"")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</row>
    <row r="51">
      <c r="A51" s="17" t="inlineStr">
        <is>
          <t>Entries Above Overtime Threshold</t>
        </is>
      </c>
      <c r="B51">
        <f>""</f>
        <v/>
      </c>
      <c r="C51">
        <f>""</f>
        <v/>
      </c>
      <c r="D51" s="18">
        <f>COUNTIF('Housekeeping Log'!$AA$2:$AA$501,"&gt;"&amp;'Standards &amp; Staff'!$F$2)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</row>
    <row r="52">
      <c r="A52" s="17" t="inlineStr">
        <is>
          <t>Entries Requiring Manager Review</t>
        </is>
      </c>
      <c r="B52">
        <f>""</f>
        <v/>
      </c>
      <c r="C52">
        <f>""</f>
        <v/>
      </c>
      <c r="D52" s="18">
        <f>COUNTIF('Housekeeping Log'!$AB$2:$AB$501,"Yes")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conditionalFormatting sqref="D47:D52">
    <cfRule type="expression" priority="1" dxfId="0">
      <formula>D47&gt;0</formula>
    </cfRule>
    <cfRule type="expression" priority="2" dxfId="1">
      <formula>D47=0</formula>
    </cfRule>
  </conditionalFormatting>
  <dataValidations count="2">
    <dataValidation sqref="F4" showDropDown="0" showInputMessage="1" showErrorMessage="1" allowBlank="0" errorTitle="Invalid Entry" error="Select a value from the drop-down list." promptTitle="Employee Filter" prompt="Select an active employee or All Employees." type="list" errorStyle="stop">
      <formula1>"All Employees,Maria Lopez,James Carter,Tiana Brooks,Daniel Kim,Andre Williams,Sofia Martinez,Evelyn Reed,Marcus Hill"</formula1>
    </dataValidation>
    <dataValidation sqref="H4" showDropDown="0" showInputMessage="1" showErrorMessage="1" allowBlank="0" errorTitle="Invalid Entry" error="Select a value from the drop-down list." promptTitle="Section Filter" prompt="Select a hotel section or All Sections." type="list" errorStyle="stop">
      <formula1>"All Sections,North,South,East,West,Suites,Cottages,Public Areas"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F50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0" customWidth="1" min="4" max="4"/>
    <col width="22" customWidth="1" min="5" max="5"/>
    <col width="16" customWidth="1" min="6" max="6"/>
    <col width="13" customWidth="1" min="7" max="7"/>
    <col width="20" customWidth="1" min="8" max="8"/>
    <col width="17" customWidth="1" min="9" max="9"/>
    <col width="13" customWidth="1" min="10" max="10"/>
    <col width="13" customWidth="1" min="11" max="11"/>
    <col width="13" customWidth="1" min="12" max="12"/>
    <col width="18" customWidth="1" min="13" max="13"/>
    <col width="16" customWidth="1" min="14" max="14"/>
    <col width="18" customWidth="1" min="15" max="15"/>
    <col width="16" customWidth="1" min="16" max="16"/>
    <col width="14" customWidth="1" min="17" max="17"/>
    <col width="18" customWidth="1" min="18" max="18"/>
    <col width="16" customWidth="1" min="19" max="19"/>
    <col width="19" customWidth="1" min="20" max="20"/>
    <col width="18" customWidth="1" min="21" max="21"/>
    <col width="15" customWidth="1" min="22" max="22"/>
    <col width="18" customWidth="1" min="23" max="23"/>
    <col width="15" customWidth="1" min="24" max="24"/>
    <col width="14" customWidth="1" min="25" max="25"/>
    <col width="18" customWidth="1" min="26" max="26"/>
    <col width="16" customWidth="1" min="27" max="27"/>
    <col width="16" customWidth="1" min="28" max="28"/>
    <col width="30" customWidth="1" min="29" max="29"/>
    <col width="38" customWidth="1" min="30" max="30"/>
    <col width="30" customWidth="1" min="31" max="31"/>
    <col width="14" customWidth="1" min="32" max="32"/>
  </cols>
  <sheetData>
    <row r="1" ht="42" customHeight="1">
      <c r="A1" s="12" t="inlineStr">
        <is>
          <t>Work Date</t>
        </is>
      </c>
      <c r="B1" s="12" t="inlineStr">
        <is>
          <t>Shift</t>
        </is>
      </c>
      <c r="C1" s="12" t="inlineStr">
        <is>
          <t>Employee ID</t>
        </is>
      </c>
      <c r="D1" s="12" t="inlineStr">
        <is>
          <t>Employee Name</t>
        </is>
      </c>
      <c r="E1" s="12" t="inlineStr">
        <is>
          <t>Job Role</t>
        </is>
      </c>
      <c r="F1" s="12" t="inlineStr">
        <is>
          <t>Hotel Section</t>
        </is>
      </c>
      <c r="G1" s="12" t="inlineStr">
        <is>
          <t>Room Number</t>
        </is>
      </c>
      <c r="H1" s="12" t="inlineStr">
        <is>
          <t>Room Type</t>
        </is>
      </c>
      <c r="I1" s="12" t="inlineStr">
        <is>
          <t>Cleaning Type</t>
        </is>
      </c>
      <c r="J1" s="12" t="inlineStr">
        <is>
          <t>Room Credits</t>
        </is>
      </c>
      <c r="K1" s="12" t="inlineStr">
        <is>
          <t>Start Time</t>
        </is>
      </c>
      <c r="L1" s="12" t="inlineStr">
        <is>
          <t>End Time</t>
        </is>
      </c>
      <c r="M1" s="12" t="inlineStr">
        <is>
          <t>Completion Status</t>
        </is>
      </c>
      <c r="N1" s="12" t="inlineStr">
        <is>
          <t>Productive Minutes</t>
        </is>
      </c>
      <c r="O1" s="12" t="inlineStr">
        <is>
          <t>Non-Room Task Minutes</t>
        </is>
      </c>
      <c r="P1" s="12" t="inlineStr">
        <is>
          <t>Total Paid Minutes</t>
        </is>
      </c>
      <c r="Q1" s="12" t="inlineStr">
        <is>
          <t>Target Minutes</t>
        </is>
      </c>
      <c r="R1" s="12" t="inlineStr">
        <is>
          <t>Target Room Credits</t>
        </is>
      </c>
      <c r="S1" s="12" t="inlineStr">
        <is>
          <t>Minutes Variance</t>
        </is>
      </c>
      <c r="T1" s="12" t="inlineStr">
        <is>
          <t>Productivity Attainment</t>
        </is>
      </c>
      <c r="U1" s="12" t="inlineStr">
        <is>
          <t>Inspection Result</t>
        </is>
      </c>
      <c r="V1" s="12" t="inlineStr">
        <is>
          <t>Inspection Score</t>
        </is>
      </c>
      <c r="W1" s="12" t="inlineStr">
        <is>
          <t>Inspector</t>
        </is>
      </c>
      <c r="X1" s="12" t="inlineStr">
        <is>
          <t>Rework Minutes</t>
        </is>
      </c>
      <c r="Y1" s="12" t="inlineStr">
        <is>
          <t>Hourly Wage</t>
        </is>
      </c>
      <c r="Z1" s="12" t="inlineStr">
        <is>
          <t>Estimated Labor Cost</t>
        </is>
      </c>
      <c r="AA1" s="12" t="inlineStr">
        <is>
          <t>Overtime Minutes</t>
        </is>
      </c>
      <c r="AB1" s="12" t="inlineStr">
        <is>
          <t>Manager Review</t>
        </is>
      </c>
      <c r="AC1" s="12" t="inlineStr">
        <is>
          <t>Exception Reason</t>
        </is>
      </c>
      <c r="AD1" s="12" t="inlineStr">
        <is>
          <t>Notes</t>
        </is>
      </c>
      <c r="AE1" s="12" t="inlineStr">
        <is>
          <t>Source Reference</t>
        </is>
      </c>
      <c r="AF1" s="12" t="inlineStr">
        <is>
          <t>Record Status</t>
        </is>
      </c>
    </row>
    <row r="2">
      <c r="A2" s="19" t="n">
        <v>46027</v>
      </c>
      <c r="B2" s="20" t="inlineStr">
        <is>
          <t>Day</t>
        </is>
      </c>
      <c r="C2" s="20" t="inlineStr">
        <is>
          <t>HK-1001</t>
        </is>
      </c>
      <c r="D2" s="21">
        <f>IFERROR(INDEX('Standards &amp; Staff'!$B$15:$B$114,MATCH($C2,'Standards &amp; Staff'!$A$15:$A$114,0)),"")</f>
        <v/>
      </c>
      <c r="E2" s="21">
        <f>IFERROR(INDEX('Standards &amp; Staff'!$C$15:$C$114,MATCH($C2,'Standards &amp; Staff'!$A$15:$A$114,0)),"")</f>
        <v/>
      </c>
      <c r="F2" s="20" t="inlineStr">
        <is>
          <t>North</t>
        </is>
      </c>
      <c r="G2" s="20" t="inlineStr">
        <is>
          <t>312</t>
        </is>
      </c>
      <c r="H2" s="20" t="inlineStr">
        <is>
          <t>Standard King</t>
        </is>
      </c>
      <c r="I2" s="20" t="inlineStr">
        <is>
          <t>Stayover</t>
        </is>
      </c>
      <c r="J2" s="21">
        <f>IFERROR(IF($M2="Completed",INDEX('Standards &amp; Staff'!$B$5:$B$11,MATCH($I2,'Standards &amp; Staff'!$A$5:$A$11,0)),0),"")</f>
        <v/>
      </c>
      <c r="K2" s="22" t="n">
        <v>0.3368055555555556</v>
      </c>
      <c r="L2" s="22" t="n">
        <v>0.3465277777777778</v>
      </c>
      <c r="M2" s="20" t="inlineStr">
        <is>
          <t>Completed</t>
        </is>
      </c>
      <c r="N2" s="21">
        <f>IFERROR(IF(OR($K2="",$L2=""),"",MOD($L2-$K2,1)*1440),"")</f>
        <v/>
      </c>
      <c r="O2" s="20" t="n">
        <v>0</v>
      </c>
      <c r="P2" s="21">
        <f>IF(COUNTA($N2,$O2)=0,"",SUM($N2:$O2))</f>
        <v/>
      </c>
      <c r="Q2" s="21">
        <f>IFERROR(INDEX('Standards &amp; Staff'!$C$5:$C$11,MATCH($I2,'Standards &amp; Staff'!$A$5:$A$11,0)),"")</f>
        <v/>
      </c>
      <c r="R2" s="21">
        <f>IFERROR(($P2/60)*INDEX('Standards &amp; Staff'!$G$15:$G$114,MATCH($C2,'Standards &amp; Staff'!$A$15:$A$114,0)),"")</f>
        <v/>
      </c>
      <c r="S2" s="21">
        <f>IFERROR($N2-$Q2,"")</f>
        <v/>
      </c>
      <c r="T2" s="38">
        <f>IFERROR($J2/$R2,"")</f>
        <v/>
      </c>
      <c r="U2" s="20" t="inlineStr">
        <is>
          <t>Passed</t>
        </is>
      </c>
      <c r="V2" s="20" t="n">
        <v>96</v>
      </c>
      <c r="W2" s="20" t="inlineStr">
        <is>
          <t>Evelyn Reed</t>
        </is>
      </c>
      <c r="X2" s="20" t="n">
        <v>0</v>
      </c>
      <c r="Y2" s="39">
        <f>IFERROR(INDEX('Standards &amp; Staff'!$F$15:$F$114,MATCH($C2,'Standards &amp; Staff'!$A$15:$A$114,0)),"")</f>
        <v/>
      </c>
      <c r="Z2" s="39">
        <f>IFERROR(($P2/60)*$Y2,"")</f>
        <v/>
      </c>
      <c r="AA2" s="20" t="n">
        <v>0</v>
      </c>
      <c r="AB2" s="21">
        <f>IF($A2="","",IF(OR($M2="Not Completed",$U2="Failed",AND($T2&lt;&gt;"",$T2&lt;'Standards &amp; Staff'!$D$2),$AA2&gt;'Standards &amp; Staff'!$F$2),"Yes","No"))</f>
        <v/>
      </c>
      <c r="AC2" s="25">
        <f>IF($A2="","",IF($M2="Not Completed","Room Not Completed",IF($U2="Failed","Failed Inspection",IF(AND($T2&lt;&gt;"",$T2&lt;'Standards &amp; Staff'!$D$2),"Productivity Below Threshold",IF($AA2&gt;'Standards &amp; Staff'!$F$2,"Overtime Above Threshold","")))))</f>
        <v/>
      </c>
      <c r="AD2" s="26" t="inlineStr">
        <is>
          <t>Routine occupied-room service.</t>
        </is>
      </c>
      <c r="AE2" s="26" t="inlineStr">
        <is>
          <t>Manual room assignment sheet</t>
        </is>
      </c>
      <c r="AF2" s="20" t="inlineStr">
        <is>
          <t>Approved</t>
        </is>
      </c>
    </row>
    <row r="3">
      <c r="A3" s="19" t="n">
        <v>46028</v>
      </c>
      <c r="B3" s="20" t="inlineStr">
        <is>
          <t>Day</t>
        </is>
      </c>
      <c r="C3" s="20" t="inlineStr">
        <is>
          <t>HK-1002</t>
        </is>
      </c>
      <c r="D3" s="21">
        <f>IFERROR(INDEX('Standards &amp; Staff'!$B$15:$B$114,MATCH($C3,'Standards &amp; Staff'!$A$15:$A$114,0)),"")</f>
        <v/>
      </c>
      <c r="E3" s="21">
        <f>IFERROR(INDEX('Standards &amp; Staff'!$C$15:$C$114,MATCH($C3,'Standards &amp; Staff'!$A$15:$A$114,0)),"")</f>
        <v/>
      </c>
      <c r="F3" s="20" t="inlineStr">
        <is>
          <t>South</t>
        </is>
      </c>
      <c r="G3" s="20" t="inlineStr">
        <is>
          <t>428</t>
        </is>
      </c>
      <c r="H3" s="20" t="inlineStr">
        <is>
          <t>Double Queen</t>
        </is>
      </c>
      <c r="I3" s="20" t="inlineStr">
        <is>
          <t>Checkout</t>
        </is>
      </c>
      <c r="J3" s="21">
        <f>IFERROR(IF($M3="Completed",INDEX('Standards &amp; Staff'!$B$5:$B$11,MATCH($I3,'Standards &amp; Staff'!$A$5:$A$11,0)),0),"")</f>
        <v/>
      </c>
      <c r="K3" s="22" t="n">
        <v>0.3472222222222222</v>
      </c>
      <c r="L3" s="22" t="n">
        <v>0.3708333333333333</v>
      </c>
      <c r="M3" s="20" t="inlineStr">
        <is>
          <t>Completed</t>
        </is>
      </c>
      <c r="N3" s="21">
        <f>IFERROR(IF(OR($K3="",$L3=""),"",MOD($L3-$K3,1)*1440),"")</f>
        <v/>
      </c>
      <c r="O3" s="20" t="n">
        <v>5</v>
      </c>
      <c r="P3" s="21">
        <f>IF(COUNTA($N3,$O3)=0,"",SUM($N3:$O3))</f>
        <v/>
      </c>
      <c r="Q3" s="21">
        <f>IFERROR(INDEX('Standards &amp; Staff'!$C$5:$C$11,MATCH($I3,'Standards &amp; Staff'!$A$5:$A$11,0)),"")</f>
        <v/>
      </c>
      <c r="R3" s="21">
        <f>IFERROR(($P3/60)*INDEX('Standards &amp; Staff'!$G$15:$G$114,MATCH($C3,'Standards &amp; Staff'!$A$15:$A$114,0)),"")</f>
        <v/>
      </c>
      <c r="S3" s="21">
        <f>IFERROR($N3-$Q3,"")</f>
        <v/>
      </c>
      <c r="T3" s="38">
        <f>IFERROR($J3/$R3,"")</f>
        <v/>
      </c>
      <c r="U3" s="20" t="inlineStr">
        <is>
          <t>Passed</t>
        </is>
      </c>
      <c r="V3" s="20" t="n">
        <v>92</v>
      </c>
      <c r="W3" s="20" t="inlineStr">
        <is>
          <t>Evelyn Reed</t>
        </is>
      </c>
      <c r="X3" s="20" t="n">
        <v>0</v>
      </c>
      <c r="Y3" s="39">
        <f>IFERROR(INDEX('Standards &amp; Staff'!$F$15:$F$114,MATCH($C3,'Standards &amp; Staff'!$A$15:$A$114,0)),"")</f>
        <v/>
      </c>
      <c r="Z3" s="39">
        <f>IFERROR(($P3/60)*$Y3,"")</f>
        <v/>
      </c>
      <c r="AA3" s="20" t="n">
        <v>0</v>
      </c>
      <c r="AB3" s="21">
        <f>IF($A3="","",IF(OR($M3="Not Completed",$U3="Failed",AND($T3&lt;&gt;"",$T3&lt;'Standards &amp; Staff'!$D$2),$AA3&gt;'Standards &amp; Staff'!$F$2),"Yes","No"))</f>
        <v/>
      </c>
      <c r="AC3" s="25">
        <f>IF($A3="","",IF($M3="Not Completed","Room Not Completed",IF($U3="Failed","Failed Inspection",IF(AND($T3&lt;&gt;"",$T3&lt;'Standards &amp; Staff'!$D$2),"Productivity Below Threshold",IF($AA3&gt;'Standards &amp; Staff'!$F$2,"Overtime Above Threshold","")))))</f>
        <v/>
      </c>
      <c r="AD3" s="26" t="inlineStr">
        <is>
          <t>Extra bedding requested; slightly above standard.</t>
        </is>
      </c>
      <c r="AE3" s="26" t="inlineStr">
        <is>
          <t>Supervisor inspection log</t>
        </is>
      </c>
      <c r="AF3" s="20" t="inlineStr">
        <is>
          <t>Reviewed</t>
        </is>
      </c>
    </row>
    <row r="4">
      <c r="A4" s="19" t="n">
        <v>46029</v>
      </c>
      <c r="B4" s="20" t="inlineStr">
        <is>
          <t>Day</t>
        </is>
      </c>
      <c r="C4" s="20" t="inlineStr">
        <is>
          <t>HK-1003</t>
        </is>
      </c>
      <c r="D4" s="21">
        <f>IFERROR(INDEX('Standards &amp; Staff'!$B$15:$B$114,MATCH($C4,'Standards &amp; Staff'!$A$15:$A$114,0)),"")</f>
        <v/>
      </c>
      <c r="E4" s="21">
        <f>IFERROR(INDEX('Standards &amp; Staff'!$C$15:$C$114,MATCH($C4,'Standards &amp; Staff'!$A$15:$A$114,0)),"")</f>
        <v/>
      </c>
      <c r="F4" s="20" t="inlineStr">
        <is>
          <t>Suites</t>
        </is>
      </c>
      <c r="G4" s="20" t="inlineStr">
        <is>
          <t>1102</t>
        </is>
      </c>
      <c r="H4" s="20" t="inlineStr">
        <is>
          <t>Suite</t>
        </is>
      </c>
      <c r="I4" s="20" t="inlineStr">
        <is>
          <t>Checkout</t>
        </is>
      </c>
      <c r="J4" s="21">
        <f>IFERROR(IF($M4="Completed",INDEX('Standards &amp; Staff'!$B$5:$B$11,MATCH($I4,'Standards &amp; Staff'!$A$5:$A$11,0)),0),"")</f>
        <v/>
      </c>
      <c r="K4" s="22" t="n">
        <v>0.375</v>
      </c>
      <c r="L4" s="22" t="n">
        <v>0.4076388888888889</v>
      </c>
      <c r="M4" s="20" t="inlineStr">
        <is>
          <t>Completed</t>
        </is>
      </c>
      <c r="N4" s="21">
        <f>IFERROR(IF(OR($K4="",$L4=""),"",MOD($L4-$K4,1)*1440),"")</f>
        <v/>
      </c>
      <c r="O4" s="20" t="n">
        <v>0</v>
      </c>
      <c r="P4" s="21">
        <f>IF(COUNTA($N4,$O4)=0,"",SUM($N4:$O4))</f>
        <v/>
      </c>
      <c r="Q4" s="21">
        <f>IFERROR(INDEX('Standards &amp; Staff'!$C$5:$C$11,MATCH($I4,'Standards &amp; Staff'!$A$5:$A$11,0)),"")</f>
        <v/>
      </c>
      <c r="R4" s="21">
        <f>IFERROR(($P4/60)*INDEX('Standards &amp; Staff'!$G$15:$G$114,MATCH($C4,'Standards &amp; Staff'!$A$15:$A$114,0)),"")</f>
        <v/>
      </c>
      <c r="S4" s="21">
        <f>IFERROR($N4-$Q4,"")</f>
        <v/>
      </c>
      <c r="T4" s="38">
        <f>IFERROR($J4/$R4,"")</f>
        <v/>
      </c>
      <c r="U4" s="20" t="inlineStr">
        <is>
          <t>Passed</t>
        </is>
      </c>
      <c r="V4" s="20" t="n">
        <v>98</v>
      </c>
      <c r="W4" s="20" t="inlineStr">
        <is>
          <t>Evelyn Reed</t>
        </is>
      </c>
      <c r="X4" s="20" t="n">
        <v>0</v>
      </c>
      <c r="Y4" s="39">
        <f>IFERROR(INDEX('Standards &amp; Staff'!$F$15:$F$114,MATCH($C4,'Standards &amp; Staff'!$A$15:$A$114,0)),"")</f>
        <v/>
      </c>
      <c r="Z4" s="39">
        <f>IFERROR(($P4/60)*$Y4,"")</f>
        <v/>
      </c>
      <c r="AA4" s="20" t="n">
        <v>0</v>
      </c>
      <c r="AB4" s="21">
        <f>IF($A4="","",IF(OR($M4="Not Completed",$U4="Failed",AND($T4&lt;&gt;"",$T4&lt;'Standards &amp; Staff'!$D$2),$AA4&gt;'Standards &amp; Staff'!$F$2),"Yes","No"))</f>
        <v/>
      </c>
      <c r="AC4" s="25">
        <f>IF($A4="","",IF($M4="Not Completed","Room Not Completed",IF($U4="Failed","Failed Inspection",IF(AND($T4&lt;&gt;"",$T4&lt;'Standards &amp; Staff'!$D$2),"Productivity Below Threshold",IF($AA4&gt;'Standards &amp; Staff'!$F$2,"Overtime Above Threshold","")))))</f>
        <v/>
      </c>
      <c r="AD4" s="26" t="inlineStr">
        <is>
          <t>Suite checkout completed to standard.</t>
        </is>
      </c>
      <c r="AE4" s="26" t="inlineStr">
        <is>
          <t>Manual room assignment sheet</t>
        </is>
      </c>
      <c r="AF4" s="20" t="inlineStr">
        <is>
          <t>Approved</t>
        </is>
      </c>
    </row>
    <row r="5">
      <c r="A5" s="19" t="n">
        <v>46030</v>
      </c>
      <c r="B5" s="20" t="inlineStr">
        <is>
          <t>Day</t>
        </is>
      </c>
      <c r="C5" s="20" t="inlineStr">
        <is>
          <t>HK-1004</t>
        </is>
      </c>
      <c r="D5" s="21">
        <f>IFERROR(INDEX('Standards &amp; Staff'!$B$15:$B$114,MATCH($C5,'Standards &amp; Staff'!$A$15:$A$114,0)),"")</f>
        <v/>
      </c>
      <c r="E5" s="21">
        <f>IFERROR(INDEX('Standards &amp; Staff'!$C$15:$C$114,MATCH($C5,'Standards &amp; Staff'!$A$15:$A$114,0)),"")</f>
        <v/>
      </c>
      <c r="F5" s="20" t="inlineStr">
        <is>
          <t>North</t>
        </is>
      </c>
      <c r="G5" s="20" t="inlineStr">
        <is>
          <t>315</t>
        </is>
      </c>
      <c r="H5" s="20" t="inlineStr">
        <is>
          <t>Standard King</t>
        </is>
      </c>
      <c r="I5" s="20" t="inlineStr">
        <is>
          <t>Stayover</t>
        </is>
      </c>
      <c r="J5" s="21">
        <f>IFERROR(IF($M5="Completed",INDEX('Standards &amp; Staff'!$B$5:$B$11,MATCH($I5,'Standards &amp; Staff'!$A$5:$A$11,0)),0),"")</f>
        <v/>
      </c>
      <c r="K5" s="22" t="n">
        <v>0.4236111111111111</v>
      </c>
      <c r="L5" s="22" t="n">
        <v>0.4263888888888889</v>
      </c>
      <c r="M5" s="20" t="inlineStr">
        <is>
          <t>Guest Refused</t>
        </is>
      </c>
      <c r="N5" s="21">
        <f>IFERROR(IF(OR($K5="",$L5=""),"",MOD($L5-$K5,1)*1440),"")</f>
        <v/>
      </c>
      <c r="O5" s="20" t="n">
        <v>0</v>
      </c>
      <c r="P5" s="21">
        <f>IF(COUNTA($N5,$O5)=0,"",SUM($N5:$O5))</f>
        <v/>
      </c>
      <c r="Q5" s="21">
        <f>IFERROR(INDEX('Standards &amp; Staff'!$C$5:$C$11,MATCH($I5,'Standards &amp; Staff'!$A$5:$A$11,0)),"")</f>
        <v/>
      </c>
      <c r="R5" s="21">
        <f>IFERROR(($P5/60)*INDEX('Standards &amp; Staff'!$G$15:$G$114,MATCH($C5,'Standards &amp; Staff'!$A$15:$A$114,0)),"")</f>
        <v/>
      </c>
      <c r="S5" s="21">
        <f>IFERROR($N5-$Q5,"")</f>
        <v/>
      </c>
      <c r="T5" s="38">
        <f>IFERROR($J5/$R5,"")</f>
        <v/>
      </c>
      <c r="U5" s="20" t="inlineStr">
        <is>
          <t>Not Inspected</t>
        </is>
      </c>
      <c r="V5" s="20" t="inlineStr"/>
      <c r="W5" s="20" t="inlineStr"/>
      <c r="X5" s="20" t="n">
        <v>0</v>
      </c>
      <c r="Y5" s="39">
        <f>IFERROR(INDEX('Standards &amp; Staff'!$F$15:$F$114,MATCH($C5,'Standards &amp; Staff'!$A$15:$A$114,0)),"")</f>
        <v/>
      </c>
      <c r="Z5" s="39">
        <f>IFERROR(($P5/60)*$Y5,"")</f>
        <v/>
      </c>
      <c r="AA5" s="20" t="n">
        <v>0</v>
      </c>
      <c r="AB5" s="21">
        <f>IF($A5="","",IF(OR($M5="Not Completed",$U5="Failed",AND($T5&lt;&gt;"",$T5&lt;'Standards &amp; Staff'!$D$2),$AA5&gt;'Standards &amp; Staff'!$F$2),"Yes","No"))</f>
        <v/>
      </c>
      <c r="AC5" s="25">
        <f>IF($A5="","",IF($M5="Not Completed","Room Not Completed",IF($U5="Failed","Failed Inspection",IF(AND($T5&lt;&gt;"",$T5&lt;'Standards &amp; Staff'!$D$2),"Productivity Below Threshold",IF($AA5&gt;'Standards &amp; Staff'!$F$2,"Overtime Above Threshold","")))))</f>
        <v/>
      </c>
      <c r="AD5" s="26" t="inlineStr">
        <is>
          <t>Guest declined service at door.</t>
        </is>
      </c>
      <c r="AE5" s="26" t="inlineStr">
        <is>
          <t>Manual room assignment sheet</t>
        </is>
      </c>
      <c r="AF5" s="20" t="inlineStr">
        <is>
          <t>Reviewed</t>
        </is>
      </c>
    </row>
    <row r="6">
      <c r="A6" s="19" t="n">
        <v>46031</v>
      </c>
      <c r="B6" s="20" t="inlineStr">
        <is>
          <t>Day</t>
        </is>
      </c>
      <c r="C6" s="20" t="inlineStr">
        <is>
          <t>HK-1001</t>
        </is>
      </c>
      <c r="D6" s="21">
        <f>IFERROR(INDEX('Standards &amp; Staff'!$B$15:$B$114,MATCH($C6,'Standards &amp; Staff'!$A$15:$A$114,0)),"")</f>
        <v/>
      </c>
      <c r="E6" s="21">
        <f>IFERROR(INDEX('Standards &amp; Staff'!$C$15:$C$114,MATCH($C6,'Standards &amp; Staff'!$A$15:$A$114,0)),"")</f>
        <v/>
      </c>
      <c r="F6" s="20" t="inlineStr">
        <is>
          <t>North</t>
        </is>
      </c>
      <c r="G6" s="20" t="inlineStr">
        <is>
          <t>318</t>
        </is>
      </c>
      <c r="H6" s="20" t="inlineStr">
        <is>
          <t>Accessible Room</t>
        </is>
      </c>
      <c r="I6" s="20" t="inlineStr">
        <is>
          <t>Touch-Up</t>
        </is>
      </c>
      <c r="J6" s="21">
        <f>IFERROR(IF($M6="Completed",INDEX('Standards &amp; Staff'!$B$5:$B$11,MATCH($I6,'Standards &amp; Staff'!$A$5:$A$11,0)),0),"")</f>
        <v/>
      </c>
      <c r="K6" s="22" t="n">
        <v>0.4618055555555556</v>
      </c>
      <c r="L6" s="22" t="n">
        <v>0.4680555555555556</v>
      </c>
      <c r="M6" s="20" t="inlineStr">
        <is>
          <t>Completed</t>
        </is>
      </c>
      <c r="N6" s="21">
        <f>IFERROR(IF(OR($K6="",$L6=""),"",MOD($L6-$K6,1)*1440),"")</f>
        <v/>
      </c>
      <c r="O6" s="20" t="n">
        <v>0</v>
      </c>
      <c r="P6" s="21">
        <f>IF(COUNTA($N6,$O6)=0,"",SUM($N6:$O6))</f>
        <v/>
      </c>
      <c r="Q6" s="21">
        <f>IFERROR(INDEX('Standards &amp; Staff'!$C$5:$C$11,MATCH($I6,'Standards &amp; Staff'!$A$5:$A$11,0)),"")</f>
        <v/>
      </c>
      <c r="R6" s="21">
        <f>IFERROR(($P6/60)*INDEX('Standards &amp; Staff'!$G$15:$G$114,MATCH($C6,'Standards &amp; Staff'!$A$15:$A$114,0)),"")</f>
        <v/>
      </c>
      <c r="S6" s="21">
        <f>IFERROR($N6-$Q6,"")</f>
        <v/>
      </c>
      <c r="T6" s="38">
        <f>IFERROR($J6/$R6,"")</f>
        <v/>
      </c>
      <c r="U6" s="20" t="inlineStr">
        <is>
          <t>Passed</t>
        </is>
      </c>
      <c r="V6" s="20" t="n">
        <v>95</v>
      </c>
      <c r="W6" s="20" t="inlineStr">
        <is>
          <t>Evelyn Reed</t>
        </is>
      </c>
      <c r="X6" s="20" t="n">
        <v>0</v>
      </c>
      <c r="Y6" s="39">
        <f>IFERROR(INDEX('Standards &amp; Staff'!$F$15:$F$114,MATCH($C6,'Standards &amp; Staff'!$A$15:$A$114,0)),"")</f>
        <v/>
      </c>
      <c r="Z6" s="39">
        <f>IFERROR(($P6/60)*$Y6,"")</f>
        <v/>
      </c>
      <c r="AA6" s="20" t="n">
        <v>0</v>
      </c>
      <c r="AB6" s="21">
        <f>IF($A6="","",IF(OR($M6="Not Completed",$U6="Failed",AND($T6&lt;&gt;"",$T6&lt;'Standards &amp; Staff'!$D$2),$AA6&gt;'Standards &amp; Staff'!$F$2),"Yes","No"))</f>
        <v/>
      </c>
      <c r="AC6" s="25">
        <f>IF($A6="","",IF($M6="Not Completed","Room Not Completed",IF($U6="Failed","Failed Inspection",IF(AND($T6&lt;&gt;"",$T6&lt;'Standards &amp; Staff'!$D$2),"Productivity Below Threshold",IF($AA6&gt;'Standards &amp; Staff'!$F$2,"Overtime Above Threshold","")))))</f>
        <v/>
      </c>
      <c r="AD6" s="26" t="inlineStr">
        <is>
          <t>Touch-up after maintenance release.</t>
        </is>
      </c>
      <c r="AE6" s="26" t="inlineStr">
        <is>
          <t>Supervisor inspection log</t>
        </is>
      </c>
      <c r="AF6" s="20" t="inlineStr">
        <is>
          <t>Approved</t>
        </is>
      </c>
    </row>
    <row r="7">
      <c r="A7" s="19" t="n">
        <v>46032</v>
      </c>
      <c r="B7" s="20" t="inlineStr">
        <is>
          <t>Day</t>
        </is>
      </c>
      <c r="C7" s="20" t="inlineStr">
        <is>
          <t>HK-1002</t>
        </is>
      </c>
      <c r="D7" s="21">
        <f>IFERROR(INDEX('Standards &amp; Staff'!$B$15:$B$114,MATCH($C7,'Standards &amp; Staff'!$A$15:$A$114,0)),"")</f>
        <v/>
      </c>
      <c r="E7" s="21">
        <f>IFERROR(INDEX('Standards &amp; Staff'!$C$15:$C$114,MATCH($C7,'Standards &amp; Staff'!$A$15:$A$114,0)),"")</f>
        <v/>
      </c>
      <c r="F7" s="20" t="inlineStr">
        <is>
          <t>South</t>
        </is>
      </c>
      <c r="G7" s="20" t="inlineStr">
        <is>
          <t>431</t>
        </is>
      </c>
      <c r="H7" s="20" t="inlineStr">
        <is>
          <t>Double Queen</t>
        </is>
      </c>
      <c r="I7" s="20" t="inlineStr">
        <is>
          <t>Checkout</t>
        </is>
      </c>
      <c r="J7" s="21">
        <f>IFERROR(IF($M7="Completed",INDEX('Standards &amp; Staff'!$B$5:$B$11,MATCH($I7,'Standards &amp; Staff'!$A$5:$A$11,0)),0),"")</f>
        <v/>
      </c>
      <c r="K7" s="22" t="n">
        <v>0.3402777777777778</v>
      </c>
      <c r="L7" s="22" t="n">
        <v>0.3645833333333333</v>
      </c>
      <c r="M7" s="20" t="inlineStr">
        <is>
          <t>Completed</t>
        </is>
      </c>
      <c r="N7" s="21">
        <f>IFERROR(IF(OR($K7="",$L7=""),"",MOD($L7-$K7,1)*1440),"")</f>
        <v/>
      </c>
      <c r="O7" s="20" t="n">
        <v>0</v>
      </c>
      <c r="P7" s="21">
        <f>IF(COUNTA($N7,$O7)=0,"",SUM($N7:$O7))</f>
        <v/>
      </c>
      <c r="Q7" s="21">
        <f>IFERROR(INDEX('Standards &amp; Staff'!$C$5:$C$11,MATCH($I7,'Standards &amp; Staff'!$A$5:$A$11,0)),"")</f>
        <v/>
      </c>
      <c r="R7" s="21">
        <f>IFERROR(($P7/60)*INDEX('Standards &amp; Staff'!$G$15:$G$114,MATCH($C7,'Standards &amp; Staff'!$A$15:$A$114,0)),"")</f>
        <v/>
      </c>
      <c r="S7" s="21">
        <f>IFERROR($N7-$Q7,"")</f>
        <v/>
      </c>
      <c r="T7" s="38">
        <f>IFERROR($J7/$R7,"")</f>
        <v/>
      </c>
      <c r="U7" s="20" t="inlineStr">
        <is>
          <t>Failed</t>
        </is>
      </c>
      <c r="V7" s="20" t="n">
        <v>82</v>
      </c>
      <c r="W7" s="20" t="inlineStr">
        <is>
          <t>Evelyn Reed</t>
        </is>
      </c>
      <c r="X7" s="20" t="n">
        <v>12</v>
      </c>
      <c r="Y7" s="39">
        <f>IFERROR(INDEX('Standards &amp; Staff'!$F$15:$F$114,MATCH($C7,'Standards &amp; Staff'!$A$15:$A$114,0)),"")</f>
        <v/>
      </c>
      <c r="Z7" s="39">
        <f>IFERROR(($P7/60)*$Y7,"")</f>
        <v/>
      </c>
      <c r="AA7" s="20" t="n">
        <v>0</v>
      </c>
      <c r="AB7" s="21">
        <f>IF($A7="","",IF(OR($M7="Not Completed",$U7="Failed",AND($T7&lt;&gt;"",$T7&lt;'Standards &amp; Staff'!$D$2),$AA7&gt;'Standards &amp; Staff'!$F$2),"Yes","No"))</f>
        <v/>
      </c>
      <c r="AC7" s="25">
        <f>IF($A7="","",IF($M7="Not Completed","Room Not Completed",IF($U7="Failed","Failed Inspection",IF(AND($T7&lt;&gt;"",$T7&lt;'Standards &amp; Staff'!$D$2),"Productivity Below Threshold",IF($AA7&gt;'Standards &amp; Staff'!$F$2,"Overtime Above Threshold","")))))</f>
        <v/>
      </c>
      <c r="AD7" s="26" t="inlineStr">
        <is>
          <t>Bathroom mirror and floor required correction.</t>
        </is>
      </c>
      <c r="AE7" s="26" t="inlineStr">
        <is>
          <t>Supervisor inspection log</t>
        </is>
      </c>
      <c r="AF7" s="20" t="inlineStr">
        <is>
          <t>Reviewed</t>
        </is>
      </c>
    </row>
    <row r="8">
      <c r="A8" s="19" t="n">
        <v>46033</v>
      </c>
      <c r="B8" s="20" t="inlineStr">
        <is>
          <t>Day</t>
        </is>
      </c>
      <c r="C8" s="20" t="inlineStr">
        <is>
          <t>HK-1003</t>
        </is>
      </c>
      <c r="D8" s="21">
        <f>IFERROR(INDEX('Standards &amp; Staff'!$B$15:$B$114,MATCH($C8,'Standards &amp; Staff'!$A$15:$A$114,0)),"")</f>
        <v/>
      </c>
      <c r="E8" s="21">
        <f>IFERROR(INDEX('Standards &amp; Staff'!$C$15:$C$114,MATCH($C8,'Standards &amp; Staff'!$A$15:$A$114,0)),"")</f>
        <v/>
      </c>
      <c r="F8" s="20" t="inlineStr">
        <is>
          <t>Suites</t>
        </is>
      </c>
      <c r="G8" s="20" t="inlineStr">
        <is>
          <t>1201</t>
        </is>
      </c>
      <c r="H8" s="20" t="inlineStr">
        <is>
          <t>Suite</t>
        </is>
      </c>
      <c r="I8" s="20" t="inlineStr">
        <is>
          <t>Deep Clean</t>
        </is>
      </c>
      <c r="J8" s="21">
        <f>IFERROR(IF($M8="Completed",INDEX('Standards &amp; Staff'!$B$5:$B$11,MATCH($I8,'Standards &amp; Staff'!$A$5:$A$11,0)),0),"")</f>
        <v/>
      </c>
      <c r="K8" s="22" t="n">
        <v>0.3541666666666667</v>
      </c>
      <c r="L8" s="22" t="n">
        <v>0.3944444444444444</v>
      </c>
      <c r="M8" s="20" t="inlineStr">
        <is>
          <t>Completed</t>
        </is>
      </c>
      <c r="N8" s="21">
        <f>IFERROR(IF(OR($K8="",$L8=""),"",MOD($L8-$K8,1)*1440),"")</f>
        <v/>
      </c>
      <c r="O8" s="20" t="n">
        <v>8</v>
      </c>
      <c r="P8" s="21">
        <f>IF(COUNTA($N8,$O8)=0,"",SUM($N8:$O8))</f>
        <v/>
      </c>
      <c r="Q8" s="21">
        <f>IFERROR(INDEX('Standards &amp; Staff'!$C$5:$C$11,MATCH($I8,'Standards &amp; Staff'!$A$5:$A$11,0)),"")</f>
        <v/>
      </c>
      <c r="R8" s="21">
        <f>IFERROR(($P8/60)*INDEX('Standards &amp; Staff'!$G$15:$G$114,MATCH($C8,'Standards &amp; Staff'!$A$15:$A$114,0)),"")</f>
        <v/>
      </c>
      <c r="S8" s="21">
        <f>IFERROR($N8-$Q8,"")</f>
        <v/>
      </c>
      <c r="T8" s="38">
        <f>IFERROR($J8/$R8,"")</f>
        <v/>
      </c>
      <c r="U8" s="20" t="inlineStr">
        <is>
          <t>Recheck Passed</t>
        </is>
      </c>
      <c r="V8" s="20" t="n">
        <v>94</v>
      </c>
      <c r="W8" s="20" t="inlineStr">
        <is>
          <t>Evelyn Reed</t>
        </is>
      </c>
      <c r="X8" s="20" t="n">
        <v>5</v>
      </c>
      <c r="Y8" s="39">
        <f>IFERROR(INDEX('Standards &amp; Staff'!$F$15:$F$114,MATCH($C8,'Standards &amp; Staff'!$A$15:$A$114,0)),"")</f>
        <v/>
      </c>
      <c r="Z8" s="39">
        <f>IFERROR(($P8/60)*$Y8,"")</f>
        <v/>
      </c>
      <c r="AA8" s="20" t="n">
        <v>0</v>
      </c>
      <c r="AB8" s="21">
        <f>IF($A8="","",IF(OR($M8="Not Completed",$U8="Failed",AND($T8&lt;&gt;"",$T8&lt;'Standards &amp; Staff'!$D$2),$AA8&gt;'Standards &amp; Staff'!$F$2),"Yes","No"))</f>
        <v/>
      </c>
      <c r="AC8" s="25">
        <f>IF($A8="","",IF($M8="Not Completed","Room Not Completed",IF($U8="Failed","Failed Inspection",IF(AND($T8&lt;&gt;"",$T8&lt;'Standards &amp; Staff'!$D$2),"Productivity Below Threshold",IF($AA8&gt;'Standards &amp; Staff'!$F$2,"Overtime Above Threshold","")))))</f>
        <v/>
      </c>
      <c r="AD8" s="26" t="inlineStr">
        <is>
          <t>Approved additional time for upholstery detail.</t>
        </is>
      </c>
      <c r="AE8" s="26" t="inlineStr">
        <is>
          <t>Supervisor inspection log</t>
        </is>
      </c>
      <c r="AF8" s="20" t="inlineStr">
        <is>
          <t>Approved</t>
        </is>
      </c>
    </row>
    <row r="9">
      <c r="A9" s="19" t="n">
        <v>46034</v>
      </c>
      <c r="B9" s="20" t="inlineStr">
        <is>
          <t>Day</t>
        </is>
      </c>
      <c r="C9" s="20" t="inlineStr">
        <is>
          <t>HK-1005</t>
        </is>
      </c>
      <c r="D9" s="21">
        <f>IFERROR(INDEX('Standards &amp; Staff'!$B$15:$B$114,MATCH($C9,'Standards &amp; Staff'!$A$15:$A$114,0)),"")</f>
        <v/>
      </c>
      <c r="E9" s="21">
        <f>IFERROR(INDEX('Standards &amp; Staff'!$C$15:$C$114,MATCH($C9,'Standards &amp; Staff'!$A$15:$A$114,0)),"")</f>
        <v/>
      </c>
      <c r="F9" s="20" t="inlineStr">
        <is>
          <t>Public Areas</t>
        </is>
      </c>
      <c r="G9" s="20" t="inlineStr"/>
      <c r="H9" s="20" t="inlineStr">
        <is>
          <t>Other</t>
        </is>
      </c>
      <c r="I9" s="20" t="inlineStr">
        <is>
          <t>Public Area</t>
        </is>
      </c>
      <c r="J9" s="21">
        <f>IFERROR(IF($M9="Completed",INDEX('Standards &amp; Staff'!$B$5:$B$11,MATCH($I9,'Standards &amp; Staff'!$A$5:$A$11,0)),0),"")</f>
        <v/>
      </c>
      <c r="K9" s="22" t="inlineStr"/>
      <c r="L9" s="22" t="inlineStr"/>
      <c r="M9" s="20" t="inlineStr">
        <is>
          <t>Completed</t>
        </is>
      </c>
      <c r="N9" s="21">
        <f>IFERROR(IF(OR($K9="",$L9=""),"",MOD($L9-$K9,1)*1440),"")</f>
        <v/>
      </c>
      <c r="O9" s="20" t="n">
        <v>180</v>
      </c>
      <c r="P9" s="21">
        <f>IF(COUNTA($N9,$O9)=0,"",SUM($N9:$O9))</f>
        <v/>
      </c>
      <c r="Q9" s="21">
        <f>IFERROR(INDEX('Standards &amp; Staff'!$C$5:$C$11,MATCH($I9,'Standards &amp; Staff'!$A$5:$A$11,0)),"")</f>
        <v/>
      </c>
      <c r="R9" s="21">
        <f>IFERROR(($P9/60)*INDEX('Standards &amp; Staff'!$G$15:$G$114,MATCH($C9,'Standards &amp; Staff'!$A$15:$A$114,0)),"")</f>
        <v/>
      </c>
      <c r="S9" s="21">
        <f>IFERROR($N9-$Q9,"")</f>
        <v/>
      </c>
      <c r="T9" s="38">
        <f>IFERROR($J9/$R9,"")</f>
        <v/>
      </c>
      <c r="U9" s="20" t="inlineStr">
        <is>
          <t>Not Inspected</t>
        </is>
      </c>
      <c r="V9" s="20" t="inlineStr"/>
      <c r="W9" s="20" t="inlineStr"/>
      <c r="X9" s="20" t="n">
        <v>0</v>
      </c>
      <c r="Y9" s="39">
        <f>IFERROR(INDEX('Standards &amp; Staff'!$F$15:$F$114,MATCH($C9,'Standards &amp; Staff'!$A$15:$A$114,0)),"")</f>
        <v/>
      </c>
      <c r="Z9" s="39">
        <f>IFERROR(($P9/60)*$Y9,"")</f>
        <v/>
      </c>
      <c r="AA9" s="20" t="n">
        <v>0</v>
      </c>
      <c r="AB9" s="21">
        <f>IF($A9="","",IF(OR($M9="Not Completed",$U9="Failed",AND($T9&lt;&gt;"",$T9&lt;'Standards &amp; Staff'!$D$2),$AA9&gt;'Standards &amp; Staff'!$F$2),"Yes","No"))</f>
        <v/>
      </c>
      <c r="AC9" s="25">
        <f>IF($A9="","",IF($M9="Not Completed","Room Not Completed",IF($U9="Failed","Failed Inspection",IF(AND($T9&lt;&gt;"",$T9&lt;'Standards &amp; Staff'!$D$2),"Productivity Below Threshold",IF($AA9&gt;'Standards &amp; Staff'!$F$2,"Overtime Above Threshold","")))))</f>
        <v/>
      </c>
      <c r="AD9" s="26" t="inlineStr">
        <is>
          <t>Lobby and corridor support assignment.</t>
        </is>
      </c>
      <c r="AE9" s="26" t="inlineStr">
        <is>
          <t>Manual task assignment sheet</t>
        </is>
      </c>
      <c r="AF9" s="20" t="inlineStr">
        <is>
          <t>Reviewed</t>
        </is>
      </c>
    </row>
    <row r="10">
      <c r="A10" s="19" t="n">
        <v>46035</v>
      </c>
      <c r="B10" s="20" t="inlineStr">
        <is>
          <t>Day</t>
        </is>
      </c>
      <c r="C10" s="20" t="inlineStr">
        <is>
          <t>HK-1004</t>
        </is>
      </c>
      <c r="D10" s="21">
        <f>IFERROR(INDEX('Standards &amp; Staff'!$B$15:$B$114,MATCH($C10,'Standards &amp; Staff'!$A$15:$A$114,0)),"")</f>
        <v/>
      </c>
      <c r="E10" s="21">
        <f>IFERROR(INDEX('Standards &amp; Staff'!$C$15:$C$114,MATCH($C10,'Standards &amp; Staff'!$A$15:$A$114,0)),"")</f>
        <v/>
      </c>
      <c r="F10" s="20" t="inlineStr">
        <is>
          <t>North</t>
        </is>
      </c>
      <c r="G10" s="20" t="inlineStr">
        <is>
          <t>322</t>
        </is>
      </c>
      <c r="H10" s="20" t="inlineStr">
        <is>
          <t>Standard King</t>
        </is>
      </c>
      <c r="I10" s="20" t="inlineStr">
        <is>
          <t>Checkout</t>
        </is>
      </c>
      <c r="J10" s="21">
        <f>IFERROR(IF($M10="Completed",INDEX('Standards &amp; Staff'!$B$5:$B$11,MATCH($I10,'Standards &amp; Staff'!$A$5:$A$11,0)),0),"")</f>
        <v/>
      </c>
      <c r="K10" s="22" t="n">
        <v>0.3854166666666667</v>
      </c>
      <c r="L10" s="22" t="inlineStr"/>
      <c r="M10" s="20" t="inlineStr">
        <is>
          <t>Not Completed</t>
        </is>
      </c>
      <c r="N10" s="21">
        <f>IFERROR(IF(OR($K10="",$L10=""),"",MOD($L10-$K10,1)*1440),"")</f>
        <v/>
      </c>
      <c r="O10" s="20" t="n">
        <v>10</v>
      </c>
      <c r="P10" s="21">
        <f>IF(COUNTA($N10,$O10)=0,"",SUM($N10:$O10))</f>
        <v/>
      </c>
      <c r="Q10" s="21">
        <f>IFERROR(INDEX('Standards &amp; Staff'!$C$5:$C$11,MATCH($I10,'Standards &amp; Staff'!$A$5:$A$11,0)),"")</f>
        <v/>
      </c>
      <c r="R10" s="21">
        <f>IFERROR(($P10/60)*INDEX('Standards &amp; Staff'!$G$15:$G$114,MATCH($C10,'Standards &amp; Staff'!$A$15:$A$114,0)),"")</f>
        <v/>
      </c>
      <c r="S10" s="21">
        <f>IFERROR($N10-$Q10,"")</f>
        <v/>
      </c>
      <c r="T10" s="38">
        <f>IFERROR($J10/$R10,"")</f>
        <v/>
      </c>
      <c r="U10" s="20" t="inlineStr">
        <is>
          <t>Not Inspected</t>
        </is>
      </c>
      <c r="V10" s="20" t="inlineStr"/>
      <c r="W10" s="20" t="inlineStr"/>
      <c r="X10" s="20" t="n">
        <v>0</v>
      </c>
      <c r="Y10" s="39">
        <f>IFERROR(INDEX('Standards &amp; Staff'!$F$15:$F$114,MATCH($C10,'Standards &amp; Staff'!$A$15:$A$114,0)),"")</f>
        <v/>
      </c>
      <c r="Z10" s="39">
        <f>IFERROR(($P10/60)*$Y10,"")</f>
        <v/>
      </c>
      <c r="AA10" s="20" t="n">
        <v>35</v>
      </c>
      <c r="AB10" s="21">
        <f>IF($A10="","",IF(OR($M10="Not Completed",$U10="Failed",AND($T10&lt;&gt;"",$T10&lt;'Standards &amp; Staff'!$D$2),$AA10&gt;'Standards &amp; Staff'!$F$2),"Yes","No"))</f>
        <v/>
      </c>
      <c r="AC10" s="25">
        <f>IF($A10="","",IF($M10="Not Completed","Room Not Completed",IF($U10="Failed","Failed Inspection",IF(AND($T10&lt;&gt;"",$T10&lt;'Standards &amp; Staff'!$D$2),"Productivity Below Threshold",IF($AA10&gt;'Standards &amp; Staff'!$F$2,"Overtime Above Threshold","")))))</f>
        <v/>
      </c>
      <c r="AD10" s="26" t="inlineStr">
        <is>
          <t>Room access unavailable due to maintenance hold.</t>
        </is>
      </c>
      <c r="AE10" s="26" t="inlineStr">
        <is>
          <t>Manual room assignment sheet</t>
        </is>
      </c>
      <c r="AF10" s="20" t="inlineStr">
        <is>
          <t>Draft</t>
        </is>
      </c>
    </row>
    <row r="11">
      <c r="A11" s="19" t="n">
        <v>46036</v>
      </c>
      <c r="B11" s="20" t="inlineStr">
        <is>
          <t>Evening</t>
        </is>
      </c>
      <c r="C11" s="20" t="inlineStr">
        <is>
          <t>HK-1001</t>
        </is>
      </c>
      <c r="D11" s="21">
        <f>IFERROR(INDEX('Standards &amp; Staff'!$B$15:$B$114,MATCH($C11,'Standards &amp; Staff'!$A$15:$A$114,0)),"")</f>
        <v/>
      </c>
      <c r="E11" s="21">
        <f>IFERROR(INDEX('Standards &amp; Staff'!$C$15:$C$114,MATCH($C11,'Standards &amp; Staff'!$A$15:$A$114,0)),"")</f>
        <v/>
      </c>
      <c r="F11" s="20" t="inlineStr">
        <is>
          <t>North</t>
        </is>
      </c>
      <c r="G11" s="20" t="inlineStr">
        <is>
          <t>410</t>
        </is>
      </c>
      <c r="H11" s="20" t="inlineStr">
        <is>
          <t>Standard King</t>
        </is>
      </c>
      <c r="I11" s="20" t="inlineStr">
        <is>
          <t>Turndown</t>
        </is>
      </c>
      <c r="J11" s="21">
        <f>IFERROR(IF($M11="Completed",INDEX('Standards &amp; Staff'!$B$5:$B$11,MATCH($I11,'Standards &amp; Staff'!$A$5:$A$11,0)),0),"")</f>
        <v/>
      </c>
      <c r="K11" s="22" t="n">
        <v>0.7534722222222222</v>
      </c>
      <c r="L11" s="22" t="n">
        <v>0.7611111111111111</v>
      </c>
      <c r="M11" s="20" t="inlineStr">
        <is>
          <t>Completed</t>
        </is>
      </c>
      <c r="N11" s="21">
        <f>IFERROR(IF(OR($K11="",$L11=""),"",MOD($L11-$K11,1)*1440),"")</f>
        <v/>
      </c>
      <c r="O11" s="20" t="n">
        <v>0</v>
      </c>
      <c r="P11" s="21">
        <f>IF(COUNTA($N11,$O11)=0,"",SUM($N11:$O11))</f>
        <v/>
      </c>
      <c r="Q11" s="21">
        <f>IFERROR(INDEX('Standards &amp; Staff'!$C$5:$C$11,MATCH($I11,'Standards &amp; Staff'!$A$5:$A$11,0)),"")</f>
        <v/>
      </c>
      <c r="R11" s="21">
        <f>IFERROR(($P11/60)*INDEX('Standards &amp; Staff'!$G$15:$G$114,MATCH($C11,'Standards &amp; Staff'!$A$15:$A$114,0)),"")</f>
        <v/>
      </c>
      <c r="S11" s="21">
        <f>IFERROR($N11-$Q11,"")</f>
        <v/>
      </c>
      <c r="T11" s="38">
        <f>IFERROR($J11/$R11,"")</f>
        <v/>
      </c>
      <c r="U11" s="20" t="inlineStr">
        <is>
          <t>Passed</t>
        </is>
      </c>
      <c r="V11" s="20" t="n">
        <v>97</v>
      </c>
      <c r="W11" s="20" t="inlineStr">
        <is>
          <t>Marcus Hill</t>
        </is>
      </c>
      <c r="X11" s="20" t="n">
        <v>0</v>
      </c>
      <c r="Y11" s="39">
        <f>IFERROR(INDEX('Standards &amp; Staff'!$F$15:$F$114,MATCH($C11,'Standards &amp; Staff'!$A$15:$A$114,0)),"")</f>
        <v/>
      </c>
      <c r="Z11" s="39">
        <f>IFERROR(($P11/60)*$Y11,"")</f>
        <v/>
      </c>
      <c r="AA11" s="20" t="n">
        <v>0</v>
      </c>
      <c r="AB11" s="21">
        <f>IF($A11="","",IF(OR($M11="Not Completed",$U11="Failed",AND($T11&lt;&gt;"",$T11&lt;'Standards &amp; Staff'!$D$2),$AA11&gt;'Standards &amp; Staff'!$F$2),"Yes","No"))</f>
        <v/>
      </c>
      <c r="AC11" s="25">
        <f>IF($A11="","",IF($M11="Not Completed","Room Not Completed",IF($U11="Failed","Failed Inspection",IF(AND($T11&lt;&gt;"",$T11&lt;'Standards &amp; Staff'!$D$2),"Productivity Below Threshold",IF($AA11&gt;'Standards &amp; Staff'!$F$2,"Overtime Above Threshold","")))))</f>
        <v/>
      </c>
      <c r="AD11" s="26" t="inlineStr">
        <is>
          <t>Evening turndown completed.</t>
        </is>
      </c>
      <c r="AE11" s="26" t="inlineStr">
        <is>
          <t>Supervisor inspection log</t>
        </is>
      </c>
      <c r="AF11" s="20" t="inlineStr">
        <is>
          <t>Approved</t>
        </is>
      </c>
    </row>
    <row r="12">
      <c r="A12" s="19" t="n"/>
      <c r="B12" s="20" t="n"/>
      <c r="C12" s="20" t="n"/>
      <c r="D12" s="21">
        <f>IFERROR(INDEX('Standards &amp; Staff'!$B$15:$B$114,MATCH($C12,'Standards &amp; Staff'!$A$15:$A$114,0)),"")</f>
        <v/>
      </c>
      <c r="E12" s="21">
        <f>IFERROR(INDEX('Standards &amp; Staff'!$C$15:$C$114,MATCH($C12,'Standards &amp; Staff'!$A$15:$A$114,0)),"")</f>
        <v/>
      </c>
      <c r="F12" s="20" t="n"/>
      <c r="G12" s="20" t="n"/>
      <c r="H12" s="20" t="n"/>
      <c r="I12" s="20" t="n"/>
      <c r="J12" s="21">
        <f>IFERROR(IF($M12="Completed",INDEX('Standards &amp; Staff'!$B$5:$B$11,MATCH($I12,'Standards &amp; Staff'!$A$5:$A$11,0)),0),"")</f>
        <v/>
      </c>
      <c r="K12" s="22" t="n"/>
      <c r="L12" s="22" t="n"/>
      <c r="M12" s="20" t="n"/>
      <c r="N12" s="21">
        <f>IFERROR(IF(OR($K12="",$L12=""),"",MOD($L12-$K12,1)*1440),"")</f>
        <v/>
      </c>
      <c r="O12" s="20" t="n"/>
      <c r="P12" s="21">
        <f>IF(COUNTA($N12,$O12)=0,"",SUM($N12:$O12))</f>
        <v/>
      </c>
      <c r="Q12" s="21">
        <f>IFERROR(INDEX('Standards &amp; Staff'!$C$5:$C$11,MATCH($I12,'Standards &amp; Staff'!$A$5:$A$11,0)),"")</f>
        <v/>
      </c>
      <c r="R12" s="21">
        <f>IFERROR(($P12/60)*INDEX('Standards &amp; Staff'!$G$15:$G$114,MATCH($C12,'Standards &amp; Staff'!$A$15:$A$114,0)),"")</f>
        <v/>
      </c>
      <c r="S12" s="21">
        <f>IFERROR($N12-$Q12,"")</f>
        <v/>
      </c>
      <c r="T12" s="38">
        <f>IFERROR($J12/$R12,"")</f>
        <v/>
      </c>
      <c r="U12" s="20" t="n"/>
      <c r="V12" s="20" t="n"/>
      <c r="W12" s="20" t="n"/>
      <c r="X12" s="20" t="n"/>
      <c r="Y12" s="39">
        <f>IFERROR(INDEX('Standards &amp; Staff'!$F$15:$F$114,MATCH($C12,'Standards &amp; Staff'!$A$15:$A$114,0)),"")</f>
        <v/>
      </c>
      <c r="Z12" s="39">
        <f>IFERROR(($P12/60)*$Y12,"")</f>
        <v/>
      </c>
      <c r="AA12" s="20" t="n"/>
      <c r="AB12" s="21">
        <f>IF($A12="","",IF(OR($M12="Not Completed",$U12="Failed",AND($T12&lt;&gt;"",$T12&lt;'Standards &amp; Staff'!$D$2),$AA12&gt;'Standards &amp; Staff'!$F$2),"Yes","No"))</f>
        <v/>
      </c>
      <c r="AC12" s="25">
        <f>IF($A12="","",IF($M12="Not Completed","Room Not Completed",IF($U12="Failed","Failed Inspection",IF(AND($T12&lt;&gt;"",$T12&lt;'Standards &amp; Staff'!$D$2),"Productivity Below Threshold",IF($AA12&gt;'Standards &amp; Staff'!$F$2,"Overtime Above Threshold","")))))</f>
        <v/>
      </c>
      <c r="AD12" s="26" t="n"/>
      <c r="AE12" s="26" t="n"/>
      <c r="AF12" s="20" t="n"/>
    </row>
    <row r="13">
      <c r="A13" s="19" t="n"/>
      <c r="B13" s="20" t="n"/>
      <c r="C13" s="20" t="n"/>
      <c r="D13" s="21">
        <f>IFERROR(INDEX('Standards &amp; Staff'!$B$15:$B$114,MATCH($C13,'Standards &amp; Staff'!$A$15:$A$114,0)),"")</f>
        <v/>
      </c>
      <c r="E13" s="21">
        <f>IFERROR(INDEX('Standards &amp; Staff'!$C$15:$C$114,MATCH($C13,'Standards &amp; Staff'!$A$15:$A$114,0)),"")</f>
        <v/>
      </c>
      <c r="F13" s="20" t="n"/>
      <c r="G13" s="20" t="n"/>
      <c r="H13" s="20" t="n"/>
      <c r="I13" s="20" t="n"/>
      <c r="J13" s="21">
        <f>IFERROR(IF($M13="Completed",INDEX('Standards &amp; Staff'!$B$5:$B$11,MATCH($I13,'Standards &amp; Staff'!$A$5:$A$11,0)),0),"")</f>
        <v/>
      </c>
      <c r="K13" s="22" t="n"/>
      <c r="L13" s="22" t="n"/>
      <c r="M13" s="20" t="n"/>
      <c r="N13" s="21">
        <f>IFERROR(IF(OR($K13="",$L13=""),"",MOD($L13-$K13,1)*1440),"")</f>
        <v/>
      </c>
      <c r="O13" s="20" t="n"/>
      <c r="P13" s="21">
        <f>IF(COUNTA($N13,$O13)=0,"",SUM($N13:$O13))</f>
        <v/>
      </c>
      <c r="Q13" s="21">
        <f>IFERROR(INDEX('Standards &amp; Staff'!$C$5:$C$11,MATCH($I13,'Standards &amp; Staff'!$A$5:$A$11,0)),"")</f>
        <v/>
      </c>
      <c r="R13" s="21">
        <f>IFERROR(($P13/60)*INDEX('Standards &amp; Staff'!$G$15:$G$114,MATCH($C13,'Standards &amp; Staff'!$A$15:$A$114,0)),"")</f>
        <v/>
      </c>
      <c r="S13" s="21">
        <f>IFERROR($N13-$Q13,"")</f>
        <v/>
      </c>
      <c r="T13" s="38">
        <f>IFERROR($J13/$R13,"")</f>
        <v/>
      </c>
      <c r="U13" s="20" t="n"/>
      <c r="V13" s="20" t="n"/>
      <c r="W13" s="20" t="n"/>
      <c r="X13" s="20" t="n"/>
      <c r="Y13" s="39">
        <f>IFERROR(INDEX('Standards &amp; Staff'!$F$15:$F$114,MATCH($C13,'Standards &amp; Staff'!$A$15:$A$114,0)),"")</f>
        <v/>
      </c>
      <c r="Z13" s="39">
        <f>IFERROR(($P13/60)*$Y13,"")</f>
        <v/>
      </c>
      <c r="AA13" s="20" t="n"/>
      <c r="AB13" s="21">
        <f>IF($A13="","",IF(OR($M13="Not Completed",$U13="Failed",AND($T13&lt;&gt;"",$T13&lt;'Standards &amp; Staff'!$D$2),$AA13&gt;'Standards &amp; Staff'!$F$2),"Yes","No"))</f>
        <v/>
      </c>
      <c r="AC13" s="25">
        <f>IF($A13="","",IF($M13="Not Completed","Room Not Completed",IF($U13="Failed","Failed Inspection",IF(AND($T13&lt;&gt;"",$T13&lt;'Standards &amp; Staff'!$D$2),"Productivity Below Threshold",IF($AA13&gt;'Standards &amp; Staff'!$F$2,"Overtime Above Threshold","")))))</f>
        <v/>
      </c>
      <c r="AD13" s="26" t="n"/>
      <c r="AE13" s="26" t="n"/>
      <c r="AF13" s="20" t="n"/>
    </row>
    <row r="14">
      <c r="A14" s="19" t="n"/>
      <c r="B14" s="20" t="n"/>
      <c r="C14" s="20" t="n"/>
      <c r="D14" s="21">
        <f>IFERROR(INDEX('Standards &amp; Staff'!$B$15:$B$114,MATCH($C14,'Standards &amp; Staff'!$A$15:$A$114,0)),"")</f>
        <v/>
      </c>
      <c r="E14" s="21">
        <f>IFERROR(INDEX('Standards &amp; Staff'!$C$15:$C$114,MATCH($C14,'Standards &amp; Staff'!$A$15:$A$114,0)),"")</f>
        <v/>
      </c>
      <c r="F14" s="20" t="n"/>
      <c r="G14" s="20" t="n"/>
      <c r="H14" s="20" t="n"/>
      <c r="I14" s="20" t="n"/>
      <c r="J14" s="21">
        <f>IFERROR(IF($M14="Completed",INDEX('Standards &amp; Staff'!$B$5:$B$11,MATCH($I14,'Standards &amp; Staff'!$A$5:$A$11,0)),0),"")</f>
        <v/>
      </c>
      <c r="K14" s="22" t="n"/>
      <c r="L14" s="22" t="n"/>
      <c r="M14" s="20" t="n"/>
      <c r="N14" s="21">
        <f>IFERROR(IF(OR($K14="",$L14=""),"",MOD($L14-$K14,1)*1440),"")</f>
        <v/>
      </c>
      <c r="O14" s="20" t="n"/>
      <c r="P14" s="21">
        <f>IF(COUNTA($N14,$O14)=0,"",SUM($N14:$O14))</f>
        <v/>
      </c>
      <c r="Q14" s="21">
        <f>IFERROR(INDEX('Standards &amp; Staff'!$C$5:$C$11,MATCH($I14,'Standards &amp; Staff'!$A$5:$A$11,0)),"")</f>
        <v/>
      </c>
      <c r="R14" s="21">
        <f>IFERROR(($P14/60)*INDEX('Standards &amp; Staff'!$G$15:$G$114,MATCH($C14,'Standards &amp; Staff'!$A$15:$A$114,0)),"")</f>
        <v/>
      </c>
      <c r="S14" s="21">
        <f>IFERROR($N14-$Q14,"")</f>
        <v/>
      </c>
      <c r="T14" s="38">
        <f>IFERROR($J14/$R14,"")</f>
        <v/>
      </c>
      <c r="U14" s="20" t="n"/>
      <c r="V14" s="20" t="n"/>
      <c r="W14" s="20" t="n"/>
      <c r="X14" s="20" t="n"/>
      <c r="Y14" s="39">
        <f>IFERROR(INDEX('Standards &amp; Staff'!$F$15:$F$114,MATCH($C14,'Standards &amp; Staff'!$A$15:$A$114,0)),"")</f>
        <v/>
      </c>
      <c r="Z14" s="39">
        <f>IFERROR(($P14/60)*$Y14,"")</f>
        <v/>
      </c>
      <c r="AA14" s="20" t="n"/>
      <c r="AB14" s="21">
        <f>IF($A14="","",IF(OR($M14="Not Completed",$U14="Failed",AND($T14&lt;&gt;"",$T14&lt;'Standards &amp; Staff'!$D$2),$AA14&gt;'Standards &amp; Staff'!$F$2),"Yes","No"))</f>
        <v/>
      </c>
      <c r="AC14" s="25">
        <f>IF($A14="","",IF($M14="Not Completed","Room Not Completed",IF($U14="Failed","Failed Inspection",IF(AND($T14&lt;&gt;"",$T14&lt;'Standards &amp; Staff'!$D$2),"Productivity Below Threshold",IF($AA14&gt;'Standards &amp; Staff'!$F$2,"Overtime Above Threshold","")))))</f>
        <v/>
      </c>
      <c r="AD14" s="26" t="n"/>
      <c r="AE14" s="26" t="n"/>
      <c r="AF14" s="20" t="n"/>
    </row>
    <row r="15">
      <c r="A15" s="19" t="n"/>
      <c r="B15" s="20" t="n"/>
      <c r="C15" s="20" t="n"/>
      <c r="D15" s="21">
        <f>IFERROR(INDEX('Standards &amp; Staff'!$B$15:$B$114,MATCH($C15,'Standards &amp; Staff'!$A$15:$A$114,0)),"")</f>
        <v/>
      </c>
      <c r="E15" s="21">
        <f>IFERROR(INDEX('Standards &amp; Staff'!$C$15:$C$114,MATCH($C15,'Standards &amp; Staff'!$A$15:$A$114,0)),"")</f>
        <v/>
      </c>
      <c r="F15" s="20" t="n"/>
      <c r="G15" s="20" t="n"/>
      <c r="H15" s="20" t="n"/>
      <c r="I15" s="20" t="n"/>
      <c r="J15" s="21">
        <f>IFERROR(IF($M15="Completed",INDEX('Standards &amp; Staff'!$B$5:$B$11,MATCH($I15,'Standards &amp; Staff'!$A$5:$A$11,0)),0),"")</f>
        <v/>
      </c>
      <c r="K15" s="22" t="n"/>
      <c r="L15" s="22" t="n"/>
      <c r="M15" s="20" t="n"/>
      <c r="N15" s="21">
        <f>IFERROR(IF(OR($K15="",$L15=""),"",MOD($L15-$K15,1)*1440),"")</f>
        <v/>
      </c>
      <c r="O15" s="20" t="n"/>
      <c r="P15" s="21">
        <f>IF(COUNTA($N15,$O15)=0,"",SUM($N15:$O15))</f>
        <v/>
      </c>
      <c r="Q15" s="21">
        <f>IFERROR(INDEX('Standards &amp; Staff'!$C$5:$C$11,MATCH($I15,'Standards &amp; Staff'!$A$5:$A$11,0)),"")</f>
        <v/>
      </c>
      <c r="R15" s="21">
        <f>IFERROR(($P15/60)*INDEX('Standards &amp; Staff'!$G$15:$G$114,MATCH($C15,'Standards &amp; Staff'!$A$15:$A$114,0)),"")</f>
        <v/>
      </c>
      <c r="S15" s="21">
        <f>IFERROR($N15-$Q15,"")</f>
        <v/>
      </c>
      <c r="T15" s="38">
        <f>IFERROR($J15/$R15,"")</f>
        <v/>
      </c>
      <c r="U15" s="20" t="n"/>
      <c r="V15" s="20" t="n"/>
      <c r="W15" s="20" t="n"/>
      <c r="X15" s="20" t="n"/>
      <c r="Y15" s="39">
        <f>IFERROR(INDEX('Standards &amp; Staff'!$F$15:$F$114,MATCH($C15,'Standards &amp; Staff'!$A$15:$A$114,0)),"")</f>
        <v/>
      </c>
      <c r="Z15" s="39">
        <f>IFERROR(($P15/60)*$Y15,"")</f>
        <v/>
      </c>
      <c r="AA15" s="20" t="n"/>
      <c r="AB15" s="21">
        <f>IF($A15="","",IF(OR($M15="Not Completed",$U15="Failed",AND($T15&lt;&gt;"",$T15&lt;'Standards &amp; Staff'!$D$2),$AA15&gt;'Standards &amp; Staff'!$F$2),"Yes","No"))</f>
        <v/>
      </c>
      <c r="AC15" s="25">
        <f>IF($A15="","",IF($M15="Not Completed","Room Not Completed",IF($U15="Failed","Failed Inspection",IF(AND($T15&lt;&gt;"",$T15&lt;'Standards &amp; Staff'!$D$2),"Productivity Below Threshold",IF($AA15&gt;'Standards &amp; Staff'!$F$2,"Overtime Above Threshold","")))))</f>
        <v/>
      </c>
      <c r="AD15" s="26" t="n"/>
      <c r="AE15" s="26" t="n"/>
      <c r="AF15" s="20" t="n"/>
    </row>
    <row r="16">
      <c r="A16" s="19" t="n"/>
      <c r="B16" s="20" t="n"/>
      <c r="C16" s="20" t="n"/>
      <c r="D16" s="21">
        <f>IFERROR(INDEX('Standards &amp; Staff'!$B$15:$B$114,MATCH($C16,'Standards &amp; Staff'!$A$15:$A$114,0)),"")</f>
        <v/>
      </c>
      <c r="E16" s="21">
        <f>IFERROR(INDEX('Standards &amp; Staff'!$C$15:$C$114,MATCH($C16,'Standards &amp; Staff'!$A$15:$A$114,0)),"")</f>
        <v/>
      </c>
      <c r="F16" s="20" t="n"/>
      <c r="G16" s="20" t="n"/>
      <c r="H16" s="20" t="n"/>
      <c r="I16" s="20" t="n"/>
      <c r="J16" s="21">
        <f>IFERROR(IF($M16="Completed",INDEX('Standards &amp; Staff'!$B$5:$B$11,MATCH($I16,'Standards &amp; Staff'!$A$5:$A$11,0)),0),"")</f>
        <v/>
      </c>
      <c r="K16" s="22" t="n"/>
      <c r="L16" s="22" t="n"/>
      <c r="M16" s="20" t="n"/>
      <c r="N16" s="21">
        <f>IFERROR(IF(OR($K16="",$L16=""),"",MOD($L16-$K16,1)*1440),"")</f>
        <v/>
      </c>
      <c r="O16" s="20" t="n"/>
      <c r="P16" s="21">
        <f>IF(COUNTA($N16,$O16)=0,"",SUM($N16:$O16))</f>
        <v/>
      </c>
      <c r="Q16" s="21">
        <f>IFERROR(INDEX('Standards &amp; Staff'!$C$5:$C$11,MATCH($I16,'Standards &amp; Staff'!$A$5:$A$11,0)),"")</f>
        <v/>
      </c>
      <c r="R16" s="21">
        <f>IFERROR(($P16/60)*INDEX('Standards &amp; Staff'!$G$15:$G$114,MATCH($C16,'Standards &amp; Staff'!$A$15:$A$114,0)),"")</f>
        <v/>
      </c>
      <c r="S16" s="21">
        <f>IFERROR($N16-$Q16,"")</f>
        <v/>
      </c>
      <c r="T16" s="38">
        <f>IFERROR($J16/$R16,"")</f>
        <v/>
      </c>
      <c r="U16" s="20" t="n"/>
      <c r="V16" s="20" t="n"/>
      <c r="W16" s="20" t="n"/>
      <c r="X16" s="20" t="n"/>
      <c r="Y16" s="39">
        <f>IFERROR(INDEX('Standards &amp; Staff'!$F$15:$F$114,MATCH($C16,'Standards &amp; Staff'!$A$15:$A$114,0)),"")</f>
        <v/>
      </c>
      <c r="Z16" s="39">
        <f>IFERROR(($P16/60)*$Y16,"")</f>
        <v/>
      </c>
      <c r="AA16" s="20" t="n"/>
      <c r="AB16" s="21">
        <f>IF($A16="","",IF(OR($M16="Not Completed",$U16="Failed",AND($T16&lt;&gt;"",$T16&lt;'Standards &amp; Staff'!$D$2),$AA16&gt;'Standards &amp; Staff'!$F$2),"Yes","No"))</f>
        <v/>
      </c>
      <c r="AC16" s="25">
        <f>IF($A16="","",IF($M16="Not Completed","Room Not Completed",IF($U16="Failed","Failed Inspection",IF(AND($T16&lt;&gt;"",$T16&lt;'Standards &amp; Staff'!$D$2),"Productivity Below Threshold",IF($AA16&gt;'Standards &amp; Staff'!$F$2,"Overtime Above Threshold","")))))</f>
        <v/>
      </c>
      <c r="AD16" s="26" t="n"/>
      <c r="AE16" s="26" t="n"/>
      <c r="AF16" s="20" t="n"/>
    </row>
    <row r="17">
      <c r="A17" s="19" t="n"/>
      <c r="B17" s="20" t="n"/>
      <c r="C17" s="20" t="n"/>
      <c r="D17" s="21">
        <f>IFERROR(INDEX('Standards &amp; Staff'!$B$15:$B$114,MATCH($C17,'Standards &amp; Staff'!$A$15:$A$114,0)),"")</f>
        <v/>
      </c>
      <c r="E17" s="21">
        <f>IFERROR(INDEX('Standards &amp; Staff'!$C$15:$C$114,MATCH($C17,'Standards &amp; Staff'!$A$15:$A$114,0)),"")</f>
        <v/>
      </c>
      <c r="F17" s="20" t="n"/>
      <c r="G17" s="20" t="n"/>
      <c r="H17" s="20" t="n"/>
      <c r="I17" s="20" t="n"/>
      <c r="J17" s="21">
        <f>IFERROR(IF($M17="Completed",INDEX('Standards &amp; Staff'!$B$5:$B$11,MATCH($I17,'Standards &amp; Staff'!$A$5:$A$11,0)),0),"")</f>
        <v/>
      </c>
      <c r="K17" s="22" t="n"/>
      <c r="L17" s="22" t="n"/>
      <c r="M17" s="20" t="n"/>
      <c r="N17" s="21">
        <f>IFERROR(IF(OR($K17="",$L17=""),"",MOD($L17-$K17,1)*1440),"")</f>
        <v/>
      </c>
      <c r="O17" s="20" t="n"/>
      <c r="P17" s="21">
        <f>IF(COUNTA($N17,$O17)=0,"",SUM($N17:$O17))</f>
        <v/>
      </c>
      <c r="Q17" s="21">
        <f>IFERROR(INDEX('Standards &amp; Staff'!$C$5:$C$11,MATCH($I17,'Standards &amp; Staff'!$A$5:$A$11,0)),"")</f>
        <v/>
      </c>
      <c r="R17" s="21">
        <f>IFERROR(($P17/60)*INDEX('Standards &amp; Staff'!$G$15:$G$114,MATCH($C17,'Standards &amp; Staff'!$A$15:$A$114,0)),"")</f>
        <v/>
      </c>
      <c r="S17" s="21">
        <f>IFERROR($N17-$Q17,"")</f>
        <v/>
      </c>
      <c r="T17" s="38">
        <f>IFERROR($J17/$R17,"")</f>
        <v/>
      </c>
      <c r="U17" s="20" t="n"/>
      <c r="V17" s="20" t="n"/>
      <c r="W17" s="20" t="n"/>
      <c r="X17" s="20" t="n"/>
      <c r="Y17" s="39">
        <f>IFERROR(INDEX('Standards &amp; Staff'!$F$15:$F$114,MATCH($C17,'Standards &amp; Staff'!$A$15:$A$114,0)),"")</f>
        <v/>
      </c>
      <c r="Z17" s="39">
        <f>IFERROR(($P17/60)*$Y17,"")</f>
        <v/>
      </c>
      <c r="AA17" s="20" t="n"/>
      <c r="AB17" s="21">
        <f>IF($A17="","",IF(OR($M17="Not Completed",$U17="Failed",AND($T17&lt;&gt;"",$T17&lt;'Standards &amp; Staff'!$D$2),$AA17&gt;'Standards &amp; Staff'!$F$2),"Yes","No"))</f>
        <v/>
      </c>
      <c r="AC17" s="25">
        <f>IF($A17="","",IF($M17="Not Completed","Room Not Completed",IF($U17="Failed","Failed Inspection",IF(AND($T17&lt;&gt;"",$T17&lt;'Standards &amp; Staff'!$D$2),"Productivity Below Threshold",IF($AA17&gt;'Standards &amp; Staff'!$F$2,"Overtime Above Threshold","")))))</f>
        <v/>
      </c>
      <c r="AD17" s="26" t="n"/>
      <c r="AE17" s="26" t="n"/>
      <c r="AF17" s="20" t="n"/>
    </row>
    <row r="18">
      <c r="A18" s="19" t="n"/>
      <c r="B18" s="20" t="n"/>
      <c r="C18" s="20" t="n"/>
      <c r="D18" s="21">
        <f>IFERROR(INDEX('Standards &amp; Staff'!$B$15:$B$114,MATCH($C18,'Standards &amp; Staff'!$A$15:$A$114,0)),"")</f>
        <v/>
      </c>
      <c r="E18" s="21">
        <f>IFERROR(INDEX('Standards &amp; Staff'!$C$15:$C$114,MATCH($C18,'Standards &amp; Staff'!$A$15:$A$114,0)),"")</f>
        <v/>
      </c>
      <c r="F18" s="20" t="n"/>
      <c r="G18" s="20" t="n"/>
      <c r="H18" s="20" t="n"/>
      <c r="I18" s="20" t="n"/>
      <c r="J18" s="21">
        <f>IFERROR(IF($M18="Completed",INDEX('Standards &amp; Staff'!$B$5:$B$11,MATCH($I18,'Standards &amp; Staff'!$A$5:$A$11,0)),0),"")</f>
        <v/>
      </c>
      <c r="K18" s="22" t="n"/>
      <c r="L18" s="22" t="n"/>
      <c r="M18" s="20" t="n"/>
      <c r="N18" s="21">
        <f>IFERROR(IF(OR($K18="",$L18=""),"",MOD($L18-$K18,1)*1440),"")</f>
        <v/>
      </c>
      <c r="O18" s="20" t="n"/>
      <c r="P18" s="21">
        <f>IF(COUNTA($N18,$O18)=0,"",SUM($N18:$O18))</f>
        <v/>
      </c>
      <c r="Q18" s="21">
        <f>IFERROR(INDEX('Standards &amp; Staff'!$C$5:$C$11,MATCH($I18,'Standards &amp; Staff'!$A$5:$A$11,0)),"")</f>
        <v/>
      </c>
      <c r="R18" s="21">
        <f>IFERROR(($P18/60)*INDEX('Standards &amp; Staff'!$G$15:$G$114,MATCH($C18,'Standards &amp; Staff'!$A$15:$A$114,0)),"")</f>
        <v/>
      </c>
      <c r="S18" s="21">
        <f>IFERROR($N18-$Q18,"")</f>
        <v/>
      </c>
      <c r="T18" s="38">
        <f>IFERROR($J18/$R18,"")</f>
        <v/>
      </c>
      <c r="U18" s="20" t="n"/>
      <c r="V18" s="20" t="n"/>
      <c r="W18" s="20" t="n"/>
      <c r="X18" s="20" t="n"/>
      <c r="Y18" s="39">
        <f>IFERROR(INDEX('Standards &amp; Staff'!$F$15:$F$114,MATCH($C18,'Standards &amp; Staff'!$A$15:$A$114,0)),"")</f>
        <v/>
      </c>
      <c r="Z18" s="39">
        <f>IFERROR(($P18/60)*$Y18,"")</f>
        <v/>
      </c>
      <c r="AA18" s="20" t="n"/>
      <c r="AB18" s="21">
        <f>IF($A18="","",IF(OR($M18="Not Completed",$U18="Failed",AND($T18&lt;&gt;"",$T18&lt;'Standards &amp; Staff'!$D$2),$AA18&gt;'Standards &amp; Staff'!$F$2),"Yes","No"))</f>
        <v/>
      </c>
      <c r="AC18" s="25">
        <f>IF($A18="","",IF($M18="Not Completed","Room Not Completed",IF($U18="Failed","Failed Inspection",IF(AND($T18&lt;&gt;"",$T18&lt;'Standards &amp; Staff'!$D$2),"Productivity Below Threshold",IF($AA18&gt;'Standards &amp; Staff'!$F$2,"Overtime Above Threshold","")))))</f>
        <v/>
      </c>
      <c r="AD18" s="26" t="n"/>
      <c r="AE18" s="26" t="n"/>
      <c r="AF18" s="20" t="n"/>
    </row>
    <row r="19">
      <c r="A19" s="19" t="n"/>
      <c r="B19" s="20" t="n"/>
      <c r="C19" s="20" t="n"/>
      <c r="D19" s="21">
        <f>IFERROR(INDEX('Standards &amp; Staff'!$B$15:$B$114,MATCH($C19,'Standards &amp; Staff'!$A$15:$A$114,0)),"")</f>
        <v/>
      </c>
      <c r="E19" s="21">
        <f>IFERROR(INDEX('Standards &amp; Staff'!$C$15:$C$114,MATCH($C19,'Standards &amp; Staff'!$A$15:$A$114,0)),"")</f>
        <v/>
      </c>
      <c r="F19" s="20" t="n"/>
      <c r="G19" s="20" t="n"/>
      <c r="H19" s="20" t="n"/>
      <c r="I19" s="20" t="n"/>
      <c r="J19" s="21">
        <f>IFERROR(IF($M19="Completed",INDEX('Standards &amp; Staff'!$B$5:$B$11,MATCH($I19,'Standards &amp; Staff'!$A$5:$A$11,0)),0),"")</f>
        <v/>
      </c>
      <c r="K19" s="22" t="n"/>
      <c r="L19" s="22" t="n"/>
      <c r="M19" s="20" t="n"/>
      <c r="N19" s="21">
        <f>IFERROR(IF(OR($K19="",$L19=""),"",MOD($L19-$K19,1)*1440),"")</f>
        <v/>
      </c>
      <c r="O19" s="20" t="n"/>
      <c r="P19" s="21">
        <f>IF(COUNTA($N19,$O19)=0,"",SUM($N19:$O19))</f>
        <v/>
      </c>
      <c r="Q19" s="21">
        <f>IFERROR(INDEX('Standards &amp; Staff'!$C$5:$C$11,MATCH($I19,'Standards &amp; Staff'!$A$5:$A$11,0)),"")</f>
        <v/>
      </c>
      <c r="R19" s="21">
        <f>IFERROR(($P19/60)*INDEX('Standards &amp; Staff'!$G$15:$G$114,MATCH($C19,'Standards &amp; Staff'!$A$15:$A$114,0)),"")</f>
        <v/>
      </c>
      <c r="S19" s="21">
        <f>IFERROR($N19-$Q19,"")</f>
        <v/>
      </c>
      <c r="T19" s="38">
        <f>IFERROR($J19/$R19,"")</f>
        <v/>
      </c>
      <c r="U19" s="20" t="n"/>
      <c r="V19" s="20" t="n"/>
      <c r="W19" s="20" t="n"/>
      <c r="X19" s="20" t="n"/>
      <c r="Y19" s="39">
        <f>IFERROR(INDEX('Standards &amp; Staff'!$F$15:$F$114,MATCH($C19,'Standards &amp; Staff'!$A$15:$A$114,0)),"")</f>
        <v/>
      </c>
      <c r="Z19" s="39">
        <f>IFERROR(($P19/60)*$Y19,"")</f>
        <v/>
      </c>
      <c r="AA19" s="20" t="n"/>
      <c r="AB19" s="21">
        <f>IF($A19="","",IF(OR($M19="Not Completed",$U19="Failed",AND($T19&lt;&gt;"",$T19&lt;'Standards &amp; Staff'!$D$2),$AA19&gt;'Standards &amp; Staff'!$F$2),"Yes","No"))</f>
        <v/>
      </c>
      <c r="AC19" s="25">
        <f>IF($A19="","",IF($M19="Not Completed","Room Not Completed",IF($U19="Failed","Failed Inspection",IF(AND($T19&lt;&gt;"",$T19&lt;'Standards &amp; Staff'!$D$2),"Productivity Below Threshold",IF($AA19&gt;'Standards &amp; Staff'!$F$2,"Overtime Above Threshold","")))))</f>
        <v/>
      </c>
      <c r="AD19" s="26" t="n"/>
      <c r="AE19" s="26" t="n"/>
      <c r="AF19" s="20" t="n"/>
    </row>
    <row r="20">
      <c r="A20" s="19" t="n"/>
      <c r="B20" s="20" t="n"/>
      <c r="C20" s="20" t="n"/>
      <c r="D20" s="21">
        <f>IFERROR(INDEX('Standards &amp; Staff'!$B$15:$B$114,MATCH($C20,'Standards &amp; Staff'!$A$15:$A$114,0)),"")</f>
        <v/>
      </c>
      <c r="E20" s="21">
        <f>IFERROR(INDEX('Standards &amp; Staff'!$C$15:$C$114,MATCH($C20,'Standards &amp; Staff'!$A$15:$A$114,0)),"")</f>
        <v/>
      </c>
      <c r="F20" s="20" t="n"/>
      <c r="G20" s="20" t="n"/>
      <c r="H20" s="20" t="n"/>
      <c r="I20" s="20" t="n"/>
      <c r="J20" s="21">
        <f>IFERROR(IF($M20="Completed",INDEX('Standards &amp; Staff'!$B$5:$B$11,MATCH($I20,'Standards &amp; Staff'!$A$5:$A$11,0)),0),"")</f>
        <v/>
      </c>
      <c r="K20" s="22" t="n"/>
      <c r="L20" s="22" t="n"/>
      <c r="M20" s="20" t="n"/>
      <c r="N20" s="21">
        <f>IFERROR(IF(OR($K20="",$L20=""),"",MOD($L20-$K20,1)*1440),"")</f>
        <v/>
      </c>
      <c r="O20" s="20" t="n"/>
      <c r="P20" s="21">
        <f>IF(COUNTA($N20,$O20)=0,"",SUM($N20:$O20))</f>
        <v/>
      </c>
      <c r="Q20" s="21">
        <f>IFERROR(INDEX('Standards &amp; Staff'!$C$5:$C$11,MATCH($I20,'Standards &amp; Staff'!$A$5:$A$11,0)),"")</f>
        <v/>
      </c>
      <c r="R20" s="21">
        <f>IFERROR(($P20/60)*INDEX('Standards &amp; Staff'!$G$15:$G$114,MATCH($C20,'Standards &amp; Staff'!$A$15:$A$114,0)),"")</f>
        <v/>
      </c>
      <c r="S20" s="21">
        <f>IFERROR($N20-$Q20,"")</f>
        <v/>
      </c>
      <c r="T20" s="38">
        <f>IFERROR($J20/$R20,"")</f>
        <v/>
      </c>
      <c r="U20" s="20" t="n"/>
      <c r="V20" s="20" t="n"/>
      <c r="W20" s="20" t="n"/>
      <c r="X20" s="20" t="n"/>
      <c r="Y20" s="39">
        <f>IFERROR(INDEX('Standards &amp; Staff'!$F$15:$F$114,MATCH($C20,'Standards &amp; Staff'!$A$15:$A$114,0)),"")</f>
        <v/>
      </c>
      <c r="Z20" s="39">
        <f>IFERROR(($P20/60)*$Y20,"")</f>
        <v/>
      </c>
      <c r="AA20" s="20" t="n"/>
      <c r="AB20" s="21">
        <f>IF($A20="","",IF(OR($M20="Not Completed",$U20="Failed",AND($T20&lt;&gt;"",$T20&lt;'Standards &amp; Staff'!$D$2),$AA20&gt;'Standards &amp; Staff'!$F$2),"Yes","No"))</f>
        <v/>
      </c>
      <c r="AC20" s="25">
        <f>IF($A20="","",IF($M20="Not Completed","Room Not Completed",IF($U20="Failed","Failed Inspection",IF(AND($T20&lt;&gt;"",$T20&lt;'Standards &amp; Staff'!$D$2),"Productivity Below Threshold",IF($AA20&gt;'Standards &amp; Staff'!$F$2,"Overtime Above Threshold","")))))</f>
        <v/>
      </c>
      <c r="AD20" s="26" t="n"/>
      <c r="AE20" s="26" t="n"/>
      <c r="AF20" s="20" t="n"/>
    </row>
    <row r="21">
      <c r="A21" s="19" t="n"/>
      <c r="B21" s="20" t="n"/>
      <c r="C21" s="20" t="n"/>
      <c r="D21" s="21">
        <f>IFERROR(INDEX('Standards &amp; Staff'!$B$15:$B$114,MATCH($C21,'Standards &amp; Staff'!$A$15:$A$114,0)),"")</f>
        <v/>
      </c>
      <c r="E21" s="21">
        <f>IFERROR(INDEX('Standards &amp; Staff'!$C$15:$C$114,MATCH($C21,'Standards &amp; Staff'!$A$15:$A$114,0)),"")</f>
        <v/>
      </c>
      <c r="F21" s="20" t="n"/>
      <c r="G21" s="20" t="n"/>
      <c r="H21" s="20" t="n"/>
      <c r="I21" s="20" t="n"/>
      <c r="J21" s="21">
        <f>IFERROR(IF($M21="Completed",INDEX('Standards &amp; Staff'!$B$5:$B$11,MATCH($I21,'Standards &amp; Staff'!$A$5:$A$11,0)),0),"")</f>
        <v/>
      </c>
      <c r="K21" s="22" t="n"/>
      <c r="L21" s="22" t="n"/>
      <c r="M21" s="20" t="n"/>
      <c r="N21" s="21">
        <f>IFERROR(IF(OR($K21="",$L21=""),"",MOD($L21-$K21,1)*1440),"")</f>
        <v/>
      </c>
      <c r="O21" s="20" t="n"/>
      <c r="P21" s="21">
        <f>IF(COUNTA($N21,$O21)=0,"",SUM($N21:$O21))</f>
        <v/>
      </c>
      <c r="Q21" s="21">
        <f>IFERROR(INDEX('Standards &amp; Staff'!$C$5:$C$11,MATCH($I21,'Standards &amp; Staff'!$A$5:$A$11,0)),"")</f>
        <v/>
      </c>
      <c r="R21" s="21">
        <f>IFERROR(($P21/60)*INDEX('Standards &amp; Staff'!$G$15:$G$114,MATCH($C21,'Standards &amp; Staff'!$A$15:$A$114,0)),"")</f>
        <v/>
      </c>
      <c r="S21" s="21">
        <f>IFERROR($N21-$Q21,"")</f>
        <v/>
      </c>
      <c r="T21" s="38">
        <f>IFERROR($J21/$R21,"")</f>
        <v/>
      </c>
      <c r="U21" s="20" t="n"/>
      <c r="V21" s="20" t="n"/>
      <c r="W21" s="20" t="n"/>
      <c r="X21" s="20" t="n"/>
      <c r="Y21" s="39">
        <f>IFERROR(INDEX('Standards &amp; Staff'!$F$15:$F$114,MATCH($C21,'Standards &amp; Staff'!$A$15:$A$114,0)),"")</f>
        <v/>
      </c>
      <c r="Z21" s="39">
        <f>IFERROR(($P21/60)*$Y21,"")</f>
        <v/>
      </c>
      <c r="AA21" s="20" t="n"/>
      <c r="AB21" s="21">
        <f>IF($A21="","",IF(OR($M21="Not Completed",$U21="Failed",AND($T21&lt;&gt;"",$T21&lt;'Standards &amp; Staff'!$D$2),$AA21&gt;'Standards &amp; Staff'!$F$2),"Yes","No"))</f>
        <v/>
      </c>
      <c r="AC21" s="25">
        <f>IF($A21="","",IF($M21="Not Completed","Room Not Completed",IF($U21="Failed","Failed Inspection",IF(AND($T21&lt;&gt;"",$T21&lt;'Standards &amp; Staff'!$D$2),"Productivity Below Threshold",IF($AA21&gt;'Standards &amp; Staff'!$F$2,"Overtime Above Threshold","")))))</f>
        <v/>
      </c>
      <c r="AD21" s="26" t="n"/>
      <c r="AE21" s="26" t="n"/>
      <c r="AF21" s="20" t="n"/>
    </row>
    <row r="22">
      <c r="A22" s="19" t="n"/>
      <c r="B22" s="20" t="n"/>
      <c r="C22" s="20" t="n"/>
      <c r="D22" s="21">
        <f>IFERROR(INDEX('Standards &amp; Staff'!$B$15:$B$114,MATCH($C22,'Standards &amp; Staff'!$A$15:$A$114,0)),"")</f>
        <v/>
      </c>
      <c r="E22" s="21">
        <f>IFERROR(INDEX('Standards &amp; Staff'!$C$15:$C$114,MATCH($C22,'Standards &amp; Staff'!$A$15:$A$114,0)),"")</f>
        <v/>
      </c>
      <c r="F22" s="20" t="n"/>
      <c r="G22" s="20" t="n"/>
      <c r="H22" s="20" t="n"/>
      <c r="I22" s="20" t="n"/>
      <c r="J22" s="21">
        <f>IFERROR(IF($M22="Completed",INDEX('Standards &amp; Staff'!$B$5:$B$11,MATCH($I22,'Standards &amp; Staff'!$A$5:$A$11,0)),0),"")</f>
        <v/>
      </c>
      <c r="K22" s="22" t="n"/>
      <c r="L22" s="22" t="n"/>
      <c r="M22" s="20" t="n"/>
      <c r="N22" s="21">
        <f>IFERROR(IF(OR($K22="",$L22=""),"",MOD($L22-$K22,1)*1440),"")</f>
        <v/>
      </c>
      <c r="O22" s="20" t="n"/>
      <c r="P22" s="21">
        <f>IF(COUNTA($N22,$O22)=0,"",SUM($N22:$O22))</f>
        <v/>
      </c>
      <c r="Q22" s="21">
        <f>IFERROR(INDEX('Standards &amp; Staff'!$C$5:$C$11,MATCH($I22,'Standards &amp; Staff'!$A$5:$A$11,0)),"")</f>
        <v/>
      </c>
      <c r="R22" s="21">
        <f>IFERROR(($P22/60)*INDEX('Standards &amp; Staff'!$G$15:$G$114,MATCH($C22,'Standards &amp; Staff'!$A$15:$A$114,0)),"")</f>
        <v/>
      </c>
      <c r="S22" s="21">
        <f>IFERROR($N22-$Q22,"")</f>
        <v/>
      </c>
      <c r="T22" s="38">
        <f>IFERROR($J22/$R22,"")</f>
        <v/>
      </c>
      <c r="U22" s="20" t="n"/>
      <c r="V22" s="20" t="n"/>
      <c r="W22" s="20" t="n"/>
      <c r="X22" s="20" t="n"/>
      <c r="Y22" s="39">
        <f>IFERROR(INDEX('Standards &amp; Staff'!$F$15:$F$114,MATCH($C22,'Standards &amp; Staff'!$A$15:$A$114,0)),"")</f>
        <v/>
      </c>
      <c r="Z22" s="39">
        <f>IFERROR(($P22/60)*$Y22,"")</f>
        <v/>
      </c>
      <c r="AA22" s="20" t="n"/>
      <c r="AB22" s="21">
        <f>IF($A22="","",IF(OR($M22="Not Completed",$U22="Failed",AND($T22&lt;&gt;"",$T22&lt;'Standards &amp; Staff'!$D$2),$AA22&gt;'Standards &amp; Staff'!$F$2),"Yes","No"))</f>
        <v/>
      </c>
      <c r="AC22" s="25">
        <f>IF($A22="","",IF($M22="Not Completed","Room Not Completed",IF($U22="Failed","Failed Inspection",IF(AND($T22&lt;&gt;"",$T22&lt;'Standards &amp; Staff'!$D$2),"Productivity Below Threshold",IF($AA22&gt;'Standards &amp; Staff'!$F$2,"Overtime Above Threshold","")))))</f>
        <v/>
      </c>
      <c r="AD22" s="26" t="n"/>
      <c r="AE22" s="26" t="n"/>
      <c r="AF22" s="20" t="n"/>
    </row>
    <row r="23">
      <c r="A23" s="19" t="n"/>
      <c r="B23" s="20" t="n"/>
      <c r="C23" s="20" t="n"/>
      <c r="D23" s="21">
        <f>IFERROR(INDEX('Standards &amp; Staff'!$B$15:$B$114,MATCH($C23,'Standards &amp; Staff'!$A$15:$A$114,0)),"")</f>
        <v/>
      </c>
      <c r="E23" s="21">
        <f>IFERROR(INDEX('Standards &amp; Staff'!$C$15:$C$114,MATCH($C23,'Standards &amp; Staff'!$A$15:$A$114,0)),"")</f>
        <v/>
      </c>
      <c r="F23" s="20" t="n"/>
      <c r="G23" s="20" t="n"/>
      <c r="H23" s="20" t="n"/>
      <c r="I23" s="20" t="n"/>
      <c r="J23" s="21">
        <f>IFERROR(IF($M23="Completed",INDEX('Standards &amp; Staff'!$B$5:$B$11,MATCH($I23,'Standards &amp; Staff'!$A$5:$A$11,0)),0),"")</f>
        <v/>
      </c>
      <c r="K23" s="22" t="n"/>
      <c r="L23" s="22" t="n"/>
      <c r="M23" s="20" t="n"/>
      <c r="N23" s="21">
        <f>IFERROR(IF(OR($K23="",$L23=""),"",MOD($L23-$K23,1)*1440),"")</f>
        <v/>
      </c>
      <c r="O23" s="20" t="n"/>
      <c r="P23" s="21">
        <f>IF(COUNTA($N23,$O23)=0,"",SUM($N23:$O23))</f>
        <v/>
      </c>
      <c r="Q23" s="21">
        <f>IFERROR(INDEX('Standards &amp; Staff'!$C$5:$C$11,MATCH($I23,'Standards &amp; Staff'!$A$5:$A$11,0)),"")</f>
        <v/>
      </c>
      <c r="R23" s="21">
        <f>IFERROR(($P23/60)*INDEX('Standards &amp; Staff'!$G$15:$G$114,MATCH($C23,'Standards &amp; Staff'!$A$15:$A$114,0)),"")</f>
        <v/>
      </c>
      <c r="S23" s="21">
        <f>IFERROR($N23-$Q23,"")</f>
        <v/>
      </c>
      <c r="T23" s="38">
        <f>IFERROR($J23/$R23,"")</f>
        <v/>
      </c>
      <c r="U23" s="20" t="n"/>
      <c r="V23" s="20" t="n"/>
      <c r="W23" s="20" t="n"/>
      <c r="X23" s="20" t="n"/>
      <c r="Y23" s="39">
        <f>IFERROR(INDEX('Standards &amp; Staff'!$F$15:$F$114,MATCH($C23,'Standards &amp; Staff'!$A$15:$A$114,0)),"")</f>
        <v/>
      </c>
      <c r="Z23" s="39">
        <f>IFERROR(($P23/60)*$Y23,"")</f>
        <v/>
      </c>
      <c r="AA23" s="20" t="n"/>
      <c r="AB23" s="21">
        <f>IF($A23="","",IF(OR($M23="Not Completed",$U23="Failed",AND($T23&lt;&gt;"",$T23&lt;'Standards &amp; Staff'!$D$2),$AA23&gt;'Standards &amp; Staff'!$F$2),"Yes","No"))</f>
        <v/>
      </c>
      <c r="AC23" s="25">
        <f>IF($A23="","",IF($M23="Not Completed","Room Not Completed",IF($U23="Failed","Failed Inspection",IF(AND($T23&lt;&gt;"",$T23&lt;'Standards &amp; Staff'!$D$2),"Productivity Below Threshold",IF($AA23&gt;'Standards &amp; Staff'!$F$2,"Overtime Above Threshold","")))))</f>
        <v/>
      </c>
      <c r="AD23" s="26" t="n"/>
      <c r="AE23" s="26" t="n"/>
      <c r="AF23" s="20" t="n"/>
    </row>
    <row r="24">
      <c r="A24" s="19" t="n"/>
      <c r="B24" s="20" t="n"/>
      <c r="C24" s="20" t="n"/>
      <c r="D24" s="21">
        <f>IFERROR(INDEX('Standards &amp; Staff'!$B$15:$B$114,MATCH($C24,'Standards &amp; Staff'!$A$15:$A$114,0)),"")</f>
        <v/>
      </c>
      <c r="E24" s="21">
        <f>IFERROR(INDEX('Standards &amp; Staff'!$C$15:$C$114,MATCH($C24,'Standards &amp; Staff'!$A$15:$A$114,0)),"")</f>
        <v/>
      </c>
      <c r="F24" s="20" t="n"/>
      <c r="G24" s="20" t="n"/>
      <c r="H24" s="20" t="n"/>
      <c r="I24" s="20" t="n"/>
      <c r="J24" s="21">
        <f>IFERROR(IF($M24="Completed",INDEX('Standards &amp; Staff'!$B$5:$B$11,MATCH($I24,'Standards &amp; Staff'!$A$5:$A$11,0)),0),"")</f>
        <v/>
      </c>
      <c r="K24" s="22" t="n"/>
      <c r="L24" s="22" t="n"/>
      <c r="M24" s="20" t="n"/>
      <c r="N24" s="21">
        <f>IFERROR(IF(OR($K24="",$L24=""),"",MOD($L24-$K24,1)*1440),"")</f>
        <v/>
      </c>
      <c r="O24" s="20" t="n"/>
      <c r="P24" s="21">
        <f>IF(COUNTA($N24,$O24)=0,"",SUM($N24:$O24))</f>
        <v/>
      </c>
      <c r="Q24" s="21">
        <f>IFERROR(INDEX('Standards &amp; Staff'!$C$5:$C$11,MATCH($I24,'Standards &amp; Staff'!$A$5:$A$11,0)),"")</f>
        <v/>
      </c>
      <c r="R24" s="21">
        <f>IFERROR(($P24/60)*INDEX('Standards &amp; Staff'!$G$15:$G$114,MATCH($C24,'Standards &amp; Staff'!$A$15:$A$114,0)),"")</f>
        <v/>
      </c>
      <c r="S24" s="21">
        <f>IFERROR($N24-$Q24,"")</f>
        <v/>
      </c>
      <c r="T24" s="38">
        <f>IFERROR($J24/$R24,"")</f>
        <v/>
      </c>
      <c r="U24" s="20" t="n"/>
      <c r="V24" s="20" t="n"/>
      <c r="W24" s="20" t="n"/>
      <c r="X24" s="20" t="n"/>
      <c r="Y24" s="39">
        <f>IFERROR(INDEX('Standards &amp; Staff'!$F$15:$F$114,MATCH($C24,'Standards &amp; Staff'!$A$15:$A$114,0)),"")</f>
        <v/>
      </c>
      <c r="Z24" s="39">
        <f>IFERROR(($P24/60)*$Y24,"")</f>
        <v/>
      </c>
      <c r="AA24" s="20" t="n"/>
      <c r="AB24" s="21">
        <f>IF($A24="","",IF(OR($M24="Not Completed",$U24="Failed",AND($T24&lt;&gt;"",$T24&lt;'Standards &amp; Staff'!$D$2),$AA24&gt;'Standards &amp; Staff'!$F$2),"Yes","No"))</f>
        <v/>
      </c>
      <c r="AC24" s="25">
        <f>IF($A24="","",IF($M24="Not Completed","Room Not Completed",IF($U24="Failed","Failed Inspection",IF(AND($T24&lt;&gt;"",$T24&lt;'Standards &amp; Staff'!$D$2),"Productivity Below Threshold",IF($AA24&gt;'Standards &amp; Staff'!$F$2,"Overtime Above Threshold","")))))</f>
        <v/>
      </c>
      <c r="AD24" s="26" t="n"/>
      <c r="AE24" s="26" t="n"/>
      <c r="AF24" s="20" t="n"/>
    </row>
    <row r="25">
      <c r="A25" s="19" t="n"/>
      <c r="B25" s="20" t="n"/>
      <c r="C25" s="20" t="n"/>
      <c r="D25" s="21">
        <f>IFERROR(INDEX('Standards &amp; Staff'!$B$15:$B$114,MATCH($C25,'Standards &amp; Staff'!$A$15:$A$114,0)),"")</f>
        <v/>
      </c>
      <c r="E25" s="21">
        <f>IFERROR(INDEX('Standards &amp; Staff'!$C$15:$C$114,MATCH($C25,'Standards &amp; Staff'!$A$15:$A$114,0)),"")</f>
        <v/>
      </c>
      <c r="F25" s="20" t="n"/>
      <c r="G25" s="20" t="n"/>
      <c r="H25" s="20" t="n"/>
      <c r="I25" s="20" t="n"/>
      <c r="J25" s="21">
        <f>IFERROR(IF($M25="Completed",INDEX('Standards &amp; Staff'!$B$5:$B$11,MATCH($I25,'Standards &amp; Staff'!$A$5:$A$11,0)),0),"")</f>
        <v/>
      </c>
      <c r="K25" s="22" t="n"/>
      <c r="L25" s="22" t="n"/>
      <c r="M25" s="20" t="n"/>
      <c r="N25" s="21">
        <f>IFERROR(IF(OR($K25="",$L25=""),"",MOD($L25-$K25,1)*1440),"")</f>
        <v/>
      </c>
      <c r="O25" s="20" t="n"/>
      <c r="P25" s="21">
        <f>IF(COUNTA($N25,$O25)=0,"",SUM($N25:$O25))</f>
        <v/>
      </c>
      <c r="Q25" s="21">
        <f>IFERROR(INDEX('Standards &amp; Staff'!$C$5:$C$11,MATCH($I25,'Standards &amp; Staff'!$A$5:$A$11,0)),"")</f>
        <v/>
      </c>
      <c r="R25" s="21">
        <f>IFERROR(($P25/60)*INDEX('Standards &amp; Staff'!$G$15:$G$114,MATCH($C25,'Standards &amp; Staff'!$A$15:$A$114,0)),"")</f>
        <v/>
      </c>
      <c r="S25" s="21">
        <f>IFERROR($N25-$Q25,"")</f>
        <v/>
      </c>
      <c r="T25" s="38">
        <f>IFERROR($J25/$R25,"")</f>
        <v/>
      </c>
      <c r="U25" s="20" t="n"/>
      <c r="V25" s="20" t="n"/>
      <c r="W25" s="20" t="n"/>
      <c r="X25" s="20" t="n"/>
      <c r="Y25" s="39">
        <f>IFERROR(INDEX('Standards &amp; Staff'!$F$15:$F$114,MATCH($C25,'Standards &amp; Staff'!$A$15:$A$114,0)),"")</f>
        <v/>
      </c>
      <c r="Z25" s="39">
        <f>IFERROR(($P25/60)*$Y25,"")</f>
        <v/>
      </c>
      <c r="AA25" s="20" t="n"/>
      <c r="AB25" s="21">
        <f>IF($A25="","",IF(OR($M25="Not Completed",$U25="Failed",AND($T25&lt;&gt;"",$T25&lt;'Standards &amp; Staff'!$D$2),$AA25&gt;'Standards &amp; Staff'!$F$2),"Yes","No"))</f>
        <v/>
      </c>
      <c r="AC25" s="25">
        <f>IF($A25="","",IF($M25="Not Completed","Room Not Completed",IF($U25="Failed","Failed Inspection",IF(AND($T25&lt;&gt;"",$T25&lt;'Standards &amp; Staff'!$D$2),"Productivity Below Threshold",IF($AA25&gt;'Standards &amp; Staff'!$F$2,"Overtime Above Threshold","")))))</f>
        <v/>
      </c>
      <c r="AD25" s="26" t="n"/>
      <c r="AE25" s="26" t="n"/>
      <c r="AF25" s="20" t="n"/>
    </row>
    <row r="26">
      <c r="A26" s="19" t="n"/>
      <c r="B26" s="20" t="n"/>
      <c r="C26" s="20" t="n"/>
      <c r="D26" s="21">
        <f>IFERROR(INDEX('Standards &amp; Staff'!$B$15:$B$114,MATCH($C26,'Standards &amp; Staff'!$A$15:$A$114,0)),"")</f>
        <v/>
      </c>
      <c r="E26" s="21">
        <f>IFERROR(INDEX('Standards &amp; Staff'!$C$15:$C$114,MATCH($C26,'Standards &amp; Staff'!$A$15:$A$114,0)),"")</f>
        <v/>
      </c>
      <c r="F26" s="20" t="n"/>
      <c r="G26" s="20" t="n"/>
      <c r="H26" s="20" t="n"/>
      <c r="I26" s="20" t="n"/>
      <c r="J26" s="21">
        <f>IFERROR(IF($M26="Completed",INDEX('Standards &amp; Staff'!$B$5:$B$11,MATCH($I26,'Standards &amp; Staff'!$A$5:$A$11,0)),0),"")</f>
        <v/>
      </c>
      <c r="K26" s="22" t="n"/>
      <c r="L26" s="22" t="n"/>
      <c r="M26" s="20" t="n"/>
      <c r="N26" s="21">
        <f>IFERROR(IF(OR($K26="",$L26=""),"",MOD($L26-$K26,1)*1440),"")</f>
        <v/>
      </c>
      <c r="O26" s="20" t="n"/>
      <c r="P26" s="21">
        <f>IF(COUNTA($N26,$O26)=0,"",SUM($N26:$O26))</f>
        <v/>
      </c>
      <c r="Q26" s="21">
        <f>IFERROR(INDEX('Standards &amp; Staff'!$C$5:$C$11,MATCH($I26,'Standards &amp; Staff'!$A$5:$A$11,0)),"")</f>
        <v/>
      </c>
      <c r="R26" s="21">
        <f>IFERROR(($P26/60)*INDEX('Standards &amp; Staff'!$G$15:$G$114,MATCH($C26,'Standards &amp; Staff'!$A$15:$A$114,0)),"")</f>
        <v/>
      </c>
      <c r="S26" s="21">
        <f>IFERROR($N26-$Q26,"")</f>
        <v/>
      </c>
      <c r="T26" s="38">
        <f>IFERROR($J26/$R26,"")</f>
        <v/>
      </c>
      <c r="U26" s="20" t="n"/>
      <c r="V26" s="20" t="n"/>
      <c r="W26" s="20" t="n"/>
      <c r="X26" s="20" t="n"/>
      <c r="Y26" s="39">
        <f>IFERROR(INDEX('Standards &amp; Staff'!$F$15:$F$114,MATCH($C26,'Standards &amp; Staff'!$A$15:$A$114,0)),"")</f>
        <v/>
      </c>
      <c r="Z26" s="39">
        <f>IFERROR(($P26/60)*$Y26,"")</f>
        <v/>
      </c>
      <c r="AA26" s="20" t="n"/>
      <c r="AB26" s="21">
        <f>IF($A26="","",IF(OR($M26="Not Completed",$U26="Failed",AND($T26&lt;&gt;"",$T26&lt;'Standards &amp; Staff'!$D$2),$AA26&gt;'Standards &amp; Staff'!$F$2),"Yes","No"))</f>
        <v/>
      </c>
      <c r="AC26" s="25">
        <f>IF($A26="","",IF($M26="Not Completed","Room Not Completed",IF($U26="Failed","Failed Inspection",IF(AND($T26&lt;&gt;"",$T26&lt;'Standards &amp; Staff'!$D$2),"Productivity Below Threshold",IF($AA26&gt;'Standards &amp; Staff'!$F$2,"Overtime Above Threshold","")))))</f>
        <v/>
      </c>
      <c r="AD26" s="26" t="n"/>
      <c r="AE26" s="26" t="n"/>
      <c r="AF26" s="20" t="n"/>
    </row>
    <row r="27">
      <c r="A27" s="19" t="n"/>
      <c r="B27" s="20" t="n"/>
      <c r="C27" s="20" t="n"/>
      <c r="D27" s="21">
        <f>IFERROR(INDEX('Standards &amp; Staff'!$B$15:$B$114,MATCH($C27,'Standards &amp; Staff'!$A$15:$A$114,0)),"")</f>
        <v/>
      </c>
      <c r="E27" s="21">
        <f>IFERROR(INDEX('Standards &amp; Staff'!$C$15:$C$114,MATCH($C27,'Standards &amp; Staff'!$A$15:$A$114,0)),"")</f>
        <v/>
      </c>
      <c r="F27" s="20" t="n"/>
      <c r="G27" s="20" t="n"/>
      <c r="H27" s="20" t="n"/>
      <c r="I27" s="20" t="n"/>
      <c r="J27" s="21">
        <f>IFERROR(IF($M27="Completed",INDEX('Standards &amp; Staff'!$B$5:$B$11,MATCH($I27,'Standards &amp; Staff'!$A$5:$A$11,0)),0),"")</f>
        <v/>
      </c>
      <c r="K27" s="22" t="n"/>
      <c r="L27" s="22" t="n"/>
      <c r="M27" s="20" t="n"/>
      <c r="N27" s="21">
        <f>IFERROR(IF(OR($K27="",$L27=""),"",MOD($L27-$K27,1)*1440),"")</f>
        <v/>
      </c>
      <c r="O27" s="20" t="n"/>
      <c r="P27" s="21">
        <f>IF(COUNTA($N27,$O27)=0,"",SUM($N27:$O27))</f>
        <v/>
      </c>
      <c r="Q27" s="21">
        <f>IFERROR(INDEX('Standards &amp; Staff'!$C$5:$C$11,MATCH($I27,'Standards &amp; Staff'!$A$5:$A$11,0)),"")</f>
        <v/>
      </c>
      <c r="R27" s="21">
        <f>IFERROR(($P27/60)*INDEX('Standards &amp; Staff'!$G$15:$G$114,MATCH($C27,'Standards &amp; Staff'!$A$15:$A$114,0)),"")</f>
        <v/>
      </c>
      <c r="S27" s="21">
        <f>IFERROR($N27-$Q27,"")</f>
        <v/>
      </c>
      <c r="T27" s="38">
        <f>IFERROR($J27/$R27,"")</f>
        <v/>
      </c>
      <c r="U27" s="20" t="n"/>
      <c r="V27" s="20" t="n"/>
      <c r="W27" s="20" t="n"/>
      <c r="X27" s="20" t="n"/>
      <c r="Y27" s="39">
        <f>IFERROR(INDEX('Standards &amp; Staff'!$F$15:$F$114,MATCH($C27,'Standards &amp; Staff'!$A$15:$A$114,0)),"")</f>
        <v/>
      </c>
      <c r="Z27" s="39">
        <f>IFERROR(($P27/60)*$Y27,"")</f>
        <v/>
      </c>
      <c r="AA27" s="20" t="n"/>
      <c r="AB27" s="21">
        <f>IF($A27="","",IF(OR($M27="Not Completed",$U27="Failed",AND($T27&lt;&gt;"",$T27&lt;'Standards &amp; Staff'!$D$2),$AA27&gt;'Standards &amp; Staff'!$F$2),"Yes","No"))</f>
        <v/>
      </c>
      <c r="AC27" s="25">
        <f>IF($A27="","",IF($M27="Not Completed","Room Not Completed",IF($U27="Failed","Failed Inspection",IF(AND($T27&lt;&gt;"",$T27&lt;'Standards &amp; Staff'!$D$2),"Productivity Below Threshold",IF($AA27&gt;'Standards &amp; Staff'!$F$2,"Overtime Above Threshold","")))))</f>
        <v/>
      </c>
      <c r="AD27" s="26" t="n"/>
      <c r="AE27" s="26" t="n"/>
      <c r="AF27" s="20" t="n"/>
    </row>
    <row r="28">
      <c r="A28" s="19" t="n"/>
      <c r="B28" s="20" t="n"/>
      <c r="C28" s="20" t="n"/>
      <c r="D28" s="21">
        <f>IFERROR(INDEX('Standards &amp; Staff'!$B$15:$B$114,MATCH($C28,'Standards &amp; Staff'!$A$15:$A$114,0)),"")</f>
        <v/>
      </c>
      <c r="E28" s="21">
        <f>IFERROR(INDEX('Standards &amp; Staff'!$C$15:$C$114,MATCH($C28,'Standards &amp; Staff'!$A$15:$A$114,0)),"")</f>
        <v/>
      </c>
      <c r="F28" s="20" t="n"/>
      <c r="G28" s="20" t="n"/>
      <c r="H28" s="20" t="n"/>
      <c r="I28" s="20" t="n"/>
      <c r="J28" s="21">
        <f>IFERROR(IF($M28="Completed",INDEX('Standards &amp; Staff'!$B$5:$B$11,MATCH($I28,'Standards &amp; Staff'!$A$5:$A$11,0)),0),"")</f>
        <v/>
      </c>
      <c r="K28" s="22" t="n"/>
      <c r="L28" s="22" t="n"/>
      <c r="M28" s="20" t="n"/>
      <c r="N28" s="21">
        <f>IFERROR(IF(OR($K28="",$L28=""),"",MOD($L28-$K28,1)*1440),"")</f>
        <v/>
      </c>
      <c r="O28" s="20" t="n"/>
      <c r="P28" s="21">
        <f>IF(COUNTA($N28,$O28)=0,"",SUM($N28:$O28))</f>
        <v/>
      </c>
      <c r="Q28" s="21">
        <f>IFERROR(INDEX('Standards &amp; Staff'!$C$5:$C$11,MATCH($I28,'Standards &amp; Staff'!$A$5:$A$11,0)),"")</f>
        <v/>
      </c>
      <c r="R28" s="21">
        <f>IFERROR(($P28/60)*INDEX('Standards &amp; Staff'!$G$15:$G$114,MATCH($C28,'Standards &amp; Staff'!$A$15:$A$114,0)),"")</f>
        <v/>
      </c>
      <c r="S28" s="21">
        <f>IFERROR($N28-$Q28,"")</f>
        <v/>
      </c>
      <c r="T28" s="38">
        <f>IFERROR($J28/$R28,"")</f>
        <v/>
      </c>
      <c r="U28" s="20" t="n"/>
      <c r="V28" s="20" t="n"/>
      <c r="W28" s="20" t="n"/>
      <c r="X28" s="20" t="n"/>
      <c r="Y28" s="39">
        <f>IFERROR(INDEX('Standards &amp; Staff'!$F$15:$F$114,MATCH($C28,'Standards &amp; Staff'!$A$15:$A$114,0)),"")</f>
        <v/>
      </c>
      <c r="Z28" s="39">
        <f>IFERROR(($P28/60)*$Y28,"")</f>
        <v/>
      </c>
      <c r="AA28" s="20" t="n"/>
      <c r="AB28" s="21">
        <f>IF($A28="","",IF(OR($M28="Not Completed",$U28="Failed",AND($T28&lt;&gt;"",$T28&lt;'Standards &amp; Staff'!$D$2),$AA28&gt;'Standards &amp; Staff'!$F$2),"Yes","No"))</f>
        <v/>
      </c>
      <c r="AC28" s="25">
        <f>IF($A28="","",IF($M28="Not Completed","Room Not Completed",IF($U28="Failed","Failed Inspection",IF(AND($T28&lt;&gt;"",$T28&lt;'Standards &amp; Staff'!$D$2),"Productivity Below Threshold",IF($AA28&gt;'Standards &amp; Staff'!$F$2,"Overtime Above Threshold","")))))</f>
        <v/>
      </c>
      <c r="AD28" s="26" t="n"/>
      <c r="AE28" s="26" t="n"/>
      <c r="AF28" s="20" t="n"/>
    </row>
    <row r="29">
      <c r="A29" s="19" t="n"/>
      <c r="B29" s="20" t="n"/>
      <c r="C29" s="20" t="n"/>
      <c r="D29" s="21">
        <f>IFERROR(INDEX('Standards &amp; Staff'!$B$15:$B$114,MATCH($C29,'Standards &amp; Staff'!$A$15:$A$114,0)),"")</f>
        <v/>
      </c>
      <c r="E29" s="21">
        <f>IFERROR(INDEX('Standards &amp; Staff'!$C$15:$C$114,MATCH($C29,'Standards &amp; Staff'!$A$15:$A$114,0)),"")</f>
        <v/>
      </c>
      <c r="F29" s="20" t="n"/>
      <c r="G29" s="20" t="n"/>
      <c r="H29" s="20" t="n"/>
      <c r="I29" s="20" t="n"/>
      <c r="J29" s="21">
        <f>IFERROR(IF($M29="Completed",INDEX('Standards &amp; Staff'!$B$5:$B$11,MATCH($I29,'Standards &amp; Staff'!$A$5:$A$11,0)),0),"")</f>
        <v/>
      </c>
      <c r="K29" s="22" t="n"/>
      <c r="L29" s="22" t="n"/>
      <c r="M29" s="20" t="n"/>
      <c r="N29" s="21">
        <f>IFERROR(IF(OR($K29="",$L29=""),"",MOD($L29-$K29,1)*1440),"")</f>
        <v/>
      </c>
      <c r="O29" s="20" t="n"/>
      <c r="P29" s="21">
        <f>IF(COUNTA($N29,$O29)=0,"",SUM($N29:$O29))</f>
        <v/>
      </c>
      <c r="Q29" s="21">
        <f>IFERROR(INDEX('Standards &amp; Staff'!$C$5:$C$11,MATCH($I29,'Standards &amp; Staff'!$A$5:$A$11,0)),"")</f>
        <v/>
      </c>
      <c r="R29" s="21">
        <f>IFERROR(($P29/60)*INDEX('Standards &amp; Staff'!$G$15:$G$114,MATCH($C29,'Standards &amp; Staff'!$A$15:$A$114,0)),"")</f>
        <v/>
      </c>
      <c r="S29" s="21">
        <f>IFERROR($N29-$Q29,"")</f>
        <v/>
      </c>
      <c r="T29" s="38">
        <f>IFERROR($J29/$R29,"")</f>
        <v/>
      </c>
      <c r="U29" s="20" t="n"/>
      <c r="V29" s="20" t="n"/>
      <c r="W29" s="20" t="n"/>
      <c r="X29" s="20" t="n"/>
      <c r="Y29" s="39">
        <f>IFERROR(INDEX('Standards &amp; Staff'!$F$15:$F$114,MATCH($C29,'Standards &amp; Staff'!$A$15:$A$114,0)),"")</f>
        <v/>
      </c>
      <c r="Z29" s="39">
        <f>IFERROR(($P29/60)*$Y29,"")</f>
        <v/>
      </c>
      <c r="AA29" s="20" t="n"/>
      <c r="AB29" s="21">
        <f>IF($A29="","",IF(OR($M29="Not Completed",$U29="Failed",AND($T29&lt;&gt;"",$T29&lt;'Standards &amp; Staff'!$D$2),$AA29&gt;'Standards &amp; Staff'!$F$2),"Yes","No"))</f>
        <v/>
      </c>
      <c r="AC29" s="25">
        <f>IF($A29="","",IF($M29="Not Completed","Room Not Completed",IF($U29="Failed","Failed Inspection",IF(AND($T29&lt;&gt;"",$T29&lt;'Standards &amp; Staff'!$D$2),"Productivity Below Threshold",IF($AA29&gt;'Standards &amp; Staff'!$F$2,"Overtime Above Threshold","")))))</f>
        <v/>
      </c>
      <c r="AD29" s="26" t="n"/>
      <c r="AE29" s="26" t="n"/>
      <c r="AF29" s="20" t="n"/>
    </row>
    <row r="30">
      <c r="A30" s="19" t="n"/>
      <c r="B30" s="20" t="n"/>
      <c r="C30" s="20" t="n"/>
      <c r="D30" s="21">
        <f>IFERROR(INDEX('Standards &amp; Staff'!$B$15:$B$114,MATCH($C30,'Standards &amp; Staff'!$A$15:$A$114,0)),"")</f>
        <v/>
      </c>
      <c r="E30" s="21">
        <f>IFERROR(INDEX('Standards &amp; Staff'!$C$15:$C$114,MATCH($C30,'Standards &amp; Staff'!$A$15:$A$114,0)),"")</f>
        <v/>
      </c>
      <c r="F30" s="20" t="n"/>
      <c r="G30" s="20" t="n"/>
      <c r="H30" s="20" t="n"/>
      <c r="I30" s="20" t="n"/>
      <c r="J30" s="21">
        <f>IFERROR(IF($M30="Completed",INDEX('Standards &amp; Staff'!$B$5:$B$11,MATCH($I30,'Standards &amp; Staff'!$A$5:$A$11,0)),0),"")</f>
        <v/>
      </c>
      <c r="K30" s="22" t="n"/>
      <c r="L30" s="22" t="n"/>
      <c r="M30" s="20" t="n"/>
      <c r="N30" s="21">
        <f>IFERROR(IF(OR($K30="",$L30=""),"",MOD($L30-$K30,1)*1440),"")</f>
        <v/>
      </c>
      <c r="O30" s="20" t="n"/>
      <c r="P30" s="21">
        <f>IF(COUNTA($N30,$O30)=0,"",SUM($N30:$O30))</f>
        <v/>
      </c>
      <c r="Q30" s="21">
        <f>IFERROR(INDEX('Standards &amp; Staff'!$C$5:$C$11,MATCH($I30,'Standards &amp; Staff'!$A$5:$A$11,0)),"")</f>
        <v/>
      </c>
      <c r="R30" s="21">
        <f>IFERROR(($P30/60)*INDEX('Standards &amp; Staff'!$G$15:$G$114,MATCH($C30,'Standards &amp; Staff'!$A$15:$A$114,0)),"")</f>
        <v/>
      </c>
      <c r="S30" s="21">
        <f>IFERROR($N30-$Q30,"")</f>
        <v/>
      </c>
      <c r="T30" s="38">
        <f>IFERROR($J30/$R30,"")</f>
        <v/>
      </c>
      <c r="U30" s="20" t="n"/>
      <c r="V30" s="20" t="n"/>
      <c r="W30" s="20" t="n"/>
      <c r="X30" s="20" t="n"/>
      <c r="Y30" s="39">
        <f>IFERROR(INDEX('Standards &amp; Staff'!$F$15:$F$114,MATCH($C30,'Standards &amp; Staff'!$A$15:$A$114,0)),"")</f>
        <v/>
      </c>
      <c r="Z30" s="39">
        <f>IFERROR(($P30/60)*$Y30,"")</f>
        <v/>
      </c>
      <c r="AA30" s="20" t="n"/>
      <c r="AB30" s="21">
        <f>IF($A30="","",IF(OR($M30="Not Completed",$U30="Failed",AND($T30&lt;&gt;"",$T30&lt;'Standards &amp; Staff'!$D$2),$AA30&gt;'Standards &amp; Staff'!$F$2),"Yes","No"))</f>
        <v/>
      </c>
      <c r="AC30" s="25">
        <f>IF($A30="","",IF($M30="Not Completed","Room Not Completed",IF($U30="Failed","Failed Inspection",IF(AND($T30&lt;&gt;"",$T30&lt;'Standards &amp; Staff'!$D$2),"Productivity Below Threshold",IF($AA30&gt;'Standards &amp; Staff'!$F$2,"Overtime Above Threshold","")))))</f>
        <v/>
      </c>
      <c r="AD30" s="26" t="n"/>
      <c r="AE30" s="26" t="n"/>
      <c r="AF30" s="20" t="n"/>
    </row>
    <row r="31">
      <c r="A31" s="19" t="n"/>
      <c r="B31" s="20" t="n"/>
      <c r="C31" s="20" t="n"/>
      <c r="D31" s="21">
        <f>IFERROR(INDEX('Standards &amp; Staff'!$B$15:$B$114,MATCH($C31,'Standards &amp; Staff'!$A$15:$A$114,0)),"")</f>
        <v/>
      </c>
      <c r="E31" s="21">
        <f>IFERROR(INDEX('Standards &amp; Staff'!$C$15:$C$114,MATCH($C31,'Standards &amp; Staff'!$A$15:$A$114,0)),"")</f>
        <v/>
      </c>
      <c r="F31" s="20" t="n"/>
      <c r="G31" s="20" t="n"/>
      <c r="H31" s="20" t="n"/>
      <c r="I31" s="20" t="n"/>
      <c r="J31" s="21">
        <f>IFERROR(IF($M31="Completed",INDEX('Standards &amp; Staff'!$B$5:$B$11,MATCH($I31,'Standards &amp; Staff'!$A$5:$A$11,0)),0),"")</f>
        <v/>
      </c>
      <c r="K31" s="22" t="n"/>
      <c r="L31" s="22" t="n"/>
      <c r="M31" s="20" t="n"/>
      <c r="N31" s="21">
        <f>IFERROR(IF(OR($K31="",$L31=""),"",MOD($L31-$K31,1)*1440),"")</f>
        <v/>
      </c>
      <c r="O31" s="20" t="n"/>
      <c r="P31" s="21">
        <f>IF(COUNTA($N31,$O31)=0,"",SUM($N31:$O31))</f>
        <v/>
      </c>
      <c r="Q31" s="21">
        <f>IFERROR(INDEX('Standards &amp; Staff'!$C$5:$C$11,MATCH($I31,'Standards &amp; Staff'!$A$5:$A$11,0)),"")</f>
        <v/>
      </c>
      <c r="R31" s="21">
        <f>IFERROR(($P31/60)*INDEX('Standards &amp; Staff'!$G$15:$G$114,MATCH($C31,'Standards &amp; Staff'!$A$15:$A$114,0)),"")</f>
        <v/>
      </c>
      <c r="S31" s="21">
        <f>IFERROR($N31-$Q31,"")</f>
        <v/>
      </c>
      <c r="T31" s="38">
        <f>IFERROR($J31/$R31,"")</f>
        <v/>
      </c>
      <c r="U31" s="20" t="n"/>
      <c r="V31" s="20" t="n"/>
      <c r="W31" s="20" t="n"/>
      <c r="X31" s="20" t="n"/>
      <c r="Y31" s="39">
        <f>IFERROR(INDEX('Standards &amp; Staff'!$F$15:$F$114,MATCH($C31,'Standards &amp; Staff'!$A$15:$A$114,0)),"")</f>
        <v/>
      </c>
      <c r="Z31" s="39">
        <f>IFERROR(($P31/60)*$Y31,"")</f>
        <v/>
      </c>
      <c r="AA31" s="20" t="n"/>
      <c r="AB31" s="21">
        <f>IF($A31="","",IF(OR($M31="Not Completed",$U31="Failed",AND($T31&lt;&gt;"",$T31&lt;'Standards &amp; Staff'!$D$2),$AA31&gt;'Standards &amp; Staff'!$F$2),"Yes","No"))</f>
        <v/>
      </c>
      <c r="AC31" s="25">
        <f>IF($A31="","",IF($M31="Not Completed","Room Not Completed",IF($U31="Failed","Failed Inspection",IF(AND($T31&lt;&gt;"",$T31&lt;'Standards &amp; Staff'!$D$2),"Productivity Below Threshold",IF($AA31&gt;'Standards &amp; Staff'!$F$2,"Overtime Above Threshold","")))))</f>
        <v/>
      </c>
      <c r="AD31" s="26" t="n"/>
      <c r="AE31" s="26" t="n"/>
      <c r="AF31" s="20" t="n"/>
    </row>
    <row r="32">
      <c r="A32" s="19" t="n"/>
      <c r="B32" s="20" t="n"/>
      <c r="C32" s="20" t="n"/>
      <c r="D32" s="21">
        <f>IFERROR(INDEX('Standards &amp; Staff'!$B$15:$B$114,MATCH($C32,'Standards &amp; Staff'!$A$15:$A$114,0)),"")</f>
        <v/>
      </c>
      <c r="E32" s="21">
        <f>IFERROR(INDEX('Standards &amp; Staff'!$C$15:$C$114,MATCH($C32,'Standards &amp; Staff'!$A$15:$A$114,0)),"")</f>
        <v/>
      </c>
      <c r="F32" s="20" t="n"/>
      <c r="G32" s="20" t="n"/>
      <c r="H32" s="20" t="n"/>
      <c r="I32" s="20" t="n"/>
      <c r="J32" s="21">
        <f>IFERROR(IF($M32="Completed",INDEX('Standards &amp; Staff'!$B$5:$B$11,MATCH($I32,'Standards &amp; Staff'!$A$5:$A$11,0)),0),"")</f>
        <v/>
      </c>
      <c r="K32" s="22" t="n"/>
      <c r="L32" s="22" t="n"/>
      <c r="M32" s="20" t="n"/>
      <c r="N32" s="21">
        <f>IFERROR(IF(OR($K32="",$L32=""),"",MOD($L32-$K32,1)*1440),"")</f>
        <v/>
      </c>
      <c r="O32" s="20" t="n"/>
      <c r="P32" s="21">
        <f>IF(COUNTA($N32,$O32)=0,"",SUM($N32:$O32))</f>
        <v/>
      </c>
      <c r="Q32" s="21">
        <f>IFERROR(INDEX('Standards &amp; Staff'!$C$5:$C$11,MATCH($I32,'Standards &amp; Staff'!$A$5:$A$11,0)),"")</f>
        <v/>
      </c>
      <c r="R32" s="21">
        <f>IFERROR(($P32/60)*INDEX('Standards &amp; Staff'!$G$15:$G$114,MATCH($C32,'Standards &amp; Staff'!$A$15:$A$114,0)),"")</f>
        <v/>
      </c>
      <c r="S32" s="21">
        <f>IFERROR($N32-$Q32,"")</f>
        <v/>
      </c>
      <c r="T32" s="38">
        <f>IFERROR($J32/$R32,"")</f>
        <v/>
      </c>
      <c r="U32" s="20" t="n"/>
      <c r="V32" s="20" t="n"/>
      <c r="W32" s="20" t="n"/>
      <c r="X32" s="20" t="n"/>
      <c r="Y32" s="39">
        <f>IFERROR(INDEX('Standards &amp; Staff'!$F$15:$F$114,MATCH($C32,'Standards &amp; Staff'!$A$15:$A$114,0)),"")</f>
        <v/>
      </c>
      <c r="Z32" s="39">
        <f>IFERROR(($P32/60)*$Y32,"")</f>
        <v/>
      </c>
      <c r="AA32" s="20" t="n"/>
      <c r="AB32" s="21">
        <f>IF($A32="","",IF(OR($M32="Not Completed",$U32="Failed",AND($T32&lt;&gt;"",$T32&lt;'Standards &amp; Staff'!$D$2),$AA32&gt;'Standards &amp; Staff'!$F$2),"Yes","No"))</f>
        <v/>
      </c>
      <c r="AC32" s="25">
        <f>IF($A32="","",IF($M32="Not Completed","Room Not Completed",IF($U32="Failed","Failed Inspection",IF(AND($T32&lt;&gt;"",$T32&lt;'Standards &amp; Staff'!$D$2),"Productivity Below Threshold",IF($AA32&gt;'Standards &amp; Staff'!$F$2,"Overtime Above Threshold","")))))</f>
        <v/>
      </c>
      <c r="AD32" s="26" t="n"/>
      <c r="AE32" s="26" t="n"/>
      <c r="AF32" s="20" t="n"/>
    </row>
    <row r="33">
      <c r="A33" s="19" t="n"/>
      <c r="B33" s="20" t="n"/>
      <c r="C33" s="20" t="n"/>
      <c r="D33" s="21">
        <f>IFERROR(INDEX('Standards &amp; Staff'!$B$15:$B$114,MATCH($C33,'Standards &amp; Staff'!$A$15:$A$114,0)),"")</f>
        <v/>
      </c>
      <c r="E33" s="21">
        <f>IFERROR(INDEX('Standards &amp; Staff'!$C$15:$C$114,MATCH($C33,'Standards &amp; Staff'!$A$15:$A$114,0)),"")</f>
        <v/>
      </c>
      <c r="F33" s="20" t="n"/>
      <c r="G33" s="20" t="n"/>
      <c r="H33" s="20" t="n"/>
      <c r="I33" s="20" t="n"/>
      <c r="J33" s="21">
        <f>IFERROR(IF($M33="Completed",INDEX('Standards &amp; Staff'!$B$5:$B$11,MATCH($I33,'Standards &amp; Staff'!$A$5:$A$11,0)),0),"")</f>
        <v/>
      </c>
      <c r="K33" s="22" t="n"/>
      <c r="L33" s="22" t="n"/>
      <c r="M33" s="20" t="n"/>
      <c r="N33" s="21">
        <f>IFERROR(IF(OR($K33="",$L33=""),"",MOD($L33-$K33,1)*1440),"")</f>
        <v/>
      </c>
      <c r="O33" s="20" t="n"/>
      <c r="P33" s="21">
        <f>IF(COUNTA($N33,$O33)=0,"",SUM($N33:$O33))</f>
        <v/>
      </c>
      <c r="Q33" s="21">
        <f>IFERROR(INDEX('Standards &amp; Staff'!$C$5:$C$11,MATCH($I33,'Standards &amp; Staff'!$A$5:$A$11,0)),"")</f>
        <v/>
      </c>
      <c r="R33" s="21">
        <f>IFERROR(($P33/60)*INDEX('Standards &amp; Staff'!$G$15:$G$114,MATCH($C33,'Standards &amp; Staff'!$A$15:$A$114,0)),"")</f>
        <v/>
      </c>
      <c r="S33" s="21">
        <f>IFERROR($N33-$Q33,"")</f>
        <v/>
      </c>
      <c r="T33" s="38">
        <f>IFERROR($J33/$R33,"")</f>
        <v/>
      </c>
      <c r="U33" s="20" t="n"/>
      <c r="V33" s="20" t="n"/>
      <c r="W33" s="20" t="n"/>
      <c r="X33" s="20" t="n"/>
      <c r="Y33" s="39">
        <f>IFERROR(INDEX('Standards &amp; Staff'!$F$15:$F$114,MATCH($C33,'Standards &amp; Staff'!$A$15:$A$114,0)),"")</f>
        <v/>
      </c>
      <c r="Z33" s="39">
        <f>IFERROR(($P33/60)*$Y33,"")</f>
        <v/>
      </c>
      <c r="AA33" s="20" t="n"/>
      <c r="AB33" s="21">
        <f>IF($A33="","",IF(OR($M33="Not Completed",$U33="Failed",AND($T33&lt;&gt;"",$T33&lt;'Standards &amp; Staff'!$D$2),$AA33&gt;'Standards &amp; Staff'!$F$2),"Yes","No"))</f>
        <v/>
      </c>
      <c r="AC33" s="25">
        <f>IF($A33="","",IF($M33="Not Completed","Room Not Completed",IF($U33="Failed","Failed Inspection",IF(AND($T33&lt;&gt;"",$T33&lt;'Standards &amp; Staff'!$D$2),"Productivity Below Threshold",IF($AA33&gt;'Standards &amp; Staff'!$F$2,"Overtime Above Threshold","")))))</f>
        <v/>
      </c>
      <c r="AD33" s="26" t="n"/>
      <c r="AE33" s="26" t="n"/>
      <c r="AF33" s="20" t="n"/>
    </row>
    <row r="34">
      <c r="A34" s="19" t="n"/>
      <c r="B34" s="20" t="n"/>
      <c r="C34" s="20" t="n"/>
      <c r="D34" s="21">
        <f>IFERROR(INDEX('Standards &amp; Staff'!$B$15:$B$114,MATCH($C34,'Standards &amp; Staff'!$A$15:$A$114,0)),"")</f>
        <v/>
      </c>
      <c r="E34" s="21">
        <f>IFERROR(INDEX('Standards &amp; Staff'!$C$15:$C$114,MATCH($C34,'Standards &amp; Staff'!$A$15:$A$114,0)),"")</f>
        <v/>
      </c>
      <c r="F34" s="20" t="n"/>
      <c r="G34" s="20" t="n"/>
      <c r="H34" s="20" t="n"/>
      <c r="I34" s="20" t="n"/>
      <c r="J34" s="21">
        <f>IFERROR(IF($M34="Completed",INDEX('Standards &amp; Staff'!$B$5:$B$11,MATCH($I34,'Standards &amp; Staff'!$A$5:$A$11,0)),0),"")</f>
        <v/>
      </c>
      <c r="K34" s="22" t="n"/>
      <c r="L34" s="22" t="n"/>
      <c r="M34" s="20" t="n"/>
      <c r="N34" s="21">
        <f>IFERROR(IF(OR($K34="",$L34=""),"",MOD($L34-$K34,1)*1440),"")</f>
        <v/>
      </c>
      <c r="O34" s="20" t="n"/>
      <c r="P34" s="21">
        <f>IF(COUNTA($N34,$O34)=0,"",SUM($N34:$O34))</f>
        <v/>
      </c>
      <c r="Q34" s="21">
        <f>IFERROR(INDEX('Standards &amp; Staff'!$C$5:$C$11,MATCH($I34,'Standards &amp; Staff'!$A$5:$A$11,0)),"")</f>
        <v/>
      </c>
      <c r="R34" s="21">
        <f>IFERROR(($P34/60)*INDEX('Standards &amp; Staff'!$G$15:$G$114,MATCH($C34,'Standards &amp; Staff'!$A$15:$A$114,0)),"")</f>
        <v/>
      </c>
      <c r="S34" s="21">
        <f>IFERROR($N34-$Q34,"")</f>
        <v/>
      </c>
      <c r="T34" s="38">
        <f>IFERROR($J34/$R34,"")</f>
        <v/>
      </c>
      <c r="U34" s="20" t="n"/>
      <c r="V34" s="20" t="n"/>
      <c r="W34" s="20" t="n"/>
      <c r="X34" s="20" t="n"/>
      <c r="Y34" s="39">
        <f>IFERROR(INDEX('Standards &amp; Staff'!$F$15:$F$114,MATCH($C34,'Standards &amp; Staff'!$A$15:$A$114,0)),"")</f>
        <v/>
      </c>
      <c r="Z34" s="39">
        <f>IFERROR(($P34/60)*$Y34,"")</f>
        <v/>
      </c>
      <c r="AA34" s="20" t="n"/>
      <c r="AB34" s="21">
        <f>IF($A34="","",IF(OR($M34="Not Completed",$U34="Failed",AND($T34&lt;&gt;"",$T34&lt;'Standards &amp; Staff'!$D$2),$AA34&gt;'Standards &amp; Staff'!$F$2),"Yes","No"))</f>
        <v/>
      </c>
      <c r="AC34" s="25">
        <f>IF($A34="","",IF($M34="Not Completed","Room Not Completed",IF($U34="Failed","Failed Inspection",IF(AND($T34&lt;&gt;"",$T34&lt;'Standards &amp; Staff'!$D$2),"Productivity Below Threshold",IF($AA34&gt;'Standards &amp; Staff'!$F$2,"Overtime Above Threshold","")))))</f>
        <v/>
      </c>
      <c r="AD34" s="26" t="n"/>
      <c r="AE34" s="26" t="n"/>
      <c r="AF34" s="20" t="n"/>
    </row>
    <row r="35">
      <c r="A35" s="19" t="n"/>
      <c r="B35" s="20" t="n"/>
      <c r="C35" s="20" t="n"/>
      <c r="D35" s="21">
        <f>IFERROR(INDEX('Standards &amp; Staff'!$B$15:$B$114,MATCH($C35,'Standards &amp; Staff'!$A$15:$A$114,0)),"")</f>
        <v/>
      </c>
      <c r="E35" s="21">
        <f>IFERROR(INDEX('Standards &amp; Staff'!$C$15:$C$114,MATCH($C35,'Standards &amp; Staff'!$A$15:$A$114,0)),"")</f>
        <v/>
      </c>
      <c r="F35" s="20" t="n"/>
      <c r="G35" s="20" t="n"/>
      <c r="H35" s="20" t="n"/>
      <c r="I35" s="20" t="n"/>
      <c r="J35" s="21">
        <f>IFERROR(IF($M35="Completed",INDEX('Standards &amp; Staff'!$B$5:$B$11,MATCH($I35,'Standards &amp; Staff'!$A$5:$A$11,0)),0),"")</f>
        <v/>
      </c>
      <c r="K35" s="22" t="n"/>
      <c r="L35" s="22" t="n"/>
      <c r="M35" s="20" t="n"/>
      <c r="N35" s="21">
        <f>IFERROR(IF(OR($K35="",$L35=""),"",MOD($L35-$K35,1)*1440),"")</f>
        <v/>
      </c>
      <c r="O35" s="20" t="n"/>
      <c r="P35" s="21">
        <f>IF(COUNTA($N35,$O35)=0,"",SUM($N35:$O35))</f>
        <v/>
      </c>
      <c r="Q35" s="21">
        <f>IFERROR(INDEX('Standards &amp; Staff'!$C$5:$C$11,MATCH($I35,'Standards &amp; Staff'!$A$5:$A$11,0)),"")</f>
        <v/>
      </c>
      <c r="R35" s="21">
        <f>IFERROR(($P35/60)*INDEX('Standards &amp; Staff'!$G$15:$G$114,MATCH($C35,'Standards &amp; Staff'!$A$15:$A$114,0)),"")</f>
        <v/>
      </c>
      <c r="S35" s="21">
        <f>IFERROR($N35-$Q35,"")</f>
        <v/>
      </c>
      <c r="T35" s="38">
        <f>IFERROR($J35/$R35,"")</f>
        <v/>
      </c>
      <c r="U35" s="20" t="n"/>
      <c r="V35" s="20" t="n"/>
      <c r="W35" s="20" t="n"/>
      <c r="X35" s="20" t="n"/>
      <c r="Y35" s="39">
        <f>IFERROR(INDEX('Standards &amp; Staff'!$F$15:$F$114,MATCH($C35,'Standards &amp; Staff'!$A$15:$A$114,0)),"")</f>
        <v/>
      </c>
      <c r="Z35" s="39">
        <f>IFERROR(($P35/60)*$Y35,"")</f>
        <v/>
      </c>
      <c r="AA35" s="20" t="n"/>
      <c r="AB35" s="21">
        <f>IF($A35="","",IF(OR($M35="Not Completed",$U35="Failed",AND($T35&lt;&gt;"",$T35&lt;'Standards &amp; Staff'!$D$2),$AA35&gt;'Standards &amp; Staff'!$F$2),"Yes","No"))</f>
        <v/>
      </c>
      <c r="AC35" s="25">
        <f>IF($A35="","",IF($M35="Not Completed","Room Not Completed",IF($U35="Failed","Failed Inspection",IF(AND($T35&lt;&gt;"",$T35&lt;'Standards &amp; Staff'!$D$2),"Productivity Below Threshold",IF($AA35&gt;'Standards &amp; Staff'!$F$2,"Overtime Above Threshold","")))))</f>
        <v/>
      </c>
      <c r="AD35" s="26" t="n"/>
      <c r="AE35" s="26" t="n"/>
      <c r="AF35" s="20" t="n"/>
    </row>
    <row r="36">
      <c r="A36" s="19" t="n"/>
      <c r="B36" s="20" t="n"/>
      <c r="C36" s="20" t="n"/>
      <c r="D36" s="21">
        <f>IFERROR(INDEX('Standards &amp; Staff'!$B$15:$B$114,MATCH($C36,'Standards &amp; Staff'!$A$15:$A$114,0)),"")</f>
        <v/>
      </c>
      <c r="E36" s="21">
        <f>IFERROR(INDEX('Standards &amp; Staff'!$C$15:$C$114,MATCH($C36,'Standards &amp; Staff'!$A$15:$A$114,0)),"")</f>
        <v/>
      </c>
      <c r="F36" s="20" t="n"/>
      <c r="G36" s="20" t="n"/>
      <c r="H36" s="20" t="n"/>
      <c r="I36" s="20" t="n"/>
      <c r="J36" s="21">
        <f>IFERROR(IF($M36="Completed",INDEX('Standards &amp; Staff'!$B$5:$B$11,MATCH($I36,'Standards &amp; Staff'!$A$5:$A$11,0)),0),"")</f>
        <v/>
      </c>
      <c r="K36" s="22" t="n"/>
      <c r="L36" s="22" t="n"/>
      <c r="M36" s="20" t="n"/>
      <c r="N36" s="21">
        <f>IFERROR(IF(OR($K36="",$L36=""),"",MOD($L36-$K36,1)*1440),"")</f>
        <v/>
      </c>
      <c r="O36" s="20" t="n"/>
      <c r="P36" s="21">
        <f>IF(COUNTA($N36,$O36)=0,"",SUM($N36:$O36))</f>
        <v/>
      </c>
      <c r="Q36" s="21">
        <f>IFERROR(INDEX('Standards &amp; Staff'!$C$5:$C$11,MATCH($I36,'Standards &amp; Staff'!$A$5:$A$11,0)),"")</f>
        <v/>
      </c>
      <c r="R36" s="21">
        <f>IFERROR(($P36/60)*INDEX('Standards &amp; Staff'!$G$15:$G$114,MATCH($C36,'Standards &amp; Staff'!$A$15:$A$114,0)),"")</f>
        <v/>
      </c>
      <c r="S36" s="21">
        <f>IFERROR($N36-$Q36,"")</f>
        <v/>
      </c>
      <c r="T36" s="38">
        <f>IFERROR($J36/$R36,"")</f>
        <v/>
      </c>
      <c r="U36" s="20" t="n"/>
      <c r="V36" s="20" t="n"/>
      <c r="W36" s="20" t="n"/>
      <c r="X36" s="20" t="n"/>
      <c r="Y36" s="39">
        <f>IFERROR(INDEX('Standards &amp; Staff'!$F$15:$F$114,MATCH($C36,'Standards &amp; Staff'!$A$15:$A$114,0)),"")</f>
        <v/>
      </c>
      <c r="Z36" s="39">
        <f>IFERROR(($P36/60)*$Y36,"")</f>
        <v/>
      </c>
      <c r="AA36" s="20" t="n"/>
      <c r="AB36" s="21">
        <f>IF($A36="","",IF(OR($M36="Not Completed",$U36="Failed",AND($T36&lt;&gt;"",$T36&lt;'Standards &amp; Staff'!$D$2),$AA36&gt;'Standards &amp; Staff'!$F$2),"Yes","No"))</f>
        <v/>
      </c>
      <c r="AC36" s="25">
        <f>IF($A36="","",IF($M36="Not Completed","Room Not Completed",IF($U36="Failed","Failed Inspection",IF(AND($T36&lt;&gt;"",$T36&lt;'Standards &amp; Staff'!$D$2),"Productivity Below Threshold",IF($AA36&gt;'Standards &amp; Staff'!$F$2,"Overtime Above Threshold","")))))</f>
        <v/>
      </c>
      <c r="AD36" s="26" t="n"/>
      <c r="AE36" s="26" t="n"/>
      <c r="AF36" s="20" t="n"/>
    </row>
    <row r="37">
      <c r="A37" s="19" t="n"/>
      <c r="B37" s="20" t="n"/>
      <c r="C37" s="20" t="n"/>
      <c r="D37" s="21">
        <f>IFERROR(INDEX('Standards &amp; Staff'!$B$15:$B$114,MATCH($C37,'Standards &amp; Staff'!$A$15:$A$114,0)),"")</f>
        <v/>
      </c>
      <c r="E37" s="21">
        <f>IFERROR(INDEX('Standards &amp; Staff'!$C$15:$C$114,MATCH($C37,'Standards &amp; Staff'!$A$15:$A$114,0)),"")</f>
        <v/>
      </c>
      <c r="F37" s="20" t="n"/>
      <c r="G37" s="20" t="n"/>
      <c r="H37" s="20" t="n"/>
      <c r="I37" s="20" t="n"/>
      <c r="J37" s="21">
        <f>IFERROR(IF($M37="Completed",INDEX('Standards &amp; Staff'!$B$5:$B$11,MATCH($I37,'Standards &amp; Staff'!$A$5:$A$11,0)),0),"")</f>
        <v/>
      </c>
      <c r="K37" s="22" t="n"/>
      <c r="L37" s="22" t="n"/>
      <c r="M37" s="20" t="n"/>
      <c r="N37" s="21">
        <f>IFERROR(IF(OR($K37="",$L37=""),"",MOD($L37-$K37,1)*1440),"")</f>
        <v/>
      </c>
      <c r="O37" s="20" t="n"/>
      <c r="P37" s="21">
        <f>IF(COUNTA($N37,$O37)=0,"",SUM($N37:$O37))</f>
        <v/>
      </c>
      <c r="Q37" s="21">
        <f>IFERROR(INDEX('Standards &amp; Staff'!$C$5:$C$11,MATCH($I37,'Standards &amp; Staff'!$A$5:$A$11,0)),"")</f>
        <v/>
      </c>
      <c r="R37" s="21">
        <f>IFERROR(($P37/60)*INDEX('Standards &amp; Staff'!$G$15:$G$114,MATCH($C37,'Standards &amp; Staff'!$A$15:$A$114,0)),"")</f>
        <v/>
      </c>
      <c r="S37" s="21">
        <f>IFERROR($N37-$Q37,"")</f>
        <v/>
      </c>
      <c r="T37" s="38">
        <f>IFERROR($J37/$R37,"")</f>
        <v/>
      </c>
      <c r="U37" s="20" t="n"/>
      <c r="V37" s="20" t="n"/>
      <c r="W37" s="20" t="n"/>
      <c r="X37" s="20" t="n"/>
      <c r="Y37" s="39">
        <f>IFERROR(INDEX('Standards &amp; Staff'!$F$15:$F$114,MATCH($C37,'Standards &amp; Staff'!$A$15:$A$114,0)),"")</f>
        <v/>
      </c>
      <c r="Z37" s="39">
        <f>IFERROR(($P37/60)*$Y37,"")</f>
        <v/>
      </c>
      <c r="AA37" s="20" t="n"/>
      <c r="AB37" s="21">
        <f>IF($A37="","",IF(OR($M37="Not Completed",$U37="Failed",AND($T37&lt;&gt;"",$T37&lt;'Standards &amp; Staff'!$D$2),$AA37&gt;'Standards &amp; Staff'!$F$2),"Yes","No"))</f>
        <v/>
      </c>
      <c r="AC37" s="25">
        <f>IF($A37="","",IF($M37="Not Completed","Room Not Completed",IF($U37="Failed","Failed Inspection",IF(AND($T37&lt;&gt;"",$T37&lt;'Standards &amp; Staff'!$D$2),"Productivity Below Threshold",IF($AA37&gt;'Standards &amp; Staff'!$F$2,"Overtime Above Threshold","")))))</f>
        <v/>
      </c>
      <c r="AD37" s="26" t="n"/>
      <c r="AE37" s="26" t="n"/>
      <c r="AF37" s="20" t="n"/>
    </row>
    <row r="38">
      <c r="A38" s="19" t="n"/>
      <c r="B38" s="20" t="n"/>
      <c r="C38" s="20" t="n"/>
      <c r="D38" s="21">
        <f>IFERROR(INDEX('Standards &amp; Staff'!$B$15:$B$114,MATCH($C38,'Standards &amp; Staff'!$A$15:$A$114,0)),"")</f>
        <v/>
      </c>
      <c r="E38" s="21">
        <f>IFERROR(INDEX('Standards &amp; Staff'!$C$15:$C$114,MATCH($C38,'Standards &amp; Staff'!$A$15:$A$114,0)),"")</f>
        <v/>
      </c>
      <c r="F38" s="20" t="n"/>
      <c r="G38" s="20" t="n"/>
      <c r="H38" s="20" t="n"/>
      <c r="I38" s="20" t="n"/>
      <c r="J38" s="21">
        <f>IFERROR(IF($M38="Completed",INDEX('Standards &amp; Staff'!$B$5:$B$11,MATCH($I38,'Standards &amp; Staff'!$A$5:$A$11,0)),0),"")</f>
        <v/>
      </c>
      <c r="K38" s="22" t="n"/>
      <c r="L38" s="22" t="n"/>
      <c r="M38" s="20" t="n"/>
      <c r="N38" s="21">
        <f>IFERROR(IF(OR($K38="",$L38=""),"",MOD($L38-$K38,1)*1440),"")</f>
        <v/>
      </c>
      <c r="O38" s="20" t="n"/>
      <c r="P38" s="21">
        <f>IF(COUNTA($N38,$O38)=0,"",SUM($N38:$O38))</f>
        <v/>
      </c>
      <c r="Q38" s="21">
        <f>IFERROR(INDEX('Standards &amp; Staff'!$C$5:$C$11,MATCH($I38,'Standards &amp; Staff'!$A$5:$A$11,0)),"")</f>
        <v/>
      </c>
      <c r="R38" s="21">
        <f>IFERROR(($P38/60)*INDEX('Standards &amp; Staff'!$G$15:$G$114,MATCH($C38,'Standards &amp; Staff'!$A$15:$A$114,0)),"")</f>
        <v/>
      </c>
      <c r="S38" s="21">
        <f>IFERROR($N38-$Q38,"")</f>
        <v/>
      </c>
      <c r="T38" s="38">
        <f>IFERROR($J38/$R38,"")</f>
        <v/>
      </c>
      <c r="U38" s="20" t="n"/>
      <c r="V38" s="20" t="n"/>
      <c r="W38" s="20" t="n"/>
      <c r="X38" s="20" t="n"/>
      <c r="Y38" s="39">
        <f>IFERROR(INDEX('Standards &amp; Staff'!$F$15:$F$114,MATCH($C38,'Standards &amp; Staff'!$A$15:$A$114,0)),"")</f>
        <v/>
      </c>
      <c r="Z38" s="39">
        <f>IFERROR(($P38/60)*$Y38,"")</f>
        <v/>
      </c>
      <c r="AA38" s="20" t="n"/>
      <c r="AB38" s="21">
        <f>IF($A38="","",IF(OR($M38="Not Completed",$U38="Failed",AND($T38&lt;&gt;"",$T38&lt;'Standards &amp; Staff'!$D$2),$AA38&gt;'Standards &amp; Staff'!$F$2),"Yes","No"))</f>
        <v/>
      </c>
      <c r="AC38" s="25">
        <f>IF($A38="","",IF($M38="Not Completed","Room Not Completed",IF($U38="Failed","Failed Inspection",IF(AND($T38&lt;&gt;"",$T38&lt;'Standards &amp; Staff'!$D$2),"Productivity Below Threshold",IF($AA38&gt;'Standards &amp; Staff'!$F$2,"Overtime Above Threshold","")))))</f>
        <v/>
      </c>
      <c r="AD38" s="26" t="n"/>
      <c r="AE38" s="26" t="n"/>
      <c r="AF38" s="20" t="n"/>
    </row>
    <row r="39">
      <c r="A39" s="19" t="n"/>
      <c r="B39" s="20" t="n"/>
      <c r="C39" s="20" t="n"/>
      <c r="D39" s="21">
        <f>IFERROR(INDEX('Standards &amp; Staff'!$B$15:$B$114,MATCH($C39,'Standards &amp; Staff'!$A$15:$A$114,0)),"")</f>
        <v/>
      </c>
      <c r="E39" s="21">
        <f>IFERROR(INDEX('Standards &amp; Staff'!$C$15:$C$114,MATCH($C39,'Standards &amp; Staff'!$A$15:$A$114,0)),"")</f>
        <v/>
      </c>
      <c r="F39" s="20" t="n"/>
      <c r="G39" s="20" t="n"/>
      <c r="H39" s="20" t="n"/>
      <c r="I39" s="20" t="n"/>
      <c r="J39" s="21">
        <f>IFERROR(IF($M39="Completed",INDEX('Standards &amp; Staff'!$B$5:$B$11,MATCH($I39,'Standards &amp; Staff'!$A$5:$A$11,0)),0),"")</f>
        <v/>
      </c>
      <c r="K39" s="22" t="n"/>
      <c r="L39" s="22" t="n"/>
      <c r="M39" s="20" t="n"/>
      <c r="N39" s="21">
        <f>IFERROR(IF(OR($K39="",$L39=""),"",MOD($L39-$K39,1)*1440),"")</f>
        <v/>
      </c>
      <c r="O39" s="20" t="n"/>
      <c r="P39" s="21">
        <f>IF(COUNTA($N39,$O39)=0,"",SUM($N39:$O39))</f>
        <v/>
      </c>
      <c r="Q39" s="21">
        <f>IFERROR(INDEX('Standards &amp; Staff'!$C$5:$C$11,MATCH($I39,'Standards &amp; Staff'!$A$5:$A$11,0)),"")</f>
        <v/>
      </c>
      <c r="R39" s="21">
        <f>IFERROR(($P39/60)*INDEX('Standards &amp; Staff'!$G$15:$G$114,MATCH($C39,'Standards &amp; Staff'!$A$15:$A$114,0)),"")</f>
        <v/>
      </c>
      <c r="S39" s="21">
        <f>IFERROR($N39-$Q39,"")</f>
        <v/>
      </c>
      <c r="T39" s="38">
        <f>IFERROR($J39/$R39,"")</f>
        <v/>
      </c>
      <c r="U39" s="20" t="n"/>
      <c r="V39" s="20" t="n"/>
      <c r="W39" s="20" t="n"/>
      <c r="X39" s="20" t="n"/>
      <c r="Y39" s="39">
        <f>IFERROR(INDEX('Standards &amp; Staff'!$F$15:$F$114,MATCH($C39,'Standards &amp; Staff'!$A$15:$A$114,0)),"")</f>
        <v/>
      </c>
      <c r="Z39" s="39">
        <f>IFERROR(($P39/60)*$Y39,"")</f>
        <v/>
      </c>
      <c r="AA39" s="20" t="n"/>
      <c r="AB39" s="21">
        <f>IF($A39="","",IF(OR($M39="Not Completed",$U39="Failed",AND($T39&lt;&gt;"",$T39&lt;'Standards &amp; Staff'!$D$2),$AA39&gt;'Standards &amp; Staff'!$F$2),"Yes","No"))</f>
        <v/>
      </c>
      <c r="AC39" s="25">
        <f>IF($A39="","",IF($M39="Not Completed","Room Not Completed",IF($U39="Failed","Failed Inspection",IF(AND($T39&lt;&gt;"",$T39&lt;'Standards &amp; Staff'!$D$2),"Productivity Below Threshold",IF($AA39&gt;'Standards &amp; Staff'!$F$2,"Overtime Above Threshold","")))))</f>
        <v/>
      </c>
      <c r="AD39" s="26" t="n"/>
      <c r="AE39" s="26" t="n"/>
      <c r="AF39" s="20" t="n"/>
    </row>
    <row r="40">
      <c r="A40" s="19" t="n"/>
      <c r="B40" s="20" t="n"/>
      <c r="C40" s="20" t="n"/>
      <c r="D40" s="21">
        <f>IFERROR(INDEX('Standards &amp; Staff'!$B$15:$B$114,MATCH($C40,'Standards &amp; Staff'!$A$15:$A$114,0)),"")</f>
        <v/>
      </c>
      <c r="E40" s="21">
        <f>IFERROR(INDEX('Standards &amp; Staff'!$C$15:$C$114,MATCH($C40,'Standards &amp; Staff'!$A$15:$A$114,0)),"")</f>
        <v/>
      </c>
      <c r="F40" s="20" t="n"/>
      <c r="G40" s="20" t="n"/>
      <c r="H40" s="20" t="n"/>
      <c r="I40" s="20" t="n"/>
      <c r="J40" s="21">
        <f>IFERROR(IF($M40="Completed",INDEX('Standards &amp; Staff'!$B$5:$B$11,MATCH($I40,'Standards &amp; Staff'!$A$5:$A$11,0)),0),"")</f>
        <v/>
      </c>
      <c r="K40" s="22" t="n"/>
      <c r="L40" s="22" t="n"/>
      <c r="M40" s="20" t="n"/>
      <c r="N40" s="21">
        <f>IFERROR(IF(OR($K40="",$L40=""),"",MOD($L40-$K40,1)*1440),"")</f>
        <v/>
      </c>
      <c r="O40" s="20" t="n"/>
      <c r="P40" s="21">
        <f>IF(COUNTA($N40,$O40)=0,"",SUM($N40:$O40))</f>
        <v/>
      </c>
      <c r="Q40" s="21">
        <f>IFERROR(INDEX('Standards &amp; Staff'!$C$5:$C$11,MATCH($I40,'Standards &amp; Staff'!$A$5:$A$11,0)),"")</f>
        <v/>
      </c>
      <c r="R40" s="21">
        <f>IFERROR(($P40/60)*INDEX('Standards &amp; Staff'!$G$15:$G$114,MATCH($C40,'Standards &amp; Staff'!$A$15:$A$114,0)),"")</f>
        <v/>
      </c>
      <c r="S40" s="21">
        <f>IFERROR($N40-$Q40,"")</f>
        <v/>
      </c>
      <c r="T40" s="38">
        <f>IFERROR($J40/$R40,"")</f>
        <v/>
      </c>
      <c r="U40" s="20" t="n"/>
      <c r="V40" s="20" t="n"/>
      <c r="W40" s="20" t="n"/>
      <c r="X40" s="20" t="n"/>
      <c r="Y40" s="39">
        <f>IFERROR(INDEX('Standards &amp; Staff'!$F$15:$F$114,MATCH($C40,'Standards &amp; Staff'!$A$15:$A$114,0)),"")</f>
        <v/>
      </c>
      <c r="Z40" s="39">
        <f>IFERROR(($P40/60)*$Y40,"")</f>
        <v/>
      </c>
      <c r="AA40" s="20" t="n"/>
      <c r="AB40" s="21">
        <f>IF($A40="","",IF(OR($M40="Not Completed",$U40="Failed",AND($T40&lt;&gt;"",$T40&lt;'Standards &amp; Staff'!$D$2),$AA40&gt;'Standards &amp; Staff'!$F$2),"Yes","No"))</f>
        <v/>
      </c>
      <c r="AC40" s="25">
        <f>IF($A40="","",IF($M40="Not Completed","Room Not Completed",IF($U40="Failed","Failed Inspection",IF(AND($T40&lt;&gt;"",$T40&lt;'Standards &amp; Staff'!$D$2),"Productivity Below Threshold",IF($AA40&gt;'Standards &amp; Staff'!$F$2,"Overtime Above Threshold","")))))</f>
        <v/>
      </c>
      <c r="AD40" s="26" t="n"/>
      <c r="AE40" s="26" t="n"/>
      <c r="AF40" s="20" t="n"/>
    </row>
    <row r="41">
      <c r="A41" s="19" t="n"/>
      <c r="B41" s="20" t="n"/>
      <c r="C41" s="20" t="n"/>
      <c r="D41" s="21">
        <f>IFERROR(INDEX('Standards &amp; Staff'!$B$15:$B$114,MATCH($C41,'Standards &amp; Staff'!$A$15:$A$114,0)),"")</f>
        <v/>
      </c>
      <c r="E41" s="21">
        <f>IFERROR(INDEX('Standards &amp; Staff'!$C$15:$C$114,MATCH($C41,'Standards &amp; Staff'!$A$15:$A$114,0)),"")</f>
        <v/>
      </c>
      <c r="F41" s="20" t="n"/>
      <c r="G41" s="20" t="n"/>
      <c r="H41" s="20" t="n"/>
      <c r="I41" s="20" t="n"/>
      <c r="J41" s="21">
        <f>IFERROR(IF($M41="Completed",INDEX('Standards &amp; Staff'!$B$5:$B$11,MATCH($I41,'Standards &amp; Staff'!$A$5:$A$11,0)),0),"")</f>
        <v/>
      </c>
      <c r="K41" s="22" t="n"/>
      <c r="L41" s="22" t="n"/>
      <c r="M41" s="20" t="n"/>
      <c r="N41" s="21">
        <f>IFERROR(IF(OR($K41="",$L41=""),"",MOD($L41-$K41,1)*1440),"")</f>
        <v/>
      </c>
      <c r="O41" s="20" t="n"/>
      <c r="P41" s="21">
        <f>IF(COUNTA($N41,$O41)=0,"",SUM($N41:$O41))</f>
        <v/>
      </c>
      <c r="Q41" s="21">
        <f>IFERROR(INDEX('Standards &amp; Staff'!$C$5:$C$11,MATCH($I41,'Standards &amp; Staff'!$A$5:$A$11,0)),"")</f>
        <v/>
      </c>
      <c r="R41" s="21">
        <f>IFERROR(($P41/60)*INDEX('Standards &amp; Staff'!$G$15:$G$114,MATCH($C41,'Standards &amp; Staff'!$A$15:$A$114,0)),"")</f>
        <v/>
      </c>
      <c r="S41" s="21">
        <f>IFERROR($N41-$Q41,"")</f>
        <v/>
      </c>
      <c r="T41" s="38">
        <f>IFERROR($J41/$R41,"")</f>
        <v/>
      </c>
      <c r="U41" s="20" t="n"/>
      <c r="V41" s="20" t="n"/>
      <c r="W41" s="20" t="n"/>
      <c r="X41" s="20" t="n"/>
      <c r="Y41" s="39">
        <f>IFERROR(INDEX('Standards &amp; Staff'!$F$15:$F$114,MATCH($C41,'Standards &amp; Staff'!$A$15:$A$114,0)),"")</f>
        <v/>
      </c>
      <c r="Z41" s="39">
        <f>IFERROR(($P41/60)*$Y41,"")</f>
        <v/>
      </c>
      <c r="AA41" s="20" t="n"/>
      <c r="AB41" s="21">
        <f>IF($A41="","",IF(OR($M41="Not Completed",$U41="Failed",AND($T41&lt;&gt;"",$T41&lt;'Standards &amp; Staff'!$D$2),$AA41&gt;'Standards &amp; Staff'!$F$2),"Yes","No"))</f>
        <v/>
      </c>
      <c r="AC41" s="25">
        <f>IF($A41="","",IF($M41="Not Completed","Room Not Completed",IF($U41="Failed","Failed Inspection",IF(AND($T41&lt;&gt;"",$T41&lt;'Standards &amp; Staff'!$D$2),"Productivity Below Threshold",IF($AA41&gt;'Standards &amp; Staff'!$F$2,"Overtime Above Threshold","")))))</f>
        <v/>
      </c>
      <c r="AD41" s="26" t="n"/>
      <c r="AE41" s="26" t="n"/>
      <c r="AF41" s="20" t="n"/>
    </row>
    <row r="42">
      <c r="A42" s="19" t="n"/>
      <c r="B42" s="20" t="n"/>
      <c r="C42" s="20" t="n"/>
      <c r="D42" s="21">
        <f>IFERROR(INDEX('Standards &amp; Staff'!$B$15:$B$114,MATCH($C42,'Standards &amp; Staff'!$A$15:$A$114,0)),"")</f>
        <v/>
      </c>
      <c r="E42" s="21">
        <f>IFERROR(INDEX('Standards &amp; Staff'!$C$15:$C$114,MATCH($C42,'Standards &amp; Staff'!$A$15:$A$114,0)),"")</f>
        <v/>
      </c>
      <c r="F42" s="20" t="n"/>
      <c r="G42" s="20" t="n"/>
      <c r="H42" s="20" t="n"/>
      <c r="I42" s="20" t="n"/>
      <c r="J42" s="21">
        <f>IFERROR(IF($M42="Completed",INDEX('Standards &amp; Staff'!$B$5:$B$11,MATCH($I42,'Standards &amp; Staff'!$A$5:$A$11,0)),0),"")</f>
        <v/>
      </c>
      <c r="K42" s="22" t="n"/>
      <c r="L42" s="22" t="n"/>
      <c r="M42" s="20" t="n"/>
      <c r="N42" s="21">
        <f>IFERROR(IF(OR($K42="",$L42=""),"",MOD($L42-$K42,1)*1440),"")</f>
        <v/>
      </c>
      <c r="O42" s="20" t="n"/>
      <c r="P42" s="21">
        <f>IF(COUNTA($N42,$O42)=0,"",SUM($N42:$O42))</f>
        <v/>
      </c>
      <c r="Q42" s="21">
        <f>IFERROR(INDEX('Standards &amp; Staff'!$C$5:$C$11,MATCH($I42,'Standards &amp; Staff'!$A$5:$A$11,0)),"")</f>
        <v/>
      </c>
      <c r="R42" s="21">
        <f>IFERROR(($P42/60)*INDEX('Standards &amp; Staff'!$G$15:$G$114,MATCH($C42,'Standards &amp; Staff'!$A$15:$A$114,0)),"")</f>
        <v/>
      </c>
      <c r="S42" s="21">
        <f>IFERROR($N42-$Q42,"")</f>
        <v/>
      </c>
      <c r="T42" s="38">
        <f>IFERROR($J42/$R42,"")</f>
        <v/>
      </c>
      <c r="U42" s="20" t="n"/>
      <c r="V42" s="20" t="n"/>
      <c r="W42" s="20" t="n"/>
      <c r="X42" s="20" t="n"/>
      <c r="Y42" s="39">
        <f>IFERROR(INDEX('Standards &amp; Staff'!$F$15:$F$114,MATCH($C42,'Standards &amp; Staff'!$A$15:$A$114,0)),"")</f>
        <v/>
      </c>
      <c r="Z42" s="39">
        <f>IFERROR(($P42/60)*$Y42,"")</f>
        <v/>
      </c>
      <c r="AA42" s="20" t="n"/>
      <c r="AB42" s="21">
        <f>IF($A42="","",IF(OR($M42="Not Completed",$U42="Failed",AND($T42&lt;&gt;"",$T42&lt;'Standards &amp; Staff'!$D$2),$AA42&gt;'Standards &amp; Staff'!$F$2),"Yes","No"))</f>
        <v/>
      </c>
      <c r="AC42" s="25">
        <f>IF($A42="","",IF($M42="Not Completed","Room Not Completed",IF($U42="Failed","Failed Inspection",IF(AND($T42&lt;&gt;"",$T42&lt;'Standards &amp; Staff'!$D$2),"Productivity Below Threshold",IF($AA42&gt;'Standards &amp; Staff'!$F$2,"Overtime Above Threshold","")))))</f>
        <v/>
      </c>
      <c r="AD42" s="26" t="n"/>
      <c r="AE42" s="26" t="n"/>
      <c r="AF42" s="20" t="n"/>
    </row>
    <row r="43">
      <c r="A43" s="19" t="n"/>
      <c r="B43" s="20" t="n"/>
      <c r="C43" s="20" t="n"/>
      <c r="D43" s="21">
        <f>IFERROR(INDEX('Standards &amp; Staff'!$B$15:$B$114,MATCH($C43,'Standards &amp; Staff'!$A$15:$A$114,0)),"")</f>
        <v/>
      </c>
      <c r="E43" s="21">
        <f>IFERROR(INDEX('Standards &amp; Staff'!$C$15:$C$114,MATCH($C43,'Standards &amp; Staff'!$A$15:$A$114,0)),"")</f>
        <v/>
      </c>
      <c r="F43" s="20" t="n"/>
      <c r="G43" s="20" t="n"/>
      <c r="H43" s="20" t="n"/>
      <c r="I43" s="20" t="n"/>
      <c r="J43" s="21">
        <f>IFERROR(IF($M43="Completed",INDEX('Standards &amp; Staff'!$B$5:$B$11,MATCH($I43,'Standards &amp; Staff'!$A$5:$A$11,0)),0),"")</f>
        <v/>
      </c>
      <c r="K43" s="22" t="n"/>
      <c r="L43" s="22" t="n"/>
      <c r="M43" s="20" t="n"/>
      <c r="N43" s="21">
        <f>IFERROR(IF(OR($K43="",$L43=""),"",MOD($L43-$K43,1)*1440),"")</f>
        <v/>
      </c>
      <c r="O43" s="20" t="n"/>
      <c r="P43" s="21">
        <f>IF(COUNTA($N43,$O43)=0,"",SUM($N43:$O43))</f>
        <v/>
      </c>
      <c r="Q43" s="21">
        <f>IFERROR(INDEX('Standards &amp; Staff'!$C$5:$C$11,MATCH($I43,'Standards &amp; Staff'!$A$5:$A$11,0)),"")</f>
        <v/>
      </c>
      <c r="R43" s="21">
        <f>IFERROR(($P43/60)*INDEX('Standards &amp; Staff'!$G$15:$G$114,MATCH($C43,'Standards &amp; Staff'!$A$15:$A$114,0)),"")</f>
        <v/>
      </c>
      <c r="S43" s="21">
        <f>IFERROR($N43-$Q43,"")</f>
        <v/>
      </c>
      <c r="T43" s="38">
        <f>IFERROR($J43/$R43,"")</f>
        <v/>
      </c>
      <c r="U43" s="20" t="n"/>
      <c r="V43" s="20" t="n"/>
      <c r="W43" s="20" t="n"/>
      <c r="X43" s="20" t="n"/>
      <c r="Y43" s="39">
        <f>IFERROR(INDEX('Standards &amp; Staff'!$F$15:$F$114,MATCH($C43,'Standards &amp; Staff'!$A$15:$A$114,0)),"")</f>
        <v/>
      </c>
      <c r="Z43" s="39">
        <f>IFERROR(($P43/60)*$Y43,"")</f>
        <v/>
      </c>
      <c r="AA43" s="20" t="n"/>
      <c r="AB43" s="21">
        <f>IF($A43="","",IF(OR($M43="Not Completed",$U43="Failed",AND($T43&lt;&gt;"",$T43&lt;'Standards &amp; Staff'!$D$2),$AA43&gt;'Standards &amp; Staff'!$F$2),"Yes","No"))</f>
        <v/>
      </c>
      <c r="AC43" s="25">
        <f>IF($A43="","",IF($M43="Not Completed","Room Not Completed",IF($U43="Failed","Failed Inspection",IF(AND($T43&lt;&gt;"",$T43&lt;'Standards &amp; Staff'!$D$2),"Productivity Below Threshold",IF($AA43&gt;'Standards &amp; Staff'!$F$2,"Overtime Above Threshold","")))))</f>
        <v/>
      </c>
      <c r="AD43" s="26" t="n"/>
      <c r="AE43" s="26" t="n"/>
      <c r="AF43" s="20" t="n"/>
    </row>
    <row r="44">
      <c r="A44" s="19" t="n"/>
      <c r="B44" s="20" t="n"/>
      <c r="C44" s="20" t="n"/>
      <c r="D44" s="21">
        <f>IFERROR(INDEX('Standards &amp; Staff'!$B$15:$B$114,MATCH($C44,'Standards &amp; Staff'!$A$15:$A$114,0)),"")</f>
        <v/>
      </c>
      <c r="E44" s="21">
        <f>IFERROR(INDEX('Standards &amp; Staff'!$C$15:$C$114,MATCH($C44,'Standards &amp; Staff'!$A$15:$A$114,0)),"")</f>
        <v/>
      </c>
      <c r="F44" s="20" t="n"/>
      <c r="G44" s="20" t="n"/>
      <c r="H44" s="20" t="n"/>
      <c r="I44" s="20" t="n"/>
      <c r="J44" s="21">
        <f>IFERROR(IF($M44="Completed",INDEX('Standards &amp; Staff'!$B$5:$B$11,MATCH($I44,'Standards &amp; Staff'!$A$5:$A$11,0)),0),"")</f>
        <v/>
      </c>
      <c r="K44" s="22" t="n"/>
      <c r="L44" s="22" t="n"/>
      <c r="M44" s="20" t="n"/>
      <c r="N44" s="21">
        <f>IFERROR(IF(OR($K44="",$L44=""),"",MOD($L44-$K44,1)*1440),"")</f>
        <v/>
      </c>
      <c r="O44" s="20" t="n"/>
      <c r="P44" s="21">
        <f>IF(COUNTA($N44,$O44)=0,"",SUM($N44:$O44))</f>
        <v/>
      </c>
      <c r="Q44" s="21">
        <f>IFERROR(INDEX('Standards &amp; Staff'!$C$5:$C$11,MATCH($I44,'Standards &amp; Staff'!$A$5:$A$11,0)),"")</f>
        <v/>
      </c>
      <c r="R44" s="21">
        <f>IFERROR(($P44/60)*INDEX('Standards &amp; Staff'!$G$15:$G$114,MATCH($C44,'Standards &amp; Staff'!$A$15:$A$114,0)),"")</f>
        <v/>
      </c>
      <c r="S44" s="21">
        <f>IFERROR($N44-$Q44,"")</f>
        <v/>
      </c>
      <c r="T44" s="38">
        <f>IFERROR($J44/$R44,"")</f>
        <v/>
      </c>
      <c r="U44" s="20" t="n"/>
      <c r="V44" s="20" t="n"/>
      <c r="W44" s="20" t="n"/>
      <c r="X44" s="20" t="n"/>
      <c r="Y44" s="39">
        <f>IFERROR(INDEX('Standards &amp; Staff'!$F$15:$F$114,MATCH($C44,'Standards &amp; Staff'!$A$15:$A$114,0)),"")</f>
        <v/>
      </c>
      <c r="Z44" s="39">
        <f>IFERROR(($P44/60)*$Y44,"")</f>
        <v/>
      </c>
      <c r="AA44" s="20" t="n"/>
      <c r="AB44" s="21">
        <f>IF($A44="","",IF(OR($M44="Not Completed",$U44="Failed",AND($T44&lt;&gt;"",$T44&lt;'Standards &amp; Staff'!$D$2),$AA44&gt;'Standards &amp; Staff'!$F$2),"Yes","No"))</f>
        <v/>
      </c>
      <c r="AC44" s="25">
        <f>IF($A44="","",IF($M44="Not Completed","Room Not Completed",IF($U44="Failed","Failed Inspection",IF(AND($T44&lt;&gt;"",$T44&lt;'Standards &amp; Staff'!$D$2),"Productivity Below Threshold",IF($AA44&gt;'Standards &amp; Staff'!$F$2,"Overtime Above Threshold","")))))</f>
        <v/>
      </c>
      <c r="AD44" s="26" t="n"/>
      <c r="AE44" s="26" t="n"/>
      <c r="AF44" s="20" t="n"/>
    </row>
    <row r="45">
      <c r="A45" s="19" t="n"/>
      <c r="B45" s="20" t="n"/>
      <c r="C45" s="20" t="n"/>
      <c r="D45" s="21">
        <f>IFERROR(INDEX('Standards &amp; Staff'!$B$15:$B$114,MATCH($C45,'Standards &amp; Staff'!$A$15:$A$114,0)),"")</f>
        <v/>
      </c>
      <c r="E45" s="21">
        <f>IFERROR(INDEX('Standards &amp; Staff'!$C$15:$C$114,MATCH($C45,'Standards &amp; Staff'!$A$15:$A$114,0)),"")</f>
        <v/>
      </c>
      <c r="F45" s="20" t="n"/>
      <c r="G45" s="20" t="n"/>
      <c r="H45" s="20" t="n"/>
      <c r="I45" s="20" t="n"/>
      <c r="J45" s="21">
        <f>IFERROR(IF($M45="Completed",INDEX('Standards &amp; Staff'!$B$5:$B$11,MATCH($I45,'Standards &amp; Staff'!$A$5:$A$11,0)),0),"")</f>
        <v/>
      </c>
      <c r="K45" s="22" t="n"/>
      <c r="L45" s="22" t="n"/>
      <c r="M45" s="20" t="n"/>
      <c r="N45" s="21">
        <f>IFERROR(IF(OR($K45="",$L45=""),"",MOD($L45-$K45,1)*1440),"")</f>
        <v/>
      </c>
      <c r="O45" s="20" t="n"/>
      <c r="P45" s="21">
        <f>IF(COUNTA($N45,$O45)=0,"",SUM($N45:$O45))</f>
        <v/>
      </c>
      <c r="Q45" s="21">
        <f>IFERROR(INDEX('Standards &amp; Staff'!$C$5:$C$11,MATCH($I45,'Standards &amp; Staff'!$A$5:$A$11,0)),"")</f>
        <v/>
      </c>
      <c r="R45" s="21">
        <f>IFERROR(($P45/60)*INDEX('Standards &amp; Staff'!$G$15:$G$114,MATCH($C45,'Standards &amp; Staff'!$A$15:$A$114,0)),"")</f>
        <v/>
      </c>
      <c r="S45" s="21">
        <f>IFERROR($N45-$Q45,"")</f>
        <v/>
      </c>
      <c r="T45" s="38">
        <f>IFERROR($J45/$R45,"")</f>
        <v/>
      </c>
      <c r="U45" s="20" t="n"/>
      <c r="V45" s="20" t="n"/>
      <c r="W45" s="20" t="n"/>
      <c r="X45" s="20" t="n"/>
      <c r="Y45" s="39">
        <f>IFERROR(INDEX('Standards &amp; Staff'!$F$15:$F$114,MATCH($C45,'Standards &amp; Staff'!$A$15:$A$114,0)),"")</f>
        <v/>
      </c>
      <c r="Z45" s="39">
        <f>IFERROR(($P45/60)*$Y45,"")</f>
        <v/>
      </c>
      <c r="AA45" s="20" t="n"/>
      <c r="AB45" s="21">
        <f>IF($A45="","",IF(OR($M45="Not Completed",$U45="Failed",AND($T45&lt;&gt;"",$T45&lt;'Standards &amp; Staff'!$D$2),$AA45&gt;'Standards &amp; Staff'!$F$2),"Yes","No"))</f>
        <v/>
      </c>
      <c r="AC45" s="25">
        <f>IF($A45="","",IF($M45="Not Completed","Room Not Completed",IF($U45="Failed","Failed Inspection",IF(AND($T45&lt;&gt;"",$T45&lt;'Standards &amp; Staff'!$D$2),"Productivity Below Threshold",IF($AA45&gt;'Standards &amp; Staff'!$F$2,"Overtime Above Threshold","")))))</f>
        <v/>
      </c>
      <c r="AD45" s="26" t="n"/>
      <c r="AE45" s="26" t="n"/>
      <c r="AF45" s="20" t="n"/>
    </row>
    <row r="46">
      <c r="A46" s="19" t="n"/>
      <c r="B46" s="20" t="n"/>
      <c r="C46" s="20" t="n"/>
      <c r="D46" s="21">
        <f>IFERROR(INDEX('Standards &amp; Staff'!$B$15:$B$114,MATCH($C46,'Standards &amp; Staff'!$A$15:$A$114,0)),"")</f>
        <v/>
      </c>
      <c r="E46" s="21">
        <f>IFERROR(INDEX('Standards &amp; Staff'!$C$15:$C$114,MATCH($C46,'Standards &amp; Staff'!$A$15:$A$114,0)),"")</f>
        <v/>
      </c>
      <c r="F46" s="20" t="n"/>
      <c r="G46" s="20" t="n"/>
      <c r="H46" s="20" t="n"/>
      <c r="I46" s="20" t="n"/>
      <c r="J46" s="21">
        <f>IFERROR(IF($M46="Completed",INDEX('Standards &amp; Staff'!$B$5:$B$11,MATCH($I46,'Standards &amp; Staff'!$A$5:$A$11,0)),0),"")</f>
        <v/>
      </c>
      <c r="K46" s="22" t="n"/>
      <c r="L46" s="22" t="n"/>
      <c r="M46" s="20" t="n"/>
      <c r="N46" s="21">
        <f>IFERROR(IF(OR($K46="",$L46=""),"",MOD($L46-$K46,1)*1440),"")</f>
        <v/>
      </c>
      <c r="O46" s="20" t="n"/>
      <c r="P46" s="21">
        <f>IF(COUNTA($N46,$O46)=0,"",SUM($N46:$O46))</f>
        <v/>
      </c>
      <c r="Q46" s="21">
        <f>IFERROR(INDEX('Standards &amp; Staff'!$C$5:$C$11,MATCH($I46,'Standards &amp; Staff'!$A$5:$A$11,0)),"")</f>
        <v/>
      </c>
      <c r="R46" s="21">
        <f>IFERROR(($P46/60)*INDEX('Standards &amp; Staff'!$G$15:$G$114,MATCH($C46,'Standards &amp; Staff'!$A$15:$A$114,0)),"")</f>
        <v/>
      </c>
      <c r="S46" s="21">
        <f>IFERROR($N46-$Q46,"")</f>
        <v/>
      </c>
      <c r="T46" s="38">
        <f>IFERROR($J46/$R46,"")</f>
        <v/>
      </c>
      <c r="U46" s="20" t="n"/>
      <c r="V46" s="20" t="n"/>
      <c r="W46" s="20" t="n"/>
      <c r="X46" s="20" t="n"/>
      <c r="Y46" s="39">
        <f>IFERROR(INDEX('Standards &amp; Staff'!$F$15:$F$114,MATCH($C46,'Standards &amp; Staff'!$A$15:$A$114,0)),"")</f>
        <v/>
      </c>
      <c r="Z46" s="39">
        <f>IFERROR(($P46/60)*$Y46,"")</f>
        <v/>
      </c>
      <c r="AA46" s="20" t="n"/>
      <c r="AB46" s="21">
        <f>IF($A46="","",IF(OR($M46="Not Completed",$U46="Failed",AND($T46&lt;&gt;"",$T46&lt;'Standards &amp; Staff'!$D$2),$AA46&gt;'Standards &amp; Staff'!$F$2),"Yes","No"))</f>
        <v/>
      </c>
      <c r="AC46" s="25">
        <f>IF($A46="","",IF($M46="Not Completed","Room Not Completed",IF($U46="Failed","Failed Inspection",IF(AND($T46&lt;&gt;"",$T46&lt;'Standards &amp; Staff'!$D$2),"Productivity Below Threshold",IF($AA46&gt;'Standards &amp; Staff'!$F$2,"Overtime Above Threshold","")))))</f>
        <v/>
      </c>
      <c r="AD46" s="26" t="n"/>
      <c r="AE46" s="26" t="n"/>
      <c r="AF46" s="20" t="n"/>
    </row>
    <row r="47">
      <c r="A47" s="19" t="n"/>
      <c r="B47" s="20" t="n"/>
      <c r="C47" s="20" t="n"/>
      <c r="D47" s="21">
        <f>IFERROR(INDEX('Standards &amp; Staff'!$B$15:$B$114,MATCH($C47,'Standards &amp; Staff'!$A$15:$A$114,0)),"")</f>
        <v/>
      </c>
      <c r="E47" s="21">
        <f>IFERROR(INDEX('Standards &amp; Staff'!$C$15:$C$114,MATCH($C47,'Standards &amp; Staff'!$A$15:$A$114,0)),"")</f>
        <v/>
      </c>
      <c r="F47" s="20" t="n"/>
      <c r="G47" s="20" t="n"/>
      <c r="H47" s="20" t="n"/>
      <c r="I47" s="20" t="n"/>
      <c r="J47" s="21">
        <f>IFERROR(IF($M47="Completed",INDEX('Standards &amp; Staff'!$B$5:$B$11,MATCH($I47,'Standards &amp; Staff'!$A$5:$A$11,0)),0),"")</f>
        <v/>
      </c>
      <c r="K47" s="22" t="n"/>
      <c r="L47" s="22" t="n"/>
      <c r="M47" s="20" t="n"/>
      <c r="N47" s="21">
        <f>IFERROR(IF(OR($K47="",$L47=""),"",MOD($L47-$K47,1)*1440),"")</f>
        <v/>
      </c>
      <c r="O47" s="20" t="n"/>
      <c r="P47" s="21">
        <f>IF(COUNTA($N47,$O47)=0,"",SUM($N47:$O47))</f>
        <v/>
      </c>
      <c r="Q47" s="21">
        <f>IFERROR(INDEX('Standards &amp; Staff'!$C$5:$C$11,MATCH($I47,'Standards &amp; Staff'!$A$5:$A$11,0)),"")</f>
        <v/>
      </c>
      <c r="R47" s="21">
        <f>IFERROR(($P47/60)*INDEX('Standards &amp; Staff'!$G$15:$G$114,MATCH($C47,'Standards &amp; Staff'!$A$15:$A$114,0)),"")</f>
        <v/>
      </c>
      <c r="S47" s="21">
        <f>IFERROR($N47-$Q47,"")</f>
        <v/>
      </c>
      <c r="T47" s="38">
        <f>IFERROR($J47/$R47,"")</f>
        <v/>
      </c>
      <c r="U47" s="20" t="n"/>
      <c r="V47" s="20" t="n"/>
      <c r="W47" s="20" t="n"/>
      <c r="X47" s="20" t="n"/>
      <c r="Y47" s="39">
        <f>IFERROR(INDEX('Standards &amp; Staff'!$F$15:$F$114,MATCH($C47,'Standards &amp; Staff'!$A$15:$A$114,0)),"")</f>
        <v/>
      </c>
      <c r="Z47" s="39">
        <f>IFERROR(($P47/60)*$Y47,"")</f>
        <v/>
      </c>
      <c r="AA47" s="20" t="n"/>
      <c r="AB47" s="21">
        <f>IF($A47="","",IF(OR($M47="Not Completed",$U47="Failed",AND($T47&lt;&gt;"",$T47&lt;'Standards &amp; Staff'!$D$2),$AA47&gt;'Standards &amp; Staff'!$F$2),"Yes","No"))</f>
        <v/>
      </c>
      <c r="AC47" s="25">
        <f>IF($A47="","",IF($M47="Not Completed","Room Not Completed",IF($U47="Failed","Failed Inspection",IF(AND($T47&lt;&gt;"",$T47&lt;'Standards &amp; Staff'!$D$2),"Productivity Below Threshold",IF($AA47&gt;'Standards &amp; Staff'!$F$2,"Overtime Above Threshold","")))))</f>
        <v/>
      </c>
      <c r="AD47" s="26" t="n"/>
      <c r="AE47" s="26" t="n"/>
      <c r="AF47" s="20" t="n"/>
    </row>
    <row r="48">
      <c r="A48" s="19" t="n"/>
      <c r="B48" s="20" t="n"/>
      <c r="C48" s="20" t="n"/>
      <c r="D48" s="21">
        <f>IFERROR(INDEX('Standards &amp; Staff'!$B$15:$B$114,MATCH($C48,'Standards &amp; Staff'!$A$15:$A$114,0)),"")</f>
        <v/>
      </c>
      <c r="E48" s="21">
        <f>IFERROR(INDEX('Standards &amp; Staff'!$C$15:$C$114,MATCH($C48,'Standards &amp; Staff'!$A$15:$A$114,0)),"")</f>
        <v/>
      </c>
      <c r="F48" s="20" t="n"/>
      <c r="G48" s="20" t="n"/>
      <c r="H48" s="20" t="n"/>
      <c r="I48" s="20" t="n"/>
      <c r="J48" s="21">
        <f>IFERROR(IF($M48="Completed",INDEX('Standards &amp; Staff'!$B$5:$B$11,MATCH($I48,'Standards &amp; Staff'!$A$5:$A$11,0)),0),"")</f>
        <v/>
      </c>
      <c r="K48" s="22" t="n"/>
      <c r="L48" s="22" t="n"/>
      <c r="M48" s="20" t="n"/>
      <c r="N48" s="21">
        <f>IFERROR(IF(OR($K48="",$L48=""),"",MOD($L48-$K48,1)*1440),"")</f>
        <v/>
      </c>
      <c r="O48" s="20" t="n"/>
      <c r="P48" s="21">
        <f>IF(COUNTA($N48,$O48)=0,"",SUM($N48:$O48))</f>
        <v/>
      </c>
      <c r="Q48" s="21">
        <f>IFERROR(INDEX('Standards &amp; Staff'!$C$5:$C$11,MATCH($I48,'Standards &amp; Staff'!$A$5:$A$11,0)),"")</f>
        <v/>
      </c>
      <c r="R48" s="21">
        <f>IFERROR(($P48/60)*INDEX('Standards &amp; Staff'!$G$15:$G$114,MATCH($C48,'Standards &amp; Staff'!$A$15:$A$114,0)),"")</f>
        <v/>
      </c>
      <c r="S48" s="21">
        <f>IFERROR($N48-$Q48,"")</f>
        <v/>
      </c>
      <c r="T48" s="38">
        <f>IFERROR($J48/$R48,"")</f>
        <v/>
      </c>
      <c r="U48" s="20" t="n"/>
      <c r="V48" s="20" t="n"/>
      <c r="W48" s="20" t="n"/>
      <c r="X48" s="20" t="n"/>
      <c r="Y48" s="39">
        <f>IFERROR(INDEX('Standards &amp; Staff'!$F$15:$F$114,MATCH($C48,'Standards &amp; Staff'!$A$15:$A$114,0)),"")</f>
        <v/>
      </c>
      <c r="Z48" s="39">
        <f>IFERROR(($P48/60)*$Y48,"")</f>
        <v/>
      </c>
      <c r="AA48" s="20" t="n"/>
      <c r="AB48" s="21">
        <f>IF($A48="","",IF(OR($M48="Not Completed",$U48="Failed",AND($T48&lt;&gt;"",$T48&lt;'Standards &amp; Staff'!$D$2),$AA48&gt;'Standards &amp; Staff'!$F$2),"Yes","No"))</f>
        <v/>
      </c>
      <c r="AC48" s="25">
        <f>IF($A48="","",IF($M48="Not Completed","Room Not Completed",IF($U48="Failed","Failed Inspection",IF(AND($T48&lt;&gt;"",$T48&lt;'Standards &amp; Staff'!$D$2),"Productivity Below Threshold",IF($AA48&gt;'Standards &amp; Staff'!$F$2,"Overtime Above Threshold","")))))</f>
        <v/>
      </c>
      <c r="AD48" s="26" t="n"/>
      <c r="AE48" s="26" t="n"/>
      <c r="AF48" s="20" t="n"/>
    </row>
    <row r="49">
      <c r="A49" s="19" t="n"/>
      <c r="B49" s="20" t="n"/>
      <c r="C49" s="20" t="n"/>
      <c r="D49" s="21">
        <f>IFERROR(INDEX('Standards &amp; Staff'!$B$15:$B$114,MATCH($C49,'Standards &amp; Staff'!$A$15:$A$114,0)),"")</f>
        <v/>
      </c>
      <c r="E49" s="21">
        <f>IFERROR(INDEX('Standards &amp; Staff'!$C$15:$C$114,MATCH($C49,'Standards &amp; Staff'!$A$15:$A$114,0)),"")</f>
        <v/>
      </c>
      <c r="F49" s="20" t="n"/>
      <c r="G49" s="20" t="n"/>
      <c r="H49" s="20" t="n"/>
      <c r="I49" s="20" t="n"/>
      <c r="J49" s="21">
        <f>IFERROR(IF($M49="Completed",INDEX('Standards &amp; Staff'!$B$5:$B$11,MATCH($I49,'Standards &amp; Staff'!$A$5:$A$11,0)),0),"")</f>
        <v/>
      </c>
      <c r="K49" s="22" t="n"/>
      <c r="L49" s="22" t="n"/>
      <c r="M49" s="20" t="n"/>
      <c r="N49" s="21">
        <f>IFERROR(IF(OR($K49="",$L49=""),"",MOD($L49-$K49,1)*1440),"")</f>
        <v/>
      </c>
      <c r="O49" s="20" t="n"/>
      <c r="P49" s="21">
        <f>IF(COUNTA($N49,$O49)=0,"",SUM($N49:$O49))</f>
        <v/>
      </c>
      <c r="Q49" s="21">
        <f>IFERROR(INDEX('Standards &amp; Staff'!$C$5:$C$11,MATCH($I49,'Standards &amp; Staff'!$A$5:$A$11,0)),"")</f>
        <v/>
      </c>
      <c r="R49" s="21">
        <f>IFERROR(($P49/60)*INDEX('Standards &amp; Staff'!$G$15:$G$114,MATCH($C49,'Standards &amp; Staff'!$A$15:$A$114,0)),"")</f>
        <v/>
      </c>
      <c r="S49" s="21">
        <f>IFERROR($N49-$Q49,"")</f>
        <v/>
      </c>
      <c r="T49" s="38">
        <f>IFERROR($J49/$R49,"")</f>
        <v/>
      </c>
      <c r="U49" s="20" t="n"/>
      <c r="V49" s="20" t="n"/>
      <c r="W49" s="20" t="n"/>
      <c r="X49" s="20" t="n"/>
      <c r="Y49" s="39">
        <f>IFERROR(INDEX('Standards &amp; Staff'!$F$15:$F$114,MATCH($C49,'Standards &amp; Staff'!$A$15:$A$114,0)),"")</f>
        <v/>
      </c>
      <c r="Z49" s="39">
        <f>IFERROR(($P49/60)*$Y49,"")</f>
        <v/>
      </c>
      <c r="AA49" s="20" t="n"/>
      <c r="AB49" s="21">
        <f>IF($A49="","",IF(OR($M49="Not Completed",$U49="Failed",AND($T49&lt;&gt;"",$T49&lt;'Standards &amp; Staff'!$D$2),$AA49&gt;'Standards &amp; Staff'!$F$2),"Yes","No"))</f>
        <v/>
      </c>
      <c r="AC49" s="25">
        <f>IF($A49="","",IF($M49="Not Completed","Room Not Completed",IF($U49="Failed","Failed Inspection",IF(AND($T49&lt;&gt;"",$T49&lt;'Standards &amp; Staff'!$D$2),"Productivity Below Threshold",IF($AA49&gt;'Standards &amp; Staff'!$F$2,"Overtime Above Threshold","")))))</f>
        <v/>
      </c>
      <c r="AD49" s="26" t="n"/>
      <c r="AE49" s="26" t="n"/>
      <c r="AF49" s="20" t="n"/>
    </row>
    <row r="50">
      <c r="A50" s="19" t="n"/>
      <c r="B50" s="20" t="n"/>
      <c r="C50" s="20" t="n"/>
      <c r="D50" s="21">
        <f>IFERROR(INDEX('Standards &amp; Staff'!$B$15:$B$114,MATCH($C50,'Standards &amp; Staff'!$A$15:$A$114,0)),"")</f>
        <v/>
      </c>
      <c r="E50" s="21">
        <f>IFERROR(INDEX('Standards &amp; Staff'!$C$15:$C$114,MATCH($C50,'Standards &amp; Staff'!$A$15:$A$114,0)),"")</f>
        <v/>
      </c>
      <c r="F50" s="20" t="n"/>
      <c r="G50" s="20" t="n"/>
      <c r="H50" s="20" t="n"/>
      <c r="I50" s="20" t="n"/>
      <c r="J50" s="21">
        <f>IFERROR(IF($M50="Completed",INDEX('Standards &amp; Staff'!$B$5:$B$11,MATCH($I50,'Standards &amp; Staff'!$A$5:$A$11,0)),0),"")</f>
        <v/>
      </c>
      <c r="K50" s="22" t="n"/>
      <c r="L50" s="22" t="n"/>
      <c r="M50" s="20" t="n"/>
      <c r="N50" s="21">
        <f>IFERROR(IF(OR($K50="",$L50=""),"",MOD($L50-$K50,1)*1440),"")</f>
        <v/>
      </c>
      <c r="O50" s="20" t="n"/>
      <c r="P50" s="21">
        <f>IF(COUNTA($N50,$O50)=0,"",SUM($N50:$O50))</f>
        <v/>
      </c>
      <c r="Q50" s="21">
        <f>IFERROR(INDEX('Standards &amp; Staff'!$C$5:$C$11,MATCH($I50,'Standards &amp; Staff'!$A$5:$A$11,0)),"")</f>
        <v/>
      </c>
      <c r="R50" s="21">
        <f>IFERROR(($P50/60)*INDEX('Standards &amp; Staff'!$G$15:$G$114,MATCH($C50,'Standards &amp; Staff'!$A$15:$A$114,0)),"")</f>
        <v/>
      </c>
      <c r="S50" s="21">
        <f>IFERROR($N50-$Q50,"")</f>
        <v/>
      </c>
      <c r="T50" s="38">
        <f>IFERROR($J50/$R50,"")</f>
        <v/>
      </c>
      <c r="U50" s="20" t="n"/>
      <c r="V50" s="20" t="n"/>
      <c r="W50" s="20" t="n"/>
      <c r="X50" s="20" t="n"/>
      <c r="Y50" s="39">
        <f>IFERROR(INDEX('Standards &amp; Staff'!$F$15:$F$114,MATCH($C50,'Standards &amp; Staff'!$A$15:$A$114,0)),"")</f>
        <v/>
      </c>
      <c r="Z50" s="39">
        <f>IFERROR(($P50/60)*$Y50,"")</f>
        <v/>
      </c>
      <c r="AA50" s="20" t="n"/>
      <c r="AB50" s="21">
        <f>IF($A50="","",IF(OR($M50="Not Completed",$U50="Failed",AND($T50&lt;&gt;"",$T50&lt;'Standards &amp; Staff'!$D$2),$AA50&gt;'Standards &amp; Staff'!$F$2),"Yes","No"))</f>
        <v/>
      </c>
      <c r="AC50" s="25">
        <f>IF($A50="","",IF($M50="Not Completed","Room Not Completed",IF($U50="Failed","Failed Inspection",IF(AND($T50&lt;&gt;"",$T50&lt;'Standards &amp; Staff'!$D$2),"Productivity Below Threshold",IF($AA50&gt;'Standards &amp; Staff'!$F$2,"Overtime Above Threshold","")))))</f>
        <v/>
      </c>
      <c r="AD50" s="26" t="n"/>
      <c r="AE50" s="26" t="n"/>
      <c r="AF50" s="20" t="n"/>
    </row>
    <row r="51">
      <c r="A51" s="19" t="n"/>
      <c r="B51" s="20" t="n"/>
      <c r="C51" s="20" t="n"/>
      <c r="D51" s="21">
        <f>IFERROR(INDEX('Standards &amp; Staff'!$B$15:$B$114,MATCH($C51,'Standards &amp; Staff'!$A$15:$A$114,0)),"")</f>
        <v/>
      </c>
      <c r="E51" s="21">
        <f>IFERROR(INDEX('Standards &amp; Staff'!$C$15:$C$114,MATCH($C51,'Standards &amp; Staff'!$A$15:$A$114,0)),"")</f>
        <v/>
      </c>
      <c r="F51" s="20" t="n"/>
      <c r="G51" s="20" t="n"/>
      <c r="H51" s="20" t="n"/>
      <c r="I51" s="20" t="n"/>
      <c r="J51" s="21">
        <f>IFERROR(IF($M51="Completed",INDEX('Standards &amp; Staff'!$B$5:$B$11,MATCH($I51,'Standards &amp; Staff'!$A$5:$A$11,0)),0),"")</f>
        <v/>
      </c>
      <c r="K51" s="22" t="n"/>
      <c r="L51" s="22" t="n"/>
      <c r="M51" s="20" t="n"/>
      <c r="N51" s="21">
        <f>IFERROR(IF(OR($K51="",$L51=""),"",MOD($L51-$K51,1)*1440),"")</f>
        <v/>
      </c>
      <c r="O51" s="20" t="n"/>
      <c r="P51" s="21">
        <f>IF(COUNTA($N51,$O51)=0,"",SUM($N51:$O51))</f>
        <v/>
      </c>
      <c r="Q51" s="21">
        <f>IFERROR(INDEX('Standards &amp; Staff'!$C$5:$C$11,MATCH($I51,'Standards &amp; Staff'!$A$5:$A$11,0)),"")</f>
        <v/>
      </c>
      <c r="R51" s="21">
        <f>IFERROR(($P51/60)*INDEX('Standards &amp; Staff'!$G$15:$G$114,MATCH($C51,'Standards &amp; Staff'!$A$15:$A$114,0)),"")</f>
        <v/>
      </c>
      <c r="S51" s="21">
        <f>IFERROR($N51-$Q51,"")</f>
        <v/>
      </c>
      <c r="T51" s="38">
        <f>IFERROR($J51/$R51,"")</f>
        <v/>
      </c>
      <c r="U51" s="20" t="n"/>
      <c r="V51" s="20" t="n"/>
      <c r="W51" s="20" t="n"/>
      <c r="X51" s="20" t="n"/>
      <c r="Y51" s="39">
        <f>IFERROR(INDEX('Standards &amp; Staff'!$F$15:$F$114,MATCH($C51,'Standards &amp; Staff'!$A$15:$A$114,0)),"")</f>
        <v/>
      </c>
      <c r="Z51" s="39">
        <f>IFERROR(($P51/60)*$Y51,"")</f>
        <v/>
      </c>
      <c r="AA51" s="20" t="n"/>
      <c r="AB51" s="21">
        <f>IF($A51="","",IF(OR($M51="Not Completed",$U51="Failed",AND($T51&lt;&gt;"",$T51&lt;'Standards &amp; Staff'!$D$2),$AA51&gt;'Standards &amp; Staff'!$F$2),"Yes","No"))</f>
        <v/>
      </c>
      <c r="AC51" s="25">
        <f>IF($A51="","",IF($M51="Not Completed","Room Not Completed",IF($U51="Failed","Failed Inspection",IF(AND($T51&lt;&gt;"",$T51&lt;'Standards &amp; Staff'!$D$2),"Productivity Below Threshold",IF($AA51&gt;'Standards &amp; Staff'!$F$2,"Overtime Above Threshold","")))))</f>
        <v/>
      </c>
      <c r="AD51" s="26" t="n"/>
      <c r="AE51" s="26" t="n"/>
      <c r="AF51" s="20" t="n"/>
    </row>
    <row r="52">
      <c r="A52" s="19" t="n"/>
      <c r="B52" s="20" t="n"/>
      <c r="C52" s="20" t="n"/>
      <c r="D52" s="21">
        <f>IFERROR(INDEX('Standards &amp; Staff'!$B$15:$B$114,MATCH($C52,'Standards &amp; Staff'!$A$15:$A$114,0)),"")</f>
        <v/>
      </c>
      <c r="E52" s="21">
        <f>IFERROR(INDEX('Standards &amp; Staff'!$C$15:$C$114,MATCH($C52,'Standards &amp; Staff'!$A$15:$A$114,0)),"")</f>
        <v/>
      </c>
      <c r="F52" s="20" t="n"/>
      <c r="G52" s="20" t="n"/>
      <c r="H52" s="20" t="n"/>
      <c r="I52" s="20" t="n"/>
      <c r="J52" s="21">
        <f>IFERROR(IF($M52="Completed",INDEX('Standards &amp; Staff'!$B$5:$B$11,MATCH($I52,'Standards &amp; Staff'!$A$5:$A$11,0)),0),"")</f>
        <v/>
      </c>
      <c r="K52" s="22" t="n"/>
      <c r="L52" s="22" t="n"/>
      <c r="M52" s="20" t="n"/>
      <c r="N52" s="21">
        <f>IFERROR(IF(OR($K52="",$L52=""),"",MOD($L52-$K52,1)*1440),"")</f>
        <v/>
      </c>
      <c r="O52" s="20" t="n"/>
      <c r="P52" s="21">
        <f>IF(COUNTA($N52,$O52)=0,"",SUM($N52:$O52))</f>
        <v/>
      </c>
      <c r="Q52" s="21">
        <f>IFERROR(INDEX('Standards &amp; Staff'!$C$5:$C$11,MATCH($I52,'Standards &amp; Staff'!$A$5:$A$11,0)),"")</f>
        <v/>
      </c>
      <c r="R52" s="21">
        <f>IFERROR(($P52/60)*INDEX('Standards &amp; Staff'!$G$15:$G$114,MATCH($C52,'Standards &amp; Staff'!$A$15:$A$114,0)),"")</f>
        <v/>
      </c>
      <c r="S52" s="21">
        <f>IFERROR($N52-$Q52,"")</f>
        <v/>
      </c>
      <c r="T52" s="38">
        <f>IFERROR($J52/$R52,"")</f>
        <v/>
      </c>
      <c r="U52" s="20" t="n"/>
      <c r="V52" s="20" t="n"/>
      <c r="W52" s="20" t="n"/>
      <c r="X52" s="20" t="n"/>
      <c r="Y52" s="39">
        <f>IFERROR(INDEX('Standards &amp; Staff'!$F$15:$F$114,MATCH($C52,'Standards &amp; Staff'!$A$15:$A$114,0)),"")</f>
        <v/>
      </c>
      <c r="Z52" s="39">
        <f>IFERROR(($P52/60)*$Y52,"")</f>
        <v/>
      </c>
      <c r="AA52" s="20" t="n"/>
      <c r="AB52" s="21">
        <f>IF($A52="","",IF(OR($M52="Not Completed",$U52="Failed",AND($T52&lt;&gt;"",$T52&lt;'Standards &amp; Staff'!$D$2),$AA52&gt;'Standards &amp; Staff'!$F$2),"Yes","No"))</f>
        <v/>
      </c>
      <c r="AC52" s="25">
        <f>IF($A52="","",IF($M52="Not Completed","Room Not Completed",IF($U52="Failed","Failed Inspection",IF(AND($T52&lt;&gt;"",$T52&lt;'Standards &amp; Staff'!$D$2),"Productivity Below Threshold",IF($AA52&gt;'Standards &amp; Staff'!$F$2,"Overtime Above Threshold","")))))</f>
        <v/>
      </c>
      <c r="AD52" s="26" t="n"/>
      <c r="AE52" s="26" t="n"/>
      <c r="AF52" s="20" t="n"/>
    </row>
    <row r="53">
      <c r="A53" s="19" t="n"/>
      <c r="B53" s="20" t="n"/>
      <c r="C53" s="20" t="n"/>
      <c r="D53" s="21">
        <f>IFERROR(INDEX('Standards &amp; Staff'!$B$15:$B$114,MATCH($C53,'Standards &amp; Staff'!$A$15:$A$114,0)),"")</f>
        <v/>
      </c>
      <c r="E53" s="21">
        <f>IFERROR(INDEX('Standards &amp; Staff'!$C$15:$C$114,MATCH($C53,'Standards &amp; Staff'!$A$15:$A$114,0)),"")</f>
        <v/>
      </c>
      <c r="F53" s="20" t="n"/>
      <c r="G53" s="20" t="n"/>
      <c r="H53" s="20" t="n"/>
      <c r="I53" s="20" t="n"/>
      <c r="J53" s="21">
        <f>IFERROR(IF($M53="Completed",INDEX('Standards &amp; Staff'!$B$5:$B$11,MATCH($I53,'Standards &amp; Staff'!$A$5:$A$11,0)),0),"")</f>
        <v/>
      </c>
      <c r="K53" s="22" t="n"/>
      <c r="L53" s="22" t="n"/>
      <c r="M53" s="20" t="n"/>
      <c r="N53" s="21">
        <f>IFERROR(IF(OR($K53="",$L53=""),"",MOD($L53-$K53,1)*1440),"")</f>
        <v/>
      </c>
      <c r="O53" s="20" t="n"/>
      <c r="P53" s="21">
        <f>IF(COUNTA($N53,$O53)=0,"",SUM($N53:$O53))</f>
        <v/>
      </c>
      <c r="Q53" s="21">
        <f>IFERROR(INDEX('Standards &amp; Staff'!$C$5:$C$11,MATCH($I53,'Standards &amp; Staff'!$A$5:$A$11,0)),"")</f>
        <v/>
      </c>
      <c r="R53" s="21">
        <f>IFERROR(($P53/60)*INDEX('Standards &amp; Staff'!$G$15:$G$114,MATCH($C53,'Standards &amp; Staff'!$A$15:$A$114,0)),"")</f>
        <v/>
      </c>
      <c r="S53" s="21">
        <f>IFERROR($N53-$Q53,"")</f>
        <v/>
      </c>
      <c r="T53" s="38">
        <f>IFERROR($J53/$R53,"")</f>
        <v/>
      </c>
      <c r="U53" s="20" t="n"/>
      <c r="V53" s="20" t="n"/>
      <c r="W53" s="20" t="n"/>
      <c r="X53" s="20" t="n"/>
      <c r="Y53" s="39">
        <f>IFERROR(INDEX('Standards &amp; Staff'!$F$15:$F$114,MATCH($C53,'Standards &amp; Staff'!$A$15:$A$114,0)),"")</f>
        <v/>
      </c>
      <c r="Z53" s="39">
        <f>IFERROR(($P53/60)*$Y53,"")</f>
        <v/>
      </c>
      <c r="AA53" s="20" t="n"/>
      <c r="AB53" s="21">
        <f>IF($A53="","",IF(OR($M53="Not Completed",$U53="Failed",AND($T53&lt;&gt;"",$T53&lt;'Standards &amp; Staff'!$D$2),$AA53&gt;'Standards &amp; Staff'!$F$2),"Yes","No"))</f>
        <v/>
      </c>
      <c r="AC53" s="25">
        <f>IF($A53="","",IF($M53="Not Completed","Room Not Completed",IF($U53="Failed","Failed Inspection",IF(AND($T53&lt;&gt;"",$T53&lt;'Standards &amp; Staff'!$D$2),"Productivity Below Threshold",IF($AA53&gt;'Standards &amp; Staff'!$F$2,"Overtime Above Threshold","")))))</f>
        <v/>
      </c>
      <c r="AD53" s="26" t="n"/>
      <c r="AE53" s="26" t="n"/>
      <c r="AF53" s="20" t="n"/>
    </row>
    <row r="54">
      <c r="A54" s="19" t="n"/>
      <c r="B54" s="20" t="n"/>
      <c r="C54" s="20" t="n"/>
      <c r="D54" s="21">
        <f>IFERROR(INDEX('Standards &amp; Staff'!$B$15:$B$114,MATCH($C54,'Standards &amp; Staff'!$A$15:$A$114,0)),"")</f>
        <v/>
      </c>
      <c r="E54" s="21">
        <f>IFERROR(INDEX('Standards &amp; Staff'!$C$15:$C$114,MATCH($C54,'Standards &amp; Staff'!$A$15:$A$114,0)),"")</f>
        <v/>
      </c>
      <c r="F54" s="20" t="n"/>
      <c r="G54" s="20" t="n"/>
      <c r="H54" s="20" t="n"/>
      <c r="I54" s="20" t="n"/>
      <c r="J54" s="21">
        <f>IFERROR(IF($M54="Completed",INDEX('Standards &amp; Staff'!$B$5:$B$11,MATCH($I54,'Standards &amp; Staff'!$A$5:$A$11,0)),0),"")</f>
        <v/>
      </c>
      <c r="K54" s="22" t="n"/>
      <c r="L54" s="22" t="n"/>
      <c r="M54" s="20" t="n"/>
      <c r="N54" s="21">
        <f>IFERROR(IF(OR($K54="",$L54=""),"",MOD($L54-$K54,1)*1440),"")</f>
        <v/>
      </c>
      <c r="O54" s="20" t="n"/>
      <c r="P54" s="21">
        <f>IF(COUNTA($N54,$O54)=0,"",SUM($N54:$O54))</f>
        <v/>
      </c>
      <c r="Q54" s="21">
        <f>IFERROR(INDEX('Standards &amp; Staff'!$C$5:$C$11,MATCH($I54,'Standards &amp; Staff'!$A$5:$A$11,0)),"")</f>
        <v/>
      </c>
      <c r="R54" s="21">
        <f>IFERROR(($P54/60)*INDEX('Standards &amp; Staff'!$G$15:$G$114,MATCH($C54,'Standards &amp; Staff'!$A$15:$A$114,0)),"")</f>
        <v/>
      </c>
      <c r="S54" s="21">
        <f>IFERROR($N54-$Q54,"")</f>
        <v/>
      </c>
      <c r="T54" s="38">
        <f>IFERROR($J54/$R54,"")</f>
        <v/>
      </c>
      <c r="U54" s="20" t="n"/>
      <c r="V54" s="20" t="n"/>
      <c r="W54" s="20" t="n"/>
      <c r="X54" s="20" t="n"/>
      <c r="Y54" s="39">
        <f>IFERROR(INDEX('Standards &amp; Staff'!$F$15:$F$114,MATCH($C54,'Standards &amp; Staff'!$A$15:$A$114,0)),"")</f>
        <v/>
      </c>
      <c r="Z54" s="39">
        <f>IFERROR(($P54/60)*$Y54,"")</f>
        <v/>
      </c>
      <c r="AA54" s="20" t="n"/>
      <c r="AB54" s="21">
        <f>IF($A54="","",IF(OR($M54="Not Completed",$U54="Failed",AND($T54&lt;&gt;"",$T54&lt;'Standards &amp; Staff'!$D$2),$AA54&gt;'Standards &amp; Staff'!$F$2),"Yes","No"))</f>
        <v/>
      </c>
      <c r="AC54" s="25">
        <f>IF($A54="","",IF($M54="Not Completed","Room Not Completed",IF($U54="Failed","Failed Inspection",IF(AND($T54&lt;&gt;"",$T54&lt;'Standards &amp; Staff'!$D$2),"Productivity Below Threshold",IF($AA54&gt;'Standards &amp; Staff'!$F$2,"Overtime Above Threshold","")))))</f>
        <v/>
      </c>
      <c r="AD54" s="26" t="n"/>
      <c r="AE54" s="26" t="n"/>
      <c r="AF54" s="20" t="n"/>
    </row>
    <row r="55">
      <c r="A55" s="19" t="n"/>
      <c r="B55" s="20" t="n"/>
      <c r="C55" s="20" t="n"/>
      <c r="D55" s="21">
        <f>IFERROR(INDEX('Standards &amp; Staff'!$B$15:$B$114,MATCH($C55,'Standards &amp; Staff'!$A$15:$A$114,0)),"")</f>
        <v/>
      </c>
      <c r="E55" s="21">
        <f>IFERROR(INDEX('Standards &amp; Staff'!$C$15:$C$114,MATCH($C55,'Standards &amp; Staff'!$A$15:$A$114,0)),"")</f>
        <v/>
      </c>
      <c r="F55" s="20" t="n"/>
      <c r="G55" s="20" t="n"/>
      <c r="H55" s="20" t="n"/>
      <c r="I55" s="20" t="n"/>
      <c r="J55" s="21">
        <f>IFERROR(IF($M55="Completed",INDEX('Standards &amp; Staff'!$B$5:$B$11,MATCH($I55,'Standards &amp; Staff'!$A$5:$A$11,0)),0),"")</f>
        <v/>
      </c>
      <c r="K55" s="22" t="n"/>
      <c r="L55" s="22" t="n"/>
      <c r="M55" s="20" t="n"/>
      <c r="N55" s="21">
        <f>IFERROR(IF(OR($K55="",$L55=""),"",MOD($L55-$K55,1)*1440),"")</f>
        <v/>
      </c>
      <c r="O55" s="20" t="n"/>
      <c r="P55" s="21">
        <f>IF(COUNTA($N55,$O55)=0,"",SUM($N55:$O55))</f>
        <v/>
      </c>
      <c r="Q55" s="21">
        <f>IFERROR(INDEX('Standards &amp; Staff'!$C$5:$C$11,MATCH($I55,'Standards &amp; Staff'!$A$5:$A$11,0)),"")</f>
        <v/>
      </c>
      <c r="R55" s="21">
        <f>IFERROR(($P55/60)*INDEX('Standards &amp; Staff'!$G$15:$G$114,MATCH($C55,'Standards &amp; Staff'!$A$15:$A$114,0)),"")</f>
        <v/>
      </c>
      <c r="S55" s="21">
        <f>IFERROR($N55-$Q55,"")</f>
        <v/>
      </c>
      <c r="T55" s="38">
        <f>IFERROR($J55/$R55,"")</f>
        <v/>
      </c>
      <c r="U55" s="20" t="n"/>
      <c r="V55" s="20" t="n"/>
      <c r="W55" s="20" t="n"/>
      <c r="X55" s="20" t="n"/>
      <c r="Y55" s="39">
        <f>IFERROR(INDEX('Standards &amp; Staff'!$F$15:$F$114,MATCH($C55,'Standards &amp; Staff'!$A$15:$A$114,0)),"")</f>
        <v/>
      </c>
      <c r="Z55" s="39">
        <f>IFERROR(($P55/60)*$Y55,"")</f>
        <v/>
      </c>
      <c r="AA55" s="20" t="n"/>
      <c r="AB55" s="21">
        <f>IF($A55="","",IF(OR($M55="Not Completed",$U55="Failed",AND($T55&lt;&gt;"",$T55&lt;'Standards &amp; Staff'!$D$2),$AA55&gt;'Standards &amp; Staff'!$F$2),"Yes","No"))</f>
        <v/>
      </c>
      <c r="AC55" s="25">
        <f>IF($A55="","",IF($M55="Not Completed","Room Not Completed",IF($U55="Failed","Failed Inspection",IF(AND($T55&lt;&gt;"",$T55&lt;'Standards &amp; Staff'!$D$2),"Productivity Below Threshold",IF($AA55&gt;'Standards &amp; Staff'!$F$2,"Overtime Above Threshold","")))))</f>
        <v/>
      </c>
      <c r="AD55" s="26" t="n"/>
      <c r="AE55" s="26" t="n"/>
      <c r="AF55" s="20" t="n"/>
    </row>
    <row r="56">
      <c r="A56" s="19" t="n"/>
      <c r="B56" s="20" t="n"/>
      <c r="C56" s="20" t="n"/>
      <c r="D56" s="21">
        <f>IFERROR(INDEX('Standards &amp; Staff'!$B$15:$B$114,MATCH($C56,'Standards &amp; Staff'!$A$15:$A$114,0)),"")</f>
        <v/>
      </c>
      <c r="E56" s="21">
        <f>IFERROR(INDEX('Standards &amp; Staff'!$C$15:$C$114,MATCH($C56,'Standards &amp; Staff'!$A$15:$A$114,0)),"")</f>
        <v/>
      </c>
      <c r="F56" s="20" t="n"/>
      <c r="G56" s="20" t="n"/>
      <c r="H56" s="20" t="n"/>
      <c r="I56" s="20" t="n"/>
      <c r="J56" s="21">
        <f>IFERROR(IF($M56="Completed",INDEX('Standards &amp; Staff'!$B$5:$B$11,MATCH($I56,'Standards &amp; Staff'!$A$5:$A$11,0)),0),"")</f>
        <v/>
      </c>
      <c r="K56" s="22" t="n"/>
      <c r="L56" s="22" t="n"/>
      <c r="M56" s="20" t="n"/>
      <c r="N56" s="21">
        <f>IFERROR(IF(OR($K56="",$L56=""),"",MOD($L56-$K56,1)*1440),"")</f>
        <v/>
      </c>
      <c r="O56" s="20" t="n"/>
      <c r="P56" s="21">
        <f>IF(COUNTA($N56,$O56)=0,"",SUM($N56:$O56))</f>
        <v/>
      </c>
      <c r="Q56" s="21">
        <f>IFERROR(INDEX('Standards &amp; Staff'!$C$5:$C$11,MATCH($I56,'Standards &amp; Staff'!$A$5:$A$11,0)),"")</f>
        <v/>
      </c>
      <c r="R56" s="21">
        <f>IFERROR(($P56/60)*INDEX('Standards &amp; Staff'!$G$15:$G$114,MATCH($C56,'Standards &amp; Staff'!$A$15:$A$114,0)),"")</f>
        <v/>
      </c>
      <c r="S56" s="21">
        <f>IFERROR($N56-$Q56,"")</f>
        <v/>
      </c>
      <c r="T56" s="38">
        <f>IFERROR($J56/$R56,"")</f>
        <v/>
      </c>
      <c r="U56" s="20" t="n"/>
      <c r="V56" s="20" t="n"/>
      <c r="W56" s="20" t="n"/>
      <c r="X56" s="20" t="n"/>
      <c r="Y56" s="39">
        <f>IFERROR(INDEX('Standards &amp; Staff'!$F$15:$F$114,MATCH($C56,'Standards &amp; Staff'!$A$15:$A$114,0)),"")</f>
        <v/>
      </c>
      <c r="Z56" s="39">
        <f>IFERROR(($P56/60)*$Y56,"")</f>
        <v/>
      </c>
      <c r="AA56" s="20" t="n"/>
      <c r="AB56" s="21">
        <f>IF($A56="","",IF(OR($M56="Not Completed",$U56="Failed",AND($T56&lt;&gt;"",$T56&lt;'Standards &amp; Staff'!$D$2),$AA56&gt;'Standards &amp; Staff'!$F$2),"Yes","No"))</f>
        <v/>
      </c>
      <c r="AC56" s="25">
        <f>IF($A56="","",IF($M56="Not Completed","Room Not Completed",IF($U56="Failed","Failed Inspection",IF(AND($T56&lt;&gt;"",$T56&lt;'Standards &amp; Staff'!$D$2),"Productivity Below Threshold",IF($AA56&gt;'Standards &amp; Staff'!$F$2,"Overtime Above Threshold","")))))</f>
        <v/>
      </c>
      <c r="AD56" s="26" t="n"/>
      <c r="AE56" s="26" t="n"/>
      <c r="AF56" s="20" t="n"/>
    </row>
    <row r="57">
      <c r="A57" s="19" t="n"/>
      <c r="B57" s="20" t="n"/>
      <c r="C57" s="20" t="n"/>
      <c r="D57" s="21">
        <f>IFERROR(INDEX('Standards &amp; Staff'!$B$15:$B$114,MATCH($C57,'Standards &amp; Staff'!$A$15:$A$114,0)),"")</f>
        <v/>
      </c>
      <c r="E57" s="21">
        <f>IFERROR(INDEX('Standards &amp; Staff'!$C$15:$C$114,MATCH($C57,'Standards &amp; Staff'!$A$15:$A$114,0)),"")</f>
        <v/>
      </c>
      <c r="F57" s="20" t="n"/>
      <c r="G57" s="20" t="n"/>
      <c r="H57" s="20" t="n"/>
      <c r="I57" s="20" t="n"/>
      <c r="J57" s="21">
        <f>IFERROR(IF($M57="Completed",INDEX('Standards &amp; Staff'!$B$5:$B$11,MATCH($I57,'Standards &amp; Staff'!$A$5:$A$11,0)),0),"")</f>
        <v/>
      </c>
      <c r="K57" s="22" t="n"/>
      <c r="L57" s="22" t="n"/>
      <c r="M57" s="20" t="n"/>
      <c r="N57" s="21">
        <f>IFERROR(IF(OR($K57="",$L57=""),"",MOD($L57-$K57,1)*1440),"")</f>
        <v/>
      </c>
      <c r="O57" s="20" t="n"/>
      <c r="P57" s="21">
        <f>IF(COUNTA($N57,$O57)=0,"",SUM($N57:$O57))</f>
        <v/>
      </c>
      <c r="Q57" s="21">
        <f>IFERROR(INDEX('Standards &amp; Staff'!$C$5:$C$11,MATCH($I57,'Standards &amp; Staff'!$A$5:$A$11,0)),"")</f>
        <v/>
      </c>
      <c r="R57" s="21">
        <f>IFERROR(($P57/60)*INDEX('Standards &amp; Staff'!$G$15:$G$114,MATCH($C57,'Standards &amp; Staff'!$A$15:$A$114,0)),"")</f>
        <v/>
      </c>
      <c r="S57" s="21">
        <f>IFERROR($N57-$Q57,"")</f>
        <v/>
      </c>
      <c r="T57" s="38">
        <f>IFERROR($J57/$R57,"")</f>
        <v/>
      </c>
      <c r="U57" s="20" t="n"/>
      <c r="V57" s="20" t="n"/>
      <c r="W57" s="20" t="n"/>
      <c r="X57" s="20" t="n"/>
      <c r="Y57" s="39">
        <f>IFERROR(INDEX('Standards &amp; Staff'!$F$15:$F$114,MATCH($C57,'Standards &amp; Staff'!$A$15:$A$114,0)),"")</f>
        <v/>
      </c>
      <c r="Z57" s="39">
        <f>IFERROR(($P57/60)*$Y57,"")</f>
        <v/>
      </c>
      <c r="AA57" s="20" t="n"/>
      <c r="AB57" s="21">
        <f>IF($A57="","",IF(OR($M57="Not Completed",$U57="Failed",AND($T57&lt;&gt;"",$T57&lt;'Standards &amp; Staff'!$D$2),$AA57&gt;'Standards &amp; Staff'!$F$2),"Yes","No"))</f>
        <v/>
      </c>
      <c r="AC57" s="25">
        <f>IF($A57="","",IF($M57="Not Completed","Room Not Completed",IF($U57="Failed","Failed Inspection",IF(AND($T57&lt;&gt;"",$T57&lt;'Standards &amp; Staff'!$D$2),"Productivity Below Threshold",IF($AA57&gt;'Standards &amp; Staff'!$F$2,"Overtime Above Threshold","")))))</f>
        <v/>
      </c>
      <c r="AD57" s="26" t="n"/>
      <c r="AE57" s="26" t="n"/>
      <c r="AF57" s="20" t="n"/>
    </row>
    <row r="58">
      <c r="A58" s="19" t="n"/>
      <c r="B58" s="20" t="n"/>
      <c r="C58" s="20" t="n"/>
      <c r="D58" s="21">
        <f>IFERROR(INDEX('Standards &amp; Staff'!$B$15:$B$114,MATCH($C58,'Standards &amp; Staff'!$A$15:$A$114,0)),"")</f>
        <v/>
      </c>
      <c r="E58" s="21">
        <f>IFERROR(INDEX('Standards &amp; Staff'!$C$15:$C$114,MATCH($C58,'Standards &amp; Staff'!$A$15:$A$114,0)),"")</f>
        <v/>
      </c>
      <c r="F58" s="20" t="n"/>
      <c r="G58" s="20" t="n"/>
      <c r="H58" s="20" t="n"/>
      <c r="I58" s="20" t="n"/>
      <c r="J58" s="21">
        <f>IFERROR(IF($M58="Completed",INDEX('Standards &amp; Staff'!$B$5:$B$11,MATCH($I58,'Standards &amp; Staff'!$A$5:$A$11,0)),0),"")</f>
        <v/>
      </c>
      <c r="K58" s="22" t="n"/>
      <c r="L58" s="22" t="n"/>
      <c r="M58" s="20" t="n"/>
      <c r="N58" s="21">
        <f>IFERROR(IF(OR($K58="",$L58=""),"",MOD($L58-$K58,1)*1440),"")</f>
        <v/>
      </c>
      <c r="O58" s="20" t="n"/>
      <c r="P58" s="21">
        <f>IF(COUNTA($N58,$O58)=0,"",SUM($N58:$O58))</f>
        <v/>
      </c>
      <c r="Q58" s="21">
        <f>IFERROR(INDEX('Standards &amp; Staff'!$C$5:$C$11,MATCH($I58,'Standards &amp; Staff'!$A$5:$A$11,0)),"")</f>
        <v/>
      </c>
      <c r="R58" s="21">
        <f>IFERROR(($P58/60)*INDEX('Standards &amp; Staff'!$G$15:$G$114,MATCH($C58,'Standards &amp; Staff'!$A$15:$A$114,0)),"")</f>
        <v/>
      </c>
      <c r="S58" s="21">
        <f>IFERROR($N58-$Q58,"")</f>
        <v/>
      </c>
      <c r="T58" s="38">
        <f>IFERROR($J58/$R58,"")</f>
        <v/>
      </c>
      <c r="U58" s="20" t="n"/>
      <c r="V58" s="20" t="n"/>
      <c r="W58" s="20" t="n"/>
      <c r="X58" s="20" t="n"/>
      <c r="Y58" s="39">
        <f>IFERROR(INDEX('Standards &amp; Staff'!$F$15:$F$114,MATCH($C58,'Standards &amp; Staff'!$A$15:$A$114,0)),"")</f>
        <v/>
      </c>
      <c r="Z58" s="39">
        <f>IFERROR(($P58/60)*$Y58,"")</f>
        <v/>
      </c>
      <c r="AA58" s="20" t="n"/>
      <c r="AB58" s="21">
        <f>IF($A58="","",IF(OR($M58="Not Completed",$U58="Failed",AND($T58&lt;&gt;"",$T58&lt;'Standards &amp; Staff'!$D$2),$AA58&gt;'Standards &amp; Staff'!$F$2),"Yes","No"))</f>
        <v/>
      </c>
      <c r="AC58" s="25">
        <f>IF($A58="","",IF($M58="Not Completed","Room Not Completed",IF($U58="Failed","Failed Inspection",IF(AND($T58&lt;&gt;"",$T58&lt;'Standards &amp; Staff'!$D$2),"Productivity Below Threshold",IF($AA58&gt;'Standards &amp; Staff'!$F$2,"Overtime Above Threshold","")))))</f>
        <v/>
      </c>
      <c r="AD58" s="26" t="n"/>
      <c r="AE58" s="26" t="n"/>
      <c r="AF58" s="20" t="n"/>
    </row>
    <row r="59">
      <c r="A59" s="19" t="n"/>
      <c r="B59" s="20" t="n"/>
      <c r="C59" s="20" t="n"/>
      <c r="D59" s="21">
        <f>IFERROR(INDEX('Standards &amp; Staff'!$B$15:$B$114,MATCH($C59,'Standards &amp; Staff'!$A$15:$A$114,0)),"")</f>
        <v/>
      </c>
      <c r="E59" s="21">
        <f>IFERROR(INDEX('Standards &amp; Staff'!$C$15:$C$114,MATCH($C59,'Standards &amp; Staff'!$A$15:$A$114,0)),"")</f>
        <v/>
      </c>
      <c r="F59" s="20" t="n"/>
      <c r="G59" s="20" t="n"/>
      <c r="H59" s="20" t="n"/>
      <c r="I59" s="20" t="n"/>
      <c r="J59" s="21">
        <f>IFERROR(IF($M59="Completed",INDEX('Standards &amp; Staff'!$B$5:$B$11,MATCH($I59,'Standards &amp; Staff'!$A$5:$A$11,0)),0),"")</f>
        <v/>
      </c>
      <c r="K59" s="22" t="n"/>
      <c r="L59" s="22" t="n"/>
      <c r="M59" s="20" t="n"/>
      <c r="N59" s="21">
        <f>IFERROR(IF(OR($K59="",$L59=""),"",MOD($L59-$K59,1)*1440),"")</f>
        <v/>
      </c>
      <c r="O59" s="20" t="n"/>
      <c r="P59" s="21">
        <f>IF(COUNTA($N59,$O59)=0,"",SUM($N59:$O59))</f>
        <v/>
      </c>
      <c r="Q59" s="21">
        <f>IFERROR(INDEX('Standards &amp; Staff'!$C$5:$C$11,MATCH($I59,'Standards &amp; Staff'!$A$5:$A$11,0)),"")</f>
        <v/>
      </c>
      <c r="R59" s="21">
        <f>IFERROR(($P59/60)*INDEX('Standards &amp; Staff'!$G$15:$G$114,MATCH($C59,'Standards &amp; Staff'!$A$15:$A$114,0)),"")</f>
        <v/>
      </c>
      <c r="S59" s="21">
        <f>IFERROR($N59-$Q59,"")</f>
        <v/>
      </c>
      <c r="T59" s="38">
        <f>IFERROR($J59/$R59,"")</f>
        <v/>
      </c>
      <c r="U59" s="20" t="n"/>
      <c r="V59" s="20" t="n"/>
      <c r="W59" s="20" t="n"/>
      <c r="X59" s="20" t="n"/>
      <c r="Y59" s="39">
        <f>IFERROR(INDEX('Standards &amp; Staff'!$F$15:$F$114,MATCH($C59,'Standards &amp; Staff'!$A$15:$A$114,0)),"")</f>
        <v/>
      </c>
      <c r="Z59" s="39">
        <f>IFERROR(($P59/60)*$Y59,"")</f>
        <v/>
      </c>
      <c r="AA59" s="20" t="n"/>
      <c r="AB59" s="21">
        <f>IF($A59="","",IF(OR($M59="Not Completed",$U59="Failed",AND($T59&lt;&gt;"",$T59&lt;'Standards &amp; Staff'!$D$2),$AA59&gt;'Standards &amp; Staff'!$F$2),"Yes","No"))</f>
        <v/>
      </c>
      <c r="AC59" s="25">
        <f>IF($A59="","",IF($M59="Not Completed","Room Not Completed",IF($U59="Failed","Failed Inspection",IF(AND($T59&lt;&gt;"",$T59&lt;'Standards &amp; Staff'!$D$2),"Productivity Below Threshold",IF($AA59&gt;'Standards &amp; Staff'!$F$2,"Overtime Above Threshold","")))))</f>
        <v/>
      </c>
      <c r="AD59" s="26" t="n"/>
      <c r="AE59" s="26" t="n"/>
      <c r="AF59" s="20" t="n"/>
    </row>
    <row r="60">
      <c r="A60" s="19" t="n"/>
      <c r="B60" s="20" t="n"/>
      <c r="C60" s="20" t="n"/>
      <c r="D60" s="21">
        <f>IFERROR(INDEX('Standards &amp; Staff'!$B$15:$B$114,MATCH($C60,'Standards &amp; Staff'!$A$15:$A$114,0)),"")</f>
        <v/>
      </c>
      <c r="E60" s="21">
        <f>IFERROR(INDEX('Standards &amp; Staff'!$C$15:$C$114,MATCH($C60,'Standards &amp; Staff'!$A$15:$A$114,0)),"")</f>
        <v/>
      </c>
      <c r="F60" s="20" t="n"/>
      <c r="G60" s="20" t="n"/>
      <c r="H60" s="20" t="n"/>
      <c r="I60" s="20" t="n"/>
      <c r="J60" s="21">
        <f>IFERROR(IF($M60="Completed",INDEX('Standards &amp; Staff'!$B$5:$B$11,MATCH($I60,'Standards &amp; Staff'!$A$5:$A$11,0)),0),"")</f>
        <v/>
      </c>
      <c r="K60" s="22" t="n"/>
      <c r="L60" s="22" t="n"/>
      <c r="M60" s="20" t="n"/>
      <c r="N60" s="21">
        <f>IFERROR(IF(OR($K60="",$L60=""),"",MOD($L60-$K60,1)*1440),"")</f>
        <v/>
      </c>
      <c r="O60" s="20" t="n"/>
      <c r="P60" s="21">
        <f>IF(COUNTA($N60,$O60)=0,"",SUM($N60:$O60))</f>
        <v/>
      </c>
      <c r="Q60" s="21">
        <f>IFERROR(INDEX('Standards &amp; Staff'!$C$5:$C$11,MATCH($I60,'Standards &amp; Staff'!$A$5:$A$11,0)),"")</f>
        <v/>
      </c>
      <c r="R60" s="21">
        <f>IFERROR(($P60/60)*INDEX('Standards &amp; Staff'!$G$15:$G$114,MATCH($C60,'Standards &amp; Staff'!$A$15:$A$114,0)),"")</f>
        <v/>
      </c>
      <c r="S60" s="21">
        <f>IFERROR($N60-$Q60,"")</f>
        <v/>
      </c>
      <c r="T60" s="38">
        <f>IFERROR($J60/$R60,"")</f>
        <v/>
      </c>
      <c r="U60" s="20" t="n"/>
      <c r="V60" s="20" t="n"/>
      <c r="W60" s="20" t="n"/>
      <c r="X60" s="20" t="n"/>
      <c r="Y60" s="39">
        <f>IFERROR(INDEX('Standards &amp; Staff'!$F$15:$F$114,MATCH($C60,'Standards &amp; Staff'!$A$15:$A$114,0)),"")</f>
        <v/>
      </c>
      <c r="Z60" s="39">
        <f>IFERROR(($P60/60)*$Y60,"")</f>
        <v/>
      </c>
      <c r="AA60" s="20" t="n"/>
      <c r="AB60" s="21">
        <f>IF($A60="","",IF(OR($M60="Not Completed",$U60="Failed",AND($T60&lt;&gt;"",$T60&lt;'Standards &amp; Staff'!$D$2),$AA60&gt;'Standards &amp; Staff'!$F$2),"Yes","No"))</f>
        <v/>
      </c>
      <c r="AC60" s="25">
        <f>IF($A60="","",IF($M60="Not Completed","Room Not Completed",IF($U60="Failed","Failed Inspection",IF(AND($T60&lt;&gt;"",$T60&lt;'Standards &amp; Staff'!$D$2),"Productivity Below Threshold",IF($AA60&gt;'Standards &amp; Staff'!$F$2,"Overtime Above Threshold","")))))</f>
        <v/>
      </c>
      <c r="AD60" s="26" t="n"/>
      <c r="AE60" s="26" t="n"/>
      <c r="AF60" s="20" t="n"/>
    </row>
    <row r="61">
      <c r="A61" s="19" t="n"/>
      <c r="B61" s="20" t="n"/>
      <c r="C61" s="20" t="n"/>
      <c r="D61" s="21">
        <f>IFERROR(INDEX('Standards &amp; Staff'!$B$15:$B$114,MATCH($C61,'Standards &amp; Staff'!$A$15:$A$114,0)),"")</f>
        <v/>
      </c>
      <c r="E61" s="21">
        <f>IFERROR(INDEX('Standards &amp; Staff'!$C$15:$C$114,MATCH($C61,'Standards &amp; Staff'!$A$15:$A$114,0)),"")</f>
        <v/>
      </c>
      <c r="F61" s="20" t="n"/>
      <c r="G61" s="20" t="n"/>
      <c r="H61" s="20" t="n"/>
      <c r="I61" s="20" t="n"/>
      <c r="J61" s="21">
        <f>IFERROR(IF($M61="Completed",INDEX('Standards &amp; Staff'!$B$5:$B$11,MATCH($I61,'Standards &amp; Staff'!$A$5:$A$11,0)),0),"")</f>
        <v/>
      </c>
      <c r="K61" s="22" t="n"/>
      <c r="L61" s="22" t="n"/>
      <c r="M61" s="20" t="n"/>
      <c r="N61" s="21">
        <f>IFERROR(IF(OR($K61="",$L61=""),"",MOD($L61-$K61,1)*1440),"")</f>
        <v/>
      </c>
      <c r="O61" s="20" t="n"/>
      <c r="P61" s="21">
        <f>IF(COUNTA($N61,$O61)=0,"",SUM($N61:$O61))</f>
        <v/>
      </c>
      <c r="Q61" s="21">
        <f>IFERROR(INDEX('Standards &amp; Staff'!$C$5:$C$11,MATCH($I61,'Standards &amp; Staff'!$A$5:$A$11,0)),"")</f>
        <v/>
      </c>
      <c r="R61" s="21">
        <f>IFERROR(($P61/60)*INDEX('Standards &amp; Staff'!$G$15:$G$114,MATCH($C61,'Standards &amp; Staff'!$A$15:$A$114,0)),"")</f>
        <v/>
      </c>
      <c r="S61" s="21">
        <f>IFERROR($N61-$Q61,"")</f>
        <v/>
      </c>
      <c r="T61" s="38">
        <f>IFERROR($J61/$R61,"")</f>
        <v/>
      </c>
      <c r="U61" s="20" t="n"/>
      <c r="V61" s="20" t="n"/>
      <c r="W61" s="20" t="n"/>
      <c r="X61" s="20" t="n"/>
      <c r="Y61" s="39">
        <f>IFERROR(INDEX('Standards &amp; Staff'!$F$15:$F$114,MATCH($C61,'Standards &amp; Staff'!$A$15:$A$114,0)),"")</f>
        <v/>
      </c>
      <c r="Z61" s="39">
        <f>IFERROR(($P61/60)*$Y61,"")</f>
        <v/>
      </c>
      <c r="AA61" s="20" t="n"/>
      <c r="AB61" s="21">
        <f>IF($A61="","",IF(OR($M61="Not Completed",$U61="Failed",AND($T61&lt;&gt;"",$T61&lt;'Standards &amp; Staff'!$D$2),$AA61&gt;'Standards &amp; Staff'!$F$2),"Yes","No"))</f>
        <v/>
      </c>
      <c r="AC61" s="25">
        <f>IF($A61="","",IF($M61="Not Completed","Room Not Completed",IF($U61="Failed","Failed Inspection",IF(AND($T61&lt;&gt;"",$T61&lt;'Standards &amp; Staff'!$D$2),"Productivity Below Threshold",IF($AA61&gt;'Standards &amp; Staff'!$F$2,"Overtime Above Threshold","")))))</f>
        <v/>
      </c>
      <c r="AD61" s="26" t="n"/>
      <c r="AE61" s="26" t="n"/>
      <c r="AF61" s="20" t="n"/>
    </row>
    <row r="62">
      <c r="A62" s="19" t="n"/>
      <c r="B62" s="20" t="n"/>
      <c r="C62" s="20" t="n"/>
      <c r="D62" s="21">
        <f>IFERROR(INDEX('Standards &amp; Staff'!$B$15:$B$114,MATCH($C62,'Standards &amp; Staff'!$A$15:$A$114,0)),"")</f>
        <v/>
      </c>
      <c r="E62" s="21">
        <f>IFERROR(INDEX('Standards &amp; Staff'!$C$15:$C$114,MATCH($C62,'Standards &amp; Staff'!$A$15:$A$114,0)),"")</f>
        <v/>
      </c>
      <c r="F62" s="20" t="n"/>
      <c r="G62" s="20" t="n"/>
      <c r="H62" s="20" t="n"/>
      <c r="I62" s="20" t="n"/>
      <c r="J62" s="21">
        <f>IFERROR(IF($M62="Completed",INDEX('Standards &amp; Staff'!$B$5:$B$11,MATCH($I62,'Standards &amp; Staff'!$A$5:$A$11,0)),0),"")</f>
        <v/>
      </c>
      <c r="K62" s="22" t="n"/>
      <c r="L62" s="22" t="n"/>
      <c r="M62" s="20" t="n"/>
      <c r="N62" s="21">
        <f>IFERROR(IF(OR($K62="",$L62=""),"",MOD($L62-$K62,1)*1440),"")</f>
        <v/>
      </c>
      <c r="O62" s="20" t="n"/>
      <c r="P62" s="21">
        <f>IF(COUNTA($N62,$O62)=0,"",SUM($N62:$O62))</f>
        <v/>
      </c>
      <c r="Q62" s="21">
        <f>IFERROR(INDEX('Standards &amp; Staff'!$C$5:$C$11,MATCH($I62,'Standards &amp; Staff'!$A$5:$A$11,0)),"")</f>
        <v/>
      </c>
      <c r="R62" s="21">
        <f>IFERROR(($P62/60)*INDEX('Standards &amp; Staff'!$G$15:$G$114,MATCH($C62,'Standards &amp; Staff'!$A$15:$A$114,0)),"")</f>
        <v/>
      </c>
      <c r="S62" s="21">
        <f>IFERROR($N62-$Q62,"")</f>
        <v/>
      </c>
      <c r="T62" s="38">
        <f>IFERROR($J62/$R62,"")</f>
        <v/>
      </c>
      <c r="U62" s="20" t="n"/>
      <c r="V62" s="20" t="n"/>
      <c r="W62" s="20" t="n"/>
      <c r="X62" s="20" t="n"/>
      <c r="Y62" s="39">
        <f>IFERROR(INDEX('Standards &amp; Staff'!$F$15:$F$114,MATCH($C62,'Standards &amp; Staff'!$A$15:$A$114,0)),"")</f>
        <v/>
      </c>
      <c r="Z62" s="39">
        <f>IFERROR(($P62/60)*$Y62,"")</f>
        <v/>
      </c>
      <c r="AA62" s="20" t="n"/>
      <c r="AB62" s="21">
        <f>IF($A62="","",IF(OR($M62="Not Completed",$U62="Failed",AND($T62&lt;&gt;"",$T62&lt;'Standards &amp; Staff'!$D$2),$AA62&gt;'Standards &amp; Staff'!$F$2),"Yes","No"))</f>
        <v/>
      </c>
      <c r="AC62" s="25">
        <f>IF($A62="","",IF($M62="Not Completed","Room Not Completed",IF($U62="Failed","Failed Inspection",IF(AND($T62&lt;&gt;"",$T62&lt;'Standards &amp; Staff'!$D$2),"Productivity Below Threshold",IF($AA62&gt;'Standards &amp; Staff'!$F$2,"Overtime Above Threshold","")))))</f>
        <v/>
      </c>
      <c r="AD62" s="26" t="n"/>
      <c r="AE62" s="26" t="n"/>
      <c r="AF62" s="20" t="n"/>
    </row>
    <row r="63">
      <c r="A63" s="19" t="n"/>
      <c r="B63" s="20" t="n"/>
      <c r="C63" s="20" t="n"/>
      <c r="D63" s="21">
        <f>IFERROR(INDEX('Standards &amp; Staff'!$B$15:$B$114,MATCH($C63,'Standards &amp; Staff'!$A$15:$A$114,0)),"")</f>
        <v/>
      </c>
      <c r="E63" s="21">
        <f>IFERROR(INDEX('Standards &amp; Staff'!$C$15:$C$114,MATCH($C63,'Standards &amp; Staff'!$A$15:$A$114,0)),"")</f>
        <v/>
      </c>
      <c r="F63" s="20" t="n"/>
      <c r="G63" s="20" t="n"/>
      <c r="H63" s="20" t="n"/>
      <c r="I63" s="20" t="n"/>
      <c r="J63" s="21">
        <f>IFERROR(IF($M63="Completed",INDEX('Standards &amp; Staff'!$B$5:$B$11,MATCH($I63,'Standards &amp; Staff'!$A$5:$A$11,0)),0),"")</f>
        <v/>
      </c>
      <c r="K63" s="22" t="n"/>
      <c r="L63" s="22" t="n"/>
      <c r="M63" s="20" t="n"/>
      <c r="N63" s="21">
        <f>IFERROR(IF(OR($K63="",$L63=""),"",MOD($L63-$K63,1)*1440),"")</f>
        <v/>
      </c>
      <c r="O63" s="20" t="n"/>
      <c r="P63" s="21">
        <f>IF(COUNTA($N63,$O63)=0,"",SUM($N63:$O63))</f>
        <v/>
      </c>
      <c r="Q63" s="21">
        <f>IFERROR(INDEX('Standards &amp; Staff'!$C$5:$C$11,MATCH($I63,'Standards &amp; Staff'!$A$5:$A$11,0)),"")</f>
        <v/>
      </c>
      <c r="R63" s="21">
        <f>IFERROR(($P63/60)*INDEX('Standards &amp; Staff'!$G$15:$G$114,MATCH($C63,'Standards &amp; Staff'!$A$15:$A$114,0)),"")</f>
        <v/>
      </c>
      <c r="S63" s="21">
        <f>IFERROR($N63-$Q63,"")</f>
        <v/>
      </c>
      <c r="T63" s="38">
        <f>IFERROR($J63/$R63,"")</f>
        <v/>
      </c>
      <c r="U63" s="20" t="n"/>
      <c r="V63" s="20" t="n"/>
      <c r="W63" s="20" t="n"/>
      <c r="X63" s="20" t="n"/>
      <c r="Y63" s="39">
        <f>IFERROR(INDEX('Standards &amp; Staff'!$F$15:$F$114,MATCH($C63,'Standards &amp; Staff'!$A$15:$A$114,0)),"")</f>
        <v/>
      </c>
      <c r="Z63" s="39">
        <f>IFERROR(($P63/60)*$Y63,"")</f>
        <v/>
      </c>
      <c r="AA63" s="20" t="n"/>
      <c r="AB63" s="21">
        <f>IF($A63="","",IF(OR($M63="Not Completed",$U63="Failed",AND($T63&lt;&gt;"",$T63&lt;'Standards &amp; Staff'!$D$2),$AA63&gt;'Standards &amp; Staff'!$F$2),"Yes","No"))</f>
        <v/>
      </c>
      <c r="AC63" s="25">
        <f>IF($A63="","",IF($M63="Not Completed","Room Not Completed",IF($U63="Failed","Failed Inspection",IF(AND($T63&lt;&gt;"",$T63&lt;'Standards &amp; Staff'!$D$2),"Productivity Below Threshold",IF($AA63&gt;'Standards &amp; Staff'!$F$2,"Overtime Above Threshold","")))))</f>
        <v/>
      </c>
      <c r="AD63" s="26" t="n"/>
      <c r="AE63" s="26" t="n"/>
      <c r="AF63" s="20" t="n"/>
    </row>
    <row r="64">
      <c r="A64" s="19" t="n"/>
      <c r="B64" s="20" t="n"/>
      <c r="C64" s="20" t="n"/>
      <c r="D64" s="21">
        <f>IFERROR(INDEX('Standards &amp; Staff'!$B$15:$B$114,MATCH($C64,'Standards &amp; Staff'!$A$15:$A$114,0)),"")</f>
        <v/>
      </c>
      <c r="E64" s="21">
        <f>IFERROR(INDEX('Standards &amp; Staff'!$C$15:$C$114,MATCH($C64,'Standards &amp; Staff'!$A$15:$A$114,0)),"")</f>
        <v/>
      </c>
      <c r="F64" s="20" t="n"/>
      <c r="G64" s="20" t="n"/>
      <c r="H64" s="20" t="n"/>
      <c r="I64" s="20" t="n"/>
      <c r="J64" s="21">
        <f>IFERROR(IF($M64="Completed",INDEX('Standards &amp; Staff'!$B$5:$B$11,MATCH($I64,'Standards &amp; Staff'!$A$5:$A$11,0)),0),"")</f>
        <v/>
      </c>
      <c r="K64" s="22" t="n"/>
      <c r="L64" s="22" t="n"/>
      <c r="M64" s="20" t="n"/>
      <c r="N64" s="21">
        <f>IFERROR(IF(OR($K64="",$L64=""),"",MOD($L64-$K64,1)*1440),"")</f>
        <v/>
      </c>
      <c r="O64" s="20" t="n"/>
      <c r="P64" s="21">
        <f>IF(COUNTA($N64,$O64)=0,"",SUM($N64:$O64))</f>
        <v/>
      </c>
      <c r="Q64" s="21">
        <f>IFERROR(INDEX('Standards &amp; Staff'!$C$5:$C$11,MATCH($I64,'Standards &amp; Staff'!$A$5:$A$11,0)),"")</f>
        <v/>
      </c>
      <c r="R64" s="21">
        <f>IFERROR(($P64/60)*INDEX('Standards &amp; Staff'!$G$15:$G$114,MATCH($C64,'Standards &amp; Staff'!$A$15:$A$114,0)),"")</f>
        <v/>
      </c>
      <c r="S64" s="21">
        <f>IFERROR($N64-$Q64,"")</f>
        <v/>
      </c>
      <c r="T64" s="38">
        <f>IFERROR($J64/$R64,"")</f>
        <v/>
      </c>
      <c r="U64" s="20" t="n"/>
      <c r="V64" s="20" t="n"/>
      <c r="W64" s="20" t="n"/>
      <c r="X64" s="20" t="n"/>
      <c r="Y64" s="39">
        <f>IFERROR(INDEX('Standards &amp; Staff'!$F$15:$F$114,MATCH($C64,'Standards &amp; Staff'!$A$15:$A$114,0)),"")</f>
        <v/>
      </c>
      <c r="Z64" s="39">
        <f>IFERROR(($P64/60)*$Y64,"")</f>
        <v/>
      </c>
      <c r="AA64" s="20" t="n"/>
      <c r="AB64" s="21">
        <f>IF($A64="","",IF(OR($M64="Not Completed",$U64="Failed",AND($T64&lt;&gt;"",$T64&lt;'Standards &amp; Staff'!$D$2),$AA64&gt;'Standards &amp; Staff'!$F$2),"Yes","No"))</f>
        <v/>
      </c>
      <c r="AC64" s="25">
        <f>IF($A64="","",IF($M64="Not Completed","Room Not Completed",IF($U64="Failed","Failed Inspection",IF(AND($T64&lt;&gt;"",$T64&lt;'Standards &amp; Staff'!$D$2),"Productivity Below Threshold",IF($AA64&gt;'Standards &amp; Staff'!$F$2,"Overtime Above Threshold","")))))</f>
        <v/>
      </c>
      <c r="AD64" s="26" t="n"/>
      <c r="AE64" s="26" t="n"/>
      <c r="AF64" s="20" t="n"/>
    </row>
    <row r="65">
      <c r="A65" s="19" t="n"/>
      <c r="B65" s="20" t="n"/>
      <c r="C65" s="20" t="n"/>
      <c r="D65" s="21">
        <f>IFERROR(INDEX('Standards &amp; Staff'!$B$15:$B$114,MATCH($C65,'Standards &amp; Staff'!$A$15:$A$114,0)),"")</f>
        <v/>
      </c>
      <c r="E65" s="21">
        <f>IFERROR(INDEX('Standards &amp; Staff'!$C$15:$C$114,MATCH($C65,'Standards &amp; Staff'!$A$15:$A$114,0)),"")</f>
        <v/>
      </c>
      <c r="F65" s="20" t="n"/>
      <c r="G65" s="20" t="n"/>
      <c r="H65" s="20" t="n"/>
      <c r="I65" s="20" t="n"/>
      <c r="J65" s="21">
        <f>IFERROR(IF($M65="Completed",INDEX('Standards &amp; Staff'!$B$5:$B$11,MATCH($I65,'Standards &amp; Staff'!$A$5:$A$11,0)),0),"")</f>
        <v/>
      </c>
      <c r="K65" s="22" t="n"/>
      <c r="L65" s="22" t="n"/>
      <c r="M65" s="20" t="n"/>
      <c r="N65" s="21">
        <f>IFERROR(IF(OR($K65="",$L65=""),"",MOD($L65-$K65,1)*1440),"")</f>
        <v/>
      </c>
      <c r="O65" s="20" t="n"/>
      <c r="P65" s="21">
        <f>IF(COUNTA($N65,$O65)=0,"",SUM($N65:$O65))</f>
        <v/>
      </c>
      <c r="Q65" s="21">
        <f>IFERROR(INDEX('Standards &amp; Staff'!$C$5:$C$11,MATCH($I65,'Standards &amp; Staff'!$A$5:$A$11,0)),"")</f>
        <v/>
      </c>
      <c r="R65" s="21">
        <f>IFERROR(($P65/60)*INDEX('Standards &amp; Staff'!$G$15:$G$114,MATCH($C65,'Standards &amp; Staff'!$A$15:$A$114,0)),"")</f>
        <v/>
      </c>
      <c r="S65" s="21">
        <f>IFERROR($N65-$Q65,"")</f>
        <v/>
      </c>
      <c r="T65" s="38">
        <f>IFERROR($J65/$R65,"")</f>
        <v/>
      </c>
      <c r="U65" s="20" t="n"/>
      <c r="V65" s="20" t="n"/>
      <c r="W65" s="20" t="n"/>
      <c r="X65" s="20" t="n"/>
      <c r="Y65" s="39">
        <f>IFERROR(INDEX('Standards &amp; Staff'!$F$15:$F$114,MATCH($C65,'Standards &amp; Staff'!$A$15:$A$114,0)),"")</f>
        <v/>
      </c>
      <c r="Z65" s="39">
        <f>IFERROR(($P65/60)*$Y65,"")</f>
        <v/>
      </c>
      <c r="AA65" s="20" t="n"/>
      <c r="AB65" s="21">
        <f>IF($A65="","",IF(OR($M65="Not Completed",$U65="Failed",AND($T65&lt;&gt;"",$T65&lt;'Standards &amp; Staff'!$D$2),$AA65&gt;'Standards &amp; Staff'!$F$2),"Yes","No"))</f>
        <v/>
      </c>
      <c r="AC65" s="25">
        <f>IF($A65="","",IF($M65="Not Completed","Room Not Completed",IF($U65="Failed","Failed Inspection",IF(AND($T65&lt;&gt;"",$T65&lt;'Standards &amp; Staff'!$D$2),"Productivity Below Threshold",IF($AA65&gt;'Standards &amp; Staff'!$F$2,"Overtime Above Threshold","")))))</f>
        <v/>
      </c>
      <c r="AD65" s="26" t="n"/>
      <c r="AE65" s="26" t="n"/>
      <c r="AF65" s="20" t="n"/>
    </row>
    <row r="66">
      <c r="A66" s="19" t="n"/>
      <c r="B66" s="20" t="n"/>
      <c r="C66" s="20" t="n"/>
      <c r="D66" s="21">
        <f>IFERROR(INDEX('Standards &amp; Staff'!$B$15:$B$114,MATCH($C66,'Standards &amp; Staff'!$A$15:$A$114,0)),"")</f>
        <v/>
      </c>
      <c r="E66" s="21">
        <f>IFERROR(INDEX('Standards &amp; Staff'!$C$15:$C$114,MATCH($C66,'Standards &amp; Staff'!$A$15:$A$114,0)),"")</f>
        <v/>
      </c>
      <c r="F66" s="20" t="n"/>
      <c r="G66" s="20" t="n"/>
      <c r="H66" s="20" t="n"/>
      <c r="I66" s="20" t="n"/>
      <c r="J66" s="21">
        <f>IFERROR(IF($M66="Completed",INDEX('Standards &amp; Staff'!$B$5:$B$11,MATCH($I66,'Standards &amp; Staff'!$A$5:$A$11,0)),0),"")</f>
        <v/>
      </c>
      <c r="K66" s="22" t="n"/>
      <c r="L66" s="22" t="n"/>
      <c r="M66" s="20" t="n"/>
      <c r="N66" s="21">
        <f>IFERROR(IF(OR($K66="",$L66=""),"",MOD($L66-$K66,1)*1440),"")</f>
        <v/>
      </c>
      <c r="O66" s="20" t="n"/>
      <c r="P66" s="21">
        <f>IF(COUNTA($N66,$O66)=0,"",SUM($N66:$O66))</f>
        <v/>
      </c>
      <c r="Q66" s="21">
        <f>IFERROR(INDEX('Standards &amp; Staff'!$C$5:$C$11,MATCH($I66,'Standards &amp; Staff'!$A$5:$A$11,0)),"")</f>
        <v/>
      </c>
      <c r="R66" s="21">
        <f>IFERROR(($P66/60)*INDEX('Standards &amp; Staff'!$G$15:$G$114,MATCH($C66,'Standards &amp; Staff'!$A$15:$A$114,0)),"")</f>
        <v/>
      </c>
      <c r="S66" s="21">
        <f>IFERROR($N66-$Q66,"")</f>
        <v/>
      </c>
      <c r="T66" s="38">
        <f>IFERROR($J66/$R66,"")</f>
        <v/>
      </c>
      <c r="U66" s="20" t="n"/>
      <c r="V66" s="20" t="n"/>
      <c r="W66" s="20" t="n"/>
      <c r="X66" s="20" t="n"/>
      <c r="Y66" s="39">
        <f>IFERROR(INDEX('Standards &amp; Staff'!$F$15:$F$114,MATCH($C66,'Standards &amp; Staff'!$A$15:$A$114,0)),"")</f>
        <v/>
      </c>
      <c r="Z66" s="39">
        <f>IFERROR(($P66/60)*$Y66,"")</f>
        <v/>
      </c>
      <c r="AA66" s="20" t="n"/>
      <c r="AB66" s="21">
        <f>IF($A66="","",IF(OR($M66="Not Completed",$U66="Failed",AND($T66&lt;&gt;"",$T66&lt;'Standards &amp; Staff'!$D$2),$AA66&gt;'Standards &amp; Staff'!$F$2),"Yes","No"))</f>
        <v/>
      </c>
      <c r="AC66" s="25">
        <f>IF($A66="","",IF($M66="Not Completed","Room Not Completed",IF($U66="Failed","Failed Inspection",IF(AND($T66&lt;&gt;"",$T66&lt;'Standards &amp; Staff'!$D$2),"Productivity Below Threshold",IF($AA66&gt;'Standards &amp; Staff'!$F$2,"Overtime Above Threshold","")))))</f>
        <v/>
      </c>
      <c r="AD66" s="26" t="n"/>
      <c r="AE66" s="26" t="n"/>
      <c r="AF66" s="20" t="n"/>
    </row>
    <row r="67">
      <c r="A67" s="19" t="n"/>
      <c r="B67" s="20" t="n"/>
      <c r="C67" s="20" t="n"/>
      <c r="D67" s="21">
        <f>IFERROR(INDEX('Standards &amp; Staff'!$B$15:$B$114,MATCH($C67,'Standards &amp; Staff'!$A$15:$A$114,0)),"")</f>
        <v/>
      </c>
      <c r="E67" s="21">
        <f>IFERROR(INDEX('Standards &amp; Staff'!$C$15:$C$114,MATCH($C67,'Standards &amp; Staff'!$A$15:$A$114,0)),"")</f>
        <v/>
      </c>
      <c r="F67" s="20" t="n"/>
      <c r="G67" s="20" t="n"/>
      <c r="H67" s="20" t="n"/>
      <c r="I67" s="20" t="n"/>
      <c r="J67" s="21">
        <f>IFERROR(IF($M67="Completed",INDEX('Standards &amp; Staff'!$B$5:$B$11,MATCH($I67,'Standards &amp; Staff'!$A$5:$A$11,0)),0),"")</f>
        <v/>
      </c>
      <c r="K67" s="22" t="n"/>
      <c r="L67" s="22" t="n"/>
      <c r="M67" s="20" t="n"/>
      <c r="N67" s="21">
        <f>IFERROR(IF(OR($K67="",$L67=""),"",MOD($L67-$K67,1)*1440),"")</f>
        <v/>
      </c>
      <c r="O67" s="20" t="n"/>
      <c r="P67" s="21">
        <f>IF(COUNTA($N67,$O67)=0,"",SUM($N67:$O67))</f>
        <v/>
      </c>
      <c r="Q67" s="21">
        <f>IFERROR(INDEX('Standards &amp; Staff'!$C$5:$C$11,MATCH($I67,'Standards &amp; Staff'!$A$5:$A$11,0)),"")</f>
        <v/>
      </c>
      <c r="R67" s="21">
        <f>IFERROR(($P67/60)*INDEX('Standards &amp; Staff'!$G$15:$G$114,MATCH($C67,'Standards &amp; Staff'!$A$15:$A$114,0)),"")</f>
        <v/>
      </c>
      <c r="S67" s="21">
        <f>IFERROR($N67-$Q67,"")</f>
        <v/>
      </c>
      <c r="T67" s="38">
        <f>IFERROR($J67/$R67,"")</f>
        <v/>
      </c>
      <c r="U67" s="20" t="n"/>
      <c r="V67" s="20" t="n"/>
      <c r="W67" s="20" t="n"/>
      <c r="X67" s="20" t="n"/>
      <c r="Y67" s="39">
        <f>IFERROR(INDEX('Standards &amp; Staff'!$F$15:$F$114,MATCH($C67,'Standards &amp; Staff'!$A$15:$A$114,0)),"")</f>
        <v/>
      </c>
      <c r="Z67" s="39">
        <f>IFERROR(($P67/60)*$Y67,"")</f>
        <v/>
      </c>
      <c r="AA67" s="20" t="n"/>
      <c r="AB67" s="21">
        <f>IF($A67="","",IF(OR($M67="Not Completed",$U67="Failed",AND($T67&lt;&gt;"",$T67&lt;'Standards &amp; Staff'!$D$2),$AA67&gt;'Standards &amp; Staff'!$F$2),"Yes","No"))</f>
        <v/>
      </c>
      <c r="AC67" s="25">
        <f>IF($A67="","",IF($M67="Not Completed","Room Not Completed",IF($U67="Failed","Failed Inspection",IF(AND($T67&lt;&gt;"",$T67&lt;'Standards &amp; Staff'!$D$2),"Productivity Below Threshold",IF($AA67&gt;'Standards &amp; Staff'!$F$2,"Overtime Above Threshold","")))))</f>
        <v/>
      </c>
      <c r="AD67" s="26" t="n"/>
      <c r="AE67" s="26" t="n"/>
      <c r="AF67" s="20" t="n"/>
    </row>
    <row r="68">
      <c r="A68" s="19" t="n"/>
      <c r="B68" s="20" t="n"/>
      <c r="C68" s="20" t="n"/>
      <c r="D68" s="21">
        <f>IFERROR(INDEX('Standards &amp; Staff'!$B$15:$B$114,MATCH($C68,'Standards &amp; Staff'!$A$15:$A$114,0)),"")</f>
        <v/>
      </c>
      <c r="E68" s="21">
        <f>IFERROR(INDEX('Standards &amp; Staff'!$C$15:$C$114,MATCH($C68,'Standards &amp; Staff'!$A$15:$A$114,0)),"")</f>
        <v/>
      </c>
      <c r="F68" s="20" t="n"/>
      <c r="G68" s="20" t="n"/>
      <c r="H68" s="20" t="n"/>
      <c r="I68" s="20" t="n"/>
      <c r="J68" s="21">
        <f>IFERROR(IF($M68="Completed",INDEX('Standards &amp; Staff'!$B$5:$B$11,MATCH($I68,'Standards &amp; Staff'!$A$5:$A$11,0)),0),"")</f>
        <v/>
      </c>
      <c r="K68" s="22" t="n"/>
      <c r="L68" s="22" t="n"/>
      <c r="M68" s="20" t="n"/>
      <c r="N68" s="21">
        <f>IFERROR(IF(OR($K68="",$L68=""),"",MOD($L68-$K68,1)*1440),"")</f>
        <v/>
      </c>
      <c r="O68" s="20" t="n"/>
      <c r="P68" s="21">
        <f>IF(COUNTA($N68,$O68)=0,"",SUM($N68:$O68))</f>
        <v/>
      </c>
      <c r="Q68" s="21">
        <f>IFERROR(INDEX('Standards &amp; Staff'!$C$5:$C$11,MATCH($I68,'Standards &amp; Staff'!$A$5:$A$11,0)),"")</f>
        <v/>
      </c>
      <c r="R68" s="21">
        <f>IFERROR(($P68/60)*INDEX('Standards &amp; Staff'!$G$15:$G$114,MATCH($C68,'Standards &amp; Staff'!$A$15:$A$114,0)),"")</f>
        <v/>
      </c>
      <c r="S68" s="21">
        <f>IFERROR($N68-$Q68,"")</f>
        <v/>
      </c>
      <c r="T68" s="38">
        <f>IFERROR($J68/$R68,"")</f>
        <v/>
      </c>
      <c r="U68" s="20" t="n"/>
      <c r="V68" s="20" t="n"/>
      <c r="W68" s="20" t="n"/>
      <c r="X68" s="20" t="n"/>
      <c r="Y68" s="39">
        <f>IFERROR(INDEX('Standards &amp; Staff'!$F$15:$F$114,MATCH($C68,'Standards &amp; Staff'!$A$15:$A$114,0)),"")</f>
        <v/>
      </c>
      <c r="Z68" s="39">
        <f>IFERROR(($P68/60)*$Y68,"")</f>
        <v/>
      </c>
      <c r="AA68" s="20" t="n"/>
      <c r="AB68" s="21">
        <f>IF($A68="","",IF(OR($M68="Not Completed",$U68="Failed",AND($T68&lt;&gt;"",$T68&lt;'Standards &amp; Staff'!$D$2),$AA68&gt;'Standards &amp; Staff'!$F$2),"Yes","No"))</f>
        <v/>
      </c>
      <c r="AC68" s="25">
        <f>IF($A68="","",IF($M68="Not Completed","Room Not Completed",IF($U68="Failed","Failed Inspection",IF(AND($T68&lt;&gt;"",$T68&lt;'Standards &amp; Staff'!$D$2),"Productivity Below Threshold",IF($AA68&gt;'Standards &amp; Staff'!$F$2,"Overtime Above Threshold","")))))</f>
        <v/>
      </c>
      <c r="AD68" s="26" t="n"/>
      <c r="AE68" s="26" t="n"/>
      <c r="AF68" s="20" t="n"/>
    </row>
    <row r="69">
      <c r="A69" s="19" t="n"/>
      <c r="B69" s="20" t="n"/>
      <c r="C69" s="20" t="n"/>
      <c r="D69" s="21">
        <f>IFERROR(INDEX('Standards &amp; Staff'!$B$15:$B$114,MATCH($C69,'Standards &amp; Staff'!$A$15:$A$114,0)),"")</f>
        <v/>
      </c>
      <c r="E69" s="21">
        <f>IFERROR(INDEX('Standards &amp; Staff'!$C$15:$C$114,MATCH($C69,'Standards &amp; Staff'!$A$15:$A$114,0)),"")</f>
        <v/>
      </c>
      <c r="F69" s="20" t="n"/>
      <c r="G69" s="20" t="n"/>
      <c r="H69" s="20" t="n"/>
      <c r="I69" s="20" t="n"/>
      <c r="J69" s="21">
        <f>IFERROR(IF($M69="Completed",INDEX('Standards &amp; Staff'!$B$5:$B$11,MATCH($I69,'Standards &amp; Staff'!$A$5:$A$11,0)),0),"")</f>
        <v/>
      </c>
      <c r="K69" s="22" t="n"/>
      <c r="L69" s="22" t="n"/>
      <c r="M69" s="20" t="n"/>
      <c r="N69" s="21">
        <f>IFERROR(IF(OR($K69="",$L69=""),"",MOD($L69-$K69,1)*1440),"")</f>
        <v/>
      </c>
      <c r="O69" s="20" t="n"/>
      <c r="P69" s="21">
        <f>IF(COUNTA($N69,$O69)=0,"",SUM($N69:$O69))</f>
        <v/>
      </c>
      <c r="Q69" s="21">
        <f>IFERROR(INDEX('Standards &amp; Staff'!$C$5:$C$11,MATCH($I69,'Standards &amp; Staff'!$A$5:$A$11,0)),"")</f>
        <v/>
      </c>
      <c r="R69" s="21">
        <f>IFERROR(($P69/60)*INDEX('Standards &amp; Staff'!$G$15:$G$114,MATCH($C69,'Standards &amp; Staff'!$A$15:$A$114,0)),"")</f>
        <v/>
      </c>
      <c r="S69" s="21">
        <f>IFERROR($N69-$Q69,"")</f>
        <v/>
      </c>
      <c r="T69" s="38">
        <f>IFERROR($J69/$R69,"")</f>
        <v/>
      </c>
      <c r="U69" s="20" t="n"/>
      <c r="V69" s="20" t="n"/>
      <c r="W69" s="20" t="n"/>
      <c r="X69" s="20" t="n"/>
      <c r="Y69" s="39">
        <f>IFERROR(INDEX('Standards &amp; Staff'!$F$15:$F$114,MATCH($C69,'Standards &amp; Staff'!$A$15:$A$114,0)),"")</f>
        <v/>
      </c>
      <c r="Z69" s="39">
        <f>IFERROR(($P69/60)*$Y69,"")</f>
        <v/>
      </c>
      <c r="AA69" s="20" t="n"/>
      <c r="AB69" s="21">
        <f>IF($A69="","",IF(OR($M69="Not Completed",$U69="Failed",AND($T69&lt;&gt;"",$T69&lt;'Standards &amp; Staff'!$D$2),$AA69&gt;'Standards &amp; Staff'!$F$2),"Yes","No"))</f>
        <v/>
      </c>
      <c r="AC69" s="25">
        <f>IF($A69="","",IF($M69="Not Completed","Room Not Completed",IF($U69="Failed","Failed Inspection",IF(AND($T69&lt;&gt;"",$T69&lt;'Standards &amp; Staff'!$D$2),"Productivity Below Threshold",IF($AA69&gt;'Standards &amp; Staff'!$F$2,"Overtime Above Threshold","")))))</f>
        <v/>
      </c>
      <c r="AD69" s="26" t="n"/>
      <c r="AE69" s="26" t="n"/>
      <c r="AF69" s="20" t="n"/>
    </row>
    <row r="70">
      <c r="A70" s="19" t="n"/>
      <c r="B70" s="20" t="n"/>
      <c r="C70" s="20" t="n"/>
      <c r="D70" s="21">
        <f>IFERROR(INDEX('Standards &amp; Staff'!$B$15:$B$114,MATCH($C70,'Standards &amp; Staff'!$A$15:$A$114,0)),"")</f>
        <v/>
      </c>
      <c r="E70" s="21">
        <f>IFERROR(INDEX('Standards &amp; Staff'!$C$15:$C$114,MATCH($C70,'Standards &amp; Staff'!$A$15:$A$114,0)),"")</f>
        <v/>
      </c>
      <c r="F70" s="20" t="n"/>
      <c r="G70" s="20" t="n"/>
      <c r="H70" s="20" t="n"/>
      <c r="I70" s="20" t="n"/>
      <c r="J70" s="21">
        <f>IFERROR(IF($M70="Completed",INDEX('Standards &amp; Staff'!$B$5:$B$11,MATCH($I70,'Standards &amp; Staff'!$A$5:$A$11,0)),0),"")</f>
        <v/>
      </c>
      <c r="K70" s="22" t="n"/>
      <c r="L70" s="22" t="n"/>
      <c r="M70" s="20" t="n"/>
      <c r="N70" s="21">
        <f>IFERROR(IF(OR($K70="",$L70=""),"",MOD($L70-$K70,1)*1440),"")</f>
        <v/>
      </c>
      <c r="O70" s="20" t="n"/>
      <c r="P70" s="21">
        <f>IF(COUNTA($N70,$O70)=0,"",SUM($N70:$O70))</f>
        <v/>
      </c>
      <c r="Q70" s="21">
        <f>IFERROR(INDEX('Standards &amp; Staff'!$C$5:$C$11,MATCH($I70,'Standards &amp; Staff'!$A$5:$A$11,0)),"")</f>
        <v/>
      </c>
      <c r="R70" s="21">
        <f>IFERROR(($P70/60)*INDEX('Standards &amp; Staff'!$G$15:$G$114,MATCH($C70,'Standards &amp; Staff'!$A$15:$A$114,0)),"")</f>
        <v/>
      </c>
      <c r="S70" s="21">
        <f>IFERROR($N70-$Q70,"")</f>
        <v/>
      </c>
      <c r="T70" s="38">
        <f>IFERROR($J70/$R70,"")</f>
        <v/>
      </c>
      <c r="U70" s="20" t="n"/>
      <c r="V70" s="20" t="n"/>
      <c r="W70" s="20" t="n"/>
      <c r="X70" s="20" t="n"/>
      <c r="Y70" s="39">
        <f>IFERROR(INDEX('Standards &amp; Staff'!$F$15:$F$114,MATCH($C70,'Standards &amp; Staff'!$A$15:$A$114,0)),"")</f>
        <v/>
      </c>
      <c r="Z70" s="39">
        <f>IFERROR(($P70/60)*$Y70,"")</f>
        <v/>
      </c>
      <c r="AA70" s="20" t="n"/>
      <c r="AB70" s="21">
        <f>IF($A70="","",IF(OR($M70="Not Completed",$U70="Failed",AND($T70&lt;&gt;"",$T70&lt;'Standards &amp; Staff'!$D$2),$AA70&gt;'Standards &amp; Staff'!$F$2),"Yes","No"))</f>
        <v/>
      </c>
      <c r="AC70" s="25">
        <f>IF($A70="","",IF($M70="Not Completed","Room Not Completed",IF($U70="Failed","Failed Inspection",IF(AND($T70&lt;&gt;"",$T70&lt;'Standards &amp; Staff'!$D$2),"Productivity Below Threshold",IF($AA70&gt;'Standards &amp; Staff'!$F$2,"Overtime Above Threshold","")))))</f>
        <v/>
      </c>
      <c r="AD70" s="26" t="n"/>
      <c r="AE70" s="26" t="n"/>
      <c r="AF70" s="20" t="n"/>
    </row>
    <row r="71">
      <c r="A71" s="19" t="n"/>
      <c r="B71" s="20" t="n"/>
      <c r="C71" s="20" t="n"/>
      <c r="D71" s="21">
        <f>IFERROR(INDEX('Standards &amp; Staff'!$B$15:$B$114,MATCH($C71,'Standards &amp; Staff'!$A$15:$A$114,0)),"")</f>
        <v/>
      </c>
      <c r="E71" s="21">
        <f>IFERROR(INDEX('Standards &amp; Staff'!$C$15:$C$114,MATCH($C71,'Standards &amp; Staff'!$A$15:$A$114,0)),"")</f>
        <v/>
      </c>
      <c r="F71" s="20" t="n"/>
      <c r="G71" s="20" t="n"/>
      <c r="H71" s="20" t="n"/>
      <c r="I71" s="20" t="n"/>
      <c r="J71" s="21">
        <f>IFERROR(IF($M71="Completed",INDEX('Standards &amp; Staff'!$B$5:$B$11,MATCH($I71,'Standards &amp; Staff'!$A$5:$A$11,0)),0),"")</f>
        <v/>
      </c>
      <c r="K71" s="22" t="n"/>
      <c r="L71" s="22" t="n"/>
      <c r="M71" s="20" t="n"/>
      <c r="N71" s="21">
        <f>IFERROR(IF(OR($K71="",$L71=""),"",MOD($L71-$K71,1)*1440),"")</f>
        <v/>
      </c>
      <c r="O71" s="20" t="n"/>
      <c r="P71" s="21">
        <f>IF(COUNTA($N71,$O71)=0,"",SUM($N71:$O71))</f>
        <v/>
      </c>
      <c r="Q71" s="21">
        <f>IFERROR(INDEX('Standards &amp; Staff'!$C$5:$C$11,MATCH($I71,'Standards &amp; Staff'!$A$5:$A$11,0)),"")</f>
        <v/>
      </c>
      <c r="R71" s="21">
        <f>IFERROR(($P71/60)*INDEX('Standards &amp; Staff'!$G$15:$G$114,MATCH($C71,'Standards &amp; Staff'!$A$15:$A$114,0)),"")</f>
        <v/>
      </c>
      <c r="S71" s="21">
        <f>IFERROR($N71-$Q71,"")</f>
        <v/>
      </c>
      <c r="T71" s="38">
        <f>IFERROR($J71/$R71,"")</f>
        <v/>
      </c>
      <c r="U71" s="20" t="n"/>
      <c r="V71" s="20" t="n"/>
      <c r="W71" s="20" t="n"/>
      <c r="X71" s="20" t="n"/>
      <c r="Y71" s="39">
        <f>IFERROR(INDEX('Standards &amp; Staff'!$F$15:$F$114,MATCH($C71,'Standards &amp; Staff'!$A$15:$A$114,0)),"")</f>
        <v/>
      </c>
      <c r="Z71" s="39">
        <f>IFERROR(($P71/60)*$Y71,"")</f>
        <v/>
      </c>
      <c r="AA71" s="20" t="n"/>
      <c r="AB71" s="21">
        <f>IF($A71="","",IF(OR($M71="Not Completed",$U71="Failed",AND($T71&lt;&gt;"",$T71&lt;'Standards &amp; Staff'!$D$2),$AA71&gt;'Standards &amp; Staff'!$F$2),"Yes","No"))</f>
        <v/>
      </c>
      <c r="AC71" s="25">
        <f>IF($A71="","",IF($M71="Not Completed","Room Not Completed",IF($U71="Failed","Failed Inspection",IF(AND($T71&lt;&gt;"",$T71&lt;'Standards &amp; Staff'!$D$2),"Productivity Below Threshold",IF($AA71&gt;'Standards &amp; Staff'!$F$2,"Overtime Above Threshold","")))))</f>
        <v/>
      </c>
      <c r="AD71" s="26" t="n"/>
      <c r="AE71" s="26" t="n"/>
      <c r="AF71" s="20" t="n"/>
    </row>
    <row r="72">
      <c r="A72" s="19" t="n"/>
      <c r="B72" s="20" t="n"/>
      <c r="C72" s="20" t="n"/>
      <c r="D72" s="21">
        <f>IFERROR(INDEX('Standards &amp; Staff'!$B$15:$B$114,MATCH($C72,'Standards &amp; Staff'!$A$15:$A$114,0)),"")</f>
        <v/>
      </c>
      <c r="E72" s="21">
        <f>IFERROR(INDEX('Standards &amp; Staff'!$C$15:$C$114,MATCH($C72,'Standards &amp; Staff'!$A$15:$A$114,0)),"")</f>
        <v/>
      </c>
      <c r="F72" s="20" t="n"/>
      <c r="G72" s="20" t="n"/>
      <c r="H72" s="20" t="n"/>
      <c r="I72" s="20" t="n"/>
      <c r="J72" s="21">
        <f>IFERROR(IF($M72="Completed",INDEX('Standards &amp; Staff'!$B$5:$B$11,MATCH($I72,'Standards &amp; Staff'!$A$5:$A$11,0)),0),"")</f>
        <v/>
      </c>
      <c r="K72" s="22" t="n"/>
      <c r="L72" s="22" t="n"/>
      <c r="M72" s="20" t="n"/>
      <c r="N72" s="21">
        <f>IFERROR(IF(OR($K72="",$L72=""),"",MOD($L72-$K72,1)*1440),"")</f>
        <v/>
      </c>
      <c r="O72" s="20" t="n"/>
      <c r="P72" s="21">
        <f>IF(COUNTA($N72,$O72)=0,"",SUM($N72:$O72))</f>
        <v/>
      </c>
      <c r="Q72" s="21">
        <f>IFERROR(INDEX('Standards &amp; Staff'!$C$5:$C$11,MATCH($I72,'Standards &amp; Staff'!$A$5:$A$11,0)),"")</f>
        <v/>
      </c>
      <c r="R72" s="21">
        <f>IFERROR(($P72/60)*INDEX('Standards &amp; Staff'!$G$15:$G$114,MATCH($C72,'Standards &amp; Staff'!$A$15:$A$114,0)),"")</f>
        <v/>
      </c>
      <c r="S72" s="21">
        <f>IFERROR($N72-$Q72,"")</f>
        <v/>
      </c>
      <c r="T72" s="38">
        <f>IFERROR($J72/$R72,"")</f>
        <v/>
      </c>
      <c r="U72" s="20" t="n"/>
      <c r="V72" s="20" t="n"/>
      <c r="W72" s="20" t="n"/>
      <c r="X72" s="20" t="n"/>
      <c r="Y72" s="39">
        <f>IFERROR(INDEX('Standards &amp; Staff'!$F$15:$F$114,MATCH($C72,'Standards &amp; Staff'!$A$15:$A$114,0)),"")</f>
        <v/>
      </c>
      <c r="Z72" s="39">
        <f>IFERROR(($P72/60)*$Y72,"")</f>
        <v/>
      </c>
      <c r="AA72" s="20" t="n"/>
      <c r="AB72" s="21">
        <f>IF($A72="","",IF(OR($M72="Not Completed",$U72="Failed",AND($T72&lt;&gt;"",$T72&lt;'Standards &amp; Staff'!$D$2),$AA72&gt;'Standards &amp; Staff'!$F$2),"Yes","No"))</f>
        <v/>
      </c>
      <c r="AC72" s="25">
        <f>IF($A72="","",IF($M72="Not Completed","Room Not Completed",IF($U72="Failed","Failed Inspection",IF(AND($T72&lt;&gt;"",$T72&lt;'Standards &amp; Staff'!$D$2),"Productivity Below Threshold",IF($AA72&gt;'Standards &amp; Staff'!$F$2,"Overtime Above Threshold","")))))</f>
        <v/>
      </c>
      <c r="AD72" s="26" t="n"/>
      <c r="AE72" s="26" t="n"/>
      <c r="AF72" s="20" t="n"/>
    </row>
    <row r="73">
      <c r="A73" s="19" t="n"/>
      <c r="B73" s="20" t="n"/>
      <c r="C73" s="20" t="n"/>
      <c r="D73" s="21">
        <f>IFERROR(INDEX('Standards &amp; Staff'!$B$15:$B$114,MATCH($C73,'Standards &amp; Staff'!$A$15:$A$114,0)),"")</f>
        <v/>
      </c>
      <c r="E73" s="21">
        <f>IFERROR(INDEX('Standards &amp; Staff'!$C$15:$C$114,MATCH($C73,'Standards &amp; Staff'!$A$15:$A$114,0)),"")</f>
        <v/>
      </c>
      <c r="F73" s="20" t="n"/>
      <c r="G73" s="20" t="n"/>
      <c r="H73" s="20" t="n"/>
      <c r="I73" s="20" t="n"/>
      <c r="J73" s="21">
        <f>IFERROR(IF($M73="Completed",INDEX('Standards &amp; Staff'!$B$5:$B$11,MATCH($I73,'Standards &amp; Staff'!$A$5:$A$11,0)),0),"")</f>
        <v/>
      </c>
      <c r="K73" s="22" t="n"/>
      <c r="L73" s="22" t="n"/>
      <c r="M73" s="20" t="n"/>
      <c r="N73" s="21">
        <f>IFERROR(IF(OR($K73="",$L73=""),"",MOD($L73-$K73,1)*1440),"")</f>
        <v/>
      </c>
      <c r="O73" s="20" t="n"/>
      <c r="P73" s="21">
        <f>IF(COUNTA($N73,$O73)=0,"",SUM($N73:$O73))</f>
        <v/>
      </c>
      <c r="Q73" s="21">
        <f>IFERROR(INDEX('Standards &amp; Staff'!$C$5:$C$11,MATCH($I73,'Standards &amp; Staff'!$A$5:$A$11,0)),"")</f>
        <v/>
      </c>
      <c r="R73" s="21">
        <f>IFERROR(($P73/60)*INDEX('Standards &amp; Staff'!$G$15:$G$114,MATCH($C73,'Standards &amp; Staff'!$A$15:$A$114,0)),"")</f>
        <v/>
      </c>
      <c r="S73" s="21">
        <f>IFERROR($N73-$Q73,"")</f>
        <v/>
      </c>
      <c r="T73" s="38">
        <f>IFERROR($J73/$R73,"")</f>
        <v/>
      </c>
      <c r="U73" s="20" t="n"/>
      <c r="V73" s="20" t="n"/>
      <c r="W73" s="20" t="n"/>
      <c r="X73" s="20" t="n"/>
      <c r="Y73" s="39">
        <f>IFERROR(INDEX('Standards &amp; Staff'!$F$15:$F$114,MATCH($C73,'Standards &amp; Staff'!$A$15:$A$114,0)),"")</f>
        <v/>
      </c>
      <c r="Z73" s="39">
        <f>IFERROR(($P73/60)*$Y73,"")</f>
        <v/>
      </c>
      <c r="AA73" s="20" t="n"/>
      <c r="AB73" s="21">
        <f>IF($A73="","",IF(OR($M73="Not Completed",$U73="Failed",AND($T73&lt;&gt;"",$T73&lt;'Standards &amp; Staff'!$D$2),$AA73&gt;'Standards &amp; Staff'!$F$2),"Yes","No"))</f>
        <v/>
      </c>
      <c r="AC73" s="25">
        <f>IF($A73="","",IF($M73="Not Completed","Room Not Completed",IF($U73="Failed","Failed Inspection",IF(AND($T73&lt;&gt;"",$T73&lt;'Standards &amp; Staff'!$D$2),"Productivity Below Threshold",IF($AA73&gt;'Standards &amp; Staff'!$F$2,"Overtime Above Threshold","")))))</f>
        <v/>
      </c>
      <c r="AD73" s="26" t="n"/>
      <c r="AE73" s="26" t="n"/>
      <c r="AF73" s="20" t="n"/>
    </row>
    <row r="74">
      <c r="A74" s="19" t="n"/>
      <c r="B74" s="20" t="n"/>
      <c r="C74" s="20" t="n"/>
      <c r="D74" s="21">
        <f>IFERROR(INDEX('Standards &amp; Staff'!$B$15:$B$114,MATCH($C74,'Standards &amp; Staff'!$A$15:$A$114,0)),"")</f>
        <v/>
      </c>
      <c r="E74" s="21">
        <f>IFERROR(INDEX('Standards &amp; Staff'!$C$15:$C$114,MATCH($C74,'Standards &amp; Staff'!$A$15:$A$114,0)),"")</f>
        <v/>
      </c>
      <c r="F74" s="20" t="n"/>
      <c r="G74" s="20" t="n"/>
      <c r="H74" s="20" t="n"/>
      <c r="I74" s="20" t="n"/>
      <c r="J74" s="21">
        <f>IFERROR(IF($M74="Completed",INDEX('Standards &amp; Staff'!$B$5:$B$11,MATCH($I74,'Standards &amp; Staff'!$A$5:$A$11,0)),0),"")</f>
        <v/>
      </c>
      <c r="K74" s="22" t="n"/>
      <c r="L74" s="22" t="n"/>
      <c r="M74" s="20" t="n"/>
      <c r="N74" s="21">
        <f>IFERROR(IF(OR($K74="",$L74=""),"",MOD($L74-$K74,1)*1440),"")</f>
        <v/>
      </c>
      <c r="O74" s="20" t="n"/>
      <c r="P74" s="21">
        <f>IF(COUNTA($N74,$O74)=0,"",SUM($N74:$O74))</f>
        <v/>
      </c>
      <c r="Q74" s="21">
        <f>IFERROR(INDEX('Standards &amp; Staff'!$C$5:$C$11,MATCH($I74,'Standards &amp; Staff'!$A$5:$A$11,0)),"")</f>
        <v/>
      </c>
      <c r="R74" s="21">
        <f>IFERROR(($P74/60)*INDEX('Standards &amp; Staff'!$G$15:$G$114,MATCH($C74,'Standards &amp; Staff'!$A$15:$A$114,0)),"")</f>
        <v/>
      </c>
      <c r="S74" s="21">
        <f>IFERROR($N74-$Q74,"")</f>
        <v/>
      </c>
      <c r="T74" s="38">
        <f>IFERROR($J74/$R74,"")</f>
        <v/>
      </c>
      <c r="U74" s="20" t="n"/>
      <c r="V74" s="20" t="n"/>
      <c r="W74" s="20" t="n"/>
      <c r="X74" s="20" t="n"/>
      <c r="Y74" s="39">
        <f>IFERROR(INDEX('Standards &amp; Staff'!$F$15:$F$114,MATCH($C74,'Standards &amp; Staff'!$A$15:$A$114,0)),"")</f>
        <v/>
      </c>
      <c r="Z74" s="39">
        <f>IFERROR(($P74/60)*$Y74,"")</f>
        <v/>
      </c>
      <c r="AA74" s="20" t="n"/>
      <c r="AB74" s="21">
        <f>IF($A74="","",IF(OR($M74="Not Completed",$U74="Failed",AND($T74&lt;&gt;"",$T74&lt;'Standards &amp; Staff'!$D$2),$AA74&gt;'Standards &amp; Staff'!$F$2),"Yes","No"))</f>
        <v/>
      </c>
      <c r="AC74" s="25">
        <f>IF($A74="","",IF($M74="Not Completed","Room Not Completed",IF($U74="Failed","Failed Inspection",IF(AND($T74&lt;&gt;"",$T74&lt;'Standards &amp; Staff'!$D$2),"Productivity Below Threshold",IF($AA74&gt;'Standards &amp; Staff'!$F$2,"Overtime Above Threshold","")))))</f>
        <v/>
      </c>
      <c r="AD74" s="26" t="n"/>
      <c r="AE74" s="26" t="n"/>
      <c r="AF74" s="20" t="n"/>
    </row>
    <row r="75">
      <c r="A75" s="19" t="n"/>
      <c r="B75" s="20" t="n"/>
      <c r="C75" s="20" t="n"/>
      <c r="D75" s="21">
        <f>IFERROR(INDEX('Standards &amp; Staff'!$B$15:$B$114,MATCH($C75,'Standards &amp; Staff'!$A$15:$A$114,0)),"")</f>
        <v/>
      </c>
      <c r="E75" s="21">
        <f>IFERROR(INDEX('Standards &amp; Staff'!$C$15:$C$114,MATCH($C75,'Standards &amp; Staff'!$A$15:$A$114,0)),"")</f>
        <v/>
      </c>
      <c r="F75" s="20" t="n"/>
      <c r="G75" s="20" t="n"/>
      <c r="H75" s="20" t="n"/>
      <c r="I75" s="20" t="n"/>
      <c r="J75" s="21">
        <f>IFERROR(IF($M75="Completed",INDEX('Standards &amp; Staff'!$B$5:$B$11,MATCH($I75,'Standards &amp; Staff'!$A$5:$A$11,0)),0),"")</f>
        <v/>
      </c>
      <c r="K75" s="22" t="n"/>
      <c r="L75" s="22" t="n"/>
      <c r="M75" s="20" t="n"/>
      <c r="N75" s="21">
        <f>IFERROR(IF(OR($K75="",$L75=""),"",MOD($L75-$K75,1)*1440),"")</f>
        <v/>
      </c>
      <c r="O75" s="20" t="n"/>
      <c r="P75" s="21">
        <f>IF(COUNTA($N75,$O75)=0,"",SUM($N75:$O75))</f>
        <v/>
      </c>
      <c r="Q75" s="21">
        <f>IFERROR(INDEX('Standards &amp; Staff'!$C$5:$C$11,MATCH($I75,'Standards &amp; Staff'!$A$5:$A$11,0)),"")</f>
        <v/>
      </c>
      <c r="R75" s="21">
        <f>IFERROR(($P75/60)*INDEX('Standards &amp; Staff'!$G$15:$G$114,MATCH($C75,'Standards &amp; Staff'!$A$15:$A$114,0)),"")</f>
        <v/>
      </c>
      <c r="S75" s="21">
        <f>IFERROR($N75-$Q75,"")</f>
        <v/>
      </c>
      <c r="T75" s="38">
        <f>IFERROR($J75/$R75,"")</f>
        <v/>
      </c>
      <c r="U75" s="20" t="n"/>
      <c r="V75" s="20" t="n"/>
      <c r="W75" s="20" t="n"/>
      <c r="X75" s="20" t="n"/>
      <c r="Y75" s="39">
        <f>IFERROR(INDEX('Standards &amp; Staff'!$F$15:$F$114,MATCH($C75,'Standards &amp; Staff'!$A$15:$A$114,0)),"")</f>
        <v/>
      </c>
      <c r="Z75" s="39">
        <f>IFERROR(($P75/60)*$Y75,"")</f>
        <v/>
      </c>
      <c r="AA75" s="20" t="n"/>
      <c r="AB75" s="21">
        <f>IF($A75="","",IF(OR($M75="Not Completed",$U75="Failed",AND($T75&lt;&gt;"",$T75&lt;'Standards &amp; Staff'!$D$2),$AA75&gt;'Standards &amp; Staff'!$F$2),"Yes","No"))</f>
        <v/>
      </c>
      <c r="AC75" s="25">
        <f>IF($A75="","",IF($M75="Not Completed","Room Not Completed",IF($U75="Failed","Failed Inspection",IF(AND($T75&lt;&gt;"",$T75&lt;'Standards &amp; Staff'!$D$2),"Productivity Below Threshold",IF($AA75&gt;'Standards &amp; Staff'!$F$2,"Overtime Above Threshold","")))))</f>
        <v/>
      </c>
      <c r="AD75" s="26" t="n"/>
      <c r="AE75" s="26" t="n"/>
      <c r="AF75" s="20" t="n"/>
    </row>
    <row r="76">
      <c r="A76" s="19" t="n"/>
      <c r="B76" s="20" t="n"/>
      <c r="C76" s="20" t="n"/>
      <c r="D76" s="21">
        <f>IFERROR(INDEX('Standards &amp; Staff'!$B$15:$B$114,MATCH($C76,'Standards &amp; Staff'!$A$15:$A$114,0)),"")</f>
        <v/>
      </c>
      <c r="E76" s="21">
        <f>IFERROR(INDEX('Standards &amp; Staff'!$C$15:$C$114,MATCH($C76,'Standards &amp; Staff'!$A$15:$A$114,0)),"")</f>
        <v/>
      </c>
      <c r="F76" s="20" t="n"/>
      <c r="G76" s="20" t="n"/>
      <c r="H76" s="20" t="n"/>
      <c r="I76" s="20" t="n"/>
      <c r="J76" s="21">
        <f>IFERROR(IF($M76="Completed",INDEX('Standards &amp; Staff'!$B$5:$B$11,MATCH($I76,'Standards &amp; Staff'!$A$5:$A$11,0)),0),"")</f>
        <v/>
      </c>
      <c r="K76" s="22" t="n"/>
      <c r="L76" s="22" t="n"/>
      <c r="M76" s="20" t="n"/>
      <c r="N76" s="21">
        <f>IFERROR(IF(OR($K76="",$L76=""),"",MOD($L76-$K76,1)*1440),"")</f>
        <v/>
      </c>
      <c r="O76" s="20" t="n"/>
      <c r="P76" s="21">
        <f>IF(COUNTA($N76,$O76)=0,"",SUM($N76:$O76))</f>
        <v/>
      </c>
      <c r="Q76" s="21">
        <f>IFERROR(INDEX('Standards &amp; Staff'!$C$5:$C$11,MATCH($I76,'Standards &amp; Staff'!$A$5:$A$11,0)),"")</f>
        <v/>
      </c>
      <c r="R76" s="21">
        <f>IFERROR(($P76/60)*INDEX('Standards &amp; Staff'!$G$15:$G$114,MATCH($C76,'Standards &amp; Staff'!$A$15:$A$114,0)),"")</f>
        <v/>
      </c>
      <c r="S76" s="21">
        <f>IFERROR($N76-$Q76,"")</f>
        <v/>
      </c>
      <c r="T76" s="38">
        <f>IFERROR($J76/$R76,"")</f>
        <v/>
      </c>
      <c r="U76" s="20" t="n"/>
      <c r="V76" s="20" t="n"/>
      <c r="W76" s="20" t="n"/>
      <c r="X76" s="20" t="n"/>
      <c r="Y76" s="39">
        <f>IFERROR(INDEX('Standards &amp; Staff'!$F$15:$F$114,MATCH($C76,'Standards &amp; Staff'!$A$15:$A$114,0)),"")</f>
        <v/>
      </c>
      <c r="Z76" s="39">
        <f>IFERROR(($P76/60)*$Y76,"")</f>
        <v/>
      </c>
      <c r="AA76" s="20" t="n"/>
      <c r="AB76" s="21">
        <f>IF($A76="","",IF(OR($M76="Not Completed",$U76="Failed",AND($T76&lt;&gt;"",$T76&lt;'Standards &amp; Staff'!$D$2),$AA76&gt;'Standards &amp; Staff'!$F$2),"Yes","No"))</f>
        <v/>
      </c>
      <c r="AC76" s="25">
        <f>IF($A76="","",IF($M76="Not Completed","Room Not Completed",IF($U76="Failed","Failed Inspection",IF(AND($T76&lt;&gt;"",$T76&lt;'Standards &amp; Staff'!$D$2),"Productivity Below Threshold",IF($AA76&gt;'Standards &amp; Staff'!$F$2,"Overtime Above Threshold","")))))</f>
        <v/>
      </c>
      <c r="AD76" s="26" t="n"/>
      <c r="AE76" s="26" t="n"/>
      <c r="AF76" s="20" t="n"/>
    </row>
    <row r="77">
      <c r="A77" s="19" t="n"/>
      <c r="B77" s="20" t="n"/>
      <c r="C77" s="20" t="n"/>
      <c r="D77" s="21">
        <f>IFERROR(INDEX('Standards &amp; Staff'!$B$15:$B$114,MATCH($C77,'Standards &amp; Staff'!$A$15:$A$114,0)),"")</f>
        <v/>
      </c>
      <c r="E77" s="21">
        <f>IFERROR(INDEX('Standards &amp; Staff'!$C$15:$C$114,MATCH($C77,'Standards &amp; Staff'!$A$15:$A$114,0)),"")</f>
        <v/>
      </c>
      <c r="F77" s="20" t="n"/>
      <c r="G77" s="20" t="n"/>
      <c r="H77" s="20" t="n"/>
      <c r="I77" s="20" t="n"/>
      <c r="J77" s="21">
        <f>IFERROR(IF($M77="Completed",INDEX('Standards &amp; Staff'!$B$5:$B$11,MATCH($I77,'Standards &amp; Staff'!$A$5:$A$11,0)),0),"")</f>
        <v/>
      </c>
      <c r="K77" s="22" t="n"/>
      <c r="L77" s="22" t="n"/>
      <c r="M77" s="20" t="n"/>
      <c r="N77" s="21">
        <f>IFERROR(IF(OR($K77="",$L77=""),"",MOD($L77-$K77,1)*1440),"")</f>
        <v/>
      </c>
      <c r="O77" s="20" t="n"/>
      <c r="P77" s="21">
        <f>IF(COUNTA($N77,$O77)=0,"",SUM($N77:$O77))</f>
        <v/>
      </c>
      <c r="Q77" s="21">
        <f>IFERROR(INDEX('Standards &amp; Staff'!$C$5:$C$11,MATCH($I77,'Standards &amp; Staff'!$A$5:$A$11,0)),"")</f>
        <v/>
      </c>
      <c r="R77" s="21">
        <f>IFERROR(($P77/60)*INDEX('Standards &amp; Staff'!$G$15:$G$114,MATCH($C77,'Standards &amp; Staff'!$A$15:$A$114,0)),"")</f>
        <v/>
      </c>
      <c r="S77" s="21">
        <f>IFERROR($N77-$Q77,"")</f>
        <v/>
      </c>
      <c r="T77" s="38">
        <f>IFERROR($J77/$R77,"")</f>
        <v/>
      </c>
      <c r="U77" s="20" t="n"/>
      <c r="V77" s="20" t="n"/>
      <c r="W77" s="20" t="n"/>
      <c r="X77" s="20" t="n"/>
      <c r="Y77" s="39">
        <f>IFERROR(INDEX('Standards &amp; Staff'!$F$15:$F$114,MATCH($C77,'Standards &amp; Staff'!$A$15:$A$114,0)),"")</f>
        <v/>
      </c>
      <c r="Z77" s="39">
        <f>IFERROR(($P77/60)*$Y77,"")</f>
        <v/>
      </c>
      <c r="AA77" s="20" t="n"/>
      <c r="AB77" s="21">
        <f>IF($A77="","",IF(OR($M77="Not Completed",$U77="Failed",AND($T77&lt;&gt;"",$T77&lt;'Standards &amp; Staff'!$D$2),$AA77&gt;'Standards &amp; Staff'!$F$2),"Yes","No"))</f>
        <v/>
      </c>
      <c r="AC77" s="25">
        <f>IF($A77="","",IF($M77="Not Completed","Room Not Completed",IF($U77="Failed","Failed Inspection",IF(AND($T77&lt;&gt;"",$T77&lt;'Standards &amp; Staff'!$D$2),"Productivity Below Threshold",IF($AA77&gt;'Standards &amp; Staff'!$F$2,"Overtime Above Threshold","")))))</f>
        <v/>
      </c>
      <c r="AD77" s="26" t="n"/>
      <c r="AE77" s="26" t="n"/>
      <c r="AF77" s="20" t="n"/>
    </row>
    <row r="78">
      <c r="A78" s="19" t="n"/>
      <c r="B78" s="20" t="n"/>
      <c r="C78" s="20" t="n"/>
      <c r="D78" s="21">
        <f>IFERROR(INDEX('Standards &amp; Staff'!$B$15:$B$114,MATCH($C78,'Standards &amp; Staff'!$A$15:$A$114,0)),"")</f>
        <v/>
      </c>
      <c r="E78" s="21">
        <f>IFERROR(INDEX('Standards &amp; Staff'!$C$15:$C$114,MATCH($C78,'Standards &amp; Staff'!$A$15:$A$114,0)),"")</f>
        <v/>
      </c>
      <c r="F78" s="20" t="n"/>
      <c r="G78" s="20" t="n"/>
      <c r="H78" s="20" t="n"/>
      <c r="I78" s="20" t="n"/>
      <c r="J78" s="21">
        <f>IFERROR(IF($M78="Completed",INDEX('Standards &amp; Staff'!$B$5:$B$11,MATCH($I78,'Standards &amp; Staff'!$A$5:$A$11,0)),0),"")</f>
        <v/>
      </c>
      <c r="K78" s="22" t="n"/>
      <c r="L78" s="22" t="n"/>
      <c r="M78" s="20" t="n"/>
      <c r="N78" s="21">
        <f>IFERROR(IF(OR($K78="",$L78=""),"",MOD($L78-$K78,1)*1440),"")</f>
        <v/>
      </c>
      <c r="O78" s="20" t="n"/>
      <c r="P78" s="21">
        <f>IF(COUNTA($N78,$O78)=0,"",SUM($N78:$O78))</f>
        <v/>
      </c>
      <c r="Q78" s="21">
        <f>IFERROR(INDEX('Standards &amp; Staff'!$C$5:$C$11,MATCH($I78,'Standards &amp; Staff'!$A$5:$A$11,0)),"")</f>
        <v/>
      </c>
      <c r="R78" s="21">
        <f>IFERROR(($P78/60)*INDEX('Standards &amp; Staff'!$G$15:$G$114,MATCH($C78,'Standards &amp; Staff'!$A$15:$A$114,0)),"")</f>
        <v/>
      </c>
      <c r="S78" s="21">
        <f>IFERROR($N78-$Q78,"")</f>
        <v/>
      </c>
      <c r="T78" s="38">
        <f>IFERROR($J78/$R78,"")</f>
        <v/>
      </c>
      <c r="U78" s="20" t="n"/>
      <c r="V78" s="20" t="n"/>
      <c r="W78" s="20" t="n"/>
      <c r="X78" s="20" t="n"/>
      <c r="Y78" s="39">
        <f>IFERROR(INDEX('Standards &amp; Staff'!$F$15:$F$114,MATCH($C78,'Standards &amp; Staff'!$A$15:$A$114,0)),"")</f>
        <v/>
      </c>
      <c r="Z78" s="39">
        <f>IFERROR(($P78/60)*$Y78,"")</f>
        <v/>
      </c>
      <c r="AA78" s="20" t="n"/>
      <c r="AB78" s="21">
        <f>IF($A78="","",IF(OR($M78="Not Completed",$U78="Failed",AND($T78&lt;&gt;"",$T78&lt;'Standards &amp; Staff'!$D$2),$AA78&gt;'Standards &amp; Staff'!$F$2),"Yes","No"))</f>
        <v/>
      </c>
      <c r="AC78" s="25">
        <f>IF($A78="","",IF($M78="Not Completed","Room Not Completed",IF($U78="Failed","Failed Inspection",IF(AND($T78&lt;&gt;"",$T78&lt;'Standards &amp; Staff'!$D$2),"Productivity Below Threshold",IF($AA78&gt;'Standards &amp; Staff'!$F$2,"Overtime Above Threshold","")))))</f>
        <v/>
      </c>
      <c r="AD78" s="26" t="n"/>
      <c r="AE78" s="26" t="n"/>
      <c r="AF78" s="20" t="n"/>
    </row>
    <row r="79">
      <c r="A79" s="19" t="n"/>
      <c r="B79" s="20" t="n"/>
      <c r="C79" s="20" t="n"/>
      <c r="D79" s="21">
        <f>IFERROR(INDEX('Standards &amp; Staff'!$B$15:$B$114,MATCH($C79,'Standards &amp; Staff'!$A$15:$A$114,0)),"")</f>
        <v/>
      </c>
      <c r="E79" s="21">
        <f>IFERROR(INDEX('Standards &amp; Staff'!$C$15:$C$114,MATCH($C79,'Standards &amp; Staff'!$A$15:$A$114,0)),"")</f>
        <v/>
      </c>
      <c r="F79" s="20" t="n"/>
      <c r="G79" s="20" t="n"/>
      <c r="H79" s="20" t="n"/>
      <c r="I79" s="20" t="n"/>
      <c r="J79" s="21">
        <f>IFERROR(IF($M79="Completed",INDEX('Standards &amp; Staff'!$B$5:$B$11,MATCH($I79,'Standards &amp; Staff'!$A$5:$A$11,0)),0),"")</f>
        <v/>
      </c>
      <c r="K79" s="22" t="n"/>
      <c r="L79" s="22" t="n"/>
      <c r="M79" s="20" t="n"/>
      <c r="N79" s="21">
        <f>IFERROR(IF(OR($K79="",$L79=""),"",MOD($L79-$K79,1)*1440),"")</f>
        <v/>
      </c>
      <c r="O79" s="20" t="n"/>
      <c r="P79" s="21">
        <f>IF(COUNTA($N79,$O79)=0,"",SUM($N79:$O79))</f>
        <v/>
      </c>
      <c r="Q79" s="21">
        <f>IFERROR(INDEX('Standards &amp; Staff'!$C$5:$C$11,MATCH($I79,'Standards &amp; Staff'!$A$5:$A$11,0)),"")</f>
        <v/>
      </c>
      <c r="R79" s="21">
        <f>IFERROR(($P79/60)*INDEX('Standards &amp; Staff'!$G$15:$G$114,MATCH($C79,'Standards &amp; Staff'!$A$15:$A$114,0)),"")</f>
        <v/>
      </c>
      <c r="S79" s="21">
        <f>IFERROR($N79-$Q79,"")</f>
        <v/>
      </c>
      <c r="T79" s="38">
        <f>IFERROR($J79/$R79,"")</f>
        <v/>
      </c>
      <c r="U79" s="20" t="n"/>
      <c r="V79" s="20" t="n"/>
      <c r="W79" s="20" t="n"/>
      <c r="X79" s="20" t="n"/>
      <c r="Y79" s="39">
        <f>IFERROR(INDEX('Standards &amp; Staff'!$F$15:$F$114,MATCH($C79,'Standards &amp; Staff'!$A$15:$A$114,0)),"")</f>
        <v/>
      </c>
      <c r="Z79" s="39">
        <f>IFERROR(($P79/60)*$Y79,"")</f>
        <v/>
      </c>
      <c r="AA79" s="20" t="n"/>
      <c r="AB79" s="21">
        <f>IF($A79="","",IF(OR($M79="Not Completed",$U79="Failed",AND($T79&lt;&gt;"",$T79&lt;'Standards &amp; Staff'!$D$2),$AA79&gt;'Standards &amp; Staff'!$F$2),"Yes","No"))</f>
        <v/>
      </c>
      <c r="AC79" s="25">
        <f>IF($A79="","",IF($M79="Not Completed","Room Not Completed",IF($U79="Failed","Failed Inspection",IF(AND($T79&lt;&gt;"",$T79&lt;'Standards &amp; Staff'!$D$2),"Productivity Below Threshold",IF($AA79&gt;'Standards &amp; Staff'!$F$2,"Overtime Above Threshold","")))))</f>
        <v/>
      </c>
      <c r="AD79" s="26" t="n"/>
      <c r="AE79" s="26" t="n"/>
      <c r="AF79" s="20" t="n"/>
    </row>
    <row r="80">
      <c r="A80" s="19" t="n"/>
      <c r="B80" s="20" t="n"/>
      <c r="C80" s="20" t="n"/>
      <c r="D80" s="21">
        <f>IFERROR(INDEX('Standards &amp; Staff'!$B$15:$B$114,MATCH($C80,'Standards &amp; Staff'!$A$15:$A$114,0)),"")</f>
        <v/>
      </c>
      <c r="E80" s="21">
        <f>IFERROR(INDEX('Standards &amp; Staff'!$C$15:$C$114,MATCH($C80,'Standards &amp; Staff'!$A$15:$A$114,0)),"")</f>
        <v/>
      </c>
      <c r="F80" s="20" t="n"/>
      <c r="G80" s="20" t="n"/>
      <c r="H80" s="20" t="n"/>
      <c r="I80" s="20" t="n"/>
      <c r="J80" s="21">
        <f>IFERROR(IF($M80="Completed",INDEX('Standards &amp; Staff'!$B$5:$B$11,MATCH($I80,'Standards &amp; Staff'!$A$5:$A$11,0)),0),"")</f>
        <v/>
      </c>
      <c r="K80" s="22" t="n"/>
      <c r="L80" s="22" t="n"/>
      <c r="M80" s="20" t="n"/>
      <c r="N80" s="21">
        <f>IFERROR(IF(OR($K80="",$L80=""),"",MOD($L80-$K80,1)*1440),"")</f>
        <v/>
      </c>
      <c r="O80" s="20" t="n"/>
      <c r="P80" s="21">
        <f>IF(COUNTA($N80,$O80)=0,"",SUM($N80:$O80))</f>
        <v/>
      </c>
      <c r="Q80" s="21">
        <f>IFERROR(INDEX('Standards &amp; Staff'!$C$5:$C$11,MATCH($I80,'Standards &amp; Staff'!$A$5:$A$11,0)),"")</f>
        <v/>
      </c>
      <c r="R80" s="21">
        <f>IFERROR(($P80/60)*INDEX('Standards &amp; Staff'!$G$15:$G$114,MATCH($C80,'Standards &amp; Staff'!$A$15:$A$114,0)),"")</f>
        <v/>
      </c>
      <c r="S80" s="21">
        <f>IFERROR($N80-$Q80,"")</f>
        <v/>
      </c>
      <c r="T80" s="38">
        <f>IFERROR($J80/$R80,"")</f>
        <v/>
      </c>
      <c r="U80" s="20" t="n"/>
      <c r="V80" s="20" t="n"/>
      <c r="W80" s="20" t="n"/>
      <c r="X80" s="20" t="n"/>
      <c r="Y80" s="39">
        <f>IFERROR(INDEX('Standards &amp; Staff'!$F$15:$F$114,MATCH($C80,'Standards &amp; Staff'!$A$15:$A$114,0)),"")</f>
        <v/>
      </c>
      <c r="Z80" s="39">
        <f>IFERROR(($P80/60)*$Y80,"")</f>
        <v/>
      </c>
      <c r="AA80" s="20" t="n"/>
      <c r="AB80" s="21">
        <f>IF($A80="","",IF(OR($M80="Not Completed",$U80="Failed",AND($T80&lt;&gt;"",$T80&lt;'Standards &amp; Staff'!$D$2),$AA80&gt;'Standards &amp; Staff'!$F$2),"Yes","No"))</f>
        <v/>
      </c>
      <c r="AC80" s="25">
        <f>IF($A80="","",IF($M80="Not Completed","Room Not Completed",IF($U80="Failed","Failed Inspection",IF(AND($T80&lt;&gt;"",$T80&lt;'Standards &amp; Staff'!$D$2),"Productivity Below Threshold",IF($AA80&gt;'Standards &amp; Staff'!$F$2,"Overtime Above Threshold","")))))</f>
        <v/>
      </c>
      <c r="AD80" s="26" t="n"/>
      <c r="AE80" s="26" t="n"/>
      <c r="AF80" s="20" t="n"/>
    </row>
    <row r="81">
      <c r="A81" s="19" t="n"/>
      <c r="B81" s="20" t="n"/>
      <c r="C81" s="20" t="n"/>
      <c r="D81" s="21">
        <f>IFERROR(INDEX('Standards &amp; Staff'!$B$15:$B$114,MATCH($C81,'Standards &amp; Staff'!$A$15:$A$114,0)),"")</f>
        <v/>
      </c>
      <c r="E81" s="21">
        <f>IFERROR(INDEX('Standards &amp; Staff'!$C$15:$C$114,MATCH($C81,'Standards &amp; Staff'!$A$15:$A$114,0)),"")</f>
        <v/>
      </c>
      <c r="F81" s="20" t="n"/>
      <c r="G81" s="20" t="n"/>
      <c r="H81" s="20" t="n"/>
      <c r="I81" s="20" t="n"/>
      <c r="J81" s="21">
        <f>IFERROR(IF($M81="Completed",INDEX('Standards &amp; Staff'!$B$5:$B$11,MATCH($I81,'Standards &amp; Staff'!$A$5:$A$11,0)),0),"")</f>
        <v/>
      </c>
      <c r="K81" s="22" t="n"/>
      <c r="L81" s="22" t="n"/>
      <c r="M81" s="20" t="n"/>
      <c r="N81" s="21">
        <f>IFERROR(IF(OR($K81="",$L81=""),"",MOD($L81-$K81,1)*1440),"")</f>
        <v/>
      </c>
      <c r="O81" s="20" t="n"/>
      <c r="P81" s="21">
        <f>IF(COUNTA($N81,$O81)=0,"",SUM($N81:$O81))</f>
        <v/>
      </c>
      <c r="Q81" s="21">
        <f>IFERROR(INDEX('Standards &amp; Staff'!$C$5:$C$11,MATCH($I81,'Standards &amp; Staff'!$A$5:$A$11,0)),"")</f>
        <v/>
      </c>
      <c r="R81" s="21">
        <f>IFERROR(($P81/60)*INDEX('Standards &amp; Staff'!$G$15:$G$114,MATCH($C81,'Standards &amp; Staff'!$A$15:$A$114,0)),"")</f>
        <v/>
      </c>
      <c r="S81" s="21">
        <f>IFERROR($N81-$Q81,"")</f>
        <v/>
      </c>
      <c r="T81" s="38">
        <f>IFERROR($J81/$R81,"")</f>
        <v/>
      </c>
      <c r="U81" s="20" t="n"/>
      <c r="V81" s="20" t="n"/>
      <c r="W81" s="20" t="n"/>
      <c r="X81" s="20" t="n"/>
      <c r="Y81" s="39">
        <f>IFERROR(INDEX('Standards &amp; Staff'!$F$15:$F$114,MATCH($C81,'Standards &amp; Staff'!$A$15:$A$114,0)),"")</f>
        <v/>
      </c>
      <c r="Z81" s="39">
        <f>IFERROR(($P81/60)*$Y81,"")</f>
        <v/>
      </c>
      <c r="AA81" s="20" t="n"/>
      <c r="AB81" s="21">
        <f>IF($A81="","",IF(OR($M81="Not Completed",$U81="Failed",AND($T81&lt;&gt;"",$T81&lt;'Standards &amp; Staff'!$D$2),$AA81&gt;'Standards &amp; Staff'!$F$2),"Yes","No"))</f>
        <v/>
      </c>
      <c r="AC81" s="25">
        <f>IF($A81="","",IF($M81="Not Completed","Room Not Completed",IF($U81="Failed","Failed Inspection",IF(AND($T81&lt;&gt;"",$T81&lt;'Standards &amp; Staff'!$D$2),"Productivity Below Threshold",IF($AA81&gt;'Standards &amp; Staff'!$F$2,"Overtime Above Threshold","")))))</f>
        <v/>
      </c>
      <c r="AD81" s="26" t="n"/>
      <c r="AE81" s="26" t="n"/>
      <c r="AF81" s="20" t="n"/>
    </row>
    <row r="82">
      <c r="A82" s="19" t="n"/>
      <c r="B82" s="20" t="n"/>
      <c r="C82" s="20" t="n"/>
      <c r="D82" s="21">
        <f>IFERROR(INDEX('Standards &amp; Staff'!$B$15:$B$114,MATCH($C82,'Standards &amp; Staff'!$A$15:$A$114,0)),"")</f>
        <v/>
      </c>
      <c r="E82" s="21">
        <f>IFERROR(INDEX('Standards &amp; Staff'!$C$15:$C$114,MATCH($C82,'Standards &amp; Staff'!$A$15:$A$114,0)),"")</f>
        <v/>
      </c>
      <c r="F82" s="20" t="n"/>
      <c r="G82" s="20" t="n"/>
      <c r="H82" s="20" t="n"/>
      <c r="I82" s="20" t="n"/>
      <c r="J82" s="21">
        <f>IFERROR(IF($M82="Completed",INDEX('Standards &amp; Staff'!$B$5:$B$11,MATCH($I82,'Standards &amp; Staff'!$A$5:$A$11,0)),0),"")</f>
        <v/>
      </c>
      <c r="K82" s="22" t="n"/>
      <c r="L82" s="22" t="n"/>
      <c r="M82" s="20" t="n"/>
      <c r="N82" s="21">
        <f>IFERROR(IF(OR($K82="",$L82=""),"",MOD($L82-$K82,1)*1440),"")</f>
        <v/>
      </c>
      <c r="O82" s="20" t="n"/>
      <c r="P82" s="21">
        <f>IF(COUNTA($N82,$O82)=0,"",SUM($N82:$O82))</f>
        <v/>
      </c>
      <c r="Q82" s="21">
        <f>IFERROR(INDEX('Standards &amp; Staff'!$C$5:$C$11,MATCH($I82,'Standards &amp; Staff'!$A$5:$A$11,0)),"")</f>
        <v/>
      </c>
      <c r="R82" s="21">
        <f>IFERROR(($P82/60)*INDEX('Standards &amp; Staff'!$G$15:$G$114,MATCH($C82,'Standards &amp; Staff'!$A$15:$A$114,0)),"")</f>
        <v/>
      </c>
      <c r="S82" s="21">
        <f>IFERROR($N82-$Q82,"")</f>
        <v/>
      </c>
      <c r="T82" s="38">
        <f>IFERROR($J82/$R82,"")</f>
        <v/>
      </c>
      <c r="U82" s="20" t="n"/>
      <c r="V82" s="20" t="n"/>
      <c r="W82" s="20" t="n"/>
      <c r="X82" s="20" t="n"/>
      <c r="Y82" s="39">
        <f>IFERROR(INDEX('Standards &amp; Staff'!$F$15:$F$114,MATCH($C82,'Standards &amp; Staff'!$A$15:$A$114,0)),"")</f>
        <v/>
      </c>
      <c r="Z82" s="39">
        <f>IFERROR(($P82/60)*$Y82,"")</f>
        <v/>
      </c>
      <c r="AA82" s="20" t="n"/>
      <c r="AB82" s="21">
        <f>IF($A82="","",IF(OR($M82="Not Completed",$U82="Failed",AND($T82&lt;&gt;"",$T82&lt;'Standards &amp; Staff'!$D$2),$AA82&gt;'Standards &amp; Staff'!$F$2),"Yes","No"))</f>
        <v/>
      </c>
      <c r="AC82" s="25">
        <f>IF($A82="","",IF($M82="Not Completed","Room Not Completed",IF($U82="Failed","Failed Inspection",IF(AND($T82&lt;&gt;"",$T82&lt;'Standards &amp; Staff'!$D$2),"Productivity Below Threshold",IF($AA82&gt;'Standards &amp; Staff'!$F$2,"Overtime Above Threshold","")))))</f>
        <v/>
      </c>
      <c r="AD82" s="26" t="n"/>
      <c r="AE82" s="26" t="n"/>
      <c r="AF82" s="20" t="n"/>
    </row>
    <row r="83">
      <c r="A83" s="19" t="n"/>
      <c r="B83" s="20" t="n"/>
      <c r="C83" s="20" t="n"/>
      <c r="D83" s="21">
        <f>IFERROR(INDEX('Standards &amp; Staff'!$B$15:$B$114,MATCH($C83,'Standards &amp; Staff'!$A$15:$A$114,0)),"")</f>
        <v/>
      </c>
      <c r="E83" s="21">
        <f>IFERROR(INDEX('Standards &amp; Staff'!$C$15:$C$114,MATCH($C83,'Standards &amp; Staff'!$A$15:$A$114,0)),"")</f>
        <v/>
      </c>
      <c r="F83" s="20" t="n"/>
      <c r="G83" s="20" t="n"/>
      <c r="H83" s="20" t="n"/>
      <c r="I83" s="20" t="n"/>
      <c r="J83" s="21">
        <f>IFERROR(IF($M83="Completed",INDEX('Standards &amp; Staff'!$B$5:$B$11,MATCH($I83,'Standards &amp; Staff'!$A$5:$A$11,0)),0),"")</f>
        <v/>
      </c>
      <c r="K83" s="22" t="n"/>
      <c r="L83" s="22" t="n"/>
      <c r="M83" s="20" t="n"/>
      <c r="N83" s="21">
        <f>IFERROR(IF(OR($K83="",$L83=""),"",MOD($L83-$K83,1)*1440),"")</f>
        <v/>
      </c>
      <c r="O83" s="20" t="n"/>
      <c r="P83" s="21">
        <f>IF(COUNTA($N83,$O83)=0,"",SUM($N83:$O83))</f>
        <v/>
      </c>
      <c r="Q83" s="21">
        <f>IFERROR(INDEX('Standards &amp; Staff'!$C$5:$C$11,MATCH($I83,'Standards &amp; Staff'!$A$5:$A$11,0)),"")</f>
        <v/>
      </c>
      <c r="R83" s="21">
        <f>IFERROR(($P83/60)*INDEX('Standards &amp; Staff'!$G$15:$G$114,MATCH($C83,'Standards &amp; Staff'!$A$15:$A$114,0)),"")</f>
        <v/>
      </c>
      <c r="S83" s="21">
        <f>IFERROR($N83-$Q83,"")</f>
        <v/>
      </c>
      <c r="T83" s="38">
        <f>IFERROR($J83/$R83,"")</f>
        <v/>
      </c>
      <c r="U83" s="20" t="n"/>
      <c r="V83" s="20" t="n"/>
      <c r="W83" s="20" t="n"/>
      <c r="X83" s="20" t="n"/>
      <c r="Y83" s="39">
        <f>IFERROR(INDEX('Standards &amp; Staff'!$F$15:$F$114,MATCH($C83,'Standards &amp; Staff'!$A$15:$A$114,0)),"")</f>
        <v/>
      </c>
      <c r="Z83" s="39">
        <f>IFERROR(($P83/60)*$Y83,"")</f>
        <v/>
      </c>
      <c r="AA83" s="20" t="n"/>
      <c r="AB83" s="21">
        <f>IF($A83="","",IF(OR($M83="Not Completed",$U83="Failed",AND($T83&lt;&gt;"",$T83&lt;'Standards &amp; Staff'!$D$2),$AA83&gt;'Standards &amp; Staff'!$F$2),"Yes","No"))</f>
        <v/>
      </c>
      <c r="AC83" s="25">
        <f>IF($A83="","",IF($M83="Not Completed","Room Not Completed",IF($U83="Failed","Failed Inspection",IF(AND($T83&lt;&gt;"",$T83&lt;'Standards &amp; Staff'!$D$2),"Productivity Below Threshold",IF($AA83&gt;'Standards &amp; Staff'!$F$2,"Overtime Above Threshold","")))))</f>
        <v/>
      </c>
      <c r="AD83" s="26" t="n"/>
      <c r="AE83" s="26" t="n"/>
      <c r="AF83" s="20" t="n"/>
    </row>
    <row r="84">
      <c r="A84" s="19" t="n"/>
      <c r="B84" s="20" t="n"/>
      <c r="C84" s="20" t="n"/>
      <c r="D84" s="21">
        <f>IFERROR(INDEX('Standards &amp; Staff'!$B$15:$B$114,MATCH($C84,'Standards &amp; Staff'!$A$15:$A$114,0)),"")</f>
        <v/>
      </c>
      <c r="E84" s="21">
        <f>IFERROR(INDEX('Standards &amp; Staff'!$C$15:$C$114,MATCH($C84,'Standards &amp; Staff'!$A$15:$A$114,0)),"")</f>
        <v/>
      </c>
      <c r="F84" s="20" t="n"/>
      <c r="G84" s="20" t="n"/>
      <c r="H84" s="20" t="n"/>
      <c r="I84" s="20" t="n"/>
      <c r="J84" s="21">
        <f>IFERROR(IF($M84="Completed",INDEX('Standards &amp; Staff'!$B$5:$B$11,MATCH($I84,'Standards &amp; Staff'!$A$5:$A$11,0)),0),"")</f>
        <v/>
      </c>
      <c r="K84" s="22" t="n"/>
      <c r="L84" s="22" t="n"/>
      <c r="M84" s="20" t="n"/>
      <c r="N84" s="21">
        <f>IFERROR(IF(OR($K84="",$L84=""),"",MOD($L84-$K84,1)*1440),"")</f>
        <v/>
      </c>
      <c r="O84" s="20" t="n"/>
      <c r="P84" s="21">
        <f>IF(COUNTA($N84,$O84)=0,"",SUM($N84:$O84))</f>
        <v/>
      </c>
      <c r="Q84" s="21">
        <f>IFERROR(INDEX('Standards &amp; Staff'!$C$5:$C$11,MATCH($I84,'Standards &amp; Staff'!$A$5:$A$11,0)),"")</f>
        <v/>
      </c>
      <c r="R84" s="21">
        <f>IFERROR(($P84/60)*INDEX('Standards &amp; Staff'!$G$15:$G$114,MATCH($C84,'Standards &amp; Staff'!$A$15:$A$114,0)),"")</f>
        <v/>
      </c>
      <c r="S84" s="21">
        <f>IFERROR($N84-$Q84,"")</f>
        <v/>
      </c>
      <c r="T84" s="38">
        <f>IFERROR($J84/$R84,"")</f>
        <v/>
      </c>
      <c r="U84" s="20" t="n"/>
      <c r="V84" s="20" t="n"/>
      <c r="W84" s="20" t="n"/>
      <c r="X84" s="20" t="n"/>
      <c r="Y84" s="39">
        <f>IFERROR(INDEX('Standards &amp; Staff'!$F$15:$F$114,MATCH($C84,'Standards &amp; Staff'!$A$15:$A$114,0)),"")</f>
        <v/>
      </c>
      <c r="Z84" s="39">
        <f>IFERROR(($P84/60)*$Y84,"")</f>
        <v/>
      </c>
      <c r="AA84" s="20" t="n"/>
      <c r="AB84" s="21">
        <f>IF($A84="","",IF(OR($M84="Not Completed",$U84="Failed",AND($T84&lt;&gt;"",$T84&lt;'Standards &amp; Staff'!$D$2),$AA84&gt;'Standards &amp; Staff'!$F$2),"Yes","No"))</f>
        <v/>
      </c>
      <c r="AC84" s="25">
        <f>IF($A84="","",IF($M84="Not Completed","Room Not Completed",IF($U84="Failed","Failed Inspection",IF(AND($T84&lt;&gt;"",$T84&lt;'Standards &amp; Staff'!$D$2),"Productivity Below Threshold",IF($AA84&gt;'Standards &amp; Staff'!$F$2,"Overtime Above Threshold","")))))</f>
        <v/>
      </c>
      <c r="AD84" s="26" t="n"/>
      <c r="AE84" s="26" t="n"/>
      <c r="AF84" s="20" t="n"/>
    </row>
    <row r="85">
      <c r="A85" s="19" t="n"/>
      <c r="B85" s="20" t="n"/>
      <c r="C85" s="20" t="n"/>
      <c r="D85" s="21">
        <f>IFERROR(INDEX('Standards &amp; Staff'!$B$15:$B$114,MATCH($C85,'Standards &amp; Staff'!$A$15:$A$114,0)),"")</f>
        <v/>
      </c>
      <c r="E85" s="21">
        <f>IFERROR(INDEX('Standards &amp; Staff'!$C$15:$C$114,MATCH($C85,'Standards &amp; Staff'!$A$15:$A$114,0)),"")</f>
        <v/>
      </c>
      <c r="F85" s="20" t="n"/>
      <c r="G85" s="20" t="n"/>
      <c r="H85" s="20" t="n"/>
      <c r="I85" s="20" t="n"/>
      <c r="J85" s="21">
        <f>IFERROR(IF($M85="Completed",INDEX('Standards &amp; Staff'!$B$5:$B$11,MATCH($I85,'Standards &amp; Staff'!$A$5:$A$11,0)),0),"")</f>
        <v/>
      </c>
      <c r="K85" s="22" t="n"/>
      <c r="L85" s="22" t="n"/>
      <c r="M85" s="20" t="n"/>
      <c r="N85" s="21">
        <f>IFERROR(IF(OR($K85="",$L85=""),"",MOD($L85-$K85,1)*1440),"")</f>
        <v/>
      </c>
      <c r="O85" s="20" t="n"/>
      <c r="P85" s="21">
        <f>IF(COUNTA($N85,$O85)=0,"",SUM($N85:$O85))</f>
        <v/>
      </c>
      <c r="Q85" s="21">
        <f>IFERROR(INDEX('Standards &amp; Staff'!$C$5:$C$11,MATCH($I85,'Standards &amp; Staff'!$A$5:$A$11,0)),"")</f>
        <v/>
      </c>
      <c r="R85" s="21">
        <f>IFERROR(($P85/60)*INDEX('Standards &amp; Staff'!$G$15:$G$114,MATCH($C85,'Standards &amp; Staff'!$A$15:$A$114,0)),"")</f>
        <v/>
      </c>
      <c r="S85" s="21">
        <f>IFERROR($N85-$Q85,"")</f>
        <v/>
      </c>
      <c r="T85" s="38">
        <f>IFERROR($J85/$R85,"")</f>
        <v/>
      </c>
      <c r="U85" s="20" t="n"/>
      <c r="V85" s="20" t="n"/>
      <c r="W85" s="20" t="n"/>
      <c r="X85" s="20" t="n"/>
      <c r="Y85" s="39">
        <f>IFERROR(INDEX('Standards &amp; Staff'!$F$15:$F$114,MATCH($C85,'Standards &amp; Staff'!$A$15:$A$114,0)),"")</f>
        <v/>
      </c>
      <c r="Z85" s="39">
        <f>IFERROR(($P85/60)*$Y85,"")</f>
        <v/>
      </c>
      <c r="AA85" s="20" t="n"/>
      <c r="AB85" s="21">
        <f>IF($A85="","",IF(OR($M85="Not Completed",$U85="Failed",AND($T85&lt;&gt;"",$T85&lt;'Standards &amp; Staff'!$D$2),$AA85&gt;'Standards &amp; Staff'!$F$2),"Yes","No"))</f>
        <v/>
      </c>
      <c r="AC85" s="25">
        <f>IF($A85="","",IF($M85="Not Completed","Room Not Completed",IF($U85="Failed","Failed Inspection",IF(AND($T85&lt;&gt;"",$T85&lt;'Standards &amp; Staff'!$D$2),"Productivity Below Threshold",IF($AA85&gt;'Standards &amp; Staff'!$F$2,"Overtime Above Threshold","")))))</f>
        <v/>
      </c>
      <c r="AD85" s="26" t="n"/>
      <c r="AE85" s="26" t="n"/>
      <c r="AF85" s="20" t="n"/>
    </row>
    <row r="86">
      <c r="A86" s="19" t="n"/>
      <c r="B86" s="20" t="n"/>
      <c r="C86" s="20" t="n"/>
      <c r="D86" s="21">
        <f>IFERROR(INDEX('Standards &amp; Staff'!$B$15:$B$114,MATCH($C86,'Standards &amp; Staff'!$A$15:$A$114,0)),"")</f>
        <v/>
      </c>
      <c r="E86" s="21">
        <f>IFERROR(INDEX('Standards &amp; Staff'!$C$15:$C$114,MATCH($C86,'Standards &amp; Staff'!$A$15:$A$114,0)),"")</f>
        <v/>
      </c>
      <c r="F86" s="20" t="n"/>
      <c r="G86" s="20" t="n"/>
      <c r="H86" s="20" t="n"/>
      <c r="I86" s="20" t="n"/>
      <c r="J86" s="21">
        <f>IFERROR(IF($M86="Completed",INDEX('Standards &amp; Staff'!$B$5:$B$11,MATCH($I86,'Standards &amp; Staff'!$A$5:$A$11,0)),0),"")</f>
        <v/>
      </c>
      <c r="K86" s="22" t="n"/>
      <c r="L86" s="22" t="n"/>
      <c r="M86" s="20" t="n"/>
      <c r="N86" s="21">
        <f>IFERROR(IF(OR($K86="",$L86=""),"",MOD($L86-$K86,1)*1440),"")</f>
        <v/>
      </c>
      <c r="O86" s="20" t="n"/>
      <c r="P86" s="21">
        <f>IF(COUNTA($N86,$O86)=0,"",SUM($N86:$O86))</f>
        <v/>
      </c>
      <c r="Q86" s="21">
        <f>IFERROR(INDEX('Standards &amp; Staff'!$C$5:$C$11,MATCH($I86,'Standards &amp; Staff'!$A$5:$A$11,0)),"")</f>
        <v/>
      </c>
      <c r="R86" s="21">
        <f>IFERROR(($P86/60)*INDEX('Standards &amp; Staff'!$G$15:$G$114,MATCH($C86,'Standards &amp; Staff'!$A$15:$A$114,0)),"")</f>
        <v/>
      </c>
      <c r="S86" s="21">
        <f>IFERROR($N86-$Q86,"")</f>
        <v/>
      </c>
      <c r="T86" s="38">
        <f>IFERROR($J86/$R86,"")</f>
        <v/>
      </c>
      <c r="U86" s="20" t="n"/>
      <c r="V86" s="20" t="n"/>
      <c r="W86" s="20" t="n"/>
      <c r="X86" s="20" t="n"/>
      <c r="Y86" s="39">
        <f>IFERROR(INDEX('Standards &amp; Staff'!$F$15:$F$114,MATCH($C86,'Standards &amp; Staff'!$A$15:$A$114,0)),"")</f>
        <v/>
      </c>
      <c r="Z86" s="39">
        <f>IFERROR(($P86/60)*$Y86,"")</f>
        <v/>
      </c>
      <c r="AA86" s="20" t="n"/>
      <c r="AB86" s="21">
        <f>IF($A86="","",IF(OR($M86="Not Completed",$U86="Failed",AND($T86&lt;&gt;"",$T86&lt;'Standards &amp; Staff'!$D$2),$AA86&gt;'Standards &amp; Staff'!$F$2),"Yes","No"))</f>
        <v/>
      </c>
      <c r="AC86" s="25">
        <f>IF($A86="","",IF($M86="Not Completed","Room Not Completed",IF($U86="Failed","Failed Inspection",IF(AND($T86&lt;&gt;"",$T86&lt;'Standards &amp; Staff'!$D$2),"Productivity Below Threshold",IF($AA86&gt;'Standards &amp; Staff'!$F$2,"Overtime Above Threshold","")))))</f>
        <v/>
      </c>
      <c r="AD86" s="26" t="n"/>
      <c r="AE86" s="26" t="n"/>
      <c r="AF86" s="20" t="n"/>
    </row>
    <row r="87">
      <c r="A87" s="19" t="n"/>
      <c r="B87" s="20" t="n"/>
      <c r="C87" s="20" t="n"/>
      <c r="D87" s="21">
        <f>IFERROR(INDEX('Standards &amp; Staff'!$B$15:$B$114,MATCH($C87,'Standards &amp; Staff'!$A$15:$A$114,0)),"")</f>
        <v/>
      </c>
      <c r="E87" s="21">
        <f>IFERROR(INDEX('Standards &amp; Staff'!$C$15:$C$114,MATCH($C87,'Standards &amp; Staff'!$A$15:$A$114,0)),"")</f>
        <v/>
      </c>
      <c r="F87" s="20" t="n"/>
      <c r="G87" s="20" t="n"/>
      <c r="H87" s="20" t="n"/>
      <c r="I87" s="20" t="n"/>
      <c r="J87" s="21">
        <f>IFERROR(IF($M87="Completed",INDEX('Standards &amp; Staff'!$B$5:$B$11,MATCH($I87,'Standards &amp; Staff'!$A$5:$A$11,0)),0),"")</f>
        <v/>
      </c>
      <c r="K87" s="22" t="n"/>
      <c r="L87" s="22" t="n"/>
      <c r="M87" s="20" t="n"/>
      <c r="N87" s="21">
        <f>IFERROR(IF(OR($K87="",$L87=""),"",MOD($L87-$K87,1)*1440),"")</f>
        <v/>
      </c>
      <c r="O87" s="20" t="n"/>
      <c r="P87" s="21">
        <f>IF(COUNTA($N87,$O87)=0,"",SUM($N87:$O87))</f>
        <v/>
      </c>
      <c r="Q87" s="21">
        <f>IFERROR(INDEX('Standards &amp; Staff'!$C$5:$C$11,MATCH($I87,'Standards &amp; Staff'!$A$5:$A$11,0)),"")</f>
        <v/>
      </c>
      <c r="R87" s="21">
        <f>IFERROR(($P87/60)*INDEX('Standards &amp; Staff'!$G$15:$G$114,MATCH($C87,'Standards &amp; Staff'!$A$15:$A$114,0)),"")</f>
        <v/>
      </c>
      <c r="S87" s="21">
        <f>IFERROR($N87-$Q87,"")</f>
        <v/>
      </c>
      <c r="T87" s="38">
        <f>IFERROR($J87/$R87,"")</f>
        <v/>
      </c>
      <c r="U87" s="20" t="n"/>
      <c r="V87" s="20" t="n"/>
      <c r="W87" s="20" t="n"/>
      <c r="X87" s="20" t="n"/>
      <c r="Y87" s="39">
        <f>IFERROR(INDEX('Standards &amp; Staff'!$F$15:$F$114,MATCH($C87,'Standards &amp; Staff'!$A$15:$A$114,0)),"")</f>
        <v/>
      </c>
      <c r="Z87" s="39">
        <f>IFERROR(($P87/60)*$Y87,"")</f>
        <v/>
      </c>
      <c r="AA87" s="20" t="n"/>
      <c r="AB87" s="21">
        <f>IF($A87="","",IF(OR($M87="Not Completed",$U87="Failed",AND($T87&lt;&gt;"",$T87&lt;'Standards &amp; Staff'!$D$2),$AA87&gt;'Standards &amp; Staff'!$F$2),"Yes","No"))</f>
        <v/>
      </c>
      <c r="AC87" s="25">
        <f>IF($A87="","",IF($M87="Not Completed","Room Not Completed",IF($U87="Failed","Failed Inspection",IF(AND($T87&lt;&gt;"",$T87&lt;'Standards &amp; Staff'!$D$2),"Productivity Below Threshold",IF($AA87&gt;'Standards &amp; Staff'!$F$2,"Overtime Above Threshold","")))))</f>
        <v/>
      </c>
      <c r="AD87" s="26" t="n"/>
      <c r="AE87" s="26" t="n"/>
      <c r="AF87" s="20" t="n"/>
    </row>
    <row r="88">
      <c r="A88" s="19" t="n"/>
      <c r="B88" s="20" t="n"/>
      <c r="C88" s="20" t="n"/>
      <c r="D88" s="21">
        <f>IFERROR(INDEX('Standards &amp; Staff'!$B$15:$B$114,MATCH($C88,'Standards &amp; Staff'!$A$15:$A$114,0)),"")</f>
        <v/>
      </c>
      <c r="E88" s="21">
        <f>IFERROR(INDEX('Standards &amp; Staff'!$C$15:$C$114,MATCH($C88,'Standards &amp; Staff'!$A$15:$A$114,0)),"")</f>
        <v/>
      </c>
      <c r="F88" s="20" t="n"/>
      <c r="G88" s="20" t="n"/>
      <c r="H88" s="20" t="n"/>
      <c r="I88" s="20" t="n"/>
      <c r="J88" s="21">
        <f>IFERROR(IF($M88="Completed",INDEX('Standards &amp; Staff'!$B$5:$B$11,MATCH($I88,'Standards &amp; Staff'!$A$5:$A$11,0)),0),"")</f>
        <v/>
      </c>
      <c r="K88" s="22" t="n"/>
      <c r="L88" s="22" t="n"/>
      <c r="M88" s="20" t="n"/>
      <c r="N88" s="21">
        <f>IFERROR(IF(OR($K88="",$L88=""),"",MOD($L88-$K88,1)*1440),"")</f>
        <v/>
      </c>
      <c r="O88" s="20" t="n"/>
      <c r="P88" s="21">
        <f>IF(COUNTA($N88,$O88)=0,"",SUM($N88:$O88))</f>
        <v/>
      </c>
      <c r="Q88" s="21">
        <f>IFERROR(INDEX('Standards &amp; Staff'!$C$5:$C$11,MATCH($I88,'Standards &amp; Staff'!$A$5:$A$11,0)),"")</f>
        <v/>
      </c>
      <c r="R88" s="21">
        <f>IFERROR(($P88/60)*INDEX('Standards &amp; Staff'!$G$15:$G$114,MATCH($C88,'Standards &amp; Staff'!$A$15:$A$114,0)),"")</f>
        <v/>
      </c>
      <c r="S88" s="21">
        <f>IFERROR($N88-$Q88,"")</f>
        <v/>
      </c>
      <c r="T88" s="38">
        <f>IFERROR($J88/$R88,"")</f>
        <v/>
      </c>
      <c r="U88" s="20" t="n"/>
      <c r="V88" s="20" t="n"/>
      <c r="W88" s="20" t="n"/>
      <c r="X88" s="20" t="n"/>
      <c r="Y88" s="39">
        <f>IFERROR(INDEX('Standards &amp; Staff'!$F$15:$F$114,MATCH($C88,'Standards &amp; Staff'!$A$15:$A$114,0)),"")</f>
        <v/>
      </c>
      <c r="Z88" s="39">
        <f>IFERROR(($P88/60)*$Y88,"")</f>
        <v/>
      </c>
      <c r="AA88" s="20" t="n"/>
      <c r="AB88" s="21">
        <f>IF($A88="","",IF(OR($M88="Not Completed",$U88="Failed",AND($T88&lt;&gt;"",$T88&lt;'Standards &amp; Staff'!$D$2),$AA88&gt;'Standards &amp; Staff'!$F$2),"Yes","No"))</f>
        <v/>
      </c>
      <c r="AC88" s="25">
        <f>IF($A88="","",IF($M88="Not Completed","Room Not Completed",IF($U88="Failed","Failed Inspection",IF(AND($T88&lt;&gt;"",$T88&lt;'Standards &amp; Staff'!$D$2),"Productivity Below Threshold",IF($AA88&gt;'Standards &amp; Staff'!$F$2,"Overtime Above Threshold","")))))</f>
        <v/>
      </c>
      <c r="AD88" s="26" t="n"/>
      <c r="AE88" s="26" t="n"/>
      <c r="AF88" s="20" t="n"/>
    </row>
    <row r="89">
      <c r="A89" s="19" t="n"/>
      <c r="B89" s="20" t="n"/>
      <c r="C89" s="20" t="n"/>
      <c r="D89" s="21">
        <f>IFERROR(INDEX('Standards &amp; Staff'!$B$15:$B$114,MATCH($C89,'Standards &amp; Staff'!$A$15:$A$114,0)),"")</f>
        <v/>
      </c>
      <c r="E89" s="21">
        <f>IFERROR(INDEX('Standards &amp; Staff'!$C$15:$C$114,MATCH($C89,'Standards &amp; Staff'!$A$15:$A$114,0)),"")</f>
        <v/>
      </c>
      <c r="F89" s="20" t="n"/>
      <c r="G89" s="20" t="n"/>
      <c r="H89" s="20" t="n"/>
      <c r="I89" s="20" t="n"/>
      <c r="J89" s="21">
        <f>IFERROR(IF($M89="Completed",INDEX('Standards &amp; Staff'!$B$5:$B$11,MATCH($I89,'Standards &amp; Staff'!$A$5:$A$11,0)),0),"")</f>
        <v/>
      </c>
      <c r="K89" s="22" t="n"/>
      <c r="L89" s="22" t="n"/>
      <c r="M89" s="20" t="n"/>
      <c r="N89" s="21">
        <f>IFERROR(IF(OR($K89="",$L89=""),"",MOD($L89-$K89,1)*1440),"")</f>
        <v/>
      </c>
      <c r="O89" s="20" t="n"/>
      <c r="P89" s="21">
        <f>IF(COUNTA($N89,$O89)=0,"",SUM($N89:$O89))</f>
        <v/>
      </c>
      <c r="Q89" s="21">
        <f>IFERROR(INDEX('Standards &amp; Staff'!$C$5:$C$11,MATCH($I89,'Standards &amp; Staff'!$A$5:$A$11,0)),"")</f>
        <v/>
      </c>
      <c r="R89" s="21">
        <f>IFERROR(($P89/60)*INDEX('Standards &amp; Staff'!$G$15:$G$114,MATCH($C89,'Standards &amp; Staff'!$A$15:$A$114,0)),"")</f>
        <v/>
      </c>
      <c r="S89" s="21">
        <f>IFERROR($N89-$Q89,"")</f>
        <v/>
      </c>
      <c r="T89" s="38">
        <f>IFERROR($J89/$R89,"")</f>
        <v/>
      </c>
      <c r="U89" s="20" t="n"/>
      <c r="V89" s="20" t="n"/>
      <c r="W89" s="20" t="n"/>
      <c r="X89" s="20" t="n"/>
      <c r="Y89" s="39">
        <f>IFERROR(INDEX('Standards &amp; Staff'!$F$15:$F$114,MATCH($C89,'Standards &amp; Staff'!$A$15:$A$114,0)),"")</f>
        <v/>
      </c>
      <c r="Z89" s="39">
        <f>IFERROR(($P89/60)*$Y89,"")</f>
        <v/>
      </c>
      <c r="AA89" s="20" t="n"/>
      <c r="AB89" s="21">
        <f>IF($A89="","",IF(OR($M89="Not Completed",$U89="Failed",AND($T89&lt;&gt;"",$T89&lt;'Standards &amp; Staff'!$D$2),$AA89&gt;'Standards &amp; Staff'!$F$2),"Yes","No"))</f>
        <v/>
      </c>
      <c r="AC89" s="25">
        <f>IF($A89="","",IF($M89="Not Completed","Room Not Completed",IF($U89="Failed","Failed Inspection",IF(AND($T89&lt;&gt;"",$T89&lt;'Standards &amp; Staff'!$D$2),"Productivity Below Threshold",IF($AA89&gt;'Standards &amp; Staff'!$F$2,"Overtime Above Threshold","")))))</f>
        <v/>
      </c>
      <c r="AD89" s="26" t="n"/>
      <c r="AE89" s="26" t="n"/>
      <c r="AF89" s="20" t="n"/>
    </row>
    <row r="90">
      <c r="A90" s="19" t="n"/>
      <c r="B90" s="20" t="n"/>
      <c r="C90" s="20" t="n"/>
      <c r="D90" s="21">
        <f>IFERROR(INDEX('Standards &amp; Staff'!$B$15:$B$114,MATCH($C90,'Standards &amp; Staff'!$A$15:$A$114,0)),"")</f>
        <v/>
      </c>
      <c r="E90" s="21">
        <f>IFERROR(INDEX('Standards &amp; Staff'!$C$15:$C$114,MATCH($C90,'Standards &amp; Staff'!$A$15:$A$114,0)),"")</f>
        <v/>
      </c>
      <c r="F90" s="20" t="n"/>
      <c r="G90" s="20" t="n"/>
      <c r="H90" s="20" t="n"/>
      <c r="I90" s="20" t="n"/>
      <c r="J90" s="21">
        <f>IFERROR(IF($M90="Completed",INDEX('Standards &amp; Staff'!$B$5:$B$11,MATCH($I90,'Standards &amp; Staff'!$A$5:$A$11,0)),0),"")</f>
        <v/>
      </c>
      <c r="K90" s="22" t="n"/>
      <c r="L90" s="22" t="n"/>
      <c r="M90" s="20" t="n"/>
      <c r="N90" s="21">
        <f>IFERROR(IF(OR($K90="",$L90=""),"",MOD($L90-$K90,1)*1440),"")</f>
        <v/>
      </c>
      <c r="O90" s="20" t="n"/>
      <c r="P90" s="21">
        <f>IF(COUNTA($N90,$O90)=0,"",SUM($N90:$O90))</f>
        <v/>
      </c>
      <c r="Q90" s="21">
        <f>IFERROR(INDEX('Standards &amp; Staff'!$C$5:$C$11,MATCH($I90,'Standards &amp; Staff'!$A$5:$A$11,0)),"")</f>
        <v/>
      </c>
      <c r="R90" s="21">
        <f>IFERROR(($P90/60)*INDEX('Standards &amp; Staff'!$G$15:$G$114,MATCH($C90,'Standards &amp; Staff'!$A$15:$A$114,0)),"")</f>
        <v/>
      </c>
      <c r="S90" s="21">
        <f>IFERROR($N90-$Q90,"")</f>
        <v/>
      </c>
      <c r="T90" s="38">
        <f>IFERROR($J90/$R90,"")</f>
        <v/>
      </c>
      <c r="U90" s="20" t="n"/>
      <c r="V90" s="20" t="n"/>
      <c r="W90" s="20" t="n"/>
      <c r="X90" s="20" t="n"/>
      <c r="Y90" s="39">
        <f>IFERROR(INDEX('Standards &amp; Staff'!$F$15:$F$114,MATCH($C90,'Standards &amp; Staff'!$A$15:$A$114,0)),"")</f>
        <v/>
      </c>
      <c r="Z90" s="39">
        <f>IFERROR(($P90/60)*$Y90,"")</f>
        <v/>
      </c>
      <c r="AA90" s="20" t="n"/>
      <c r="AB90" s="21">
        <f>IF($A90="","",IF(OR($M90="Not Completed",$U90="Failed",AND($T90&lt;&gt;"",$T90&lt;'Standards &amp; Staff'!$D$2),$AA90&gt;'Standards &amp; Staff'!$F$2),"Yes","No"))</f>
        <v/>
      </c>
      <c r="AC90" s="25">
        <f>IF($A90="","",IF($M90="Not Completed","Room Not Completed",IF($U90="Failed","Failed Inspection",IF(AND($T90&lt;&gt;"",$T90&lt;'Standards &amp; Staff'!$D$2),"Productivity Below Threshold",IF($AA90&gt;'Standards &amp; Staff'!$F$2,"Overtime Above Threshold","")))))</f>
        <v/>
      </c>
      <c r="AD90" s="26" t="n"/>
      <c r="AE90" s="26" t="n"/>
      <c r="AF90" s="20" t="n"/>
    </row>
    <row r="91">
      <c r="A91" s="19" t="n"/>
      <c r="B91" s="20" t="n"/>
      <c r="C91" s="20" t="n"/>
      <c r="D91" s="21">
        <f>IFERROR(INDEX('Standards &amp; Staff'!$B$15:$B$114,MATCH($C91,'Standards &amp; Staff'!$A$15:$A$114,0)),"")</f>
        <v/>
      </c>
      <c r="E91" s="21">
        <f>IFERROR(INDEX('Standards &amp; Staff'!$C$15:$C$114,MATCH($C91,'Standards &amp; Staff'!$A$15:$A$114,0)),"")</f>
        <v/>
      </c>
      <c r="F91" s="20" t="n"/>
      <c r="G91" s="20" t="n"/>
      <c r="H91" s="20" t="n"/>
      <c r="I91" s="20" t="n"/>
      <c r="J91" s="21">
        <f>IFERROR(IF($M91="Completed",INDEX('Standards &amp; Staff'!$B$5:$B$11,MATCH($I91,'Standards &amp; Staff'!$A$5:$A$11,0)),0),"")</f>
        <v/>
      </c>
      <c r="K91" s="22" t="n"/>
      <c r="L91" s="22" t="n"/>
      <c r="M91" s="20" t="n"/>
      <c r="N91" s="21">
        <f>IFERROR(IF(OR($K91="",$L91=""),"",MOD($L91-$K91,1)*1440),"")</f>
        <v/>
      </c>
      <c r="O91" s="20" t="n"/>
      <c r="P91" s="21">
        <f>IF(COUNTA($N91,$O91)=0,"",SUM($N91:$O91))</f>
        <v/>
      </c>
      <c r="Q91" s="21">
        <f>IFERROR(INDEX('Standards &amp; Staff'!$C$5:$C$11,MATCH($I91,'Standards &amp; Staff'!$A$5:$A$11,0)),"")</f>
        <v/>
      </c>
      <c r="R91" s="21">
        <f>IFERROR(($P91/60)*INDEX('Standards &amp; Staff'!$G$15:$G$114,MATCH($C91,'Standards &amp; Staff'!$A$15:$A$114,0)),"")</f>
        <v/>
      </c>
      <c r="S91" s="21">
        <f>IFERROR($N91-$Q91,"")</f>
        <v/>
      </c>
      <c r="T91" s="38">
        <f>IFERROR($J91/$R91,"")</f>
        <v/>
      </c>
      <c r="U91" s="20" t="n"/>
      <c r="V91" s="20" t="n"/>
      <c r="W91" s="20" t="n"/>
      <c r="X91" s="20" t="n"/>
      <c r="Y91" s="39">
        <f>IFERROR(INDEX('Standards &amp; Staff'!$F$15:$F$114,MATCH($C91,'Standards &amp; Staff'!$A$15:$A$114,0)),"")</f>
        <v/>
      </c>
      <c r="Z91" s="39">
        <f>IFERROR(($P91/60)*$Y91,"")</f>
        <v/>
      </c>
      <c r="AA91" s="20" t="n"/>
      <c r="AB91" s="21">
        <f>IF($A91="","",IF(OR($M91="Not Completed",$U91="Failed",AND($T91&lt;&gt;"",$T91&lt;'Standards &amp; Staff'!$D$2),$AA91&gt;'Standards &amp; Staff'!$F$2),"Yes","No"))</f>
        <v/>
      </c>
      <c r="AC91" s="25">
        <f>IF($A91="","",IF($M91="Not Completed","Room Not Completed",IF($U91="Failed","Failed Inspection",IF(AND($T91&lt;&gt;"",$T91&lt;'Standards &amp; Staff'!$D$2),"Productivity Below Threshold",IF($AA91&gt;'Standards &amp; Staff'!$F$2,"Overtime Above Threshold","")))))</f>
        <v/>
      </c>
      <c r="AD91" s="26" t="n"/>
      <c r="AE91" s="26" t="n"/>
      <c r="AF91" s="20" t="n"/>
    </row>
    <row r="92">
      <c r="A92" s="19" t="n"/>
      <c r="B92" s="20" t="n"/>
      <c r="C92" s="20" t="n"/>
      <c r="D92" s="21">
        <f>IFERROR(INDEX('Standards &amp; Staff'!$B$15:$B$114,MATCH($C92,'Standards &amp; Staff'!$A$15:$A$114,0)),"")</f>
        <v/>
      </c>
      <c r="E92" s="21">
        <f>IFERROR(INDEX('Standards &amp; Staff'!$C$15:$C$114,MATCH($C92,'Standards &amp; Staff'!$A$15:$A$114,0)),"")</f>
        <v/>
      </c>
      <c r="F92" s="20" t="n"/>
      <c r="G92" s="20" t="n"/>
      <c r="H92" s="20" t="n"/>
      <c r="I92" s="20" t="n"/>
      <c r="J92" s="21">
        <f>IFERROR(IF($M92="Completed",INDEX('Standards &amp; Staff'!$B$5:$B$11,MATCH($I92,'Standards &amp; Staff'!$A$5:$A$11,0)),0),"")</f>
        <v/>
      </c>
      <c r="K92" s="22" t="n"/>
      <c r="L92" s="22" t="n"/>
      <c r="M92" s="20" t="n"/>
      <c r="N92" s="21">
        <f>IFERROR(IF(OR($K92="",$L92=""),"",MOD($L92-$K92,1)*1440),"")</f>
        <v/>
      </c>
      <c r="O92" s="20" t="n"/>
      <c r="P92" s="21">
        <f>IF(COUNTA($N92,$O92)=0,"",SUM($N92:$O92))</f>
        <v/>
      </c>
      <c r="Q92" s="21">
        <f>IFERROR(INDEX('Standards &amp; Staff'!$C$5:$C$11,MATCH($I92,'Standards &amp; Staff'!$A$5:$A$11,0)),"")</f>
        <v/>
      </c>
      <c r="R92" s="21">
        <f>IFERROR(($P92/60)*INDEX('Standards &amp; Staff'!$G$15:$G$114,MATCH($C92,'Standards &amp; Staff'!$A$15:$A$114,0)),"")</f>
        <v/>
      </c>
      <c r="S92" s="21">
        <f>IFERROR($N92-$Q92,"")</f>
        <v/>
      </c>
      <c r="T92" s="38">
        <f>IFERROR($J92/$R92,"")</f>
        <v/>
      </c>
      <c r="U92" s="20" t="n"/>
      <c r="V92" s="20" t="n"/>
      <c r="W92" s="20" t="n"/>
      <c r="X92" s="20" t="n"/>
      <c r="Y92" s="39">
        <f>IFERROR(INDEX('Standards &amp; Staff'!$F$15:$F$114,MATCH($C92,'Standards &amp; Staff'!$A$15:$A$114,0)),"")</f>
        <v/>
      </c>
      <c r="Z92" s="39">
        <f>IFERROR(($P92/60)*$Y92,"")</f>
        <v/>
      </c>
      <c r="AA92" s="20" t="n"/>
      <c r="AB92" s="21">
        <f>IF($A92="","",IF(OR($M92="Not Completed",$U92="Failed",AND($T92&lt;&gt;"",$T92&lt;'Standards &amp; Staff'!$D$2),$AA92&gt;'Standards &amp; Staff'!$F$2),"Yes","No"))</f>
        <v/>
      </c>
      <c r="AC92" s="25">
        <f>IF($A92="","",IF($M92="Not Completed","Room Not Completed",IF($U92="Failed","Failed Inspection",IF(AND($T92&lt;&gt;"",$T92&lt;'Standards &amp; Staff'!$D$2),"Productivity Below Threshold",IF($AA92&gt;'Standards &amp; Staff'!$F$2,"Overtime Above Threshold","")))))</f>
        <v/>
      </c>
      <c r="AD92" s="26" t="n"/>
      <c r="AE92" s="26" t="n"/>
      <c r="AF92" s="20" t="n"/>
    </row>
    <row r="93">
      <c r="A93" s="19" t="n"/>
      <c r="B93" s="20" t="n"/>
      <c r="C93" s="20" t="n"/>
      <c r="D93" s="21">
        <f>IFERROR(INDEX('Standards &amp; Staff'!$B$15:$B$114,MATCH($C93,'Standards &amp; Staff'!$A$15:$A$114,0)),"")</f>
        <v/>
      </c>
      <c r="E93" s="21">
        <f>IFERROR(INDEX('Standards &amp; Staff'!$C$15:$C$114,MATCH($C93,'Standards &amp; Staff'!$A$15:$A$114,0)),"")</f>
        <v/>
      </c>
      <c r="F93" s="20" t="n"/>
      <c r="G93" s="20" t="n"/>
      <c r="H93" s="20" t="n"/>
      <c r="I93" s="20" t="n"/>
      <c r="J93" s="21">
        <f>IFERROR(IF($M93="Completed",INDEX('Standards &amp; Staff'!$B$5:$B$11,MATCH($I93,'Standards &amp; Staff'!$A$5:$A$11,0)),0),"")</f>
        <v/>
      </c>
      <c r="K93" s="22" t="n"/>
      <c r="L93" s="22" t="n"/>
      <c r="M93" s="20" t="n"/>
      <c r="N93" s="21">
        <f>IFERROR(IF(OR($K93="",$L93=""),"",MOD($L93-$K93,1)*1440),"")</f>
        <v/>
      </c>
      <c r="O93" s="20" t="n"/>
      <c r="P93" s="21">
        <f>IF(COUNTA($N93,$O93)=0,"",SUM($N93:$O93))</f>
        <v/>
      </c>
      <c r="Q93" s="21">
        <f>IFERROR(INDEX('Standards &amp; Staff'!$C$5:$C$11,MATCH($I93,'Standards &amp; Staff'!$A$5:$A$11,0)),"")</f>
        <v/>
      </c>
      <c r="R93" s="21">
        <f>IFERROR(($P93/60)*INDEX('Standards &amp; Staff'!$G$15:$G$114,MATCH($C93,'Standards &amp; Staff'!$A$15:$A$114,0)),"")</f>
        <v/>
      </c>
      <c r="S93" s="21">
        <f>IFERROR($N93-$Q93,"")</f>
        <v/>
      </c>
      <c r="T93" s="38">
        <f>IFERROR($J93/$R93,"")</f>
        <v/>
      </c>
      <c r="U93" s="20" t="n"/>
      <c r="V93" s="20" t="n"/>
      <c r="W93" s="20" t="n"/>
      <c r="X93" s="20" t="n"/>
      <c r="Y93" s="39">
        <f>IFERROR(INDEX('Standards &amp; Staff'!$F$15:$F$114,MATCH($C93,'Standards &amp; Staff'!$A$15:$A$114,0)),"")</f>
        <v/>
      </c>
      <c r="Z93" s="39">
        <f>IFERROR(($P93/60)*$Y93,"")</f>
        <v/>
      </c>
      <c r="AA93" s="20" t="n"/>
      <c r="AB93" s="21">
        <f>IF($A93="","",IF(OR($M93="Not Completed",$U93="Failed",AND($T93&lt;&gt;"",$T93&lt;'Standards &amp; Staff'!$D$2),$AA93&gt;'Standards &amp; Staff'!$F$2),"Yes","No"))</f>
        <v/>
      </c>
      <c r="AC93" s="25">
        <f>IF($A93="","",IF($M93="Not Completed","Room Not Completed",IF($U93="Failed","Failed Inspection",IF(AND($T93&lt;&gt;"",$T93&lt;'Standards &amp; Staff'!$D$2),"Productivity Below Threshold",IF($AA93&gt;'Standards &amp; Staff'!$F$2,"Overtime Above Threshold","")))))</f>
        <v/>
      </c>
      <c r="AD93" s="26" t="n"/>
      <c r="AE93" s="26" t="n"/>
      <c r="AF93" s="20" t="n"/>
    </row>
    <row r="94">
      <c r="A94" s="19" t="n"/>
      <c r="B94" s="20" t="n"/>
      <c r="C94" s="20" t="n"/>
      <c r="D94" s="21">
        <f>IFERROR(INDEX('Standards &amp; Staff'!$B$15:$B$114,MATCH($C94,'Standards &amp; Staff'!$A$15:$A$114,0)),"")</f>
        <v/>
      </c>
      <c r="E94" s="21">
        <f>IFERROR(INDEX('Standards &amp; Staff'!$C$15:$C$114,MATCH($C94,'Standards &amp; Staff'!$A$15:$A$114,0)),"")</f>
        <v/>
      </c>
      <c r="F94" s="20" t="n"/>
      <c r="G94" s="20" t="n"/>
      <c r="H94" s="20" t="n"/>
      <c r="I94" s="20" t="n"/>
      <c r="J94" s="21">
        <f>IFERROR(IF($M94="Completed",INDEX('Standards &amp; Staff'!$B$5:$B$11,MATCH($I94,'Standards &amp; Staff'!$A$5:$A$11,0)),0),"")</f>
        <v/>
      </c>
      <c r="K94" s="22" t="n"/>
      <c r="L94" s="22" t="n"/>
      <c r="M94" s="20" t="n"/>
      <c r="N94" s="21">
        <f>IFERROR(IF(OR($K94="",$L94=""),"",MOD($L94-$K94,1)*1440),"")</f>
        <v/>
      </c>
      <c r="O94" s="20" t="n"/>
      <c r="P94" s="21">
        <f>IF(COUNTA($N94,$O94)=0,"",SUM($N94:$O94))</f>
        <v/>
      </c>
      <c r="Q94" s="21">
        <f>IFERROR(INDEX('Standards &amp; Staff'!$C$5:$C$11,MATCH($I94,'Standards &amp; Staff'!$A$5:$A$11,0)),"")</f>
        <v/>
      </c>
      <c r="R94" s="21">
        <f>IFERROR(($P94/60)*INDEX('Standards &amp; Staff'!$G$15:$G$114,MATCH($C94,'Standards &amp; Staff'!$A$15:$A$114,0)),"")</f>
        <v/>
      </c>
      <c r="S94" s="21">
        <f>IFERROR($N94-$Q94,"")</f>
        <v/>
      </c>
      <c r="T94" s="38">
        <f>IFERROR($J94/$R94,"")</f>
        <v/>
      </c>
      <c r="U94" s="20" t="n"/>
      <c r="V94" s="20" t="n"/>
      <c r="W94" s="20" t="n"/>
      <c r="X94" s="20" t="n"/>
      <c r="Y94" s="39">
        <f>IFERROR(INDEX('Standards &amp; Staff'!$F$15:$F$114,MATCH($C94,'Standards &amp; Staff'!$A$15:$A$114,0)),"")</f>
        <v/>
      </c>
      <c r="Z94" s="39">
        <f>IFERROR(($P94/60)*$Y94,"")</f>
        <v/>
      </c>
      <c r="AA94" s="20" t="n"/>
      <c r="AB94" s="21">
        <f>IF($A94="","",IF(OR($M94="Not Completed",$U94="Failed",AND($T94&lt;&gt;"",$T94&lt;'Standards &amp; Staff'!$D$2),$AA94&gt;'Standards &amp; Staff'!$F$2),"Yes","No"))</f>
        <v/>
      </c>
      <c r="AC94" s="25">
        <f>IF($A94="","",IF($M94="Not Completed","Room Not Completed",IF($U94="Failed","Failed Inspection",IF(AND($T94&lt;&gt;"",$T94&lt;'Standards &amp; Staff'!$D$2),"Productivity Below Threshold",IF($AA94&gt;'Standards &amp; Staff'!$F$2,"Overtime Above Threshold","")))))</f>
        <v/>
      </c>
      <c r="AD94" s="26" t="n"/>
      <c r="AE94" s="26" t="n"/>
      <c r="AF94" s="20" t="n"/>
    </row>
    <row r="95">
      <c r="A95" s="19" t="n"/>
      <c r="B95" s="20" t="n"/>
      <c r="C95" s="20" t="n"/>
      <c r="D95" s="21">
        <f>IFERROR(INDEX('Standards &amp; Staff'!$B$15:$B$114,MATCH($C95,'Standards &amp; Staff'!$A$15:$A$114,0)),"")</f>
        <v/>
      </c>
      <c r="E95" s="21">
        <f>IFERROR(INDEX('Standards &amp; Staff'!$C$15:$C$114,MATCH($C95,'Standards &amp; Staff'!$A$15:$A$114,0)),"")</f>
        <v/>
      </c>
      <c r="F95" s="20" t="n"/>
      <c r="G95" s="20" t="n"/>
      <c r="H95" s="20" t="n"/>
      <c r="I95" s="20" t="n"/>
      <c r="J95" s="21">
        <f>IFERROR(IF($M95="Completed",INDEX('Standards &amp; Staff'!$B$5:$B$11,MATCH($I95,'Standards &amp; Staff'!$A$5:$A$11,0)),0),"")</f>
        <v/>
      </c>
      <c r="K95" s="22" t="n"/>
      <c r="L95" s="22" t="n"/>
      <c r="M95" s="20" t="n"/>
      <c r="N95" s="21">
        <f>IFERROR(IF(OR($K95="",$L95=""),"",MOD($L95-$K95,1)*1440),"")</f>
        <v/>
      </c>
      <c r="O95" s="20" t="n"/>
      <c r="P95" s="21">
        <f>IF(COUNTA($N95,$O95)=0,"",SUM($N95:$O95))</f>
        <v/>
      </c>
      <c r="Q95" s="21">
        <f>IFERROR(INDEX('Standards &amp; Staff'!$C$5:$C$11,MATCH($I95,'Standards &amp; Staff'!$A$5:$A$11,0)),"")</f>
        <v/>
      </c>
      <c r="R95" s="21">
        <f>IFERROR(($P95/60)*INDEX('Standards &amp; Staff'!$G$15:$G$114,MATCH($C95,'Standards &amp; Staff'!$A$15:$A$114,0)),"")</f>
        <v/>
      </c>
      <c r="S95" s="21">
        <f>IFERROR($N95-$Q95,"")</f>
        <v/>
      </c>
      <c r="T95" s="38">
        <f>IFERROR($J95/$R95,"")</f>
        <v/>
      </c>
      <c r="U95" s="20" t="n"/>
      <c r="V95" s="20" t="n"/>
      <c r="W95" s="20" t="n"/>
      <c r="X95" s="20" t="n"/>
      <c r="Y95" s="39">
        <f>IFERROR(INDEX('Standards &amp; Staff'!$F$15:$F$114,MATCH($C95,'Standards &amp; Staff'!$A$15:$A$114,0)),"")</f>
        <v/>
      </c>
      <c r="Z95" s="39">
        <f>IFERROR(($P95/60)*$Y95,"")</f>
        <v/>
      </c>
      <c r="AA95" s="20" t="n"/>
      <c r="AB95" s="21">
        <f>IF($A95="","",IF(OR($M95="Not Completed",$U95="Failed",AND($T95&lt;&gt;"",$T95&lt;'Standards &amp; Staff'!$D$2),$AA95&gt;'Standards &amp; Staff'!$F$2),"Yes","No"))</f>
        <v/>
      </c>
      <c r="AC95" s="25">
        <f>IF($A95="","",IF($M95="Not Completed","Room Not Completed",IF($U95="Failed","Failed Inspection",IF(AND($T95&lt;&gt;"",$T95&lt;'Standards &amp; Staff'!$D$2),"Productivity Below Threshold",IF($AA95&gt;'Standards &amp; Staff'!$F$2,"Overtime Above Threshold","")))))</f>
        <v/>
      </c>
      <c r="AD95" s="26" t="n"/>
      <c r="AE95" s="26" t="n"/>
      <c r="AF95" s="20" t="n"/>
    </row>
    <row r="96">
      <c r="A96" s="19" t="n"/>
      <c r="B96" s="20" t="n"/>
      <c r="C96" s="20" t="n"/>
      <c r="D96" s="21">
        <f>IFERROR(INDEX('Standards &amp; Staff'!$B$15:$B$114,MATCH($C96,'Standards &amp; Staff'!$A$15:$A$114,0)),"")</f>
        <v/>
      </c>
      <c r="E96" s="21">
        <f>IFERROR(INDEX('Standards &amp; Staff'!$C$15:$C$114,MATCH($C96,'Standards &amp; Staff'!$A$15:$A$114,0)),"")</f>
        <v/>
      </c>
      <c r="F96" s="20" t="n"/>
      <c r="G96" s="20" t="n"/>
      <c r="H96" s="20" t="n"/>
      <c r="I96" s="20" t="n"/>
      <c r="J96" s="21">
        <f>IFERROR(IF($M96="Completed",INDEX('Standards &amp; Staff'!$B$5:$B$11,MATCH($I96,'Standards &amp; Staff'!$A$5:$A$11,0)),0),"")</f>
        <v/>
      </c>
      <c r="K96" s="22" t="n"/>
      <c r="L96" s="22" t="n"/>
      <c r="M96" s="20" t="n"/>
      <c r="N96" s="21">
        <f>IFERROR(IF(OR($K96="",$L96=""),"",MOD($L96-$K96,1)*1440),"")</f>
        <v/>
      </c>
      <c r="O96" s="20" t="n"/>
      <c r="P96" s="21">
        <f>IF(COUNTA($N96,$O96)=0,"",SUM($N96:$O96))</f>
        <v/>
      </c>
      <c r="Q96" s="21">
        <f>IFERROR(INDEX('Standards &amp; Staff'!$C$5:$C$11,MATCH($I96,'Standards &amp; Staff'!$A$5:$A$11,0)),"")</f>
        <v/>
      </c>
      <c r="R96" s="21">
        <f>IFERROR(($P96/60)*INDEX('Standards &amp; Staff'!$G$15:$G$114,MATCH($C96,'Standards &amp; Staff'!$A$15:$A$114,0)),"")</f>
        <v/>
      </c>
      <c r="S96" s="21">
        <f>IFERROR($N96-$Q96,"")</f>
        <v/>
      </c>
      <c r="T96" s="38">
        <f>IFERROR($J96/$R96,"")</f>
        <v/>
      </c>
      <c r="U96" s="20" t="n"/>
      <c r="V96" s="20" t="n"/>
      <c r="W96" s="20" t="n"/>
      <c r="X96" s="20" t="n"/>
      <c r="Y96" s="39">
        <f>IFERROR(INDEX('Standards &amp; Staff'!$F$15:$F$114,MATCH($C96,'Standards &amp; Staff'!$A$15:$A$114,0)),"")</f>
        <v/>
      </c>
      <c r="Z96" s="39">
        <f>IFERROR(($P96/60)*$Y96,"")</f>
        <v/>
      </c>
      <c r="AA96" s="20" t="n"/>
      <c r="AB96" s="21">
        <f>IF($A96="","",IF(OR($M96="Not Completed",$U96="Failed",AND($T96&lt;&gt;"",$T96&lt;'Standards &amp; Staff'!$D$2),$AA96&gt;'Standards &amp; Staff'!$F$2),"Yes","No"))</f>
        <v/>
      </c>
      <c r="AC96" s="25">
        <f>IF($A96="","",IF($M96="Not Completed","Room Not Completed",IF($U96="Failed","Failed Inspection",IF(AND($T96&lt;&gt;"",$T96&lt;'Standards &amp; Staff'!$D$2),"Productivity Below Threshold",IF($AA96&gt;'Standards &amp; Staff'!$F$2,"Overtime Above Threshold","")))))</f>
        <v/>
      </c>
      <c r="AD96" s="26" t="n"/>
      <c r="AE96" s="26" t="n"/>
      <c r="AF96" s="20" t="n"/>
    </row>
    <row r="97">
      <c r="A97" s="19" t="n"/>
      <c r="B97" s="20" t="n"/>
      <c r="C97" s="20" t="n"/>
      <c r="D97" s="21">
        <f>IFERROR(INDEX('Standards &amp; Staff'!$B$15:$B$114,MATCH($C97,'Standards &amp; Staff'!$A$15:$A$114,0)),"")</f>
        <v/>
      </c>
      <c r="E97" s="21">
        <f>IFERROR(INDEX('Standards &amp; Staff'!$C$15:$C$114,MATCH($C97,'Standards &amp; Staff'!$A$15:$A$114,0)),"")</f>
        <v/>
      </c>
      <c r="F97" s="20" t="n"/>
      <c r="G97" s="20" t="n"/>
      <c r="H97" s="20" t="n"/>
      <c r="I97" s="20" t="n"/>
      <c r="J97" s="21">
        <f>IFERROR(IF($M97="Completed",INDEX('Standards &amp; Staff'!$B$5:$B$11,MATCH($I97,'Standards &amp; Staff'!$A$5:$A$11,0)),0),"")</f>
        <v/>
      </c>
      <c r="K97" s="22" t="n"/>
      <c r="L97" s="22" t="n"/>
      <c r="M97" s="20" t="n"/>
      <c r="N97" s="21">
        <f>IFERROR(IF(OR($K97="",$L97=""),"",MOD($L97-$K97,1)*1440),"")</f>
        <v/>
      </c>
      <c r="O97" s="20" t="n"/>
      <c r="P97" s="21">
        <f>IF(COUNTA($N97,$O97)=0,"",SUM($N97:$O97))</f>
        <v/>
      </c>
      <c r="Q97" s="21">
        <f>IFERROR(INDEX('Standards &amp; Staff'!$C$5:$C$11,MATCH($I97,'Standards &amp; Staff'!$A$5:$A$11,0)),"")</f>
        <v/>
      </c>
      <c r="R97" s="21">
        <f>IFERROR(($P97/60)*INDEX('Standards &amp; Staff'!$G$15:$G$114,MATCH($C97,'Standards &amp; Staff'!$A$15:$A$114,0)),"")</f>
        <v/>
      </c>
      <c r="S97" s="21">
        <f>IFERROR($N97-$Q97,"")</f>
        <v/>
      </c>
      <c r="T97" s="38">
        <f>IFERROR($J97/$R97,"")</f>
        <v/>
      </c>
      <c r="U97" s="20" t="n"/>
      <c r="V97" s="20" t="n"/>
      <c r="W97" s="20" t="n"/>
      <c r="X97" s="20" t="n"/>
      <c r="Y97" s="39">
        <f>IFERROR(INDEX('Standards &amp; Staff'!$F$15:$F$114,MATCH($C97,'Standards &amp; Staff'!$A$15:$A$114,0)),"")</f>
        <v/>
      </c>
      <c r="Z97" s="39">
        <f>IFERROR(($P97/60)*$Y97,"")</f>
        <v/>
      </c>
      <c r="AA97" s="20" t="n"/>
      <c r="AB97" s="21">
        <f>IF($A97="","",IF(OR($M97="Not Completed",$U97="Failed",AND($T97&lt;&gt;"",$T97&lt;'Standards &amp; Staff'!$D$2),$AA97&gt;'Standards &amp; Staff'!$F$2),"Yes","No"))</f>
        <v/>
      </c>
      <c r="AC97" s="25">
        <f>IF($A97="","",IF($M97="Not Completed","Room Not Completed",IF($U97="Failed","Failed Inspection",IF(AND($T97&lt;&gt;"",$T97&lt;'Standards &amp; Staff'!$D$2),"Productivity Below Threshold",IF($AA97&gt;'Standards &amp; Staff'!$F$2,"Overtime Above Threshold","")))))</f>
        <v/>
      </c>
      <c r="AD97" s="26" t="n"/>
      <c r="AE97" s="26" t="n"/>
      <c r="AF97" s="20" t="n"/>
    </row>
    <row r="98">
      <c r="A98" s="19" t="n"/>
      <c r="B98" s="20" t="n"/>
      <c r="C98" s="20" t="n"/>
      <c r="D98" s="21">
        <f>IFERROR(INDEX('Standards &amp; Staff'!$B$15:$B$114,MATCH($C98,'Standards &amp; Staff'!$A$15:$A$114,0)),"")</f>
        <v/>
      </c>
      <c r="E98" s="21">
        <f>IFERROR(INDEX('Standards &amp; Staff'!$C$15:$C$114,MATCH($C98,'Standards &amp; Staff'!$A$15:$A$114,0)),"")</f>
        <v/>
      </c>
      <c r="F98" s="20" t="n"/>
      <c r="G98" s="20" t="n"/>
      <c r="H98" s="20" t="n"/>
      <c r="I98" s="20" t="n"/>
      <c r="J98" s="21">
        <f>IFERROR(IF($M98="Completed",INDEX('Standards &amp; Staff'!$B$5:$B$11,MATCH($I98,'Standards &amp; Staff'!$A$5:$A$11,0)),0),"")</f>
        <v/>
      </c>
      <c r="K98" s="22" t="n"/>
      <c r="L98" s="22" t="n"/>
      <c r="M98" s="20" t="n"/>
      <c r="N98" s="21">
        <f>IFERROR(IF(OR($K98="",$L98=""),"",MOD($L98-$K98,1)*1440),"")</f>
        <v/>
      </c>
      <c r="O98" s="20" t="n"/>
      <c r="P98" s="21">
        <f>IF(COUNTA($N98,$O98)=0,"",SUM($N98:$O98))</f>
        <v/>
      </c>
      <c r="Q98" s="21">
        <f>IFERROR(INDEX('Standards &amp; Staff'!$C$5:$C$11,MATCH($I98,'Standards &amp; Staff'!$A$5:$A$11,0)),"")</f>
        <v/>
      </c>
      <c r="R98" s="21">
        <f>IFERROR(($P98/60)*INDEX('Standards &amp; Staff'!$G$15:$G$114,MATCH($C98,'Standards &amp; Staff'!$A$15:$A$114,0)),"")</f>
        <v/>
      </c>
      <c r="S98" s="21">
        <f>IFERROR($N98-$Q98,"")</f>
        <v/>
      </c>
      <c r="T98" s="38">
        <f>IFERROR($J98/$R98,"")</f>
        <v/>
      </c>
      <c r="U98" s="20" t="n"/>
      <c r="V98" s="20" t="n"/>
      <c r="W98" s="20" t="n"/>
      <c r="X98" s="20" t="n"/>
      <c r="Y98" s="39">
        <f>IFERROR(INDEX('Standards &amp; Staff'!$F$15:$F$114,MATCH($C98,'Standards &amp; Staff'!$A$15:$A$114,0)),"")</f>
        <v/>
      </c>
      <c r="Z98" s="39">
        <f>IFERROR(($P98/60)*$Y98,"")</f>
        <v/>
      </c>
      <c r="AA98" s="20" t="n"/>
      <c r="AB98" s="21">
        <f>IF($A98="","",IF(OR($M98="Not Completed",$U98="Failed",AND($T98&lt;&gt;"",$T98&lt;'Standards &amp; Staff'!$D$2),$AA98&gt;'Standards &amp; Staff'!$F$2),"Yes","No"))</f>
        <v/>
      </c>
      <c r="AC98" s="25">
        <f>IF($A98="","",IF($M98="Not Completed","Room Not Completed",IF($U98="Failed","Failed Inspection",IF(AND($T98&lt;&gt;"",$T98&lt;'Standards &amp; Staff'!$D$2),"Productivity Below Threshold",IF($AA98&gt;'Standards &amp; Staff'!$F$2,"Overtime Above Threshold","")))))</f>
        <v/>
      </c>
      <c r="AD98" s="26" t="n"/>
      <c r="AE98" s="26" t="n"/>
      <c r="AF98" s="20" t="n"/>
    </row>
    <row r="99">
      <c r="A99" s="19" t="n"/>
      <c r="B99" s="20" t="n"/>
      <c r="C99" s="20" t="n"/>
      <c r="D99" s="21">
        <f>IFERROR(INDEX('Standards &amp; Staff'!$B$15:$B$114,MATCH($C99,'Standards &amp; Staff'!$A$15:$A$114,0)),"")</f>
        <v/>
      </c>
      <c r="E99" s="21">
        <f>IFERROR(INDEX('Standards &amp; Staff'!$C$15:$C$114,MATCH($C99,'Standards &amp; Staff'!$A$15:$A$114,0)),"")</f>
        <v/>
      </c>
      <c r="F99" s="20" t="n"/>
      <c r="G99" s="20" t="n"/>
      <c r="H99" s="20" t="n"/>
      <c r="I99" s="20" t="n"/>
      <c r="J99" s="21">
        <f>IFERROR(IF($M99="Completed",INDEX('Standards &amp; Staff'!$B$5:$B$11,MATCH($I99,'Standards &amp; Staff'!$A$5:$A$11,0)),0),"")</f>
        <v/>
      </c>
      <c r="K99" s="22" t="n"/>
      <c r="L99" s="22" t="n"/>
      <c r="M99" s="20" t="n"/>
      <c r="N99" s="21">
        <f>IFERROR(IF(OR($K99="",$L99=""),"",MOD($L99-$K99,1)*1440),"")</f>
        <v/>
      </c>
      <c r="O99" s="20" t="n"/>
      <c r="P99" s="21">
        <f>IF(COUNTA($N99,$O99)=0,"",SUM($N99:$O99))</f>
        <v/>
      </c>
      <c r="Q99" s="21">
        <f>IFERROR(INDEX('Standards &amp; Staff'!$C$5:$C$11,MATCH($I99,'Standards &amp; Staff'!$A$5:$A$11,0)),"")</f>
        <v/>
      </c>
      <c r="R99" s="21">
        <f>IFERROR(($P99/60)*INDEX('Standards &amp; Staff'!$G$15:$G$114,MATCH($C99,'Standards &amp; Staff'!$A$15:$A$114,0)),"")</f>
        <v/>
      </c>
      <c r="S99" s="21">
        <f>IFERROR($N99-$Q99,"")</f>
        <v/>
      </c>
      <c r="T99" s="38">
        <f>IFERROR($J99/$R99,"")</f>
        <v/>
      </c>
      <c r="U99" s="20" t="n"/>
      <c r="V99" s="20" t="n"/>
      <c r="W99" s="20" t="n"/>
      <c r="X99" s="20" t="n"/>
      <c r="Y99" s="39">
        <f>IFERROR(INDEX('Standards &amp; Staff'!$F$15:$F$114,MATCH($C99,'Standards &amp; Staff'!$A$15:$A$114,0)),"")</f>
        <v/>
      </c>
      <c r="Z99" s="39">
        <f>IFERROR(($P99/60)*$Y99,"")</f>
        <v/>
      </c>
      <c r="AA99" s="20" t="n"/>
      <c r="AB99" s="21">
        <f>IF($A99="","",IF(OR($M99="Not Completed",$U99="Failed",AND($T99&lt;&gt;"",$T99&lt;'Standards &amp; Staff'!$D$2),$AA99&gt;'Standards &amp; Staff'!$F$2),"Yes","No"))</f>
        <v/>
      </c>
      <c r="AC99" s="25">
        <f>IF($A99="","",IF($M99="Not Completed","Room Not Completed",IF($U99="Failed","Failed Inspection",IF(AND($T99&lt;&gt;"",$T99&lt;'Standards &amp; Staff'!$D$2),"Productivity Below Threshold",IF($AA99&gt;'Standards &amp; Staff'!$F$2,"Overtime Above Threshold","")))))</f>
        <v/>
      </c>
      <c r="AD99" s="26" t="n"/>
      <c r="AE99" s="26" t="n"/>
      <c r="AF99" s="20" t="n"/>
    </row>
    <row r="100">
      <c r="A100" s="19" t="n"/>
      <c r="B100" s="20" t="n"/>
      <c r="C100" s="20" t="n"/>
      <c r="D100" s="21">
        <f>IFERROR(INDEX('Standards &amp; Staff'!$B$15:$B$114,MATCH($C100,'Standards &amp; Staff'!$A$15:$A$114,0)),"")</f>
        <v/>
      </c>
      <c r="E100" s="21">
        <f>IFERROR(INDEX('Standards &amp; Staff'!$C$15:$C$114,MATCH($C100,'Standards &amp; Staff'!$A$15:$A$114,0)),"")</f>
        <v/>
      </c>
      <c r="F100" s="20" t="n"/>
      <c r="G100" s="20" t="n"/>
      <c r="H100" s="20" t="n"/>
      <c r="I100" s="20" t="n"/>
      <c r="J100" s="21">
        <f>IFERROR(IF($M100="Completed",INDEX('Standards &amp; Staff'!$B$5:$B$11,MATCH($I100,'Standards &amp; Staff'!$A$5:$A$11,0)),0),"")</f>
        <v/>
      </c>
      <c r="K100" s="22" t="n"/>
      <c r="L100" s="22" t="n"/>
      <c r="M100" s="20" t="n"/>
      <c r="N100" s="21">
        <f>IFERROR(IF(OR($K100="",$L100=""),"",MOD($L100-$K100,1)*1440),"")</f>
        <v/>
      </c>
      <c r="O100" s="20" t="n"/>
      <c r="P100" s="21">
        <f>IF(COUNTA($N100,$O100)=0,"",SUM($N100:$O100))</f>
        <v/>
      </c>
      <c r="Q100" s="21">
        <f>IFERROR(INDEX('Standards &amp; Staff'!$C$5:$C$11,MATCH($I100,'Standards &amp; Staff'!$A$5:$A$11,0)),"")</f>
        <v/>
      </c>
      <c r="R100" s="21">
        <f>IFERROR(($P100/60)*INDEX('Standards &amp; Staff'!$G$15:$G$114,MATCH($C100,'Standards &amp; Staff'!$A$15:$A$114,0)),"")</f>
        <v/>
      </c>
      <c r="S100" s="21">
        <f>IFERROR($N100-$Q100,"")</f>
        <v/>
      </c>
      <c r="T100" s="38">
        <f>IFERROR($J100/$R100,"")</f>
        <v/>
      </c>
      <c r="U100" s="20" t="n"/>
      <c r="V100" s="20" t="n"/>
      <c r="W100" s="20" t="n"/>
      <c r="X100" s="20" t="n"/>
      <c r="Y100" s="39">
        <f>IFERROR(INDEX('Standards &amp; Staff'!$F$15:$F$114,MATCH($C100,'Standards &amp; Staff'!$A$15:$A$114,0)),"")</f>
        <v/>
      </c>
      <c r="Z100" s="39">
        <f>IFERROR(($P100/60)*$Y100,"")</f>
        <v/>
      </c>
      <c r="AA100" s="20" t="n"/>
      <c r="AB100" s="21">
        <f>IF($A100="","",IF(OR($M100="Not Completed",$U100="Failed",AND($T100&lt;&gt;"",$T100&lt;'Standards &amp; Staff'!$D$2),$AA100&gt;'Standards &amp; Staff'!$F$2),"Yes","No"))</f>
        <v/>
      </c>
      <c r="AC100" s="25">
        <f>IF($A100="","",IF($M100="Not Completed","Room Not Completed",IF($U100="Failed","Failed Inspection",IF(AND($T100&lt;&gt;"",$T100&lt;'Standards &amp; Staff'!$D$2),"Productivity Below Threshold",IF($AA100&gt;'Standards &amp; Staff'!$F$2,"Overtime Above Threshold","")))))</f>
        <v/>
      </c>
      <c r="AD100" s="26" t="n"/>
      <c r="AE100" s="26" t="n"/>
      <c r="AF100" s="20" t="n"/>
    </row>
    <row r="101">
      <c r="A101" s="19" t="n"/>
      <c r="B101" s="20" t="n"/>
      <c r="C101" s="20" t="n"/>
      <c r="D101" s="21">
        <f>IFERROR(INDEX('Standards &amp; Staff'!$B$15:$B$114,MATCH($C101,'Standards &amp; Staff'!$A$15:$A$114,0)),"")</f>
        <v/>
      </c>
      <c r="E101" s="21">
        <f>IFERROR(INDEX('Standards &amp; Staff'!$C$15:$C$114,MATCH($C101,'Standards &amp; Staff'!$A$15:$A$114,0)),"")</f>
        <v/>
      </c>
      <c r="F101" s="20" t="n"/>
      <c r="G101" s="20" t="n"/>
      <c r="H101" s="20" t="n"/>
      <c r="I101" s="20" t="n"/>
      <c r="J101" s="21">
        <f>IFERROR(IF($M101="Completed",INDEX('Standards &amp; Staff'!$B$5:$B$11,MATCH($I101,'Standards &amp; Staff'!$A$5:$A$11,0)),0),"")</f>
        <v/>
      </c>
      <c r="K101" s="22" t="n"/>
      <c r="L101" s="22" t="n"/>
      <c r="M101" s="20" t="n"/>
      <c r="N101" s="21">
        <f>IFERROR(IF(OR($K101="",$L101=""),"",MOD($L101-$K101,1)*1440),"")</f>
        <v/>
      </c>
      <c r="O101" s="20" t="n"/>
      <c r="P101" s="21">
        <f>IF(COUNTA($N101,$O101)=0,"",SUM($N101:$O101))</f>
        <v/>
      </c>
      <c r="Q101" s="21">
        <f>IFERROR(INDEX('Standards &amp; Staff'!$C$5:$C$11,MATCH($I101,'Standards &amp; Staff'!$A$5:$A$11,0)),"")</f>
        <v/>
      </c>
      <c r="R101" s="21">
        <f>IFERROR(($P101/60)*INDEX('Standards &amp; Staff'!$G$15:$G$114,MATCH($C101,'Standards &amp; Staff'!$A$15:$A$114,0)),"")</f>
        <v/>
      </c>
      <c r="S101" s="21">
        <f>IFERROR($N101-$Q101,"")</f>
        <v/>
      </c>
      <c r="T101" s="38">
        <f>IFERROR($J101/$R101,"")</f>
        <v/>
      </c>
      <c r="U101" s="20" t="n"/>
      <c r="V101" s="20" t="n"/>
      <c r="W101" s="20" t="n"/>
      <c r="X101" s="20" t="n"/>
      <c r="Y101" s="39">
        <f>IFERROR(INDEX('Standards &amp; Staff'!$F$15:$F$114,MATCH($C101,'Standards &amp; Staff'!$A$15:$A$114,0)),"")</f>
        <v/>
      </c>
      <c r="Z101" s="39">
        <f>IFERROR(($P101/60)*$Y101,"")</f>
        <v/>
      </c>
      <c r="AA101" s="20" t="n"/>
      <c r="AB101" s="21">
        <f>IF($A101="","",IF(OR($M101="Not Completed",$U101="Failed",AND($T101&lt;&gt;"",$T101&lt;'Standards &amp; Staff'!$D$2),$AA101&gt;'Standards &amp; Staff'!$F$2),"Yes","No"))</f>
        <v/>
      </c>
      <c r="AC101" s="25">
        <f>IF($A101="","",IF($M101="Not Completed","Room Not Completed",IF($U101="Failed","Failed Inspection",IF(AND($T101&lt;&gt;"",$T101&lt;'Standards &amp; Staff'!$D$2),"Productivity Below Threshold",IF($AA101&gt;'Standards &amp; Staff'!$F$2,"Overtime Above Threshold","")))))</f>
        <v/>
      </c>
      <c r="AD101" s="26" t="n"/>
      <c r="AE101" s="26" t="n"/>
      <c r="AF101" s="20" t="n"/>
    </row>
    <row r="102">
      <c r="A102" s="19" t="n"/>
      <c r="B102" s="20" t="n"/>
      <c r="C102" s="20" t="n"/>
      <c r="D102" s="21">
        <f>IFERROR(INDEX('Standards &amp; Staff'!$B$15:$B$114,MATCH($C102,'Standards &amp; Staff'!$A$15:$A$114,0)),"")</f>
        <v/>
      </c>
      <c r="E102" s="21">
        <f>IFERROR(INDEX('Standards &amp; Staff'!$C$15:$C$114,MATCH($C102,'Standards &amp; Staff'!$A$15:$A$114,0)),"")</f>
        <v/>
      </c>
      <c r="F102" s="20" t="n"/>
      <c r="G102" s="20" t="n"/>
      <c r="H102" s="20" t="n"/>
      <c r="I102" s="20" t="n"/>
      <c r="J102" s="21">
        <f>IFERROR(IF($M102="Completed",INDEX('Standards &amp; Staff'!$B$5:$B$11,MATCH($I102,'Standards &amp; Staff'!$A$5:$A$11,0)),0),"")</f>
        <v/>
      </c>
      <c r="K102" s="22" t="n"/>
      <c r="L102" s="22" t="n"/>
      <c r="M102" s="20" t="n"/>
      <c r="N102" s="21">
        <f>IFERROR(IF(OR($K102="",$L102=""),"",MOD($L102-$K102,1)*1440),"")</f>
        <v/>
      </c>
      <c r="O102" s="20" t="n"/>
      <c r="P102" s="21">
        <f>IF(COUNTA($N102,$O102)=0,"",SUM($N102:$O102))</f>
        <v/>
      </c>
      <c r="Q102" s="21">
        <f>IFERROR(INDEX('Standards &amp; Staff'!$C$5:$C$11,MATCH($I102,'Standards &amp; Staff'!$A$5:$A$11,0)),"")</f>
        <v/>
      </c>
      <c r="R102" s="21">
        <f>IFERROR(($P102/60)*INDEX('Standards &amp; Staff'!$G$15:$G$114,MATCH($C102,'Standards &amp; Staff'!$A$15:$A$114,0)),"")</f>
        <v/>
      </c>
      <c r="S102" s="21">
        <f>IFERROR($N102-$Q102,"")</f>
        <v/>
      </c>
      <c r="T102" s="38">
        <f>IFERROR($J102/$R102,"")</f>
        <v/>
      </c>
      <c r="U102" s="20" t="n"/>
      <c r="V102" s="20" t="n"/>
      <c r="W102" s="20" t="n"/>
      <c r="X102" s="20" t="n"/>
      <c r="Y102" s="39">
        <f>IFERROR(INDEX('Standards &amp; Staff'!$F$15:$F$114,MATCH($C102,'Standards &amp; Staff'!$A$15:$A$114,0)),"")</f>
        <v/>
      </c>
      <c r="Z102" s="39">
        <f>IFERROR(($P102/60)*$Y102,"")</f>
        <v/>
      </c>
      <c r="AA102" s="20" t="n"/>
      <c r="AB102" s="21">
        <f>IF($A102="","",IF(OR($M102="Not Completed",$U102="Failed",AND($T102&lt;&gt;"",$T102&lt;'Standards &amp; Staff'!$D$2),$AA102&gt;'Standards &amp; Staff'!$F$2),"Yes","No"))</f>
        <v/>
      </c>
      <c r="AC102" s="25">
        <f>IF($A102="","",IF($M102="Not Completed","Room Not Completed",IF($U102="Failed","Failed Inspection",IF(AND($T102&lt;&gt;"",$T102&lt;'Standards &amp; Staff'!$D$2),"Productivity Below Threshold",IF($AA102&gt;'Standards &amp; Staff'!$F$2,"Overtime Above Threshold","")))))</f>
        <v/>
      </c>
      <c r="AD102" s="26" t="n"/>
      <c r="AE102" s="26" t="n"/>
      <c r="AF102" s="20" t="n"/>
    </row>
    <row r="103">
      <c r="A103" s="19" t="n"/>
      <c r="B103" s="20" t="n"/>
      <c r="C103" s="20" t="n"/>
      <c r="D103" s="21">
        <f>IFERROR(INDEX('Standards &amp; Staff'!$B$15:$B$114,MATCH($C103,'Standards &amp; Staff'!$A$15:$A$114,0)),"")</f>
        <v/>
      </c>
      <c r="E103" s="21">
        <f>IFERROR(INDEX('Standards &amp; Staff'!$C$15:$C$114,MATCH($C103,'Standards &amp; Staff'!$A$15:$A$114,0)),"")</f>
        <v/>
      </c>
      <c r="F103" s="20" t="n"/>
      <c r="G103" s="20" t="n"/>
      <c r="H103" s="20" t="n"/>
      <c r="I103" s="20" t="n"/>
      <c r="J103" s="21">
        <f>IFERROR(IF($M103="Completed",INDEX('Standards &amp; Staff'!$B$5:$B$11,MATCH($I103,'Standards &amp; Staff'!$A$5:$A$11,0)),0),"")</f>
        <v/>
      </c>
      <c r="K103" s="22" t="n"/>
      <c r="L103" s="22" t="n"/>
      <c r="M103" s="20" t="n"/>
      <c r="N103" s="21">
        <f>IFERROR(IF(OR($K103="",$L103=""),"",MOD($L103-$K103,1)*1440),"")</f>
        <v/>
      </c>
      <c r="O103" s="20" t="n"/>
      <c r="P103" s="21">
        <f>IF(COUNTA($N103,$O103)=0,"",SUM($N103:$O103))</f>
        <v/>
      </c>
      <c r="Q103" s="21">
        <f>IFERROR(INDEX('Standards &amp; Staff'!$C$5:$C$11,MATCH($I103,'Standards &amp; Staff'!$A$5:$A$11,0)),"")</f>
        <v/>
      </c>
      <c r="R103" s="21">
        <f>IFERROR(($P103/60)*INDEX('Standards &amp; Staff'!$G$15:$G$114,MATCH($C103,'Standards &amp; Staff'!$A$15:$A$114,0)),"")</f>
        <v/>
      </c>
      <c r="S103" s="21">
        <f>IFERROR($N103-$Q103,"")</f>
        <v/>
      </c>
      <c r="T103" s="38">
        <f>IFERROR($J103/$R103,"")</f>
        <v/>
      </c>
      <c r="U103" s="20" t="n"/>
      <c r="V103" s="20" t="n"/>
      <c r="W103" s="20" t="n"/>
      <c r="X103" s="20" t="n"/>
      <c r="Y103" s="39">
        <f>IFERROR(INDEX('Standards &amp; Staff'!$F$15:$F$114,MATCH($C103,'Standards &amp; Staff'!$A$15:$A$114,0)),"")</f>
        <v/>
      </c>
      <c r="Z103" s="39">
        <f>IFERROR(($P103/60)*$Y103,"")</f>
        <v/>
      </c>
      <c r="AA103" s="20" t="n"/>
      <c r="AB103" s="21">
        <f>IF($A103="","",IF(OR($M103="Not Completed",$U103="Failed",AND($T103&lt;&gt;"",$T103&lt;'Standards &amp; Staff'!$D$2),$AA103&gt;'Standards &amp; Staff'!$F$2),"Yes","No"))</f>
        <v/>
      </c>
      <c r="AC103" s="25">
        <f>IF($A103="","",IF($M103="Not Completed","Room Not Completed",IF($U103="Failed","Failed Inspection",IF(AND($T103&lt;&gt;"",$T103&lt;'Standards &amp; Staff'!$D$2),"Productivity Below Threshold",IF($AA103&gt;'Standards &amp; Staff'!$F$2,"Overtime Above Threshold","")))))</f>
        <v/>
      </c>
      <c r="AD103" s="26" t="n"/>
      <c r="AE103" s="26" t="n"/>
      <c r="AF103" s="20" t="n"/>
    </row>
    <row r="104">
      <c r="A104" s="19" t="n"/>
      <c r="B104" s="20" t="n"/>
      <c r="C104" s="20" t="n"/>
      <c r="D104" s="21">
        <f>IFERROR(INDEX('Standards &amp; Staff'!$B$15:$B$114,MATCH($C104,'Standards &amp; Staff'!$A$15:$A$114,0)),"")</f>
        <v/>
      </c>
      <c r="E104" s="21">
        <f>IFERROR(INDEX('Standards &amp; Staff'!$C$15:$C$114,MATCH($C104,'Standards &amp; Staff'!$A$15:$A$114,0)),"")</f>
        <v/>
      </c>
      <c r="F104" s="20" t="n"/>
      <c r="G104" s="20" t="n"/>
      <c r="H104" s="20" t="n"/>
      <c r="I104" s="20" t="n"/>
      <c r="J104" s="21">
        <f>IFERROR(IF($M104="Completed",INDEX('Standards &amp; Staff'!$B$5:$B$11,MATCH($I104,'Standards &amp; Staff'!$A$5:$A$11,0)),0),"")</f>
        <v/>
      </c>
      <c r="K104" s="22" t="n"/>
      <c r="L104" s="22" t="n"/>
      <c r="M104" s="20" t="n"/>
      <c r="N104" s="21">
        <f>IFERROR(IF(OR($K104="",$L104=""),"",MOD($L104-$K104,1)*1440),"")</f>
        <v/>
      </c>
      <c r="O104" s="20" t="n"/>
      <c r="P104" s="21">
        <f>IF(COUNTA($N104,$O104)=0,"",SUM($N104:$O104))</f>
        <v/>
      </c>
      <c r="Q104" s="21">
        <f>IFERROR(INDEX('Standards &amp; Staff'!$C$5:$C$11,MATCH($I104,'Standards &amp; Staff'!$A$5:$A$11,0)),"")</f>
        <v/>
      </c>
      <c r="R104" s="21">
        <f>IFERROR(($P104/60)*INDEX('Standards &amp; Staff'!$G$15:$G$114,MATCH($C104,'Standards &amp; Staff'!$A$15:$A$114,0)),"")</f>
        <v/>
      </c>
      <c r="S104" s="21">
        <f>IFERROR($N104-$Q104,"")</f>
        <v/>
      </c>
      <c r="T104" s="38">
        <f>IFERROR($J104/$R104,"")</f>
        <v/>
      </c>
      <c r="U104" s="20" t="n"/>
      <c r="V104" s="20" t="n"/>
      <c r="W104" s="20" t="n"/>
      <c r="X104" s="20" t="n"/>
      <c r="Y104" s="39">
        <f>IFERROR(INDEX('Standards &amp; Staff'!$F$15:$F$114,MATCH($C104,'Standards &amp; Staff'!$A$15:$A$114,0)),"")</f>
        <v/>
      </c>
      <c r="Z104" s="39">
        <f>IFERROR(($P104/60)*$Y104,"")</f>
        <v/>
      </c>
      <c r="AA104" s="20" t="n"/>
      <c r="AB104" s="21">
        <f>IF($A104="","",IF(OR($M104="Not Completed",$U104="Failed",AND($T104&lt;&gt;"",$T104&lt;'Standards &amp; Staff'!$D$2),$AA104&gt;'Standards &amp; Staff'!$F$2),"Yes","No"))</f>
        <v/>
      </c>
      <c r="AC104" s="25">
        <f>IF($A104="","",IF($M104="Not Completed","Room Not Completed",IF($U104="Failed","Failed Inspection",IF(AND($T104&lt;&gt;"",$T104&lt;'Standards &amp; Staff'!$D$2),"Productivity Below Threshold",IF($AA104&gt;'Standards &amp; Staff'!$F$2,"Overtime Above Threshold","")))))</f>
        <v/>
      </c>
      <c r="AD104" s="26" t="n"/>
      <c r="AE104" s="26" t="n"/>
      <c r="AF104" s="20" t="n"/>
    </row>
    <row r="105">
      <c r="A105" s="19" t="n"/>
      <c r="B105" s="20" t="n"/>
      <c r="C105" s="20" t="n"/>
      <c r="D105" s="21">
        <f>IFERROR(INDEX('Standards &amp; Staff'!$B$15:$B$114,MATCH($C105,'Standards &amp; Staff'!$A$15:$A$114,0)),"")</f>
        <v/>
      </c>
      <c r="E105" s="21">
        <f>IFERROR(INDEX('Standards &amp; Staff'!$C$15:$C$114,MATCH($C105,'Standards &amp; Staff'!$A$15:$A$114,0)),"")</f>
        <v/>
      </c>
      <c r="F105" s="20" t="n"/>
      <c r="G105" s="20" t="n"/>
      <c r="H105" s="20" t="n"/>
      <c r="I105" s="20" t="n"/>
      <c r="J105" s="21">
        <f>IFERROR(IF($M105="Completed",INDEX('Standards &amp; Staff'!$B$5:$B$11,MATCH($I105,'Standards &amp; Staff'!$A$5:$A$11,0)),0),"")</f>
        <v/>
      </c>
      <c r="K105" s="22" t="n"/>
      <c r="L105" s="22" t="n"/>
      <c r="M105" s="20" t="n"/>
      <c r="N105" s="21">
        <f>IFERROR(IF(OR($K105="",$L105=""),"",MOD($L105-$K105,1)*1440),"")</f>
        <v/>
      </c>
      <c r="O105" s="20" t="n"/>
      <c r="P105" s="21">
        <f>IF(COUNTA($N105,$O105)=0,"",SUM($N105:$O105))</f>
        <v/>
      </c>
      <c r="Q105" s="21">
        <f>IFERROR(INDEX('Standards &amp; Staff'!$C$5:$C$11,MATCH($I105,'Standards &amp; Staff'!$A$5:$A$11,0)),"")</f>
        <v/>
      </c>
      <c r="R105" s="21">
        <f>IFERROR(($P105/60)*INDEX('Standards &amp; Staff'!$G$15:$G$114,MATCH($C105,'Standards &amp; Staff'!$A$15:$A$114,0)),"")</f>
        <v/>
      </c>
      <c r="S105" s="21">
        <f>IFERROR($N105-$Q105,"")</f>
        <v/>
      </c>
      <c r="T105" s="38">
        <f>IFERROR($J105/$R105,"")</f>
        <v/>
      </c>
      <c r="U105" s="20" t="n"/>
      <c r="V105" s="20" t="n"/>
      <c r="W105" s="20" t="n"/>
      <c r="X105" s="20" t="n"/>
      <c r="Y105" s="39">
        <f>IFERROR(INDEX('Standards &amp; Staff'!$F$15:$F$114,MATCH($C105,'Standards &amp; Staff'!$A$15:$A$114,0)),"")</f>
        <v/>
      </c>
      <c r="Z105" s="39">
        <f>IFERROR(($P105/60)*$Y105,"")</f>
        <v/>
      </c>
      <c r="AA105" s="20" t="n"/>
      <c r="AB105" s="21">
        <f>IF($A105="","",IF(OR($M105="Not Completed",$U105="Failed",AND($T105&lt;&gt;"",$T105&lt;'Standards &amp; Staff'!$D$2),$AA105&gt;'Standards &amp; Staff'!$F$2),"Yes","No"))</f>
        <v/>
      </c>
      <c r="AC105" s="25">
        <f>IF($A105="","",IF($M105="Not Completed","Room Not Completed",IF($U105="Failed","Failed Inspection",IF(AND($T105&lt;&gt;"",$T105&lt;'Standards &amp; Staff'!$D$2),"Productivity Below Threshold",IF($AA105&gt;'Standards &amp; Staff'!$F$2,"Overtime Above Threshold","")))))</f>
        <v/>
      </c>
      <c r="AD105" s="26" t="n"/>
      <c r="AE105" s="26" t="n"/>
      <c r="AF105" s="20" t="n"/>
    </row>
    <row r="106">
      <c r="A106" s="19" t="n"/>
      <c r="B106" s="20" t="n"/>
      <c r="C106" s="20" t="n"/>
      <c r="D106" s="21">
        <f>IFERROR(INDEX('Standards &amp; Staff'!$B$15:$B$114,MATCH($C106,'Standards &amp; Staff'!$A$15:$A$114,0)),"")</f>
        <v/>
      </c>
      <c r="E106" s="21">
        <f>IFERROR(INDEX('Standards &amp; Staff'!$C$15:$C$114,MATCH($C106,'Standards &amp; Staff'!$A$15:$A$114,0)),"")</f>
        <v/>
      </c>
      <c r="F106" s="20" t="n"/>
      <c r="G106" s="20" t="n"/>
      <c r="H106" s="20" t="n"/>
      <c r="I106" s="20" t="n"/>
      <c r="J106" s="21">
        <f>IFERROR(IF($M106="Completed",INDEX('Standards &amp; Staff'!$B$5:$B$11,MATCH($I106,'Standards &amp; Staff'!$A$5:$A$11,0)),0),"")</f>
        <v/>
      </c>
      <c r="K106" s="22" t="n"/>
      <c r="L106" s="22" t="n"/>
      <c r="M106" s="20" t="n"/>
      <c r="N106" s="21">
        <f>IFERROR(IF(OR($K106="",$L106=""),"",MOD($L106-$K106,1)*1440),"")</f>
        <v/>
      </c>
      <c r="O106" s="20" t="n"/>
      <c r="P106" s="21">
        <f>IF(COUNTA($N106,$O106)=0,"",SUM($N106:$O106))</f>
        <v/>
      </c>
      <c r="Q106" s="21">
        <f>IFERROR(INDEX('Standards &amp; Staff'!$C$5:$C$11,MATCH($I106,'Standards &amp; Staff'!$A$5:$A$11,0)),"")</f>
        <v/>
      </c>
      <c r="R106" s="21">
        <f>IFERROR(($P106/60)*INDEX('Standards &amp; Staff'!$G$15:$G$114,MATCH($C106,'Standards &amp; Staff'!$A$15:$A$114,0)),"")</f>
        <v/>
      </c>
      <c r="S106" s="21">
        <f>IFERROR($N106-$Q106,"")</f>
        <v/>
      </c>
      <c r="T106" s="38">
        <f>IFERROR($J106/$R106,"")</f>
        <v/>
      </c>
      <c r="U106" s="20" t="n"/>
      <c r="V106" s="20" t="n"/>
      <c r="W106" s="20" t="n"/>
      <c r="X106" s="20" t="n"/>
      <c r="Y106" s="39">
        <f>IFERROR(INDEX('Standards &amp; Staff'!$F$15:$F$114,MATCH($C106,'Standards &amp; Staff'!$A$15:$A$114,0)),"")</f>
        <v/>
      </c>
      <c r="Z106" s="39">
        <f>IFERROR(($P106/60)*$Y106,"")</f>
        <v/>
      </c>
      <c r="AA106" s="20" t="n"/>
      <c r="AB106" s="21">
        <f>IF($A106="","",IF(OR($M106="Not Completed",$U106="Failed",AND($T106&lt;&gt;"",$T106&lt;'Standards &amp; Staff'!$D$2),$AA106&gt;'Standards &amp; Staff'!$F$2),"Yes","No"))</f>
        <v/>
      </c>
      <c r="AC106" s="25">
        <f>IF($A106="","",IF($M106="Not Completed","Room Not Completed",IF($U106="Failed","Failed Inspection",IF(AND($T106&lt;&gt;"",$T106&lt;'Standards &amp; Staff'!$D$2),"Productivity Below Threshold",IF($AA106&gt;'Standards &amp; Staff'!$F$2,"Overtime Above Threshold","")))))</f>
        <v/>
      </c>
      <c r="AD106" s="26" t="n"/>
      <c r="AE106" s="26" t="n"/>
      <c r="AF106" s="20" t="n"/>
    </row>
    <row r="107">
      <c r="A107" s="19" t="n"/>
      <c r="B107" s="20" t="n"/>
      <c r="C107" s="20" t="n"/>
      <c r="D107" s="21">
        <f>IFERROR(INDEX('Standards &amp; Staff'!$B$15:$B$114,MATCH($C107,'Standards &amp; Staff'!$A$15:$A$114,0)),"")</f>
        <v/>
      </c>
      <c r="E107" s="21">
        <f>IFERROR(INDEX('Standards &amp; Staff'!$C$15:$C$114,MATCH($C107,'Standards &amp; Staff'!$A$15:$A$114,0)),"")</f>
        <v/>
      </c>
      <c r="F107" s="20" t="n"/>
      <c r="G107" s="20" t="n"/>
      <c r="H107" s="20" t="n"/>
      <c r="I107" s="20" t="n"/>
      <c r="J107" s="21">
        <f>IFERROR(IF($M107="Completed",INDEX('Standards &amp; Staff'!$B$5:$B$11,MATCH($I107,'Standards &amp; Staff'!$A$5:$A$11,0)),0),"")</f>
        <v/>
      </c>
      <c r="K107" s="22" t="n"/>
      <c r="L107" s="22" t="n"/>
      <c r="M107" s="20" t="n"/>
      <c r="N107" s="21">
        <f>IFERROR(IF(OR($K107="",$L107=""),"",MOD($L107-$K107,1)*1440),"")</f>
        <v/>
      </c>
      <c r="O107" s="20" t="n"/>
      <c r="P107" s="21">
        <f>IF(COUNTA($N107,$O107)=0,"",SUM($N107:$O107))</f>
        <v/>
      </c>
      <c r="Q107" s="21">
        <f>IFERROR(INDEX('Standards &amp; Staff'!$C$5:$C$11,MATCH($I107,'Standards &amp; Staff'!$A$5:$A$11,0)),"")</f>
        <v/>
      </c>
      <c r="R107" s="21">
        <f>IFERROR(($P107/60)*INDEX('Standards &amp; Staff'!$G$15:$G$114,MATCH($C107,'Standards &amp; Staff'!$A$15:$A$114,0)),"")</f>
        <v/>
      </c>
      <c r="S107" s="21">
        <f>IFERROR($N107-$Q107,"")</f>
        <v/>
      </c>
      <c r="T107" s="38">
        <f>IFERROR($J107/$R107,"")</f>
        <v/>
      </c>
      <c r="U107" s="20" t="n"/>
      <c r="V107" s="20" t="n"/>
      <c r="W107" s="20" t="n"/>
      <c r="X107" s="20" t="n"/>
      <c r="Y107" s="39">
        <f>IFERROR(INDEX('Standards &amp; Staff'!$F$15:$F$114,MATCH($C107,'Standards &amp; Staff'!$A$15:$A$114,0)),"")</f>
        <v/>
      </c>
      <c r="Z107" s="39">
        <f>IFERROR(($P107/60)*$Y107,"")</f>
        <v/>
      </c>
      <c r="AA107" s="20" t="n"/>
      <c r="AB107" s="21">
        <f>IF($A107="","",IF(OR($M107="Not Completed",$U107="Failed",AND($T107&lt;&gt;"",$T107&lt;'Standards &amp; Staff'!$D$2),$AA107&gt;'Standards &amp; Staff'!$F$2),"Yes","No"))</f>
        <v/>
      </c>
      <c r="AC107" s="25">
        <f>IF($A107="","",IF($M107="Not Completed","Room Not Completed",IF($U107="Failed","Failed Inspection",IF(AND($T107&lt;&gt;"",$T107&lt;'Standards &amp; Staff'!$D$2),"Productivity Below Threshold",IF($AA107&gt;'Standards &amp; Staff'!$F$2,"Overtime Above Threshold","")))))</f>
        <v/>
      </c>
      <c r="AD107" s="26" t="n"/>
      <c r="AE107" s="26" t="n"/>
      <c r="AF107" s="20" t="n"/>
    </row>
    <row r="108">
      <c r="A108" s="19" t="n"/>
      <c r="B108" s="20" t="n"/>
      <c r="C108" s="20" t="n"/>
      <c r="D108" s="21">
        <f>IFERROR(INDEX('Standards &amp; Staff'!$B$15:$B$114,MATCH($C108,'Standards &amp; Staff'!$A$15:$A$114,0)),"")</f>
        <v/>
      </c>
      <c r="E108" s="21">
        <f>IFERROR(INDEX('Standards &amp; Staff'!$C$15:$C$114,MATCH($C108,'Standards &amp; Staff'!$A$15:$A$114,0)),"")</f>
        <v/>
      </c>
      <c r="F108" s="20" t="n"/>
      <c r="G108" s="20" t="n"/>
      <c r="H108" s="20" t="n"/>
      <c r="I108" s="20" t="n"/>
      <c r="J108" s="21">
        <f>IFERROR(IF($M108="Completed",INDEX('Standards &amp; Staff'!$B$5:$B$11,MATCH($I108,'Standards &amp; Staff'!$A$5:$A$11,0)),0),"")</f>
        <v/>
      </c>
      <c r="K108" s="22" t="n"/>
      <c r="L108" s="22" t="n"/>
      <c r="M108" s="20" t="n"/>
      <c r="N108" s="21">
        <f>IFERROR(IF(OR($K108="",$L108=""),"",MOD($L108-$K108,1)*1440),"")</f>
        <v/>
      </c>
      <c r="O108" s="20" t="n"/>
      <c r="P108" s="21">
        <f>IF(COUNTA($N108,$O108)=0,"",SUM($N108:$O108))</f>
        <v/>
      </c>
      <c r="Q108" s="21">
        <f>IFERROR(INDEX('Standards &amp; Staff'!$C$5:$C$11,MATCH($I108,'Standards &amp; Staff'!$A$5:$A$11,0)),"")</f>
        <v/>
      </c>
      <c r="R108" s="21">
        <f>IFERROR(($P108/60)*INDEX('Standards &amp; Staff'!$G$15:$G$114,MATCH($C108,'Standards &amp; Staff'!$A$15:$A$114,0)),"")</f>
        <v/>
      </c>
      <c r="S108" s="21">
        <f>IFERROR($N108-$Q108,"")</f>
        <v/>
      </c>
      <c r="T108" s="38">
        <f>IFERROR($J108/$R108,"")</f>
        <v/>
      </c>
      <c r="U108" s="20" t="n"/>
      <c r="V108" s="20" t="n"/>
      <c r="W108" s="20" t="n"/>
      <c r="X108" s="20" t="n"/>
      <c r="Y108" s="39">
        <f>IFERROR(INDEX('Standards &amp; Staff'!$F$15:$F$114,MATCH($C108,'Standards &amp; Staff'!$A$15:$A$114,0)),"")</f>
        <v/>
      </c>
      <c r="Z108" s="39">
        <f>IFERROR(($P108/60)*$Y108,"")</f>
        <v/>
      </c>
      <c r="AA108" s="20" t="n"/>
      <c r="AB108" s="21">
        <f>IF($A108="","",IF(OR($M108="Not Completed",$U108="Failed",AND($T108&lt;&gt;"",$T108&lt;'Standards &amp; Staff'!$D$2),$AA108&gt;'Standards &amp; Staff'!$F$2),"Yes","No"))</f>
        <v/>
      </c>
      <c r="AC108" s="25">
        <f>IF($A108="","",IF($M108="Not Completed","Room Not Completed",IF($U108="Failed","Failed Inspection",IF(AND($T108&lt;&gt;"",$T108&lt;'Standards &amp; Staff'!$D$2),"Productivity Below Threshold",IF($AA108&gt;'Standards &amp; Staff'!$F$2,"Overtime Above Threshold","")))))</f>
        <v/>
      </c>
      <c r="AD108" s="26" t="n"/>
      <c r="AE108" s="26" t="n"/>
      <c r="AF108" s="20" t="n"/>
    </row>
    <row r="109">
      <c r="A109" s="19" t="n"/>
      <c r="B109" s="20" t="n"/>
      <c r="C109" s="20" t="n"/>
      <c r="D109" s="21">
        <f>IFERROR(INDEX('Standards &amp; Staff'!$B$15:$B$114,MATCH($C109,'Standards &amp; Staff'!$A$15:$A$114,0)),"")</f>
        <v/>
      </c>
      <c r="E109" s="21">
        <f>IFERROR(INDEX('Standards &amp; Staff'!$C$15:$C$114,MATCH($C109,'Standards &amp; Staff'!$A$15:$A$114,0)),"")</f>
        <v/>
      </c>
      <c r="F109" s="20" t="n"/>
      <c r="G109" s="20" t="n"/>
      <c r="H109" s="20" t="n"/>
      <c r="I109" s="20" t="n"/>
      <c r="J109" s="21">
        <f>IFERROR(IF($M109="Completed",INDEX('Standards &amp; Staff'!$B$5:$B$11,MATCH($I109,'Standards &amp; Staff'!$A$5:$A$11,0)),0),"")</f>
        <v/>
      </c>
      <c r="K109" s="22" t="n"/>
      <c r="L109" s="22" t="n"/>
      <c r="M109" s="20" t="n"/>
      <c r="N109" s="21">
        <f>IFERROR(IF(OR($K109="",$L109=""),"",MOD($L109-$K109,1)*1440),"")</f>
        <v/>
      </c>
      <c r="O109" s="20" t="n"/>
      <c r="P109" s="21">
        <f>IF(COUNTA($N109,$O109)=0,"",SUM($N109:$O109))</f>
        <v/>
      </c>
      <c r="Q109" s="21">
        <f>IFERROR(INDEX('Standards &amp; Staff'!$C$5:$C$11,MATCH($I109,'Standards &amp; Staff'!$A$5:$A$11,0)),"")</f>
        <v/>
      </c>
      <c r="R109" s="21">
        <f>IFERROR(($P109/60)*INDEX('Standards &amp; Staff'!$G$15:$G$114,MATCH($C109,'Standards &amp; Staff'!$A$15:$A$114,0)),"")</f>
        <v/>
      </c>
      <c r="S109" s="21">
        <f>IFERROR($N109-$Q109,"")</f>
        <v/>
      </c>
      <c r="T109" s="38">
        <f>IFERROR($J109/$R109,"")</f>
        <v/>
      </c>
      <c r="U109" s="20" t="n"/>
      <c r="V109" s="20" t="n"/>
      <c r="W109" s="20" t="n"/>
      <c r="X109" s="20" t="n"/>
      <c r="Y109" s="39">
        <f>IFERROR(INDEX('Standards &amp; Staff'!$F$15:$F$114,MATCH($C109,'Standards &amp; Staff'!$A$15:$A$114,0)),"")</f>
        <v/>
      </c>
      <c r="Z109" s="39">
        <f>IFERROR(($P109/60)*$Y109,"")</f>
        <v/>
      </c>
      <c r="AA109" s="20" t="n"/>
      <c r="AB109" s="21">
        <f>IF($A109="","",IF(OR($M109="Not Completed",$U109="Failed",AND($T109&lt;&gt;"",$T109&lt;'Standards &amp; Staff'!$D$2),$AA109&gt;'Standards &amp; Staff'!$F$2),"Yes","No"))</f>
        <v/>
      </c>
      <c r="AC109" s="25">
        <f>IF($A109="","",IF($M109="Not Completed","Room Not Completed",IF($U109="Failed","Failed Inspection",IF(AND($T109&lt;&gt;"",$T109&lt;'Standards &amp; Staff'!$D$2),"Productivity Below Threshold",IF($AA109&gt;'Standards &amp; Staff'!$F$2,"Overtime Above Threshold","")))))</f>
        <v/>
      </c>
      <c r="AD109" s="26" t="n"/>
      <c r="AE109" s="26" t="n"/>
      <c r="AF109" s="20" t="n"/>
    </row>
    <row r="110">
      <c r="A110" s="19" t="n"/>
      <c r="B110" s="20" t="n"/>
      <c r="C110" s="20" t="n"/>
      <c r="D110" s="21">
        <f>IFERROR(INDEX('Standards &amp; Staff'!$B$15:$B$114,MATCH($C110,'Standards &amp; Staff'!$A$15:$A$114,0)),"")</f>
        <v/>
      </c>
      <c r="E110" s="21">
        <f>IFERROR(INDEX('Standards &amp; Staff'!$C$15:$C$114,MATCH($C110,'Standards &amp; Staff'!$A$15:$A$114,0)),"")</f>
        <v/>
      </c>
      <c r="F110" s="20" t="n"/>
      <c r="G110" s="20" t="n"/>
      <c r="H110" s="20" t="n"/>
      <c r="I110" s="20" t="n"/>
      <c r="J110" s="21">
        <f>IFERROR(IF($M110="Completed",INDEX('Standards &amp; Staff'!$B$5:$B$11,MATCH($I110,'Standards &amp; Staff'!$A$5:$A$11,0)),0),"")</f>
        <v/>
      </c>
      <c r="K110" s="22" t="n"/>
      <c r="L110" s="22" t="n"/>
      <c r="M110" s="20" t="n"/>
      <c r="N110" s="21">
        <f>IFERROR(IF(OR($K110="",$L110=""),"",MOD($L110-$K110,1)*1440),"")</f>
        <v/>
      </c>
      <c r="O110" s="20" t="n"/>
      <c r="P110" s="21">
        <f>IF(COUNTA($N110,$O110)=0,"",SUM($N110:$O110))</f>
        <v/>
      </c>
      <c r="Q110" s="21">
        <f>IFERROR(INDEX('Standards &amp; Staff'!$C$5:$C$11,MATCH($I110,'Standards &amp; Staff'!$A$5:$A$11,0)),"")</f>
        <v/>
      </c>
      <c r="R110" s="21">
        <f>IFERROR(($P110/60)*INDEX('Standards &amp; Staff'!$G$15:$G$114,MATCH($C110,'Standards &amp; Staff'!$A$15:$A$114,0)),"")</f>
        <v/>
      </c>
      <c r="S110" s="21">
        <f>IFERROR($N110-$Q110,"")</f>
        <v/>
      </c>
      <c r="T110" s="38">
        <f>IFERROR($J110/$R110,"")</f>
        <v/>
      </c>
      <c r="U110" s="20" t="n"/>
      <c r="V110" s="20" t="n"/>
      <c r="W110" s="20" t="n"/>
      <c r="X110" s="20" t="n"/>
      <c r="Y110" s="39">
        <f>IFERROR(INDEX('Standards &amp; Staff'!$F$15:$F$114,MATCH($C110,'Standards &amp; Staff'!$A$15:$A$114,0)),"")</f>
        <v/>
      </c>
      <c r="Z110" s="39">
        <f>IFERROR(($P110/60)*$Y110,"")</f>
        <v/>
      </c>
      <c r="AA110" s="20" t="n"/>
      <c r="AB110" s="21">
        <f>IF($A110="","",IF(OR($M110="Not Completed",$U110="Failed",AND($T110&lt;&gt;"",$T110&lt;'Standards &amp; Staff'!$D$2),$AA110&gt;'Standards &amp; Staff'!$F$2),"Yes","No"))</f>
        <v/>
      </c>
      <c r="AC110" s="25">
        <f>IF($A110="","",IF($M110="Not Completed","Room Not Completed",IF($U110="Failed","Failed Inspection",IF(AND($T110&lt;&gt;"",$T110&lt;'Standards &amp; Staff'!$D$2),"Productivity Below Threshold",IF($AA110&gt;'Standards &amp; Staff'!$F$2,"Overtime Above Threshold","")))))</f>
        <v/>
      </c>
      <c r="AD110" s="26" t="n"/>
      <c r="AE110" s="26" t="n"/>
      <c r="AF110" s="20" t="n"/>
    </row>
    <row r="111">
      <c r="A111" s="19" t="n"/>
      <c r="B111" s="20" t="n"/>
      <c r="C111" s="20" t="n"/>
      <c r="D111" s="21">
        <f>IFERROR(INDEX('Standards &amp; Staff'!$B$15:$B$114,MATCH($C111,'Standards &amp; Staff'!$A$15:$A$114,0)),"")</f>
        <v/>
      </c>
      <c r="E111" s="21">
        <f>IFERROR(INDEX('Standards &amp; Staff'!$C$15:$C$114,MATCH($C111,'Standards &amp; Staff'!$A$15:$A$114,0)),"")</f>
        <v/>
      </c>
      <c r="F111" s="20" t="n"/>
      <c r="G111" s="20" t="n"/>
      <c r="H111" s="20" t="n"/>
      <c r="I111" s="20" t="n"/>
      <c r="J111" s="21">
        <f>IFERROR(IF($M111="Completed",INDEX('Standards &amp; Staff'!$B$5:$B$11,MATCH($I111,'Standards &amp; Staff'!$A$5:$A$11,0)),0),"")</f>
        <v/>
      </c>
      <c r="K111" s="22" t="n"/>
      <c r="L111" s="22" t="n"/>
      <c r="M111" s="20" t="n"/>
      <c r="N111" s="21">
        <f>IFERROR(IF(OR($K111="",$L111=""),"",MOD($L111-$K111,1)*1440),"")</f>
        <v/>
      </c>
      <c r="O111" s="20" t="n"/>
      <c r="P111" s="21">
        <f>IF(COUNTA($N111,$O111)=0,"",SUM($N111:$O111))</f>
        <v/>
      </c>
      <c r="Q111" s="21">
        <f>IFERROR(INDEX('Standards &amp; Staff'!$C$5:$C$11,MATCH($I111,'Standards &amp; Staff'!$A$5:$A$11,0)),"")</f>
        <v/>
      </c>
      <c r="R111" s="21">
        <f>IFERROR(($P111/60)*INDEX('Standards &amp; Staff'!$G$15:$G$114,MATCH($C111,'Standards &amp; Staff'!$A$15:$A$114,0)),"")</f>
        <v/>
      </c>
      <c r="S111" s="21">
        <f>IFERROR($N111-$Q111,"")</f>
        <v/>
      </c>
      <c r="T111" s="38">
        <f>IFERROR($J111/$R111,"")</f>
        <v/>
      </c>
      <c r="U111" s="20" t="n"/>
      <c r="V111" s="20" t="n"/>
      <c r="W111" s="20" t="n"/>
      <c r="X111" s="20" t="n"/>
      <c r="Y111" s="39">
        <f>IFERROR(INDEX('Standards &amp; Staff'!$F$15:$F$114,MATCH($C111,'Standards &amp; Staff'!$A$15:$A$114,0)),"")</f>
        <v/>
      </c>
      <c r="Z111" s="39">
        <f>IFERROR(($P111/60)*$Y111,"")</f>
        <v/>
      </c>
      <c r="AA111" s="20" t="n"/>
      <c r="AB111" s="21">
        <f>IF($A111="","",IF(OR($M111="Not Completed",$U111="Failed",AND($T111&lt;&gt;"",$T111&lt;'Standards &amp; Staff'!$D$2),$AA111&gt;'Standards &amp; Staff'!$F$2),"Yes","No"))</f>
        <v/>
      </c>
      <c r="AC111" s="25">
        <f>IF($A111="","",IF($M111="Not Completed","Room Not Completed",IF($U111="Failed","Failed Inspection",IF(AND($T111&lt;&gt;"",$T111&lt;'Standards &amp; Staff'!$D$2),"Productivity Below Threshold",IF($AA111&gt;'Standards &amp; Staff'!$F$2,"Overtime Above Threshold","")))))</f>
        <v/>
      </c>
      <c r="AD111" s="26" t="n"/>
      <c r="AE111" s="26" t="n"/>
      <c r="AF111" s="20" t="n"/>
    </row>
    <row r="112">
      <c r="A112" s="19" t="n"/>
      <c r="B112" s="20" t="n"/>
      <c r="C112" s="20" t="n"/>
      <c r="D112" s="21">
        <f>IFERROR(INDEX('Standards &amp; Staff'!$B$15:$B$114,MATCH($C112,'Standards &amp; Staff'!$A$15:$A$114,0)),"")</f>
        <v/>
      </c>
      <c r="E112" s="21">
        <f>IFERROR(INDEX('Standards &amp; Staff'!$C$15:$C$114,MATCH($C112,'Standards &amp; Staff'!$A$15:$A$114,0)),"")</f>
        <v/>
      </c>
      <c r="F112" s="20" t="n"/>
      <c r="G112" s="20" t="n"/>
      <c r="H112" s="20" t="n"/>
      <c r="I112" s="20" t="n"/>
      <c r="J112" s="21">
        <f>IFERROR(IF($M112="Completed",INDEX('Standards &amp; Staff'!$B$5:$B$11,MATCH($I112,'Standards &amp; Staff'!$A$5:$A$11,0)),0),"")</f>
        <v/>
      </c>
      <c r="K112" s="22" t="n"/>
      <c r="L112" s="22" t="n"/>
      <c r="M112" s="20" t="n"/>
      <c r="N112" s="21">
        <f>IFERROR(IF(OR($K112="",$L112=""),"",MOD($L112-$K112,1)*1440),"")</f>
        <v/>
      </c>
      <c r="O112" s="20" t="n"/>
      <c r="P112" s="21">
        <f>IF(COUNTA($N112,$O112)=0,"",SUM($N112:$O112))</f>
        <v/>
      </c>
      <c r="Q112" s="21">
        <f>IFERROR(INDEX('Standards &amp; Staff'!$C$5:$C$11,MATCH($I112,'Standards &amp; Staff'!$A$5:$A$11,0)),"")</f>
        <v/>
      </c>
      <c r="R112" s="21">
        <f>IFERROR(($P112/60)*INDEX('Standards &amp; Staff'!$G$15:$G$114,MATCH($C112,'Standards &amp; Staff'!$A$15:$A$114,0)),"")</f>
        <v/>
      </c>
      <c r="S112" s="21">
        <f>IFERROR($N112-$Q112,"")</f>
        <v/>
      </c>
      <c r="T112" s="38">
        <f>IFERROR($J112/$R112,"")</f>
        <v/>
      </c>
      <c r="U112" s="20" t="n"/>
      <c r="V112" s="20" t="n"/>
      <c r="W112" s="20" t="n"/>
      <c r="X112" s="20" t="n"/>
      <c r="Y112" s="39">
        <f>IFERROR(INDEX('Standards &amp; Staff'!$F$15:$F$114,MATCH($C112,'Standards &amp; Staff'!$A$15:$A$114,0)),"")</f>
        <v/>
      </c>
      <c r="Z112" s="39">
        <f>IFERROR(($P112/60)*$Y112,"")</f>
        <v/>
      </c>
      <c r="AA112" s="20" t="n"/>
      <c r="AB112" s="21">
        <f>IF($A112="","",IF(OR($M112="Not Completed",$U112="Failed",AND($T112&lt;&gt;"",$T112&lt;'Standards &amp; Staff'!$D$2),$AA112&gt;'Standards &amp; Staff'!$F$2),"Yes","No"))</f>
        <v/>
      </c>
      <c r="AC112" s="25">
        <f>IF($A112="","",IF($M112="Not Completed","Room Not Completed",IF($U112="Failed","Failed Inspection",IF(AND($T112&lt;&gt;"",$T112&lt;'Standards &amp; Staff'!$D$2),"Productivity Below Threshold",IF($AA112&gt;'Standards &amp; Staff'!$F$2,"Overtime Above Threshold","")))))</f>
        <v/>
      </c>
      <c r="AD112" s="26" t="n"/>
      <c r="AE112" s="26" t="n"/>
      <c r="AF112" s="20" t="n"/>
    </row>
    <row r="113">
      <c r="A113" s="19" t="n"/>
      <c r="B113" s="20" t="n"/>
      <c r="C113" s="20" t="n"/>
      <c r="D113" s="21">
        <f>IFERROR(INDEX('Standards &amp; Staff'!$B$15:$B$114,MATCH($C113,'Standards &amp; Staff'!$A$15:$A$114,0)),"")</f>
        <v/>
      </c>
      <c r="E113" s="21">
        <f>IFERROR(INDEX('Standards &amp; Staff'!$C$15:$C$114,MATCH($C113,'Standards &amp; Staff'!$A$15:$A$114,0)),"")</f>
        <v/>
      </c>
      <c r="F113" s="20" t="n"/>
      <c r="G113" s="20" t="n"/>
      <c r="H113" s="20" t="n"/>
      <c r="I113" s="20" t="n"/>
      <c r="J113" s="21">
        <f>IFERROR(IF($M113="Completed",INDEX('Standards &amp; Staff'!$B$5:$B$11,MATCH($I113,'Standards &amp; Staff'!$A$5:$A$11,0)),0),"")</f>
        <v/>
      </c>
      <c r="K113" s="22" t="n"/>
      <c r="L113" s="22" t="n"/>
      <c r="M113" s="20" t="n"/>
      <c r="N113" s="21">
        <f>IFERROR(IF(OR($K113="",$L113=""),"",MOD($L113-$K113,1)*1440),"")</f>
        <v/>
      </c>
      <c r="O113" s="20" t="n"/>
      <c r="P113" s="21">
        <f>IF(COUNTA($N113,$O113)=0,"",SUM($N113:$O113))</f>
        <v/>
      </c>
      <c r="Q113" s="21">
        <f>IFERROR(INDEX('Standards &amp; Staff'!$C$5:$C$11,MATCH($I113,'Standards &amp; Staff'!$A$5:$A$11,0)),"")</f>
        <v/>
      </c>
      <c r="R113" s="21">
        <f>IFERROR(($P113/60)*INDEX('Standards &amp; Staff'!$G$15:$G$114,MATCH($C113,'Standards &amp; Staff'!$A$15:$A$114,0)),"")</f>
        <v/>
      </c>
      <c r="S113" s="21">
        <f>IFERROR($N113-$Q113,"")</f>
        <v/>
      </c>
      <c r="T113" s="38">
        <f>IFERROR($J113/$R113,"")</f>
        <v/>
      </c>
      <c r="U113" s="20" t="n"/>
      <c r="V113" s="20" t="n"/>
      <c r="W113" s="20" t="n"/>
      <c r="X113" s="20" t="n"/>
      <c r="Y113" s="39">
        <f>IFERROR(INDEX('Standards &amp; Staff'!$F$15:$F$114,MATCH($C113,'Standards &amp; Staff'!$A$15:$A$114,0)),"")</f>
        <v/>
      </c>
      <c r="Z113" s="39">
        <f>IFERROR(($P113/60)*$Y113,"")</f>
        <v/>
      </c>
      <c r="AA113" s="20" t="n"/>
      <c r="AB113" s="21">
        <f>IF($A113="","",IF(OR($M113="Not Completed",$U113="Failed",AND($T113&lt;&gt;"",$T113&lt;'Standards &amp; Staff'!$D$2),$AA113&gt;'Standards &amp; Staff'!$F$2),"Yes","No"))</f>
        <v/>
      </c>
      <c r="AC113" s="25">
        <f>IF($A113="","",IF($M113="Not Completed","Room Not Completed",IF($U113="Failed","Failed Inspection",IF(AND($T113&lt;&gt;"",$T113&lt;'Standards &amp; Staff'!$D$2),"Productivity Below Threshold",IF($AA113&gt;'Standards &amp; Staff'!$F$2,"Overtime Above Threshold","")))))</f>
        <v/>
      </c>
      <c r="AD113" s="26" t="n"/>
      <c r="AE113" s="26" t="n"/>
      <c r="AF113" s="20" t="n"/>
    </row>
    <row r="114">
      <c r="A114" s="19" t="n"/>
      <c r="B114" s="20" t="n"/>
      <c r="C114" s="20" t="n"/>
      <c r="D114" s="21">
        <f>IFERROR(INDEX('Standards &amp; Staff'!$B$15:$B$114,MATCH($C114,'Standards &amp; Staff'!$A$15:$A$114,0)),"")</f>
        <v/>
      </c>
      <c r="E114" s="21">
        <f>IFERROR(INDEX('Standards &amp; Staff'!$C$15:$C$114,MATCH($C114,'Standards &amp; Staff'!$A$15:$A$114,0)),"")</f>
        <v/>
      </c>
      <c r="F114" s="20" t="n"/>
      <c r="G114" s="20" t="n"/>
      <c r="H114" s="20" t="n"/>
      <c r="I114" s="20" t="n"/>
      <c r="J114" s="21">
        <f>IFERROR(IF($M114="Completed",INDEX('Standards &amp; Staff'!$B$5:$B$11,MATCH($I114,'Standards &amp; Staff'!$A$5:$A$11,0)),0),"")</f>
        <v/>
      </c>
      <c r="K114" s="22" t="n"/>
      <c r="L114" s="22" t="n"/>
      <c r="M114" s="20" t="n"/>
      <c r="N114" s="21">
        <f>IFERROR(IF(OR($K114="",$L114=""),"",MOD($L114-$K114,1)*1440),"")</f>
        <v/>
      </c>
      <c r="O114" s="20" t="n"/>
      <c r="P114" s="21">
        <f>IF(COUNTA($N114,$O114)=0,"",SUM($N114:$O114))</f>
        <v/>
      </c>
      <c r="Q114" s="21">
        <f>IFERROR(INDEX('Standards &amp; Staff'!$C$5:$C$11,MATCH($I114,'Standards &amp; Staff'!$A$5:$A$11,0)),"")</f>
        <v/>
      </c>
      <c r="R114" s="21">
        <f>IFERROR(($P114/60)*INDEX('Standards &amp; Staff'!$G$15:$G$114,MATCH($C114,'Standards &amp; Staff'!$A$15:$A$114,0)),"")</f>
        <v/>
      </c>
      <c r="S114" s="21">
        <f>IFERROR($N114-$Q114,"")</f>
        <v/>
      </c>
      <c r="T114" s="38">
        <f>IFERROR($J114/$R114,"")</f>
        <v/>
      </c>
      <c r="U114" s="20" t="n"/>
      <c r="V114" s="20" t="n"/>
      <c r="W114" s="20" t="n"/>
      <c r="X114" s="20" t="n"/>
      <c r="Y114" s="39">
        <f>IFERROR(INDEX('Standards &amp; Staff'!$F$15:$F$114,MATCH($C114,'Standards &amp; Staff'!$A$15:$A$114,0)),"")</f>
        <v/>
      </c>
      <c r="Z114" s="39">
        <f>IFERROR(($P114/60)*$Y114,"")</f>
        <v/>
      </c>
      <c r="AA114" s="20" t="n"/>
      <c r="AB114" s="21">
        <f>IF($A114="","",IF(OR($M114="Not Completed",$U114="Failed",AND($T114&lt;&gt;"",$T114&lt;'Standards &amp; Staff'!$D$2),$AA114&gt;'Standards &amp; Staff'!$F$2),"Yes","No"))</f>
        <v/>
      </c>
      <c r="AC114" s="25">
        <f>IF($A114="","",IF($M114="Not Completed","Room Not Completed",IF($U114="Failed","Failed Inspection",IF(AND($T114&lt;&gt;"",$T114&lt;'Standards &amp; Staff'!$D$2),"Productivity Below Threshold",IF($AA114&gt;'Standards &amp; Staff'!$F$2,"Overtime Above Threshold","")))))</f>
        <v/>
      </c>
      <c r="AD114" s="26" t="n"/>
      <c r="AE114" s="26" t="n"/>
      <c r="AF114" s="20" t="n"/>
    </row>
    <row r="115">
      <c r="A115" s="19" t="n"/>
      <c r="B115" s="20" t="n"/>
      <c r="C115" s="20" t="n"/>
      <c r="D115" s="21">
        <f>IFERROR(INDEX('Standards &amp; Staff'!$B$15:$B$114,MATCH($C115,'Standards &amp; Staff'!$A$15:$A$114,0)),"")</f>
        <v/>
      </c>
      <c r="E115" s="21">
        <f>IFERROR(INDEX('Standards &amp; Staff'!$C$15:$C$114,MATCH($C115,'Standards &amp; Staff'!$A$15:$A$114,0)),"")</f>
        <v/>
      </c>
      <c r="F115" s="20" t="n"/>
      <c r="G115" s="20" t="n"/>
      <c r="H115" s="20" t="n"/>
      <c r="I115" s="20" t="n"/>
      <c r="J115" s="21">
        <f>IFERROR(IF($M115="Completed",INDEX('Standards &amp; Staff'!$B$5:$B$11,MATCH($I115,'Standards &amp; Staff'!$A$5:$A$11,0)),0),"")</f>
        <v/>
      </c>
      <c r="K115" s="22" t="n"/>
      <c r="L115" s="22" t="n"/>
      <c r="M115" s="20" t="n"/>
      <c r="N115" s="21">
        <f>IFERROR(IF(OR($K115="",$L115=""),"",MOD($L115-$K115,1)*1440),"")</f>
        <v/>
      </c>
      <c r="O115" s="20" t="n"/>
      <c r="P115" s="21">
        <f>IF(COUNTA($N115,$O115)=0,"",SUM($N115:$O115))</f>
        <v/>
      </c>
      <c r="Q115" s="21">
        <f>IFERROR(INDEX('Standards &amp; Staff'!$C$5:$C$11,MATCH($I115,'Standards &amp; Staff'!$A$5:$A$11,0)),"")</f>
        <v/>
      </c>
      <c r="R115" s="21">
        <f>IFERROR(($P115/60)*INDEX('Standards &amp; Staff'!$G$15:$G$114,MATCH($C115,'Standards &amp; Staff'!$A$15:$A$114,0)),"")</f>
        <v/>
      </c>
      <c r="S115" s="21">
        <f>IFERROR($N115-$Q115,"")</f>
        <v/>
      </c>
      <c r="T115" s="38">
        <f>IFERROR($J115/$R115,"")</f>
        <v/>
      </c>
      <c r="U115" s="20" t="n"/>
      <c r="V115" s="20" t="n"/>
      <c r="W115" s="20" t="n"/>
      <c r="X115" s="20" t="n"/>
      <c r="Y115" s="39">
        <f>IFERROR(INDEX('Standards &amp; Staff'!$F$15:$F$114,MATCH($C115,'Standards &amp; Staff'!$A$15:$A$114,0)),"")</f>
        <v/>
      </c>
      <c r="Z115" s="39">
        <f>IFERROR(($P115/60)*$Y115,"")</f>
        <v/>
      </c>
      <c r="AA115" s="20" t="n"/>
      <c r="AB115" s="21">
        <f>IF($A115="","",IF(OR($M115="Not Completed",$U115="Failed",AND($T115&lt;&gt;"",$T115&lt;'Standards &amp; Staff'!$D$2),$AA115&gt;'Standards &amp; Staff'!$F$2),"Yes","No"))</f>
        <v/>
      </c>
      <c r="AC115" s="25">
        <f>IF($A115="","",IF($M115="Not Completed","Room Not Completed",IF($U115="Failed","Failed Inspection",IF(AND($T115&lt;&gt;"",$T115&lt;'Standards &amp; Staff'!$D$2),"Productivity Below Threshold",IF($AA115&gt;'Standards &amp; Staff'!$F$2,"Overtime Above Threshold","")))))</f>
        <v/>
      </c>
      <c r="AD115" s="26" t="n"/>
      <c r="AE115" s="26" t="n"/>
      <c r="AF115" s="20" t="n"/>
    </row>
    <row r="116">
      <c r="A116" s="19" t="n"/>
      <c r="B116" s="20" t="n"/>
      <c r="C116" s="20" t="n"/>
      <c r="D116" s="21">
        <f>IFERROR(INDEX('Standards &amp; Staff'!$B$15:$B$114,MATCH($C116,'Standards &amp; Staff'!$A$15:$A$114,0)),"")</f>
        <v/>
      </c>
      <c r="E116" s="21">
        <f>IFERROR(INDEX('Standards &amp; Staff'!$C$15:$C$114,MATCH($C116,'Standards &amp; Staff'!$A$15:$A$114,0)),"")</f>
        <v/>
      </c>
      <c r="F116" s="20" t="n"/>
      <c r="G116" s="20" t="n"/>
      <c r="H116" s="20" t="n"/>
      <c r="I116" s="20" t="n"/>
      <c r="J116" s="21">
        <f>IFERROR(IF($M116="Completed",INDEX('Standards &amp; Staff'!$B$5:$B$11,MATCH($I116,'Standards &amp; Staff'!$A$5:$A$11,0)),0),"")</f>
        <v/>
      </c>
      <c r="K116" s="22" t="n"/>
      <c r="L116" s="22" t="n"/>
      <c r="M116" s="20" t="n"/>
      <c r="N116" s="21">
        <f>IFERROR(IF(OR($K116="",$L116=""),"",MOD($L116-$K116,1)*1440),"")</f>
        <v/>
      </c>
      <c r="O116" s="20" t="n"/>
      <c r="P116" s="21">
        <f>IF(COUNTA($N116,$O116)=0,"",SUM($N116:$O116))</f>
        <v/>
      </c>
      <c r="Q116" s="21">
        <f>IFERROR(INDEX('Standards &amp; Staff'!$C$5:$C$11,MATCH($I116,'Standards &amp; Staff'!$A$5:$A$11,0)),"")</f>
        <v/>
      </c>
      <c r="R116" s="21">
        <f>IFERROR(($P116/60)*INDEX('Standards &amp; Staff'!$G$15:$G$114,MATCH($C116,'Standards &amp; Staff'!$A$15:$A$114,0)),"")</f>
        <v/>
      </c>
      <c r="S116" s="21">
        <f>IFERROR($N116-$Q116,"")</f>
        <v/>
      </c>
      <c r="T116" s="38">
        <f>IFERROR($J116/$R116,"")</f>
        <v/>
      </c>
      <c r="U116" s="20" t="n"/>
      <c r="V116" s="20" t="n"/>
      <c r="W116" s="20" t="n"/>
      <c r="X116" s="20" t="n"/>
      <c r="Y116" s="39">
        <f>IFERROR(INDEX('Standards &amp; Staff'!$F$15:$F$114,MATCH($C116,'Standards &amp; Staff'!$A$15:$A$114,0)),"")</f>
        <v/>
      </c>
      <c r="Z116" s="39">
        <f>IFERROR(($P116/60)*$Y116,"")</f>
        <v/>
      </c>
      <c r="AA116" s="20" t="n"/>
      <c r="AB116" s="21">
        <f>IF($A116="","",IF(OR($M116="Not Completed",$U116="Failed",AND($T116&lt;&gt;"",$T116&lt;'Standards &amp; Staff'!$D$2),$AA116&gt;'Standards &amp; Staff'!$F$2),"Yes","No"))</f>
        <v/>
      </c>
      <c r="AC116" s="25">
        <f>IF($A116="","",IF($M116="Not Completed","Room Not Completed",IF($U116="Failed","Failed Inspection",IF(AND($T116&lt;&gt;"",$T116&lt;'Standards &amp; Staff'!$D$2),"Productivity Below Threshold",IF($AA116&gt;'Standards &amp; Staff'!$F$2,"Overtime Above Threshold","")))))</f>
        <v/>
      </c>
      <c r="AD116" s="26" t="n"/>
      <c r="AE116" s="26" t="n"/>
      <c r="AF116" s="20" t="n"/>
    </row>
    <row r="117">
      <c r="A117" s="19" t="n"/>
      <c r="B117" s="20" t="n"/>
      <c r="C117" s="20" t="n"/>
      <c r="D117" s="21">
        <f>IFERROR(INDEX('Standards &amp; Staff'!$B$15:$B$114,MATCH($C117,'Standards &amp; Staff'!$A$15:$A$114,0)),"")</f>
        <v/>
      </c>
      <c r="E117" s="21">
        <f>IFERROR(INDEX('Standards &amp; Staff'!$C$15:$C$114,MATCH($C117,'Standards &amp; Staff'!$A$15:$A$114,0)),"")</f>
        <v/>
      </c>
      <c r="F117" s="20" t="n"/>
      <c r="G117" s="20" t="n"/>
      <c r="H117" s="20" t="n"/>
      <c r="I117" s="20" t="n"/>
      <c r="J117" s="21">
        <f>IFERROR(IF($M117="Completed",INDEX('Standards &amp; Staff'!$B$5:$B$11,MATCH($I117,'Standards &amp; Staff'!$A$5:$A$11,0)),0),"")</f>
        <v/>
      </c>
      <c r="K117" s="22" t="n"/>
      <c r="L117" s="22" t="n"/>
      <c r="M117" s="20" t="n"/>
      <c r="N117" s="21">
        <f>IFERROR(IF(OR($K117="",$L117=""),"",MOD($L117-$K117,1)*1440),"")</f>
        <v/>
      </c>
      <c r="O117" s="20" t="n"/>
      <c r="P117" s="21">
        <f>IF(COUNTA($N117,$O117)=0,"",SUM($N117:$O117))</f>
        <v/>
      </c>
      <c r="Q117" s="21">
        <f>IFERROR(INDEX('Standards &amp; Staff'!$C$5:$C$11,MATCH($I117,'Standards &amp; Staff'!$A$5:$A$11,0)),"")</f>
        <v/>
      </c>
      <c r="R117" s="21">
        <f>IFERROR(($P117/60)*INDEX('Standards &amp; Staff'!$G$15:$G$114,MATCH($C117,'Standards &amp; Staff'!$A$15:$A$114,0)),"")</f>
        <v/>
      </c>
      <c r="S117" s="21">
        <f>IFERROR($N117-$Q117,"")</f>
        <v/>
      </c>
      <c r="T117" s="38">
        <f>IFERROR($J117/$R117,"")</f>
        <v/>
      </c>
      <c r="U117" s="20" t="n"/>
      <c r="V117" s="20" t="n"/>
      <c r="W117" s="20" t="n"/>
      <c r="X117" s="20" t="n"/>
      <c r="Y117" s="39">
        <f>IFERROR(INDEX('Standards &amp; Staff'!$F$15:$F$114,MATCH($C117,'Standards &amp; Staff'!$A$15:$A$114,0)),"")</f>
        <v/>
      </c>
      <c r="Z117" s="39">
        <f>IFERROR(($P117/60)*$Y117,"")</f>
        <v/>
      </c>
      <c r="AA117" s="20" t="n"/>
      <c r="AB117" s="21">
        <f>IF($A117="","",IF(OR($M117="Not Completed",$U117="Failed",AND($T117&lt;&gt;"",$T117&lt;'Standards &amp; Staff'!$D$2),$AA117&gt;'Standards &amp; Staff'!$F$2),"Yes","No"))</f>
        <v/>
      </c>
      <c r="AC117" s="25">
        <f>IF($A117="","",IF($M117="Not Completed","Room Not Completed",IF($U117="Failed","Failed Inspection",IF(AND($T117&lt;&gt;"",$T117&lt;'Standards &amp; Staff'!$D$2),"Productivity Below Threshold",IF($AA117&gt;'Standards &amp; Staff'!$F$2,"Overtime Above Threshold","")))))</f>
        <v/>
      </c>
      <c r="AD117" s="26" t="n"/>
      <c r="AE117" s="26" t="n"/>
      <c r="AF117" s="20" t="n"/>
    </row>
    <row r="118">
      <c r="A118" s="19" t="n"/>
      <c r="B118" s="20" t="n"/>
      <c r="C118" s="20" t="n"/>
      <c r="D118" s="21">
        <f>IFERROR(INDEX('Standards &amp; Staff'!$B$15:$B$114,MATCH($C118,'Standards &amp; Staff'!$A$15:$A$114,0)),"")</f>
        <v/>
      </c>
      <c r="E118" s="21">
        <f>IFERROR(INDEX('Standards &amp; Staff'!$C$15:$C$114,MATCH($C118,'Standards &amp; Staff'!$A$15:$A$114,0)),"")</f>
        <v/>
      </c>
      <c r="F118" s="20" t="n"/>
      <c r="G118" s="20" t="n"/>
      <c r="H118" s="20" t="n"/>
      <c r="I118" s="20" t="n"/>
      <c r="J118" s="21">
        <f>IFERROR(IF($M118="Completed",INDEX('Standards &amp; Staff'!$B$5:$B$11,MATCH($I118,'Standards &amp; Staff'!$A$5:$A$11,0)),0),"")</f>
        <v/>
      </c>
      <c r="K118" s="22" t="n"/>
      <c r="L118" s="22" t="n"/>
      <c r="M118" s="20" t="n"/>
      <c r="N118" s="21">
        <f>IFERROR(IF(OR($K118="",$L118=""),"",MOD($L118-$K118,1)*1440),"")</f>
        <v/>
      </c>
      <c r="O118" s="20" t="n"/>
      <c r="P118" s="21">
        <f>IF(COUNTA($N118,$O118)=0,"",SUM($N118:$O118))</f>
        <v/>
      </c>
      <c r="Q118" s="21">
        <f>IFERROR(INDEX('Standards &amp; Staff'!$C$5:$C$11,MATCH($I118,'Standards &amp; Staff'!$A$5:$A$11,0)),"")</f>
        <v/>
      </c>
      <c r="R118" s="21">
        <f>IFERROR(($P118/60)*INDEX('Standards &amp; Staff'!$G$15:$G$114,MATCH($C118,'Standards &amp; Staff'!$A$15:$A$114,0)),"")</f>
        <v/>
      </c>
      <c r="S118" s="21">
        <f>IFERROR($N118-$Q118,"")</f>
        <v/>
      </c>
      <c r="T118" s="38">
        <f>IFERROR($J118/$R118,"")</f>
        <v/>
      </c>
      <c r="U118" s="20" t="n"/>
      <c r="V118" s="20" t="n"/>
      <c r="W118" s="20" t="n"/>
      <c r="X118" s="20" t="n"/>
      <c r="Y118" s="39">
        <f>IFERROR(INDEX('Standards &amp; Staff'!$F$15:$F$114,MATCH($C118,'Standards &amp; Staff'!$A$15:$A$114,0)),"")</f>
        <v/>
      </c>
      <c r="Z118" s="39">
        <f>IFERROR(($P118/60)*$Y118,"")</f>
        <v/>
      </c>
      <c r="AA118" s="20" t="n"/>
      <c r="AB118" s="21">
        <f>IF($A118="","",IF(OR($M118="Not Completed",$U118="Failed",AND($T118&lt;&gt;"",$T118&lt;'Standards &amp; Staff'!$D$2),$AA118&gt;'Standards &amp; Staff'!$F$2),"Yes","No"))</f>
        <v/>
      </c>
      <c r="AC118" s="25">
        <f>IF($A118="","",IF($M118="Not Completed","Room Not Completed",IF($U118="Failed","Failed Inspection",IF(AND($T118&lt;&gt;"",$T118&lt;'Standards &amp; Staff'!$D$2),"Productivity Below Threshold",IF($AA118&gt;'Standards &amp; Staff'!$F$2,"Overtime Above Threshold","")))))</f>
        <v/>
      </c>
      <c r="AD118" s="26" t="n"/>
      <c r="AE118" s="26" t="n"/>
      <c r="AF118" s="20" t="n"/>
    </row>
    <row r="119">
      <c r="A119" s="19" t="n"/>
      <c r="B119" s="20" t="n"/>
      <c r="C119" s="20" t="n"/>
      <c r="D119" s="21">
        <f>IFERROR(INDEX('Standards &amp; Staff'!$B$15:$B$114,MATCH($C119,'Standards &amp; Staff'!$A$15:$A$114,0)),"")</f>
        <v/>
      </c>
      <c r="E119" s="21">
        <f>IFERROR(INDEX('Standards &amp; Staff'!$C$15:$C$114,MATCH($C119,'Standards &amp; Staff'!$A$15:$A$114,0)),"")</f>
        <v/>
      </c>
      <c r="F119" s="20" t="n"/>
      <c r="G119" s="20" t="n"/>
      <c r="H119" s="20" t="n"/>
      <c r="I119" s="20" t="n"/>
      <c r="J119" s="21">
        <f>IFERROR(IF($M119="Completed",INDEX('Standards &amp; Staff'!$B$5:$B$11,MATCH($I119,'Standards &amp; Staff'!$A$5:$A$11,0)),0),"")</f>
        <v/>
      </c>
      <c r="K119" s="22" t="n"/>
      <c r="L119" s="22" t="n"/>
      <c r="M119" s="20" t="n"/>
      <c r="N119" s="21">
        <f>IFERROR(IF(OR($K119="",$L119=""),"",MOD($L119-$K119,1)*1440),"")</f>
        <v/>
      </c>
      <c r="O119" s="20" t="n"/>
      <c r="P119" s="21">
        <f>IF(COUNTA($N119,$O119)=0,"",SUM($N119:$O119))</f>
        <v/>
      </c>
      <c r="Q119" s="21">
        <f>IFERROR(INDEX('Standards &amp; Staff'!$C$5:$C$11,MATCH($I119,'Standards &amp; Staff'!$A$5:$A$11,0)),"")</f>
        <v/>
      </c>
      <c r="R119" s="21">
        <f>IFERROR(($P119/60)*INDEX('Standards &amp; Staff'!$G$15:$G$114,MATCH($C119,'Standards &amp; Staff'!$A$15:$A$114,0)),"")</f>
        <v/>
      </c>
      <c r="S119" s="21">
        <f>IFERROR($N119-$Q119,"")</f>
        <v/>
      </c>
      <c r="T119" s="38">
        <f>IFERROR($J119/$R119,"")</f>
        <v/>
      </c>
      <c r="U119" s="20" t="n"/>
      <c r="V119" s="20" t="n"/>
      <c r="W119" s="20" t="n"/>
      <c r="X119" s="20" t="n"/>
      <c r="Y119" s="39">
        <f>IFERROR(INDEX('Standards &amp; Staff'!$F$15:$F$114,MATCH($C119,'Standards &amp; Staff'!$A$15:$A$114,0)),"")</f>
        <v/>
      </c>
      <c r="Z119" s="39">
        <f>IFERROR(($P119/60)*$Y119,"")</f>
        <v/>
      </c>
      <c r="AA119" s="20" t="n"/>
      <c r="AB119" s="21">
        <f>IF($A119="","",IF(OR($M119="Not Completed",$U119="Failed",AND($T119&lt;&gt;"",$T119&lt;'Standards &amp; Staff'!$D$2),$AA119&gt;'Standards &amp; Staff'!$F$2),"Yes","No"))</f>
        <v/>
      </c>
      <c r="AC119" s="25">
        <f>IF($A119="","",IF($M119="Not Completed","Room Not Completed",IF($U119="Failed","Failed Inspection",IF(AND($T119&lt;&gt;"",$T119&lt;'Standards &amp; Staff'!$D$2),"Productivity Below Threshold",IF($AA119&gt;'Standards &amp; Staff'!$F$2,"Overtime Above Threshold","")))))</f>
        <v/>
      </c>
      <c r="AD119" s="26" t="n"/>
      <c r="AE119" s="26" t="n"/>
      <c r="AF119" s="20" t="n"/>
    </row>
    <row r="120">
      <c r="A120" s="19" t="n"/>
      <c r="B120" s="20" t="n"/>
      <c r="C120" s="20" t="n"/>
      <c r="D120" s="21">
        <f>IFERROR(INDEX('Standards &amp; Staff'!$B$15:$B$114,MATCH($C120,'Standards &amp; Staff'!$A$15:$A$114,0)),"")</f>
        <v/>
      </c>
      <c r="E120" s="21">
        <f>IFERROR(INDEX('Standards &amp; Staff'!$C$15:$C$114,MATCH($C120,'Standards &amp; Staff'!$A$15:$A$114,0)),"")</f>
        <v/>
      </c>
      <c r="F120" s="20" t="n"/>
      <c r="G120" s="20" t="n"/>
      <c r="H120" s="20" t="n"/>
      <c r="I120" s="20" t="n"/>
      <c r="J120" s="21">
        <f>IFERROR(IF($M120="Completed",INDEX('Standards &amp; Staff'!$B$5:$B$11,MATCH($I120,'Standards &amp; Staff'!$A$5:$A$11,0)),0),"")</f>
        <v/>
      </c>
      <c r="K120" s="22" t="n"/>
      <c r="L120" s="22" t="n"/>
      <c r="M120" s="20" t="n"/>
      <c r="N120" s="21">
        <f>IFERROR(IF(OR($K120="",$L120=""),"",MOD($L120-$K120,1)*1440),"")</f>
        <v/>
      </c>
      <c r="O120" s="20" t="n"/>
      <c r="P120" s="21">
        <f>IF(COUNTA($N120,$O120)=0,"",SUM($N120:$O120))</f>
        <v/>
      </c>
      <c r="Q120" s="21">
        <f>IFERROR(INDEX('Standards &amp; Staff'!$C$5:$C$11,MATCH($I120,'Standards &amp; Staff'!$A$5:$A$11,0)),"")</f>
        <v/>
      </c>
      <c r="R120" s="21">
        <f>IFERROR(($P120/60)*INDEX('Standards &amp; Staff'!$G$15:$G$114,MATCH($C120,'Standards &amp; Staff'!$A$15:$A$114,0)),"")</f>
        <v/>
      </c>
      <c r="S120" s="21">
        <f>IFERROR($N120-$Q120,"")</f>
        <v/>
      </c>
      <c r="T120" s="38">
        <f>IFERROR($J120/$R120,"")</f>
        <v/>
      </c>
      <c r="U120" s="20" t="n"/>
      <c r="V120" s="20" t="n"/>
      <c r="W120" s="20" t="n"/>
      <c r="X120" s="20" t="n"/>
      <c r="Y120" s="39">
        <f>IFERROR(INDEX('Standards &amp; Staff'!$F$15:$F$114,MATCH($C120,'Standards &amp; Staff'!$A$15:$A$114,0)),"")</f>
        <v/>
      </c>
      <c r="Z120" s="39">
        <f>IFERROR(($P120/60)*$Y120,"")</f>
        <v/>
      </c>
      <c r="AA120" s="20" t="n"/>
      <c r="AB120" s="21">
        <f>IF($A120="","",IF(OR($M120="Not Completed",$U120="Failed",AND($T120&lt;&gt;"",$T120&lt;'Standards &amp; Staff'!$D$2),$AA120&gt;'Standards &amp; Staff'!$F$2),"Yes","No"))</f>
        <v/>
      </c>
      <c r="AC120" s="25">
        <f>IF($A120="","",IF($M120="Not Completed","Room Not Completed",IF($U120="Failed","Failed Inspection",IF(AND($T120&lt;&gt;"",$T120&lt;'Standards &amp; Staff'!$D$2),"Productivity Below Threshold",IF($AA120&gt;'Standards &amp; Staff'!$F$2,"Overtime Above Threshold","")))))</f>
        <v/>
      </c>
      <c r="AD120" s="26" t="n"/>
      <c r="AE120" s="26" t="n"/>
      <c r="AF120" s="20" t="n"/>
    </row>
    <row r="121">
      <c r="A121" s="19" t="n"/>
      <c r="B121" s="20" t="n"/>
      <c r="C121" s="20" t="n"/>
      <c r="D121" s="21">
        <f>IFERROR(INDEX('Standards &amp; Staff'!$B$15:$B$114,MATCH($C121,'Standards &amp; Staff'!$A$15:$A$114,0)),"")</f>
        <v/>
      </c>
      <c r="E121" s="21">
        <f>IFERROR(INDEX('Standards &amp; Staff'!$C$15:$C$114,MATCH($C121,'Standards &amp; Staff'!$A$15:$A$114,0)),"")</f>
        <v/>
      </c>
      <c r="F121" s="20" t="n"/>
      <c r="G121" s="20" t="n"/>
      <c r="H121" s="20" t="n"/>
      <c r="I121" s="20" t="n"/>
      <c r="J121" s="21">
        <f>IFERROR(IF($M121="Completed",INDEX('Standards &amp; Staff'!$B$5:$B$11,MATCH($I121,'Standards &amp; Staff'!$A$5:$A$11,0)),0),"")</f>
        <v/>
      </c>
      <c r="K121" s="22" t="n"/>
      <c r="L121" s="22" t="n"/>
      <c r="M121" s="20" t="n"/>
      <c r="N121" s="21">
        <f>IFERROR(IF(OR($K121="",$L121=""),"",MOD($L121-$K121,1)*1440),"")</f>
        <v/>
      </c>
      <c r="O121" s="20" t="n"/>
      <c r="P121" s="21">
        <f>IF(COUNTA($N121,$O121)=0,"",SUM($N121:$O121))</f>
        <v/>
      </c>
      <c r="Q121" s="21">
        <f>IFERROR(INDEX('Standards &amp; Staff'!$C$5:$C$11,MATCH($I121,'Standards &amp; Staff'!$A$5:$A$11,0)),"")</f>
        <v/>
      </c>
      <c r="R121" s="21">
        <f>IFERROR(($P121/60)*INDEX('Standards &amp; Staff'!$G$15:$G$114,MATCH($C121,'Standards &amp; Staff'!$A$15:$A$114,0)),"")</f>
        <v/>
      </c>
      <c r="S121" s="21">
        <f>IFERROR($N121-$Q121,"")</f>
        <v/>
      </c>
      <c r="T121" s="38">
        <f>IFERROR($J121/$R121,"")</f>
        <v/>
      </c>
      <c r="U121" s="20" t="n"/>
      <c r="V121" s="20" t="n"/>
      <c r="W121" s="20" t="n"/>
      <c r="X121" s="20" t="n"/>
      <c r="Y121" s="39">
        <f>IFERROR(INDEX('Standards &amp; Staff'!$F$15:$F$114,MATCH($C121,'Standards &amp; Staff'!$A$15:$A$114,0)),"")</f>
        <v/>
      </c>
      <c r="Z121" s="39">
        <f>IFERROR(($P121/60)*$Y121,"")</f>
        <v/>
      </c>
      <c r="AA121" s="20" t="n"/>
      <c r="AB121" s="21">
        <f>IF($A121="","",IF(OR($M121="Not Completed",$U121="Failed",AND($T121&lt;&gt;"",$T121&lt;'Standards &amp; Staff'!$D$2),$AA121&gt;'Standards &amp; Staff'!$F$2),"Yes","No"))</f>
        <v/>
      </c>
      <c r="AC121" s="25">
        <f>IF($A121="","",IF($M121="Not Completed","Room Not Completed",IF($U121="Failed","Failed Inspection",IF(AND($T121&lt;&gt;"",$T121&lt;'Standards &amp; Staff'!$D$2),"Productivity Below Threshold",IF($AA121&gt;'Standards &amp; Staff'!$F$2,"Overtime Above Threshold","")))))</f>
        <v/>
      </c>
      <c r="AD121" s="26" t="n"/>
      <c r="AE121" s="26" t="n"/>
      <c r="AF121" s="20" t="n"/>
    </row>
    <row r="122">
      <c r="A122" s="19" t="n"/>
      <c r="B122" s="20" t="n"/>
      <c r="C122" s="20" t="n"/>
      <c r="D122" s="21">
        <f>IFERROR(INDEX('Standards &amp; Staff'!$B$15:$B$114,MATCH($C122,'Standards &amp; Staff'!$A$15:$A$114,0)),"")</f>
        <v/>
      </c>
      <c r="E122" s="21">
        <f>IFERROR(INDEX('Standards &amp; Staff'!$C$15:$C$114,MATCH($C122,'Standards &amp; Staff'!$A$15:$A$114,0)),"")</f>
        <v/>
      </c>
      <c r="F122" s="20" t="n"/>
      <c r="G122" s="20" t="n"/>
      <c r="H122" s="20" t="n"/>
      <c r="I122" s="20" t="n"/>
      <c r="J122" s="21">
        <f>IFERROR(IF($M122="Completed",INDEX('Standards &amp; Staff'!$B$5:$B$11,MATCH($I122,'Standards &amp; Staff'!$A$5:$A$11,0)),0),"")</f>
        <v/>
      </c>
      <c r="K122" s="22" t="n"/>
      <c r="L122" s="22" t="n"/>
      <c r="M122" s="20" t="n"/>
      <c r="N122" s="21">
        <f>IFERROR(IF(OR($K122="",$L122=""),"",MOD($L122-$K122,1)*1440),"")</f>
        <v/>
      </c>
      <c r="O122" s="20" t="n"/>
      <c r="P122" s="21">
        <f>IF(COUNTA($N122,$O122)=0,"",SUM($N122:$O122))</f>
        <v/>
      </c>
      <c r="Q122" s="21">
        <f>IFERROR(INDEX('Standards &amp; Staff'!$C$5:$C$11,MATCH($I122,'Standards &amp; Staff'!$A$5:$A$11,0)),"")</f>
        <v/>
      </c>
      <c r="R122" s="21">
        <f>IFERROR(($P122/60)*INDEX('Standards &amp; Staff'!$G$15:$G$114,MATCH($C122,'Standards &amp; Staff'!$A$15:$A$114,0)),"")</f>
        <v/>
      </c>
      <c r="S122" s="21">
        <f>IFERROR($N122-$Q122,"")</f>
        <v/>
      </c>
      <c r="T122" s="38">
        <f>IFERROR($J122/$R122,"")</f>
        <v/>
      </c>
      <c r="U122" s="20" t="n"/>
      <c r="V122" s="20" t="n"/>
      <c r="W122" s="20" t="n"/>
      <c r="X122" s="20" t="n"/>
      <c r="Y122" s="39">
        <f>IFERROR(INDEX('Standards &amp; Staff'!$F$15:$F$114,MATCH($C122,'Standards &amp; Staff'!$A$15:$A$114,0)),"")</f>
        <v/>
      </c>
      <c r="Z122" s="39">
        <f>IFERROR(($P122/60)*$Y122,"")</f>
        <v/>
      </c>
      <c r="AA122" s="20" t="n"/>
      <c r="AB122" s="21">
        <f>IF($A122="","",IF(OR($M122="Not Completed",$U122="Failed",AND($T122&lt;&gt;"",$T122&lt;'Standards &amp; Staff'!$D$2),$AA122&gt;'Standards &amp; Staff'!$F$2),"Yes","No"))</f>
        <v/>
      </c>
      <c r="AC122" s="25">
        <f>IF($A122="","",IF($M122="Not Completed","Room Not Completed",IF($U122="Failed","Failed Inspection",IF(AND($T122&lt;&gt;"",$T122&lt;'Standards &amp; Staff'!$D$2),"Productivity Below Threshold",IF($AA122&gt;'Standards &amp; Staff'!$F$2,"Overtime Above Threshold","")))))</f>
        <v/>
      </c>
      <c r="AD122" s="26" t="n"/>
      <c r="AE122" s="26" t="n"/>
      <c r="AF122" s="20" t="n"/>
    </row>
    <row r="123">
      <c r="A123" s="19" t="n"/>
      <c r="B123" s="20" t="n"/>
      <c r="C123" s="20" t="n"/>
      <c r="D123" s="21">
        <f>IFERROR(INDEX('Standards &amp; Staff'!$B$15:$B$114,MATCH($C123,'Standards &amp; Staff'!$A$15:$A$114,0)),"")</f>
        <v/>
      </c>
      <c r="E123" s="21">
        <f>IFERROR(INDEX('Standards &amp; Staff'!$C$15:$C$114,MATCH($C123,'Standards &amp; Staff'!$A$15:$A$114,0)),"")</f>
        <v/>
      </c>
      <c r="F123" s="20" t="n"/>
      <c r="G123" s="20" t="n"/>
      <c r="H123" s="20" t="n"/>
      <c r="I123" s="20" t="n"/>
      <c r="J123" s="21">
        <f>IFERROR(IF($M123="Completed",INDEX('Standards &amp; Staff'!$B$5:$B$11,MATCH($I123,'Standards &amp; Staff'!$A$5:$A$11,0)),0),"")</f>
        <v/>
      </c>
      <c r="K123" s="22" t="n"/>
      <c r="L123" s="22" t="n"/>
      <c r="M123" s="20" t="n"/>
      <c r="N123" s="21">
        <f>IFERROR(IF(OR($K123="",$L123=""),"",MOD($L123-$K123,1)*1440),"")</f>
        <v/>
      </c>
      <c r="O123" s="20" t="n"/>
      <c r="P123" s="21">
        <f>IF(COUNTA($N123,$O123)=0,"",SUM($N123:$O123))</f>
        <v/>
      </c>
      <c r="Q123" s="21">
        <f>IFERROR(INDEX('Standards &amp; Staff'!$C$5:$C$11,MATCH($I123,'Standards &amp; Staff'!$A$5:$A$11,0)),"")</f>
        <v/>
      </c>
      <c r="R123" s="21">
        <f>IFERROR(($P123/60)*INDEX('Standards &amp; Staff'!$G$15:$G$114,MATCH($C123,'Standards &amp; Staff'!$A$15:$A$114,0)),"")</f>
        <v/>
      </c>
      <c r="S123" s="21">
        <f>IFERROR($N123-$Q123,"")</f>
        <v/>
      </c>
      <c r="T123" s="38">
        <f>IFERROR($J123/$R123,"")</f>
        <v/>
      </c>
      <c r="U123" s="20" t="n"/>
      <c r="V123" s="20" t="n"/>
      <c r="W123" s="20" t="n"/>
      <c r="X123" s="20" t="n"/>
      <c r="Y123" s="39">
        <f>IFERROR(INDEX('Standards &amp; Staff'!$F$15:$F$114,MATCH($C123,'Standards &amp; Staff'!$A$15:$A$114,0)),"")</f>
        <v/>
      </c>
      <c r="Z123" s="39">
        <f>IFERROR(($P123/60)*$Y123,"")</f>
        <v/>
      </c>
      <c r="AA123" s="20" t="n"/>
      <c r="AB123" s="21">
        <f>IF($A123="","",IF(OR($M123="Not Completed",$U123="Failed",AND($T123&lt;&gt;"",$T123&lt;'Standards &amp; Staff'!$D$2),$AA123&gt;'Standards &amp; Staff'!$F$2),"Yes","No"))</f>
        <v/>
      </c>
      <c r="AC123" s="25">
        <f>IF($A123="","",IF($M123="Not Completed","Room Not Completed",IF($U123="Failed","Failed Inspection",IF(AND($T123&lt;&gt;"",$T123&lt;'Standards &amp; Staff'!$D$2),"Productivity Below Threshold",IF($AA123&gt;'Standards &amp; Staff'!$F$2,"Overtime Above Threshold","")))))</f>
        <v/>
      </c>
      <c r="AD123" s="26" t="n"/>
      <c r="AE123" s="26" t="n"/>
      <c r="AF123" s="20" t="n"/>
    </row>
    <row r="124">
      <c r="A124" s="19" t="n"/>
      <c r="B124" s="20" t="n"/>
      <c r="C124" s="20" t="n"/>
      <c r="D124" s="21">
        <f>IFERROR(INDEX('Standards &amp; Staff'!$B$15:$B$114,MATCH($C124,'Standards &amp; Staff'!$A$15:$A$114,0)),"")</f>
        <v/>
      </c>
      <c r="E124" s="21">
        <f>IFERROR(INDEX('Standards &amp; Staff'!$C$15:$C$114,MATCH($C124,'Standards &amp; Staff'!$A$15:$A$114,0)),"")</f>
        <v/>
      </c>
      <c r="F124" s="20" t="n"/>
      <c r="G124" s="20" t="n"/>
      <c r="H124" s="20" t="n"/>
      <c r="I124" s="20" t="n"/>
      <c r="J124" s="21">
        <f>IFERROR(IF($M124="Completed",INDEX('Standards &amp; Staff'!$B$5:$B$11,MATCH($I124,'Standards &amp; Staff'!$A$5:$A$11,0)),0),"")</f>
        <v/>
      </c>
      <c r="K124" s="22" t="n"/>
      <c r="L124" s="22" t="n"/>
      <c r="M124" s="20" t="n"/>
      <c r="N124" s="21">
        <f>IFERROR(IF(OR($K124="",$L124=""),"",MOD($L124-$K124,1)*1440),"")</f>
        <v/>
      </c>
      <c r="O124" s="20" t="n"/>
      <c r="P124" s="21">
        <f>IF(COUNTA($N124,$O124)=0,"",SUM($N124:$O124))</f>
        <v/>
      </c>
      <c r="Q124" s="21">
        <f>IFERROR(INDEX('Standards &amp; Staff'!$C$5:$C$11,MATCH($I124,'Standards &amp; Staff'!$A$5:$A$11,0)),"")</f>
        <v/>
      </c>
      <c r="R124" s="21">
        <f>IFERROR(($P124/60)*INDEX('Standards &amp; Staff'!$G$15:$G$114,MATCH($C124,'Standards &amp; Staff'!$A$15:$A$114,0)),"")</f>
        <v/>
      </c>
      <c r="S124" s="21">
        <f>IFERROR($N124-$Q124,"")</f>
        <v/>
      </c>
      <c r="T124" s="38">
        <f>IFERROR($J124/$R124,"")</f>
        <v/>
      </c>
      <c r="U124" s="20" t="n"/>
      <c r="V124" s="20" t="n"/>
      <c r="W124" s="20" t="n"/>
      <c r="X124" s="20" t="n"/>
      <c r="Y124" s="39">
        <f>IFERROR(INDEX('Standards &amp; Staff'!$F$15:$F$114,MATCH($C124,'Standards &amp; Staff'!$A$15:$A$114,0)),"")</f>
        <v/>
      </c>
      <c r="Z124" s="39">
        <f>IFERROR(($P124/60)*$Y124,"")</f>
        <v/>
      </c>
      <c r="AA124" s="20" t="n"/>
      <c r="AB124" s="21">
        <f>IF($A124="","",IF(OR($M124="Not Completed",$U124="Failed",AND($T124&lt;&gt;"",$T124&lt;'Standards &amp; Staff'!$D$2),$AA124&gt;'Standards &amp; Staff'!$F$2),"Yes","No"))</f>
        <v/>
      </c>
      <c r="AC124" s="25">
        <f>IF($A124="","",IF($M124="Not Completed","Room Not Completed",IF($U124="Failed","Failed Inspection",IF(AND($T124&lt;&gt;"",$T124&lt;'Standards &amp; Staff'!$D$2),"Productivity Below Threshold",IF($AA124&gt;'Standards &amp; Staff'!$F$2,"Overtime Above Threshold","")))))</f>
        <v/>
      </c>
      <c r="AD124" s="26" t="n"/>
      <c r="AE124" s="26" t="n"/>
      <c r="AF124" s="20" t="n"/>
    </row>
    <row r="125">
      <c r="A125" s="19" t="n"/>
      <c r="B125" s="20" t="n"/>
      <c r="C125" s="20" t="n"/>
      <c r="D125" s="21">
        <f>IFERROR(INDEX('Standards &amp; Staff'!$B$15:$B$114,MATCH($C125,'Standards &amp; Staff'!$A$15:$A$114,0)),"")</f>
        <v/>
      </c>
      <c r="E125" s="21">
        <f>IFERROR(INDEX('Standards &amp; Staff'!$C$15:$C$114,MATCH($C125,'Standards &amp; Staff'!$A$15:$A$114,0)),"")</f>
        <v/>
      </c>
      <c r="F125" s="20" t="n"/>
      <c r="G125" s="20" t="n"/>
      <c r="H125" s="20" t="n"/>
      <c r="I125" s="20" t="n"/>
      <c r="J125" s="21">
        <f>IFERROR(IF($M125="Completed",INDEX('Standards &amp; Staff'!$B$5:$B$11,MATCH($I125,'Standards &amp; Staff'!$A$5:$A$11,0)),0),"")</f>
        <v/>
      </c>
      <c r="K125" s="22" t="n"/>
      <c r="L125" s="22" t="n"/>
      <c r="M125" s="20" t="n"/>
      <c r="N125" s="21">
        <f>IFERROR(IF(OR($K125="",$L125=""),"",MOD($L125-$K125,1)*1440),"")</f>
        <v/>
      </c>
      <c r="O125" s="20" t="n"/>
      <c r="P125" s="21">
        <f>IF(COUNTA($N125,$O125)=0,"",SUM($N125:$O125))</f>
        <v/>
      </c>
      <c r="Q125" s="21">
        <f>IFERROR(INDEX('Standards &amp; Staff'!$C$5:$C$11,MATCH($I125,'Standards &amp; Staff'!$A$5:$A$11,0)),"")</f>
        <v/>
      </c>
      <c r="R125" s="21">
        <f>IFERROR(($P125/60)*INDEX('Standards &amp; Staff'!$G$15:$G$114,MATCH($C125,'Standards &amp; Staff'!$A$15:$A$114,0)),"")</f>
        <v/>
      </c>
      <c r="S125" s="21">
        <f>IFERROR($N125-$Q125,"")</f>
        <v/>
      </c>
      <c r="T125" s="38">
        <f>IFERROR($J125/$R125,"")</f>
        <v/>
      </c>
      <c r="U125" s="20" t="n"/>
      <c r="V125" s="20" t="n"/>
      <c r="W125" s="20" t="n"/>
      <c r="X125" s="20" t="n"/>
      <c r="Y125" s="39">
        <f>IFERROR(INDEX('Standards &amp; Staff'!$F$15:$F$114,MATCH($C125,'Standards &amp; Staff'!$A$15:$A$114,0)),"")</f>
        <v/>
      </c>
      <c r="Z125" s="39">
        <f>IFERROR(($P125/60)*$Y125,"")</f>
        <v/>
      </c>
      <c r="AA125" s="20" t="n"/>
      <c r="AB125" s="21">
        <f>IF($A125="","",IF(OR($M125="Not Completed",$U125="Failed",AND($T125&lt;&gt;"",$T125&lt;'Standards &amp; Staff'!$D$2),$AA125&gt;'Standards &amp; Staff'!$F$2),"Yes","No"))</f>
        <v/>
      </c>
      <c r="AC125" s="25">
        <f>IF($A125="","",IF($M125="Not Completed","Room Not Completed",IF($U125="Failed","Failed Inspection",IF(AND($T125&lt;&gt;"",$T125&lt;'Standards &amp; Staff'!$D$2),"Productivity Below Threshold",IF($AA125&gt;'Standards &amp; Staff'!$F$2,"Overtime Above Threshold","")))))</f>
        <v/>
      </c>
      <c r="AD125" s="26" t="n"/>
      <c r="AE125" s="26" t="n"/>
      <c r="AF125" s="20" t="n"/>
    </row>
    <row r="126">
      <c r="A126" s="19" t="n"/>
      <c r="B126" s="20" t="n"/>
      <c r="C126" s="20" t="n"/>
      <c r="D126" s="21">
        <f>IFERROR(INDEX('Standards &amp; Staff'!$B$15:$B$114,MATCH($C126,'Standards &amp; Staff'!$A$15:$A$114,0)),"")</f>
        <v/>
      </c>
      <c r="E126" s="21">
        <f>IFERROR(INDEX('Standards &amp; Staff'!$C$15:$C$114,MATCH($C126,'Standards &amp; Staff'!$A$15:$A$114,0)),"")</f>
        <v/>
      </c>
      <c r="F126" s="20" t="n"/>
      <c r="G126" s="20" t="n"/>
      <c r="H126" s="20" t="n"/>
      <c r="I126" s="20" t="n"/>
      <c r="J126" s="21">
        <f>IFERROR(IF($M126="Completed",INDEX('Standards &amp; Staff'!$B$5:$B$11,MATCH($I126,'Standards &amp; Staff'!$A$5:$A$11,0)),0),"")</f>
        <v/>
      </c>
      <c r="K126" s="22" t="n"/>
      <c r="L126" s="22" t="n"/>
      <c r="M126" s="20" t="n"/>
      <c r="N126" s="21">
        <f>IFERROR(IF(OR($K126="",$L126=""),"",MOD($L126-$K126,1)*1440),"")</f>
        <v/>
      </c>
      <c r="O126" s="20" t="n"/>
      <c r="P126" s="21">
        <f>IF(COUNTA($N126,$O126)=0,"",SUM($N126:$O126))</f>
        <v/>
      </c>
      <c r="Q126" s="21">
        <f>IFERROR(INDEX('Standards &amp; Staff'!$C$5:$C$11,MATCH($I126,'Standards &amp; Staff'!$A$5:$A$11,0)),"")</f>
        <v/>
      </c>
      <c r="R126" s="21">
        <f>IFERROR(($P126/60)*INDEX('Standards &amp; Staff'!$G$15:$G$114,MATCH($C126,'Standards &amp; Staff'!$A$15:$A$114,0)),"")</f>
        <v/>
      </c>
      <c r="S126" s="21">
        <f>IFERROR($N126-$Q126,"")</f>
        <v/>
      </c>
      <c r="T126" s="38">
        <f>IFERROR($J126/$R126,"")</f>
        <v/>
      </c>
      <c r="U126" s="20" t="n"/>
      <c r="V126" s="20" t="n"/>
      <c r="W126" s="20" t="n"/>
      <c r="X126" s="20" t="n"/>
      <c r="Y126" s="39">
        <f>IFERROR(INDEX('Standards &amp; Staff'!$F$15:$F$114,MATCH($C126,'Standards &amp; Staff'!$A$15:$A$114,0)),"")</f>
        <v/>
      </c>
      <c r="Z126" s="39">
        <f>IFERROR(($P126/60)*$Y126,"")</f>
        <v/>
      </c>
      <c r="AA126" s="20" t="n"/>
      <c r="AB126" s="21">
        <f>IF($A126="","",IF(OR($M126="Not Completed",$U126="Failed",AND($T126&lt;&gt;"",$T126&lt;'Standards &amp; Staff'!$D$2),$AA126&gt;'Standards &amp; Staff'!$F$2),"Yes","No"))</f>
        <v/>
      </c>
      <c r="AC126" s="25">
        <f>IF($A126="","",IF($M126="Not Completed","Room Not Completed",IF($U126="Failed","Failed Inspection",IF(AND($T126&lt;&gt;"",$T126&lt;'Standards &amp; Staff'!$D$2),"Productivity Below Threshold",IF($AA126&gt;'Standards &amp; Staff'!$F$2,"Overtime Above Threshold","")))))</f>
        <v/>
      </c>
      <c r="AD126" s="26" t="n"/>
      <c r="AE126" s="26" t="n"/>
      <c r="AF126" s="20" t="n"/>
    </row>
    <row r="127">
      <c r="A127" s="19" t="n"/>
      <c r="B127" s="20" t="n"/>
      <c r="C127" s="20" t="n"/>
      <c r="D127" s="21">
        <f>IFERROR(INDEX('Standards &amp; Staff'!$B$15:$B$114,MATCH($C127,'Standards &amp; Staff'!$A$15:$A$114,0)),"")</f>
        <v/>
      </c>
      <c r="E127" s="21">
        <f>IFERROR(INDEX('Standards &amp; Staff'!$C$15:$C$114,MATCH($C127,'Standards &amp; Staff'!$A$15:$A$114,0)),"")</f>
        <v/>
      </c>
      <c r="F127" s="20" t="n"/>
      <c r="G127" s="20" t="n"/>
      <c r="H127" s="20" t="n"/>
      <c r="I127" s="20" t="n"/>
      <c r="J127" s="21">
        <f>IFERROR(IF($M127="Completed",INDEX('Standards &amp; Staff'!$B$5:$B$11,MATCH($I127,'Standards &amp; Staff'!$A$5:$A$11,0)),0),"")</f>
        <v/>
      </c>
      <c r="K127" s="22" t="n"/>
      <c r="L127" s="22" t="n"/>
      <c r="M127" s="20" t="n"/>
      <c r="N127" s="21">
        <f>IFERROR(IF(OR($K127="",$L127=""),"",MOD($L127-$K127,1)*1440),"")</f>
        <v/>
      </c>
      <c r="O127" s="20" t="n"/>
      <c r="P127" s="21">
        <f>IF(COUNTA($N127,$O127)=0,"",SUM($N127:$O127))</f>
        <v/>
      </c>
      <c r="Q127" s="21">
        <f>IFERROR(INDEX('Standards &amp; Staff'!$C$5:$C$11,MATCH($I127,'Standards &amp; Staff'!$A$5:$A$11,0)),"")</f>
        <v/>
      </c>
      <c r="R127" s="21">
        <f>IFERROR(($P127/60)*INDEX('Standards &amp; Staff'!$G$15:$G$114,MATCH($C127,'Standards &amp; Staff'!$A$15:$A$114,0)),"")</f>
        <v/>
      </c>
      <c r="S127" s="21">
        <f>IFERROR($N127-$Q127,"")</f>
        <v/>
      </c>
      <c r="T127" s="38">
        <f>IFERROR($J127/$R127,"")</f>
        <v/>
      </c>
      <c r="U127" s="20" t="n"/>
      <c r="V127" s="20" t="n"/>
      <c r="W127" s="20" t="n"/>
      <c r="X127" s="20" t="n"/>
      <c r="Y127" s="39">
        <f>IFERROR(INDEX('Standards &amp; Staff'!$F$15:$F$114,MATCH($C127,'Standards &amp; Staff'!$A$15:$A$114,0)),"")</f>
        <v/>
      </c>
      <c r="Z127" s="39">
        <f>IFERROR(($P127/60)*$Y127,"")</f>
        <v/>
      </c>
      <c r="AA127" s="20" t="n"/>
      <c r="AB127" s="21">
        <f>IF($A127="","",IF(OR($M127="Not Completed",$U127="Failed",AND($T127&lt;&gt;"",$T127&lt;'Standards &amp; Staff'!$D$2),$AA127&gt;'Standards &amp; Staff'!$F$2),"Yes","No"))</f>
        <v/>
      </c>
      <c r="AC127" s="25">
        <f>IF($A127="","",IF($M127="Not Completed","Room Not Completed",IF($U127="Failed","Failed Inspection",IF(AND($T127&lt;&gt;"",$T127&lt;'Standards &amp; Staff'!$D$2),"Productivity Below Threshold",IF($AA127&gt;'Standards &amp; Staff'!$F$2,"Overtime Above Threshold","")))))</f>
        <v/>
      </c>
      <c r="AD127" s="26" t="n"/>
      <c r="AE127" s="26" t="n"/>
      <c r="AF127" s="20" t="n"/>
    </row>
    <row r="128">
      <c r="A128" s="19" t="n"/>
      <c r="B128" s="20" t="n"/>
      <c r="C128" s="20" t="n"/>
      <c r="D128" s="21">
        <f>IFERROR(INDEX('Standards &amp; Staff'!$B$15:$B$114,MATCH($C128,'Standards &amp; Staff'!$A$15:$A$114,0)),"")</f>
        <v/>
      </c>
      <c r="E128" s="21">
        <f>IFERROR(INDEX('Standards &amp; Staff'!$C$15:$C$114,MATCH($C128,'Standards &amp; Staff'!$A$15:$A$114,0)),"")</f>
        <v/>
      </c>
      <c r="F128" s="20" t="n"/>
      <c r="G128" s="20" t="n"/>
      <c r="H128" s="20" t="n"/>
      <c r="I128" s="20" t="n"/>
      <c r="J128" s="21">
        <f>IFERROR(IF($M128="Completed",INDEX('Standards &amp; Staff'!$B$5:$B$11,MATCH($I128,'Standards &amp; Staff'!$A$5:$A$11,0)),0),"")</f>
        <v/>
      </c>
      <c r="K128" s="22" t="n"/>
      <c r="L128" s="22" t="n"/>
      <c r="M128" s="20" t="n"/>
      <c r="N128" s="21">
        <f>IFERROR(IF(OR($K128="",$L128=""),"",MOD($L128-$K128,1)*1440),"")</f>
        <v/>
      </c>
      <c r="O128" s="20" t="n"/>
      <c r="P128" s="21">
        <f>IF(COUNTA($N128,$O128)=0,"",SUM($N128:$O128))</f>
        <v/>
      </c>
      <c r="Q128" s="21">
        <f>IFERROR(INDEX('Standards &amp; Staff'!$C$5:$C$11,MATCH($I128,'Standards &amp; Staff'!$A$5:$A$11,0)),"")</f>
        <v/>
      </c>
      <c r="R128" s="21">
        <f>IFERROR(($P128/60)*INDEX('Standards &amp; Staff'!$G$15:$G$114,MATCH($C128,'Standards &amp; Staff'!$A$15:$A$114,0)),"")</f>
        <v/>
      </c>
      <c r="S128" s="21">
        <f>IFERROR($N128-$Q128,"")</f>
        <v/>
      </c>
      <c r="T128" s="38">
        <f>IFERROR($J128/$R128,"")</f>
        <v/>
      </c>
      <c r="U128" s="20" t="n"/>
      <c r="V128" s="20" t="n"/>
      <c r="W128" s="20" t="n"/>
      <c r="X128" s="20" t="n"/>
      <c r="Y128" s="39">
        <f>IFERROR(INDEX('Standards &amp; Staff'!$F$15:$F$114,MATCH($C128,'Standards &amp; Staff'!$A$15:$A$114,0)),"")</f>
        <v/>
      </c>
      <c r="Z128" s="39">
        <f>IFERROR(($P128/60)*$Y128,"")</f>
        <v/>
      </c>
      <c r="AA128" s="20" t="n"/>
      <c r="AB128" s="21">
        <f>IF($A128="","",IF(OR($M128="Not Completed",$U128="Failed",AND($T128&lt;&gt;"",$T128&lt;'Standards &amp; Staff'!$D$2),$AA128&gt;'Standards &amp; Staff'!$F$2),"Yes","No"))</f>
        <v/>
      </c>
      <c r="AC128" s="25">
        <f>IF($A128="","",IF($M128="Not Completed","Room Not Completed",IF($U128="Failed","Failed Inspection",IF(AND($T128&lt;&gt;"",$T128&lt;'Standards &amp; Staff'!$D$2),"Productivity Below Threshold",IF($AA128&gt;'Standards &amp; Staff'!$F$2,"Overtime Above Threshold","")))))</f>
        <v/>
      </c>
      <c r="AD128" s="26" t="n"/>
      <c r="AE128" s="26" t="n"/>
      <c r="AF128" s="20" t="n"/>
    </row>
    <row r="129">
      <c r="A129" s="19" t="n"/>
      <c r="B129" s="20" t="n"/>
      <c r="C129" s="20" t="n"/>
      <c r="D129" s="21">
        <f>IFERROR(INDEX('Standards &amp; Staff'!$B$15:$B$114,MATCH($C129,'Standards &amp; Staff'!$A$15:$A$114,0)),"")</f>
        <v/>
      </c>
      <c r="E129" s="21">
        <f>IFERROR(INDEX('Standards &amp; Staff'!$C$15:$C$114,MATCH($C129,'Standards &amp; Staff'!$A$15:$A$114,0)),"")</f>
        <v/>
      </c>
      <c r="F129" s="20" t="n"/>
      <c r="G129" s="20" t="n"/>
      <c r="H129" s="20" t="n"/>
      <c r="I129" s="20" t="n"/>
      <c r="J129" s="21">
        <f>IFERROR(IF($M129="Completed",INDEX('Standards &amp; Staff'!$B$5:$B$11,MATCH($I129,'Standards &amp; Staff'!$A$5:$A$11,0)),0),"")</f>
        <v/>
      </c>
      <c r="K129" s="22" t="n"/>
      <c r="L129" s="22" t="n"/>
      <c r="M129" s="20" t="n"/>
      <c r="N129" s="21">
        <f>IFERROR(IF(OR($K129="",$L129=""),"",MOD($L129-$K129,1)*1440),"")</f>
        <v/>
      </c>
      <c r="O129" s="20" t="n"/>
      <c r="P129" s="21">
        <f>IF(COUNTA($N129,$O129)=0,"",SUM($N129:$O129))</f>
        <v/>
      </c>
      <c r="Q129" s="21">
        <f>IFERROR(INDEX('Standards &amp; Staff'!$C$5:$C$11,MATCH($I129,'Standards &amp; Staff'!$A$5:$A$11,0)),"")</f>
        <v/>
      </c>
      <c r="R129" s="21">
        <f>IFERROR(($P129/60)*INDEX('Standards &amp; Staff'!$G$15:$G$114,MATCH($C129,'Standards &amp; Staff'!$A$15:$A$114,0)),"")</f>
        <v/>
      </c>
      <c r="S129" s="21">
        <f>IFERROR($N129-$Q129,"")</f>
        <v/>
      </c>
      <c r="T129" s="38">
        <f>IFERROR($J129/$R129,"")</f>
        <v/>
      </c>
      <c r="U129" s="20" t="n"/>
      <c r="V129" s="20" t="n"/>
      <c r="W129" s="20" t="n"/>
      <c r="X129" s="20" t="n"/>
      <c r="Y129" s="39">
        <f>IFERROR(INDEX('Standards &amp; Staff'!$F$15:$F$114,MATCH($C129,'Standards &amp; Staff'!$A$15:$A$114,0)),"")</f>
        <v/>
      </c>
      <c r="Z129" s="39">
        <f>IFERROR(($P129/60)*$Y129,"")</f>
        <v/>
      </c>
      <c r="AA129" s="20" t="n"/>
      <c r="AB129" s="21">
        <f>IF($A129="","",IF(OR($M129="Not Completed",$U129="Failed",AND($T129&lt;&gt;"",$T129&lt;'Standards &amp; Staff'!$D$2),$AA129&gt;'Standards &amp; Staff'!$F$2),"Yes","No"))</f>
        <v/>
      </c>
      <c r="AC129" s="25">
        <f>IF($A129="","",IF($M129="Not Completed","Room Not Completed",IF($U129="Failed","Failed Inspection",IF(AND($T129&lt;&gt;"",$T129&lt;'Standards &amp; Staff'!$D$2),"Productivity Below Threshold",IF($AA129&gt;'Standards &amp; Staff'!$F$2,"Overtime Above Threshold","")))))</f>
        <v/>
      </c>
      <c r="AD129" s="26" t="n"/>
      <c r="AE129" s="26" t="n"/>
      <c r="AF129" s="20" t="n"/>
    </row>
    <row r="130">
      <c r="A130" s="19" t="n"/>
      <c r="B130" s="20" t="n"/>
      <c r="C130" s="20" t="n"/>
      <c r="D130" s="21">
        <f>IFERROR(INDEX('Standards &amp; Staff'!$B$15:$B$114,MATCH($C130,'Standards &amp; Staff'!$A$15:$A$114,0)),"")</f>
        <v/>
      </c>
      <c r="E130" s="21">
        <f>IFERROR(INDEX('Standards &amp; Staff'!$C$15:$C$114,MATCH($C130,'Standards &amp; Staff'!$A$15:$A$114,0)),"")</f>
        <v/>
      </c>
      <c r="F130" s="20" t="n"/>
      <c r="G130" s="20" t="n"/>
      <c r="H130" s="20" t="n"/>
      <c r="I130" s="20" t="n"/>
      <c r="J130" s="21">
        <f>IFERROR(IF($M130="Completed",INDEX('Standards &amp; Staff'!$B$5:$B$11,MATCH($I130,'Standards &amp; Staff'!$A$5:$A$11,0)),0),"")</f>
        <v/>
      </c>
      <c r="K130" s="22" t="n"/>
      <c r="L130" s="22" t="n"/>
      <c r="M130" s="20" t="n"/>
      <c r="N130" s="21">
        <f>IFERROR(IF(OR($K130="",$L130=""),"",MOD($L130-$K130,1)*1440),"")</f>
        <v/>
      </c>
      <c r="O130" s="20" t="n"/>
      <c r="P130" s="21">
        <f>IF(COUNTA($N130,$O130)=0,"",SUM($N130:$O130))</f>
        <v/>
      </c>
      <c r="Q130" s="21">
        <f>IFERROR(INDEX('Standards &amp; Staff'!$C$5:$C$11,MATCH($I130,'Standards &amp; Staff'!$A$5:$A$11,0)),"")</f>
        <v/>
      </c>
      <c r="R130" s="21">
        <f>IFERROR(($P130/60)*INDEX('Standards &amp; Staff'!$G$15:$G$114,MATCH($C130,'Standards &amp; Staff'!$A$15:$A$114,0)),"")</f>
        <v/>
      </c>
      <c r="S130" s="21">
        <f>IFERROR($N130-$Q130,"")</f>
        <v/>
      </c>
      <c r="T130" s="38">
        <f>IFERROR($J130/$R130,"")</f>
        <v/>
      </c>
      <c r="U130" s="20" t="n"/>
      <c r="V130" s="20" t="n"/>
      <c r="W130" s="20" t="n"/>
      <c r="X130" s="20" t="n"/>
      <c r="Y130" s="39">
        <f>IFERROR(INDEX('Standards &amp; Staff'!$F$15:$F$114,MATCH($C130,'Standards &amp; Staff'!$A$15:$A$114,0)),"")</f>
        <v/>
      </c>
      <c r="Z130" s="39">
        <f>IFERROR(($P130/60)*$Y130,"")</f>
        <v/>
      </c>
      <c r="AA130" s="20" t="n"/>
      <c r="AB130" s="21">
        <f>IF($A130="","",IF(OR($M130="Not Completed",$U130="Failed",AND($T130&lt;&gt;"",$T130&lt;'Standards &amp; Staff'!$D$2),$AA130&gt;'Standards &amp; Staff'!$F$2),"Yes","No"))</f>
        <v/>
      </c>
      <c r="AC130" s="25">
        <f>IF($A130="","",IF($M130="Not Completed","Room Not Completed",IF($U130="Failed","Failed Inspection",IF(AND($T130&lt;&gt;"",$T130&lt;'Standards &amp; Staff'!$D$2),"Productivity Below Threshold",IF($AA130&gt;'Standards &amp; Staff'!$F$2,"Overtime Above Threshold","")))))</f>
        <v/>
      </c>
      <c r="AD130" s="26" t="n"/>
      <c r="AE130" s="26" t="n"/>
      <c r="AF130" s="20" t="n"/>
    </row>
    <row r="131">
      <c r="A131" s="19" t="n"/>
      <c r="B131" s="20" t="n"/>
      <c r="C131" s="20" t="n"/>
      <c r="D131" s="21">
        <f>IFERROR(INDEX('Standards &amp; Staff'!$B$15:$B$114,MATCH($C131,'Standards &amp; Staff'!$A$15:$A$114,0)),"")</f>
        <v/>
      </c>
      <c r="E131" s="21">
        <f>IFERROR(INDEX('Standards &amp; Staff'!$C$15:$C$114,MATCH($C131,'Standards &amp; Staff'!$A$15:$A$114,0)),"")</f>
        <v/>
      </c>
      <c r="F131" s="20" t="n"/>
      <c r="G131" s="20" t="n"/>
      <c r="H131" s="20" t="n"/>
      <c r="I131" s="20" t="n"/>
      <c r="J131" s="21">
        <f>IFERROR(IF($M131="Completed",INDEX('Standards &amp; Staff'!$B$5:$B$11,MATCH($I131,'Standards &amp; Staff'!$A$5:$A$11,0)),0),"")</f>
        <v/>
      </c>
      <c r="K131" s="22" t="n"/>
      <c r="L131" s="22" t="n"/>
      <c r="M131" s="20" t="n"/>
      <c r="N131" s="21">
        <f>IFERROR(IF(OR($K131="",$L131=""),"",MOD($L131-$K131,1)*1440),"")</f>
        <v/>
      </c>
      <c r="O131" s="20" t="n"/>
      <c r="P131" s="21">
        <f>IF(COUNTA($N131,$O131)=0,"",SUM($N131:$O131))</f>
        <v/>
      </c>
      <c r="Q131" s="21">
        <f>IFERROR(INDEX('Standards &amp; Staff'!$C$5:$C$11,MATCH($I131,'Standards &amp; Staff'!$A$5:$A$11,0)),"")</f>
        <v/>
      </c>
      <c r="R131" s="21">
        <f>IFERROR(($P131/60)*INDEX('Standards &amp; Staff'!$G$15:$G$114,MATCH($C131,'Standards &amp; Staff'!$A$15:$A$114,0)),"")</f>
        <v/>
      </c>
      <c r="S131" s="21">
        <f>IFERROR($N131-$Q131,"")</f>
        <v/>
      </c>
      <c r="T131" s="38">
        <f>IFERROR($J131/$R131,"")</f>
        <v/>
      </c>
      <c r="U131" s="20" t="n"/>
      <c r="V131" s="20" t="n"/>
      <c r="W131" s="20" t="n"/>
      <c r="X131" s="20" t="n"/>
      <c r="Y131" s="39">
        <f>IFERROR(INDEX('Standards &amp; Staff'!$F$15:$F$114,MATCH($C131,'Standards &amp; Staff'!$A$15:$A$114,0)),"")</f>
        <v/>
      </c>
      <c r="Z131" s="39">
        <f>IFERROR(($P131/60)*$Y131,"")</f>
        <v/>
      </c>
      <c r="AA131" s="20" t="n"/>
      <c r="AB131" s="21">
        <f>IF($A131="","",IF(OR($M131="Not Completed",$U131="Failed",AND($T131&lt;&gt;"",$T131&lt;'Standards &amp; Staff'!$D$2),$AA131&gt;'Standards &amp; Staff'!$F$2),"Yes","No"))</f>
        <v/>
      </c>
      <c r="AC131" s="25">
        <f>IF($A131="","",IF($M131="Not Completed","Room Not Completed",IF($U131="Failed","Failed Inspection",IF(AND($T131&lt;&gt;"",$T131&lt;'Standards &amp; Staff'!$D$2),"Productivity Below Threshold",IF($AA131&gt;'Standards &amp; Staff'!$F$2,"Overtime Above Threshold","")))))</f>
        <v/>
      </c>
      <c r="AD131" s="26" t="n"/>
      <c r="AE131" s="26" t="n"/>
      <c r="AF131" s="20" t="n"/>
    </row>
    <row r="132">
      <c r="A132" s="19" t="n"/>
      <c r="B132" s="20" t="n"/>
      <c r="C132" s="20" t="n"/>
      <c r="D132" s="21">
        <f>IFERROR(INDEX('Standards &amp; Staff'!$B$15:$B$114,MATCH($C132,'Standards &amp; Staff'!$A$15:$A$114,0)),"")</f>
        <v/>
      </c>
      <c r="E132" s="21">
        <f>IFERROR(INDEX('Standards &amp; Staff'!$C$15:$C$114,MATCH($C132,'Standards &amp; Staff'!$A$15:$A$114,0)),"")</f>
        <v/>
      </c>
      <c r="F132" s="20" t="n"/>
      <c r="G132" s="20" t="n"/>
      <c r="H132" s="20" t="n"/>
      <c r="I132" s="20" t="n"/>
      <c r="J132" s="21">
        <f>IFERROR(IF($M132="Completed",INDEX('Standards &amp; Staff'!$B$5:$B$11,MATCH($I132,'Standards &amp; Staff'!$A$5:$A$11,0)),0),"")</f>
        <v/>
      </c>
      <c r="K132" s="22" t="n"/>
      <c r="L132" s="22" t="n"/>
      <c r="M132" s="20" t="n"/>
      <c r="N132" s="21">
        <f>IFERROR(IF(OR($K132="",$L132=""),"",MOD($L132-$K132,1)*1440),"")</f>
        <v/>
      </c>
      <c r="O132" s="20" t="n"/>
      <c r="P132" s="21">
        <f>IF(COUNTA($N132,$O132)=0,"",SUM($N132:$O132))</f>
        <v/>
      </c>
      <c r="Q132" s="21">
        <f>IFERROR(INDEX('Standards &amp; Staff'!$C$5:$C$11,MATCH($I132,'Standards &amp; Staff'!$A$5:$A$11,0)),"")</f>
        <v/>
      </c>
      <c r="R132" s="21">
        <f>IFERROR(($P132/60)*INDEX('Standards &amp; Staff'!$G$15:$G$114,MATCH($C132,'Standards &amp; Staff'!$A$15:$A$114,0)),"")</f>
        <v/>
      </c>
      <c r="S132" s="21">
        <f>IFERROR($N132-$Q132,"")</f>
        <v/>
      </c>
      <c r="T132" s="38">
        <f>IFERROR($J132/$R132,"")</f>
        <v/>
      </c>
      <c r="U132" s="20" t="n"/>
      <c r="V132" s="20" t="n"/>
      <c r="W132" s="20" t="n"/>
      <c r="X132" s="20" t="n"/>
      <c r="Y132" s="39">
        <f>IFERROR(INDEX('Standards &amp; Staff'!$F$15:$F$114,MATCH($C132,'Standards &amp; Staff'!$A$15:$A$114,0)),"")</f>
        <v/>
      </c>
      <c r="Z132" s="39">
        <f>IFERROR(($P132/60)*$Y132,"")</f>
        <v/>
      </c>
      <c r="AA132" s="20" t="n"/>
      <c r="AB132" s="21">
        <f>IF($A132="","",IF(OR($M132="Not Completed",$U132="Failed",AND($T132&lt;&gt;"",$T132&lt;'Standards &amp; Staff'!$D$2),$AA132&gt;'Standards &amp; Staff'!$F$2),"Yes","No"))</f>
        <v/>
      </c>
      <c r="AC132" s="25">
        <f>IF($A132="","",IF($M132="Not Completed","Room Not Completed",IF($U132="Failed","Failed Inspection",IF(AND($T132&lt;&gt;"",$T132&lt;'Standards &amp; Staff'!$D$2),"Productivity Below Threshold",IF($AA132&gt;'Standards &amp; Staff'!$F$2,"Overtime Above Threshold","")))))</f>
        <v/>
      </c>
      <c r="AD132" s="26" t="n"/>
      <c r="AE132" s="26" t="n"/>
      <c r="AF132" s="20" t="n"/>
    </row>
    <row r="133">
      <c r="A133" s="19" t="n"/>
      <c r="B133" s="20" t="n"/>
      <c r="C133" s="20" t="n"/>
      <c r="D133" s="21">
        <f>IFERROR(INDEX('Standards &amp; Staff'!$B$15:$B$114,MATCH($C133,'Standards &amp; Staff'!$A$15:$A$114,0)),"")</f>
        <v/>
      </c>
      <c r="E133" s="21">
        <f>IFERROR(INDEX('Standards &amp; Staff'!$C$15:$C$114,MATCH($C133,'Standards &amp; Staff'!$A$15:$A$114,0)),"")</f>
        <v/>
      </c>
      <c r="F133" s="20" t="n"/>
      <c r="G133" s="20" t="n"/>
      <c r="H133" s="20" t="n"/>
      <c r="I133" s="20" t="n"/>
      <c r="J133" s="21">
        <f>IFERROR(IF($M133="Completed",INDEX('Standards &amp; Staff'!$B$5:$B$11,MATCH($I133,'Standards &amp; Staff'!$A$5:$A$11,0)),0),"")</f>
        <v/>
      </c>
      <c r="K133" s="22" t="n"/>
      <c r="L133" s="22" t="n"/>
      <c r="M133" s="20" t="n"/>
      <c r="N133" s="21">
        <f>IFERROR(IF(OR($K133="",$L133=""),"",MOD($L133-$K133,1)*1440),"")</f>
        <v/>
      </c>
      <c r="O133" s="20" t="n"/>
      <c r="P133" s="21">
        <f>IF(COUNTA($N133,$O133)=0,"",SUM($N133:$O133))</f>
        <v/>
      </c>
      <c r="Q133" s="21">
        <f>IFERROR(INDEX('Standards &amp; Staff'!$C$5:$C$11,MATCH($I133,'Standards &amp; Staff'!$A$5:$A$11,0)),"")</f>
        <v/>
      </c>
      <c r="R133" s="21">
        <f>IFERROR(($P133/60)*INDEX('Standards &amp; Staff'!$G$15:$G$114,MATCH($C133,'Standards &amp; Staff'!$A$15:$A$114,0)),"")</f>
        <v/>
      </c>
      <c r="S133" s="21">
        <f>IFERROR($N133-$Q133,"")</f>
        <v/>
      </c>
      <c r="T133" s="38">
        <f>IFERROR($J133/$R133,"")</f>
        <v/>
      </c>
      <c r="U133" s="20" t="n"/>
      <c r="V133" s="20" t="n"/>
      <c r="W133" s="20" t="n"/>
      <c r="X133" s="20" t="n"/>
      <c r="Y133" s="39">
        <f>IFERROR(INDEX('Standards &amp; Staff'!$F$15:$F$114,MATCH($C133,'Standards &amp; Staff'!$A$15:$A$114,0)),"")</f>
        <v/>
      </c>
      <c r="Z133" s="39">
        <f>IFERROR(($P133/60)*$Y133,"")</f>
        <v/>
      </c>
      <c r="AA133" s="20" t="n"/>
      <c r="AB133" s="21">
        <f>IF($A133="","",IF(OR($M133="Not Completed",$U133="Failed",AND($T133&lt;&gt;"",$T133&lt;'Standards &amp; Staff'!$D$2),$AA133&gt;'Standards &amp; Staff'!$F$2),"Yes","No"))</f>
        <v/>
      </c>
      <c r="AC133" s="25">
        <f>IF($A133="","",IF($M133="Not Completed","Room Not Completed",IF($U133="Failed","Failed Inspection",IF(AND($T133&lt;&gt;"",$T133&lt;'Standards &amp; Staff'!$D$2),"Productivity Below Threshold",IF($AA133&gt;'Standards &amp; Staff'!$F$2,"Overtime Above Threshold","")))))</f>
        <v/>
      </c>
      <c r="AD133" s="26" t="n"/>
      <c r="AE133" s="26" t="n"/>
      <c r="AF133" s="20" t="n"/>
    </row>
    <row r="134">
      <c r="A134" s="19" t="n"/>
      <c r="B134" s="20" t="n"/>
      <c r="C134" s="20" t="n"/>
      <c r="D134" s="21">
        <f>IFERROR(INDEX('Standards &amp; Staff'!$B$15:$B$114,MATCH($C134,'Standards &amp; Staff'!$A$15:$A$114,0)),"")</f>
        <v/>
      </c>
      <c r="E134" s="21">
        <f>IFERROR(INDEX('Standards &amp; Staff'!$C$15:$C$114,MATCH($C134,'Standards &amp; Staff'!$A$15:$A$114,0)),"")</f>
        <v/>
      </c>
      <c r="F134" s="20" t="n"/>
      <c r="G134" s="20" t="n"/>
      <c r="H134" s="20" t="n"/>
      <c r="I134" s="20" t="n"/>
      <c r="J134" s="21">
        <f>IFERROR(IF($M134="Completed",INDEX('Standards &amp; Staff'!$B$5:$B$11,MATCH($I134,'Standards &amp; Staff'!$A$5:$A$11,0)),0),"")</f>
        <v/>
      </c>
      <c r="K134" s="22" t="n"/>
      <c r="L134" s="22" t="n"/>
      <c r="M134" s="20" t="n"/>
      <c r="N134" s="21">
        <f>IFERROR(IF(OR($K134="",$L134=""),"",MOD($L134-$K134,1)*1440),"")</f>
        <v/>
      </c>
      <c r="O134" s="20" t="n"/>
      <c r="P134" s="21">
        <f>IF(COUNTA($N134,$O134)=0,"",SUM($N134:$O134))</f>
        <v/>
      </c>
      <c r="Q134" s="21">
        <f>IFERROR(INDEX('Standards &amp; Staff'!$C$5:$C$11,MATCH($I134,'Standards &amp; Staff'!$A$5:$A$11,0)),"")</f>
        <v/>
      </c>
      <c r="R134" s="21">
        <f>IFERROR(($P134/60)*INDEX('Standards &amp; Staff'!$G$15:$G$114,MATCH($C134,'Standards &amp; Staff'!$A$15:$A$114,0)),"")</f>
        <v/>
      </c>
      <c r="S134" s="21">
        <f>IFERROR($N134-$Q134,"")</f>
        <v/>
      </c>
      <c r="T134" s="38">
        <f>IFERROR($J134/$R134,"")</f>
        <v/>
      </c>
      <c r="U134" s="20" t="n"/>
      <c r="V134" s="20" t="n"/>
      <c r="W134" s="20" t="n"/>
      <c r="X134" s="20" t="n"/>
      <c r="Y134" s="39">
        <f>IFERROR(INDEX('Standards &amp; Staff'!$F$15:$F$114,MATCH($C134,'Standards &amp; Staff'!$A$15:$A$114,0)),"")</f>
        <v/>
      </c>
      <c r="Z134" s="39">
        <f>IFERROR(($P134/60)*$Y134,"")</f>
        <v/>
      </c>
      <c r="AA134" s="20" t="n"/>
      <c r="AB134" s="21">
        <f>IF($A134="","",IF(OR($M134="Not Completed",$U134="Failed",AND($T134&lt;&gt;"",$T134&lt;'Standards &amp; Staff'!$D$2),$AA134&gt;'Standards &amp; Staff'!$F$2),"Yes","No"))</f>
        <v/>
      </c>
      <c r="AC134" s="25">
        <f>IF($A134="","",IF($M134="Not Completed","Room Not Completed",IF($U134="Failed","Failed Inspection",IF(AND($T134&lt;&gt;"",$T134&lt;'Standards &amp; Staff'!$D$2),"Productivity Below Threshold",IF($AA134&gt;'Standards &amp; Staff'!$F$2,"Overtime Above Threshold","")))))</f>
        <v/>
      </c>
      <c r="AD134" s="26" t="n"/>
      <c r="AE134" s="26" t="n"/>
      <c r="AF134" s="20" t="n"/>
    </row>
    <row r="135">
      <c r="A135" s="19" t="n"/>
      <c r="B135" s="20" t="n"/>
      <c r="C135" s="20" t="n"/>
      <c r="D135" s="21">
        <f>IFERROR(INDEX('Standards &amp; Staff'!$B$15:$B$114,MATCH($C135,'Standards &amp; Staff'!$A$15:$A$114,0)),"")</f>
        <v/>
      </c>
      <c r="E135" s="21">
        <f>IFERROR(INDEX('Standards &amp; Staff'!$C$15:$C$114,MATCH($C135,'Standards &amp; Staff'!$A$15:$A$114,0)),"")</f>
        <v/>
      </c>
      <c r="F135" s="20" t="n"/>
      <c r="G135" s="20" t="n"/>
      <c r="H135" s="20" t="n"/>
      <c r="I135" s="20" t="n"/>
      <c r="J135" s="21">
        <f>IFERROR(IF($M135="Completed",INDEX('Standards &amp; Staff'!$B$5:$B$11,MATCH($I135,'Standards &amp; Staff'!$A$5:$A$11,0)),0),"")</f>
        <v/>
      </c>
      <c r="K135" s="22" t="n"/>
      <c r="L135" s="22" t="n"/>
      <c r="M135" s="20" t="n"/>
      <c r="N135" s="21">
        <f>IFERROR(IF(OR($K135="",$L135=""),"",MOD($L135-$K135,1)*1440),"")</f>
        <v/>
      </c>
      <c r="O135" s="20" t="n"/>
      <c r="P135" s="21">
        <f>IF(COUNTA($N135,$O135)=0,"",SUM($N135:$O135))</f>
        <v/>
      </c>
      <c r="Q135" s="21">
        <f>IFERROR(INDEX('Standards &amp; Staff'!$C$5:$C$11,MATCH($I135,'Standards &amp; Staff'!$A$5:$A$11,0)),"")</f>
        <v/>
      </c>
      <c r="R135" s="21">
        <f>IFERROR(($P135/60)*INDEX('Standards &amp; Staff'!$G$15:$G$114,MATCH($C135,'Standards &amp; Staff'!$A$15:$A$114,0)),"")</f>
        <v/>
      </c>
      <c r="S135" s="21">
        <f>IFERROR($N135-$Q135,"")</f>
        <v/>
      </c>
      <c r="T135" s="38">
        <f>IFERROR($J135/$R135,"")</f>
        <v/>
      </c>
      <c r="U135" s="20" t="n"/>
      <c r="V135" s="20" t="n"/>
      <c r="W135" s="20" t="n"/>
      <c r="X135" s="20" t="n"/>
      <c r="Y135" s="39">
        <f>IFERROR(INDEX('Standards &amp; Staff'!$F$15:$F$114,MATCH($C135,'Standards &amp; Staff'!$A$15:$A$114,0)),"")</f>
        <v/>
      </c>
      <c r="Z135" s="39">
        <f>IFERROR(($P135/60)*$Y135,"")</f>
        <v/>
      </c>
      <c r="AA135" s="20" t="n"/>
      <c r="AB135" s="21">
        <f>IF($A135="","",IF(OR($M135="Not Completed",$U135="Failed",AND($T135&lt;&gt;"",$T135&lt;'Standards &amp; Staff'!$D$2),$AA135&gt;'Standards &amp; Staff'!$F$2),"Yes","No"))</f>
        <v/>
      </c>
      <c r="AC135" s="25">
        <f>IF($A135="","",IF($M135="Not Completed","Room Not Completed",IF($U135="Failed","Failed Inspection",IF(AND($T135&lt;&gt;"",$T135&lt;'Standards &amp; Staff'!$D$2),"Productivity Below Threshold",IF($AA135&gt;'Standards &amp; Staff'!$F$2,"Overtime Above Threshold","")))))</f>
        <v/>
      </c>
      <c r="AD135" s="26" t="n"/>
      <c r="AE135" s="26" t="n"/>
      <c r="AF135" s="20" t="n"/>
    </row>
    <row r="136">
      <c r="A136" s="19" t="n"/>
      <c r="B136" s="20" t="n"/>
      <c r="C136" s="20" t="n"/>
      <c r="D136" s="21">
        <f>IFERROR(INDEX('Standards &amp; Staff'!$B$15:$B$114,MATCH($C136,'Standards &amp; Staff'!$A$15:$A$114,0)),"")</f>
        <v/>
      </c>
      <c r="E136" s="21">
        <f>IFERROR(INDEX('Standards &amp; Staff'!$C$15:$C$114,MATCH($C136,'Standards &amp; Staff'!$A$15:$A$114,0)),"")</f>
        <v/>
      </c>
      <c r="F136" s="20" t="n"/>
      <c r="G136" s="20" t="n"/>
      <c r="H136" s="20" t="n"/>
      <c r="I136" s="20" t="n"/>
      <c r="J136" s="21">
        <f>IFERROR(IF($M136="Completed",INDEX('Standards &amp; Staff'!$B$5:$B$11,MATCH($I136,'Standards &amp; Staff'!$A$5:$A$11,0)),0),"")</f>
        <v/>
      </c>
      <c r="K136" s="22" t="n"/>
      <c r="L136" s="22" t="n"/>
      <c r="M136" s="20" t="n"/>
      <c r="N136" s="21">
        <f>IFERROR(IF(OR($K136="",$L136=""),"",MOD($L136-$K136,1)*1440),"")</f>
        <v/>
      </c>
      <c r="O136" s="20" t="n"/>
      <c r="P136" s="21">
        <f>IF(COUNTA($N136,$O136)=0,"",SUM($N136:$O136))</f>
        <v/>
      </c>
      <c r="Q136" s="21">
        <f>IFERROR(INDEX('Standards &amp; Staff'!$C$5:$C$11,MATCH($I136,'Standards &amp; Staff'!$A$5:$A$11,0)),"")</f>
        <v/>
      </c>
      <c r="R136" s="21">
        <f>IFERROR(($P136/60)*INDEX('Standards &amp; Staff'!$G$15:$G$114,MATCH($C136,'Standards &amp; Staff'!$A$15:$A$114,0)),"")</f>
        <v/>
      </c>
      <c r="S136" s="21">
        <f>IFERROR($N136-$Q136,"")</f>
        <v/>
      </c>
      <c r="T136" s="38">
        <f>IFERROR($J136/$R136,"")</f>
        <v/>
      </c>
      <c r="U136" s="20" t="n"/>
      <c r="V136" s="20" t="n"/>
      <c r="W136" s="20" t="n"/>
      <c r="X136" s="20" t="n"/>
      <c r="Y136" s="39">
        <f>IFERROR(INDEX('Standards &amp; Staff'!$F$15:$F$114,MATCH($C136,'Standards &amp; Staff'!$A$15:$A$114,0)),"")</f>
        <v/>
      </c>
      <c r="Z136" s="39">
        <f>IFERROR(($P136/60)*$Y136,"")</f>
        <v/>
      </c>
      <c r="AA136" s="20" t="n"/>
      <c r="AB136" s="21">
        <f>IF($A136="","",IF(OR($M136="Not Completed",$U136="Failed",AND($T136&lt;&gt;"",$T136&lt;'Standards &amp; Staff'!$D$2),$AA136&gt;'Standards &amp; Staff'!$F$2),"Yes","No"))</f>
        <v/>
      </c>
      <c r="AC136" s="25">
        <f>IF($A136="","",IF($M136="Not Completed","Room Not Completed",IF($U136="Failed","Failed Inspection",IF(AND($T136&lt;&gt;"",$T136&lt;'Standards &amp; Staff'!$D$2),"Productivity Below Threshold",IF($AA136&gt;'Standards &amp; Staff'!$F$2,"Overtime Above Threshold","")))))</f>
        <v/>
      </c>
      <c r="AD136" s="26" t="n"/>
      <c r="AE136" s="26" t="n"/>
      <c r="AF136" s="20" t="n"/>
    </row>
    <row r="137">
      <c r="A137" s="19" t="n"/>
      <c r="B137" s="20" t="n"/>
      <c r="C137" s="20" t="n"/>
      <c r="D137" s="21">
        <f>IFERROR(INDEX('Standards &amp; Staff'!$B$15:$B$114,MATCH($C137,'Standards &amp; Staff'!$A$15:$A$114,0)),"")</f>
        <v/>
      </c>
      <c r="E137" s="21">
        <f>IFERROR(INDEX('Standards &amp; Staff'!$C$15:$C$114,MATCH($C137,'Standards &amp; Staff'!$A$15:$A$114,0)),"")</f>
        <v/>
      </c>
      <c r="F137" s="20" t="n"/>
      <c r="G137" s="20" t="n"/>
      <c r="H137" s="20" t="n"/>
      <c r="I137" s="20" t="n"/>
      <c r="J137" s="21">
        <f>IFERROR(IF($M137="Completed",INDEX('Standards &amp; Staff'!$B$5:$B$11,MATCH($I137,'Standards &amp; Staff'!$A$5:$A$11,0)),0),"")</f>
        <v/>
      </c>
      <c r="K137" s="22" t="n"/>
      <c r="L137" s="22" t="n"/>
      <c r="M137" s="20" t="n"/>
      <c r="N137" s="21">
        <f>IFERROR(IF(OR($K137="",$L137=""),"",MOD($L137-$K137,1)*1440),"")</f>
        <v/>
      </c>
      <c r="O137" s="20" t="n"/>
      <c r="P137" s="21">
        <f>IF(COUNTA($N137,$O137)=0,"",SUM($N137:$O137))</f>
        <v/>
      </c>
      <c r="Q137" s="21">
        <f>IFERROR(INDEX('Standards &amp; Staff'!$C$5:$C$11,MATCH($I137,'Standards &amp; Staff'!$A$5:$A$11,0)),"")</f>
        <v/>
      </c>
      <c r="R137" s="21">
        <f>IFERROR(($P137/60)*INDEX('Standards &amp; Staff'!$G$15:$G$114,MATCH($C137,'Standards &amp; Staff'!$A$15:$A$114,0)),"")</f>
        <v/>
      </c>
      <c r="S137" s="21">
        <f>IFERROR($N137-$Q137,"")</f>
        <v/>
      </c>
      <c r="T137" s="38">
        <f>IFERROR($J137/$R137,"")</f>
        <v/>
      </c>
      <c r="U137" s="20" t="n"/>
      <c r="V137" s="20" t="n"/>
      <c r="W137" s="20" t="n"/>
      <c r="X137" s="20" t="n"/>
      <c r="Y137" s="39">
        <f>IFERROR(INDEX('Standards &amp; Staff'!$F$15:$F$114,MATCH($C137,'Standards &amp; Staff'!$A$15:$A$114,0)),"")</f>
        <v/>
      </c>
      <c r="Z137" s="39">
        <f>IFERROR(($P137/60)*$Y137,"")</f>
        <v/>
      </c>
      <c r="AA137" s="20" t="n"/>
      <c r="AB137" s="21">
        <f>IF($A137="","",IF(OR($M137="Not Completed",$U137="Failed",AND($T137&lt;&gt;"",$T137&lt;'Standards &amp; Staff'!$D$2),$AA137&gt;'Standards &amp; Staff'!$F$2),"Yes","No"))</f>
        <v/>
      </c>
      <c r="AC137" s="25">
        <f>IF($A137="","",IF($M137="Not Completed","Room Not Completed",IF($U137="Failed","Failed Inspection",IF(AND($T137&lt;&gt;"",$T137&lt;'Standards &amp; Staff'!$D$2),"Productivity Below Threshold",IF($AA137&gt;'Standards &amp; Staff'!$F$2,"Overtime Above Threshold","")))))</f>
        <v/>
      </c>
      <c r="AD137" s="26" t="n"/>
      <c r="AE137" s="26" t="n"/>
      <c r="AF137" s="20" t="n"/>
    </row>
    <row r="138">
      <c r="A138" s="19" t="n"/>
      <c r="B138" s="20" t="n"/>
      <c r="C138" s="20" t="n"/>
      <c r="D138" s="21">
        <f>IFERROR(INDEX('Standards &amp; Staff'!$B$15:$B$114,MATCH($C138,'Standards &amp; Staff'!$A$15:$A$114,0)),"")</f>
        <v/>
      </c>
      <c r="E138" s="21">
        <f>IFERROR(INDEX('Standards &amp; Staff'!$C$15:$C$114,MATCH($C138,'Standards &amp; Staff'!$A$15:$A$114,0)),"")</f>
        <v/>
      </c>
      <c r="F138" s="20" t="n"/>
      <c r="G138" s="20" t="n"/>
      <c r="H138" s="20" t="n"/>
      <c r="I138" s="20" t="n"/>
      <c r="J138" s="21">
        <f>IFERROR(IF($M138="Completed",INDEX('Standards &amp; Staff'!$B$5:$B$11,MATCH($I138,'Standards &amp; Staff'!$A$5:$A$11,0)),0),"")</f>
        <v/>
      </c>
      <c r="K138" s="22" t="n"/>
      <c r="L138" s="22" t="n"/>
      <c r="M138" s="20" t="n"/>
      <c r="N138" s="21">
        <f>IFERROR(IF(OR($K138="",$L138=""),"",MOD($L138-$K138,1)*1440),"")</f>
        <v/>
      </c>
      <c r="O138" s="20" t="n"/>
      <c r="P138" s="21">
        <f>IF(COUNTA($N138,$O138)=0,"",SUM($N138:$O138))</f>
        <v/>
      </c>
      <c r="Q138" s="21">
        <f>IFERROR(INDEX('Standards &amp; Staff'!$C$5:$C$11,MATCH($I138,'Standards &amp; Staff'!$A$5:$A$11,0)),"")</f>
        <v/>
      </c>
      <c r="R138" s="21">
        <f>IFERROR(($P138/60)*INDEX('Standards &amp; Staff'!$G$15:$G$114,MATCH($C138,'Standards &amp; Staff'!$A$15:$A$114,0)),"")</f>
        <v/>
      </c>
      <c r="S138" s="21">
        <f>IFERROR($N138-$Q138,"")</f>
        <v/>
      </c>
      <c r="T138" s="38">
        <f>IFERROR($J138/$R138,"")</f>
        <v/>
      </c>
      <c r="U138" s="20" t="n"/>
      <c r="V138" s="20" t="n"/>
      <c r="W138" s="20" t="n"/>
      <c r="X138" s="20" t="n"/>
      <c r="Y138" s="39">
        <f>IFERROR(INDEX('Standards &amp; Staff'!$F$15:$F$114,MATCH($C138,'Standards &amp; Staff'!$A$15:$A$114,0)),"")</f>
        <v/>
      </c>
      <c r="Z138" s="39">
        <f>IFERROR(($P138/60)*$Y138,"")</f>
        <v/>
      </c>
      <c r="AA138" s="20" t="n"/>
      <c r="AB138" s="21">
        <f>IF($A138="","",IF(OR($M138="Not Completed",$U138="Failed",AND($T138&lt;&gt;"",$T138&lt;'Standards &amp; Staff'!$D$2),$AA138&gt;'Standards &amp; Staff'!$F$2),"Yes","No"))</f>
        <v/>
      </c>
      <c r="AC138" s="25">
        <f>IF($A138="","",IF($M138="Not Completed","Room Not Completed",IF($U138="Failed","Failed Inspection",IF(AND($T138&lt;&gt;"",$T138&lt;'Standards &amp; Staff'!$D$2),"Productivity Below Threshold",IF($AA138&gt;'Standards &amp; Staff'!$F$2,"Overtime Above Threshold","")))))</f>
        <v/>
      </c>
      <c r="AD138" s="26" t="n"/>
      <c r="AE138" s="26" t="n"/>
      <c r="AF138" s="20" t="n"/>
    </row>
    <row r="139">
      <c r="A139" s="19" t="n"/>
      <c r="B139" s="20" t="n"/>
      <c r="C139" s="20" t="n"/>
      <c r="D139" s="21">
        <f>IFERROR(INDEX('Standards &amp; Staff'!$B$15:$B$114,MATCH($C139,'Standards &amp; Staff'!$A$15:$A$114,0)),"")</f>
        <v/>
      </c>
      <c r="E139" s="21">
        <f>IFERROR(INDEX('Standards &amp; Staff'!$C$15:$C$114,MATCH($C139,'Standards &amp; Staff'!$A$15:$A$114,0)),"")</f>
        <v/>
      </c>
      <c r="F139" s="20" t="n"/>
      <c r="G139" s="20" t="n"/>
      <c r="H139" s="20" t="n"/>
      <c r="I139" s="20" t="n"/>
      <c r="J139" s="21">
        <f>IFERROR(IF($M139="Completed",INDEX('Standards &amp; Staff'!$B$5:$B$11,MATCH($I139,'Standards &amp; Staff'!$A$5:$A$11,0)),0),"")</f>
        <v/>
      </c>
      <c r="K139" s="22" t="n"/>
      <c r="L139" s="22" t="n"/>
      <c r="M139" s="20" t="n"/>
      <c r="N139" s="21">
        <f>IFERROR(IF(OR($K139="",$L139=""),"",MOD($L139-$K139,1)*1440),"")</f>
        <v/>
      </c>
      <c r="O139" s="20" t="n"/>
      <c r="P139" s="21">
        <f>IF(COUNTA($N139,$O139)=0,"",SUM($N139:$O139))</f>
        <v/>
      </c>
      <c r="Q139" s="21">
        <f>IFERROR(INDEX('Standards &amp; Staff'!$C$5:$C$11,MATCH($I139,'Standards &amp; Staff'!$A$5:$A$11,0)),"")</f>
        <v/>
      </c>
      <c r="R139" s="21">
        <f>IFERROR(($P139/60)*INDEX('Standards &amp; Staff'!$G$15:$G$114,MATCH($C139,'Standards &amp; Staff'!$A$15:$A$114,0)),"")</f>
        <v/>
      </c>
      <c r="S139" s="21">
        <f>IFERROR($N139-$Q139,"")</f>
        <v/>
      </c>
      <c r="T139" s="38">
        <f>IFERROR($J139/$R139,"")</f>
        <v/>
      </c>
      <c r="U139" s="20" t="n"/>
      <c r="V139" s="20" t="n"/>
      <c r="W139" s="20" t="n"/>
      <c r="X139" s="20" t="n"/>
      <c r="Y139" s="39">
        <f>IFERROR(INDEX('Standards &amp; Staff'!$F$15:$F$114,MATCH($C139,'Standards &amp; Staff'!$A$15:$A$114,0)),"")</f>
        <v/>
      </c>
      <c r="Z139" s="39">
        <f>IFERROR(($P139/60)*$Y139,"")</f>
        <v/>
      </c>
      <c r="AA139" s="20" t="n"/>
      <c r="AB139" s="21">
        <f>IF($A139="","",IF(OR($M139="Not Completed",$U139="Failed",AND($T139&lt;&gt;"",$T139&lt;'Standards &amp; Staff'!$D$2),$AA139&gt;'Standards &amp; Staff'!$F$2),"Yes","No"))</f>
        <v/>
      </c>
      <c r="AC139" s="25">
        <f>IF($A139="","",IF($M139="Not Completed","Room Not Completed",IF($U139="Failed","Failed Inspection",IF(AND($T139&lt;&gt;"",$T139&lt;'Standards &amp; Staff'!$D$2),"Productivity Below Threshold",IF($AA139&gt;'Standards &amp; Staff'!$F$2,"Overtime Above Threshold","")))))</f>
        <v/>
      </c>
      <c r="AD139" s="26" t="n"/>
      <c r="AE139" s="26" t="n"/>
      <c r="AF139" s="20" t="n"/>
    </row>
    <row r="140">
      <c r="A140" s="19" t="n"/>
      <c r="B140" s="20" t="n"/>
      <c r="C140" s="20" t="n"/>
      <c r="D140" s="21">
        <f>IFERROR(INDEX('Standards &amp; Staff'!$B$15:$B$114,MATCH($C140,'Standards &amp; Staff'!$A$15:$A$114,0)),"")</f>
        <v/>
      </c>
      <c r="E140" s="21">
        <f>IFERROR(INDEX('Standards &amp; Staff'!$C$15:$C$114,MATCH($C140,'Standards &amp; Staff'!$A$15:$A$114,0)),"")</f>
        <v/>
      </c>
      <c r="F140" s="20" t="n"/>
      <c r="G140" s="20" t="n"/>
      <c r="H140" s="20" t="n"/>
      <c r="I140" s="20" t="n"/>
      <c r="J140" s="21">
        <f>IFERROR(IF($M140="Completed",INDEX('Standards &amp; Staff'!$B$5:$B$11,MATCH($I140,'Standards &amp; Staff'!$A$5:$A$11,0)),0),"")</f>
        <v/>
      </c>
      <c r="K140" s="22" t="n"/>
      <c r="L140" s="22" t="n"/>
      <c r="M140" s="20" t="n"/>
      <c r="N140" s="21">
        <f>IFERROR(IF(OR($K140="",$L140=""),"",MOD($L140-$K140,1)*1440),"")</f>
        <v/>
      </c>
      <c r="O140" s="20" t="n"/>
      <c r="P140" s="21">
        <f>IF(COUNTA($N140,$O140)=0,"",SUM($N140:$O140))</f>
        <v/>
      </c>
      <c r="Q140" s="21">
        <f>IFERROR(INDEX('Standards &amp; Staff'!$C$5:$C$11,MATCH($I140,'Standards &amp; Staff'!$A$5:$A$11,0)),"")</f>
        <v/>
      </c>
      <c r="R140" s="21">
        <f>IFERROR(($P140/60)*INDEX('Standards &amp; Staff'!$G$15:$G$114,MATCH($C140,'Standards &amp; Staff'!$A$15:$A$114,0)),"")</f>
        <v/>
      </c>
      <c r="S140" s="21">
        <f>IFERROR($N140-$Q140,"")</f>
        <v/>
      </c>
      <c r="T140" s="38">
        <f>IFERROR($J140/$R140,"")</f>
        <v/>
      </c>
      <c r="U140" s="20" t="n"/>
      <c r="V140" s="20" t="n"/>
      <c r="W140" s="20" t="n"/>
      <c r="X140" s="20" t="n"/>
      <c r="Y140" s="39">
        <f>IFERROR(INDEX('Standards &amp; Staff'!$F$15:$F$114,MATCH($C140,'Standards &amp; Staff'!$A$15:$A$114,0)),"")</f>
        <v/>
      </c>
      <c r="Z140" s="39">
        <f>IFERROR(($P140/60)*$Y140,"")</f>
        <v/>
      </c>
      <c r="AA140" s="20" t="n"/>
      <c r="AB140" s="21">
        <f>IF($A140="","",IF(OR($M140="Not Completed",$U140="Failed",AND($T140&lt;&gt;"",$T140&lt;'Standards &amp; Staff'!$D$2),$AA140&gt;'Standards &amp; Staff'!$F$2),"Yes","No"))</f>
        <v/>
      </c>
      <c r="AC140" s="25">
        <f>IF($A140="","",IF($M140="Not Completed","Room Not Completed",IF($U140="Failed","Failed Inspection",IF(AND($T140&lt;&gt;"",$T140&lt;'Standards &amp; Staff'!$D$2),"Productivity Below Threshold",IF($AA140&gt;'Standards &amp; Staff'!$F$2,"Overtime Above Threshold","")))))</f>
        <v/>
      </c>
      <c r="AD140" s="26" t="n"/>
      <c r="AE140" s="26" t="n"/>
      <c r="AF140" s="20" t="n"/>
    </row>
    <row r="141">
      <c r="A141" s="19" t="n"/>
      <c r="B141" s="20" t="n"/>
      <c r="C141" s="20" t="n"/>
      <c r="D141" s="21">
        <f>IFERROR(INDEX('Standards &amp; Staff'!$B$15:$B$114,MATCH($C141,'Standards &amp; Staff'!$A$15:$A$114,0)),"")</f>
        <v/>
      </c>
      <c r="E141" s="21">
        <f>IFERROR(INDEX('Standards &amp; Staff'!$C$15:$C$114,MATCH($C141,'Standards &amp; Staff'!$A$15:$A$114,0)),"")</f>
        <v/>
      </c>
      <c r="F141" s="20" t="n"/>
      <c r="G141" s="20" t="n"/>
      <c r="H141" s="20" t="n"/>
      <c r="I141" s="20" t="n"/>
      <c r="J141" s="21">
        <f>IFERROR(IF($M141="Completed",INDEX('Standards &amp; Staff'!$B$5:$B$11,MATCH($I141,'Standards &amp; Staff'!$A$5:$A$11,0)),0),"")</f>
        <v/>
      </c>
      <c r="K141" s="22" t="n"/>
      <c r="L141" s="22" t="n"/>
      <c r="M141" s="20" t="n"/>
      <c r="N141" s="21">
        <f>IFERROR(IF(OR($K141="",$L141=""),"",MOD($L141-$K141,1)*1440),"")</f>
        <v/>
      </c>
      <c r="O141" s="20" t="n"/>
      <c r="P141" s="21">
        <f>IF(COUNTA($N141,$O141)=0,"",SUM($N141:$O141))</f>
        <v/>
      </c>
      <c r="Q141" s="21">
        <f>IFERROR(INDEX('Standards &amp; Staff'!$C$5:$C$11,MATCH($I141,'Standards &amp; Staff'!$A$5:$A$11,0)),"")</f>
        <v/>
      </c>
      <c r="R141" s="21">
        <f>IFERROR(($P141/60)*INDEX('Standards &amp; Staff'!$G$15:$G$114,MATCH($C141,'Standards &amp; Staff'!$A$15:$A$114,0)),"")</f>
        <v/>
      </c>
      <c r="S141" s="21">
        <f>IFERROR($N141-$Q141,"")</f>
        <v/>
      </c>
      <c r="T141" s="38">
        <f>IFERROR($J141/$R141,"")</f>
        <v/>
      </c>
      <c r="U141" s="20" t="n"/>
      <c r="V141" s="20" t="n"/>
      <c r="W141" s="20" t="n"/>
      <c r="X141" s="20" t="n"/>
      <c r="Y141" s="39">
        <f>IFERROR(INDEX('Standards &amp; Staff'!$F$15:$F$114,MATCH($C141,'Standards &amp; Staff'!$A$15:$A$114,0)),"")</f>
        <v/>
      </c>
      <c r="Z141" s="39">
        <f>IFERROR(($P141/60)*$Y141,"")</f>
        <v/>
      </c>
      <c r="AA141" s="20" t="n"/>
      <c r="AB141" s="21">
        <f>IF($A141="","",IF(OR($M141="Not Completed",$U141="Failed",AND($T141&lt;&gt;"",$T141&lt;'Standards &amp; Staff'!$D$2),$AA141&gt;'Standards &amp; Staff'!$F$2),"Yes","No"))</f>
        <v/>
      </c>
      <c r="AC141" s="25">
        <f>IF($A141="","",IF($M141="Not Completed","Room Not Completed",IF($U141="Failed","Failed Inspection",IF(AND($T141&lt;&gt;"",$T141&lt;'Standards &amp; Staff'!$D$2),"Productivity Below Threshold",IF($AA141&gt;'Standards &amp; Staff'!$F$2,"Overtime Above Threshold","")))))</f>
        <v/>
      </c>
      <c r="AD141" s="26" t="n"/>
      <c r="AE141" s="26" t="n"/>
      <c r="AF141" s="20" t="n"/>
    </row>
    <row r="142">
      <c r="A142" s="19" t="n"/>
      <c r="B142" s="20" t="n"/>
      <c r="C142" s="20" t="n"/>
      <c r="D142" s="21">
        <f>IFERROR(INDEX('Standards &amp; Staff'!$B$15:$B$114,MATCH($C142,'Standards &amp; Staff'!$A$15:$A$114,0)),"")</f>
        <v/>
      </c>
      <c r="E142" s="21">
        <f>IFERROR(INDEX('Standards &amp; Staff'!$C$15:$C$114,MATCH($C142,'Standards &amp; Staff'!$A$15:$A$114,0)),"")</f>
        <v/>
      </c>
      <c r="F142" s="20" t="n"/>
      <c r="G142" s="20" t="n"/>
      <c r="H142" s="20" t="n"/>
      <c r="I142" s="20" t="n"/>
      <c r="J142" s="21">
        <f>IFERROR(IF($M142="Completed",INDEX('Standards &amp; Staff'!$B$5:$B$11,MATCH($I142,'Standards &amp; Staff'!$A$5:$A$11,0)),0),"")</f>
        <v/>
      </c>
      <c r="K142" s="22" t="n"/>
      <c r="L142" s="22" t="n"/>
      <c r="M142" s="20" t="n"/>
      <c r="N142" s="21">
        <f>IFERROR(IF(OR($K142="",$L142=""),"",MOD($L142-$K142,1)*1440),"")</f>
        <v/>
      </c>
      <c r="O142" s="20" t="n"/>
      <c r="P142" s="21">
        <f>IF(COUNTA($N142,$O142)=0,"",SUM($N142:$O142))</f>
        <v/>
      </c>
      <c r="Q142" s="21">
        <f>IFERROR(INDEX('Standards &amp; Staff'!$C$5:$C$11,MATCH($I142,'Standards &amp; Staff'!$A$5:$A$11,0)),"")</f>
        <v/>
      </c>
      <c r="R142" s="21">
        <f>IFERROR(($P142/60)*INDEX('Standards &amp; Staff'!$G$15:$G$114,MATCH($C142,'Standards &amp; Staff'!$A$15:$A$114,0)),"")</f>
        <v/>
      </c>
      <c r="S142" s="21">
        <f>IFERROR($N142-$Q142,"")</f>
        <v/>
      </c>
      <c r="T142" s="38">
        <f>IFERROR($J142/$R142,"")</f>
        <v/>
      </c>
      <c r="U142" s="20" t="n"/>
      <c r="V142" s="20" t="n"/>
      <c r="W142" s="20" t="n"/>
      <c r="X142" s="20" t="n"/>
      <c r="Y142" s="39">
        <f>IFERROR(INDEX('Standards &amp; Staff'!$F$15:$F$114,MATCH($C142,'Standards &amp; Staff'!$A$15:$A$114,0)),"")</f>
        <v/>
      </c>
      <c r="Z142" s="39">
        <f>IFERROR(($P142/60)*$Y142,"")</f>
        <v/>
      </c>
      <c r="AA142" s="20" t="n"/>
      <c r="AB142" s="21">
        <f>IF($A142="","",IF(OR($M142="Not Completed",$U142="Failed",AND($T142&lt;&gt;"",$T142&lt;'Standards &amp; Staff'!$D$2),$AA142&gt;'Standards &amp; Staff'!$F$2),"Yes","No"))</f>
        <v/>
      </c>
      <c r="AC142" s="25">
        <f>IF($A142="","",IF($M142="Not Completed","Room Not Completed",IF($U142="Failed","Failed Inspection",IF(AND($T142&lt;&gt;"",$T142&lt;'Standards &amp; Staff'!$D$2),"Productivity Below Threshold",IF($AA142&gt;'Standards &amp; Staff'!$F$2,"Overtime Above Threshold","")))))</f>
        <v/>
      </c>
      <c r="AD142" s="26" t="n"/>
      <c r="AE142" s="26" t="n"/>
      <c r="AF142" s="20" t="n"/>
    </row>
    <row r="143">
      <c r="A143" s="19" t="n"/>
      <c r="B143" s="20" t="n"/>
      <c r="C143" s="20" t="n"/>
      <c r="D143" s="21">
        <f>IFERROR(INDEX('Standards &amp; Staff'!$B$15:$B$114,MATCH($C143,'Standards &amp; Staff'!$A$15:$A$114,0)),"")</f>
        <v/>
      </c>
      <c r="E143" s="21">
        <f>IFERROR(INDEX('Standards &amp; Staff'!$C$15:$C$114,MATCH($C143,'Standards &amp; Staff'!$A$15:$A$114,0)),"")</f>
        <v/>
      </c>
      <c r="F143" s="20" t="n"/>
      <c r="G143" s="20" t="n"/>
      <c r="H143" s="20" t="n"/>
      <c r="I143" s="20" t="n"/>
      <c r="J143" s="21">
        <f>IFERROR(IF($M143="Completed",INDEX('Standards &amp; Staff'!$B$5:$B$11,MATCH($I143,'Standards &amp; Staff'!$A$5:$A$11,0)),0),"")</f>
        <v/>
      </c>
      <c r="K143" s="22" t="n"/>
      <c r="L143" s="22" t="n"/>
      <c r="M143" s="20" t="n"/>
      <c r="N143" s="21">
        <f>IFERROR(IF(OR($K143="",$L143=""),"",MOD($L143-$K143,1)*1440),"")</f>
        <v/>
      </c>
      <c r="O143" s="20" t="n"/>
      <c r="P143" s="21">
        <f>IF(COUNTA($N143,$O143)=0,"",SUM($N143:$O143))</f>
        <v/>
      </c>
      <c r="Q143" s="21">
        <f>IFERROR(INDEX('Standards &amp; Staff'!$C$5:$C$11,MATCH($I143,'Standards &amp; Staff'!$A$5:$A$11,0)),"")</f>
        <v/>
      </c>
      <c r="R143" s="21">
        <f>IFERROR(($P143/60)*INDEX('Standards &amp; Staff'!$G$15:$G$114,MATCH($C143,'Standards &amp; Staff'!$A$15:$A$114,0)),"")</f>
        <v/>
      </c>
      <c r="S143" s="21">
        <f>IFERROR($N143-$Q143,"")</f>
        <v/>
      </c>
      <c r="T143" s="38">
        <f>IFERROR($J143/$R143,"")</f>
        <v/>
      </c>
      <c r="U143" s="20" t="n"/>
      <c r="V143" s="20" t="n"/>
      <c r="W143" s="20" t="n"/>
      <c r="X143" s="20" t="n"/>
      <c r="Y143" s="39">
        <f>IFERROR(INDEX('Standards &amp; Staff'!$F$15:$F$114,MATCH($C143,'Standards &amp; Staff'!$A$15:$A$114,0)),"")</f>
        <v/>
      </c>
      <c r="Z143" s="39">
        <f>IFERROR(($P143/60)*$Y143,"")</f>
        <v/>
      </c>
      <c r="AA143" s="20" t="n"/>
      <c r="AB143" s="21">
        <f>IF($A143="","",IF(OR($M143="Not Completed",$U143="Failed",AND($T143&lt;&gt;"",$T143&lt;'Standards &amp; Staff'!$D$2),$AA143&gt;'Standards &amp; Staff'!$F$2),"Yes","No"))</f>
        <v/>
      </c>
      <c r="AC143" s="25">
        <f>IF($A143="","",IF($M143="Not Completed","Room Not Completed",IF($U143="Failed","Failed Inspection",IF(AND($T143&lt;&gt;"",$T143&lt;'Standards &amp; Staff'!$D$2),"Productivity Below Threshold",IF($AA143&gt;'Standards &amp; Staff'!$F$2,"Overtime Above Threshold","")))))</f>
        <v/>
      </c>
      <c r="AD143" s="26" t="n"/>
      <c r="AE143" s="26" t="n"/>
      <c r="AF143" s="20" t="n"/>
    </row>
    <row r="144">
      <c r="A144" s="19" t="n"/>
      <c r="B144" s="20" t="n"/>
      <c r="C144" s="20" t="n"/>
      <c r="D144" s="21">
        <f>IFERROR(INDEX('Standards &amp; Staff'!$B$15:$B$114,MATCH($C144,'Standards &amp; Staff'!$A$15:$A$114,0)),"")</f>
        <v/>
      </c>
      <c r="E144" s="21">
        <f>IFERROR(INDEX('Standards &amp; Staff'!$C$15:$C$114,MATCH($C144,'Standards &amp; Staff'!$A$15:$A$114,0)),"")</f>
        <v/>
      </c>
      <c r="F144" s="20" t="n"/>
      <c r="G144" s="20" t="n"/>
      <c r="H144" s="20" t="n"/>
      <c r="I144" s="20" t="n"/>
      <c r="J144" s="21">
        <f>IFERROR(IF($M144="Completed",INDEX('Standards &amp; Staff'!$B$5:$B$11,MATCH($I144,'Standards &amp; Staff'!$A$5:$A$11,0)),0),"")</f>
        <v/>
      </c>
      <c r="K144" s="22" t="n"/>
      <c r="L144" s="22" t="n"/>
      <c r="M144" s="20" t="n"/>
      <c r="N144" s="21">
        <f>IFERROR(IF(OR($K144="",$L144=""),"",MOD($L144-$K144,1)*1440),"")</f>
        <v/>
      </c>
      <c r="O144" s="20" t="n"/>
      <c r="P144" s="21">
        <f>IF(COUNTA($N144,$O144)=0,"",SUM($N144:$O144))</f>
        <v/>
      </c>
      <c r="Q144" s="21">
        <f>IFERROR(INDEX('Standards &amp; Staff'!$C$5:$C$11,MATCH($I144,'Standards &amp; Staff'!$A$5:$A$11,0)),"")</f>
        <v/>
      </c>
      <c r="R144" s="21">
        <f>IFERROR(($P144/60)*INDEX('Standards &amp; Staff'!$G$15:$G$114,MATCH($C144,'Standards &amp; Staff'!$A$15:$A$114,0)),"")</f>
        <v/>
      </c>
      <c r="S144" s="21">
        <f>IFERROR($N144-$Q144,"")</f>
        <v/>
      </c>
      <c r="T144" s="38">
        <f>IFERROR($J144/$R144,"")</f>
        <v/>
      </c>
      <c r="U144" s="20" t="n"/>
      <c r="V144" s="20" t="n"/>
      <c r="W144" s="20" t="n"/>
      <c r="X144" s="20" t="n"/>
      <c r="Y144" s="39">
        <f>IFERROR(INDEX('Standards &amp; Staff'!$F$15:$F$114,MATCH($C144,'Standards &amp; Staff'!$A$15:$A$114,0)),"")</f>
        <v/>
      </c>
      <c r="Z144" s="39">
        <f>IFERROR(($P144/60)*$Y144,"")</f>
        <v/>
      </c>
      <c r="AA144" s="20" t="n"/>
      <c r="AB144" s="21">
        <f>IF($A144="","",IF(OR($M144="Not Completed",$U144="Failed",AND($T144&lt;&gt;"",$T144&lt;'Standards &amp; Staff'!$D$2),$AA144&gt;'Standards &amp; Staff'!$F$2),"Yes","No"))</f>
        <v/>
      </c>
      <c r="AC144" s="25">
        <f>IF($A144="","",IF($M144="Not Completed","Room Not Completed",IF($U144="Failed","Failed Inspection",IF(AND($T144&lt;&gt;"",$T144&lt;'Standards &amp; Staff'!$D$2),"Productivity Below Threshold",IF($AA144&gt;'Standards &amp; Staff'!$F$2,"Overtime Above Threshold","")))))</f>
        <v/>
      </c>
      <c r="AD144" s="26" t="n"/>
      <c r="AE144" s="26" t="n"/>
      <c r="AF144" s="20" t="n"/>
    </row>
    <row r="145">
      <c r="A145" s="19" t="n"/>
      <c r="B145" s="20" t="n"/>
      <c r="C145" s="20" t="n"/>
      <c r="D145" s="21">
        <f>IFERROR(INDEX('Standards &amp; Staff'!$B$15:$B$114,MATCH($C145,'Standards &amp; Staff'!$A$15:$A$114,0)),"")</f>
        <v/>
      </c>
      <c r="E145" s="21">
        <f>IFERROR(INDEX('Standards &amp; Staff'!$C$15:$C$114,MATCH($C145,'Standards &amp; Staff'!$A$15:$A$114,0)),"")</f>
        <v/>
      </c>
      <c r="F145" s="20" t="n"/>
      <c r="G145" s="20" t="n"/>
      <c r="H145" s="20" t="n"/>
      <c r="I145" s="20" t="n"/>
      <c r="J145" s="21">
        <f>IFERROR(IF($M145="Completed",INDEX('Standards &amp; Staff'!$B$5:$B$11,MATCH($I145,'Standards &amp; Staff'!$A$5:$A$11,0)),0),"")</f>
        <v/>
      </c>
      <c r="K145" s="22" t="n"/>
      <c r="L145" s="22" t="n"/>
      <c r="M145" s="20" t="n"/>
      <c r="N145" s="21">
        <f>IFERROR(IF(OR($K145="",$L145=""),"",MOD($L145-$K145,1)*1440),"")</f>
        <v/>
      </c>
      <c r="O145" s="20" t="n"/>
      <c r="P145" s="21">
        <f>IF(COUNTA($N145,$O145)=0,"",SUM($N145:$O145))</f>
        <v/>
      </c>
      <c r="Q145" s="21">
        <f>IFERROR(INDEX('Standards &amp; Staff'!$C$5:$C$11,MATCH($I145,'Standards &amp; Staff'!$A$5:$A$11,0)),"")</f>
        <v/>
      </c>
      <c r="R145" s="21">
        <f>IFERROR(($P145/60)*INDEX('Standards &amp; Staff'!$G$15:$G$114,MATCH($C145,'Standards &amp; Staff'!$A$15:$A$114,0)),"")</f>
        <v/>
      </c>
      <c r="S145" s="21">
        <f>IFERROR($N145-$Q145,"")</f>
        <v/>
      </c>
      <c r="T145" s="38">
        <f>IFERROR($J145/$R145,"")</f>
        <v/>
      </c>
      <c r="U145" s="20" t="n"/>
      <c r="V145" s="20" t="n"/>
      <c r="W145" s="20" t="n"/>
      <c r="X145" s="20" t="n"/>
      <c r="Y145" s="39">
        <f>IFERROR(INDEX('Standards &amp; Staff'!$F$15:$F$114,MATCH($C145,'Standards &amp; Staff'!$A$15:$A$114,0)),"")</f>
        <v/>
      </c>
      <c r="Z145" s="39">
        <f>IFERROR(($P145/60)*$Y145,"")</f>
        <v/>
      </c>
      <c r="AA145" s="20" t="n"/>
      <c r="AB145" s="21">
        <f>IF($A145="","",IF(OR($M145="Not Completed",$U145="Failed",AND($T145&lt;&gt;"",$T145&lt;'Standards &amp; Staff'!$D$2),$AA145&gt;'Standards &amp; Staff'!$F$2),"Yes","No"))</f>
        <v/>
      </c>
      <c r="AC145" s="25">
        <f>IF($A145="","",IF($M145="Not Completed","Room Not Completed",IF($U145="Failed","Failed Inspection",IF(AND($T145&lt;&gt;"",$T145&lt;'Standards &amp; Staff'!$D$2),"Productivity Below Threshold",IF($AA145&gt;'Standards &amp; Staff'!$F$2,"Overtime Above Threshold","")))))</f>
        <v/>
      </c>
      <c r="AD145" s="26" t="n"/>
      <c r="AE145" s="26" t="n"/>
      <c r="AF145" s="20" t="n"/>
    </row>
    <row r="146">
      <c r="A146" s="19" t="n"/>
      <c r="B146" s="20" t="n"/>
      <c r="C146" s="20" t="n"/>
      <c r="D146" s="21">
        <f>IFERROR(INDEX('Standards &amp; Staff'!$B$15:$B$114,MATCH($C146,'Standards &amp; Staff'!$A$15:$A$114,0)),"")</f>
        <v/>
      </c>
      <c r="E146" s="21">
        <f>IFERROR(INDEX('Standards &amp; Staff'!$C$15:$C$114,MATCH($C146,'Standards &amp; Staff'!$A$15:$A$114,0)),"")</f>
        <v/>
      </c>
      <c r="F146" s="20" t="n"/>
      <c r="G146" s="20" t="n"/>
      <c r="H146" s="20" t="n"/>
      <c r="I146" s="20" t="n"/>
      <c r="J146" s="21">
        <f>IFERROR(IF($M146="Completed",INDEX('Standards &amp; Staff'!$B$5:$B$11,MATCH($I146,'Standards &amp; Staff'!$A$5:$A$11,0)),0),"")</f>
        <v/>
      </c>
      <c r="K146" s="22" t="n"/>
      <c r="L146" s="22" t="n"/>
      <c r="M146" s="20" t="n"/>
      <c r="N146" s="21">
        <f>IFERROR(IF(OR($K146="",$L146=""),"",MOD($L146-$K146,1)*1440),"")</f>
        <v/>
      </c>
      <c r="O146" s="20" t="n"/>
      <c r="P146" s="21">
        <f>IF(COUNTA($N146,$O146)=0,"",SUM($N146:$O146))</f>
        <v/>
      </c>
      <c r="Q146" s="21">
        <f>IFERROR(INDEX('Standards &amp; Staff'!$C$5:$C$11,MATCH($I146,'Standards &amp; Staff'!$A$5:$A$11,0)),"")</f>
        <v/>
      </c>
      <c r="R146" s="21">
        <f>IFERROR(($P146/60)*INDEX('Standards &amp; Staff'!$G$15:$G$114,MATCH($C146,'Standards &amp; Staff'!$A$15:$A$114,0)),"")</f>
        <v/>
      </c>
      <c r="S146" s="21">
        <f>IFERROR($N146-$Q146,"")</f>
        <v/>
      </c>
      <c r="T146" s="38">
        <f>IFERROR($J146/$R146,"")</f>
        <v/>
      </c>
      <c r="U146" s="20" t="n"/>
      <c r="V146" s="20" t="n"/>
      <c r="W146" s="20" t="n"/>
      <c r="X146" s="20" t="n"/>
      <c r="Y146" s="39">
        <f>IFERROR(INDEX('Standards &amp; Staff'!$F$15:$F$114,MATCH($C146,'Standards &amp; Staff'!$A$15:$A$114,0)),"")</f>
        <v/>
      </c>
      <c r="Z146" s="39">
        <f>IFERROR(($P146/60)*$Y146,"")</f>
        <v/>
      </c>
      <c r="AA146" s="20" t="n"/>
      <c r="AB146" s="21">
        <f>IF($A146="","",IF(OR($M146="Not Completed",$U146="Failed",AND($T146&lt;&gt;"",$T146&lt;'Standards &amp; Staff'!$D$2),$AA146&gt;'Standards &amp; Staff'!$F$2),"Yes","No"))</f>
        <v/>
      </c>
      <c r="AC146" s="25">
        <f>IF($A146="","",IF($M146="Not Completed","Room Not Completed",IF($U146="Failed","Failed Inspection",IF(AND($T146&lt;&gt;"",$T146&lt;'Standards &amp; Staff'!$D$2),"Productivity Below Threshold",IF($AA146&gt;'Standards &amp; Staff'!$F$2,"Overtime Above Threshold","")))))</f>
        <v/>
      </c>
      <c r="AD146" s="26" t="n"/>
      <c r="AE146" s="26" t="n"/>
      <c r="AF146" s="20" t="n"/>
    </row>
    <row r="147">
      <c r="A147" s="19" t="n"/>
      <c r="B147" s="20" t="n"/>
      <c r="C147" s="20" t="n"/>
      <c r="D147" s="21">
        <f>IFERROR(INDEX('Standards &amp; Staff'!$B$15:$B$114,MATCH($C147,'Standards &amp; Staff'!$A$15:$A$114,0)),"")</f>
        <v/>
      </c>
      <c r="E147" s="21">
        <f>IFERROR(INDEX('Standards &amp; Staff'!$C$15:$C$114,MATCH($C147,'Standards &amp; Staff'!$A$15:$A$114,0)),"")</f>
        <v/>
      </c>
      <c r="F147" s="20" t="n"/>
      <c r="G147" s="20" t="n"/>
      <c r="H147" s="20" t="n"/>
      <c r="I147" s="20" t="n"/>
      <c r="J147" s="21">
        <f>IFERROR(IF($M147="Completed",INDEX('Standards &amp; Staff'!$B$5:$B$11,MATCH($I147,'Standards &amp; Staff'!$A$5:$A$11,0)),0),"")</f>
        <v/>
      </c>
      <c r="K147" s="22" t="n"/>
      <c r="L147" s="22" t="n"/>
      <c r="M147" s="20" t="n"/>
      <c r="N147" s="21">
        <f>IFERROR(IF(OR($K147="",$L147=""),"",MOD($L147-$K147,1)*1440),"")</f>
        <v/>
      </c>
      <c r="O147" s="20" t="n"/>
      <c r="P147" s="21">
        <f>IF(COUNTA($N147,$O147)=0,"",SUM($N147:$O147))</f>
        <v/>
      </c>
      <c r="Q147" s="21">
        <f>IFERROR(INDEX('Standards &amp; Staff'!$C$5:$C$11,MATCH($I147,'Standards &amp; Staff'!$A$5:$A$11,0)),"")</f>
        <v/>
      </c>
      <c r="R147" s="21">
        <f>IFERROR(($P147/60)*INDEX('Standards &amp; Staff'!$G$15:$G$114,MATCH($C147,'Standards &amp; Staff'!$A$15:$A$114,0)),"")</f>
        <v/>
      </c>
      <c r="S147" s="21">
        <f>IFERROR($N147-$Q147,"")</f>
        <v/>
      </c>
      <c r="T147" s="38">
        <f>IFERROR($J147/$R147,"")</f>
        <v/>
      </c>
      <c r="U147" s="20" t="n"/>
      <c r="V147" s="20" t="n"/>
      <c r="W147" s="20" t="n"/>
      <c r="X147" s="20" t="n"/>
      <c r="Y147" s="39">
        <f>IFERROR(INDEX('Standards &amp; Staff'!$F$15:$F$114,MATCH($C147,'Standards &amp; Staff'!$A$15:$A$114,0)),"")</f>
        <v/>
      </c>
      <c r="Z147" s="39">
        <f>IFERROR(($P147/60)*$Y147,"")</f>
        <v/>
      </c>
      <c r="AA147" s="20" t="n"/>
      <c r="AB147" s="21">
        <f>IF($A147="","",IF(OR($M147="Not Completed",$U147="Failed",AND($T147&lt;&gt;"",$T147&lt;'Standards &amp; Staff'!$D$2),$AA147&gt;'Standards &amp; Staff'!$F$2),"Yes","No"))</f>
        <v/>
      </c>
      <c r="AC147" s="25">
        <f>IF($A147="","",IF($M147="Not Completed","Room Not Completed",IF($U147="Failed","Failed Inspection",IF(AND($T147&lt;&gt;"",$T147&lt;'Standards &amp; Staff'!$D$2),"Productivity Below Threshold",IF($AA147&gt;'Standards &amp; Staff'!$F$2,"Overtime Above Threshold","")))))</f>
        <v/>
      </c>
      <c r="AD147" s="26" t="n"/>
      <c r="AE147" s="26" t="n"/>
      <c r="AF147" s="20" t="n"/>
    </row>
    <row r="148">
      <c r="A148" s="19" t="n"/>
      <c r="B148" s="20" t="n"/>
      <c r="C148" s="20" t="n"/>
      <c r="D148" s="21">
        <f>IFERROR(INDEX('Standards &amp; Staff'!$B$15:$B$114,MATCH($C148,'Standards &amp; Staff'!$A$15:$A$114,0)),"")</f>
        <v/>
      </c>
      <c r="E148" s="21">
        <f>IFERROR(INDEX('Standards &amp; Staff'!$C$15:$C$114,MATCH($C148,'Standards &amp; Staff'!$A$15:$A$114,0)),"")</f>
        <v/>
      </c>
      <c r="F148" s="20" t="n"/>
      <c r="G148" s="20" t="n"/>
      <c r="H148" s="20" t="n"/>
      <c r="I148" s="20" t="n"/>
      <c r="J148" s="21">
        <f>IFERROR(IF($M148="Completed",INDEX('Standards &amp; Staff'!$B$5:$B$11,MATCH($I148,'Standards &amp; Staff'!$A$5:$A$11,0)),0),"")</f>
        <v/>
      </c>
      <c r="K148" s="22" t="n"/>
      <c r="L148" s="22" t="n"/>
      <c r="M148" s="20" t="n"/>
      <c r="N148" s="21">
        <f>IFERROR(IF(OR($K148="",$L148=""),"",MOD($L148-$K148,1)*1440),"")</f>
        <v/>
      </c>
      <c r="O148" s="20" t="n"/>
      <c r="P148" s="21">
        <f>IF(COUNTA($N148,$O148)=0,"",SUM($N148:$O148))</f>
        <v/>
      </c>
      <c r="Q148" s="21">
        <f>IFERROR(INDEX('Standards &amp; Staff'!$C$5:$C$11,MATCH($I148,'Standards &amp; Staff'!$A$5:$A$11,0)),"")</f>
        <v/>
      </c>
      <c r="R148" s="21">
        <f>IFERROR(($P148/60)*INDEX('Standards &amp; Staff'!$G$15:$G$114,MATCH($C148,'Standards &amp; Staff'!$A$15:$A$114,0)),"")</f>
        <v/>
      </c>
      <c r="S148" s="21">
        <f>IFERROR($N148-$Q148,"")</f>
        <v/>
      </c>
      <c r="T148" s="38">
        <f>IFERROR($J148/$R148,"")</f>
        <v/>
      </c>
      <c r="U148" s="20" t="n"/>
      <c r="V148" s="20" t="n"/>
      <c r="W148" s="20" t="n"/>
      <c r="X148" s="20" t="n"/>
      <c r="Y148" s="39">
        <f>IFERROR(INDEX('Standards &amp; Staff'!$F$15:$F$114,MATCH($C148,'Standards &amp; Staff'!$A$15:$A$114,0)),"")</f>
        <v/>
      </c>
      <c r="Z148" s="39">
        <f>IFERROR(($P148/60)*$Y148,"")</f>
        <v/>
      </c>
      <c r="AA148" s="20" t="n"/>
      <c r="AB148" s="21">
        <f>IF($A148="","",IF(OR($M148="Not Completed",$U148="Failed",AND($T148&lt;&gt;"",$T148&lt;'Standards &amp; Staff'!$D$2),$AA148&gt;'Standards &amp; Staff'!$F$2),"Yes","No"))</f>
        <v/>
      </c>
      <c r="AC148" s="25">
        <f>IF($A148="","",IF($M148="Not Completed","Room Not Completed",IF($U148="Failed","Failed Inspection",IF(AND($T148&lt;&gt;"",$T148&lt;'Standards &amp; Staff'!$D$2),"Productivity Below Threshold",IF($AA148&gt;'Standards &amp; Staff'!$F$2,"Overtime Above Threshold","")))))</f>
        <v/>
      </c>
      <c r="AD148" s="26" t="n"/>
      <c r="AE148" s="26" t="n"/>
      <c r="AF148" s="20" t="n"/>
    </row>
    <row r="149">
      <c r="A149" s="19" t="n"/>
      <c r="B149" s="20" t="n"/>
      <c r="C149" s="20" t="n"/>
      <c r="D149" s="21">
        <f>IFERROR(INDEX('Standards &amp; Staff'!$B$15:$B$114,MATCH($C149,'Standards &amp; Staff'!$A$15:$A$114,0)),"")</f>
        <v/>
      </c>
      <c r="E149" s="21">
        <f>IFERROR(INDEX('Standards &amp; Staff'!$C$15:$C$114,MATCH($C149,'Standards &amp; Staff'!$A$15:$A$114,0)),"")</f>
        <v/>
      </c>
      <c r="F149" s="20" t="n"/>
      <c r="G149" s="20" t="n"/>
      <c r="H149" s="20" t="n"/>
      <c r="I149" s="20" t="n"/>
      <c r="J149" s="21">
        <f>IFERROR(IF($M149="Completed",INDEX('Standards &amp; Staff'!$B$5:$B$11,MATCH($I149,'Standards &amp; Staff'!$A$5:$A$11,0)),0),"")</f>
        <v/>
      </c>
      <c r="K149" s="22" t="n"/>
      <c r="L149" s="22" t="n"/>
      <c r="M149" s="20" t="n"/>
      <c r="N149" s="21">
        <f>IFERROR(IF(OR($K149="",$L149=""),"",MOD($L149-$K149,1)*1440),"")</f>
        <v/>
      </c>
      <c r="O149" s="20" t="n"/>
      <c r="P149" s="21">
        <f>IF(COUNTA($N149,$O149)=0,"",SUM($N149:$O149))</f>
        <v/>
      </c>
      <c r="Q149" s="21">
        <f>IFERROR(INDEX('Standards &amp; Staff'!$C$5:$C$11,MATCH($I149,'Standards &amp; Staff'!$A$5:$A$11,0)),"")</f>
        <v/>
      </c>
      <c r="R149" s="21">
        <f>IFERROR(($P149/60)*INDEX('Standards &amp; Staff'!$G$15:$G$114,MATCH($C149,'Standards &amp; Staff'!$A$15:$A$114,0)),"")</f>
        <v/>
      </c>
      <c r="S149" s="21">
        <f>IFERROR($N149-$Q149,"")</f>
        <v/>
      </c>
      <c r="T149" s="38">
        <f>IFERROR($J149/$R149,"")</f>
        <v/>
      </c>
      <c r="U149" s="20" t="n"/>
      <c r="V149" s="20" t="n"/>
      <c r="W149" s="20" t="n"/>
      <c r="X149" s="20" t="n"/>
      <c r="Y149" s="39">
        <f>IFERROR(INDEX('Standards &amp; Staff'!$F$15:$F$114,MATCH($C149,'Standards &amp; Staff'!$A$15:$A$114,0)),"")</f>
        <v/>
      </c>
      <c r="Z149" s="39">
        <f>IFERROR(($P149/60)*$Y149,"")</f>
        <v/>
      </c>
      <c r="AA149" s="20" t="n"/>
      <c r="AB149" s="21">
        <f>IF($A149="","",IF(OR($M149="Not Completed",$U149="Failed",AND($T149&lt;&gt;"",$T149&lt;'Standards &amp; Staff'!$D$2),$AA149&gt;'Standards &amp; Staff'!$F$2),"Yes","No"))</f>
        <v/>
      </c>
      <c r="AC149" s="25">
        <f>IF($A149="","",IF($M149="Not Completed","Room Not Completed",IF($U149="Failed","Failed Inspection",IF(AND($T149&lt;&gt;"",$T149&lt;'Standards &amp; Staff'!$D$2),"Productivity Below Threshold",IF($AA149&gt;'Standards &amp; Staff'!$F$2,"Overtime Above Threshold","")))))</f>
        <v/>
      </c>
      <c r="AD149" s="26" t="n"/>
      <c r="AE149" s="26" t="n"/>
      <c r="AF149" s="20" t="n"/>
    </row>
    <row r="150">
      <c r="A150" s="19" t="n"/>
      <c r="B150" s="20" t="n"/>
      <c r="C150" s="20" t="n"/>
      <c r="D150" s="21">
        <f>IFERROR(INDEX('Standards &amp; Staff'!$B$15:$B$114,MATCH($C150,'Standards &amp; Staff'!$A$15:$A$114,0)),"")</f>
        <v/>
      </c>
      <c r="E150" s="21">
        <f>IFERROR(INDEX('Standards &amp; Staff'!$C$15:$C$114,MATCH($C150,'Standards &amp; Staff'!$A$15:$A$114,0)),"")</f>
        <v/>
      </c>
      <c r="F150" s="20" t="n"/>
      <c r="G150" s="20" t="n"/>
      <c r="H150" s="20" t="n"/>
      <c r="I150" s="20" t="n"/>
      <c r="J150" s="21">
        <f>IFERROR(IF($M150="Completed",INDEX('Standards &amp; Staff'!$B$5:$B$11,MATCH($I150,'Standards &amp; Staff'!$A$5:$A$11,0)),0),"")</f>
        <v/>
      </c>
      <c r="K150" s="22" t="n"/>
      <c r="L150" s="22" t="n"/>
      <c r="M150" s="20" t="n"/>
      <c r="N150" s="21">
        <f>IFERROR(IF(OR($K150="",$L150=""),"",MOD($L150-$K150,1)*1440),"")</f>
        <v/>
      </c>
      <c r="O150" s="20" t="n"/>
      <c r="P150" s="21">
        <f>IF(COUNTA($N150,$O150)=0,"",SUM($N150:$O150))</f>
        <v/>
      </c>
      <c r="Q150" s="21">
        <f>IFERROR(INDEX('Standards &amp; Staff'!$C$5:$C$11,MATCH($I150,'Standards &amp; Staff'!$A$5:$A$11,0)),"")</f>
        <v/>
      </c>
      <c r="R150" s="21">
        <f>IFERROR(($P150/60)*INDEX('Standards &amp; Staff'!$G$15:$G$114,MATCH($C150,'Standards &amp; Staff'!$A$15:$A$114,0)),"")</f>
        <v/>
      </c>
      <c r="S150" s="21">
        <f>IFERROR($N150-$Q150,"")</f>
        <v/>
      </c>
      <c r="T150" s="38">
        <f>IFERROR($J150/$R150,"")</f>
        <v/>
      </c>
      <c r="U150" s="20" t="n"/>
      <c r="V150" s="20" t="n"/>
      <c r="W150" s="20" t="n"/>
      <c r="X150" s="20" t="n"/>
      <c r="Y150" s="39">
        <f>IFERROR(INDEX('Standards &amp; Staff'!$F$15:$F$114,MATCH($C150,'Standards &amp; Staff'!$A$15:$A$114,0)),"")</f>
        <v/>
      </c>
      <c r="Z150" s="39">
        <f>IFERROR(($P150/60)*$Y150,"")</f>
        <v/>
      </c>
      <c r="AA150" s="20" t="n"/>
      <c r="AB150" s="21">
        <f>IF($A150="","",IF(OR($M150="Not Completed",$U150="Failed",AND($T150&lt;&gt;"",$T150&lt;'Standards &amp; Staff'!$D$2),$AA150&gt;'Standards &amp; Staff'!$F$2),"Yes","No"))</f>
        <v/>
      </c>
      <c r="AC150" s="25">
        <f>IF($A150="","",IF($M150="Not Completed","Room Not Completed",IF($U150="Failed","Failed Inspection",IF(AND($T150&lt;&gt;"",$T150&lt;'Standards &amp; Staff'!$D$2),"Productivity Below Threshold",IF($AA150&gt;'Standards &amp; Staff'!$F$2,"Overtime Above Threshold","")))))</f>
        <v/>
      </c>
      <c r="AD150" s="26" t="n"/>
      <c r="AE150" s="26" t="n"/>
      <c r="AF150" s="20" t="n"/>
    </row>
    <row r="151">
      <c r="A151" s="19" t="n"/>
      <c r="B151" s="20" t="n"/>
      <c r="C151" s="20" t="n"/>
      <c r="D151" s="21">
        <f>IFERROR(INDEX('Standards &amp; Staff'!$B$15:$B$114,MATCH($C151,'Standards &amp; Staff'!$A$15:$A$114,0)),"")</f>
        <v/>
      </c>
      <c r="E151" s="21">
        <f>IFERROR(INDEX('Standards &amp; Staff'!$C$15:$C$114,MATCH($C151,'Standards &amp; Staff'!$A$15:$A$114,0)),"")</f>
        <v/>
      </c>
      <c r="F151" s="20" t="n"/>
      <c r="G151" s="20" t="n"/>
      <c r="H151" s="20" t="n"/>
      <c r="I151" s="20" t="n"/>
      <c r="J151" s="21">
        <f>IFERROR(IF($M151="Completed",INDEX('Standards &amp; Staff'!$B$5:$B$11,MATCH($I151,'Standards &amp; Staff'!$A$5:$A$11,0)),0),"")</f>
        <v/>
      </c>
      <c r="K151" s="22" t="n"/>
      <c r="L151" s="22" t="n"/>
      <c r="M151" s="20" t="n"/>
      <c r="N151" s="21">
        <f>IFERROR(IF(OR($K151="",$L151=""),"",MOD($L151-$K151,1)*1440),"")</f>
        <v/>
      </c>
      <c r="O151" s="20" t="n"/>
      <c r="P151" s="21">
        <f>IF(COUNTA($N151,$O151)=0,"",SUM($N151:$O151))</f>
        <v/>
      </c>
      <c r="Q151" s="21">
        <f>IFERROR(INDEX('Standards &amp; Staff'!$C$5:$C$11,MATCH($I151,'Standards &amp; Staff'!$A$5:$A$11,0)),"")</f>
        <v/>
      </c>
      <c r="R151" s="21">
        <f>IFERROR(($P151/60)*INDEX('Standards &amp; Staff'!$G$15:$G$114,MATCH($C151,'Standards &amp; Staff'!$A$15:$A$114,0)),"")</f>
        <v/>
      </c>
      <c r="S151" s="21">
        <f>IFERROR($N151-$Q151,"")</f>
        <v/>
      </c>
      <c r="T151" s="38">
        <f>IFERROR($J151/$R151,"")</f>
        <v/>
      </c>
      <c r="U151" s="20" t="n"/>
      <c r="V151" s="20" t="n"/>
      <c r="W151" s="20" t="n"/>
      <c r="X151" s="20" t="n"/>
      <c r="Y151" s="39">
        <f>IFERROR(INDEX('Standards &amp; Staff'!$F$15:$F$114,MATCH($C151,'Standards &amp; Staff'!$A$15:$A$114,0)),"")</f>
        <v/>
      </c>
      <c r="Z151" s="39">
        <f>IFERROR(($P151/60)*$Y151,"")</f>
        <v/>
      </c>
      <c r="AA151" s="20" t="n"/>
      <c r="AB151" s="21">
        <f>IF($A151="","",IF(OR($M151="Not Completed",$U151="Failed",AND($T151&lt;&gt;"",$T151&lt;'Standards &amp; Staff'!$D$2),$AA151&gt;'Standards &amp; Staff'!$F$2),"Yes","No"))</f>
        <v/>
      </c>
      <c r="AC151" s="25">
        <f>IF($A151="","",IF($M151="Not Completed","Room Not Completed",IF($U151="Failed","Failed Inspection",IF(AND($T151&lt;&gt;"",$T151&lt;'Standards &amp; Staff'!$D$2),"Productivity Below Threshold",IF($AA151&gt;'Standards &amp; Staff'!$F$2,"Overtime Above Threshold","")))))</f>
        <v/>
      </c>
      <c r="AD151" s="26" t="n"/>
      <c r="AE151" s="26" t="n"/>
      <c r="AF151" s="20" t="n"/>
    </row>
    <row r="152">
      <c r="A152" s="19" t="n"/>
      <c r="B152" s="20" t="n"/>
      <c r="C152" s="20" t="n"/>
      <c r="D152" s="21">
        <f>IFERROR(INDEX('Standards &amp; Staff'!$B$15:$B$114,MATCH($C152,'Standards &amp; Staff'!$A$15:$A$114,0)),"")</f>
        <v/>
      </c>
      <c r="E152" s="21">
        <f>IFERROR(INDEX('Standards &amp; Staff'!$C$15:$C$114,MATCH($C152,'Standards &amp; Staff'!$A$15:$A$114,0)),"")</f>
        <v/>
      </c>
      <c r="F152" s="20" t="n"/>
      <c r="G152" s="20" t="n"/>
      <c r="H152" s="20" t="n"/>
      <c r="I152" s="20" t="n"/>
      <c r="J152" s="21">
        <f>IFERROR(IF($M152="Completed",INDEX('Standards &amp; Staff'!$B$5:$B$11,MATCH($I152,'Standards &amp; Staff'!$A$5:$A$11,0)),0),"")</f>
        <v/>
      </c>
      <c r="K152" s="22" t="n"/>
      <c r="L152" s="22" t="n"/>
      <c r="M152" s="20" t="n"/>
      <c r="N152" s="21">
        <f>IFERROR(IF(OR($K152="",$L152=""),"",MOD($L152-$K152,1)*1440),"")</f>
        <v/>
      </c>
      <c r="O152" s="20" t="n"/>
      <c r="P152" s="21">
        <f>IF(COUNTA($N152,$O152)=0,"",SUM($N152:$O152))</f>
        <v/>
      </c>
      <c r="Q152" s="21">
        <f>IFERROR(INDEX('Standards &amp; Staff'!$C$5:$C$11,MATCH($I152,'Standards &amp; Staff'!$A$5:$A$11,0)),"")</f>
        <v/>
      </c>
      <c r="R152" s="21">
        <f>IFERROR(($P152/60)*INDEX('Standards &amp; Staff'!$G$15:$G$114,MATCH($C152,'Standards &amp; Staff'!$A$15:$A$114,0)),"")</f>
        <v/>
      </c>
      <c r="S152" s="21">
        <f>IFERROR($N152-$Q152,"")</f>
        <v/>
      </c>
      <c r="T152" s="38">
        <f>IFERROR($J152/$R152,"")</f>
        <v/>
      </c>
      <c r="U152" s="20" t="n"/>
      <c r="V152" s="20" t="n"/>
      <c r="W152" s="20" t="n"/>
      <c r="X152" s="20" t="n"/>
      <c r="Y152" s="39">
        <f>IFERROR(INDEX('Standards &amp; Staff'!$F$15:$F$114,MATCH($C152,'Standards &amp; Staff'!$A$15:$A$114,0)),"")</f>
        <v/>
      </c>
      <c r="Z152" s="39">
        <f>IFERROR(($P152/60)*$Y152,"")</f>
        <v/>
      </c>
      <c r="AA152" s="20" t="n"/>
      <c r="AB152" s="21">
        <f>IF($A152="","",IF(OR($M152="Not Completed",$U152="Failed",AND($T152&lt;&gt;"",$T152&lt;'Standards &amp; Staff'!$D$2),$AA152&gt;'Standards &amp; Staff'!$F$2),"Yes","No"))</f>
        <v/>
      </c>
      <c r="AC152" s="25">
        <f>IF($A152="","",IF($M152="Not Completed","Room Not Completed",IF($U152="Failed","Failed Inspection",IF(AND($T152&lt;&gt;"",$T152&lt;'Standards &amp; Staff'!$D$2),"Productivity Below Threshold",IF($AA152&gt;'Standards &amp; Staff'!$F$2,"Overtime Above Threshold","")))))</f>
        <v/>
      </c>
      <c r="AD152" s="26" t="n"/>
      <c r="AE152" s="26" t="n"/>
      <c r="AF152" s="20" t="n"/>
    </row>
    <row r="153">
      <c r="A153" s="19" t="n"/>
      <c r="B153" s="20" t="n"/>
      <c r="C153" s="20" t="n"/>
      <c r="D153" s="21">
        <f>IFERROR(INDEX('Standards &amp; Staff'!$B$15:$B$114,MATCH($C153,'Standards &amp; Staff'!$A$15:$A$114,0)),"")</f>
        <v/>
      </c>
      <c r="E153" s="21">
        <f>IFERROR(INDEX('Standards &amp; Staff'!$C$15:$C$114,MATCH($C153,'Standards &amp; Staff'!$A$15:$A$114,0)),"")</f>
        <v/>
      </c>
      <c r="F153" s="20" t="n"/>
      <c r="G153" s="20" t="n"/>
      <c r="H153" s="20" t="n"/>
      <c r="I153" s="20" t="n"/>
      <c r="J153" s="21">
        <f>IFERROR(IF($M153="Completed",INDEX('Standards &amp; Staff'!$B$5:$B$11,MATCH($I153,'Standards &amp; Staff'!$A$5:$A$11,0)),0),"")</f>
        <v/>
      </c>
      <c r="K153" s="22" t="n"/>
      <c r="L153" s="22" t="n"/>
      <c r="M153" s="20" t="n"/>
      <c r="N153" s="21">
        <f>IFERROR(IF(OR($K153="",$L153=""),"",MOD($L153-$K153,1)*1440),"")</f>
        <v/>
      </c>
      <c r="O153" s="20" t="n"/>
      <c r="P153" s="21">
        <f>IF(COUNTA($N153,$O153)=0,"",SUM($N153:$O153))</f>
        <v/>
      </c>
      <c r="Q153" s="21">
        <f>IFERROR(INDEX('Standards &amp; Staff'!$C$5:$C$11,MATCH($I153,'Standards &amp; Staff'!$A$5:$A$11,0)),"")</f>
        <v/>
      </c>
      <c r="R153" s="21">
        <f>IFERROR(($P153/60)*INDEX('Standards &amp; Staff'!$G$15:$G$114,MATCH($C153,'Standards &amp; Staff'!$A$15:$A$114,0)),"")</f>
        <v/>
      </c>
      <c r="S153" s="21">
        <f>IFERROR($N153-$Q153,"")</f>
        <v/>
      </c>
      <c r="T153" s="38">
        <f>IFERROR($J153/$R153,"")</f>
        <v/>
      </c>
      <c r="U153" s="20" t="n"/>
      <c r="V153" s="20" t="n"/>
      <c r="W153" s="20" t="n"/>
      <c r="X153" s="20" t="n"/>
      <c r="Y153" s="39">
        <f>IFERROR(INDEX('Standards &amp; Staff'!$F$15:$F$114,MATCH($C153,'Standards &amp; Staff'!$A$15:$A$114,0)),"")</f>
        <v/>
      </c>
      <c r="Z153" s="39">
        <f>IFERROR(($P153/60)*$Y153,"")</f>
        <v/>
      </c>
      <c r="AA153" s="20" t="n"/>
      <c r="AB153" s="21">
        <f>IF($A153="","",IF(OR($M153="Not Completed",$U153="Failed",AND($T153&lt;&gt;"",$T153&lt;'Standards &amp; Staff'!$D$2),$AA153&gt;'Standards &amp; Staff'!$F$2),"Yes","No"))</f>
        <v/>
      </c>
      <c r="AC153" s="25">
        <f>IF($A153="","",IF($M153="Not Completed","Room Not Completed",IF($U153="Failed","Failed Inspection",IF(AND($T153&lt;&gt;"",$T153&lt;'Standards &amp; Staff'!$D$2),"Productivity Below Threshold",IF($AA153&gt;'Standards &amp; Staff'!$F$2,"Overtime Above Threshold","")))))</f>
        <v/>
      </c>
      <c r="AD153" s="26" t="n"/>
      <c r="AE153" s="26" t="n"/>
      <c r="AF153" s="20" t="n"/>
    </row>
    <row r="154">
      <c r="A154" s="19" t="n"/>
      <c r="B154" s="20" t="n"/>
      <c r="C154" s="20" t="n"/>
      <c r="D154" s="21">
        <f>IFERROR(INDEX('Standards &amp; Staff'!$B$15:$B$114,MATCH($C154,'Standards &amp; Staff'!$A$15:$A$114,0)),"")</f>
        <v/>
      </c>
      <c r="E154" s="21">
        <f>IFERROR(INDEX('Standards &amp; Staff'!$C$15:$C$114,MATCH($C154,'Standards &amp; Staff'!$A$15:$A$114,0)),"")</f>
        <v/>
      </c>
      <c r="F154" s="20" t="n"/>
      <c r="G154" s="20" t="n"/>
      <c r="H154" s="20" t="n"/>
      <c r="I154" s="20" t="n"/>
      <c r="J154" s="21">
        <f>IFERROR(IF($M154="Completed",INDEX('Standards &amp; Staff'!$B$5:$B$11,MATCH($I154,'Standards &amp; Staff'!$A$5:$A$11,0)),0),"")</f>
        <v/>
      </c>
      <c r="K154" s="22" t="n"/>
      <c r="L154" s="22" t="n"/>
      <c r="M154" s="20" t="n"/>
      <c r="N154" s="21">
        <f>IFERROR(IF(OR($K154="",$L154=""),"",MOD($L154-$K154,1)*1440),"")</f>
        <v/>
      </c>
      <c r="O154" s="20" t="n"/>
      <c r="P154" s="21">
        <f>IF(COUNTA($N154,$O154)=0,"",SUM($N154:$O154))</f>
        <v/>
      </c>
      <c r="Q154" s="21">
        <f>IFERROR(INDEX('Standards &amp; Staff'!$C$5:$C$11,MATCH($I154,'Standards &amp; Staff'!$A$5:$A$11,0)),"")</f>
        <v/>
      </c>
      <c r="R154" s="21">
        <f>IFERROR(($P154/60)*INDEX('Standards &amp; Staff'!$G$15:$G$114,MATCH($C154,'Standards &amp; Staff'!$A$15:$A$114,0)),"")</f>
        <v/>
      </c>
      <c r="S154" s="21">
        <f>IFERROR($N154-$Q154,"")</f>
        <v/>
      </c>
      <c r="T154" s="38">
        <f>IFERROR($J154/$R154,"")</f>
        <v/>
      </c>
      <c r="U154" s="20" t="n"/>
      <c r="V154" s="20" t="n"/>
      <c r="W154" s="20" t="n"/>
      <c r="X154" s="20" t="n"/>
      <c r="Y154" s="39">
        <f>IFERROR(INDEX('Standards &amp; Staff'!$F$15:$F$114,MATCH($C154,'Standards &amp; Staff'!$A$15:$A$114,0)),"")</f>
        <v/>
      </c>
      <c r="Z154" s="39">
        <f>IFERROR(($P154/60)*$Y154,"")</f>
        <v/>
      </c>
      <c r="AA154" s="20" t="n"/>
      <c r="AB154" s="21">
        <f>IF($A154="","",IF(OR($M154="Not Completed",$U154="Failed",AND($T154&lt;&gt;"",$T154&lt;'Standards &amp; Staff'!$D$2),$AA154&gt;'Standards &amp; Staff'!$F$2),"Yes","No"))</f>
        <v/>
      </c>
      <c r="AC154" s="25">
        <f>IF($A154="","",IF($M154="Not Completed","Room Not Completed",IF($U154="Failed","Failed Inspection",IF(AND($T154&lt;&gt;"",$T154&lt;'Standards &amp; Staff'!$D$2),"Productivity Below Threshold",IF($AA154&gt;'Standards &amp; Staff'!$F$2,"Overtime Above Threshold","")))))</f>
        <v/>
      </c>
      <c r="AD154" s="26" t="n"/>
      <c r="AE154" s="26" t="n"/>
      <c r="AF154" s="20" t="n"/>
    </row>
    <row r="155">
      <c r="A155" s="19" t="n"/>
      <c r="B155" s="20" t="n"/>
      <c r="C155" s="20" t="n"/>
      <c r="D155" s="21">
        <f>IFERROR(INDEX('Standards &amp; Staff'!$B$15:$B$114,MATCH($C155,'Standards &amp; Staff'!$A$15:$A$114,0)),"")</f>
        <v/>
      </c>
      <c r="E155" s="21">
        <f>IFERROR(INDEX('Standards &amp; Staff'!$C$15:$C$114,MATCH($C155,'Standards &amp; Staff'!$A$15:$A$114,0)),"")</f>
        <v/>
      </c>
      <c r="F155" s="20" t="n"/>
      <c r="G155" s="20" t="n"/>
      <c r="H155" s="20" t="n"/>
      <c r="I155" s="20" t="n"/>
      <c r="J155" s="21">
        <f>IFERROR(IF($M155="Completed",INDEX('Standards &amp; Staff'!$B$5:$B$11,MATCH($I155,'Standards &amp; Staff'!$A$5:$A$11,0)),0),"")</f>
        <v/>
      </c>
      <c r="K155" s="22" t="n"/>
      <c r="L155" s="22" t="n"/>
      <c r="M155" s="20" t="n"/>
      <c r="N155" s="21">
        <f>IFERROR(IF(OR($K155="",$L155=""),"",MOD($L155-$K155,1)*1440),"")</f>
        <v/>
      </c>
      <c r="O155" s="20" t="n"/>
      <c r="P155" s="21">
        <f>IF(COUNTA($N155,$O155)=0,"",SUM($N155:$O155))</f>
        <v/>
      </c>
      <c r="Q155" s="21">
        <f>IFERROR(INDEX('Standards &amp; Staff'!$C$5:$C$11,MATCH($I155,'Standards &amp; Staff'!$A$5:$A$11,0)),"")</f>
        <v/>
      </c>
      <c r="R155" s="21">
        <f>IFERROR(($P155/60)*INDEX('Standards &amp; Staff'!$G$15:$G$114,MATCH($C155,'Standards &amp; Staff'!$A$15:$A$114,0)),"")</f>
        <v/>
      </c>
      <c r="S155" s="21">
        <f>IFERROR($N155-$Q155,"")</f>
        <v/>
      </c>
      <c r="T155" s="38">
        <f>IFERROR($J155/$R155,"")</f>
        <v/>
      </c>
      <c r="U155" s="20" t="n"/>
      <c r="V155" s="20" t="n"/>
      <c r="W155" s="20" t="n"/>
      <c r="X155" s="20" t="n"/>
      <c r="Y155" s="39">
        <f>IFERROR(INDEX('Standards &amp; Staff'!$F$15:$F$114,MATCH($C155,'Standards &amp; Staff'!$A$15:$A$114,0)),"")</f>
        <v/>
      </c>
      <c r="Z155" s="39">
        <f>IFERROR(($P155/60)*$Y155,"")</f>
        <v/>
      </c>
      <c r="AA155" s="20" t="n"/>
      <c r="AB155" s="21">
        <f>IF($A155="","",IF(OR($M155="Not Completed",$U155="Failed",AND($T155&lt;&gt;"",$T155&lt;'Standards &amp; Staff'!$D$2),$AA155&gt;'Standards &amp; Staff'!$F$2),"Yes","No"))</f>
        <v/>
      </c>
      <c r="AC155" s="25">
        <f>IF($A155="","",IF($M155="Not Completed","Room Not Completed",IF($U155="Failed","Failed Inspection",IF(AND($T155&lt;&gt;"",$T155&lt;'Standards &amp; Staff'!$D$2),"Productivity Below Threshold",IF($AA155&gt;'Standards &amp; Staff'!$F$2,"Overtime Above Threshold","")))))</f>
        <v/>
      </c>
      <c r="AD155" s="26" t="n"/>
      <c r="AE155" s="26" t="n"/>
      <c r="AF155" s="20" t="n"/>
    </row>
    <row r="156">
      <c r="A156" s="19" t="n"/>
      <c r="B156" s="20" t="n"/>
      <c r="C156" s="20" t="n"/>
      <c r="D156" s="21">
        <f>IFERROR(INDEX('Standards &amp; Staff'!$B$15:$B$114,MATCH($C156,'Standards &amp; Staff'!$A$15:$A$114,0)),"")</f>
        <v/>
      </c>
      <c r="E156" s="21">
        <f>IFERROR(INDEX('Standards &amp; Staff'!$C$15:$C$114,MATCH($C156,'Standards &amp; Staff'!$A$15:$A$114,0)),"")</f>
        <v/>
      </c>
      <c r="F156" s="20" t="n"/>
      <c r="G156" s="20" t="n"/>
      <c r="H156" s="20" t="n"/>
      <c r="I156" s="20" t="n"/>
      <c r="J156" s="21">
        <f>IFERROR(IF($M156="Completed",INDEX('Standards &amp; Staff'!$B$5:$B$11,MATCH($I156,'Standards &amp; Staff'!$A$5:$A$11,0)),0),"")</f>
        <v/>
      </c>
      <c r="K156" s="22" t="n"/>
      <c r="L156" s="22" t="n"/>
      <c r="M156" s="20" t="n"/>
      <c r="N156" s="21">
        <f>IFERROR(IF(OR($K156="",$L156=""),"",MOD($L156-$K156,1)*1440),"")</f>
        <v/>
      </c>
      <c r="O156" s="20" t="n"/>
      <c r="P156" s="21">
        <f>IF(COUNTA($N156,$O156)=0,"",SUM($N156:$O156))</f>
        <v/>
      </c>
      <c r="Q156" s="21">
        <f>IFERROR(INDEX('Standards &amp; Staff'!$C$5:$C$11,MATCH($I156,'Standards &amp; Staff'!$A$5:$A$11,0)),"")</f>
        <v/>
      </c>
      <c r="R156" s="21">
        <f>IFERROR(($P156/60)*INDEX('Standards &amp; Staff'!$G$15:$G$114,MATCH($C156,'Standards &amp; Staff'!$A$15:$A$114,0)),"")</f>
        <v/>
      </c>
      <c r="S156" s="21">
        <f>IFERROR($N156-$Q156,"")</f>
        <v/>
      </c>
      <c r="T156" s="38">
        <f>IFERROR($J156/$R156,"")</f>
        <v/>
      </c>
      <c r="U156" s="20" t="n"/>
      <c r="V156" s="20" t="n"/>
      <c r="W156" s="20" t="n"/>
      <c r="X156" s="20" t="n"/>
      <c r="Y156" s="39">
        <f>IFERROR(INDEX('Standards &amp; Staff'!$F$15:$F$114,MATCH($C156,'Standards &amp; Staff'!$A$15:$A$114,0)),"")</f>
        <v/>
      </c>
      <c r="Z156" s="39">
        <f>IFERROR(($P156/60)*$Y156,"")</f>
        <v/>
      </c>
      <c r="AA156" s="20" t="n"/>
      <c r="AB156" s="21">
        <f>IF($A156="","",IF(OR($M156="Not Completed",$U156="Failed",AND($T156&lt;&gt;"",$T156&lt;'Standards &amp; Staff'!$D$2),$AA156&gt;'Standards &amp; Staff'!$F$2),"Yes","No"))</f>
        <v/>
      </c>
      <c r="AC156" s="25">
        <f>IF($A156="","",IF($M156="Not Completed","Room Not Completed",IF($U156="Failed","Failed Inspection",IF(AND($T156&lt;&gt;"",$T156&lt;'Standards &amp; Staff'!$D$2),"Productivity Below Threshold",IF($AA156&gt;'Standards &amp; Staff'!$F$2,"Overtime Above Threshold","")))))</f>
        <v/>
      </c>
      <c r="AD156" s="26" t="n"/>
      <c r="AE156" s="26" t="n"/>
      <c r="AF156" s="20" t="n"/>
    </row>
    <row r="157">
      <c r="A157" s="19" t="n"/>
      <c r="B157" s="20" t="n"/>
      <c r="C157" s="20" t="n"/>
      <c r="D157" s="21">
        <f>IFERROR(INDEX('Standards &amp; Staff'!$B$15:$B$114,MATCH($C157,'Standards &amp; Staff'!$A$15:$A$114,0)),"")</f>
        <v/>
      </c>
      <c r="E157" s="21">
        <f>IFERROR(INDEX('Standards &amp; Staff'!$C$15:$C$114,MATCH($C157,'Standards &amp; Staff'!$A$15:$A$114,0)),"")</f>
        <v/>
      </c>
      <c r="F157" s="20" t="n"/>
      <c r="G157" s="20" t="n"/>
      <c r="H157" s="20" t="n"/>
      <c r="I157" s="20" t="n"/>
      <c r="J157" s="21">
        <f>IFERROR(IF($M157="Completed",INDEX('Standards &amp; Staff'!$B$5:$B$11,MATCH($I157,'Standards &amp; Staff'!$A$5:$A$11,0)),0),"")</f>
        <v/>
      </c>
      <c r="K157" s="22" t="n"/>
      <c r="L157" s="22" t="n"/>
      <c r="M157" s="20" t="n"/>
      <c r="N157" s="21">
        <f>IFERROR(IF(OR($K157="",$L157=""),"",MOD($L157-$K157,1)*1440),"")</f>
        <v/>
      </c>
      <c r="O157" s="20" t="n"/>
      <c r="P157" s="21">
        <f>IF(COUNTA($N157,$O157)=0,"",SUM($N157:$O157))</f>
        <v/>
      </c>
      <c r="Q157" s="21">
        <f>IFERROR(INDEX('Standards &amp; Staff'!$C$5:$C$11,MATCH($I157,'Standards &amp; Staff'!$A$5:$A$11,0)),"")</f>
        <v/>
      </c>
      <c r="R157" s="21">
        <f>IFERROR(($P157/60)*INDEX('Standards &amp; Staff'!$G$15:$G$114,MATCH($C157,'Standards &amp; Staff'!$A$15:$A$114,0)),"")</f>
        <v/>
      </c>
      <c r="S157" s="21">
        <f>IFERROR($N157-$Q157,"")</f>
        <v/>
      </c>
      <c r="T157" s="38">
        <f>IFERROR($J157/$R157,"")</f>
        <v/>
      </c>
      <c r="U157" s="20" t="n"/>
      <c r="V157" s="20" t="n"/>
      <c r="W157" s="20" t="n"/>
      <c r="X157" s="20" t="n"/>
      <c r="Y157" s="39">
        <f>IFERROR(INDEX('Standards &amp; Staff'!$F$15:$F$114,MATCH($C157,'Standards &amp; Staff'!$A$15:$A$114,0)),"")</f>
        <v/>
      </c>
      <c r="Z157" s="39">
        <f>IFERROR(($P157/60)*$Y157,"")</f>
        <v/>
      </c>
      <c r="AA157" s="20" t="n"/>
      <c r="AB157" s="21">
        <f>IF($A157="","",IF(OR($M157="Not Completed",$U157="Failed",AND($T157&lt;&gt;"",$T157&lt;'Standards &amp; Staff'!$D$2),$AA157&gt;'Standards &amp; Staff'!$F$2),"Yes","No"))</f>
        <v/>
      </c>
      <c r="AC157" s="25">
        <f>IF($A157="","",IF($M157="Not Completed","Room Not Completed",IF($U157="Failed","Failed Inspection",IF(AND($T157&lt;&gt;"",$T157&lt;'Standards &amp; Staff'!$D$2),"Productivity Below Threshold",IF($AA157&gt;'Standards &amp; Staff'!$F$2,"Overtime Above Threshold","")))))</f>
        <v/>
      </c>
      <c r="AD157" s="26" t="n"/>
      <c r="AE157" s="26" t="n"/>
      <c r="AF157" s="20" t="n"/>
    </row>
    <row r="158">
      <c r="A158" s="19" t="n"/>
      <c r="B158" s="20" t="n"/>
      <c r="C158" s="20" t="n"/>
      <c r="D158" s="21">
        <f>IFERROR(INDEX('Standards &amp; Staff'!$B$15:$B$114,MATCH($C158,'Standards &amp; Staff'!$A$15:$A$114,0)),"")</f>
        <v/>
      </c>
      <c r="E158" s="21">
        <f>IFERROR(INDEX('Standards &amp; Staff'!$C$15:$C$114,MATCH($C158,'Standards &amp; Staff'!$A$15:$A$114,0)),"")</f>
        <v/>
      </c>
      <c r="F158" s="20" t="n"/>
      <c r="G158" s="20" t="n"/>
      <c r="H158" s="20" t="n"/>
      <c r="I158" s="20" t="n"/>
      <c r="J158" s="21">
        <f>IFERROR(IF($M158="Completed",INDEX('Standards &amp; Staff'!$B$5:$B$11,MATCH($I158,'Standards &amp; Staff'!$A$5:$A$11,0)),0),"")</f>
        <v/>
      </c>
      <c r="K158" s="22" t="n"/>
      <c r="L158" s="22" t="n"/>
      <c r="M158" s="20" t="n"/>
      <c r="N158" s="21">
        <f>IFERROR(IF(OR($K158="",$L158=""),"",MOD($L158-$K158,1)*1440),"")</f>
        <v/>
      </c>
      <c r="O158" s="20" t="n"/>
      <c r="P158" s="21">
        <f>IF(COUNTA($N158,$O158)=0,"",SUM($N158:$O158))</f>
        <v/>
      </c>
      <c r="Q158" s="21">
        <f>IFERROR(INDEX('Standards &amp; Staff'!$C$5:$C$11,MATCH($I158,'Standards &amp; Staff'!$A$5:$A$11,0)),"")</f>
        <v/>
      </c>
      <c r="R158" s="21">
        <f>IFERROR(($P158/60)*INDEX('Standards &amp; Staff'!$G$15:$G$114,MATCH($C158,'Standards &amp; Staff'!$A$15:$A$114,0)),"")</f>
        <v/>
      </c>
      <c r="S158" s="21">
        <f>IFERROR($N158-$Q158,"")</f>
        <v/>
      </c>
      <c r="T158" s="38">
        <f>IFERROR($J158/$R158,"")</f>
        <v/>
      </c>
      <c r="U158" s="20" t="n"/>
      <c r="V158" s="20" t="n"/>
      <c r="W158" s="20" t="n"/>
      <c r="X158" s="20" t="n"/>
      <c r="Y158" s="39">
        <f>IFERROR(INDEX('Standards &amp; Staff'!$F$15:$F$114,MATCH($C158,'Standards &amp; Staff'!$A$15:$A$114,0)),"")</f>
        <v/>
      </c>
      <c r="Z158" s="39">
        <f>IFERROR(($P158/60)*$Y158,"")</f>
        <v/>
      </c>
      <c r="AA158" s="20" t="n"/>
      <c r="AB158" s="21">
        <f>IF($A158="","",IF(OR($M158="Not Completed",$U158="Failed",AND($T158&lt;&gt;"",$T158&lt;'Standards &amp; Staff'!$D$2),$AA158&gt;'Standards &amp; Staff'!$F$2),"Yes","No"))</f>
        <v/>
      </c>
      <c r="AC158" s="25">
        <f>IF($A158="","",IF($M158="Not Completed","Room Not Completed",IF($U158="Failed","Failed Inspection",IF(AND($T158&lt;&gt;"",$T158&lt;'Standards &amp; Staff'!$D$2),"Productivity Below Threshold",IF($AA158&gt;'Standards &amp; Staff'!$F$2,"Overtime Above Threshold","")))))</f>
        <v/>
      </c>
      <c r="AD158" s="26" t="n"/>
      <c r="AE158" s="26" t="n"/>
      <c r="AF158" s="20" t="n"/>
    </row>
    <row r="159">
      <c r="A159" s="19" t="n"/>
      <c r="B159" s="20" t="n"/>
      <c r="C159" s="20" t="n"/>
      <c r="D159" s="21">
        <f>IFERROR(INDEX('Standards &amp; Staff'!$B$15:$B$114,MATCH($C159,'Standards &amp; Staff'!$A$15:$A$114,0)),"")</f>
        <v/>
      </c>
      <c r="E159" s="21">
        <f>IFERROR(INDEX('Standards &amp; Staff'!$C$15:$C$114,MATCH($C159,'Standards &amp; Staff'!$A$15:$A$114,0)),"")</f>
        <v/>
      </c>
      <c r="F159" s="20" t="n"/>
      <c r="G159" s="20" t="n"/>
      <c r="H159" s="20" t="n"/>
      <c r="I159" s="20" t="n"/>
      <c r="J159" s="21">
        <f>IFERROR(IF($M159="Completed",INDEX('Standards &amp; Staff'!$B$5:$B$11,MATCH($I159,'Standards &amp; Staff'!$A$5:$A$11,0)),0),"")</f>
        <v/>
      </c>
      <c r="K159" s="22" t="n"/>
      <c r="L159" s="22" t="n"/>
      <c r="M159" s="20" t="n"/>
      <c r="N159" s="21">
        <f>IFERROR(IF(OR($K159="",$L159=""),"",MOD($L159-$K159,1)*1440),"")</f>
        <v/>
      </c>
      <c r="O159" s="20" t="n"/>
      <c r="P159" s="21">
        <f>IF(COUNTA($N159,$O159)=0,"",SUM($N159:$O159))</f>
        <v/>
      </c>
      <c r="Q159" s="21">
        <f>IFERROR(INDEX('Standards &amp; Staff'!$C$5:$C$11,MATCH($I159,'Standards &amp; Staff'!$A$5:$A$11,0)),"")</f>
        <v/>
      </c>
      <c r="R159" s="21">
        <f>IFERROR(($P159/60)*INDEX('Standards &amp; Staff'!$G$15:$G$114,MATCH($C159,'Standards &amp; Staff'!$A$15:$A$114,0)),"")</f>
        <v/>
      </c>
      <c r="S159" s="21">
        <f>IFERROR($N159-$Q159,"")</f>
        <v/>
      </c>
      <c r="T159" s="38">
        <f>IFERROR($J159/$R159,"")</f>
        <v/>
      </c>
      <c r="U159" s="20" t="n"/>
      <c r="V159" s="20" t="n"/>
      <c r="W159" s="20" t="n"/>
      <c r="X159" s="20" t="n"/>
      <c r="Y159" s="39">
        <f>IFERROR(INDEX('Standards &amp; Staff'!$F$15:$F$114,MATCH($C159,'Standards &amp; Staff'!$A$15:$A$114,0)),"")</f>
        <v/>
      </c>
      <c r="Z159" s="39">
        <f>IFERROR(($P159/60)*$Y159,"")</f>
        <v/>
      </c>
      <c r="AA159" s="20" t="n"/>
      <c r="AB159" s="21">
        <f>IF($A159="","",IF(OR($M159="Not Completed",$U159="Failed",AND($T159&lt;&gt;"",$T159&lt;'Standards &amp; Staff'!$D$2),$AA159&gt;'Standards &amp; Staff'!$F$2),"Yes","No"))</f>
        <v/>
      </c>
      <c r="AC159" s="25">
        <f>IF($A159="","",IF($M159="Not Completed","Room Not Completed",IF($U159="Failed","Failed Inspection",IF(AND($T159&lt;&gt;"",$T159&lt;'Standards &amp; Staff'!$D$2),"Productivity Below Threshold",IF($AA159&gt;'Standards &amp; Staff'!$F$2,"Overtime Above Threshold","")))))</f>
        <v/>
      </c>
      <c r="AD159" s="26" t="n"/>
      <c r="AE159" s="26" t="n"/>
      <c r="AF159" s="20" t="n"/>
    </row>
    <row r="160">
      <c r="A160" s="19" t="n"/>
      <c r="B160" s="20" t="n"/>
      <c r="C160" s="20" t="n"/>
      <c r="D160" s="21">
        <f>IFERROR(INDEX('Standards &amp; Staff'!$B$15:$B$114,MATCH($C160,'Standards &amp; Staff'!$A$15:$A$114,0)),"")</f>
        <v/>
      </c>
      <c r="E160" s="21">
        <f>IFERROR(INDEX('Standards &amp; Staff'!$C$15:$C$114,MATCH($C160,'Standards &amp; Staff'!$A$15:$A$114,0)),"")</f>
        <v/>
      </c>
      <c r="F160" s="20" t="n"/>
      <c r="G160" s="20" t="n"/>
      <c r="H160" s="20" t="n"/>
      <c r="I160" s="20" t="n"/>
      <c r="J160" s="21">
        <f>IFERROR(IF($M160="Completed",INDEX('Standards &amp; Staff'!$B$5:$B$11,MATCH($I160,'Standards &amp; Staff'!$A$5:$A$11,0)),0),"")</f>
        <v/>
      </c>
      <c r="K160" s="22" t="n"/>
      <c r="L160" s="22" t="n"/>
      <c r="M160" s="20" t="n"/>
      <c r="N160" s="21">
        <f>IFERROR(IF(OR($K160="",$L160=""),"",MOD($L160-$K160,1)*1440),"")</f>
        <v/>
      </c>
      <c r="O160" s="20" t="n"/>
      <c r="P160" s="21">
        <f>IF(COUNTA($N160,$O160)=0,"",SUM($N160:$O160))</f>
        <v/>
      </c>
      <c r="Q160" s="21">
        <f>IFERROR(INDEX('Standards &amp; Staff'!$C$5:$C$11,MATCH($I160,'Standards &amp; Staff'!$A$5:$A$11,0)),"")</f>
        <v/>
      </c>
      <c r="R160" s="21">
        <f>IFERROR(($P160/60)*INDEX('Standards &amp; Staff'!$G$15:$G$114,MATCH($C160,'Standards &amp; Staff'!$A$15:$A$114,0)),"")</f>
        <v/>
      </c>
      <c r="S160" s="21">
        <f>IFERROR($N160-$Q160,"")</f>
        <v/>
      </c>
      <c r="T160" s="38">
        <f>IFERROR($J160/$R160,"")</f>
        <v/>
      </c>
      <c r="U160" s="20" t="n"/>
      <c r="V160" s="20" t="n"/>
      <c r="W160" s="20" t="n"/>
      <c r="X160" s="20" t="n"/>
      <c r="Y160" s="39">
        <f>IFERROR(INDEX('Standards &amp; Staff'!$F$15:$F$114,MATCH($C160,'Standards &amp; Staff'!$A$15:$A$114,0)),"")</f>
        <v/>
      </c>
      <c r="Z160" s="39">
        <f>IFERROR(($P160/60)*$Y160,"")</f>
        <v/>
      </c>
      <c r="AA160" s="20" t="n"/>
      <c r="AB160" s="21">
        <f>IF($A160="","",IF(OR($M160="Not Completed",$U160="Failed",AND($T160&lt;&gt;"",$T160&lt;'Standards &amp; Staff'!$D$2),$AA160&gt;'Standards &amp; Staff'!$F$2),"Yes","No"))</f>
        <v/>
      </c>
      <c r="AC160" s="25">
        <f>IF($A160="","",IF($M160="Not Completed","Room Not Completed",IF($U160="Failed","Failed Inspection",IF(AND($T160&lt;&gt;"",$T160&lt;'Standards &amp; Staff'!$D$2),"Productivity Below Threshold",IF($AA160&gt;'Standards &amp; Staff'!$F$2,"Overtime Above Threshold","")))))</f>
        <v/>
      </c>
      <c r="AD160" s="26" t="n"/>
      <c r="AE160" s="26" t="n"/>
      <c r="AF160" s="20" t="n"/>
    </row>
    <row r="161">
      <c r="A161" s="19" t="n"/>
      <c r="B161" s="20" t="n"/>
      <c r="C161" s="20" t="n"/>
      <c r="D161" s="21">
        <f>IFERROR(INDEX('Standards &amp; Staff'!$B$15:$B$114,MATCH($C161,'Standards &amp; Staff'!$A$15:$A$114,0)),"")</f>
        <v/>
      </c>
      <c r="E161" s="21">
        <f>IFERROR(INDEX('Standards &amp; Staff'!$C$15:$C$114,MATCH($C161,'Standards &amp; Staff'!$A$15:$A$114,0)),"")</f>
        <v/>
      </c>
      <c r="F161" s="20" t="n"/>
      <c r="G161" s="20" t="n"/>
      <c r="H161" s="20" t="n"/>
      <c r="I161" s="20" t="n"/>
      <c r="J161" s="21">
        <f>IFERROR(IF($M161="Completed",INDEX('Standards &amp; Staff'!$B$5:$B$11,MATCH($I161,'Standards &amp; Staff'!$A$5:$A$11,0)),0),"")</f>
        <v/>
      </c>
      <c r="K161" s="22" t="n"/>
      <c r="L161" s="22" t="n"/>
      <c r="M161" s="20" t="n"/>
      <c r="N161" s="21">
        <f>IFERROR(IF(OR($K161="",$L161=""),"",MOD($L161-$K161,1)*1440),"")</f>
        <v/>
      </c>
      <c r="O161" s="20" t="n"/>
      <c r="P161" s="21">
        <f>IF(COUNTA($N161,$O161)=0,"",SUM($N161:$O161))</f>
        <v/>
      </c>
      <c r="Q161" s="21">
        <f>IFERROR(INDEX('Standards &amp; Staff'!$C$5:$C$11,MATCH($I161,'Standards &amp; Staff'!$A$5:$A$11,0)),"")</f>
        <v/>
      </c>
      <c r="R161" s="21">
        <f>IFERROR(($P161/60)*INDEX('Standards &amp; Staff'!$G$15:$G$114,MATCH($C161,'Standards &amp; Staff'!$A$15:$A$114,0)),"")</f>
        <v/>
      </c>
      <c r="S161" s="21">
        <f>IFERROR($N161-$Q161,"")</f>
        <v/>
      </c>
      <c r="T161" s="38">
        <f>IFERROR($J161/$R161,"")</f>
        <v/>
      </c>
      <c r="U161" s="20" t="n"/>
      <c r="V161" s="20" t="n"/>
      <c r="W161" s="20" t="n"/>
      <c r="X161" s="20" t="n"/>
      <c r="Y161" s="39">
        <f>IFERROR(INDEX('Standards &amp; Staff'!$F$15:$F$114,MATCH($C161,'Standards &amp; Staff'!$A$15:$A$114,0)),"")</f>
        <v/>
      </c>
      <c r="Z161" s="39">
        <f>IFERROR(($P161/60)*$Y161,"")</f>
        <v/>
      </c>
      <c r="AA161" s="20" t="n"/>
      <c r="AB161" s="21">
        <f>IF($A161="","",IF(OR($M161="Not Completed",$U161="Failed",AND($T161&lt;&gt;"",$T161&lt;'Standards &amp; Staff'!$D$2),$AA161&gt;'Standards &amp; Staff'!$F$2),"Yes","No"))</f>
        <v/>
      </c>
      <c r="AC161" s="25">
        <f>IF($A161="","",IF($M161="Not Completed","Room Not Completed",IF($U161="Failed","Failed Inspection",IF(AND($T161&lt;&gt;"",$T161&lt;'Standards &amp; Staff'!$D$2),"Productivity Below Threshold",IF($AA161&gt;'Standards &amp; Staff'!$F$2,"Overtime Above Threshold","")))))</f>
        <v/>
      </c>
      <c r="AD161" s="26" t="n"/>
      <c r="AE161" s="26" t="n"/>
      <c r="AF161" s="20" t="n"/>
    </row>
    <row r="162">
      <c r="A162" s="19" t="n"/>
      <c r="B162" s="20" t="n"/>
      <c r="C162" s="20" t="n"/>
      <c r="D162" s="21">
        <f>IFERROR(INDEX('Standards &amp; Staff'!$B$15:$B$114,MATCH($C162,'Standards &amp; Staff'!$A$15:$A$114,0)),"")</f>
        <v/>
      </c>
      <c r="E162" s="21">
        <f>IFERROR(INDEX('Standards &amp; Staff'!$C$15:$C$114,MATCH($C162,'Standards &amp; Staff'!$A$15:$A$114,0)),"")</f>
        <v/>
      </c>
      <c r="F162" s="20" t="n"/>
      <c r="G162" s="20" t="n"/>
      <c r="H162" s="20" t="n"/>
      <c r="I162" s="20" t="n"/>
      <c r="J162" s="21">
        <f>IFERROR(IF($M162="Completed",INDEX('Standards &amp; Staff'!$B$5:$B$11,MATCH($I162,'Standards &amp; Staff'!$A$5:$A$11,0)),0),"")</f>
        <v/>
      </c>
      <c r="K162" s="22" t="n"/>
      <c r="L162" s="22" t="n"/>
      <c r="M162" s="20" t="n"/>
      <c r="N162" s="21">
        <f>IFERROR(IF(OR($K162="",$L162=""),"",MOD($L162-$K162,1)*1440),"")</f>
        <v/>
      </c>
      <c r="O162" s="20" t="n"/>
      <c r="P162" s="21">
        <f>IF(COUNTA($N162,$O162)=0,"",SUM($N162:$O162))</f>
        <v/>
      </c>
      <c r="Q162" s="21">
        <f>IFERROR(INDEX('Standards &amp; Staff'!$C$5:$C$11,MATCH($I162,'Standards &amp; Staff'!$A$5:$A$11,0)),"")</f>
        <v/>
      </c>
      <c r="R162" s="21">
        <f>IFERROR(($P162/60)*INDEX('Standards &amp; Staff'!$G$15:$G$114,MATCH($C162,'Standards &amp; Staff'!$A$15:$A$114,0)),"")</f>
        <v/>
      </c>
      <c r="S162" s="21">
        <f>IFERROR($N162-$Q162,"")</f>
        <v/>
      </c>
      <c r="T162" s="38">
        <f>IFERROR($J162/$R162,"")</f>
        <v/>
      </c>
      <c r="U162" s="20" t="n"/>
      <c r="V162" s="20" t="n"/>
      <c r="W162" s="20" t="n"/>
      <c r="X162" s="20" t="n"/>
      <c r="Y162" s="39">
        <f>IFERROR(INDEX('Standards &amp; Staff'!$F$15:$F$114,MATCH($C162,'Standards &amp; Staff'!$A$15:$A$114,0)),"")</f>
        <v/>
      </c>
      <c r="Z162" s="39">
        <f>IFERROR(($P162/60)*$Y162,"")</f>
        <v/>
      </c>
      <c r="AA162" s="20" t="n"/>
      <c r="AB162" s="21">
        <f>IF($A162="","",IF(OR($M162="Not Completed",$U162="Failed",AND($T162&lt;&gt;"",$T162&lt;'Standards &amp; Staff'!$D$2),$AA162&gt;'Standards &amp; Staff'!$F$2),"Yes","No"))</f>
        <v/>
      </c>
      <c r="AC162" s="25">
        <f>IF($A162="","",IF($M162="Not Completed","Room Not Completed",IF($U162="Failed","Failed Inspection",IF(AND($T162&lt;&gt;"",$T162&lt;'Standards &amp; Staff'!$D$2),"Productivity Below Threshold",IF($AA162&gt;'Standards &amp; Staff'!$F$2,"Overtime Above Threshold","")))))</f>
        <v/>
      </c>
      <c r="AD162" s="26" t="n"/>
      <c r="AE162" s="26" t="n"/>
      <c r="AF162" s="20" t="n"/>
    </row>
    <row r="163">
      <c r="A163" s="19" t="n"/>
      <c r="B163" s="20" t="n"/>
      <c r="C163" s="20" t="n"/>
      <c r="D163" s="21">
        <f>IFERROR(INDEX('Standards &amp; Staff'!$B$15:$B$114,MATCH($C163,'Standards &amp; Staff'!$A$15:$A$114,0)),"")</f>
        <v/>
      </c>
      <c r="E163" s="21">
        <f>IFERROR(INDEX('Standards &amp; Staff'!$C$15:$C$114,MATCH($C163,'Standards &amp; Staff'!$A$15:$A$114,0)),"")</f>
        <v/>
      </c>
      <c r="F163" s="20" t="n"/>
      <c r="G163" s="20" t="n"/>
      <c r="H163" s="20" t="n"/>
      <c r="I163" s="20" t="n"/>
      <c r="J163" s="21">
        <f>IFERROR(IF($M163="Completed",INDEX('Standards &amp; Staff'!$B$5:$B$11,MATCH($I163,'Standards &amp; Staff'!$A$5:$A$11,0)),0),"")</f>
        <v/>
      </c>
      <c r="K163" s="22" t="n"/>
      <c r="L163" s="22" t="n"/>
      <c r="M163" s="20" t="n"/>
      <c r="N163" s="21">
        <f>IFERROR(IF(OR($K163="",$L163=""),"",MOD($L163-$K163,1)*1440),"")</f>
        <v/>
      </c>
      <c r="O163" s="20" t="n"/>
      <c r="P163" s="21">
        <f>IF(COUNTA($N163,$O163)=0,"",SUM($N163:$O163))</f>
        <v/>
      </c>
      <c r="Q163" s="21">
        <f>IFERROR(INDEX('Standards &amp; Staff'!$C$5:$C$11,MATCH($I163,'Standards &amp; Staff'!$A$5:$A$11,0)),"")</f>
        <v/>
      </c>
      <c r="R163" s="21">
        <f>IFERROR(($P163/60)*INDEX('Standards &amp; Staff'!$G$15:$G$114,MATCH($C163,'Standards &amp; Staff'!$A$15:$A$114,0)),"")</f>
        <v/>
      </c>
      <c r="S163" s="21">
        <f>IFERROR($N163-$Q163,"")</f>
        <v/>
      </c>
      <c r="T163" s="38">
        <f>IFERROR($J163/$R163,"")</f>
        <v/>
      </c>
      <c r="U163" s="20" t="n"/>
      <c r="V163" s="20" t="n"/>
      <c r="W163" s="20" t="n"/>
      <c r="X163" s="20" t="n"/>
      <c r="Y163" s="39">
        <f>IFERROR(INDEX('Standards &amp; Staff'!$F$15:$F$114,MATCH($C163,'Standards &amp; Staff'!$A$15:$A$114,0)),"")</f>
        <v/>
      </c>
      <c r="Z163" s="39">
        <f>IFERROR(($P163/60)*$Y163,"")</f>
        <v/>
      </c>
      <c r="AA163" s="20" t="n"/>
      <c r="AB163" s="21">
        <f>IF($A163="","",IF(OR($M163="Not Completed",$U163="Failed",AND($T163&lt;&gt;"",$T163&lt;'Standards &amp; Staff'!$D$2),$AA163&gt;'Standards &amp; Staff'!$F$2),"Yes","No"))</f>
        <v/>
      </c>
      <c r="AC163" s="25">
        <f>IF($A163="","",IF($M163="Not Completed","Room Not Completed",IF($U163="Failed","Failed Inspection",IF(AND($T163&lt;&gt;"",$T163&lt;'Standards &amp; Staff'!$D$2),"Productivity Below Threshold",IF($AA163&gt;'Standards &amp; Staff'!$F$2,"Overtime Above Threshold","")))))</f>
        <v/>
      </c>
      <c r="AD163" s="26" t="n"/>
      <c r="AE163" s="26" t="n"/>
      <c r="AF163" s="20" t="n"/>
    </row>
    <row r="164">
      <c r="A164" s="19" t="n"/>
      <c r="B164" s="20" t="n"/>
      <c r="C164" s="20" t="n"/>
      <c r="D164" s="21">
        <f>IFERROR(INDEX('Standards &amp; Staff'!$B$15:$B$114,MATCH($C164,'Standards &amp; Staff'!$A$15:$A$114,0)),"")</f>
        <v/>
      </c>
      <c r="E164" s="21">
        <f>IFERROR(INDEX('Standards &amp; Staff'!$C$15:$C$114,MATCH($C164,'Standards &amp; Staff'!$A$15:$A$114,0)),"")</f>
        <v/>
      </c>
      <c r="F164" s="20" t="n"/>
      <c r="G164" s="20" t="n"/>
      <c r="H164" s="20" t="n"/>
      <c r="I164" s="20" t="n"/>
      <c r="J164" s="21">
        <f>IFERROR(IF($M164="Completed",INDEX('Standards &amp; Staff'!$B$5:$B$11,MATCH($I164,'Standards &amp; Staff'!$A$5:$A$11,0)),0),"")</f>
        <v/>
      </c>
      <c r="K164" s="22" t="n"/>
      <c r="L164" s="22" t="n"/>
      <c r="M164" s="20" t="n"/>
      <c r="N164" s="21">
        <f>IFERROR(IF(OR($K164="",$L164=""),"",MOD($L164-$K164,1)*1440),"")</f>
        <v/>
      </c>
      <c r="O164" s="20" t="n"/>
      <c r="P164" s="21">
        <f>IF(COUNTA($N164,$O164)=0,"",SUM($N164:$O164))</f>
        <v/>
      </c>
      <c r="Q164" s="21">
        <f>IFERROR(INDEX('Standards &amp; Staff'!$C$5:$C$11,MATCH($I164,'Standards &amp; Staff'!$A$5:$A$11,0)),"")</f>
        <v/>
      </c>
      <c r="R164" s="21">
        <f>IFERROR(($P164/60)*INDEX('Standards &amp; Staff'!$G$15:$G$114,MATCH($C164,'Standards &amp; Staff'!$A$15:$A$114,0)),"")</f>
        <v/>
      </c>
      <c r="S164" s="21">
        <f>IFERROR($N164-$Q164,"")</f>
        <v/>
      </c>
      <c r="T164" s="38">
        <f>IFERROR($J164/$R164,"")</f>
        <v/>
      </c>
      <c r="U164" s="20" t="n"/>
      <c r="V164" s="20" t="n"/>
      <c r="W164" s="20" t="n"/>
      <c r="X164" s="20" t="n"/>
      <c r="Y164" s="39">
        <f>IFERROR(INDEX('Standards &amp; Staff'!$F$15:$F$114,MATCH($C164,'Standards &amp; Staff'!$A$15:$A$114,0)),"")</f>
        <v/>
      </c>
      <c r="Z164" s="39">
        <f>IFERROR(($P164/60)*$Y164,"")</f>
        <v/>
      </c>
      <c r="AA164" s="20" t="n"/>
      <c r="AB164" s="21">
        <f>IF($A164="","",IF(OR($M164="Not Completed",$U164="Failed",AND($T164&lt;&gt;"",$T164&lt;'Standards &amp; Staff'!$D$2),$AA164&gt;'Standards &amp; Staff'!$F$2),"Yes","No"))</f>
        <v/>
      </c>
      <c r="AC164" s="25">
        <f>IF($A164="","",IF($M164="Not Completed","Room Not Completed",IF($U164="Failed","Failed Inspection",IF(AND($T164&lt;&gt;"",$T164&lt;'Standards &amp; Staff'!$D$2),"Productivity Below Threshold",IF($AA164&gt;'Standards &amp; Staff'!$F$2,"Overtime Above Threshold","")))))</f>
        <v/>
      </c>
      <c r="AD164" s="26" t="n"/>
      <c r="AE164" s="26" t="n"/>
      <c r="AF164" s="20" t="n"/>
    </row>
    <row r="165">
      <c r="A165" s="19" t="n"/>
      <c r="B165" s="20" t="n"/>
      <c r="C165" s="20" t="n"/>
      <c r="D165" s="21">
        <f>IFERROR(INDEX('Standards &amp; Staff'!$B$15:$B$114,MATCH($C165,'Standards &amp; Staff'!$A$15:$A$114,0)),"")</f>
        <v/>
      </c>
      <c r="E165" s="21">
        <f>IFERROR(INDEX('Standards &amp; Staff'!$C$15:$C$114,MATCH($C165,'Standards &amp; Staff'!$A$15:$A$114,0)),"")</f>
        <v/>
      </c>
      <c r="F165" s="20" t="n"/>
      <c r="G165" s="20" t="n"/>
      <c r="H165" s="20" t="n"/>
      <c r="I165" s="20" t="n"/>
      <c r="J165" s="21">
        <f>IFERROR(IF($M165="Completed",INDEX('Standards &amp; Staff'!$B$5:$B$11,MATCH($I165,'Standards &amp; Staff'!$A$5:$A$11,0)),0),"")</f>
        <v/>
      </c>
      <c r="K165" s="22" t="n"/>
      <c r="L165" s="22" t="n"/>
      <c r="M165" s="20" t="n"/>
      <c r="N165" s="21">
        <f>IFERROR(IF(OR($K165="",$L165=""),"",MOD($L165-$K165,1)*1440),"")</f>
        <v/>
      </c>
      <c r="O165" s="20" t="n"/>
      <c r="P165" s="21">
        <f>IF(COUNTA($N165,$O165)=0,"",SUM($N165:$O165))</f>
        <v/>
      </c>
      <c r="Q165" s="21">
        <f>IFERROR(INDEX('Standards &amp; Staff'!$C$5:$C$11,MATCH($I165,'Standards &amp; Staff'!$A$5:$A$11,0)),"")</f>
        <v/>
      </c>
      <c r="R165" s="21">
        <f>IFERROR(($P165/60)*INDEX('Standards &amp; Staff'!$G$15:$G$114,MATCH($C165,'Standards &amp; Staff'!$A$15:$A$114,0)),"")</f>
        <v/>
      </c>
      <c r="S165" s="21">
        <f>IFERROR($N165-$Q165,"")</f>
        <v/>
      </c>
      <c r="T165" s="38">
        <f>IFERROR($J165/$R165,"")</f>
        <v/>
      </c>
      <c r="U165" s="20" t="n"/>
      <c r="V165" s="20" t="n"/>
      <c r="W165" s="20" t="n"/>
      <c r="X165" s="20" t="n"/>
      <c r="Y165" s="39">
        <f>IFERROR(INDEX('Standards &amp; Staff'!$F$15:$F$114,MATCH($C165,'Standards &amp; Staff'!$A$15:$A$114,0)),"")</f>
        <v/>
      </c>
      <c r="Z165" s="39">
        <f>IFERROR(($P165/60)*$Y165,"")</f>
        <v/>
      </c>
      <c r="AA165" s="20" t="n"/>
      <c r="AB165" s="21">
        <f>IF($A165="","",IF(OR($M165="Not Completed",$U165="Failed",AND($T165&lt;&gt;"",$T165&lt;'Standards &amp; Staff'!$D$2),$AA165&gt;'Standards &amp; Staff'!$F$2),"Yes","No"))</f>
        <v/>
      </c>
      <c r="AC165" s="25">
        <f>IF($A165="","",IF($M165="Not Completed","Room Not Completed",IF($U165="Failed","Failed Inspection",IF(AND($T165&lt;&gt;"",$T165&lt;'Standards &amp; Staff'!$D$2),"Productivity Below Threshold",IF($AA165&gt;'Standards &amp; Staff'!$F$2,"Overtime Above Threshold","")))))</f>
        <v/>
      </c>
      <c r="AD165" s="26" t="n"/>
      <c r="AE165" s="26" t="n"/>
      <c r="AF165" s="20" t="n"/>
    </row>
    <row r="166">
      <c r="A166" s="19" t="n"/>
      <c r="B166" s="20" t="n"/>
      <c r="C166" s="20" t="n"/>
      <c r="D166" s="21">
        <f>IFERROR(INDEX('Standards &amp; Staff'!$B$15:$B$114,MATCH($C166,'Standards &amp; Staff'!$A$15:$A$114,0)),"")</f>
        <v/>
      </c>
      <c r="E166" s="21">
        <f>IFERROR(INDEX('Standards &amp; Staff'!$C$15:$C$114,MATCH($C166,'Standards &amp; Staff'!$A$15:$A$114,0)),"")</f>
        <v/>
      </c>
      <c r="F166" s="20" t="n"/>
      <c r="G166" s="20" t="n"/>
      <c r="H166" s="20" t="n"/>
      <c r="I166" s="20" t="n"/>
      <c r="J166" s="21">
        <f>IFERROR(IF($M166="Completed",INDEX('Standards &amp; Staff'!$B$5:$B$11,MATCH($I166,'Standards &amp; Staff'!$A$5:$A$11,0)),0),"")</f>
        <v/>
      </c>
      <c r="K166" s="22" t="n"/>
      <c r="L166" s="22" t="n"/>
      <c r="M166" s="20" t="n"/>
      <c r="N166" s="21">
        <f>IFERROR(IF(OR($K166="",$L166=""),"",MOD($L166-$K166,1)*1440),"")</f>
        <v/>
      </c>
      <c r="O166" s="20" t="n"/>
      <c r="P166" s="21">
        <f>IF(COUNTA($N166,$O166)=0,"",SUM($N166:$O166))</f>
        <v/>
      </c>
      <c r="Q166" s="21">
        <f>IFERROR(INDEX('Standards &amp; Staff'!$C$5:$C$11,MATCH($I166,'Standards &amp; Staff'!$A$5:$A$11,0)),"")</f>
        <v/>
      </c>
      <c r="R166" s="21">
        <f>IFERROR(($P166/60)*INDEX('Standards &amp; Staff'!$G$15:$G$114,MATCH($C166,'Standards &amp; Staff'!$A$15:$A$114,0)),"")</f>
        <v/>
      </c>
      <c r="S166" s="21">
        <f>IFERROR($N166-$Q166,"")</f>
        <v/>
      </c>
      <c r="T166" s="38">
        <f>IFERROR($J166/$R166,"")</f>
        <v/>
      </c>
      <c r="U166" s="20" t="n"/>
      <c r="V166" s="20" t="n"/>
      <c r="W166" s="20" t="n"/>
      <c r="X166" s="20" t="n"/>
      <c r="Y166" s="39">
        <f>IFERROR(INDEX('Standards &amp; Staff'!$F$15:$F$114,MATCH($C166,'Standards &amp; Staff'!$A$15:$A$114,0)),"")</f>
        <v/>
      </c>
      <c r="Z166" s="39">
        <f>IFERROR(($P166/60)*$Y166,"")</f>
        <v/>
      </c>
      <c r="AA166" s="20" t="n"/>
      <c r="AB166" s="21">
        <f>IF($A166="","",IF(OR($M166="Not Completed",$U166="Failed",AND($T166&lt;&gt;"",$T166&lt;'Standards &amp; Staff'!$D$2),$AA166&gt;'Standards &amp; Staff'!$F$2),"Yes","No"))</f>
        <v/>
      </c>
      <c r="AC166" s="25">
        <f>IF($A166="","",IF($M166="Not Completed","Room Not Completed",IF($U166="Failed","Failed Inspection",IF(AND($T166&lt;&gt;"",$T166&lt;'Standards &amp; Staff'!$D$2),"Productivity Below Threshold",IF($AA166&gt;'Standards &amp; Staff'!$F$2,"Overtime Above Threshold","")))))</f>
        <v/>
      </c>
      <c r="AD166" s="26" t="n"/>
      <c r="AE166" s="26" t="n"/>
      <c r="AF166" s="20" t="n"/>
    </row>
    <row r="167">
      <c r="A167" s="19" t="n"/>
      <c r="B167" s="20" t="n"/>
      <c r="C167" s="20" t="n"/>
      <c r="D167" s="21">
        <f>IFERROR(INDEX('Standards &amp; Staff'!$B$15:$B$114,MATCH($C167,'Standards &amp; Staff'!$A$15:$A$114,0)),"")</f>
        <v/>
      </c>
      <c r="E167" s="21">
        <f>IFERROR(INDEX('Standards &amp; Staff'!$C$15:$C$114,MATCH($C167,'Standards &amp; Staff'!$A$15:$A$114,0)),"")</f>
        <v/>
      </c>
      <c r="F167" s="20" t="n"/>
      <c r="G167" s="20" t="n"/>
      <c r="H167" s="20" t="n"/>
      <c r="I167" s="20" t="n"/>
      <c r="J167" s="21">
        <f>IFERROR(IF($M167="Completed",INDEX('Standards &amp; Staff'!$B$5:$B$11,MATCH($I167,'Standards &amp; Staff'!$A$5:$A$11,0)),0),"")</f>
        <v/>
      </c>
      <c r="K167" s="22" t="n"/>
      <c r="L167" s="22" t="n"/>
      <c r="M167" s="20" t="n"/>
      <c r="N167" s="21">
        <f>IFERROR(IF(OR($K167="",$L167=""),"",MOD($L167-$K167,1)*1440),"")</f>
        <v/>
      </c>
      <c r="O167" s="20" t="n"/>
      <c r="P167" s="21">
        <f>IF(COUNTA($N167,$O167)=0,"",SUM($N167:$O167))</f>
        <v/>
      </c>
      <c r="Q167" s="21">
        <f>IFERROR(INDEX('Standards &amp; Staff'!$C$5:$C$11,MATCH($I167,'Standards &amp; Staff'!$A$5:$A$11,0)),"")</f>
        <v/>
      </c>
      <c r="R167" s="21">
        <f>IFERROR(($P167/60)*INDEX('Standards &amp; Staff'!$G$15:$G$114,MATCH($C167,'Standards &amp; Staff'!$A$15:$A$114,0)),"")</f>
        <v/>
      </c>
      <c r="S167" s="21">
        <f>IFERROR($N167-$Q167,"")</f>
        <v/>
      </c>
      <c r="T167" s="38">
        <f>IFERROR($J167/$R167,"")</f>
        <v/>
      </c>
      <c r="U167" s="20" t="n"/>
      <c r="V167" s="20" t="n"/>
      <c r="W167" s="20" t="n"/>
      <c r="X167" s="20" t="n"/>
      <c r="Y167" s="39">
        <f>IFERROR(INDEX('Standards &amp; Staff'!$F$15:$F$114,MATCH($C167,'Standards &amp; Staff'!$A$15:$A$114,0)),"")</f>
        <v/>
      </c>
      <c r="Z167" s="39">
        <f>IFERROR(($P167/60)*$Y167,"")</f>
        <v/>
      </c>
      <c r="AA167" s="20" t="n"/>
      <c r="AB167" s="21">
        <f>IF($A167="","",IF(OR($M167="Not Completed",$U167="Failed",AND($T167&lt;&gt;"",$T167&lt;'Standards &amp; Staff'!$D$2),$AA167&gt;'Standards &amp; Staff'!$F$2),"Yes","No"))</f>
        <v/>
      </c>
      <c r="AC167" s="25">
        <f>IF($A167="","",IF($M167="Not Completed","Room Not Completed",IF($U167="Failed","Failed Inspection",IF(AND($T167&lt;&gt;"",$T167&lt;'Standards &amp; Staff'!$D$2),"Productivity Below Threshold",IF($AA167&gt;'Standards &amp; Staff'!$F$2,"Overtime Above Threshold","")))))</f>
        <v/>
      </c>
      <c r="AD167" s="26" t="n"/>
      <c r="AE167" s="26" t="n"/>
      <c r="AF167" s="20" t="n"/>
    </row>
    <row r="168">
      <c r="A168" s="19" t="n"/>
      <c r="B168" s="20" t="n"/>
      <c r="C168" s="20" t="n"/>
      <c r="D168" s="21">
        <f>IFERROR(INDEX('Standards &amp; Staff'!$B$15:$B$114,MATCH($C168,'Standards &amp; Staff'!$A$15:$A$114,0)),"")</f>
        <v/>
      </c>
      <c r="E168" s="21">
        <f>IFERROR(INDEX('Standards &amp; Staff'!$C$15:$C$114,MATCH($C168,'Standards &amp; Staff'!$A$15:$A$114,0)),"")</f>
        <v/>
      </c>
      <c r="F168" s="20" t="n"/>
      <c r="G168" s="20" t="n"/>
      <c r="H168" s="20" t="n"/>
      <c r="I168" s="20" t="n"/>
      <c r="J168" s="21">
        <f>IFERROR(IF($M168="Completed",INDEX('Standards &amp; Staff'!$B$5:$B$11,MATCH($I168,'Standards &amp; Staff'!$A$5:$A$11,0)),0),"")</f>
        <v/>
      </c>
      <c r="K168" s="22" t="n"/>
      <c r="L168" s="22" t="n"/>
      <c r="M168" s="20" t="n"/>
      <c r="N168" s="21">
        <f>IFERROR(IF(OR($K168="",$L168=""),"",MOD($L168-$K168,1)*1440),"")</f>
        <v/>
      </c>
      <c r="O168" s="20" t="n"/>
      <c r="P168" s="21">
        <f>IF(COUNTA($N168,$O168)=0,"",SUM($N168:$O168))</f>
        <v/>
      </c>
      <c r="Q168" s="21">
        <f>IFERROR(INDEX('Standards &amp; Staff'!$C$5:$C$11,MATCH($I168,'Standards &amp; Staff'!$A$5:$A$11,0)),"")</f>
        <v/>
      </c>
      <c r="R168" s="21">
        <f>IFERROR(($P168/60)*INDEX('Standards &amp; Staff'!$G$15:$G$114,MATCH($C168,'Standards &amp; Staff'!$A$15:$A$114,0)),"")</f>
        <v/>
      </c>
      <c r="S168" s="21">
        <f>IFERROR($N168-$Q168,"")</f>
        <v/>
      </c>
      <c r="T168" s="38">
        <f>IFERROR($J168/$R168,"")</f>
        <v/>
      </c>
      <c r="U168" s="20" t="n"/>
      <c r="V168" s="20" t="n"/>
      <c r="W168" s="20" t="n"/>
      <c r="X168" s="20" t="n"/>
      <c r="Y168" s="39">
        <f>IFERROR(INDEX('Standards &amp; Staff'!$F$15:$F$114,MATCH($C168,'Standards &amp; Staff'!$A$15:$A$114,0)),"")</f>
        <v/>
      </c>
      <c r="Z168" s="39">
        <f>IFERROR(($P168/60)*$Y168,"")</f>
        <v/>
      </c>
      <c r="AA168" s="20" t="n"/>
      <c r="AB168" s="21">
        <f>IF($A168="","",IF(OR($M168="Not Completed",$U168="Failed",AND($T168&lt;&gt;"",$T168&lt;'Standards &amp; Staff'!$D$2),$AA168&gt;'Standards &amp; Staff'!$F$2),"Yes","No"))</f>
        <v/>
      </c>
      <c r="AC168" s="25">
        <f>IF($A168="","",IF($M168="Not Completed","Room Not Completed",IF($U168="Failed","Failed Inspection",IF(AND($T168&lt;&gt;"",$T168&lt;'Standards &amp; Staff'!$D$2),"Productivity Below Threshold",IF($AA168&gt;'Standards &amp; Staff'!$F$2,"Overtime Above Threshold","")))))</f>
        <v/>
      </c>
      <c r="AD168" s="26" t="n"/>
      <c r="AE168" s="26" t="n"/>
      <c r="AF168" s="20" t="n"/>
    </row>
    <row r="169">
      <c r="A169" s="19" t="n"/>
      <c r="B169" s="20" t="n"/>
      <c r="C169" s="20" t="n"/>
      <c r="D169" s="21">
        <f>IFERROR(INDEX('Standards &amp; Staff'!$B$15:$B$114,MATCH($C169,'Standards &amp; Staff'!$A$15:$A$114,0)),"")</f>
        <v/>
      </c>
      <c r="E169" s="21">
        <f>IFERROR(INDEX('Standards &amp; Staff'!$C$15:$C$114,MATCH($C169,'Standards &amp; Staff'!$A$15:$A$114,0)),"")</f>
        <v/>
      </c>
      <c r="F169" s="20" t="n"/>
      <c r="G169" s="20" t="n"/>
      <c r="H169" s="20" t="n"/>
      <c r="I169" s="20" t="n"/>
      <c r="J169" s="21">
        <f>IFERROR(IF($M169="Completed",INDEX('Standards &amp; Staff'!$B$5:$B$11,MATCH($I169,'Standards &amp; Staff'!$A$5:$A$11,0)),0),"")</f>
        <v/>
      </c>
      <c r="K169" s="22" t="n"/>
      <c r="L169" s="22" t="n"/>
      <c r="M169" s="20" t="n"/>
      <c r="N169" s="21">
        <f>IFERROR(IF(OR($K169="",$L169=""),"",MOD($L169-$K169,1)*1440),"")</f>
        <v/>
      </c>
      <c r="O169" s="20" t="n"/>
      <c r="P169" s="21">
        <f>IF(COUNTA($N169,$O169)=0,"",SUM($N169:$O169))</f>
        <v/>
      </c>
      <c r="Q169" s="21">
        <f>IFERROR(INDEX('Standards &amp; Staff'!$C$5:$C$11,MATCH($I169,'Standards &amp; Staff'!$A$5:$A$11,0)),"")</f>
        <v/>
      </c>
      <c r="R169" s="21">
        <f>IFERROR(($P169/60)*INDEX('Standards &amp; Staff'!$G$15:$G$114,MATCH($C169,'Standards &amp; Staff'!$A$15:$A$114,0)),"")</f>
        <v/>
      </c>
      <c r="S169" s="21">
        <f>IFERROR($N169-$Q169,"")</f>
        <v/>
      </c>
      <c r="T169" s="38">
        <f>IFERROR($J169/$R169,"")</f>
        <v/>
      </c>
      <c r="U169" s="20" t="n"/>
      <c r="V169" s="20" t="n"/>
      <c r="W169" s="20" t="n"/>
      <c r="X169" s="20" t="n"/>
      <c r="Y169" s="39">
        <f>IFERROR(INDEX('Standards &amp; Staff'!$F$15:$F$114,MATCH($C169,'Standards &amp; Staff'!$A$15:$A$114,0)),"")</f>
        <v/>
      </c>
      <c r="Z169" s="39">
        <f>IFERROR(($P169/60)*$Y169,"")</f>
        <v/>
      </c>
      <c r="AA169" s="20" t="n"/>
      <c r="AB169" s="21">
        <f>IF($A169="","",IF(OR($M169="Not Completed",$U169="Failed",AND($T169&lt;&gt;"",$T169&lt;'Standards &amp; Staff'!$D$2),$AA169&gt;'Standards &amp; Staff'!$F$2),"Yes","No"))</f>
        <v/>
      </c>
      <c r="AC169" s="25">
        <f>IF($A169="","",IF($M169="Not Completed","Room Not Completed",IF($U169="Failed","Failed Inspection",IF(AND($T169&lt;&gt;"",$T169&lt;'Standards &amp; Staff'!$D$2),"Productivity Below Threshold",IF($AA169&gt;'Standards &amp; Staff'!$F$2,"Overtime Above Threshold","")))))</f>
        <v/>
      </c>
      <c r="AD169" s="26" t="n"/>
      <c r="AE169" s="26" t="n"/>
      <c r="AF169" s="20" t="n"/>
    </row>
    <row r="170">
      <c r="A170" s="19" t="n"/>
      <c r="B170" s="20" t="n"/>
      <c r="C170" s="20" t="n"/>
      <c r="D170" s="21">
        <f>IFERROR(INDEX('Standards &amp; Staff'!$B$15:$B$114,MATCH($C170,'Standards &amp; Staff'!$A$15:$A$114,0)),"")</f>
        <v/>
      </c>
      <c r="E170" s="21">
        <f>IFERROR(INDEX('Standards &amp; Staff'!$C$15:$C$114,MATCH($C170,'Standards &amp; Staff'!$A$15:$A$114,0)),"")</f>
        <v/>
      </c>
      <c r="F170" s="20" t="n"/>
      <c r="G170" s="20" t="n"/>
      <c r="H170" s="20" t="n"/>
      <c r="I170" s="20" t="n"/>
      <c r="J170" s="21">
        <f>IFERROR(IF($M170="Completed",INDEX('Standards &amp; Staff'!$B$5:$B$11,MATCH($I170,'Standards &amp; Staff'!$A$5:$A$11,0)),0),"")</f>
        <v/>
      </c>
      <c r="K170" s="22" t="n"/>
      <c r="L170" s="22" t="n"/>
      <c r="M170" s="20" t="n"/>
      <c r="N170" s="21">
        <f>IFERROR(IF(OR($K170="",$L170=""),"",MOD($L170-$K170,1)*1440),"")</f>
        <v/>
      </c>
      <c r="O170" s="20" t="n"/>
      <c r="P170" s="21">
        <f>IF(COUNTA($N170,$O170)=0,"",SUM($N170:$O170))</f>
        <v/>
      </c>
      <c r="Q170" s="21">
        <f>IFERROR(INDEX('Standards &amp; Staff'!$C$5:$C$11,MATCH($I170,'Standards &amp; Staff'!$A$5:$A$11,0)),"")</f>
        <v/>
      </c>
      <c r="R170" s="21">
        <f>IFERROR(($P170/60)*INDEX('Standards &amp; Staff'!$G$15:$G$114,MATCH($C170,'Standards &amp; Staff'!$A$15:$A$114,0)),"")</f>
        <v/>
      </c>
      <c r="S170" s="21">
        <f>IFERROR($N170-$Q170,"")</f>
        <v/>
      </c>
      <c r="T170" s="38">
        <f>IFERROR($J170/$R170,"")</f>
        <v/>
      </c>
      <c r="U170" s="20" t="n"/>
      <c r="V170" s="20" t="n"/>
      <c r="W170" s="20" t="n"/>
      <c r="X170" s="20" t="n"/>
      <c r="Y170" s="39">
        <f>IFERROR(INDEX('Standards &amp; Staff'!$F$15:$F$114,MATCH($C170,'Standards &amp; Staff'!$A$15:$A$114,0)),"")</f>
        <v/>
      </c>
      <c r="Z170" s="39">
        <f>IFERROR(($P170/60)*$Y170,"")</f>
        <v/>
      </c>
      <c r="AA170" s="20" t="n"/>
      <c r="AB170" s="21">
        <f>IF($A170="","",IF(OR($M170="Not Completed",$U170="Failed",AND($T170&lt;&gt;"",$T170&lt;'Standards &amp; Staff'!$D$2),$AA170&gt;'Standards &amp; Staff'!$F$2),"Yes","No"))</f>
        <v/>
      </c>
      <c r="AC170" s="25">
        <f>IF($A170="","",IF($M170="Not Completed","Room Not Completed",IF($U170="Failed","Failed Inspection",IF(AND($T170&lt;&gt;"",$T170&lt;'Standards &amp; Staff'!$D$2),"Productivity Below Threshold",IF($AA170&gt;'Standards &amp; Staff'!$F$2,"Overtime Above Threshold","")))))</f>
        <v/>
      </c>
      <c r="AD170" s="26" t="n"/>
      <c r="AE170" s="26" t="n"/>
      <c r="AF170" s="20" t="n"/>
    </row>
    <row r="171">
      <c r="A171" s="19" t="n"/>
      <c r="B171" s="20" t="n"/>
      <c r="C171" s="20" t="n"/>
      <c r="D171" s="21">
        <f>IFERROR(INDEX('Standards &amp; Staff'!$B$15:$B$114,MATCH($C171,'Standards &amp; Staff'!$A$15:$A$114,0)),"")</f>
        <v/>
      </c>
      <c r="E171" s="21">
        <f>IFERROR(INDEX('Standards &amp; Staff'!$C$15:$C$114,MATCH($C171,'Standards &amp; Staff'!$A$15:$A$114,0)),"")</f>
        <v/>
      </c>
      <c r="F171" s="20" t="n"/>
      <c r="G171" s="20" t="n"/>
      <c r="H171" s="20" t="n"/>
      <c r="I171" s="20" t="n"/>
      <c r="J171" s="21">
        <f>IFERROR(IF($M171="Completed",INDEX('Standards &amp; Staff'!$B$5:$B$11,MATCH($I171,'Standards &amp; Staff'!$A$5:$A$11,0)),0),"")</f>
        <v/>
      </c>
      <c r="K171" s="22" t="n"/>
      <c r="L171" s="22" t="n"/>
      <c r="M171" s="20" t="n"/>
      <c r="N171" s="21">
        <f>IFERROR(IF(OR($K171="",$L171=""),"",MOD($L171-$K171,1)*1440),"")</f>
        <v/>
      </c>
      <c r="O171" s="20" t="n"/>
      <c r="P171" s="21">
        <f>IF(COUNTA($N171,$O171)=0,"",SUM($N171:$O171))</f>
        <v/>
      </c>
      <c r="Q171" s="21">
        <f>IFERROR(INDEX('Standards &amp; Staff'!$C$5:$C$11,MATCH($I171,'Standards &amp; Staff'!$A$5:$A$11,0)),"")</f>
        <v/>
      </c>
      <c r="R171" s="21">
        <f>IFERROR(($P171/60)*INDEX('Standards &amp; Staff'!$G$15:$G$114,MATCH($C171,'Standards &amp; Staff'!$A$15:$A$114,0)),"")</f>
        <v/>
      </c>
      <c r="S171" s="21">
        <f>IFERROR($N171-$Q171,"")</f>
        <v/>
      </c>
      <c r="T171" s="38">
        <f>IFERROR($J171/$R171,"")</f>
        <v/>
      </c>
      <c r="U171" s="20" t="n"/>
      <c r="V171" s="20" t="n"/>
      <c r="W171" s="20" t="n"/>
      <c r="X171" s="20" t="n"/>
      <c r="Y171" s="39">
        <f>IFERROR(INDEX('Standards &amp; Staff'!$F$15:$F$114,MATCH($C171,'Standards &amp; Staff'!$A$15:$A$114,0)),"")</f>
        <v/>
      </c>
      <c r="Z171" s="39">
        <f>IFERROR(($P171/60)*$Y171,"")</f>
        <v/>
      </c>
      <c r="AA171" s="20" t="n"/>
      <c r="AB171" s="21">
        <f>IF($A171="","",IF(OR($M171="Not Completed",$U171="Failed",AND($T171&lt;&gt;"",$T171&lt;'Standards &amp; Staff'!$D$2),$AA171&gt;'Standards &amp; Staff'!$F$2),"Yes","No"))</f>
        <v/>
      </c>
      <c r="AC171" s="25">
        <f>IF($A171="","",IF($M171="Not Completed","Room Not Completed",IF($U171="Failed","Failed Inspection",IF(AND($T171&lt;&gt;"",$T171&lt;'Standards &amp; Staff'!$D$2),"Productivity Below Threshold",IF($AA171&gt;'Standards &amp; Staff'!$F$2,"Overtime Above Threshold","")))))</f>
        <v/>
      </c>
      <c r="AD171" s="26" t="n"/>
      <c r="AE171" s="26" t="n"/>
      <c r="AF171" s="20" t="n"/>
    </row>
    <row r="172">
      <c r="A172" s="19" t="n"/>
      <c r="B172" s="20" t="n"/>
      <c r="C172" s="20" t="n"/>
      <c r="D172" s="21">
        <f>IFERROR(INDEX('Standards &amp; Staff'!$B$15:$B$114,MATCH($C172,'Standards &amp; Staff'!$A$15:$A$114,0)),"")</f>
        <v/>
      </c>
      <c r="E172" s="21">
        <f>IFERROR(INDEX('Standards &amp; Staff'!$C$15:$C$114,MATCH($C172,'Standards &amp; Staff'!$A$15:$A$114,0)),"")</f>
        <v/>
      </c>
      <c r="F172" s="20" t="n"/>
      <c r="G172" s="20" t="n"/>
      <c r="H172" s="20" t="n"/>
      <c r="I172" s="20" t="n"/>
      <c r="J172" s="21">
        <f>IFERROR(IF($M172="Completed",INDEX('Standards &amp; Staff'!$B$5:$B$11,MATCH($I172,'Standards &amp; Staff'!$A$5:$A$11,0)),0),"")</f>
        <v/>
      </c>
      <c r="K172" s="22" t="n"/>
      <c r="L172" s="22" t="n"/>
      <c r="M172" s="20" t="n"/>
      <c r="N172" s="21">
        <f>IFERROR(IF(OR($K172="",$L172=""),"",MOD($L172-$K172,1)*1440),"")</f>
        <v/>
      </c>
      <c r="O172" s="20" t="n"/>
      <c r="P172" s="21">
        <f>IF(COUNTA($N172,$O172)=0,"",SUM($N172:$O172))</f>
        <v/>
      </c>
      <c r="Q172" s="21">
        <f>IFERROR(INDEX('Standards &amp; Staff'!$C$5:$C$11,MATCH($I172,'Standards &amp; Staff'!$A$5:$A$11,0)),"")</f>
        <v/>
      </c>
      <c r="R172" s="21">
        <f>IFERROR(($P172/60)*INDEX('Standards &amp; Staff'!$G$15:$G$114,MATCH($C172,'Standards &amp; Staff'!$A$15:$A$114,0)),"")</f>
        <v/>
      </c>
      <c r="S172" s="21">
        <f>IFERROR($N172-$Q172,"")</f>
        <v/>
      </c>
      <c r="T172" s="38">
        <f>IFERROR($J172/$R172,"")</f>
        <v/>
      </c>
      <c r="U172" s="20" t="n"/>
      <c r="V172" s="20" t="n"/>
      <c r="W172" s="20" t="n"/>
      <c r="X172" s="20" t="n"/>
      <c r="Y172" s="39">
        <f>IFERROR(INDEX('Standards &amp; Staff'!$F$15:$F$114,MATCH($C172,'Standards &amp; Staff'!$A$15:$A$114,0)),"")</f>
        <v/>
      </c>
      <c r="Z172" s="39">
        <f>IFERROR(($P172/60)*$Y172,"")</f>
        <v/>
      </c>
      <c r="AA172" s="20" t="n"/>
      <c r="AB172" s="21">
        <f>IF($A172="","",IF(OR($M172="Not Completed",$U172="Failed",AND($T172&lt;&gt;"",$T172&lt;'Standards &amp; Staff'!$D$2),$AA172&gt;'Standards &amp; Staff'!$F$2),"Yes","No"))</f>
        <v/>
      </c>
      <c r="AC172" s="25">
        <f>IF($A172="","",IF($M172="Not Completed","Room Not Completed",IF($U172="Failed","Failed Inspection",IF(AND($T172&lt;&gt;"",$T172&lt;'Standards &amp; Staff'!$D$2),"Productivity Below Threshold",IF($AA172&gt;'Standards &amp; Staff'!$F$2,"Overtime Above Threshold","")))))</f>
        <v/>
      </c>
      <c r="AD172" s="26" t="n"/>
      <c r="AE172" s="26" t="n"/>
      <c r="AF172" s="20" t="n"/>
    </row>
    <row r="173">
      <c r="A173" s="19" t="n"/>
      <c r="B173" s="20" t="n"/>
      <c r="C173" s="20" t="n"/>
      <c r="D173" s="21">
        <f>IFERROR(INDEX('Standards &amp; Staff'!$B$15:$B$114,MATCH($C173,'Standards &amp; Staff'!$A$15:$A$114,0)),"")</f>
        <v/>
      </c>
      <c r="E173" s="21">
        <f>IFERROR(INDEX('Standards &amp; Staff'!$C$15:$C$114,MATCH($C173,'Standards &amp; Staff'!$A$15:$A$114,0)),"")</f>
        <v/>
      </c>
      <c r="F173" s="20" t="n"/>
      <c r="G173" s="20" t="n"/>
      <c r="H173" s="20" t="n"/>
      <c r="I173" s="20" t="n"/>
      <c r="J173" s="21">
        <f>IFERROR(IF($M173="Completed",INDEX('Standards &amp; Staff'!$B$5:$B$11,MATCH($I173,'Standards &amp; Staff'!$A$5:$A$11,0)),0),"")</f>
        <v/>
      </c>
      <c r="K173" s="22" t="n"/>
      <c r="L173" s="22" t="n"/>
      <c r="M173" s="20" t="n"/>
      <c r="N173" s="21">
        <f>IFERROR(IF(OR($K173="",$L173=""),"",MOD($L173-$K173,1)*1440),"")</f>
        <v/>
      </c>
      <c r="O173" s="20" t="n"/>
      <c r="P173" s="21">
        <f>IF(COUNTA($N173,$O173)=0,"",SUM($N173:$O173))</f>
        <v/>
      </c>
      <c r="Q173" s="21">
        <f>IFERROR(INDEX('Standards &amp; Staff'!$C$5:$C$11,MATCH($I173,'Standards &amp; Staff'!$A$5:$A$11,0)),"")</f>
        <v/>
      </c>
      <c r="R173" s="21">
        <f>IFERROR(($P173/60)*INDEX('Standards &amp; Staff'!$G$15:$G$114,MATCH($C173,'Standards &amp; Staff'!$A$15:$A$114,0)),"")</f>
        <v/>
      </c>
      <c r="S173" s="21">
        <f>IFERROR($N173-$Q173,"")</f>
        <v/>
      </c>
      <c r="T173" s="38">
        <f>IFERROR($J173/$R173,"")</f>
        <v/>
      </c>
      <c r="U173" s="20" t="n"/>
      <c r="V173" s="20" t="n"/>
      <c r="W173" s="20" t="n"/>
      <c r="X173" s="20" t="n"/>
      <c r="Y173" s="39">
        <f>IFERROR(INDEX('Standards &amp; Staff'!$F$15:$F$114,MATCH($C173,'Standards &amp; Staff'!$A$15:$A$114,0)),"")</f>
        <v/>
      </c>
      <c r="Z173" s="39">
        <f>IFERROR(($P173/60)*$Y173,"")</f>
        <v/>
      </c>
      <c r="AA173" s="20" t="n"/>
      <c r="AB173" s="21">
        <f>IF($A173="","",IF(OR($M173="Not Completed",$U173="Failed",AND($T173&lt;&gt;"",$T173&lt;'Standards &amp; Staff'!$D$2),$AA173&gt;'Standards &amp; Staff'!$F$2),"Yes","No"))</f>
        <v/>
      </c>
      <c r="AC173" s="25">
        <f>IF($A173="","",IF($M173="Not Completed","Room Not Completed",IF($U173="Failed","Failed Inspection",IF(AND($T173&lt;&gt;"",$T173&lt;'Standards &amp; Staff'!$D$2),"Productivity Below Threshold",IF($AA173&gt;'Standards &amp; Staff'!$F$2,"Overtime Above Threshold","")))))</f>
        <v/>
      </c>
      <c r="AD173" s="26" t="n"/>
      <c r="AE173" s="26" t="n"/>
      <c r="AF173" s="20" t="n"/>
    </row>
    <row r="174">
      <c r="A174" s="19" t="n"/>
      <c r="B174" s="20" t="n"/>
      <c r="C174" s="20" t="n"/>
      <c r="D174" s="21">
        <f>IFERROR(INDEX('Standards &amp; Staff'!$B$15:$B$114,MATCH($C174,'Standards &amp; Staff'!$A$15:$A$114,0)),"")</f>
        <v/>
      </c>
      <c r="E174" s="21">
        <f>IFERROR(INDEX('Standards &amp; Staff'!$C$15:$C$114,MATCH($C174,'Standards &amp; Staff'!$A$15:$A$114,0)),"")</f>
        <v/>
      </c>
      <c r="F174" s="20" t="n"/>
      <c r="G174" s="20" t="n"/>
      <c r="H174" s="20" t="n"/>
      <c r="I174" s="20" t="n"/>
      <c r="J174" s="21">
        <f>IFERROR(IF($M174="Completed",INDEX('Standards &amp; Staff'!$B$5:$B$11,MATCH($I174,'Standards &amp; Staff'!$A$5:$A$11,0)),0),"")</f>
        <v/>
      </c>
      <c r="K174" s="22" t="n"/>
      <c r="L174" s="22" t="n"/>
      <c r="M174" s="20" t="n"/>
      <c r="N174" s="21">
        <f>IFERROR(IF(OR($K174="",$L174=""),"",MOD($L174-$K174,1)*1440),"")</f>
        <v/>
      </c>
      <c r="O174" s="20" t="n"/>
      <c r="P174" s="21">
        <f>IF(COUNTA($N174,$O174)=0,"",SUM($N174:$O174))</f>
        <v/>
      </c>
      <c r="Q174" s="21">
        <f>IFERROR(INDEX('Standards &amp; Staff'!$C$5:$C$11,MATCH($I174,'Standards &amp; Staff'!$A$5:$A$11,0)),"")</f>
        <v/>
      </c>
      <c r="R174" s="21">
        <f>IFERROR(($P174/60)*INDEX('Standards &amp; Staff'!$G$15:$G$114,MATCH($C174,'Standards &amp; Staff'!$A$15:$A$114,0)),"")</f>
        <v/>
      </c>
      <c r="S174" s="21">
        <f>IFERROR($N174-$Q174,"")</f>
        <v/>
      </c>
      <c r="T174" s="38">
        <f>IFERROR($J174/$R174,"")</f>
        <v/>
      </c>
      <c r="U174" s="20" t="n"/>
      <c r="V174" s="20" t="n"/>
      <c r="W174" s="20" t="n"/>
      <c r="X174" s="20" t="n"/>
      <c r="Y174" s="39">
        <f>IFERROR(INDEX('Standards &amp; Staff'!$F$15:$F$114,MATCH($C174,'Standards &amp; Staff'!$A$15:$A$114,0)),"")</f>
        <v/>
      </c>
      <c r="Z174" s="39">
        <f>IFERROR(($P174/60)*$Y174,"")</f>
        <v/>
      </c>
      <c r="AA174" s="20" t="n"/>
      <c r="AB174" s="21">
        <f>IF($A174="","",IF(OR($M174="Not Completed",$U174="Failed",AND($T174&lt;&gt;"",$T174&lt;'Standards &amp; Staff'!$D$2),$AA174&gt;'Standards &amp; Staff'!$F$2),"Yes","No"))</f>
        <v/>
      </c>
      <c r="AC174" s="25">
        <f>IF($A174="","",IF($M174="Not Completed","Room Not Completed",IF($U174="Failed","Failed Inspection",IF(AND($T174&lt;&gt;"",$T174&lt;'Standards &amp; Staff'!$D$2),"Productivity Below Threshold",IF($AA174&gt;'Standards &amp; Staff'!$F$2,"Overtime Above Threshold","")))))</f>
        <v/>
      </c>
      <c r="AD174" s="26" t="n"/>
      <c r="AE174" s="26" t="n"/>
      <c r="AF174" s="20" t="n"/>
    </row>
    <row r="175">
      <c r="A175" s="19" t="n"/>
      <c r="B175" s="20" t="n"/>
      <c r="C175" s="20" t="n"/>
      <c r="D175" s="21">
        <f>IFERROR(INDEX('Standards &amp; Staff'!$B$15:$B$114,MATCH($C175,'Standards &amp; Staff'!$A$15:$A$114,0)),"")</f>
        <v/>
      </c>
      <c r="E175" s="21">
        <f>IFERROR(INDEX('Standards &amp; Staff'!$C$15:$C$114,MATCH($C175,'Standards &amp; Staff'!$A$15:$A$114,0)),"")</f>
        <v/>
      </c>
      <c r="F175" s="20" t="n"/>
      <c r="G175" s="20" t="n"/>
      <c r="H175" s="20" t="n"/>
      <c r="I175" s="20" t="n"/>
      <c r="J175" s="21">
        <f>IFERROR(IF($M175="Completed",INDEX('Standards &amp; Staff'!$B$5:$B$11,MATCH($I175,'Standards &amp; Staff'!$A$5:$A$11,0)),0),"")</f>
        <v/>
      </c>
      <c r="K175" s="22" t="n"/>
      <c r="L175" s="22" t="n"/>
      <c r="M175" s="20" t="n"/>
      <c r="N175" s="21">
        <f>IFERROR(IF(OR($K175="",$L175=""),"",MOD($L175-$K175,1)*1440),"")</f>
        <v/>
      </c>
      <c r="O175" s="20" t="n"/>
      <c r="P175" s="21">
        <f>IF(COUNTA($N175,$O175)=0,"",SUM($N175:$O175))</f>
        <v/>
      </c>
      <c r="Q175" s="21">
        <f>IFERROR(INDEX('Standards &amp; Staff'!$C$5:$C$11,MATCH($I175,'Standards &amp; Staff'!$A$5:$A$11,0)),"")</f>
        <v/>
      </c>
      <c r="R175" s="21">
        <f>IFERROR(($P175/60)*INDEX('Standards &amp; Staff'!$G$15:$G$114,MATCH($C175,'Standards &amp; Staff'!$A$15:$A$114,0)),"")</f>
        <v/>
      </c>
      <c r="S175" s="21">
        <f>IFERROR($N175-$Q175,"")</f>
        <v/>
      </c>
      <c r="T175" s="38">
        <f>IFERROR($J175/$R175,"")</f>
        <v/>
      </c>
      <c r="U175" s="20" t="n"/>
      <c r="V175" s="20" t="n"/>
      <c r="W175" s="20" t="n"/>
      <c r="X175" s="20" t="n"/>
      <c r="Y175" s="39">
        <f>IFERROR(INDEX('Standards &amp; Staff'!$F$15:$F$114,MATCH($C175,'Standards &amp; Staff'!$A$15:$A$114,0)),"")</f>
        <v/>
      </c>
      <c r="Z175" s="39">
        <f>IFERROR(($P175/60)*$Y175,"")</f>
        <v/>
      </c>
      <c r="AA175" s="20" t="n"/>
      <c r="AB175" s="21">
        <f>IF($A175="","",IF(OR($M175="Not Completed",$U175="Failed",AND($T175&lt;&gt;"",$T175&lt;'Standards &amp; Staff'!$D$2),$AA175&gt;'Standards &amp; Staff'!$F$2),"Yes","No"))</f>
        <v/>
      </c>
      <c r="AC175" s="25">
        <f>IF($A175="","",IF($M175="Not Completed","Room Not Completed",IF($U175="Failed","Failed Inspection",IF(AND($T175&lt;&gt;"",$T175&lt;'Standards &amp; Staff'!$D$2),"Productivity Below Threshold",IF($AA175&gt;'Standards &amp; Staff'!$F$2,"Overtime Above Threshold","")))))</f>
        <v/>
      </c>
      <c r="AD175" s="26" t="n"/>
      <c r="AE175" s="26" t="n"/>
      <c r="AF175" s="20" t="n"/>
    </row>
    <row r="176">
      <c r="A176" s="19" t="n"/>
      <c r="B176" s="20" t="n"/>
      <c r="C176" s="20" t="n"/>
      <c r="D176" s="21">
        <f>IFERROR(INDEX('Standards &amp; Staff'!$B$15:$B$114,MATCH($C176,'Standards &amp; Staff'!$A$15:$A$114,0)),"")</f>
        <v/>
      </c>
      <c r="E176" s="21">
        <f>IFERROR(INDEX('Standards &amp; Staff'!$C$15:$C$114,MATCH($C176,'Standards &amp; Staff'!$A$15:$A$114,0)),"")</f>
        <v/>
      </c>
      <c r="F176" s="20" t="n"/>
      <c r="G176" s="20" t="n"/>
      <c r="H176" s="20" t="n"/>
      <c r="I176" s="20" t="n"/>
      <c r="J176" s="21">
        <f>IFERROR(IF($M176="Completed",INDEX('Standards &amp; Staff'!$B$5:$B$11,MATCH($I176,'Standards &amp; Staff'!$A$5:$A$11,0)),0),"")</f>
        <v/>
      </c>
      <c r="K176" s="22" t="n"/>
      <c r="L176" s="22" t="n"/>
      <c r="M176" s="20" t="n"/>
      <c r="N176" s="21">
        <f>IFERROR(IF(OR($K176="",$L176=""),"",MOD($L176-$K176,1)*1440),"")</f>
        <v/>
      </c>
      <c r="O176" s="20" t="n"/>
      <c r="P176" s="21">
        <f>IF(COUNTA($N176,$O176)=0,"",SUM($N176:$O176))</f>
        <v/>
      </c>
      <c r="Q176" s="21">
        <f>IFERROR(INDEX('Standards &amp; Staff'!$C$5:$C$11,MATCH($I176,'Standards &amp; Staff'!$A$5:$A$11,0)),"")</f>
        <v/>
      </c>
      <c r="R176" s="21">
        <f>IFERROR(($P176/60)*INDEX('Standards &amp; Staff'!$G$15:$G$114,MATCH($C176,'Standards &amp; Staff'!$A$15:$A$114,0)),"")</f>
        <v/>
      </c>
      <c r="S176" s="21">
        <f>IFERROR($N176-$Q176,"")</f>
        <v/>
      </c>
      <c r="T176" s="38">
        <f>IFERROR($J176/$R176,"")</f>
        <v/>
      </c>
      <c r="U176" s="20" t="n"/>
      <c r="V176" s="20" t="n"/>
      <c r="W176" s="20" t="n"/>
      <c r="X176" s="20" t="n"/>
      <c r="Y176" s="39">
        <f>IFERROR(INDEX('Standards &amp; Staff'!$F$15:$F$114,MATCH($C176,'Standards &amp; Staff'!$A$15:$A$114,0)),"")</f>
        <v/>
      </c>
      <c r="Z176" s="39">
        <f>IFERROR(($P176/60)*$Y176,"")</f>
        <v/>
      </c>
      <c r="AA176" s="20" t="n"/>
      <c r="AB176" s="21">
        <f>IF($A176="","",IF(OR($M176="Not Completed",$U176="Failed",AND($T176&lt;&gt;"",$T176&lt;'Standards &amp; Staff'!$D$2),$AA176&gt;'Standards &amp; Staff'!$F$2),"Yes","No"))</f>
        <v/>
      </c>
      <c r="AC176" s="25">
        <f>IF($A176="","",IF($M176="Not Completed","Room Not Completed",IF($U176="Failed","Failed Inspection",IF(AND($T176&lt;&gt;"",$T176&lt;'Standards &amp; Staff'!$D$2),"Productivity Below Threshold",IF($AA176&gt;'Standards &amp; Staff'!$F$2,"Overtime Above Threshold","")))))</f>
        <v/>
      </c>
      <c r="AD176" s="26" t="n"/>
      <c r="AE176" s="26" t="n"/>
      <c r="AF176" s="20" t="n"/>
    </row>
    <row r="177">
      <c r="A177" s="19" t="n"/>
      <c r="B177" s="20" t="n"/>
      <c r="C177" s="20" t="n"/>
      <c r="D177" s="21">
        <f>IFERROR(INDEX('Standards &amp; Staff'!$B$15:$B$114,MATCH($C177,'Standards &amp; Staff'!$A$15:$A$114,0)),"")</f>
        <v/>
      </c>
      <c r="E177" s="21">
        <f>IFERROR(INDEX('Standards &amp; Staff'!$C$15:$C$114,MATCH($C177,'Standards &amp; Staff'!$A$15:$A$114,0)),"")</f>
        <v/>
      </c>
      <c r="F177" s="20" t="n"/>
      <c r="G177" s="20" t="n"/>
      <c r="H177" s="20" t="n"/>
      <c r="I177" s="20" t="n"/>
      <c r="J177" s="21">
        <f>IFERROR(IF($M177="Completed",INDEX('Standards &amp; Staff'!$B$5:$B$11,MATCH($I177,'Standards &amp; Staff'!$A$5:$A$11,0)),0),"")</f>
        <v/>
      </c>
      <c r="K177" s="22" t="n"/>
      <c r="L177" s="22" t="n"/>
      <c r="M177" s="20" t="n"/>
      <c r="N177" s="21">
        <f>IFERROR(IF(OR($K177="",$L177=""),"",MOD($L177-$K177,1)*1440),"")</f>
        <v/>
      </c>
      <c r="O177" s="20" t="n"/>
      <c r="P177" s="21">
        <f>IF(COUNTA($N177,$O177)=0,"",SUM($N177:$O177))</f>
        <v/>
      </c>
      <c r="Q177" s="21">
        <f>IFERROR(INDEX('Standards &amp; Staff'!$C$5:$C$11,MATCH($I177,'Standards &amp; Staff'!$A$5:$A$11,0)),"")</f>
        <v/>
      </c>
      <c r="R177" s="21">
        <f>IFERROR(($P177/60)*INDEX('Standards &amp; Staff'!$G$15:$G$114,MATCH($C177,'Standards &amp; Staff'!$A$15:$A$114,0)),"")</f>
        <v/>
      </c>
      <c r="S177" s="21">
        <f>IFERROR($N177-$Q177,"")</f>
        <v/>
      </c>
      <c r="T177" s="38">
        <f>IFERROR($J177/$R177,"")</f>
        <v/>
      </c>
      <c r="U177" s="20" t="n"/>
      <c r="V177" s="20" t="n"/>
      <c r="W177" s="20" t="n"/>
      <c r="X177" s="20" t="n"/>
      <c r="Y177" s="39">
        <f>IFERROR(INDEX('Standards &amp; Staff'!$F$15:$F$114,MATCH($C177,'Standards &amp; Staff'!$A$15:$A$114,0)),"")</f>
        <v/>
      </c>
      <c r="Z177" s="39">
        <f>IFERROR(($P177/60)*$Y177,"")</f>
        <v/>
      </c>
      <c r="AA177" s="20" t="n"/>
      <c r="AB177" s="21">
        <f>IF($A177="","",IF(OR($M177="Not Completed",$U177="Failed",AND($T177&lt;&gt;"",$T177&lt;'Standards &amp; Staff'!$D$2),$AA177&gt;'Standards &amp; Staff'!$F$2),"Yes","No"))</f>
        <v/>
      </c>
      <c r="AC177" s="25">
        <f>IF($A177="","",IF($M177="Not Completed","Room Not Completed",IF($U177="Failed","Failed Inspection",IF(AND($T177&lt;&gt;"",$T177&lt;'Standards &amp; Staff'!$D$2),"Productivity Below Threshold",IF($AA177&gt;'Standards &amp; Staff'!$F$2,"Overtime Above Threshold","")))))</f>
        <v/>
      </c>
      <c r="AD177" s="26" t="n"/>
      <c r="AE177" s="26" t="n"/>
      <c r="AF177" s="20" t="n"/>
    </row>
    <row r="178">
      <c r="A178" s="19" t="n"/>
      <c r="B178" s="20" t="n"/>
      <c r="C178" s="20" t="n"/>
      <c r="D178" s="21">
        <f>IFERROR(INDEX('Standards &amp; Staff'!$B$15:$B$114,MATCH($C178,'Standards &amp; Staff'!$A$15:$A$114,0)),"")</f>
        <v/>
      </c>
      <c r="E178" s="21">
        <f>IFERROR(INDEX('Standards &amp; Staff'!$C$15:$C$114,MATCH($C178,'Standards &amp; Staff'!$A$15:$A$114,0)),"")</f>
        <v/>
      </c>
      <c r="F178" s="20" t="n"/>
      <c r="G178" s="20" t="n"/>
      <c r="H178" s="20" t="n"/>
      <c r="I178" s="20" t="n"/>
      <c r="J178" s="21">
        <f>IFERROR(IF($M178="Completed",INDEX('Standards &amp; Staff'!$B$5:$B$11,MATCH($I178,'Standards &amp; Staff'!$A$5:$A$11,0)),0),"")</f>
        <v/>
      </c>
      <c r="K178" s="22" t="n"/>
      <c r="L178" s="22" t="n"/>
      <c r="M178" s="20" t="n"/>
      <c r="N178" s="21">
        <f>IFERROR(IF(OR($K178="",$L178=""),"",MOD($L178-$K178,1)*1440),"")</f>
        <v/>
      </c>
      <c r="O178" s="20" t="n"/>
      <c r="P178" s="21">
        <f>IF(COUNTA($N178,$O178)=0,"",SUM($N178:$O178))</f>
        <v/>
      </c>
      <c r="Q178" s="21">
        <f>IFERROR(INDEX('Standards &amp; Staff'!$C$5:$C$11,MATCH($I178,'Standards &amp; Staff'!$A$5:$A$11,0)),"")</f>
        <v/>
      </c>
      <c r="R178" s="21">
        <f>IFERROR(($P178/60)*INDEX('Standards &amp; Staff'!$G$15:$G$114,MATCH($C178,'Standards &amp; Staff'!$A$15:$A$114,0)),"")</f>
        <v/>
      </c>
      <c r="S178" s="21">
        <f>IFERROR($N178-$Q178,"")</f>
        <v/>
      </c>
      <c r="T178" s="38">
        <f>IFERROR($J178/$R178,"")</f>
        <v/>
      </c>
      <c r="U178" s="20" t="n"/>
      <c r="V178" s="20" t="n"/>
      <c r="W178" s="20" t="n"/>
      <c r="X178" s="20" t="n"/>
      <c r="Y178" s="39">
        <f>IFERROR(INDEX('Standards &amp; Staff'!$F$15:$F$114,MATCH($C178,'Standards &amp; Staff'!$A$15:$A$114,0)),"")</f>
        <v/>
      </c>
      <c r="Z178" s="39">
        <f>IFERROR(($P178/60)*$Y178,"")</f>
        <v/>
      </c>
      <c r="AA178" s="20" t="n"/>
      <c r="AB178" s="21">
        <f>IF($A178="","",IF(OR($M178="Not Completed",$U178="Failed",AND($T178&lt;&gt;"",$T178&lt;'Standards &amp; Staff'!$D$2),$AA178&gt;'Standards &amp; Staff'!$F$2),"Yes","No"))</f>
        <v/>
      </c>
      <c r="AC178" s="25">
        <f>IF($A178="","",IF($M178="Not Completed","Room Not Completed",IF($U178="Failed","Failed Inspection",IF(AND($T178&lt;&gt;"",$T178&lt;'Standards &amp; Staff'!$D$2),"Productivity Below Threshold",IF($AA178&gt;'Standards &amp; Staff'!$F$2,"Overtime Above Threshold","")))))</f>
        <v/>
      </c>
      <c r="AD178" s="26" t="n"/>
      <c r="AE178" s="26" t="n"/>
      <c r="AF178" s="20" t="n"/>
    </row>
    <row r="179">
      <c r="A179" s="19" t="n"/>
      <c r="B179" s="20" t="n"/>
      <c r="C179" s="20" t="n"/>
      <c r="D179" s="21">
        <f>IFERROR(INDEX('Standards &amp; Staff'!$B$15:$B$114,MATCH($C179,'Standards &amp; Staff'!$A$15:$A$114,0)),"")</f>
        <v/>
      </c>
      <c r="E179" s="21">
        <f>IFERROR(INDEX('Standards &amp; Staff'!$C$15:$C$114,MATCH($C179,'Standards &amp; Staff'!$A$15:$A$114,0)),"")</f>
        <v/>
      </c>
      <c r="F179" s="20" t="n"/>
      <c r="G179" s="20" t="n"/>
      <c r="H179" s="20" t="n"/>
      <c r="I179" s="20" t="n"/>
      <c r="J179" s="21">
        <f>IFERROR(IF($M179="Completed",INDEX('Standards &amp; Staff'!$B$5:$B$11,MATCH($I179,'Standards &amp; Staff'!$A$5:$A$11,0)),0),"")</f>
        <v/>
      </c>
      <c r="K179" s="22" t="n"/>
      <c r="L179" s="22" t="n"/>
      <c r="M179" s="20" t="n"/>
      <c r="N179" s="21">
        <f>IFERROR(IF(OR($K179="",$L179=""),"",MOD($L179-$K179,1)*1440),"")</f>
        <v/>
      </c>
      <c r="O179" s="20" t="n"/>
      <c r="P179" s="21">
        <f>IF(COUNTA($N179,$O179)=0,"",SUM($N179:$O179))</f>
        <v/>
      </c>
      <c r="Q179" s="21">
        <f>IFERROR(INDEX('Standards &amp; Staff'!$C$5:$C$11,MATCH($I179,'Standards &amp; Staff'!$A$5:$A$11,0)),"")</f>
        <v/>
      </c>
      <c r="R179" s="21">
        <f>IFERROR(($P179/60)*INDEX('Standards &amp; Staff'!$G$15:$G$114,MATCH($C179,'Standards &amp; Staff'!$A$15:$A$114,0)),"")</f>
        <v/>
      </c>
      <c r="S179" s="21">
        <f>IFERROR($N179-$Q179,"")</f>
        <v/>
      </c>
      <c r="T179" s="38">
        <f>IFERROR($J179/$R179,"")</f>
        <v/>
      </c>
      <c r="U179" s="20" t="n"/>
      <c r="V179" s="20" t="n"/>
      <c r="W179" s="20" t="n"/>
      <c r="X179" s="20" t="n"/>
      <c r="Y179" s="39">
        <f>IFERROR(INDEX('Standards &amp; Staff'!$F$15:$F$114,MATCH($C179,'Standards &amp; Staff'!$A$15:$A$114,0)),"")</f>
        <v/>
      </c>
      <c r="Z179" s="39">
        <f>IFERROR(($P179/60)*$Y179,"")</f>
        <v/>
      </c>
      <c r="AA179" s="20" t="n"/>
      <c r="AB179" s="21">
        <f>IF($A179="","",IF(OR($M179="Not Completed",$U179="Failed",AND($T179&lt;&gt;"",$T179&lt;'Standards &amp; Staff'!$D$2),$AA179&gt;'Standards &amp; Staff'!$F$2),"Yes","No"))</f>
        <v/>
      </c>
      <c r="AC179" s="25">
        <f>IF($A179="","",IF($M179="Not Completed","Room Not Completed",IF($U179="Failed","Failed Inspection",IF(AND($T179&lt;&gt;"",$T179&lt;'Standards &amp; Staff'!$D$2),"Productivity Below Threshold",IF($AA179&gt;'Standards &amp; Staff'!$F$2,"Overtime Above Threshold","")))))</f>
        <v/>
      </c>
      <c r="AD179" s="26" t="n"/>
      <c r="AE179" s="26" t="n"/>
      <c r="AF179" s="20" t="n"/>
    </row>
    <row r="180">
      <c r="A180" s="19" t="n"/>
      <c r="B180" s="20" t="n"/>
      <c r="C180" s="20" t="n"/>
      <c r="D180" s="21">
        <f>IFERROR(INDEX('Standards &amp; Staff'!$B$15:$B$114,MATCH($C180,'Standards &amp; Staff'!$A$15:$A$114,0)),"")</f>
        <v/>
      </c>
      <c r="E180" s="21">
        <f>IFERROR(INDEX('Standards &amp; Staff'!$C$15:$C$114,MATCH($C180,'Standards &amp; Staff'!$A$15:$A$114,0)),"")</f>
        <v/>
      </c>
      <c r="F180" s="20" t="n"/>
      <c r="G180" s="20" t="n"/>
      <c r="H180" s="20" t="n"/>
      <c r="I180" s="20" t="n"/>
      <c r="J180" s="21">
        <f>IFERROR(IF($M180="Completed",INDEX('Standards &amp; Staff'!$B$5:$B$11,MATCH($I180,'Standards &amp; Staff'!$A$5:$A$11,0)),0),"")</f>
        <v/>
      </c>
      <c r="K180" s="22" t="n"/>
      <c r="L180" s="22" t="n"/>
      <c r="M180" s="20" t="n"/>
      <c r="N180" s="21">
        <f>IFERROR(IF(OR($K180="",$L180=""),"",MOD($L180-$K180,1)*1440),"")</f>
        <v/>
      </c>
      <c r="O180" s="20" t="n"/>
      <c r="P180" s="21">
        <f>IF(COUNTA($N180,$O180)=0,"",SUM($N180:$O180))</f>
        <v/>
      </c>
      <c r="Q180" s="21">
        <f>IFERROR(INDEX('Standards &amp; Staff'!$C$5:$C$11,MATCH($I180,'Standards &amp; Staff'!$A$5:$A$11,0)),"")</f>
        <v/>
      </c>
      <c r="R180" s="21">
        <f>IFERROR(($P180/60)*INDEX('Standards &amp; Staff'!$G$15:$G$114,MATCH($C180,'Standards &amp; Staff'!$A$15:$A$114,0)),"")</f>
        <v/>
      </c>
      <c r="S180" s="21">
        <f>IFERROR($N180-$Q180,"")</f>
        <v/>
      </c>
      <c r="T180" s="38">
        <f>IFERROR($J180/$R180,"")</f>
        <v/>
      </c>
      <c r="U180" s="20" t="n"/>
      <c r="V180" s="20" t="n"/>
      <c r="W180" s="20" t="n"/>
      <c r="X180" s="20" t="n"/>
      <c r="Y180" s="39">
        <f>IFERROR(INDEX('Standards &amp; Staff'!$F$15:$F$114,MATCH($C180,'Standards &amp; Staff'!$A$15:$A$114,0)),"")</f>
        <v/>
      </c>
      <c r="Z180" s="39">
        <f>IFERROR(($P180/60)*$Y180,"")</f>
        <v/>
      </c>
      <c r="AA180" s="20" t="n"/>
      <c r="AB180" s="21">
        <f>IF($A180="","",IF(OR($M180="Not Completed",$U180="Failed",AND($T180&lt;&gt;"",$T180&lt;'Standards &amp; Staff'!$D$2),$AA180&gt;'Standards &amp; Staff'!$F$2),"Yes","No"))</f>
        <v/>
      </c>
      <c r="AC180" s="25">
        <f>IF($A180="","",IF($M180="Not Completed","Room Not Completed",IF($U180="Failed","Failed Inspection",IF(AND($T180&lt;&gt;"",$T180&lt;'Standards &amp; Staff'!$D$2),"Productivity Below Threshold",IF($AA180&gt;'Standards &amp; Staff'!$F$2,"Overtime Above Threshold","")))))</f>
        <v/>
      </c>
      <c r="AD180" s="26" t="n"/>
      <c r="AE180" s="26" t="n"/>
      <c r="AF180" s="20" t="n"/>
    </row>
    <row r="181">
      <c r="A181" s="19" t="n"/>
      <c r="B181" s="20" t="n"/>
      <c r="C181" s="20" t="n"/>
      <c r="D181" s="21">
        <f>IFERROR(INDEX('Standards &amp; Staff'!$B$15:$B$114,MATCH($C181,'Standards &amp; Staff'!$A$15:$A$114,0)),"")</f>
        <v/>
      </c>
      <c r="E181" s="21">
        <f>IFERROR(INDEX('Standards &amp; Staff'!$C$15:$C$114,MATCH($C181,'Standards &amp; Staff'!$A$15:$A$114,0)),"")</f>
        <v/>
      </c>
      <c r="F181" s="20" t="n"/>
      <c r="G181" s="20" t="n"/>
      <c r="H181" s="20" t="n"/>
      <c r="I181" s="20" t="n"/>
      <c r="J181" s="21">
        <f>IFERROR(IF($M181="Completed",INDEX('Standards &amp; Staff'!$B$5:$B$11,MATCH($I181,'Standards &amp; Staff'!$A$5:$A$11,0)),0),"")</f>
        <v/>
      </c>
      <c r="K181" s="22" t="n"/>
      <c r="L181" s="22" t="n"/>
      <c r="M181" s="20" t="n"/>
      <c r="N181" s="21">
        <f>IFERROR(IF(OR($K181="",$L181=""),"",MOD($L181-$K181,1)*1440),"")</f>
        <v/>
      </c>
      <c r="O181" s="20" t="n"/>
      <c r="P181" s="21">
        <f>IF(COUNTA($N181,$O181)=0,"",SUM($N181:$O181))</f>
        <v/>
      </c>
      <c r="Q181" s="21">
        <f>IFERROR(INDEX('Standards &amp; Staff'!$C$5:$C$11,MATCH($I181,'Standards &amp; Staff'!$A$5:$A$11,0)),"")</f>
        <v/>
      </c>
      <c r="R181" s="21">
        <f>IFERROR(($P181/60)*INDEX('Standards &amp; Staff'!$G$15:$G$114,MATCH($C181,'Standards &amp; Staff'!$A$15:$A$114,0)),"")</f>
        <v/>
      </c>
      <c r="S181" s="21">
        <f>IFERROR($N181-$Q181,"")</f>
        <v/>
      </c>
      <c r="T181" s="38">
        <f>IFERROR($J181/$R181,"")</f>
        <v/>
      </c>
      <c r="U181" s="20" t="n"/>
      <c r="V181" s="20" t="n"/>
      <c r="W181" s="20" t="n"/>
      <c r="X181" s="20" t="n"/>
      <c r="Y181" s="39">
        <f>IFERROR(INDEX('Standards &amp; Staff'!$F$15:$F$114,MATCH($C181,'Standards &amp; Staff'!$A$15:$A$114,0)),"")</f>
        <v/>
      </c>
      <c r="Z181" s="39">
        <f>IFERROR(($P181/60)*$Y181,"")</f>
        <v/>
      </c>
      <c r="AA181" s="20" t="n"/>
      <c r="AB181" s="21">
        <f>IF($A181="","",IF(OR($M181="Not Completed",$U181="Failed",AND($T181&lt;&gt;"",$T181&lt;'Standards &amp; Staff'!$D$2),$AA181&gt;'Standards &amp; Staff'!$F$2),"Yes","No"))</f>
        <v/>
      </c>
      <c r="AC181" s="25">
        <f>IF($A181="","",IF($M181="Not Completed","Room Not Completed",IF($U181="Failed","Failed Inspection",IF(AND($T181&lt;&gt;"",$T181&lt;'Standards &amp; Staff'!$D$2),"Productivity Below Threshold",IF($AA181&gt;'Standards &amp; Staff'!$F$2,"Overtime Above Threshold","")))))</f>
        <v/>
      </c>
      <c r="AD181" s="26" t="n"/>
      <c r="AE181" s="26" t="n"/>
      <c r="AF181" s="20" t="n"/>
    </row>
    <row r="182">
      <c r="A182" s="19" t="n"/>
      <c r="B182" s="20" t="n"/>
      <c r="C182" s="20" t="n"/>
      <c r="D182" s="21">
        <f>IFERROR(INDEX('Standards &amp; Staff'!$B$15:$B$114,MATCH($C182,'Standards &amp; Staff'!$A$15:$A$114,0)),"")</f>
        <v/>
      </c>
      <c r="E182" s="21">
        <f>IFERROR(INDEX('Standards &amp; Staff'!$C$15:$C$114,MATCH($C182,'Standards &amp; Staff'!$A$15:$A$114,0)),"")</f>
        <v/>
      </c>
      <c r="F182" s="20" t="n"/>
      <c r="G182" s="20" t="n"/>
      <c r="H182" s="20" t="n"/>
      <c r="I182" s="20" t="n"/>
      <c r="J182" s="21">
        <f>IFERROR(IF($M182="Completed",INDEX('Standards &amp; Staff'!$B$5:$B$11,MATCH($I182,'Standards &amp; Staff'!$A$5:$A$11,0)),0),"")</f>
        <v/>
      </c>
      <c r="K182" s="22" t="n"/>
      <c r="L182" s="22" t="n"/>
      <c r="M182" s="20" t="n"/>
      <c r="N182" s="21">
        <f>IFERROR(IF(OR($K182="",$L182=""),"",MOD($L182-$K182,1)*1440),"")</f>
        <v/>
      </c>
      <c r="O182" s="20" t="n"/>
      <c r="P182" s="21">
        <f>IF(COUNTA($N182,$O182)=0,"",SUM($N182:$O182))</f>
        <v/>
      </c>
      <c r="Q182" s="21">
        <f>IFERROR(INDEX('Standards &amp; Staff'!$C$5:$C$11,MATCH($I182,'Standards &amp; Staff'!$A$5:$A$11,0)),"")</f>
        <v/>
      </c>
      <c r="R182" s="21">
        <f>IFERROR(($P182/60)*INDEX('Standards &amp; Staff'!$G$15:$G$114,MATCH($C182,'Standards &amp; Staff'!$A$15:$A$114,0)),"")</f>
        <v/>
      </c>
      <c r="S182" s="21">
        <f>IFERROR($N182-$Q182,"")</f>
        <v/>
      </c>
      <c r="T182" s="38">
        <f>IFERROR($J182/$R182,"")</f>
        <v/>
      </c>
      <c r="U182" s="20" t="n"/>
      <c r="V182" s="20" t="n"/>
      <c r="W182" s="20" t="n"/>
      <c r="X182" s="20" t="n"/>
      <c r="Y182" s="39">
        <f>IFERROR(INDEX('Standards &amp; Staff'!$F$15:$F$114,MATCH($C182,'Standards &amp; Staff'!$A$15:$A$114,0)),"")</f>
        <v/>
      </c>
      <c r="Z182" s="39">
        <f>IFERROR(($P182/60)*$Y182,"")</f>
        <v/>
      </c>
      <c r="AA182" s="20" t="n"/>
      <c r="AB182" s="21">
        <f>IF($A182="","",IF(OR($M182="Not Completed",$U182="Failed",AND($T182&lt;&gt;"",$T182&lt;'Standards &amp; Staff'!$D$2),$AA182&gt;'Standards &amp; Staff'!$F$2),"Yes","No"))</f>
        <v/>
      </c>
      <c r="AC182" s="25">
        <f>IF($A182="","",IF($M182="Not Completed","Room Not Completed",IF($U182="Failed","Failed Inspection",IF(AND($T182&lt;&gt;"",$T182&lt;'Standards &amp; Staff'!$D$2),"Productivity Below Threshold",IF($AA182&gt;'Standards &amp; Staff'!$F$2,"Overtime Above Threshold","")))))</f>
        <v/>
      </c>
      <c r="AD182" s="26" t="n"/>
      <c r="AE182" s="26" t="n"/>
      <c r="AF182" s="20" t="n"/>
    </row>
    <row r="183">
      <c r="A183" s="19" t="n"/>
      <c r="B183" s="20" t="n"/>
      <c r="C183" s="20" t="n"/>
      <c r="D183" s="21">
        <f>IFERROR(INDEX('Standards &amp; Staff'!$B$15:$B$114,MATCH($C183,'Standards &amp; Staff'!$A$15:$A$114,0)),"")</f>
        <v/>
      </c>
      <c r="E183" s="21">
        <f>IFERROR(INDEX('Standards &amp; Staff'!$C$15:$C$114,MATCH($C183,'Standards &amp; Staff'!$A$15:$A$114,0)),"")</f>
        <v/>
      </c>
      <c r="F183" s="20" t="n"/>
      <c r="G183" s="20" t="n"/>
      <c r="H183" s="20" t="n"/>
      <c r="I183" s="20" t="n"/>
      <c r="J183" s="21">
        <f>IFERROR(IF($M183="Completed",INDEX('Standards &amp; Staff'!$B$5:$B$11,MATCH($I183,'Standards &amp; Staff'!$A$5:$A$11,0)),0),"")</f>
        <v/>
      </c>
      <c r="K183" s="22" t="n"/>
      <c r="L183" s="22" t="n"/>
      <c r="M183" s="20" t="n"/>
      <c r="N183" s="21">
        <f>IFERROR(IF(OR($K183="",$L183=""),"",MOD($L183-$K183,1)*1440),"")</f>
        <v/>
      </c>
      <c r="O183" s="20" t="n"/>
      <c r="P183" s="21">
        <f>IF(COUNTA($N183,$O183)=0,"",SUM($N183:$O183))</f>
        <v/>
      </c>
      <c r="Q183" s="21">
        <f>IFERROR(INDEX('Standards &amp; Staff'!$C$5:$C$11,MATCH($I183,'Standards &amp; Staff'!$A$5:$A$11,0)),"")</f>
        <v/>
      </c>
      <c r="R183" s="21">
        <f>IFERROR(($P183/60)*INDEX('Standards &amp; Staff'!$G$15:$G$114,MATCH($C183,'Standards &amp; Staff'!$A$15:$A$114,0)),"")</f>
        <v/>
      </c>
      <c r="S183" s="21">
        <f>IFERROR($N183-$Q183,"")</f>
        <v/>
      </c>
      <c r="T183" s="38">
        <f>IFERROR($J183/$R183,"")</f>
        <v/>
      </c>
      <c r="U183" s="20" t="n"/>
      <c r="V183" s="20" t="n"/>
      <c r="W183" s="20" t="n"/>
      <c r="X183" s="20" t="n"/>
      <c r="Y183" s="39">
        <f>IFERROR(INDEX('Standards &amp; Staff'!$F$15:$F$114,MATCH($C183,'Standards &amp; Staff'!$A$15:$A$114,0)),"")</f>
        <v/>
      </c>
      <c r="Z183" s="39">
        <f>IFERROR(($P183/60)*$Y183,"")</f>
        <v/>
      </c>
      <c r="AA183" s="20" t="n"/>
      <c r="AB183" s="21">
        <f>IF($A183="","",IF(OR($M183="Not Completed",$U183="Failed",AND($T183&lt;&gt;"",$T183&lt;'Standards &amp; Staff'!$D$2),$AA183&gt;'Standards &amp; Staff'!$F$2),"Yes","No"))</f>
        <v/>
      </c>
      <c r="AC183" s="25">
        <f>IF($A183="","",IF($M183="Not Completed","Room Not Completed",IF($U183="Failed","Failed Inspection",IF(AND($T183&lt;&gt;"",$T183&lt;'Standards &amp; Staff'!$D$2),"Productivity Below Threshold",IF($AA183&gt;'Standards &amp; Staff'!$F$2,"Overtime Above Threshold","")))))</f>
        <v/>
      </c>
      <c r="AD183" s="26" t="n"/>
      <c r="AE183" s="26" t="n"/>
      <c r="AF183" s="20" t="n"/>
    </row>
    <row r="184">
      <c r="A184" s="19" t="n"/>
      <c r="B184" s="20" t="n"/>
      <c r="C184" s="20" t="n"/>
      <c r="D184" s="21">
        <f>IFERROR(INDEX('Standards &amp; Staff'!$B$15:$B$114,MATCH($C184,'Standards &amp; Staff'!$A$15:$A$114,0)),"")</f>
        <v/>
      </c>
      <c r="E184" s="21">
        <f>IFERROR(INDEX('Standards &amp; Staff'!$C$15:$C$114,MATCH($C184,'Standards &amp; Staff'!$A$15:$A$114,0)),"")</f>
        <v/>
      </c>
      <c r="F184" s="20" t="n"/>
      <c r="G184" s="20" t="n"/>
      <c r="H184" s="20" t="n"/>
      <c r="I184" s="20" t="n"/>
      <c r="J184" s="21">
        <f>IFERROR(IF($M184="Completed",INDEX('Standards &amp; Staff'!$B$5:$B$11,MATCH($I184,'Standards &amp; Staff'!$A$5:$A$11,0)),0),"")</f>
        <v/>
      </c>
      <c r="K184" s="22" t="n"/>
      <c r="L184" s="22" t="n"/>
      <c r="M184" s="20" t="n"/>
      <c r="N184" s="21">
        <f>IFERROR(IF(OR($K184="",$L184=""),"",MOD($L184-$K184,1)*1440),"")</f>
        <v/>
      </c>
      <c r="O184" s="20" t="n"/>
      <c r="P184" s="21">
        <f>IF(COUNTA($N184,$O184)=0,"",SUM($N184:$O184))</f>
        <v/>
      </c>
      <c r="Q184" s="21">
        <f>IFERROR(INDEX('Standards &amp; Staff'!$C$5:$C$11,MATCH($I184,'Standards &amp; Staff'!$A$5:$A$11,0)),"")</f>
        <v/>
      </c>
      <c r="R184" s="21">
        <f>IFERROR(($P184/60)*INDEX('Standards &amp; Staff'!$G$15:$G$114,MATCH($C184,'Standards &amp; Staff'!$A$15:$A$114,0)),"")</f>
        <v/>
      </c>
      <c r="S184" s="21">
        <f>IFERROR($N184-$Q184,"")</f>
        <v/>
      </c>
      <c r="T184" s="38">
        <f>IFERROR($J184/$R184,"")</f>
        <v/>
      </c>
      <c r="U184" s="20" t="n"/>
      <c r="V184" s="20" t="n"/>
      <c r="W184" s="20" t="n"/>
      <c r="X184" s="20" t="n"/>
      <c r="Y184" s="39">
        <f>IFERROR(INDEX('Standards &amp; Staff'!$F$15:$F$114,MATCH($C184,'Standards &amp; Staff'!$A$15:$A$114,0)),"")</f>
        <v/>
      </c>
      <c r="Z184" s="39">
        <f>IFERROR(($P184/60)*$Y184,"")</f>
        <v/>
      </c>
      <c r="AA184" s="20" t="n"/>
      <c r="AB184" s="21">
        <f>IF($A184="","",IF(OR($M184="Not Completed",$U184="Failed",AND($T184&lt;&gt;"",$T184&lt;'Standards &amp; Staff'!$D$2),$AA184&gt;'Standards &amp; Staff'!$F$2),"Yes","No"))</f>
        <v/>
      </c>
      <c r="AC184" s="25">
        <f>IF($A184="","",IF($M184="Not Completed","Room Not Completed",IF($U184="Failed","Failed Inspection",IF(AND($T184&lt;&gt;"",$T184&lt;'Standards &amp; Staff'!$D$2),"Productivity Below Threshold",IF($AA184&gt;'Standards &amp; Staff'!$F$2,"Overtime Above Threshold","")))))</f>
        <v/>
      </c>
      <c r="AD184" s="26" t="n"/>
      <c r="AE184" s="26" t="n"/>
      <c r="AF184" s="20" t="n"/>
    </row>
    <row r="185">
      <c r="A185" s="19" t="n"/>
      <c r="B185" s="20" t="n"/>
      <c r="C185" s="20" t="n"/>
      <c r="D185" s="21">
        <f>IFERROR(INDEX('Standards &amp; Staff'!$B$15:$B$114,MATCH($C185,'Standards &amp; Staff'!$A$15:$A$114,0)),"")</f>
        <v/>
      </c>
      <c r="E185" s="21">
        <f>IFERROR(INDEX('Standards &amp; Staff'!$C$15:$C$114,MATCH($C185,'Standards &amp; Staff'!$A$15:$A$114,0)),"")</f>
        <v/>
      </c>
      <c r="F185" s="20" t="n"/>
      <c r="G185" s="20" t="n"/>
      <c r="H185" s="20" t="n"/>
      <c r="I185" s="20" t="n"/>
      <c r="J185" s="21">
        <f>IFERROR(IF($M185="Completed",INDEX('Standards &amp; Staff'!$B$5:$B$11,MATCH($I185,'Standards &amp; Staff'!$A$5:$A$11,0)),0),"")</f>
        <v/>
      </c>
      <c r="K185" s="22" t="n"/>
      <c r="L185" s="22" t="n"/>
      <c r="M185" s="20" t="n"/>
      <c r="N185" s="21">
        <f>IFERROR(IF(OR($K185="",$L185=""),"",MOD($L185-$K185,1)*1440),"")</f>
        <v/>
      </c>
      <c r="O185" s="20" t="n"/>
      <c r="P185" s="21">
        <f>IF(COUNTA($N185,$O185)=0,"",SUM($N185:$O185))</f>
        <v/>
      </c>
      <c r="Q185" s="21">
        <f>IFERROR(INDEX('Standards &amp; Staff'!$C$5:$C$11,MATCH($I185,'Standards &amp; Staff'!$A$5:$A$11,0)),"")</f>
        <v/>
      </c>
      <c r="R185" s="21">
        <f>IFERROR(($P185/60)*INDEX('Standards &amp; Staff'!$G$15:$G$114,MATCH($C185,'Standards &amp; Staff'!$A$15:$A$114,0)),"")</f>
        <v/>
      </c>
      <c r="S185" s="21">
        <f>IFERROR($N185-$Q185,"")</f>
        <v/>
      </c>
      <c r="T185" s="38">
        <f>IFERROR($J185/$R185,"")</f>
        <v/>
      </c>
      <c r="U185" s="20" t="n"/>
      <c r="V185" s="20" t="n"/>
      <c r="W185" s="20" t="n"/>
      <c r="X185" s="20" t="n"/>
      <c r="Y185" s="39">
        <f>IFERROR(INDEX('Standards &amp; Staff'!$F$15:$F$114,MATCH($C185,'Standards &amp; Staff'!$A$15:$A$114,0)),"")</f>
        <v/>
      </c>
      <c r="Z185" s="39">
        <f>IFERROR(($P185/60)*$Y185,"")</f>
        <v/>
      </c>
      <c r="AA185" s="20" t="n"/>
      <c r="AB185" s="21">
        <f>IF($A185="","",IF(OR($M185="Not Completed",$U185="Failed",AND($T185&lt;&gt;"",$T185&lt;'Standards &amp; Staff'!$D$2),$AA185&gt;'Standards &amp; Staff'!$F$2),"Yes","No"))</f>
        <v/>
      </c>
      <c r="AC185" s="25">
        <f>IF($A185="","",IF($M185="Not Completed","Room Not Completed",IF($U185="Failed","Failed Inspection",IF(AND($T185&lt;&gt;"",$T185&lt;'Standards &amp; Staff'!$D$2),"Productivity Below Threshold",IF($AA185&gt;'Standards &amp; Staff'!$F$2,"Overtime Above Threshold","")))))</f>
        <v/>
      </c>
      <c r="AD185" s="26" t="n"/>
      <c r="AE185" s="26" t="n"/>
      <c r="AF185" s="20" t="n"/>
    </row>
    <row r="186">
      <c r="A186" s="19" t="n"/>
      <c r="B186" s="20" t="n"/>
      <c r="C186" s="20" t="n"/>
      <c r="D186" s="21">
        <f>IFERROR(INDEX('Standards &amp; Staff'!$B$15:$B$114,MATCH($C186,'Standards &amp; Staff'!$A$15:$A$114,0)),"")</f>
        <v/>
      </c>
      <c r="E186" s="21">
        <f>IFERROR(INDEX('Standards &amp; Staff'!$C$15:$C$114,MATCH($C186,'Standards &amp; Staff'!$A$15:$A$114,0)),"")</f>
        <v/>
      </c>
      <c r="F186" s="20" t="n"/>
      <c r="G186" s="20" t="n"/>
      <c r="H186" s="20" t="n"/>
      <c r="I186" s="20" t="n"/>
      <c r="J186" s="21">
        <f>IFERROR(IF($M186="Completed",INDEX('Standards &amp; Staff'!$B$5:$B$11,MATCH($I186,'Standards &amp; Staff'!$A$5:$A$11,0)),0),"")</f>
        <v/>
      </c>
      <c r="K186" s="22" t="n"/>
      <c r="L186" s="22" t="n"/>
      <c r="M186" s="20" t="n"/>
      <c r="N186" s="21">
        <f>IFERROR(IF(OR($K186="",$L186=""),"",MOD($L186-$K186,1)*1440),"")</f>
        <v/>
      </c>
      <c r="O186" s="20" t="n"/>
      <c r="P186" s="21">
        <f>IF(COUNTA($N186,$O186)=0,"",SUM($N186:$O186))</f>
        <v/>
      </c>
      <c r="Q186" s="21">
        <f>IFERROR(INDEX('Standards &amp; Staff'!$C$5:$C$11,MATCH($I186,'Standards &amp; Staff'!$A$5:$A$11,0)),"")</f>
        <v/>
      </c>
      <c r="R186" s="21">
        <f>IFERROR(($P186/60)*INDEX('Standards &amp; Staff'!$G$15:$G$114,MATCH($C186,'Standards &amp; Staff'!$A$15:$A$114,0)),"")</f>
        <v/>
      </c>
      <c r="S186" s="21">
        <f>IFERROR($N186-$Q186,"")</f>
        <v/>
      </c>
      <c r="T186" s="38">
        <f>IFERROR($J186/$R186,"")</f>
        <v/>
      </c>
      <c r="U186" s="20" t="n"/>
      <c r="V186" s="20" t="n"/>
      <c r="W186" s="20" t="n"/>
      <c r="X186" s="20" t="n"/>
      <c r="Y186" s="39">
        <f>IFERROR(INDEX('Standards &amp; Staff'!$F$15:$F$114,MATCH($C186,'Standards &amp; Staff'!$A$15:$A$114,0)),"")</f>
        <v/>
      </c>
      <c r="Z186" s="39">
        <f>IFERROR(($P186/60)*$Y186,"")</f>
        <v/>
      </c>
      <c r="AA186" s="20" t="n"/>
      <c r="AB186" s="21">
        <f>IF($A186="","",IF(OR($M186="Not Completed",$U186="Failed",AND($T186&lt;&gt;"",$T186&lt;'Standards &amp; Staff'!$D$2),$AA186&gt;'Standards &amp; Staff'!$F$2),"Yes","No"))</f>
        <v/>
      </c>
      <c r="AC186" s="25">
        <f>IF($A186="","",IF($M186="Not Completed","Room Not Completed",IF($U186="Failed","Failed Inspection",IF(AND($T186&lt;&gt;"",$T186&lt;'Standards &amp; Staff'!$D$2),"Productivity Below Threshold",IF($AA186&gt;'Standards &amp; Staff'!$F$2,"Overtime Above Threshold","")))))</f>
        <v/>
      </c>
      <c r="AD186" s="26" t="n"/>
      <c r="AE186" s="26" t="n"/>
      <c r="AF186" s="20" t="n"/>
    </row>
    <row r="187">
      <c r="A187" s="19" t="n"/>
      <c r="B187" s="20" t="n"/>
      <c r="C187" s="20" t="n"/>
      <c r="D187" s="21">
        <f>IFERROR(INDEX('Standards &amp; Staff'!$B$15:$B$114,MATCH($C187,'Standards &amp; Staff'!$A$15:$A$114,0)),"")</f>
        <v/>
      </c>
      <c r="E187" s="21">
        <f>IFERROR(INDEX('Standards &amp; Staff'!$C$15:$C$114,MATCH($C187,'Standards &amp; Staff'!$A$15:$A$114,0)),"")</f>
        <v/>
      </c>
      <c r="F187" s="20" t="n"/>
      <c r="G187" s="20" t="n"/>
      <c r="H187" s="20" t="n"/>
      <c r="I187" s="20" t="n"/>
      <c r="J187" s="21">
        <f>IFERROR(IF($M187="Completed",INDEX('Standards &amp; Staff'!$B$5:$B$11,MATCH($I187,'Standards &amp; Staff'!$A$5:$A$11,0)),0),"")</f>
        <v/>
      </c>
      <c r="K187" s="22" t="n"/>
      <c r="L187" s="22" t="n"/>
      <c r="M187" s="20" t="n"/>
      <c r="N187" s="21">
        <f>IFERROR(IF(OR($K187="",$L187=""),"",MOD($L187-$K187,1)*1440),"")</f>
        <v/>
      </c>
      <c r="O187" s="20" t="n"/>
      <c r="P187" s="21">
        <f>IF(COUNTA($N187,$O187)=0,"",SUM($N187:$O187))</f>
        <v/>
      </c>
      <c r="Q187" s="21">
        <f>IFERROR(INDEX('Standards &amp; Staff'!$C$5:$C$11,MATCH($I187,'Standards &amp; Staff'!$A$5:$A$11,0)),"")</f>
        <v/>
      </c>
      <c r="R187" s="21">
        <f>IFERROR(($P187/60)*INDEX('Standards &amp; Staff'!$G$15:$G$114,MATCH($C187,'Standards &amp; Staff'!$A$15:$A$114,0)),"")</f>
        <v/>
      </c>
      <c r="S187" s="21">
        <f>IFERROR($N187-$Q187,"")</f>
        <v/>
      </c>
      <c r="T187" s="38">
        <f>IFERROR($J187/$R187,"")</f>
        <v/>
      </c>
      <c r="U187" s="20" t="n"/>
      <c r="V187" s="20" t="n"/>
      <c r="W187" s="20" t="n"/>
      <c r="X187" s="20" t="n"/>
      <c r="Y187" s="39">
        <f>IFERROR(INDEX('Standards &amp; Staff'!$F$15:$F$114,MATCH($C187,'Standards &amp; Staff'!$A$15:$A$114,0)),"")</f>
        <v/>
      </c>
      <c r="Z187" s="39">
        <f>IFERROR(($P187/60)*$Y187,"")</f>
        <v/>
      </c>
      <c r="AA187" s="20" t="n"/>
      <c r="AB187" s="21">
        <f>IF($A187="","",IF(OR($M187="Not Completed",$U187="Failed",AND($T187&lt;&gt;"",$T187&lt;'Standards &amp; Staff'!$D$2),$AA187&gt;'Standards &amp; Staff'!$F$2),"Yes","No"))</f>
        <v/>
      </c>
      <c r="AC187" s="25">
        <f>IF($A187="","",IF($M187="Not Completed","Room Not Completed",IF($U187="Failed","Failed Inspection",IF(AND($T187&lt;&gt;"",$T187&lt;'Standards &amp; Staff'!$D$2),"Productivity Below Threshold",IF($AA187&gt;'Standards &amp; Staff'!$F$2,"Overtime Above Threshold","")))))</f>
        <v/>
      </c>
      <c r="AD187" s="26" t="n"/>
      <c r="AE187" s="26" t="n"/>
      <c r="AF187" s="20" t="n"/>
    </row>
    <row r="188">
      <c r="A188" s="19" t="n"/>
      <c r="B188" s="20" t="n"/>
      <c r="C188" s="20" t="n"/>
      <c r="D188" s="21">
        <f>IFERROR(INDEX('Standards &amp; Staff'!$B$15:$B$114,MATCH($C188,'Standards &amp; Staff'!$A$15:$A$114,0)),"")</f>
        <v/>
      </c>
      <c r="E188" s="21">
        <f>IFERROR(INDEX('Standards &amp; Staff'!$C$15:$C$114,MATCH($C188,'Standards &amp; Staff'!$A$15:$A$114,0)),"")</f>
        <v/>
      </c>
      <c r="F188" s="20" t="n"/>
      <c r="G188" s="20" t="n"/>
      <c r="H188" s="20" t="n"/>
      <c r="I188" s="20" t="n"/>
      <c r="J188" s="21">
        <f>IFERROR(IF($M188="Completed",INDEX('Standards &amp; Staff'!$B$5:$B$11,MATCH($I188,'Standards &amp; Staff'!$A$5:$A$11,0)),0),"")</f>
        <v/>
      </c>
      <c r="K188" s="22" t="n"/>
      <c r="L188" s="22" t="n"/>
      <c r="M188" s="20" t="n"/>
      <c r="N188" s="21">
        <f>IFERROR(IF(OR($K188="",$L188=""),"",MOD($L188-$K188,1)*1440),"")</f>
        <v/>
      </c>
      <c r="O188" s="20" t="n"/>
      <c r="P188" s="21">
        <f>IF(COUNTA($N188,$O188)=0,"",SUM($N188:$O188))</f>
        <v/>
      </c>
      <c r="Q188" s="21">
        <f>IFERROR(INDEX('Standards &amp; Staff'!$C$5:$C$11,MATCH($I188,'Standards &amp; Staff'!$A$5:$A$11,0)),"")</f>
        <v/>
      </c>
      <c r="R188" s="21">
        <f>IFERROR(($P188/60)*INDEX('Standards &amp; Staff'!$G$15:$G$114,MATCH($C188,'Standards &amp; Staff'!$A$15:$A$114,0)),"")</f>
        <v/>
      </c>
      <c r="S188" s="21">
        <f>IFERROR($N188-$Q188,"")</f>
        <v/>
      </c>
      <c r="T188" s="38">
        <f>IFERROR($J188/$R188,"")</f>
        <v/>
      </c>
      <c r="U188" s="20" t="n"/>
      <c r="V188" s="20" t="n"/>
      <c r="W188" s="20" t="n"/>
      <c r="X188" s="20" t="n"/>
      <c r="Y188" s="39">
        <f>IFERROR(INDEX('Standards &amp; Staff'!$F$15:$F$114,MATCH($C188,'Standards &amp; Staff'!$A$15:$A$114,0)),"")</f>
        <v/>
      </c>
      <c r="Z188" s="39">
        <f>IFERROR(($P188/60)*$Y188,"")</f>
        <v/>
      </c>
      <c r="AA188" s="20" t="n"/>
      <c r="AB188" s="21">
        <f>IF($A188="","",IF(OR($M188="Not Completed",$U188="Failed",AND($T188&lt;&gt;"",$T188&lt;'Standards &amp; Staff'!$D$2),$AA188&gt;'Standards &amp; Staff'!$F$2),"Yes","No"))</f>
        <v/>
      </c>
      <c r="AC188" s="25">
        <f>IF($A188="","",IF($M188="Not Completed","Room Not Completed",IF($U188="Failed","Failed Inspection",IF(AND($T188&lt;&gt;"",$T188&lt;'Standards &amp; Staff'!$D$2),"Productivity Below Threshold",IF($AA188&gt;'Standards &amp; Staff'!$F$2,"Overtime Above Threshold","")))))</f>
        <v/>
      </c>
      <c r="AD188" s="26" t="n"/>
      <c r="AE188" s="26" t="n"/>
      <c r="AF188" s="20" t="n"/>
    </row>
    <row r="189">
      <c r="A189" s="19" t="n"/>
      <c r="B189" s="20" t="n"/>
      <c r="C189" s="20" t="n"/>
      <c r="D189" s="21">
        <f>IFERROR(INDEX('Standards &amp; Staff'!$B$15:$B$114,MATCH($C189,'Standards &amp; Staff'!$A$15:$A$114,0)),"")</f>
        <v/>
      </c>
      <c r="E189" s="21">
        <f>IFERROR(INDEX('Standards &amp; Staff'!$C$15:$C$114,MATCH($C189,'Standards &amp; Staff'!$A$15:$A$114,0)),"")</f>
        <v/>
      </c>
      <c r="F189" s="20" t="n"/>
      <c r="G189" s="20" t="n"/>
      <c r="H189" s="20" t="n"/>
      <c r="I189" s="20" t="n"/>
      <c r="J189" s="21">
        <f>IFERROR(IF($M189="Completed",INDEX('Standards &amp; Staff'!$B$5:$B$11,MATCH($I189,'Standards &amp; Staff'!$A$5:$A$11,0)),0),"")</f>
        <v/>
      </c>
      <c r="K189" s="22" t="n"/>
      <c r="L189" s="22" t="n"/>
      <c r="M189" s="20" t="n"/>
      <c r="N189" s="21">
        <f>IFERROR(IF(OR($K189="",$L189=""),"",MOD($L189-$K189,1)*1440),"")</f>
        <v/>
      </c>
      <c r="O189" s="20" t="n"/>
      <c r="P189" s="21">
        <f>IF(COUNTA($N189,$O189)=0,"",SUM($N189:$O189))</f>
        <v/>
      </c>
      <c r="Q189" s="21">
        <f>IFERROR(INDEX('Standards &amp; Staff'!$C$5:$C$11,MATCH($I189,'Standards &amp; Staff'!$A$5:$A$11,0)),"")</f>
        <v/>
      </c>
      <c r="R189" s="21">
        <f>IFERROR(($P189/60)*INDEX('Standards &amp; Staff'!$G$15:$G$114,MATCH($C189,'Standards &amp; Staff'!$A$15:$A$114,0)),"")</f>
        <v/>
      </c>
      <c r="S189" s="21">
        <f>IFERROR($N189-$Q189,"")</f>
        <v/>
      </c>
      <c r="T189" s="38">
        <f>IFERROR($J189/$R189,"")</f>
        <v/>
      </c>
      <c r="U189" s="20" t="n"/>
      <c r="V189" s="20" t="n"/>
      <c r="W189" s="20" t="n"/>
      <c r="X189" s="20" t="n"/>
      <c r="Y189" s="39">
        <f>IFERROR(INDEX('Standards &amp; Staff'!$F$15:$F$114,MATCH($C189,'Standards &amp; Staff'!$A$15:$A$114,0)),"")</f>
        <v/>
      </c>
      <c r="Z189" s="39">
        <f>IFERROR(($P189/60)*$Y189,"")</f>
        <v/>
      </c>
      <c r="AA189" s="20" t="n"/>
      <c r="AB189" s="21">
        <f>IF($A189="","",IF(OR($M189="Not Completed",$U189="Failed",AND($T189&lt;&gt;"",$T189&lt;'Standards &amp; Staff'!$D$2),$AA189&gt;'Standards &amp; Staff'!$F$2),"Yes","No"))</f>
        <v/>
      </c>
      <c r="AC189" s="25">
        <f>IF($A189="","",IF($M189="Not Completed","Room Not Completed",IF($U189="Failed","Failed Inspection",IF(AND($T189&lt;&gt;"",$T189&lt;'Standards &amp; Staff'!$D$2),"Productivity Below Threshold",IF($AA189&gt;'Standards &amp; Staff'!$F$2,"Overtime Above Threshold","")))))</f>
        <v/>
      </c>
      <c r="AD189" s="26" t="n"/>
      <c r="AE189" s="26" t="n"/>
      <c r="AF189" s="20" t="n"/>
    </row>
    <row r="190">
      <c r="A190" s="19" t="n"/>
      <c r="B190" s="20" t="n"/>
      <c r="C190" s="20" t="n"/>
      <c r="D190" s="21">
        <f>IFERROR(INDEX('Standards &amp; Staff'!$B$15:$B$114,MATCH($C190,'Standards &amp; Staff'!$A$15:$A$114,0)),"")</f>
        <v/>
      </c>
      <c r="E190" s="21">
        <f>IFERROR(INDEX('Standards &amp; Staff'!$C$15:$C$114,MATCH($C190,'Standards &amp; Staff'!$A$15:$A$114,0)),"")</f>
        <v/>
      </c>
      <c r="F190" s="20" t="n"/>
      <c r="G190" s="20" t="n"/>
      <c r="H190" s="20" t="n"/>
      <c r="I190" s="20" t="n"/>
      <c r="J190" s="21">
        <f>IFERROR(IF($M190="Completed",INDEX('Standards &amp; Staff'!$B$5:$B$11,MATCH($I190,'Standards &amp; Staff'!$A$5:$A$11,0)),0),"")</f>
        <v/>
      </c>
      <c r="K190" s="22" t="n"/>
      <c r="L190" s="22" t="n"/>
      <c r="M190" s="20" t="n"/>
      <c r="N190" s="21">
        <f>IFERROR(IF(OR($K190="",$L190=""),"",MOD($L190-$K190,1)*1440),"")</f>
        <v/>
      </c>
      <c r="O190" s="20" t="n"/>
      <c r="P190" s="21">
        <f>IF(COUNTA($N190,$O190)=0,"",SUM($N190:$O190))</f>
        <v/>
      </c>
      <c r="Q190" s="21">
        <f>IFERROR(INDEX('Standards &amp; Staff'!$C$5:$C$11,MATCH($I190,'Standards &amp; Staff'!$A$5:$A$11,0)),"")</f>
        <v/>
      </c>
      <c r="R190" s="21">
        <f>IFERROR(($P190/60)*INDEX('Standards &amp; Staff'!$G$15:$G$114,MATCH($C190,'Standards &amp; Staff'!$A$15:$A$114,0)),"")</f>
        <v/>
      </c>
      <c r="S190" s="21">
        <f>IFERROR($N190-$Q190,"")</f>
        <v/>
      </c>
      <c r="T190" s="38">
        <f>IFERROR($J190/$R190,"")</f>
        <v/>
      </c>
      <c r="U190" s="20" t="n"/>
      <c r="V190" s="20" t="n"/>
      <c r="W190" s="20" t="n"/>
      <c r="X190" s="20" t="n"/>
      <c r="Y190" s="39">
        <f>IFERROR(INDEX('Standards &amp; Staff'!$F$15:$F$114,MATCH($C190,'Standards &amp; Staff'!$A$15:$A$114,0)),"")</f>
        <v/>
      </c>
      <c r="Z190" s="39">
        <f>IFERROR(($P190/60)*$Y190,"")</f>
        <v/>
      </c>
      <c r="AA190" s="20" t="n"/>
      <c r="AB190" s="21">
        <f>IF($A190="","",IF(OR($M190="Not Completed",$U190="Failed",AND($T190&lt;&gt;"",$T190&lt;'Standards &amp; Staff'!$D$2),$AA190&gt;'Standards &amp; Staff'!$F$2),"Yes","No"))</f>
        <v/>
      </c>
      <c r="AC190" s="25">
        <f>IF($A190="","",IF($M190="Not Completed","Room Not Completed",IF($U190="Failed","Failed Inspection",IF(AND($T190&lt;&gt;"",$T190&lt;'Standards &amp; Staff'!$D$2),"Productivity Below Threshold",IF($AA190&gt;'Standards &amp; Staff'!$F$2,"Overtime Above Threshold","")))))</f>
        <v/>
      </c>
      <c r="AD190" s="26" t="n"/>
      <c r="AE190" s="26" t="n"/>
      <c r="AF190" s="20" t="n"/>
    </row>
    <row r="191">
      <c r="A191" s="19" t="n"/>
      <c r="B191" s="20" t="n"/>
      <c r="C191" s="20" t="n"/>
      <c r="D191" s="21">
        <f>IFERROR(INDEX('Standards &amp; Staff'!$B$15:$B$114,MATCH($C191,'Standards &amp; Staff'!$A$15:$A$114,0)),"")</f>
        <v/>
      </c>
      <c r="E191" s="21">
        <f>IFERROR(INDEX('Standards &amp; Staff'!$C$15:$C$114,MATCH($C191,'Standards &amp; Staff'!$A$15:$A$114,0)),"")</f>
        <v/>
      </c>
      <c r="F191" s="20" t="n"/>
      <c r="G191" s="20" t="n"/>
      <c r="H191" s="20" t="n"/>
      <c r="I191" s="20" t="n"/>
      <c r="J191" s="21">
        <f>IFERROR(IF($M191="Completed",INDEX('Standards &amp; Staff'!$B$5:$B$11,MATCH($I191,'Standards &amp; Staff'!$A$5:$A$11,0)),0),"")</f>
        <v/>
      </c>
      <c r="K191" s="22" t="n"/>
      <c r="L191" s="22" t="n"/>
      <c r="M191" s="20" t="n"/>
      <c r="N191" s="21">
        <f>IFERROR(IF(OR($K191="",$L191=""),"",MOD($L191-$K191,1)*1440),"")</f>
        <v/>
      </c>
      <c r="O191" s="20" t="n"/>
      <c r="P191" s="21">
        <f>IF(COUNTA($N191,$O191)=0,"",SUM($N191:$O191))</f>
        <v/>
      </c>
      <c r="Q191" s="21">
        <f>IFERROR(INDEX('Standards &amp; Staff'!$C$5:$C$11,MATCH($I191,'Standards &amp; Staff'!$A$5:$A$11,0)),"")</f>
        <v/>
      </c>
      <c r="R191" s="21">
        <f>IFERROR(($P191/60)*INDEX('Standards &amp; Staff'!$G$15:$G$114,MATCH($C191,'Standards &amp; Staff'!$A$15:$A$114,0)),"")</f>
        <v/>
      </c>
      <c r="S191" s="21">
        <f>IFERROR($N191-$Q191,"")</f>
        <v/>
      </c>
      <c r="T191" s="38">
        <f>IFERROR($J191/$R191,"")</f>
        <v/>
      </c>
      <c r="U191" s="20" t="n"/>
      <c r="V191" s="20" t="n"/>
      <c r="W191" s="20" t="n"/>
      <c r="X191" s="20" t="n"/>
      <c r="Y191" s="39">
        <f>IFERROR(INDEX('Standards &amp; Staff'!$F$15:$F$114,MATCH($C191,'Standards &amp; Staff'!$A$15:$A$114,0)),"")</f>
        <v/>
      </c>
      <c r="Z191" s="39">
        <f>IFERROR(($P191/60)*$Y191,"")</f>
        <v/>
      </c>
      <c r="AA191" s="20" t="n"/>
      <c r="AB191" s="21">
        <f>IF($A191="","",IF(OR($M191="Not Completed",$U191="Failed",AND($T191&lt;&gt;"",$T191&lt;'Standards &amp; Staff'!$D$2),$AA191&gt;'Standards &amp; Staff'!$F$2),"Yes","No"))</f>
        <v/>
      </c>
      <c r="AC191" s="25">
        <f>IF($A191="","",IF($M191="Not Completed","Room Not Completed",IF($U191="Failed","Failed Inspection",IF(AND($T191&lt;&gt;"",$T191&lt;'Standards &amp; Staff'!$D$2),"Productivity Below Threshold",IF($AA191&gt;'Standards &amp; Staff'!$F$2,"Overtime Above Threshold","")))))</f>
        <v/>
      </c>
      <c r="AD191" s="26" t="n"/>
      <c r="AE191" s="26" t="n"/>
      <c r="AF191" s="20" t="n"/>
    </row>
    <row r="192">
      <c r="A192" s="19" t="n"/>
      <c r="B192" s="20" t="n"/>
      <c r="C192" s="20" t="n"/>
      <c r="D192" s="21">
        <f>IFERROR(INDEX('Standards &amp; Staff'!$B$15:$B$114,MATCH($C192,'Standards &amp; Staff'!$A$15:$A$114,0)),"")</f>
        <v/>
      </c>
      <c r="E192" s="21">
        <f>IFERROR(INDEX('Standards &amp; Staff'!$C$15:$C$114,MATCH($C192,'Standards &amp; Staff'!$A$15:$A$114,0)),"")</f>
        <v/>
      </c>
      <c r="F192" s="20" t="n"/>
      <c r="G192" s="20" t="n"/>
      <c r="H192" s="20" t="n"/>
      <c r="I192" s="20" t="n"/>
      <c r="J192" s="21">
        <f>IFERROR(IF($M192="Completed",INDEX('Standards &amp; Staff'!$B$5:$B$11,MATCH($I192,'Standards &amp; Staff'!$A$5:$A$11,0)),0),"")</f>
        <v/>
      </c>
      <c r="K192" s="22" t="n"/>
      <c r="L192" s="22" t="n"/>
      <c r="M192" s="20" t="n"/>
      <c r="N192" s="21">
        <f>IFERROR(IF(OR($K192="",$L192=""),"",MOD($L192-$K192,1)*1440),"")</f>
        <v/>
      </c>
      <c r="O192" s="20" t="n"/>
      <c r="P192" s="21">
        <f>IF(COUNTA($N192,$O192)=0,"",SUM($N192:$O192))</f>
        <v/>
      </c>
      <c r="Q192" s="21">
        <f>IFERROR(INDEX('Standards &amp; Staff'!$C$5:$C$11,MATCH($I192,'Standards &amp; Staff'!$A$5:$A$11,0)),"")</f>
        <v/>
      </c>
      <c r="R192" s="21">
        <f>IFERROR(($P192/60)*INDEX('Standards &amp; Staff'!$G$15:$G$114,MATCH($C192,'Standards &amp; Staff'!$A$15:$A$114,0)),"")</f>
        <v/>
      </c>
      <c r="S192" s="21">
        <f>IFERROR($N192-$Q192,"")</f>
        <v/>
      </c>
      <c r="T192" s="38">
        <f>IFERROR($J192/$R192,"")</f>
        <v/>
      </c>
      <c r="U192" s="20" t="n"/>
      <c r="V192" s="20" t="n"/>
      <c r="W192" s="20" t="n"/>
      <c r="X192" s="20" t="n"/>
      <c r="Y192" s="39">
        <f>IFERROR(INDEX('Standards &amp; Staff'!$F$15:$F$114,MATCH($C192,'Standards &amp; Staff'!$A$15:$A$114,0)),"")</f>
        <v/>
      </c>
      <c r="Z192" s="39">
        <f>IFERROR(($P192/60)*$Y192,"")</f>
        <v/>
      </c>
      <c r="AA192" s="20" t="n"/>
      <c r="AB192" s="21">
        <f>IF($A192="","",IF(OR($M192="Not Completed",$U192="Failed",AND($T192&lt;&gt;"",$T192&lt;'Standards &amp; Staff'!$D$2),$AA192&gt;'Standards &amp; Staff'!$F$2),"Yes","No"))</f>
        <v/>
      </c>
      <c r="AC192" s="25">
        <f>IF($A192="","",IF($M192="Not Completed","Room Not Completed",IF($U192="Failed","Failed Inspection",IF(AND($T192&lt;&gt;"",$T192&lt;'Standards &amp; Staff'!$D$2),"Productivity Below Threshold",IF($AA192&gt;'Standards &amp; Staff'!$F$2,"Overtime Above Threshold","")))))</f>
        <v/>
      </c>
      <c r="AD192" s="26" t="n"/>
      <c r="AE192" s="26" t="n"/>
      <c r="AF192" s="20" t="n"/>
    </row>
    <row r="193">
      <c r="A193" s="19" t="n"/>
      <c r="B193" s="20" t="n"/>
      <c r="C193" s="20" t="n"/>
      <c r="D193" s="21">
        <f>IFERROR(INDEX('Standards &amp; Staff'!$B$15:$B$114,MATCH($C193,'Standards &amp; Staff'!$A$15:$A$114,0)),"")</f>
        <v/>
      </c>
      <c r="E193" s="21">
        <f>IFERROR(INDEX('Standards &amp; Staff'!$C$15:$C$114,MATCH($C193,'Standards &amp; Staff'!$A$15:$A$114,0)),"")</f>
        <v/>
      </c>
      <c r="F193" s="20" t="n"/>
      <c r="G193" s="20" t="n"/>
      <c r="H193" s="20" t="n"/>
      <c r="I193" s="20" t="n"/>
      <c r="J193" s="21">
        <f>IFERROR(IF($M193="Completed",INDEX('Standards &amp; Staff'!$B$5:$B$11,MATCH($I193,'Standards &amp; Staff'!$A$5:$A$11,0)),0),"")</f>
        <v/>
      </c>
      <c r="K193" s="22" t="n"/>
      <c r="L193" s="22" t="n"/>
      <c r="M193" s="20" t="n"/>
      <c r="N193" s="21">
        <f>IFERROR(IF(OR($K193="",$L193=""),"",MOD($L193-$K193,1)*1440),"")</f>
        <v/>
      </c>
      <c r="O193" s="20" t="n"/>
      <c r="P193" s="21">
        <f>IF(COUNTA($N193,$O193)=0,"",SUM($N193:$O193))</f>
        <v/>
      </c>
      <c r="Q193" s="21">
        <f>IFERROR(INDEX('Standards &amp; Staff'!$C$5:$C$11,MATCH($I193,'Standards &amp; Staff'!$A$5:$A$11,0)),"")</f>
        <v/>
      </c>
      <c r="R193" s="21">
        <f>IFERROR(($P193/60)*INDEX('Standards &amp; Staff'!$G$15:$G$114,MATCH($C193,'Standards &amp; Staff'!$A$15:$A$114,0)),"")</f>
        <v/>
      </c>
      <c r="S193" s="21">
        <f>IFERROR($N193-$Q193,"")</f>
        <v/>
      </c>
      <c r="T193" s="38">
        <f>IFERROR($J193/$R193,"")</f>
        <v/>
      </c>
      <c r="U193" s="20" t="n"/>
      <c r="V193" s="20" t="n"/>
      <c r="W193" s="20" t="n"/>
      <c r="X193" s="20" t="n"/>
      <c r="Y193" s="39">
        <f>IFERROR(INDEX('Standards &amp; Staff'!$F$15:$F$114,MATCH($C193,'Standards &amp; Staff'!$A$15:$A$114,0)),"")</f>
        <v/>
      </c>
      <c r="Z193" s="39">
        <f>IFERROR(($P193/60)*$Y193,"")</f>
        <v/>
      </c>
      <c r="AA193" s="20" t="n"/>
      <c r="AB193" s="21">
        <f>IF($A193="","",IF(OR($M193="Not Completed",$U193="Failed",AND($T193&lt;&gt;"",$T193&lt;'Standards &amp; Staff'!$D$2),$AA193&gt;'Standards &amp; Staff'!$F$2),"Yes","No"))</f>
        <v/>
      </c>
      <c r="AC193" s="25">
        <f>IF($A193="","",IF($M193="Not Completed","Room Not Completed",IF($U193="Failed","Failed Inspection",IF(AND($T193&lt;&gt;"",$T193&lt;'Standards &amp; Staff'!$D$2),"Productivity Below Threshold",IF($AA193&gt;'Standards &amp; Staff'!$F$2,"Overtime Above Threshold","")))))</f>
        <v/>
      </c>
      <c r="AD193" s="26" t="n"/>
      <c r="AE193" s="26" t="n"/>
      <c r="AF193" s="20" t="n"/>
    </row>
    <row r="194">
      <c r="A194" s="19" t="n"/>
      <c r="B194" s="20" t="n"/>
      <c r="C194" s="20" t="n"/>
      <c r="D194" s="21">
        <f>IFERROR(INDEX('Standards &amp; Staff'!$B$15:$B$114,MATCH($C194,'Standards &amp; Staff'!$A$15:$A$114,0)),"")</f>
        <v/>
      </c>
      <c r="E194" s="21">
        <f>IFERROR(INDEX('Standards &amp; Staff'!$C$15:$C$114,MATCH($C194,'Standards &amp; Staff'!$A$15:$A$114,0)),"")</f>
        <v/>
      </c>
      <c r="F194" s="20" t="n"/>
      <c r="G194" s="20" t="n"/>
      <c r="H194" s="20" t="n"/>
      <c r="I194" s="20" t="n"/>
      <c r="J194" s="21">
        <f>IFERROR(IF($M194="Completed",INDEX('Standards &amp; Staff'!$B$5:$B$11,MATCH($I194,'Standards &amp; Staff'!$A$5:$A$11,0)),0),"")</f>
        <v/>
      </c>
      <c r="K194" s="22" t="n"/>
      <c r="L194" s="22" t="n"/>
      <c r="M194" s="20" t="n"/>
      <c r="N194" s="21">
        <f>IFERROR(IF(OR($K194="",$L194=""),"",MOD($L194-$K194,1)*1440),"")</f>
        <v/>
      </c>
      <c r="O194" s="20" t="n"/>
      <c r="P194" s="21">
        <f>IF(COUNTA($N194,$O194)=0,"",SUM($N194:$O194))</f>
        <v/>
      </c>
      <c r="Q194" s="21">
        <f>IFERROR(INDEX('Standards &amp; Staff'!$C$5:$C$11,MATCH($I194,'Standards &amp; Staff'!$A$5:$A$11,0)),"")</f>
        <v/>
      </c>
      <c r="R194" s="21">
        <f>IFERROR(($P194/60)*INDEX('Standards &amp; Staff'!$G$15:$G$114,MATCH($C194,'Standards &amp; Staff'!$A$15:$A$114,0)),"")</f>
        <v/>
      </c>
      <c r="S194" s="21">
        <f>IFERROR($N194-$Q194,"")</f>
        <v/>
      </c>
      <c r="T194" s="38">
        <f>IFERROR($J194/$R194,"")</f>
        <v/>
      </c>
      <c r="U194" s="20" t="n"/>
      <c r="V194" s="20" t="n"/>
      <c r="W194" s="20" t="n"/>
      <c r="X194" s="20" t="n"/>
      <c r="Y194" s="39">
        <f>IFERROR(INDEX('Standards &amp; Staff'!$F$15:$F$114,MATCH($C194,'Standards &amp; Staff'!$A$15:$A$114,0)),"")</f>
        <v/>
      </c>
      <c r="Z194" s="39">
        <f>IFERROR(($P194/60)*$Y194,"")</f>
        <v/>
      </c>
      <c r="AA194" s="20" t="n"/>
      <c r="AB194" s="21">
        <f>IF($A194="","",IF(OR($M194="Not Completed",$U194="Failed",AND($T194&lt;&gt;"",$T194&lt;'Standards &amp; Staff'!$D$2),$AA194&gt;'Standards &amp; Staff'!$F$2),"Yes","No"))</f>
        <v/>
      </c>
      <c r="AC194" s="25">
        <f>IF($A194="","",IF($M194="Not Completed","Room Not Completed",IF($U194="Failed","Failed Inspection",IF(AND($T194&lt;&gt;"",$T194&lt;'Standards &amp; Staff'!$D$2),"Productivity Below Threshold",IF($AA194&gt;'Standards &amp; Staff'!$F$2,"Overtime Above Threshold","")))))</f>
        <v/>
      </c>
      <c r="AD194" s="26" t="n"/>
      <c r="AE194" s="26" t="n"/>
      <c r="AF194" s="20" t="n"/>
    </row>
    <row r="195">
      <c r="A195" s="19" t="n"/>
      <c r="B195" s="20" t="n"/>
      <c r="C195" s="20" t="n"/>
      <c r="D195" s="21">
        <f>IFERROR(INDEX('Standards &amp; Staff'!$B$15:$B$114,MATCH($C195,'Standards &amp; Staff'!$A$15:$A$114,0)),"")</f>
        <v/>
      </c>
      <c r="E195" s="21">
        <f>IFERROR(INDEX('Standards &amp; Staff'!$C$15:$C$114,MATCH($C195,'Standards &amp; Staff'!$A$15:$A$114,0)),"")</f>
        <v/>
      </c>
      <c r="F195" s="20" t="n"/>
      <c r="G195" s="20" t="n"/>
      <c r="H195" s="20" t="n"/>
      <c r="I195" s="20" t="n"/>
      <c r="J195" s="21">
        <f>IFERROR(IF($M195="Completed",INDEX('Standards &amp; Staff'!$B$5:$B$11,MATCH($I195,'Standards &amp; Staff'!$A$5:$A$11,0)),0),"")</f>
        <v/>
      </c>
      <c r="K195" s="22" t="n"/>
      <c r="L195" s="22" t="n"/>
      <c r="M195" s="20" t="n"/>
      <c r="N195" s="21">
        <f>IFERROR(IF(OR($K195="",$L195=""),"",MOD($L195-$K195,1)*1440),"")</f>
        <v/>
      </c>
      <c r="O195" s="20" t="n"/>
      <c r="P195" s="21">
        <f>IF(COUNTA($N195,$O195)=0,"",SUM($N195:$O195))</f>
        <v/>
      </c>
      <c r="Q195" s="21">
        <f>IFERROR(INDEX('Standards &amp; Staff'!$C$5:$C$11,MATCH($I195,'Standards &amp; Staff'!$A$5:$A$11,0)),"")</f>
        <v/>
      </c>
      <c r="R195" s="21">
        <f>IFERROR(($P195/60)*INDEX('Standards &amp; Staff'!$G$15:$G$114,MATCH($C195,'Standards &amp; Staff'!$A$15:$A$114,0)),"")</f>
        <v/>
      </c>
      <c r="S195" s="21">
        <f>IFERROR($N195-$Q195,"")</f>
        <v/>
      </c>
      <c r="T195" s="38">
        <f>IFERROR($J195/$R195,"")</f>
        <v/>
      </c>
      <c r="U195" s="20" t="n"/>
      <c r="V195" s="20" t="n"/>
      <c r="W195" s="20" t="n"/>
      <c r="X195" s="20" t="n"/>
      <c r="Y195" s="39">
        <f>IFERROR(INDEX('Standards &amp; Staff'!$F$15:$F$114,MATCH($C195,'Standards &amp; Staff'!$A$15:$A$114,0)),"")</f>
        <v/>
      </c>
      <c r="Z195" s="39">
        <f>IFERROR(($P195/60)*$Y195,"")</f>
        <v/>
      </c>
      <c r="AA195" s="20" t="n"/>
      <c r="AB195" s="21">
        <f>IF($A195="","",IF(OR($M195="Not Completed",$U195="Failed",AND($T195&lt;&gt;"",$T195&lt;'Standards &amp; Staff'!$D$2),$AA195&gt;'Standards &amp; Staff'!$F$2),"Yes","No"))</f>
        <v/>
      </c>
      <c r="AC195" s="25">
        <f>IF($A195="","",IF($M195="Not Completed","Room Not Completed",IF($U195="Failed","Failed Inspection",IF(AND($T195&lt;&gt;"",$T195&lt;'Standards &amp; Staff'!$D$2),"Productivity Below Threshold",IF($AA195&gt;'Standards &amp; Staff'!$F$2,"Overtime Above Threshold","")))))</f>
        <v/>
      </c>
      <c r="AD195" s="26" t="n"/>
      <c r="AE195" s="26" t="n"/>
      <c r="AF195" s="20" t="n"/>
    </row>
    <row r="196">
      <c r="A196" s="19" t="n"/>
      <c r="B196" s="20" t="n"/>
      <c r="C196" s="20" t="n"/>
      <c r="D196" s="21">
        <f>IFERROR(INDEX('Standards &amp; Staff'!$B$15:$B$114,MATCH($C196,'Standards &amp; Staff'!$A$15:$A$114,0)),"")</f>
        <v/>
      </c>
      <c r="E196" s="21">
        <f>IFERROR(INDEX('Standards &amp; Staff'!$C$15:$C$114,MATCH($C196,'Standards &amp; Staff'!$A$15:$A$114,0)),"")</f>
        <v/>
      </c>
      <c r="F196" s="20" t="n"/>
      <c r="G196" s="20" t="n"/>
      <c r="H196" s="20" t="n"/>
      <c r="I196" s="20" t="n"/>
      <c r="J196" s="21">
        <f>IFERROR(IF($M196="Completed",INDEX('Standards &amp; Staff'!$B$5:$B$11,MATCH($I196,'Standards &amp; Staff'!$A$5:$A$11,0)),0),"")</f>
        <v/>
      </c>
      <c r="K196" s="22" t="n"/>
      <c r="L196" s="22" t="n"/>
      <c r="M196" s="20" t="n"/>
      <c r="N196" s="21">
        <f>IFERROR(IF(OR($K196="",$L196=""),"",MOD($L196-$K196,1)*1440),"")</f>
        <v/>
      </c>
      <c r="O196" s="20" t="n"/>
      <c r="P196" s="21">
        <f>IF(COUNTA($N196,$O196)=0,"",SUM($N196:$O196))</f>
        <v/>
      </c>
      <c r="Q196" s="21">
        <f>IFERROR(INDEX('Standards &amp; Staff'!$C$5:$C$11,MATCH($I196,'Standards &amp; Staff'!$A$5:$A$11,0)),"")</f>
        <v/>
      </c>
      <c r="R196" s="21">
        <f>IFERROR(($P196/60)*INDEX('Standards &amp; Staff'!$G$15:$G$114,MATCH($C196,'Standards &amp; Staff'!$A$15:$A$114,0)),"")</f>
        <v/>
      </c>
      <c r="S196" s="21">
        <f>IFERROR($N196-$Q196,"")</f>
        <v/>
      </c>
      <c r="T196" s="38">
        <f>IFERROR($J196/$R196,"")</f>
        <v/>
      </c>
      <c r="U196" s="20" t="n"/>
      <c r="V196" s="20" t="n"/>
      <c r="W196" s="20" t="n"/>
      <c r="X196" s="20" t="n"/>
      <c r="Y196" s="39">
        <f>IFERROR(INDEX('Standards &amp; Staff'!$F$15:$F$114,MATCH($C196,'Standards &amp; Staff'!$A$15:$A$114,0)),"")</f>
        <v/>
      </c>
      <c r="Z196" s="39">
        <f>IFERROR(($P196/60)*$Y196,"")</f>
        <v/>
      </c>
      <c r="AA196" s="20" t="n"/>
      <c r="AB196" s="21">
        <f>IF($A196="","",IF(OR($M196="Not Completed",$U196="Failed",AND($T196&lt;&gt;"",$T196&lt;'Standards &amp; Staff'!$D$2),$AA196&gt;'Standards &amp; Staff'!$F$2),"Yes","No"))</f>
        <v/>
      </c>
      <c r="AC196" s="25">
        <f>IF($A196="","",IF($M196="Not Completed","Room Not Completed",IF($U196="Failed","Failed Inspection",IF(AND($T196&lt;&gt;"",$T196&lt;'Standards &amp; Staff'!$D$2),"Productivity Below Threshold",IF($AA196&gt;'Standards &amp; Staff'!$F$2,"Overtime Above Threshold","")))))</f>
        <v/>
      </c>
      <c r="AD196" s="26" t="n"/>
      <c r="AE196" s="26" t="n"/>
      <c r="AF196" s="20" t="n"/>
    </row>
    <row r="197">
      <c r="A197" s="19" t="n"/>
      <c r="B197" s="20" t="n"/>
      <c r="C197" s="20" t="n"/>
      <c r="D197" s="21">
        <f>IFERROR(INDEX('Standards &amp; Staff'!$B$15:$B$114,MATCH($C197,'Standards &amp; Staff'!$A$15:$A$114,0)),"")</f>
        <v/>
      </c>
      <c r="E197" s="21">
        <f>IFERROR(INDEX('Standards &amp; Staff'!$C$15:$C$114,MATCH($C197,'Standards &amp; Staff'!$A$15:$A$114,0)),"")</f>
        <v/>
      </c>
      <c r="F197" s="20" t="n"/>
      <c r="G197" s="20" t="n"/>
      <c r="H197" s="20" t="n"/>
      <c r="I197" s="20" t="n"/>
      <c r="J197" s="21">
        <f>IFERROR(IF($M197="Completed",INDEX('Standards &amp; Staff'!$B$5:$B$11,MATCH($I197,'Standards &amp; Staff'!$A$5:$A$11,0)),0),"")</f>
        <v/>
      </c>
      <c r="K197" s="22" t="n"/>
      <c r="L197" s="22" t="n"/>
      <c r="M197" s="20" t="n"/>
      <c r="N197" s="21">
        <f>IFERROR(IF(OR($K197="",$L197=""),"",MOD($L197-$K197,1)*1440),"")</f>
        <v/>
      </c>
      <c r="O197" s="20" t="n"/>
      <c r="P197" s="21">
        <f>IF(COUNTA($N197,$O197)=0,"",SUM($N197:$O197))</f>
        <v/>
      </c>
      <c r="Q197" s="21">
        <f>IFERROR(INDEX('Standards &amp; Staff'!$C$5:$C$11,MATCH($I197,'Standards &amp; Staff'!$A$5:$A$11,0)),"")</f>
        <v/>
      </c>
      <c r="R197" s="21">
        <f>IFERROR(($P197/60)*INDEX('Standards &amp; Staff'!$G$15:$G$114,MATCH($C197,'Standards &amp; Staff'!$A$15:$A$114,0)),"")</f>
        <v/>
      </c>
      <c r="S197" s="21">
        <f>IFERROR($N197-$Q197,"")</f>
        <v/>
      </c>
      <c r="T197" s="38">
        <f>IFERROR($J197/$R197,"")</f>
        <v/>
      </c>
      <c r="U197" s="20" t="n"/>
      <c r="V197" s="20" t="n"/>
      <c r="W197" s="20" t="n"/>
      <c r="X197" s="20" t="n"/>
      <c r="Y197" s="39">
        <f>IFERROR(INDEX('Standards &amp; Staff'!$F$15:$F$114,MATCH($C197,'Standards &amp; Staff'!$A$15:$A$114,0)),"")</f>
        <v/>
      </c>
      <c r="Z197" s="39">
        <f>IFERROR(($P197/60)*$Y197,"")</f>
        <v/>
      </c>
      <c r="AA197" s="20" t="n"/>
      <c r="AB197" s="21">
        <f>IF($A197="","",IF(OR($M197="Not Completed",$U197="Failed",AND($T197&lt;&gt;"",$T197&lt;'Standards &amp; Staff'!$D$2),$AA197&gt;'Standards &amp; Staff'!$F$2),"Yes","No"))</f>
        <v/>
      </c>
      <c r="AC197" s="25">
        <f>IF($A197="","",IF($M197="Not Completed","Room Not Completed",IF($U197="Failed","Failed Inspection",IF(AND($T197&lt;&gt;"",$T197&lt;'Standards &amp; Staff'!$D$2),"Productivity Below Threshold",IF($AA197&gt;'Standards &amp; Staff'!$F$2,"Overtime Above Threshold","")))))</f>
        <v/>
      </c>
      <c r="AD197" s="26" t="n"/>
      <c r="AE197" s="26" t="n"/>
      <c r="AF197" s="20" t="n"/>
    </row>
    <row r="198">
      <c r="A198" s="19" t="n"/>
      <c r="B198" s="20" t="n"/>
      <c r="C198" s="20" t="n"/>
      <c r="D198" s="21">
        <f>IFERROR(INDEX('Standards &amp; Staff'!$B$15:$B$114,MATCH($C198,'Standards &amp; Staff'!$A$15:$A$114,0)),"")</f>
        <v/>
      </c>
      <c r="E198" s="21">
        <f>IFERROR(INDEX('Standards &amp; Staff'!$C$15:$C$114,MATCH($C198,'Standards &amp; Staff'!$A$15:$A$114,0)),"")</f>
        <v/>
      </c>
      <c r="F198" s="20" t="n"/>
      <c r="G198" s="20" t="n"/>
      <c r="H198" s="20" t="n"/>
      <c r="I198" s="20" t="n"/>
      <c r="J198" s="21">
        <f>IFERROR(IF($M198="Completed",INDEX('Standards &amp; Staff'!$B$5:$B$11,MATCH($I198,'Standards &amp; Staff'!$A$5:$A$11,0)),0),"")</f>
        <v/>
      </c>
      <c r="K198" s="22" t="n"/>
      <c r="L198" s="22" t="n"/>
      <c r="M198" s="20" t="n"/>
      <c r="N198" s="21">
        <f>IFERROR(IF(OR($K198="",$L198=""),"",MOD($L198-$K198,1)*1440),"")</f>
        <v/>
      </c>
      <c r="O198" s="20" t="n"/>
      <c r="P198" s="21">
        <f>IF(COUNTA($N198,$O198)=0,"",SUM($N198:$O198))</f>
        <v/>
      </c>
      <c r="Q198" s="21">
        <f>IFERROR(INDEX('Standards &amp; Staff'!$C$5:$C$11,MATCH($I198,'Standards &amp; Staff'!$A$5:$A$11,0)),"")</f>
        <v/>
      </c>
      <c r="R198" s="21">
        <f>IFERROR(($P198/60)*INDEX('Standards &amp; Staff'!$G$15:$G$114,MATCH($C198,'Standards &amp; Staff'!$A$15:$A$114,0)),"")</f>
        <v/>
      </c>
      <c r="S198" s="21">
        <f>IFERROR($N198-$Q198,"")</f>
        <v/>
      </c>
      <c r="T198" s="38">
        <f>IFERROR($J198/$R198,"")</f>
        <v/>
      </c>
      <c r="U198" s="20" t="n"/>
      <c r="V198" s="20" t="n"/>
      <c r="W198" s="20" t="n"/>
      <c r="X198" s="20" t="n"/>
      <c r="Y198" s="39">
        <f>IFERROR(INDEX('Standards &amp; Staff'!$F$15:$F$114,MATCH($C198,'Standards &amp; Staff'!$A$15:$A$114,0)),"")</f>
        <v/>
      </c>
      <c r="Z198" s="39">
        <f>IFERROR(($P198/60)*$Y198,"")</f>
        <v/>
      </c>
      <c r="AA198" s="20" t="n"/>
      <c r="AB198" s="21">
        <f>IF($A198="","",IF(OR($M198="Not Completed",$U198="Failed",AND($T198&lt;&gt;"",$T198&lt;'Standards &amp; Staff'!$D$2),$AA198&gt;'Standards &amp; Staff'!$F$2),"Yes","No"))</f>
        <v/>
      </c>
      <c r="AC198" s="25">
        <f>IF($A198="","",IF($M198="Not Completed","Room Not Completed",IF($U198="Failed","Failed Inspection",IF(AND($T198&lt;&gt;"",$T198&lt;'Standards &amp; Staff'!$D$2),"Productivity Below Threshold",IF($AA198&gt;'Standards &amp; Staff'!$F$2,"Overtime Above Threshold","")))))</f>
        <v/>
      </c>
      <c r="AD198" s="26" t="n"/>
      <c r="AE198" s="26" t="n"/>
      <c r="AF198" s="20" t="n"/>
    </row>
    <row r="199">
      <c r="A199" s="19" t="n"/>
      <c r="B199" s="20" t="n"/>
      <c r="C199" s="20" t="n"/>
      <c r="D199" s="21">
        <f>IFERROR(INDEX('Standards &amp; Staff'!$B$15:$B$114,MATCH($C199,'Standards &amp; Staff'!$A$15:$A$114,0)),"")</f>
        <v/>
      </c>
      <c r="E199" s="21">
        <f>IFERROR(INDEX('Standards &amp; Staff'!$C$15:$C$114,MATCH($C199,'Standards &amp; Staff'!$A$15:$A$114,0)),"")</f>
        <v/>
      </c>
      <c r="F199" s="20" t="n"/>
      <c r="G199" s="20" t="n"/>
      <c r="H199" s="20" t="n"/>
      <c r="I199" s="20" t="n"/>
      <c r="J199" s="21">
        <f>IFERROR(IF($M199="Completed",INDEX('Standards &amp; Staff'!$B$5:$B$11,MATCH($I199,'Standards &amp; Staff'!$A$5:$A$11,0)),0),"")</f>
        <v/>
      </c>
      <c r="K199" s="22" t="n"/>
      <c r="L199" s="22" t="n"/>
      <c r="M199" s="20" t="n"/>
      <c r="N199" s="21">
        <f>IFERROR(IF(OR($K199="",$L199=""),"",MOD($L199-$K199,1)*1440),"")</f>
        <v/>
      </c>
      <c r="O199" s="20" t="n"/>
      <c r="P199" s="21">
        <f>IF(COUNTA($N199,$O199)=0,"",SUM($N199:$O199))</f>
        <v/>
      </c>
      <c r="Q199" s="21">
        <f>IFERROR(INDEX('Standards &amp; Staff'!$C$5:$C$11,MATCH($I199,'Standards &amp; Staff'!$A$5:$A$11,0)),"")</f>
        <v/>
      </c>
      <c r="R199" s="21">
        <f>IFERROR(($P199/60)*INDEX('Standards &amp; Staff'!$G$15:$G$114,MATCH($C199,'Standards &amp; Staff'!$A$15:$A$114,0)),"")</f>
        <v/>
      </c>
      <c r="S199" s="21">
        <f>IFERROR($N199-$Q199,"")</f>
        <v/>
      </c>
      <c r="T199" s="38">
        <f>IFERROR($J199/$R199,"")</f>
        <v/>
      </c>
      <c r="U199" s="20" t="n"/>
      <c r="V199" s="20" t="n"/>
      <c r="W199" s="20" t="n"/>
      <c r="X199" s="20" t="n"/>
      <c r="Y199" s="39">
        <f>IFERROR(INDEX('Standards &amp; Staff'!$F$15:$F$114,MATCH($C199,'Standards &amp; Staff'!$A$15:$A$114,0)),"")</f>
        <v/>
      </c>
      <c r="Z199" s="39">
        <f>IFERROR(($P199/60)*$Y199,"")</f>
        <v/>
      </c>
      <c r="AA199" s="20" t="n"/>
      <c r="AB199" s="21">
        <f>IF($A199="","",IF(OR($M199="Not Completed",$U199="Failed",AND($T199&lt;&gt;"",$T199&lt;'Standards &amp; Staff'!$D$2),$AA199&gt;'Standards &amp; Staff'!$F$2),"Yes","No"))</f>
        <v/>
      </c>
      <c r="AC199" s="25">
        <f>IF($A199="","",IF($M199="Not Completed","Room Not Completed",IF($U199="Failed","Failed Inspection",IF(AND($T199&lt;&gt;"",$T199&lt;'Standards &amp; Staff'!$D$2),"Productivity Below Threshold",IF($AA199&gt;'Standards &amp; Staff'!$F$2,"Overtime Above Threshold","")))))</f>
        <v/>
      </c>
      <c r="AD199" s="26" t="n"/>
      <c r="AE199" s="26" t="n"/>
      <c r="AF199" s="20" t="n"/>
    </row>
    <row r="200">
      <c r="A200" s="19" t="n"/>
      <c r="B200" s="20" t="n"/>
      <c r="C200" s="20" t="n"/>
      <c r="D200" s="21">
        <f>IFERROR(INDEX('Standards &amp; Staff'!$B$15:$B$114,MATCH($C200,'Standards &amp; Staff'!$A$15:$A$114,0)),"")</f>
        <v/>
      </c>
      <c r="E200" s="21">
        <f>IFERROR(INDEX('Standards &amp; Staff'!$C$15:$C$114,MATCH($C200,'Standards &amp; Staff'!$A$15:$A$114,0)),"")</f>
        <v/>
      </c>
      <c r="F200" s="20" t="n"/>
      <c r="G200" s="20" t="n"/>
      <c r="H200" s="20" t="n"/>
      <c r="I200" s="20" t="n"/>
      <c r="J200" s="21">
        <f>IFERROR(IF($M200="Completed",INDEX('Standards &amp; Staff'!$B$5:$B$11,MATCH($I200,'Standards &amp; Staff'!$A$5:$A$11,0)),0),"")</f>
        <v/>
      </c>
      <c r="K200" s="22" t="n"/>
      <c r="L200" s="22" t="n"/>
      <c r="M200" s="20" t="n"/>
      <c r="N200" s="21">
        <f>IFERROR(IF(OR($K200="",$L200=""),"",MOD($L200-$K200,1)*1440),"")</f>
        <v/>
      </c>
      <c r="O200" s="20" t="n"/>
      <c r="P200" s="21">
        <f>IF(COUNTA($N200,$O200)=0,"",SUM($N200:$O200))</f>
        <v/>
      </c>
      <c r="Q200" s="21">
        <f>IFERROR(INDEX('Standards &amp; Staff'!$C$5:$C$11,MATCH($I200,'Standards &amp; Staff'!$A$5:$A$11,0)),"")</f>
        <v/>
      </c>
      <c r="R200" s="21">
        <f>IFERROR(($P200/60)*INDEX('Standards &amp; Staff'!$G$15:$G$114,MATCH($C200,'Standards &amp; Staff'!$A$15:$A$114,0)),"")</f>
        <v/>
      </c>
      <c r="S200" s="21">
        <f>IFERROR($N200-$Q200,"")</f>
        <v/>
      </c>
      <c r="T200" s="38">
        <f>IFERROR($J200/$R200,"")</f>
        <v/>
      </c>
      <c r="U200" s="20" t="n"/>
      <c r="V200" s="20" t="n"/>
      <c r="W200" s="20" t="n"/>
      <c r="X200" s="20" t="n"/>
      <c r="Y200" s="39">
        <f>IFERROR(INDEX('Standards &amp; Staff'!$F$15:$F$114,MATCH($C200,'Standards &amp; Staff'!$A$15:$A$114,0)),"")</f>
        <v/>
      </c>
      <c r="Z200" s="39">
        <f>IFERROR(($P200/60)*$Y200,"")</f>
        <v/>
      </c>
      <c r="AA200" s="20" t="n"/>
      <c r="AB200" s="21">
        <f>IF($A200="","",IF(OR($M200="Not Completed",$U200="Failed",AND($T200&lt;&gt;"",$T200&lt;'Standards &amp; Staff'!$D$2),$AA200&gt;'Standards &amp; Staff'!$F$2),"Yes","No"))</f>
        <v/>
      </c>
      <c r="AC200" s="25">
        <f>IF($A200="","",IF($M200="Not Completed","Room Not Completed",IF($U200="Failed","Failed Inspection",IF(AND($T200&lt;&gt;"",$T200&lt;'Standards &amp; Staff'!$D$2),"Productivity Below Threshold",IF($AA200&gt;'Standards &amp; Staff'!$F$2,"Overtime Above Threshold","")))))</f>
        <v/>
      </c>
      <c r="AD200" s="26" t="n"/>
      <c r="AE200" s="26" t="n"/>
      <c r="AF200" s="20" t="n"/>
    </row>
    <row r="201">
      <c r="A201" s="19" t="n"/>
      <c r="B201" s="20" t="n"/>
      <c r="C201" s="20" t="n"/>
      <c r="D201" s="21">
        <f>IFERROR(INDEX('Standards &amp; Staff'!$B$15:$B$114,MATCH($C201,'Standards &amp; Staff'!$A$15:$A$114,0)),"")</f>
        <v/>
      </c>
      <c r="E201" s="21">
        <f>IFERROR(INDEX('Standards &amp; Staff'!$C$15:$C$114,MATCH($C201,'Standards &amp; Staff'!$A$15:$A$114,0)),"")</f>
        <v/>
      </c>
      <c r="F201" s="20" t="n"/>
      <c r="G201" s="20" t="n"/>
      <c r="H201" s="20" t="n"/>
      <c r="I201" s="20" t="n"/>
      <c r="J201" s="21">
        <f>IFERROR(IF($M201="Completed",INDEX('Standards &amp; Staff'!$B$5:$B$11,MATCH($I201,'Standards &amp; Staff'!$A$5:$A$11,0)),0),"")</f>
        <v/>
      </c>
      <c r="K201" s="22" t="n"/>
      <c r="L201" s="22" t="n"/>
      <c r="M201" s="20" t="n"/>
      <c r="N201" s="21">
        <f>IFERROR(IF(OR($K201="",$L201=""),"",MOD($L201-$K201,1)*1440),"")</f>
        <v/>
      </c>
      <c r="O201" s="20" t="n"/>
      <c r="P201" s="21">
        <f>IF(COUNTA($N201,$O201)=0,"",SUM($N201:$O201))</f>
        <v/>
      </c>
      <c r="Q201" s="21">
        <f>IFERROR(INDEX('Standards &amp; Staff'!$C$5:$C$11,MATCH($I201,'Standards &amp; Staff'!$A$5:$A$11,0)),"")</f>
        <v/>
      </c>
      <c r="R201" s="21">
        <f>IFERROR(($P201/60)*INDEX('Standards &amp; Staff'!$G$15:$G$114,MATCH($C201,'Standards &amp; Staff'!$A$15:$A$114,0)),"")</f>
        <v/>
      </c>
      <c r="S201" s="21">
        <f>IFERROR($N201-$Q201,"")</f>
        <v/>
      </c>
      <c r="T201" s="38">
        <f>IFERROR($J201/$R201,"")</f>
        <v/>
      </c>
      <c r="U201" s="20" t="n"/>
      <c r="V201" s="20" t="n"/>
      <c r="W201" s="20" t="n"/>
      <c r="X201" s="20" t="n"/>
      <c r="Y201" s="39">
        <f>IFERROR(INDEX('Standards &amp; Staff'!$F$15:$F$114,MATCH($C201,'Standards &amp; Staff'!$A$15:$A$114,0)),"")</f>
        <v/>
      </c>
      <c r="Z201" s="39">
        <f>IFERROR(($P201/60)*$Y201,"")</f>
        <v/>
      </c>
      <c r="AA201" s="20" t="n"/>
      <c r="AB201" s="21">
        <f>IF($A201="","",IF(OR($M201="Not Completed",$U201="Failed",AND($T201&lt;&gt;"",$T201&lt;'Standards &amp; Staff'!$D$2),$AA201&gt;'Standards &amp; Staff'!$F$2),"Yes","No"))</f>
        <v/>
      </c>
      <c r="AC201" s="25">
        <f>IF($A201="","",IF($M201="Not Completed","Room Not Completed",IF($U201="Failed","Failed Inspection",IF(AND($T201&lt;&gt;"",$T201&lt;'Standards &amp; Staff'!$D$2),"Productivity Below Threshold",IF($AA201&gt;'Standards &amp; Staff'!$F$2,"Overtime Above Threshold","")))))</f>
        <v/>
      </c>
      <c r="AD201" s="26" t="n"/>
      <c r="AE201" s="26" t="n"/>
      <c r="AF201" s="20" t="n"/>
    </row>
    <row r="202">
      <c r="A202" s="19" t="n"/>
      <c r="B202" s="20" t="n"/>
      <c r="C202" s="20" t="n"/>
      <c r="D202" s="21">
        <f>IFERROR(INDEX('Standards &amp; Staff'!$B$15:$B$114,MATCH($C202,'Standards &amp; Staff'!$A$15:$A$114,0)),"")</f>
        <v/>
      </c>
      <c r="E202" s="21">
        <f>IFERROR(INDEX('Standards &amp; Staff'!$C$15:$C$114,MATCH($C202,'Standards &amp; Staff'!$A$15:$A$114,0)),"")</f>
        <v/>
      </c>
      <c r="F202" s="20" t="n"/>
      <c r="G202" s="20" t="n"/>
      <c r="H202" s="20" t="n"/>
      <c r="I202" s="20" t="n"/>
      <c r="J202" s="21">
        <f>IFERROR(IF($M202="Completed",INDEX('Standards &amp; Staff'!$B$5:$B$11,MATCH($I202,'Standards &amp; Staff'!$A$5:$A$11,0)),0),"")</f>
        <v/>
      </c>
      <c r="K202" s="22" t="n"/>
      <c r="L202" s="22" t="n"/>
      <c r="M202" s="20" t="n"/>
      <c r="N202" s="21">
        <f>IFERROR(IF(OR($K202="",$L202=""),"",MOD($L202-$K202,1)*1440),"")</f>
        <v/>
      </c>
      <c r="O202" s="20" t="n"/>
      <c r="P202" s="21">
        <f>IF(COUNTA($N202,$O202)=0,"",SUM($N202:$O202))</f>
        <v/>
      </c>
      <c r="Q202" s="21">
        <f>IFERROR(INDEX('Standards &amp; Staff'!$C$5:$C$11,MATCH($I202,'Standards &amp; Staff'!$A$5:$A$11,0)),"")</f>
        <v/>
      </c>
      <c r="R202" s="21">
        <f>IFERROR(($P202/60)*INDEX('Standards &amp; Staff'!$G$15:$G$114,MATCH($C202,'Standards &amp; Staff'!$A$15:$A$114,0)),"")</f>
        <v/>
      </c>
      <c r="S202" s="21">
        <f>IFERROR($N202-$Q202,"")</f>
        <v/>
      </c>
      <c r="T202" s="38">
        <f>IFERROR($J202/$R202,"")</f>
        <v/>
      </c>
      <c r="U202" s="20" t="n"/>
      <c r="V202" s="20" t="n"/>
      <c r="W202" s="20" t="n"/>
      <c r="X202" s="20" t="n"/>
      <c r="Y202" s="39">
        <f>IFERROR(INDEX('Standards &amp; Staff'!$F$15:$F$114,MATCH($C202,'Standards &amp; Staff'!$A$15:$A$114,0)),"")</f>
        <v/>
      </c>
      <c r="Z202" s="39">
        <f>IFERROR(($P202/60)*$Y202,"")</f>
        <v/>
      </c>
      <c r="AA202" s="20" t="n"/>
      <c r="AB202" s="21">
        <f>IF($A202="","",IF(OR($M202="Not Completed",$U202="Failed",AND($T202&lt;&gt;"",$T202&lt;'Standards &amp; Staff'!$D$2),$AA202&gt;'Standards &amp; Staff'!$F$2),"Yes","No"))</f>
        <v/>
      </c>
      <c r="AC202" s="25">
        <f>IF($A202="","",IF($M202="Not Completed","Room Not Completed",IF($U202="Failed","Failed Inspection",IF(AND($T202&lt;&gt;"",$T202&lt;'Standards &amp; Staff'!$D$2),"Productivity Below Threshold",IF($AA202&gt;'Standards &amp; Staff'!$F$2,"Overtime Above Threshold","")))))</f>
        <v/>
      </c>
      <c r="AD202" s="26" t="n"/>
      <c r="AE202" s="26" t="n"/>
      <c r="AF202" s="20" t="n"/>
    </row>
    <row r="203">
      <c r="A203" s="19" t="n"/>
      <c r="B203" s="20" t="n"/>
      <c r="C203" s="20" t="n"/>
      <c r="D203" s="21">
        <f>IFERROR(INDEX('Standards &amp; Staff'!$B$15:$B$114,MATCH($C203,'Standards &amp; Staff'!$A$15:$A$114,0)),"")</f>
        <v/>
      </c>
      <c r="E203" s="21">
        <f>IFERROR(INDEX('Standards &amp; Staff'!$C$15:$C$114,MATCH($C203,'Standards &amp; Staff'!$A$15:$A$114,0)),"")</f>
        <v/>
      </c>
      <c r="F203" s="20" t="n"/>
      <c r="G203" s="20" t="n"/>
      <c r="H203" s="20" t="n"/>
      <c r="I203" s="20" t="n"/>
      <c r="J203" s="21">
        <f>IFERROR(IF($M203="Completed",INDEX('Standards &amp; Staff'!$B$5:$B$11,MATCH($I203,'Standards &amp; Staff'!$A$5:$A$11,0)),0),"")</f>
        <v/>
      </c>
      <c r="K203" s="22" t="n"/>
      <c r="L203" s="22" t="n"/>
      <c r="M203" s="20" t="n"/>
      <c r="N203" s="21">
        <f>IFERROR(IF(OR($K203="",$L203=""),"",MOD($L203-$K203,1)*1440),"")</f>
        <v/>
      </c>
      <c r="O203" s="20" t="n"/>
      <c r="P203" s="21">
        <f>IF(COUNTA($N203,$O203)=0,"",SUM($N203:$O203))</f>
        <v/>
      </c>
      <c r="Q203" s="21">
        <f>IFERROR(INDEX('Standards &amp; Staff'!$C$5:$C$11,MATCH($I203,'Standards &amp; Staff'!$A$5:$A$11,0)),"")</f>
        <v/>
      </c>
      <c r="R203" s="21">
        <f>IFERROR(($P203/60)*INDEX('Standards &amp; Staff'!$G$15:$G$114,MATCH($C203,'Standards &amp; Staff'!$A$15:$A$114,0)),"")</f>
        <v/>
      </c>
      <c r="S203" s="21">
        <f>IFERROR($N203-$Q203,"")</f>
        <v/>
      </c>
      <c r="T203" s="38">
        <f>IFERROR($J203/$R203,"")</f>
        <v/>
      </c>
      <c r="U203" s="20" t="n"/>
      <c r="V203" s="20" t="n"/>
      <c r="W203" s="20" t="n"/>
      <c r="X203" s="20" t="n"/>
      <c r="Y203" s="39">
        <f>IFERROR(INDEX('Standards &amp; Staff'!$F$15:$F$114,MATCH($C203,'Standards &amp; Staff'!$A$15:$A$114,0)),"")</f>
        <v/>
      </c>
      <c r="Z203" s="39">
        <f>IFERROR(($P203/60)*$Y203,"")</f>
        <v/>
      </c>
      <c r="AA203" s="20" t="n"/>
      <c r="AB203" s="21">
        <f>IF($A203="","",IF(OR($M203="Not Completed",$U203="Failed",AND($T203&lt;&gt;"",$T203&lt;'Standards &amp; Staff'!$D$2),$AA203&gt;'Standards &amp; Staff'!$F$2),"Yes","No"))</f>
        <v/>
      </c>
      <c r="AC203" s="25">
        <f>IF($A203="","",IF($M203="Not Completed","Room Not Completed",IF($U203="Failed","Failed Inspection",IF(AND($T203&lt;&gt;"",$T203&lt;'Standards &amp; Staff'!$D$2),"Productivity Below Threshold",IF($AA203&gt;'Standards &amp; Staff'!$F$2,"Overtime Above Threshold","")))))</f>
        <v/>
      </c>
      <c r="AD203" s="26" t="n"/>
      <c r="AE203" s="26" t="n"/>
      <c r="AF203" s="20" t="n"/>
    </row>
    <row r="204">
      <c r="A204" s="19" t="n"/>
      <c r="B204" s="20" t="n"/>
      <c r="C204" s="20" t="n"/>
      <c r="D204" s="21">
        <f>IFERROR(INDEX('Standards &amp; Staff'!$B$15:$B$114,MATCH($C204,'Standards &amp; Staff'!$A$15:$A$114,0)),"")</f>
        <v/>
      </c>
      <c r="E204" s="21">
        <f>IFERROR(INDEX('Standards &amp; Staff'!$C$15:$C$114,MATCH($C204,'Standards &amp; Staff'!$A$15:$A$114,0)),"")</f>
        <v/>
      </c>
      <c r="F204" s="20" t="n"/>
      <c r="G204" s="20" t="n"/>
      <c r="H204" s="20" t="n"/>
      <c r="I204" s="20" t="n"/>
      <c r="J204" s="21">
        <f>IFERROR(IF($M204="Completed",INDEX('Standards &amp; Staff'!$B$5:$B$11,MATCH($I204,'Standards &amp; Staff'!$A$5:$A$11,0)),0),"")</f>
        <v/>
      </c>
      <c r="K204" s="22" t="n"/>
      <c r="L204" s="22" t="n"/>
      <c r="M204" s="20" t="n"/>
      <c r="N204" s="21">
        <f>IFERROR(IF(OR($K204="",$L204=""),"",MOD($L204-$K204,1)*1440),"")</f>
        <v/>
      </c>
      <c r="O204" s="20" t="n"/>
      <c r="P204" s="21">
        <f>IF(COUNTA($N204,$O204)=0,"",SUM($N204:$O204))</f>
        <v/>
      </c>
      <c r="Q204" s="21">
        <f>IFERROR(INDEX('Standards &amp; Staff'!$C$5:$C$11,MATCH($I204,'Standards &amp; Staff'!$A$5:$A$11,0)),"")</f>
        <v/>
      </c>
      <c r="R204" s="21">
        <f>IFERROR(($P204/60)*INDEX('Standards &amp; Staff'!$G$15:$G$114,MATCH($C204,'Standards &amp; Staff'!$A$15:$A$114,0)),"")</f>
        <v/>
      </c>
      <c r="S204" s="21">
        <f>IFERROR($N204-$Q204,"")</f>
        <v/>
      </c>
      <c r="T204" s="38">
        <f>IFERROR($J204/$R204,"")</f>
        <v/>
      </c>
      <c r="U204" s="20" t="n"/>
      <c r="V204" s="20" t="n"/>
      <c r="W204" s="20" t="n"/>
      <c r="X204" s="20" t="n"/>
      <c r="Y204" s="39">
        <f>IFERROR(INDEX('Standards &amp; Staff'!$F$15:$F$114,MATCH($C204,'Standards &amp; Staff'!$A$15:$A$114,0)),"")</f>
        <v/>
      </c>
      <c r="Z204" s="39">
        <f>IFERROR(($P204/60)*$Y204,"")</f>
        <v/>
      </c>
      <c r="AA204" s="20" t="n"/>
      <c r="AB204" s="21">
        <f>IF($A204="","",IF(OR($M204="Not Completed",$U204="Failed",AND($T204&lt;&gt;"",$T204&lt;'Standards &amp; Staff'!$D$2),$AA204&gt;'Standards &amp; Staff'!$F$2),"Yes","No"))</f>
        <v/>
      </c>
      <c r="AC204" s="25">
        <f>IF($A204="","",IF($M204="Not Completed","Room Not Completed",IF($U204="Failed","Failed Inspection",IF(AND($T204&lt;&gt;"",$T204&lt;'Standards &amp; Staff'!$D$2),"Productivity Below Threshold",IF($AA204&gt;'Standards &amp; Staff'!$F$2,"Overtime Above Threshold","")))))</f>
        <v/>
      </c>
      <c r="AD204" s="26" t="n"/>
      <c r="AE204" s="26" t="n"/>
      <c r="AF204" s="20" t="n"/>
    </row>
    <row r="205">
      <c r="A205" s="19" t="n"/>
      <c r="B205" s="20" t="n"/>
      <c r="C205" s="20" t="n"/>
      <c r="D205" s="21">
        <f>IFERROR(INDEX('Standards &amp; Staff'!$B$15:$B$114,MATCH($C205,'Standards &amp; Staff'!$A$15:$A$114,0)),"")</f>
        <v/>
      </c>
      <c r="E205" s="21">
        <f>IFERROR(INDEX('Standards &amp; Staff'!$C$15:$C$114,MATCH($C205,'Standards &amp; Staff'!$A$15:$A$114,0)),"")</f>
        <v/>
      </c>
      <c r="F205" s="20" t="n"/>
      <c r="G205" s="20" t="n"/>
      <c r="H205" s="20" t="n"/>
      <c r="I205" s="20" t="n"/>
      <c r="J205" s="21">
        <f>IFERROR(IF($M205="Completed",INDEX('Standards &amp; Staff'!$B$5:$B$11,MATCH($I205,'Standards &amp; Staff'!$A$5:$A$11,0)),0),"")</f>
        <v/>
      </c>
      <c r="K205" s="22" t="n"/>
      <c r="L205" s="22" t="n"/>
      <c r="M205" s="20" t="n"/>
      <c r="N205" s="21">
        <f>IFERROR(IF(OR($K205="",$L205=""),"",MOD($L205-$K205,1)*1440),"")</f>
        <v/>
      </c>
      <c r="O205" s="20" t="n"/>
      <c r="P205" s="21">
        <f>IF(COUNTA($N205,$O205)=0,"",SUM($N205:$O205))</f>
        <v/>
      </c>
      <c r="Q205" s="21">
        <f>IFERROR(INDEX('Standards &amp; Staff'!$C$5:$C$11,MATCH($I205,'Standards &amp; Staff'!$A$5:$A$11,0)),"")</f>
        <v/>
      </c>
      <c r="R205" s="21">
        <f>IFERROR(($P205/60)*INDEX('Standards &amp; Staff'!$G$15:$G$114,MATCH($C205,'Standards &amp; Staff'!$A$15:$A$114,0)),"")</f>
        <v/>
      </c>
      <c r="S205" s="21">
        <f>IFERROR($N205-$Q205,"")</f>
        <v/>
      </c>
      <c r="T205" s="38">
        <f>IFERROR($J205/$R205,"")</f>
        <v/>
      </c>
      <c r="U205" s="20" t="n"/>
      <c r="V205" s="20" t="n"/>
      <c r="W205" s="20" t="n"/>
      <c r="X205" s="20" t="n"/>
      <c r="Y205" s="39">
        <f>IFERROR(INDEX('Standards &amp; Staff'!$F$15:$F$114,MATCH($C205,'Standards &amp; Staff'!$A$15:$A$114,0)),"")</f>
        <v/>
      </c>
      <c r="Z205" s="39">
        <f>IFERROR(($P205/60)*$Y205,"")</f>
        <v/>
      </c>
      <c r="AA205" s="20" t="n"/>
      <c r="AB205" s="21">
        <f>IF($A205="","",IF(OR($M205="Not Completed",$U205="Failed",AND($T205&lt;&gt;"",$T205&lt;'Standards &amp; Staff'!$D$2),$AA205&gt;'Standards &amp; Staff'!$F$2),"Yes","No"))</f>
        <v/>
      </c>
      <c r="AC205" s="25">
        <f>IF($A205="","",IF($M205="Not Completed","Room Not Completed",IF($U205="Failed","Failed Inspection",IF(AND($T205&lt;&gt;"",$T205&lt;'Standards &amp; Staff'!$D$2),"Productivity Below Threshold",IF($AA205&gt;'Standards &amp; Staff'!$F$2,"Overtime Above Threshold","")))))</f>
        <v/>
      </c>
      <c r="AD205" s="26" t="n"/>
      <c r="AE205" s="26" t="n"/>
      <c r="AF205" s="20" t="n"/>
    </row>
    <row r="206">
      <c r="A206" s="19" t="n"/>
      <c r="B206" s="20" t="n"/>
      <c r="C206" s="20" t="n"/>
      <c r="D206" s="21">
        <f>IFERROR(INDEX('Standards &amp; Staff'!$B$15:$B$114,MATCH($C206,'Standards &amp; Staff'!$A$15:$A$114,0)),"")</f>
        <v/>
      </c>
      <c r="E206" s="21">
        <f>IFERROR(INDEX('Standards &amp; Staff'!$C$15:$C$114,MATCH($C206,'Standards &amp; Staff'!$A$15:$A$114,0)),"")</f>
        <v/>
      </c>
      <c r="F206" s="20" t="n"/>
      <c r="G206" s="20" t="n"/>
      <c r="H206" s="20" t="n"/>
      <c r="I206" s="20" t="n"/>
      <c r="J206" s="21">
        <f>IFERROR(IF($M206="Completed",INDEX('Standards &amp; Staff'!$B$5:$B$11,MATCH($I206,'Standards &amp; Staff'!$A$5:$A$11,0)),0),"")</f>
        <v/>
      </c>
      <c r="K206" s="22" t="n"/>
      <c r="L206" s="22" t="n"/>
      <c r="M206" s="20" t="n"/>
      <c r="N206" s="21">
        <f>IFERROR(IF(OR($K206="",$L206=""),"",MOD($L206-$K206,1)*1440),"")</f>
        <v/>
      </c>
      <c r="O206" s="20" t="n"/>
      <c r="P206" s="21">
        <f>IF(COUNTA($N206,$O206)=0,"",SUM($N206:$O206))</f>
        <v/>
      </c>
      <c r="Q206" s="21">
        <f>IFERROR(INDEX('Standards &amp; Staff'!$C$5:$C$11,MATCH($I206,'Standards &amp; Staff'!$A$5:$A$11,0)),"")</f>
        <v/>
      </c>
      <c r="R206" s="21">
        <f>IFERROR(($P206/60)*INDEX('Standards &amp; Staff'!$G$15:$G$114,MATCH($C206,'Standards &amp; Staff'!$A$15:$A$114,0)),"")</f>
        <v/>
      </c>
      <c r="S206" s="21">
        <f>IFERROR($N206-$Q206,"")</f>
        <v/>
      </c>
      <c r="T206" s="38">
        <f>IFERROR($J206/$R206,"")</f>
        <v/>
      </c>
      <c r="U206" s="20" t="n"/>
      <c r="V206" s="20" t="n"/>
      <c r="W206" s="20" t="n"/>
      <c r="X206" s="20" t="n"/>
      <c r="Y206" s="39">
        <f>IFERROR(INDEX('Standards &amp; Staff'!$F$15:$F$114,MATCH($C206,'Standards &amp; Staff'!$A$15:$A$114,0)),"")</f>
        <v/>
      </c>
      <c r="Z206" s="39">
        <f>IFERROR(($P206/60)*$Y206,"")</f>
        <v/>
      </c>
      <c r="AA206" s="20" t="n"/>
      <c r="AB206" s="21">
        <f>IF($A206="","",IF(OR($M206="Not Completed",$U206="Failed",AND($T206&lt;&gt;"",$T206&lt;'Standards &amp; Staff'!$D$2),$AA206&gt;'Standards &amp; Staff'!$F$2),"Yes","No"))</f>
        <v/>
      </c>
      <c r="AC206" s="25">
        <f>IF($A206="","",IF($M206="Not Completed","Room Not Completed",IF($U206="Failed","Failed Inspection",IF(AND($T206&lt;&gt;"",$T206&lt;'Standards &amp; Staff'!$D$2),"Productivity Below Threshold",IF($AA206&gt;'Standards &amp; Staff'!$F$2,"Overtime Above Threshold","")))))</f>
        <v/>
      </c>
      <c r="AD206" s="26" t="n"/>
      <c r="AE206" s="26" t="n"/>
      <c r="AF206" s="20" t="n"/>
    </row>
    <row r="207">
      <c r="A207" s="19" t="n"/>
      <c r="B207" s="20" t="n"/>
      <c r="C207" s="20" t="n"/>
      <c r="D207" s="21">
        <f>IFERROR(INDEX('Standards &amp; Staff'!$B$15:$B$114,MATCH($C207,'Standards &amp; Staff'!$A$15:$A$114,0)),"")</f>
        <v/>
      </c>
      <c r="E207" s="21">
        <f>IFERROR(INDEX('Standards &amp; Staff'!$C$15:$C$114,MATCH($C207,'Standards &amp; Staff'!$A$15:$A$114,0)),"")</f>
        <v/>
      </c>
      <c r="F207" s="20" t="n"/>
      <c r="G207" s="20" t="n"/>
      <c r="H207" s="20" t="n"/>
      <c r="I207" s="20" t="n"/>
      <c r="J207" s="21">
        <f>IFERROR(IF($M207="Completed",INDEX('Standards &amp; Staff'!$B$5:$B$11,MATCH($I207,'Standards &amp; Staff'!$A$5:$A$11,0)),0),"")</f>
        <v/>
      </c>
      <c r="K207" s="22" t="n"/>
      <c r="L207" s="22" t="n"/>
      <c r="M207" s="20" t="n"/>
      <c r="N207" s="21">
        <f>IFERROR(IF(OR($K207="",$L207=""),"",MOD($L207-$K207,1)*1440),"")</f>
        <v/>
      </c>
      <c r="O207" s="20" t="n"/>
      <c r="P207" s="21">
        <f>IF(COUNTA($N207,$O207)=0,"",SUM($N207:$O207))</f>
        <v/>
      </c>
      <c r="Q207" s="21">
        <f>IFERROR(INDEX('Standards &amp; Staff'!$C$5:$C$11,MATCH($I207,'Standards &amp; Staff'!$A$5:$A$11,0)),"")</f>
        <v/>
      </c>
      <c r="R207" s="21">
        <f>IFERROR(($P207/60)*INDEX('Standards &amp; Staff'!$G$15:$G$114,MATCH($C207,'Standards &amp; Staff'!$A$15:$A$114,0)),"")</f>
        <v/>
      </c>
      <c r="S207" s="21">
        <f>IFERROR($N207-$Q207,"")</f>
        <v/>
      </c>
      <c r="T207" s="38">
        <f>IFERROR($J207/$R207,"")</f>
        <v/>
      </c>
      <c r="U207" s="20" t="n"/>
      <c r="V207" s="20" t="n"/>
      <c r="W207" s="20" t="n"/>
      <c r="X207" s="20" t="n"/>
      <c r="Y207" s="39">
        <f>IFERROR(INDEX('Standards &amp; Staff'!$F$15:$F$114,MATCH($C207,'Standards &amp; Staff'!$A$15:$A$114,0)),"")</f>
        <v/>
      </c>
      <c r="Z207" s="39">
        <f>IFERROR(($P207/60)*$Y207,"")</f>
        <v/>
      </c>
      <c r="AA207" s="20" t="n"/>
      <c r="AB207" s="21">
        <f>IF($A207="","",IF(OR($M207="Not Completed",$U207="Failed",AND($T207&lt;&gt;"",$T207&lt;'Standards &amp; Staff'!$D$2),$AA207&gt;'Standards &amp; Staff'!$F$2),"Yes","No"))</f>
        <v/>
      </c>
      <c r="AC207" s="25">
        <f>IF($A207="","",IF($M207="Not Completed","Room Not Completed",IF($U207="Failed","Failed Inspection",IF(AND($T207&lt;&gt;"",$T207&lt;'Standards &amp; Staff'!$D$2),"Productivity Below Threshold",IF($AA207&gt;'Standards &amp; Staff'!$F$2,"Overtime Above Threshold","")))))</f>
        <v/>
      </c>
      <c r="AD207" s="26" t="n"/>
      <c r="AE207" s="26" t="n"/>
      <c r="AF207" s="20" t="n"/>
    </row>
    <row r="208">
      <c r="A208" s="19" t="n"/>
      <c r="B208" s="20" t="n"/>
      <c r="C208" s="20" t="n"/>
      <c r="D208" s="21">
        <f>IFERROR(INDEX('Standards &amp; Staff'!$B$15:$B$114,MATCH($C208,'Standards &amp; Staff'!$A$15:$A$114,0)),"")</f>
        <v/>
      </c>
      <c r="E208" s="21">
        <f>IFERROR(INDEX('Standards &amp; Staff'!$C$15:$C$114,MATCH($C208,'Standards &amp; Staff'!$A$15:$A$114,0)),"")</f>
        <v/>
      </c>
      <c r="F208" s="20" t="n"/>
      <c r="G208" s="20" t="n"/>
      <c r="H208" s="20" t="n"/>
      <c r="I208" s="20" t="n"/>
      <c r="J208" s="21">
        <f>IFERROR(IF($M208="Completed",INDEX('Standards &amp; Staff'!$B$5:$B$11,MATCH($I208,'Standards &amp; Staff'!$A$5:$A$11,0)),0),"")</f>
        <v/>
      </c>
      <c r="K208" s="22" t="n"/>
      <c r="L208" s="22" t="n"/>
      <c r="M208" s="20" t="n"/>
      <c r="N208" s="21">
        <f>IFERROR(IF(OR($K208="",$L208=""),"",MOD($L208-$K208,1)*1440),"")</f>
        <v/>
      </c>
      <c r="O208" s="20" t="n"/>
      <c r="P208" s="21">
        <f>IF(COUNTA($N208,$O208)=0,"",SUM($N208:$O208))</f>
        <v/>
      </c>
      <c r="Q208" s="21">
        <f>IFERROR(INDEX('Standards &amp; Staff'!$C$5:$C$11,MATCH($I208,'Standards &amp; Staff'!$A$5:$A$11,0)),"")</f>
        <v/>
      </c>
      <c r="R208" s="21">
        <f>IFERROR(($P208/60)*INDEX('Standards &amp; Staff'!$G$15:$G$114,MATCH($C208,'Standards &amp; Staff'!$A$15:$A$114,0)),"")</f>
        <v/>
      </c>
      <c r="S208" s="21">
        <f>IFERROR($N208-$Q208,"")</f>
        <v/>
      </c>
      <c r="T208" s="38">
        <f>IFERROR($J208/$R208,"")</f>
        <v/>
      </c>
      <c r="U208" s="20" t="n"/>
      <c r="V208" s="20" t="n"/>
      <c r="W208" s="20" t="n"/>
      <c r="X208" s="20" t="n"/>
      <c r="Y208" s="39">
        <f>IFERROR(INDEX('Standards &amp; Staff'!$F$15:$F$114,MATCH($C208,'Standards &amp; Staff'!$A$15:$A$114,0)),"")</f>
        <v/>
      </c>
      <c r="Z208" s="39">
        <f>IFERROR(($P208/60)*$Y208,"")</f>
        <v/>
      </c>
      <c r="AA208" s="20" t="n"/>
      <c r="AB208" s="21">
        <f>IF($A208="","",IF(OR($M208="Not Completed",$U208="Failed",AND($T208&lt;&gt;"",$T208&lt;'Standards &amp; Staff'!$D$2),$AA208&gt;'Standards &amp; Staff'!$F$2),"Yes","No"))</f>
        <v/>
      </c>
      <c r="AC208" s="25">
        <f>IF($A208="","",IF($M208="Not Completed","Room Not Completed",IF($U208="Failed","Failed Inspection",IF(AND($T208&lt;&gt;"",$T208&lt;'Standards &amp; Staff'!$D$2),"Productivity Below Threshold",IF($AA208&gt;'Standards &amp; Staff'!$F$2,"Overtime Above Threshold","")))))</f>
        <v/>
      </c>
      <c r="AD208" s="26" t="n"/>
      <c r="AE208" s="26" t="n"/>
      <c r="AF208" s="20" t="n"/>
    </row>
    <row r="209">
      <c r="A209" s="19" t="n"/>
      <c r="B209" s="20" t="n"/>
      <c r="C209" s="20" t="n"/>
      <c r="D209" s="21">
        <f>IFERROR(INDEX('Standards &amp; Staff'!$B$15:$B$114,MATCH($C209,'Standards &amp; Staff'!$A$15:$A$114,0)),"")</f>
        <v/>
      </c>
      <c r="E209" s="21">
        <f>IFERROR(INDEX('Standards &amp; Staff'!$C$15:$C$114,MATCH($C209,'Standards &amp; Staff'!$A$15:$A$114,0)),"")</f>
        <v/>
      </c>
      <c r="F209" s="20" t="n"/>
      <c r="G209" s="20" t="n"/>
      <c r="H209" s="20" t="n"/>
      <c r="I209" s="20" t="n"/>
      <c r="J209" s="21">
        <f>IFERROR(IF($M209="Completed",INDEX('Standards &amp; Staff'!$B$5:$B$11,MATCH($I209,'Standards &amp; Staff'!$A$5:$A$11,0)),0),"")</f>
        <v/>
      </c>
      <c r="K209" s="22" t="n"/>
      <c r="L209" s="22" t="n"/>
      <c r="M209" s="20" t="n"/>
      <c r="N209" s="21">
        <f>IFERROR(IF(OR($K209="",$L209=""),"",MOD($L209-$K209,1)*1440),"")</f>
        <v/>
      </c>
      <c r="O209" s="20" t="n"/>
      <c r="P209" s="21">
        <f>IF(COUNTA($N209,$O209)=0,"",SUM($N209:$O209))</f>
        <v/>
      </c>
      <c r="Q209" s="21">
        <f>IFERROR(INDEX('Standards &amp; Staff'!$C$5:$C$11,MATCH($I209,'Standards &amp; Staff'!$A$5:$A$11,0)),"")</f>
        <v/>
      </c>
      <c r="R209" s="21">
        <f>IFERROR(($P209/60)*INDEX('Standards &amp; Staff'!$G$15:$G$114,MATCH($C209,'Standards &amp; Staff'!$A$15:$A$114,0)),"")</f>
        <v/>
      </c>
      <c r="S209" s="21">
        <f>IFERROR($N209-$Q209,"")</f>
        <v/>
      </c>
      <c r="T209" s="38">
        <f>IFERROR($J209/$R209,"")</f>
        <v/>
      </c>
      <c r="U209" s="20" t="n"/>
      <c r="V209" s="20" t="n"/>
      <c r="W209" s="20" t="n"/>
      <c r="X209" s="20" t="n"/>
      <c r="Y209" s="39">
        <f>IFERROR(INDEX('Standards &amp; Staff'!$F$15:$F$114,MATCH($C209,'Standards &amp; Staff'!$A$15:$A$114,0)),"")</f>
        <v/>
      </c>
      <c r="Z209" s="39">
        <f>IFERROR(($P209/60)*$Y209,"")</f>
        <v/>
      </c>
      <c r="AA209" s="20" t="n"/>
      <c r="AB209" s="21">
        <f>IF($A209="","",IF(OR($M209="Not Completed",$U209="Failed",AND($T209&lt;&gt;"",$T209&lt;'Standards &amp; Staff'!$D$2),$AA209&gt;'Standards &amp; Staff'!$F$2),"Yes","No"))</f>
        <v/>
      </c>
      <c r="AC209" s="25">
        <f>IF($A209="","",IF($M209="Not Completed","Room Not Completed",IF($U209="Failed","Failed Inspection",IF(AND($T209&lt;&gt;"",$T209&lt;'Standards &amp; Staff'!$D$2),"Productivity Below Threshold",IF($AA209&gt;'Standards &amp; Staff'!$F$2,"Overtime Above Threshold","")))))</f>
        <v/>
      </c>
      <c r="AD209" s="26" t="n"/>
      <c r="AE209" s="26" t="n"/>
      <c r="AF209" s="20" t="n"/>
    </row>
    <row r="210">
      <c r="A210" s="19" t="n"/>
      <c r="B210" s="20" t="n"/>
      <c r="C210" s="20" t="n"/>
      <c r="D210" s="21">
        <f>IFERROR(INDEX('Standards &amp; Staff'!$B$15:$B$114,MATCH($C210,'Standards &amp; Staff'!$A$15:$A$114,0)),"")</f>
        <v/>
      </c>
      <c r="E210" s="21">
        <f>IFERROR(INDEX('Standards &amp; Staff'!$C$15:$C$114,MATCH($C210,'Standards &amp; Staff'!$A$15:$A$114,0)),"")</f>
        <v/>
      </c>
      <c r="F210" s="20" t="n"/>
      <c r="G210" s="20" t="n"/>
      <c r="H210" s="20" t="n"/>
      <c r="I210" s="20" t="n"/>
      <c r="J210" s="21">
        <f>IFERROR(IF($M210="Completed",INDEX('Standards &amp; Staff'!$B$5:$B$11,MATCH($I210,'Standards &amp; Staff'!$A$5:$A$11,0)),0),"")</f>
        <v/>
      </c>
      <c r="K210" s="22" t="n"/>
      <c r="L210" s="22" t="n"/>
      <c r="M210" s="20" t="n"/>
      <c r="N210" s="21">
        <f>IFERROR(IF(OR($K210="",$L210=""),"",MOD($L210-$K210,1)*1440),"")</f>
        <v/>
      </c>
      <c r="O210" s="20" t="n"/>
      <c r="P210" s="21">
        <f>IF(COUNTA($N210,$O210)=0,"",SUM($N210:$O210))</f>
        <v/>
      </c>
      <c r="Q210" s="21">
        <f>IFERROR(INDEX('Standards &amp; Staff'!$C$5:$C$11,MATCH($I210,'Standards &amp; Staff'!$A$5:$A$11,0)),"")</f>
        <v/>
      </c>
      <c r="R210" s="21">
        <f>IFERROR(($P210/60)*INDEX('Standards &amp; Staff'!$G$15:$G$114,MATCH($C210,'Standards &amp; Staff'!$A$15:$A$114,0)),"")</f>
        <v/>
      </c>
      <c r="S210" s="21">
        <f>IFERROR($N210-$Q210,"")</f>
        <v/>
      </c>
      <c r="T210" s="38">
        <f>IFERROR($J210/$R210,"")</f>
        <v/>
      </c>
      <c r="U210" s="20" t="n"/>
      <c r="V210" s="20" t="n"/>
      <c r="W210" s="20" t="n"/>
      <c r="X210" s="20" t="n"/>
      <c r="Y210" s="39">
        <f>IFERROR(INDEX('Standards &amp; Staff'!$F$15:$F$114,MATCH($C210,'Standards &amp; Staff'!$A$15:$A$114,0)),"")</f>
        <v/>
      </c>
      <c r="Z210" s="39">
        <f>IFERROR(($P210/60)*$Y210,"")</f>
        <v/>
      </c>
      <c r="AA210" s="20" t="n"/>
      <c r="AB210" s="21">
        <f>IF($A210="","",IF(OR($M210="Not Completed",$U210="Failed",AND($T210&lt;&gt;"",$T210&lt;'Standards &amp; Staff'!$D$2),$AA210&gt;'Standards &amp; Staff'!$F$2),"Yes","No"))</f>
        <v/>
      </c>
      <c r="AC210" s="25">
        <f>IF($A210="","",IF($M210="Not Completed","Room Not Completed",IF($U210="Failed","Failed Inspection",IF(AND($T210&lt;&gt;"",$T210&lt;'Standards &amp; Staff'!$D$2),"Productivity Below Threshold",IF($AA210&gt;'Standards &amp; Staff'!$F$2,"Overtime Above Threshold","")))))</f>
        <v/>
      </c>
      <c r="AD210" s="26" t="n"/>
      <c r="AE210" s="26" t="n"/>
      <c r="AF210" s="20" t="n"/>
    </row>
    <row r="211">
      <c r="A211" s="19" t="n"/>
      <c r="B211" s="20" t="n"/>
      <c r="C211" s="20" t="n"/>
      <c r="D211" s="21">
        <f>IFERROR(INDEX('Standards &amp; Staff'!$B$15:$B$114,MATCH($C211,'Standards &amp; Staff'!$A$15:$A$114,0)),"")</f>
        <v/>
      </c>
      <c r="E211" s="21">
        <f>IFERROR(INDEX('Standards &amp; Staff'!$C$15:$C$114,MATCH($C211,'Standards &amp; Staff'!$A$15:$A$114,0)),"")</f>
        <v/>
      </c>
      <c r="F211" s="20" t="n"/>
      <c r="G211" s="20" t="n"/>
      <c r="H211" s="20" t="n"/>
      <c r="I211" s="20" t="n"/>
      <c r="J211" s="21">
        <f>IFERROR(IF($M211="Completed",INDEX('Standards &amp; Staff'!$B$5:$B$11,MATCH($I211,'Standards &amp; Staff'!$A$5:$A$11,0)),0),"")</f>
        <v/>
      </c>
      <c r="K211" s="22" t="n"/>
      <c r="L211" s="22" t="n"/>
      <c r="M211" s="20" t="n"/>
      <c r="N211" s="21">
        <f>IFERROR(IF(OR($K211="",$L211=""),"",MOD($L211-$K211,1)*1440),"")</f>
        <v/>
      </c>
      <c r="O211" s="20" t="n"/>
      <c r="P211" s="21">
        <f>IF(COUNTA($N211,$O211)=0,"",SUM($N211:$O211))</f>
        <v/>
      </c>
      <c r="Q211" s="21">
        <f>IFERROR(INDEX('Standards &amp; Staff'!$C$5:$C$11,MATCH($I211,'Standards &amp; Staff'!$A$5:$A$11,0)),"")</f>
        <v/>
      </c>
      <c r="R211" s="21">
        <f>IFERROR(($P211/60)*INDEX('Standards &amp; Staff'!$G$15:$G$114,MATCH($C211,'Standards &amp; Staff'!$A$15:$A$114,0)),"")</f>
        <v/>
      </c>
      <c r="S211" s="21">
        <f>IFERROR($N211-$Q211,"")</f>
        <v/>
      </c>
      <c r="T211" s="38">
        <f>IFERROR($J211/$R211,"")</f>
        <v/>
      </c>
      <c r="U211" s="20" t="n"/>
      <c r="V211" s="20" t="n"/>
      <c r="W211" s="20" t="n"/>
      <c r="X211" s="20" t="n"/>
      <c r="Y211" s="39">
        <f>IFERROR(INDEX('Standards &amp; Staff'!$F$15:$F$114,MATCH($C211,'Standards &amp; Staff'!$A$15:$A$114,0)),"")</f>
        <v/>
      </c>
      <c r="Z211" s="39">
        <f>IFERROR(($P211/60)*$Y211,"")</f>
        <v/>
      </c>
      <c r="AA211" s="20" t="n"/>
      <c r="AB211" s="21">
        <f>IF($A211="","",IF(OR($M211="Not Completed",$U211="Failed",AND($T211&lt;&gt;"",$T211&lt;'Standards &amp; Staff'!$D$2),$AA211&gt;'Standards &amp; Staff'!$F$2),"Yes","No"))</f>
        <v/>
      </c>
      <c r="AC211" s="25">
        <f>IF($A211="","",IF($M211="Not Completed","Room Not Completed",IF($U211="Failed","Failed Inspection",IF(AND($T211&lt;&gt;"",$T211&lt;'Standards &amp; Staff'!$D$2),"Productivity Below Threshold",IF($AA211&gt;'Standards &amp; Staff'!$F$2,"Overtime Above Threshold","")))))</f>
        <v/>
      </c>
      <c r="AD211" s="26" t="n"/>
      <c r="AE211" s="26" t="n"/>
      <c r="AF211" s="20" t="n"/>
    </row>
    <row r="212">
      <c r="A212" s="19" t="n"/>
      <c r="B212" s="20" t="n"/>
      <c r="C212" s="20" t="n"/>
      <c r="D212" s="21">
        <f>IFERROR(INDEX('Standards &amp; Staff'!$B$15:$B$114,MATCH($C212,'Standards &amp; Staff'!$A$15:$A$114,0)),"")</f>
        <v/>
      </c>
      <c r="E212" s="21">
        <f>IFERROR(INDEX('Standards &amp; Staff'!$C$15:$C$114,MATCH($C212,'Standards &amp; Staff'!$A$15:$A$114,0)),"")</f>
        <v/>
      </c>
      <c r="F212" s="20" t="n"/>
      <c r="G212" s="20" t="n"/>
      <c r="H212" s="20" t="n"/>
      <c r="I212" s="20" t="n"/>
      <c r="J212" s="21">
        <f>IFERROR(IF($M212="Completed",INDEX('Standards &amp; Staff'!$B$5:$B$11,MATCH($I212,'Standards &amp; Staff'!$A$5:$A$11,0)),0),"")</f>
        <v/>
      </c>
      <c r="K212" s="22" t="n"/>
      <c r="L212" s="22" t="n"/>
      <c r="M212" s="20" t="n"/>
      <c r="N212" s="21">
        <f>IFERROR(IF(OR($K212="",$L212=""),"",MOD($L212-$K212,1)*1440),"")</f>
        <v/>
      </c>
      <c r="O212" s="20" t="n"/>
      <c r="P212" s="21">
        <f>IF(COUNTA($N212,$O212)=0,"",SUM($N212:$O212))</f>
        <v/>
      </c>
      <c r="Q212" s="21">
        <f>IFERROR(INDEX('Standards &amp; Staff'!$C$5:$C$11,MATCH($I212,'Standards &amp; Staff'!$A$5:$A$11,0)),"")</f>
        <v/>
      </c>
      <c r="R212" s="21">
        <f>IFERROR(($P212/60)*INDEX('Standards &amp; Staff'!$G$15:$G$114,MATCH($C212,'Standards &amp; Staff'!$A$15:$A$114,0)),"")</f>
        <v/>
      </c>
      <c r="S212" s="21">
        <f>IFERROR($N212-$Q212,"")</f>
        <v/>
      </c>
      <c r="T212" s="38">
        <f>IFERROR($J212/$R212,"")</f>
        <v/>
      </c>
      <c r="U212" s="20" t="n"/>
      <c r="V212" s="20" t="n"/>
      <c r="W212" s="20" t="n"/>
      <c r="X212" s="20" t="n"/>
      <c r="Y212" s="39">
        <f>IFERROR(INDEX('Standards &amp; Staff'!$F$15:$F$114,MATCH($C212,'Standards &amp; Staff'!$A$15:$A$114,0)),"")</f>
        <v/>
      </c>
      <c r="Z212" s="39">
        <f>IFERROR(($P212/60)*$Y212,"")</f>
        <v/>
      </c>
      <c r="AA212" s="20" t="n"/>
      <c r="AB212" s="21">
        <f>IF($A212="","",IF(OR($M212="Not Completed",$U212="Failed",AND($T212&lt;&gt;"",$T212&lt;'Standards &amp; Staff'!$D$2),$AA212&gt;'Standards &amp; Staff'!$F$2),"Yes","No"))</f>
        <v/>
      </c>
      <c r="AC212" s="25">
        <f>IF($A212="","",IF($M212="Not Completed","Room Not Completed",IF($U212="Failed","Failed Inspection",IF(AND($T212&lt;&gt;"",$T212&lt;'Standards &amp; Staff'!$D$2),"Productivity Below Threshold",IF($AA212&gt;'Standards &amp; Staff'!$F$2,"Overtime Above Threshold","")))))</f>
        <v/>
      </c>
      <c r="AD212" s="26" t="n"/>
      <c r="AE212" s="26" t="n"/>
      <c r="AF212" s="20" t="n"/>
    </row>
    <row r="213">
      <c r="A213" s="19" t="n"/>
      <c r="B213" s="20" t="n"/>
      <c r="C213" s="20" t="n"/>
      <c r="D213" s="21">
        <f>IFERROR(INDEX('Standards &amp; Staff'!$B$15:$B$114,MATCH($C213,'Standards &amp; Staff'!$A$15:$A$114,0)),"")</f>
        <v/>
      </c>
      <c r="E213" s="21">
        <f>IFERROR(INDEX('Standards &amp; Staff'!$C$15:$C$114,MATCH($C213,'Standards &amp; Staff'!$A$15:$A$114,0)),"")</f>
        <v/>
      </c>
      <c r="F213" s="20" t="n"/>
      <c r="G213" s="20" t="n"/>
      <c r="H213" s="20" t="n"/>
      <c r="I213" s="20" t="n"/>
      <c r="J213" s="21">
        <f>IFERROR(IF($M213="Completed",INDEX('Standards &amp; Staff'!$B$5:$B$11,MATCH($I213,'Standards &amp; Staff'!$A$5:$A$11,0)),0),"")</f>
        <v/>
      </c>
      <c r="K213" s="22" t="n"/>
      <c r="L213" s="22" t="n"/>
      <c r="M213" s="20" t="n"/>
      <c r="N213" s="21">
        <f>IFERROR(IF(OR($K213="",$L213=""),"",MOD($L213-$K213,1)*1440),"")</f>
        <v/>
      </c>
      <c r="O213" s="20" t="n"/>
      <c r="P213" s="21">
        <f>IF(COUNTA($N213,$O213)=0,"",SUM($N213:$O213))</f>
        <v/>
      </c>
      <c r="Q213" s="21">
        <f>IFERROR(INDEX('Standards &amp; Staff'!$C$5:$C$11,MATCH($I213,'Standards &amp; Staff'!$A$5:$A$11,0)),"")</f>
        <v/>
      </c>
      <c r="R213" s="21">
        <f>IFERROR(($P213/60)*INDEX('Standards &amp; Staff'!$G$15:$G$114,MATCH($C213,'Standards &amp; Staff'!$A$15:$A$114,0)),"")</f>
        <v/>
      </c>
      <c r="S213" s="21">
        <f>IFERROR($N213-$Q213,"")</f>
        <v/>
      </c>
      <c r="T213" s="38">
        <f>IFERROR($J213/$R213,"")</f>
        <v/>
      </c>
      <c r="U213" s="20" t="n"/>
      <c r="V213" s="20" t="n"/>
      <c r="W213" s="20" t="n"/>
      <c r="X213" s="20" t="n"/>
      <c r="Y213" s="39">
        <f>IFERROR(INDEX('Standards &amp; Staff'!$F$15:$F$114,MATCH($C213,'Standards &amp; Staff'!$A$15:$A$114,0)),"")</f>
        <v/>
      </c>
      <c r="Z213" s="39">
        <f>IFERROR(($P213/60)*$Y213,"")</f>
        <v/>
      </c>
      <c r="AA213" s="20" t="n"/>
      <c r="AB213" s="21">
        <f>IF($A213="","",IF(OR($M213="Not Completed",$U213="Failed",AND($T213&lt;&gt;"",$T213&lt;'Standards &amp; Staff'!$D$2),$AA213&gt;'Standards &amp; Staff'!$F$2),"Yes","No"))</f>
        <v/>
      </c>
      <c r="AC213" s="25">
        <f>IF($A213="","",IF($M213="Not Completed","Room Not Completed",IF($U213="Failed","Failed Inspection",IF(AND($T213&lt;&gt;"",$T213&lt;'Standards &amp; Staff'!$D$2),"Productivity Below Threshold",IF($AA213&gt;'Standards &amp; Staff'!$F$2,"Overtime Above Threshold","")))))</f>
        <v/>
      </c>
      <c r="AD213" s="26" t="n"/>
      <c r="AE213" s="26" t="n"/>
      <c r="AF213" s="20" t="n"/>
    </row>
    <row r="214">
      <c r="A214" s="19" t="n"/>
      <c r="B214" s="20" t="n"/>
      <c r="C214" s="20" t="n"/>
      <c r="D214" s="21">
        <f>IFERROR(INDEX('Standards &amp; Staff'!$B$15:$B$114,MATCH($C214,'Standards &amp; Staff'!$A$15:$A$114,0)),"")</f>
        <v/>
      </c>
      <c r="E214" s="21">
        <f>IFERROR(INDEX('Standards &amp; Staff'!$C$15:$C$114,MATCH($C214,'Standards &amp; Staff'!$A$15:$A$114,0)),"")</f>
        <v/>
      </c>
      <c r="F214" s="20" t="n"/>
      <c r="G214" s="20" t="n"/>
      <c r="H214" s="20" t="n"/>
      <c r="I214" s="20" t="n"/>
      <c r="J214" s="21">
        <f>IFERROR(IF($M214="Completed",INDEX('Standards &amp; Staff'!$B$5:$B$11,MATCH($I214,'Standards &amp; Staff'!$A$5:$A$11,0)),0),"")</f>
        <v/>
      </c>
      <c r="K214" s="22" t="n"/>
      <c r="L214" s="22" t="n"/>
      <c r="M214" s="20" t="n"/>
      <c r="N214" s="21">
        <f>IFERROR(IF(OR($K214="",$L214=""),"",MOD($L214-$K214,1)*1440),"")</f>
        <v/>
      </c>
      <c r="O214" s="20" t="n"/>
      <c r="P214" s="21">
        <f>IF(COUNTA($N214,$O214)=0,"",SUM($N214:$O214))</f>
        <v/>
      </c>
      <c r="Q214" s="21">
        <f>IFERROR(INDEX('Standards &amp; Staff'!$C$5:$C$11,MATCH($I214,'Standards &amp; Staff'!$A$5:$A$11,0)),"")</f>
        <v/>
      </c>
      <c r="R214" s="21">
        <f>IFERROR(($P214/60)*INDEX('Standards &amp; Staff'!$G$15:$G$114,MATCH($C214,'Standards &amp; Staff'!$A$15:$A$114,0)),"")</f>
        <v/>
      </c>
      <c r="S214" s="21">
        <f>IFERROR($N214-$Q214,"")</f>
        <v/>
      </c>
      <c r="T214" s="38">
        <f>IFERROR($J214/$R214,"")</f>
        <v/>
      </c>
      <c r="U214" s="20" t="n"/>
      <c r="V214" s="20" t="n"/>
      <c r="W214" s="20" t="n"/>
      <c r="X214" s="20" t="n"/>
      <c r="Y214" s="39">
        <f>IFERROR(INDEX('Standards &amp; Staff'!$F$15:$F$114,MATCH($C214,'Standards &amp; Staff'!$A$15:$A$114,0)),"")</f>
        <v/>
      </c>
      <c r="Z214" s="39">
        <f>IFERROR(($P214/60)*$Y214,"")</f>
        <v/>
      </c>
      <c r="AA214" s="20" t="n"/>
      <c r="AB214" s="21">
        <f>IF($A214="","",IF(OR($M214="Not Completed",$U214="Failed",AND($T214&lt;&gt;"",$T214&lt;'Standards &amp; Staff'!$D$2),$AA214&gt;'Standards &amp; Staff'!$F$2),"Yes","No"))</f>
        <v/>
      </c>
      <c r="AC214" s="25">
        <f>IF($A214="","",IF($M214="Not Completed","Room Not Completed",IF($U214="Failed","Failed Inspection",IF(AND($T214&lt;&gt;"",$T214&lt;'Standards &amp; Staff'!$D$2),"Productivity Below Threshold",IF($AA214&gt;'Standards &amp; Staff'!$F$2,"Overtime Above Threshold","")))))</f>
        <v/>
      </c>
      <c r="AD214" s="26" t="n"/>
      <c r="AE214" s="26" t="n"/>
      <c r="AF214" s="20" t="n"/>
    </row>
    <row r="215">
      <c r="A215" s="19" t="n"/>
      <c r="B215" s="20" t="n"/>
      <c r="C215" s="20" t="n"/>
      <c r="D215" s="21">
        <f>IFERROR(INDEX('Standards &amp; Staff'!$B$15:$B$114,MATCH($C215,'Standards &amp; Staff'!$A$15:$A$114,0)),"")</f>
        <v/>
      </c>
      <c r="E215" s="21">
        <f>IFERROR(INDEX('Standards &amp; Staff'!$C$15:$C$114,MATCH($C215,'Standards &amp; Staff'!$A$15:$A$114,0)),"")</f>
        <v/>
      </c>
      <c r="F215" s="20" t="n"/>
      <c r="G215" s="20" t="n"/>
      <c r="H215" s="20" t="n"/>
      <c r="I215" s="20" t="n"/>
      <c r="J215" s="21">
        <f>IFERROR(IF($M215="Completed",INDEX('Standards &amp; Staff'!$B$5:$B$11,MATCH($I215,'Standards &amp; Staff'!$A$5:$A$11,0)),0),"")</f>
        <v/>
      </c>
      <c r="K215" s="22" t="n"/>
      <c r="L215" s="22" t="n"/>
      <c r="M215" s="20" t="n"/>
      <c r="N215" s="21">
        <f>IFERROR(IF(OR($K215="",$L215=""),"",MOD($L215-$K215,1)*1440),"")</f>
        <v/>
      </c>
      <c r="O215" s="20" t="n"/>
      <c r="P215" s="21">
        <f>IF(COUNTA($N215,$O215)=0,"",SUM($N215:$O215))</f>
        <v/>
      </c>
      <c r="Q215" s="21">
        <f>IFERROR(INDEX('Standards &amp; Staff'!$C$5:$C$11,MATCH($I215,'Standards &amp; Staff'!$A$5:$A$11,0)),"")</f>
        <v/>
      </c>
      <c r="R215" s="21">
        <f>IFERROR(($P215/60)*INDEX('Standards &amp; Staff'!$G$15:$G$114,MATCH($C215,'Standards &amp; Staff'!$A$15:$A$114,0)),"")</f>
        <v/>
      </c>
      <c r="S215" s="21">
        <f>IFERROR($N215-$Q215,"")</f>
        <v/>
      </c>
      <c r="T215" s="38">
        <f>IFERROR($J215/$R215,"")</f>
        <v/>
      </c>
      <c r="U215" s="20" t="n"/>
      <c r="V215" s="20" t="n"/>
      <c r="W215" s="20" t="n"/>
      <c r="X215" s="20" t="n"/>
      <c r="Y215" s="39">
        <f>IFERROR(INDEX('Standards &amp; Staff'!$F$15:$F$114,MATCH($C215,'Standards &amp; Staff'!$A$15:$A$114,0)),"")</f>
        <v/>
      </c>
      <c r="Z215" s="39">
        <f>IFERROR(($P215/60)*$Y215,"")</f>
        <v/>
      </c>
      <c r="AA215" s="20" t="n"/>
      <c r="AB215" s="21">
        <f>IF($A215="","",IF(OR($M215="Not Completed",$U215="Failed",AND($T215&lt;&gt;"",$T215&lt;'Standards &amp; Staff'!$D$2),$AA215&gt;'Standards &amp; Staff'!$F$2),"Yes","No"))</f>
        <v/>
      </c>
      <c r="AC215" s="25">
        <f>IF($A215="","",IF($M215="Not Completed","Room Not Completed",IF($U215="Failed","Failed Inspection",IF(AND($T215&lt;&gt;"",$T215&lt;'Standards &amp; Staff'!$D$2),"Productivity Below Threshold",IF($AA215&gt;'Standards &amp; Staff'!$F$2,"Overtime Above Threshold","")))))</f>
        <v/>
      </c>
      <c r="AD215" s="26" t="n"/>
      <c r="AE215" s="26" t="n"/>
      <c r="AF215" s="20" t="n"/>
    </row>
    <row r="216">
      <c r="A216" s="19" t="n"/>
      <c r="B216" s="20" t="n"/>
      <c r="C216" s="20" t="n"/>
      <c r="D216" s="21">
        <f>IFERROR(INDEX('Standards &amp; Staff'!$B$15:$B$114,MATCH($C216,'Standards &amp; Staff'!$A$15:$A$114,0)),"")</f>
        <v/>
      </c>
      <c r="E216" s="21">
        <f>IFERROR(INDEX('Standards &amp; Staff'!$C$15:$C$114,MATCH($C216,'Standards &amp; Staff'!$A$15:$A$114,0)),"")</f>
        <v/>
      </c>
      <c r="F216" s="20" t="n"/>
      <c r="G216" s="20" t="n"/>
      <c r="H216" s="20" t="n"/>
      <c r="I216" s="20" t="n"/>
      <c r="J216" s="21">
        <f>IFERROR(IF($M216="Completed",INDEX('Standards &amp; Staff'!$B$5:$B$11,MATCH($I216,'Standards &amp; Staff'!$A$5:$A$11,0)),0),"")</f>
        <v/>
      </c>
      <c r="K216" s="22" t="n"/>
      <c r="L216" s="22" t="n"/>
      <c r="M216" s="20" t="n"/>
      <c r="N216" s="21">
        <f>IFERROR(IF(OR($K216="",$L216=""),"",MOD($L216-$K216,1)*1440),"")</f>
        <v/>
      </c>
      <c r="O216" s="20" t="n"/>
      <c r="P216" s="21">
        <f>IF(COUNTA($N216,$O216)=0,"",SUM($N216:$O216))</f>
        <v/>
      </c>
      <c r="Q216" s="21">
        <f>IFERROR(INDEX('Standards &amp; Staff'!$C$5:$C$11,MATCH($I216,'Standards &amp; Staff'!$A$5:$A$11,0)),"")</f>
        <v/>
      </c>
      <c r="R216" s="21">
        <f>IFERROR(($P216/60)*INDEX('Standards &amp; Staff'!$G$15:$G$114,MATCH($C216,'Standards &amp; Staff'!$A$15:$A$114,0)),"")</f>
        <v/>
      </c>
      <c r="S216" s="21">
        <f>IFERROR($N216-$Q216,"")</f>
        <v/>
      </c>
      <c r="T216" s="38">
        <f>IFERROR($J216/$R216,"")</f>
        <v/>
      </c>
      <c r="U216" s="20" t="n"/>
      <c r="V216" s="20" t="n"/>
      <c r="W216" s="20" t="n"/>
      <c r="X216" s="20" t="n"/>
      <c r="Y216" s="39">
        <f>IFERROR(INDEX('Standards &amp; Staff'!$F$15:$F$114,MATCH($C216,'Standards &amp; Staff'!$A$15:$A$114,0)),"")</f>
        <v/>
      </c>
      <c r="Z216" s="39">
        <f>IFERROR(($P216/60)*$Y216,"")</f>
        <v/>
      </c>
      <c r="AA216" s="20" t="n"/>
      <c r="AB216" s="21">
        <f>IF($A216="","",IF(OR($M216="Not Completed",$U216="Failed",AND($T216&lt;&gt;"",$T216&lt;'Standards &amp; Staff'!$D$2),$AA216&gt;'Standards &amp; Staff'!$F$2),"Yes","No"))</f>
        <v/>
      </c>
      <c r="AC216" s="25">
        <f>IF($A216="","",IF($M216="Not Completed","Room Not Completed",IF($U216="Failed","Failed Inspection",IF(AND($T216&lt;&gt;"",$T216&lt;'Standards &amp; Staff'!$D$2),"Productivity Below Threshold",IF($AA216&gt;'Standards &amp; Staff'!$F$2,"Overtime Above Threshold","")))))</f>
        <v/>
      </c>
      <c r="AD216" s="26" t="n"/>
      <c r="AE216" s="26" t="n"/>
      <c r="AF216" s="20" t="n"/>
    </row>
    <row r="217">
      <c r="A217" s="19" t="n"/>
      <c r="B217" s="20" t="n"/>
      <c r="C217" s="20" t="n"/>
      <c r="D217" s="21">
        <f>IFERROR(INDEX('Standards &amp; Staff'!$B$15:$B$114,MATCH($C217,'Standards &amp; Staff'!$A$15:$A$114,0)),"")</f>
        <v/>
      </c>
      <c r="E217" s="21">
        <f>IFERROR(INDEX('Standards &amp; Staff'!$C$15:$C$114,MATCH($C217,'Standards &amp; Staff'!$A$15:$A$114,0)),"")</f>
        <v/>
      </c>
      <c r="F217" s="20" t="n"/>
      <c r="G217" s="20" t="n"/>
      <c r="H217" s="20" t="n"/>
      <c r="I217" s="20" t="n"/>
      <c r="J217" s="21">
        <f>IFERROR(IF($M217="Completed",INDEX('Standards &amp; Staff'!$B$5:$B$11,MATCH($I217,'Standards &amp; Staff'!$A$5:$A$11,0)),0),"")</f>
        <v/>
      </c>
      <c r="K217" s="22" t="n"/>
      <c r="L217" s="22" t="n"/>
      <c r="M217" s="20" t="n"/>
      <c r="N217" s="21">
        <f>IFERROR(IF(OR($K217="",$L217=""),"",MOD($L217-$K217,1)*1440),"")</f>
        <v/>
      </c>
      <c r="O217" s="20" t="n"/>
      <c r="P217" s="21">
        <f>IF(COUNTA($N217,$O217)=0,"",SUM($N217:$O217))</f>
        <v/>
      </c>
      <c r="Q217" s="21">
        <f>IFERROR(INDEX('Standards &amp; Staff'!$C$5:$C$11,MATCH($I217,'Standards &amp; Staff'!$A$5:$A$11,0)),"")</f>
        <v/>
      </c>
      <c r="R217" s="21">
        <f>IFERROR(($P217/60)*INDEX('Standards &amp; Staff'!$G$15:$G$114,MATCH($C217,'Standards &amp; Staff'!$A$15:$A$114,0)),"")</f>
        <v/>
      </c>
      <c r="S217" s="21">
        <f>IFERROR($N217-$Q217,"")</f>
        <v/>
      </c>
      <c r="T217" s="38">
        <f>IFERROR($J217/$R217,"")</f>
        <v/>
      </c>
      <c r="U217" s="20" t="n"/>
      <c r="V217" s="20" t="n"/>
      <c r="W217" s="20" t="n"/>
      <c r="X217" s="20" t="n"/>
      <c r="Y217" s="39">
        <f>IFERROR(INDEX('Standards &amp; Staff'!$F$15:$F$114,MATCH($C217,'Standards &amp; Staff'!$A$15:$A$114,0)),"")</f>
        <v/>
      </c>
      <c r="Z217" s="39">
        <f>IFERROR(($P217/60)*$Y217,"")</f>
        <v/>
      </c>
      <c r="AA217" s="20" t="n"/>
      <c r="AB217" s="21">
        <f>IF($A217="","",IF(OR($M217="Not Completed",$U217="Failed",AND($T217&lt;&gt;"",$T217&lt;'Standards &amp; Staff'!$D$2),$AA217&gt;'Standards &amp; Staff'!$F$2),"Yes","No"))</f>
        <v/>
      </c>
      <c r="AC217" s="25">
        <f>IF($A217="","",IF($M217="Not Completed","Room Not Completed",IF($U217="Failed","Failed Inspection",IF(AND($T217&lt;&gt;"",$T217&lt;'Standards &amp; Staff'!$D$2),"Productivity Below Threshold",IF($AA217&gt;'Standards &amp; Staff'!$F$2,"Overtime Above Threshold","")))))</f>
        <v/>
      </c>
      <c r="AD217" s="26" t="n"/>
      <c r="AE217" s="26" t="n"/>
      <c r="AF217" s="20" t="n"/>
    </row>
    <row r="218">
      <c r="A218" s="19" t="n"/>
      <c r="B218" s="20" t="n"/>
      <c r="C218" s="20" t="n"/>
      <c r="D218" s="21">
        <f>IFERROR(INDEX('Standards &amp; Staff'!$B$15:$B$114,MATCH($C218,'Standards &amp; Staff'!$A$15:$A$114,0)),"")</f>
        <v/>
      </c>
      <c r="E218" s="21">
        <f>IFERROR(INDEX('Standards &amp; Staff'!$C$15:$C$114,MATCH($C218,'Standards &amp; Staff'!$A$15:$A$114,0)),"")</f>
        <v/>
      </c>
      <c r="F218" s="20" t="n"/>
      <c r="G218" s="20" t="n"/>
      <c r="H218" s="20" t="n"/>
      <c r="I218" s="20" t="n"/>
      <c r="J218" s="21">
        <f>IFERROR(IF($M218="Completed",INDEX('Standards &amp; Staff'!$B$5:$B$11,MATCH($I218,'Standards &amp; Staff'!$A$5:$A$11,0)),0),"")</f>
        <v/>
      </c>
      <c r="K218" s="22" t="n"/>
      <c r="L218" s="22" t="n"/>
      <c r="M218" s="20" t="n"/>
      <c r="N218" s="21">
        <f>IFERROR(IF(OR($K218="",$L218=""),"",MOD($L218-$K218,1)*1440),"")</f>
        <v/>
      </c>
      <c r="O218" s="20" t="n"/>
      <c r="P218" s="21">
        <f>IF(COUNTA($N218,$O218)=0,"",SUM($N218:$O218))</f>
        <v/>
      </c>
      <c r="Q218" s="21">
        <f>IFERROR(INDEX('Standards &amp; Staff'!$C$5:$C$11,MATCH($I218,'Standards &amp; Staff'!$A$5:$A$11,0)),"")</f>
        <v/>
      </c>
      <c r="R218" s="21">
        <f>IFERROR(($P218/60)*INDEX('Standards &amp; Staff'!$G$15:$G$114,MATCH($C218,'Standards &amp; Staff'!$A$15:$A$114,0)),"")</f>
        <v/>
      </c>
      <c r="S218" s="21">
        <f>IFERROR($N218-$Q218,"")</f>
        <v/>
      </c>
      <c r="T218" s="38">
        <f>IFERROR($J218/$R218,"")</f>
        <v/>
      </c>
      <c r="U218" s="20" t="n"/>
      <c r="V218" s="20" t="n"/>
      <c r="W218" s="20" t="n"/>
      <c r="X218" s="20" t="n"/>
      <c r="Y218" s="39">
        <f>IFERROR(INDEX('Standards &amp; Staff'!$F$15:$F$114,MATCH($C218,'Standards &amp; Staff'!$A$15:$A$114,0)),"")</f>
        <v/>
      </c>
      <c r="Z218" s="39">
        <f>IFERROR(($P218/60)*$Y218,"")</f>
        <v/>
      </c>
      <c r="AA218" s="20" t="n"/>
      <c r="AB218" s="21">
        <f>IF($A218="","",IF(OR($M218="Not Completed",$U218="Failed",AND($T218&lt;&gt;"",$T218&lt;'Standards &amp; Staff'!$D$2),$AA218&gt;'Standards &amp; Staff'!$F$2),"Yes","No"))</f>
        <v/>
      </c>
      <c r="AC218" s="25">
        <f>IF($A218="","",IF($M218="Not Completed","Room Not Completed",IF($U218="Failed","Failed Inspection",IF(AND($T218&lt;&gt;"",$T218&lt;'Standards &amp; Staff'!$D$2),"Productivity Below Threshold",IF($AA218&gt;'Standards &amp; Staff'!$F$2,"Overtime Above Threshold","")))))</f>
        <v/>
      </c>
      <c r="AD218" s="26" t="n"/>
      <c r="AE218" s="26" t="n"/>
      <c r="AF218" s="20" t="n"/>
    </row>
    <row r="219">
      <c r="A219" s="19" t="n"/>
      <c r="B219" s="20" t="n"/>
      <c r="C219" s="20" t="n"/>
      <c r="D219" s="21">
        <f>IFERROR(INDEX('Standards &amp; Staff'!$B$15:$B$114,MATCH($C219,'Standards &amp; Staff'!$A$15:$A$114,0)),"")</f>
        <v/>
      </c>
      <c r="E219" s="21">
        <f>IFERROR(INDEX('Standards &amp; Staff'!$C$15:$C$114,MATCH($C219,'Standards &amp; Staff'!$A$15:$A$114,0)),"")</f>
        <v/>
      </c>
      <c r="F219" s="20" t="n"/>
      <c r="G219" s="20" t="n"/>
      <c r="H219" s="20" t="n"/>
      <c r="I219" s="20" t="n"/>
      <c r="J219" s="21">
        <f>IFERROR(IF($M219="Completed",INDEX('Standards &amp; Staff'!$B$5:$B$11,MATCH($I219,'Standards &amp; Staff'!$A$5:$A$11,0)),0),"")</f>
        <v/>
      </c>
      <c r="K219" s="22" t="n"/>
      <c r="L219" s="22" t="n"/>
      <c r="M219" s="20" t="n"/>
      <c r="N219" s="21">
        <f>IFERROR(IF(OR($K219="",$L219=""),"",MOD($L219-$K219,1)*1440),"")</f>
        <v/>
      </c>
      <c r="O219" s="20" t="n"/>
      <c r="P219" s="21">
        <f>IF(COUNTA($N219,$O219)=0,"",SUM($N219:$O219))</f>
        <v/>
      </c>
      <c r="Q219" s="21">
        <f>IFERROR(INDEX('Standards &amp; Staff'!$C$5:$C$11,MATCH($I219,'Standards &amp; Staff'!$A$5:$A$11,0)),"")</f>
        <v/>
      </c>
      <c r="R219" s="21">
        <f>IFERROR(($P219/60)*INDEX('Standards &amp; Staff'!$G$15:$G$114,MATCH($C219,'Standards &amp; Staff'!$A$15:$A$114,0)),"")</f>
        <v/>
      </c>
      <c r="S219" s="21">
        <f>IFERROR($N219-$Q219,"")</f>
        <v/>
      </c>
      <c r="T219" s="38">
        <f>IFERROR($J219/$R219,"")</f>
        <v/>
      </c>
      <c r="U219" s="20" t="n"/>
      <c r="V219" s="20" t="n"/>
      <c r="W219" s="20" t="n"/>
      <c r="X219" s="20" t="n"/>
      <c r="Y219" s="39">
        <f>IFERROR(INDEX('Standards &amp; Staff'!$F$15:$F$114,MATCH($C219,'Standards &amp; Staff'!$A$15:$A$114,0)),"")</f>
        <v/>
      </c>
      <c r="Z219" s="39">
        <f>IFERROR(($P219/60)*$Y219,"")</f>
        <v/>
      </c>
      <c r="AA219" s="20" t="n"/>
      <c r="AB219" s="21">
        <f>IF($A219="","",IF(OR($M219="Not Completed",$U219="Failed",AND($T219&lt;&gt;"",$T219&lt;'Standards &amp; Staff'!$D$2),$AA219&gt;'Standards &amp; Staff'!$F$2),"Yes","No"))</f>
        <v/>
      </c>
      <c r="AC219" s="25">
        <f>IF($A219="","",IF($M219="Not Completed","Room Not Completed",IF($U219="Failed","Failed Inspection",IF(AND($T219&lt;&gt;"",$T219&lt;'Standards &amp; Staff'!$D$2),"Productivity Below Threshold",IF($AA219&gt;'Standards &amp; Staff'!$F$2,"Overtime Above Threshold","")))))</f>
        <v/>
      </c>
      <c r="AD219" s="26" t="n"/>
      <c r="AE219" s="26" t="n"/>
      <c r="AF219" s="20" t="n"/>
    </row>
    <row r="220">
      <c r="A220" s="19" t="n"/>
      <c r="B220" s="20" t="n"/>
      <c r="C220" s="20" t="n"/>
      <c r="D220" s="21">
        <f>IFERROR(INDEX('Standards &amp; Staff'!$B$15:$B$114,MATCH($C220,'Standards &amp; Staff'!$A$15:$A$114,0)),"")</f>
        <v/>
      </c>
      <c r="E220" s="21">
        <f>IFERROR(INDEX('Standards &amp; Staff'!$C$15:$C$114,MATCH($C220,'Standards &amp; Staff'!$A$15:$A$114,0)),"")</f>
        <v/>
      </c>
      <c r="F220" s="20" t="n"/>
      <c r="G220" s="20" t="n"/>
      <c r="H220" s="20" t="n"/>
      <c r="I220" s="20" t="n"/>
      <c r="J220" s="21">
        <f>IFERROR(IF($M220="Completed",INDEX('Standards &amp; Staff'!$B$5:$B$11,MATCH($I220,'Standards &amp; Staff'!$A$5:$A$11,0)),0),"")</f>
        <v/>
      </c>
      <c r="K220" s="22" t="n"/>
      <c r="L220" s="22" t="n"/>
      <c r="M220" s="20" t="n"/>
      <c r="N220" s="21">
        <f>IFERROR(IF(OR($K220="",$L220=""),"",MOD($L220-$K220,1)*1440),"")</f>
        <v/>
      </c>
      <c r="O220" s="20" t="n"/>
      <c r="P220" s="21">
        <f>IF(COUNTA($N220,$O220)=0,"",SUM($N220:$O220))</f>
        <v/>
      </c>
      <c r="Q220" s="21">
        <f>IFERROR(INDEX('Standards &amp; Staff'!$C$5:$C$11,MATCH($I220,'Standards &amp; Staff'!$A$5:$A$11,0)),"")</f>
        <v/>
      </c>
      <c r="R220" s="21">
        <f>IFERROR(($P220/60)*INDEX('Standards &amp; Staff'!$G$15:$G$114,MATCH($C220,'Standards &amp; Staff'!$A$15:$A$114,0)),"")</f>
        <v/>
      </c>
      <c r="S220" s="21">
        <f>IFERROR($N220-$Q220,"")</f>
        <v/>
      </c>
      <c r="T220" s="38">
        <f>IFERROR($J220/$R220,"")</f>
        <v/>
      </c>
      <c r="U220" s="20" t="n"/>
      <c r="V220" s="20" t="n"/>
      <c r="W220" s="20" t="n"/>
      <c r="X220" s="20" t="n"/>
      <c r="Y220" s="39">
        <f>IFERROR(INDEX('Standards &amp; Staff'!$F$15:$F$114,MATCH($C220,'Standards &amp; Staff'!$A$15:$A$114,0)),"")</f>
        <v/>
      </c>
      <c r="Z220" s="39">
        <f>IFERROR(($P220/60)*$Y220,"")</f>
        <v/>
      </c>
      <c r="AA220" s="20" t="n"/>
      <c r="AB220" s="21">
        <f>IF($A220="","",IF(OR($M220="Not Completed",$U220="Failed",AND($T220&lt;&gt;"",$T220&lt;'Standards &amp; Staff'!$D$2),$AA220&gt;'Standards &amp; Staff'!$F$2),"Yes","No"))</f>
        <v/>
      </c>
      <c r="AC220" s="25">
        <f>IF($A220="","",IF($M220="Not Completed","Room Not Completed",IF($U220="Failed","Failed Inspection",IF(AND($T220&lt;&gt;"",$T220&lt;'Standards &amp; Staff'!$D$2),"Productivity Below Threshold",IF($AA220&gt;'Standards &amp; Staff'!$F$2,"Overtime Above Threshold","")))))</f>
        <v/>
      </c>
      <c r="AD220" s="26" t="n"/>
      <c r="AE220" s="26" t="n"/>
      <c r="AF220" s="20" t="n"/>
    </row>
    <row r="221">
      <c r="A221" s="19" t="n"/>
      <c r="B221" s="20" t="n"/>
      <c r="C221" s="20" t="n"/>
      <c r="D221" s="21">
        <f>IFERROR(INDEX('Standards &amp; Staff'!$B$15:$B$114,MATCH($C221,'Standards &amp; Staff'!$A$15:$A$114,0)),"")</f>
        <v/>
      </c>
      <c r="E221" s="21">
        <f>IFERROR(INDEX('Standards &amp; Staff'!$C$15:$C$114,MATCH($C221,'Standards &amp; Staff'!$A$15:$A$114,0)),"")</f>
        <v/>
      </c>
      <c r="F221" s="20" t="n"/>
      <c r="G221" s="20" t="n"/>
      <c r="H221" s="20" t="n"/>
      <c r="I221" s="20" t="n"/>
      <c r="J221" s="21">
        <f>IFERROR(IF($M221="Completed",INDEX('Standards &amp; Staff'!$B$5:$B$11,MATCH($I221,'Standards &amp; Staff'!$A$5:$A$11,0)),0),"")</f>
        <v/>
      </c>
      <c r="K221" s="22" t="n"/>
      <c r="L221" s="22" t="n"/>
      <c r="M221" s="20" t="n"/>
      <c r="N221" s="21">
        <f>IFERROR(IF(OR($K221="",$L221=""),"",MOD($L221-$K221,1)*1440),"")</f>
        <v/>
      </c>
      <c r="O221" s="20" t="n"/>
      <c r="P221" s="21">
        <f>IF(COUNTA($N221,$O221)=0,"",SUM($N221:$O221))</f>
        <v/>
      </c>
      <c r="Q221" s="21">
        <f>IFERROR(INDEX('Standards &amp; Staff'!$C$5:$C$11,MATCH($I221,'Standards &amp; Staff'!$A$5:$A$11,0)),"")</f>
        <v/>
      </c>
      <c r="R221" s="21">
        <f>IFERROR(($P221/60)*INDEX('Standards &amp; Staff'!$G$15:$G$114,MATCH($C221,'Standards &amp; Staff'!$A$15:$A$114,0)),"")</f>
        <v/>
      </c>
      <c r="S221" s="21">
        <f>IFERROR($N221-$Q221,"")</f>
        <v/>
      </c>
      <c r="T221" s="38">
        <f>IFERROR($J221/$R221,"")</f>
        <v/>
      </c>
      <c r="U221" s="20" t="n"/>
      <c r="V221" s="20" t="n"/>
      <c r="W221" s="20" t="n"/>
      <c r="X221" s="20" t="n"/>
      <c r="Y221" s="39">
        <f>IFERROR(INDEX('Standards &amp; Staff'!$F$15:$F$114,MATCH($C221,'Standards &amp; Staff'!$A$15:$A$114,0)),"")</f>
        <v/>
      </c>
      <c r="Z221" s="39">
        <f>IFERROR(($P221/60)*$Y221,"")</f>
        <v/>
      </c>
      <c r="AA221" s="20" t="n"/>
      <c r="AB221" s="21">
        <f>IF($A221="","",IF(OR($M221="Not Completed",$U221="Failed",AND($T221&lt;&gt;"",$T221&lt;'Standards &amp; Staff'!$D$2),$AA221&gt;'Standards &amp; Staff'!$F$2),"Yes","No"))</f>
        <v/>
      </c>
      <c r="AC221" s="25">
        <f>IF($A221="","",IF($M221="Not Completed","Room Not Completed",IF($U221="Failed","Failed Inspection",IF(AND($T221&lt;&gt;"",$T221&lt;'Standards &amp; Staff'!$D$2),"Productivity Below Threshold",IF($AA221&gt;'Standards &amp; Staff'!$F$2,"Overtime Above Threshold","")))))</f>
        <v/>
      </c>
      <c r="AD221" s="26" t="n"/>
      <c r="AE221" s="26" t="n"/>
      <c r="AF221" s="20" t="n"/>
    </row>
    <row r="222">
      <c r="A222" s="19" t="n"/>
      <c r="B222" s="20" t="n"/>
      <c r="C222" s="20" t="n"/>
      <c r="D222" s="21">
        <f>IFERROR(INDEX('Standards &amp; Staff'!$B$15:$B$114,MATCH($C222,'Standards &amp; Staff'!$A$15:$A$114,0)),"")</f>
        <v/>
      </c>
      <c r="E222" s="21">
        <f>IFERROR(INDEX('Standards &amp; Staff'!$C$15:$C$114,MATCH($C222,'Standards &amp; Staff'!$A$15:$A$114,0)),"")</f>
        <v/>
      </c>
      <c r="F222" s="20" t="n"/>
      <c r="G222" s="20" t="n"/>
      <c r="H222" s="20" t="n"/>
      <c r="I222" s="20" t="n"/>
      <c r="J222" s="21">
        <f>IFERROR(IF($M222="Completed",INDEX('Standards &amp; Staff'!$B$5:$B$11,MATCH($I222,'Standards &amp; Staff'!$A$5:$A$11,0)),0),"")</f>
        <v/>
      </c>
      <c r="K222" s="22" t="n"/>
      <c r="L222" s="22" t="n"/>
      <c r="M222" s="20" t="n"/>
      <c r="N222" s="21">
        <f>IFERROR(IF(OR($K222="",$L222=""),"",MOD($L222-$K222,1)*1440),"")</f>
        <v/>
      </c>
      <c r="O222" s="20" t="n"/>
      <c r="P222" s="21">
        <f>IF(COUNTA($N222,$O222)=0,"",SUM($N222:$O222))</f>
        <v/>
      </c>
      <c r="Q222" s="21">
        <f>IFERROR(INDEX('Standards &amp; Staff'!$C$5:$C$11,MATCH($I222,'Standards &amp; Staff'!$A$5:$A$11,0)),"")</f>
        <v/>
      </c>
      <c r="R222" s="21">
        <f>IFERROR(($P222/60)*INDEX('Standards &amp; Staff'!$G$15:$G$114,MATCH($C222,'Standards &amp; Staff'!$A$15:$A$114,0)),"")</f>
        <v/>
      </c>
      <c r="S222" s="21">
        <f>IFERROR($N222-$Q222,"")</f>
        <v/>
      </c>
      <c r="T222" s="38">
        <f>IFERROR($J222/$R222,"")</f>
        <v/>
      </c>
      <c r="U222" s="20" t="n"/>
      <c r="V222" s="20" t="n"/>
      <c r="W222" s="20" t="n"/>
      <c r="X222" s="20" t="n"/>
      <c r="Y222" s="39">
        <f>IFERROR(INDEX('Standards &amp; Staff'!$F$15:$F$114,MATCH($C222,'Standards &amp; Staff'!$A$15:$A$114,0)),"")</f>
        <v/>
      </c>
      <c r="Z222" s="39">
        <f>IFERROR(($P222/60)*$Y222,"")</f>
        <v/>
      </c>
      <c r="AA222" s="20" t="n"/>
      <c r="AB222" s="21">
        <f>IF($A222="","",IF(OR($M222="Not Completed",$U222="Failed",AND($T222&lt;&gt;"",$T222&lt;'Standards &amp; Staff'!$D$2),$AA222&gt;'Standards &amp; Staff'!$F$2),"Yes","No"))</f>
        <v/>
      </c>
      <c r="AC222" s="25">
        <f>IF($A222="","",IF($M222="Not Completed","Room Not Completed",IF($U222="Failed","Failed Inspection",IF(AND($T222&lt;&gt;"",$T222&lt;'Standards &amp; Staff'!$D$2),"Productivity Below Threshold",IF($AA222&gt;'Standards &amp; Staff'!$F$2,"Overtime Above Threshold","")))))</f>
        <v/>
      </c>
      <c r="AD222" s="26" t="n"/>
      <c r="AE222" s="26" t="n"/>
      <c r="AF222" s="20" t="n"/>
    </row>
    <row r="223">
      <c r="A223" s="19" t="n"/>
      <c r="B223" s="20" t="n"/>
      <c r="C223" s="20" t="n"/>
      <c r="D223" s="21">
        <f>IFERROR(INDEX('Standards &amp; Staff'!$B$15:$B$114,MATCH($C223,'Standards &amp; Staff'!$A$15:$A$114,0)),"")</f>
        <v/>
      </c>
      <c r="E223" s="21">
        <f>IFERROR(INDEX('Standards &amp; Staff'!$C$15:$C$114,MATCH($C223,'Standards &amp; Staff'!$A$15:$A$114,0)),"")</f>
        <v/>
      </c>
      <c r="F223" s="20" t="n"/>
      <c r="G223" s="20" t="n"/>
      <c r="H223" s="20" t="n"/>
      <c r="I223" s="20" t="n"/>
      <c r="J223" s="21">
        <f>IFERROR(IF($M223="Completed",INDEX('Standards &amp; Staff'!$B$5:$B$11,MATCH($I223,'Standards &amp; Staff'!$A$5:$A$11,0)),0),"")</f>
        <v/>
      </c>
      <c r="K223" s="22" t="n"/>
      <c r="L223" s="22" t="n"/>
      <c r="M223" s="20" t="n"/>
      <c r="N223" s="21">
        <f>IFERROR(IF(OR($K223="",$L223=""),"",MOD($L223-$K223,1)*1440),"")</f>
        <v/>
      </c>
      <c r="O223" s="20" t="n"/>
      <c r="P223" s="21">
        <f>IF(COUNTA($N223,$O223)=0,"",SUM($N223:$O223))</f>
        <v/>
      </c>
      <c r="Q223" s="21">
        <f>IFERROR(INDEX('Standards &amp; Staff'!$C$5:$C$11,MATCH($I223,'Standards &amp; Staff'!$A$5:$A$11,0)),"")</f>
        <v/>
      </c>
      <c r="R223" s="21">
        <f>IFERROR(($P223/60)*INDEX('Standards &amp; Staff'!$G$15:$G$114,MATCH($C223,'Standards &amp; Staff'!$A$15:$A$114,0)),"")</f>
        <v/>
      </c>
      <c r="S223" s="21">
        <f>IFERROR($N223-$Q223,"")</f>
        <v/>
      </c>
      <c r="T223" s="38">
        <f>IFERROR($J223/$R223,"")</f>
        <v/>
      </c>
      <c r="U223" s="20" t="n"/>
      <c r="V223" s="20" t="n"/>
      <c r="W223" s="20" t="n"/>
      <c r="X223" s="20" t="n"/>
      <c r="Y223" s="39">
        <f>IFERROR(INDEX('Standards &amp; Staff'!$F$15:$F$114,MATCH($C223,'Standards &amp; Staff'!$A$15:$A$114,0)),"")</f>
        <v/>
      </c>
      <c r="Z223" s="39">
        <f>IFERROR(($P223/60)*$Y223,"")</f>
        <v/>
      </c>
      <c r="AA223" s="20" t="n"/>
      <c r="AB223" s="21">
        <f>IF($A223="","",IF(OR($M223="Not Completed",$U223="Failed",AND($T223&lt;&gt;"",$T223&lt;'Standards &amp; Staff'!$D$2),$AA223&gt;'Standards &amp; Staff'!$F$2),"Yes","No"))</f>
        <v/>
      </c>
      <c r="AC223" s="25">
        <f>IF($A223="","",IF($M223="Not Completed","Room Not Completed",IF($U223="Failed","Failed Inspection",IF(AND($T223&lt;&gt;"",$T223&lt;'Standards &amp; Staff'!$D$2),"Productivity Below Threshold",IF($AA223&gt;'Standards &amp; Staff'!$F$2,"Overtime Above Threshold","")))))</f>
        <v/>
      </c>
      <c r="AD223" s="26" t="n"/>
      <c r="AE223" s="26" t="n"/>
      <c r="AF223" s="20" t="n"/>
    </row>
    <row r="224">
      <c r="A224" s="19" t="n"/>
      <c r="B224" s="20" t="n"/>
      <c r="C224" s="20" t="n"/>
      <c r="D224" s="21">
        <f>IFERROR(INDEX('Standards &amp; Staff'!$B$15:$B$114,MATCH($C224,'Standards &amp; Staff'!$A$15:$A$114,0)),"")</f>
        <v/>
      </c>
      <c r="E224" s="21">
        <f>IFERROR(INDEX('Standards &amp; Staff'!$C$15:$C$114,MATCH($C224,'Standards &amp; Staff'!$A$15:$A$114,0)),"")</f>
        <v/>
      </c>
      <c r="F224" s="20" t="n"/>
      <c r="G224" s="20" t="n"/>
      <c r="H224" s="20" t="n"/>
      <c r="I224" s="20" t="n"/>
      <c r="J224" s="21">
        <f>IFERROR(IF($M224="Completed",INDEX('Standards &amp; Staff'!$B$5:$B$11,MATCH($I224,'Standards &amp; Staff'!$A$5:$A$11,0)),0),"")</f>
        <v/>
      </c>
      <c r="K224" s="22" t="n"/>
      <c r="L224" s="22" t="n"/>
      <c r="M224" s="20" t="n"/>
      <c r="N224" s="21">
        <f>IFERROR(IF(OR($K224="",$L224=""),"",MOD($L224-$K224,1)*1440),"")</f>
        <v/>
      </c>
      <c r="O224" s="20" t="n"/>
      <c r="P224" s="21">
        <f>IF(COUNTA($N224,$O224)=0,"",SUM($N224:$O224))</f>
        <v/>
      </c>
      <c r="Q224" s="21">
        <f>IFERROR(INDEX('Standards &amp; Staff'!$C$5:$C$11,MATCH($I224,'Standards &amp; Staff'!$A$5:$A$11,0)),"")</f>
        <v/>
      </c>
      <c r="R224" s="21">
        <f>IFERROR(($P224/60)*INDEX('Standards &amp; Staff'!$G$15:$G$114,MATCH($C224,'Standards &amp; Staff'!$A$15:$A$114,0)),"")</f>
        <v/>
      </c>
      <c r="S224" s="21">
        <f>IFERROR($N224-$Q224,"")</f>
        <v/>
      </c>
      <c r="T224" s="38">
        <f>IFERROR($J224/$R224,"")</f>
        <v/>
      </c>
      <c r="U224" s="20" t="n"/>
      <c r="V224" s="20" t="n"/>
      <c r="W224" s="20" t="n"/>
      <c r="X224" s="20" t="n"/>
      <c r="Y224" s="39">
        <f>IFERROR(INDEX('Standards &amp; Staff'!$F$15:$F$114,MATCH($C224,'Standards &amp; Staff'!$A$15:$A$114,0)),"")</f>
        <v/>
      </c>
      <c r="Z224" s="39">
        <f>IFERROR(($P224/60)*$Y224,"")</f>
        <v/>
      </c>
      <c r="AA224" s="20" t="n"/>
      <c r="AB224" s="21">
        <f>IF($A224="","",IF(OR($M224="Not Completed",$U224="Failed",AND($T224&lt;&gt;"",$T224&lt;'Standards &amp; Staff'!$D$2),$AA224&gt;'Standards &amp; Staff'!$F$2),"Yes","No"))</f>
        <v/>
      </c>
      <c r="AC224" s="25">
        <f>IF($A224="","",IF($M224="Not Completed","Room Not Completed",IF($U224="Failed","Failed Inspection",IF(AND($T224&lt;&gt;"",$T224&lt;'Standards &amp; Staff'!$D$2),"Productivity Below Threshold",IF($AA224&gt;'Standards &amp; Staff'!$F$2,"Overtime Above Threshold","")))))</f>
        <v/>
      </c>
      <c r="AD224" s="26" t="n"/>
      <c r="AE224" s="26" t="n"/>
      <c r="AF224" s="20" t="n"/>
    </row>
    <row r="225">
      <c r="A225" s="19" t="n"/>
      <c r="B225" s="20" t="n"/>
      <c r="C225" s="20" t="n"/>
      <c r="D225" s="21">
        <f>IFERROR(INDEX('Standards &amp; Staff'!$B$15:$B$114,MATCH($C225,'Standards &amp; Staff'!$A$15:$A$114,0)),"")</f>
        <v/>
      </c>
      <c r="E225" s="21">
        <f>IFERROR(INDEX('Standards &amp; Staff'!$C$15:$C$114,MATCH($C225,'Standards &amp; Staff'!$A$15:$A$114,0)),"")</f>
        <v/>
      </c>
      <c r="F225" s="20" t="n"/>
      <c r="G225" s="20" t="n"/>
      <c r="H225" s="20" t="n"/>
      <c r="I225" s="20" t="n"/>
      <c r="J225" s="21">
        <f>IFERROR(IF($M225="Completed",INDEX('Standards &amp; Staff'!$B$5:$B$11,MATCH($I225,'Standards &amp; Staff'!$A$5:$A$11,0)),0),"")</f>
        <v/>
      </c>
      <c r="K225" s="22" t="n"/>
      <c r="L225" s="22" t="n"/>
      <c r="M225" s="20" t="n"/>
      <c r="N225" s="21">
        <f>IFERROR(IF(OR($K225="",$L225=""),"",MOD($L225-$K225,1)*1440),"")</f>
        <v/>
      </c>
      <c r="O225" s="20" t="n"/>
      <c r="P225" s="21">
        <f>IF(COUNTA($N225,$O225)=0,"",SUM($N225:$O225))</f>
        <v/>
      </c>
      <c r="Q225" s="21">
        <f>IFERROR(INDEX('Standards &amp; Staff'!$C$5:$C$11,MATCH($I225,'Standards &amp; Staff'!$A$5:$A$11,0)),"")</f>
        <v/>
      </c>
      <c r="R225" s="21">
        <f>IFERROR(($P225/60)*INDEX('Standards &amp; Staff'!$G$15:$G$114,MATCH($C225,'Standards &amp; Staff'!$A$15:$A$114,0)),"")</f>
        <v/>
      </c>
      <c r="S225" s="21">
        <f>IFERROR($N225-$Q225,"")</f>
        <v/>
      </c>
      <c r="T225" s="38">
        <f>IFERROR($J225/$R225,"")</f>
        <v/>
      </c>
      <c r="U225" s="20" t="n"/>
      <c r="V225" s="20" t="n"/>
      <c r="W225" s="20" t="n"/>
      <c r="X225" s="20" t="n"/>
      <c r="Y225" s="39">
        <f>IFERROR(INDEX('Standards &amp; Staff'!$F$15:$F$114,MATCH($C225,'Standards &amp; Staff'!$A$15:$A$114,0)),"")</f>
        <v/>
      </c>
      <c r="Z225" s="39">
        <f>IFERROR(($P225/60)*$Y225,"")</f>
        <v/>
      </c>
      <c r="AA225" s="20" t="n"/>
      <c r="AB225" s="21">
        <f>IF($A225="","",IF(OR($M225="Not Completed",$U225="Failed",AND($T225&lt;&gt;"",$T225&lt;'Standards &amp; Staff'!$D$2),$AA225&gt;'Standards &amp; Staff'!$F$2),"Yes","No"))</f>
        <v/>
      </c>
      <c r="AC225" s="25">
        <f>IF($A225="","",IF($M225="Not Completed","Room Not Completed",IF($U225="Failed","Failed Inspection",IF(AND($T225&lt;&gt;"",$T225&lt;'Standards &amp; Staff'!$D$2),"Productivity Below Threshold",IF($AA225&gt;'Standards &amp; Staff'!$F$2,"Overtime Above Threshold","")))))</f>
        <v/>
      </c>
      <c r="AD225" s="26" t="n"/>
      <c r="AE225" s="26" t="n"/>
      <c r="AF225" s="20" t="n"/>
    </row>
    <row r="226">
      <c r="A226" s="19" t="n"/>
      <c r="B226" s="20" t="n"/>
      <c r="C226" s="20" t="n"/>
      <c r="D226" s="21">
        <f>IFERROR(INDEX('Standards &amp; Staff'!$B$15:$B$114,MATCH($C226,'Standards &amp; Staff'!$A$15:$A$114,0)),"")</f>
        <v/>
      </c>
      <c r="E226" s="21">
        <f>IFERROR(INDEX('Standards &amp; Staff'!$C$15:$C$114,MATCH($C226,'Standards &amp; Staff'!$A$15:$A$114,0)),"")</f>
        <v/>
      </c>
      <c r="F226" s="20" t="n"/>
      <c r="G226" s="20" t="n"/>
      <c r="H226" s="20" t="n"/>
      <c r="I226" s="20" t="n"/>
      <c r="J226" s="21">
        <f>IFERROR(IF($M226="Completed",INDEX('Standards &amp; Staff'!$B$5:$B$11,MATCH($I226,'Standards &amp; Staff'!$A$5:$A$11,0)),0),"")</f>
        <v/>
      </c>
      <c r="K226" s="22" t="n"/>
      <c r="L226" s="22" t="n"/>
      <c r="M226" s="20" t="n"/>
      <c r="N226" s="21">
        <f>IFERROR(IF(OR($K226="",$L226=""),"",MOD($L226-$K226,1)*1440),"")</f>
        <v/>
      </c>
      <c r="O226" s="20" t="n"/>
      <c r="P226" s="21">
        <f>IF(COUNTA($N226,$O226)=0,"",SUM($N226:$O226))</f>
        <v/>
      </c>
      <c r="Q226" s="21">
        <f>IFERROR(INDEX('Standards &amp; Staff'!$C$5:$C$11,MATCH($I226,'Standards &amp; Staff'!$A$5:$A$11,0)),"")</f>
        <v/>
      </c>
      <c r="R226" s="21">
        <f>IFERROR(($P226/60)*INDEX('Standards &amp; Staff'!$G$15:$G$114,MATCH($C226,'Standards &amp; Staff'!$A$15:$A$114,0)),"")</f>
        <v/>
      </c>
      <c r="S226" s="21">
        <f>IFERROR($N226-$Q226,"")</f>
        <v/>
      </c>
      <c r="T226" s="38">
        <f>IFERROR($J226/$R226,"")</f>
        <v/>
      </c>
      <c r="U226" s="20" t="n"/>
      <c r="V226" s="20" t="n"/>
      <c r="W226" s="20" t="n"/>
      <c r="X226" s="20" t="n"/>
      <c r="Y226" s="39">
        <f>IFERROR(INDEX('Standards &amp; Staff'!$F$15:$F$114,MATCH($C226,'Standards &amp; Staff'!$A$15:$A$114,0)),"")</f>
        <v/>
      </c>
      <c r="Z226" s="39">
        <f>IFERROR(($P226/60)*$Y226,"")</f>
        <v/>
      </c>
      <c r="AA226" s="20" t="n"/>
      <c r="AB226" s="21">
        <f>IF($A226="","",IF(OR($M226="Not Completed",$U226="Failed",AND($T226&lt;&gt;"",$T226&lt;'Standards &amp; Staff'!$D$2),$AA226&gt;'Standards &amp; Staff'!$F$2),"Yes","No"))</f>
        <v/>
      </c>
      <c r="AC226" s="25">
        <f>IF($A226="","",IF($M226="Not Completed","Room Not Completed",IF($U226="Failed","Failed Inspection",IF(AND($T226&lt;&gt;"",$T226&lt;'Standards &amp; Staff'!$D$2),"Productivity Below Threshold",IF($AA226&gt;'Standards &amp; Staff'!$F$2,"Overtime Above Threshold","")))))</f>
        <v/>
      </c>
      <c r="AD226" s="26" t="n"/>
      <c r="AE226" s="26" t="n"/>
      <c r="AF226" s="20" t="n"/>
    </row>
    <row r="227">
      <c r="A227" s="19" t="n"/>
      <c r="B227" s="20" t="n"/>
      <c r="C227" s="20" t="n"/>
      <c r="D227" s="21">
        <f>IFERROR(INDEX('Standards &amp; Staff'!$B$15:$B$114,MATCH($C227,'Standards &amp; Staff'!$A$15:$A$114,0)),"")</f>
        <v/>
      </c>
      <c r="E227" s="21">
        <f>IFERROR(INDEX('Standards &amp; Staff'!$C$15:$C$114,MATCH($C227,'Standards &amp; Staff'!$A$15:$A$114,0)),"")</f>
        <v/>
      </c>
      <c r="F227" s="20" t="n"/>
      <c r="G227" s="20" t="n"/>
      <c r="H227" s="20" t="n"/>
      <c r="I227" s="20" t="n"/>
      <c r="J227" s="21">
        <f>IFERROR(IF($M227="Completed",INDEX('Standards &amp; Staff'!$B$5:$B$11,MATCH($I227,'Standards &amp; Staff'!$A$5:$A$11,0)),0),"")</f>
        <v/>
      </c>
      <c r="K227" s="22" t="n"/>
      <c r="L227" s="22" t="n"/>
      <c r="M227" s="20" t="n"/>
      <c r="N227" s="21">
        <f>IFERROR(IF(OR($K227="",$L227=""),"",MOD($L227-$K227,1)*1440),"")</f>
        <v/>
      </c>
      <c r="O227" s="20" t="n"/>
      <c r="P227" s="21">
        <f>IF(COUNTA($N227,$O227)=0,"",SUM($N227:$O227))</f>
        <v/>
      </c>
      <c r="Q227" s="21">
        <f>IFERROR(INDEX('Standards &amp; Staff'!$C$5:$C$11,MATCH($I227,'Standards &amp; Staff'!$A$5:$A$11,0)),"")</f>
        <v/>
      </c>
      <c r="R227" s="21">
        <f>IFERROR(($P227/60)*INDEX('Standards &amp; Staff'!$G$15:$G$114,MATCH($C227,'Standards &amp; Staff'!$A$15:$A$114,0)),"")</f>
        <v/>
      </c>
      <c r="S227" s="21">
        <f>IFERROR($N227-$Q227,"")</f>
        <v/>
      </c>
      <c r="T227" s="38">
        <f>IFERROR($J227/$R227,"")</f>
        <v/>
      </c>
      <c r="U227" s="20" t="n"/>
      <c r="V227" s="20" t="n"/>
      <c r="W227" s="20" t="n"/>
      <c r="X227" s="20" t="n"/>
      <c r="Y227" s="39">
        <f>IFERROR(INDEX('Standards &amp; Staff'!$F$15:$F$114,MATCH($C227,'Standards &amp; Staff'!$A$15:$A$114,0)),"")</f>
        <v/>
      </c>
      <c r="Z227" s="39">
        <f>IFERROR(($P227/60)*$Y227,"")</f>
        <v/>
      </c>
      <c r="AA227" s="20" t="n"/>
      <c r="AB227" s="21">
        <f>IF($A227="","",IF(OR($M227="Not Completed",$U227="Failed",AND($T227&lt;&gt;"",$T227&lt;'Standards &amp; Staff'!$D$2),$AA227&gt;'Standards &amp; Staff'!$F$2),"Yes","No"))</f>
        <v/>
      </c>
      <c r="AC227" s="25">
        <f>IF($A227="","",IF($M227="Not Completed","Room Not Completed",IF($U227="Failed","Failed Inspection",IF(AND($T227&lt;&gt;"",$T227&lt;'Standards &amp; Staff'!$D$2),"Productivity Below Threshold",IF($AA227&gt;'Standards &amp; Staff'!$F$2,"Overtime Above Threshold","")))))</f>
        <v/>
      </c>
      <c r="AD227" s="26" t="n"/>
      <c r="AE227" s="26" t="n"/>
      <c r="AF227" s="20" t="n"/>
    </row>
    <row r="228">
      <c r="A228" s="19" t="n"/>
      <c r="B228" s="20" t="n"/>
      <c r="C228" s="20" t="n"/>
      <c r="D228" s="21">
        <f>IFERROR(INDEX('Standards &amp; Staff'!$B$15:$B$114,MATCH($C228,'Standards &amp; Staff'!$A$15:$A$114,0)),"")</f>
        <v/>
      </c>
      <c r="E228" s="21">
        <f>IFERROR(INDEX('Standards &amp; Staff'!$C$15:$C$114,MATCH($C228,'Standards &amp; Staff'!$A$15:$A$114,0)),"")</f>
        <v/>
      </c>
      <c r="F228" s="20" t="n"/>
      <c r="G228" s="20" t="n"/>
      <c r="H228" s="20" t="n"/>
      <c r="I228" s="20" t="n"/>
      <c r="J228" s="21">
        <f>IFERROR(IF($M228="Completed",INDEX('Standards &amp; Staff'!$B$5:$B$11,MATCH($I228,'Standards &amp; Staff'!$A$5:$A$11,0)),0),"")</f>
        <v/>
      </c>
      <c r="K228" s="22" t="n"/>
      <c r="L228" s="22" t="n"/>
      <c r="M228" s="20" t="n"/>
      <c r="N228" s="21">
        <f>IFERROR(IF(OR($K228="",$L228=""),"",MOD($L228-$K228,1)*1440),"")</f>
        <v/>
      </c>
      <c r="O228" s="20" t="n"/>
      <c r="P228" s="21">
        <f>IF(COUNTA($N228,$O228)=0,"",SUM($N228:$O228))</f>
        <v/>
      </c>
      <c r="Q228" s="21">
        <f>IFERROR(INDEX('Standards &amp; Staff'!$C$5:$C$11,MATCH($I228,'Standards &amp; Staff'!$A$5:$A$11,0)),"")</f>
        <v/>
      </c>
      <c r="R228" s="21">
        <f>IFERROR(($P228/60)*INDEX('Standards &amp; Staff'!$G$15:$G$114,MATCH($C228,'Standards &amp; Staff'!$A$15:$A$114,0)),"")</f>
        <v/>
      </c>
      <c r="S228" s="21">
        <f>IFERROR($N228-$Q228,"")</f>
        <v/>
      </c>
      <c r="T228" s="38">
        <f>IFERROR($J228/$R228,"")</f>
        <v/>
      </c>
      <c r="U228" s="20" t="n"/>
      <c r="V228" s="20" t="n"/>
      <c r="W228" s="20" t="n"/>
      <c r="X228" s="20" t="n"/>
      <c r="Y228" s="39">
        <f>IFERROR(INDEX('Standards &amp; Staff'!$F$15:$F$114,MATCH($C228,'Standards &amp; Staff'!$A$15:$A$114,0)),"")</f>
        <v/>
      </c>
      <c r="Z228" s="39">
        <f>IFERROR(($P228/60)*$Y228,"")</f>
        <v/>
      </c>
      <c r="AA228" s="20" t="n"/>
      <c r="AB228" s="21">
        <f>IF($A228="","",IF(OR($M228="Not Completed",$U228="Failed",AND($T228&lt;&gt;"",$T228&lt;'Standards &amp; Staff'!$D$2),$AA228&gt;'Standards &amp; Staff'!$F$2),"Yes","No"))</f>
        <v/>
      </c>
      <c r="AC228" s="25">
        <f>IF($A228="","",IF($M228="Not Completed","Room Not Completed",IF($U228="Failed","Failed Inspection",IF(AND($T228&lt;&gt;"",$T228&lt;'Standards &amp; Staff'!$D$2),"Productivity Below Threshold",IF($AA228&gt;'Standards &amp; Staff'!$F$2,"Overtime Above Threshold","")))))</f>
        <v/>
      </c>
      <c r="AD228" s="26" t="n"/>
      <c r="AE228" s="26" t="n"/>
      <c r="AF228" s="20" t="n"/>
    </row>
    <row r="229">
      <c r="A229" s="19" t="n"/>
      <c r="B229" s="20" t="n"/>
      <c r="C229" s="20" t="n"/>
      <c r="D229" s="21">
        <f>IFERROR(INDEX('Standards &amp; Staff'!$B$15:$B$114,MATCH($C229,'Standards &amp; Staff'!$A$15:$A$114,0)),"")</f>
        <v/>
      </c>
      <c r="E229" s="21">
        <f>IFERROR(INDEX('Standards &amp; Staff'!$C$15:$C$114,MATCH($C229,'Standards &amp; Staff'!$A$15:$A$114,0)),"")</f>
        <v/>
      </c>
      <c r="F229" s="20" t="n"/>
      <c r="G229" s="20" t="n"/>
      <c r="H229" s="20" t="n"/>
      <c r="I229" s="20" t="n"/>
      <c r="J229" s="21">
        <f>IFERROR(IF($M229="Completed",INDEX('Standards &amp; Staff'!$B$5:$B$11,MATCH($I229,'Standards &amp; Staff'!$A$5:$A$11,0)),0),"")</f>
        <v/>
      </c>
      <c r="K229" s="22" t="n"/>
      <c r="L229" s="22" t="n"/>
      <c r="M229" s="20" t="n"/>
      <c r="N229" s="21">
        <f>IFERROR(IF(OR($K229="",$L229=""),"",MOD($L229-$K229,1)*1440),"")</f>
        <v/>
      </c>
      <c r="O229" s="20" t="n"/>
      <c r="P229" s="21">
        <f>IF(COUNTA($N229,$O229)=0,"",SUM($N229:$O229))</f>
        <v/>
      </c>
      <c r="Q229" s="21">
        <f>IFERROR(INDEX('Standards &amp; Staff'!$C$5:$C$11,MATCH($I229,'Standards &amp; Staff'!$A$5:$A$11,0)),"")</f>
        <v/>
      </c>
      <c r="R229" s="21">
        <f>IFERROR(($P229/60)*INDEX('Standards &amp; Staff'!$G$15:$G$114,MATCH($C229,'Standards &amp; Staff'!$A$15:$A$114,0)),"")</f>
        <v/>
      </c>
      <c r="S229" s="21">
        <f>IFERROR($N229-$Q229,"")</f>
        <v/>
      </c>
      <c r="T229" s="38">
        <f>IFERROR($J229/$R229,"")</f>
        <v/>
      </c>
      <c r="U229" s="20" t="n"/>
      <c r="V229" s="20" t="n"/>
      <c r="W229" s="20" t="n"/>
      <c r="X229" s="20" t="n"/>
      <c r="Y229" s="39">
        <f>IFERROR(INDEX('Standards &amp; Staff'!$F$15:$F$114,MATCH($C229,'Standards &amp; Staff'!$A$15:$A$114,0)),"")</f>
        <v/>
      </c>
      <c r="Z229" s="39">
        <f>IFERROR(($P229/60)*$Y229,"")</f>
        <v/>
      </c>
      <c r="AA229" s="20" t="n"/>
      <c r="AB229" s="21">
        <f>IF($A229="","",IF(OR($M229="Not Completed",$U229="Failed",AND($T229&lt;&gt;"",$T229&lt;'Standards &amp; Staff'!$D$2),$AA229&gt;'Standards &amp; Staff'!$F$2),"Yes","No"))</f>
        <v/>
      </c>
      <c r="AC229" s="25">
        <f>IF($A229="","",IF($M229="Not Completed","Room Not Completed",IF($U229="Failed","Failed Inspection",IF(AND($T229&lt;&gt;"",$T229&lt;'Standards &amp; Staff'!$D$2),"Productivity Below Threshold",IF($AA229&gt;'Standards &amp; Staff'!$F$2,"Overtime Above Threshold","")))))</f>
        <v/>
      </c>
      <c r="AD229" s="26" t="n"/>
      <c r="AE229" s="26" t="n"/>
      <c r="AF229" s="20" t="n"/>
    </row>
    <row r="230">
      <c r="A230" s="19" t="n"/>
      <c r="B230" s="20" t="n"/>
      <c r="C230" s="20" t="n"/>
      <c r="D230" s="21">
        <f>IFERROR(INDEX('Standards &amp; Staff'!$B$15:$B$114,MATCH($C230,'Standards &amp; Staff'!$A$15:$A$114,0)),"")</f>
        <v/>
      </c>
      <c r="E230" s="21">
        <f>IFERROR(INDEX('Standards &amp; Staff'!$C$15:$C$114,MATCH($C230,'Standards &amp; Staff'!$A$15:$A$114,0)),"")</f>
        <v/>
      </c>
      <c r="F230" s="20" t="n"/>
      <c r="G230" s="20" t="n"/>
      <c r="H230" s="20" t="n"/>
      <c r="I230" s="20" t="n"/>
      <c r="J230" s="21">
        <f>IFERROR(IF($M230="Completed",INDEX('Standards &amp; Staff'!$B$5:$B$11,MATCH($I230,'Standards &amp; Staff'!$A$5:$A$11,0)),0),"")</f>
        <v/>
      </c>
      <c r="K230" s="22" t="n"/>
      <c r="L230" s="22" t="n"/>
      <c r="M230" s="20" t="n"/>
      <c r="N230" s="21">
        <f>IFERROR(IF(OR($K230="",$L230=""),"",MOD($L230-$K230,1)*1440),"")</f>
        <v/>
      </c>
      <c r="O230" s="20" t="n"/>
      <c r="P230" s="21">
        <f>IF(COUNTA($N230,$O230)=0,"",SUM($N230:$O230))</f>
        <v/>
      </c>
      <c r="Q230" s="21">
        <f>IFERROR(INDEX('Standards &amp; Staff'!$C$5:$C$11,MATCH($I230,'Standards &amp; Staff'!$A$5:$A$11,0)),"")</f>
        <v/>
      </c>
      <c r="R230" s="21">
        <f>IFERROR(($P230/60)*INDEX('Standards &amp; Staff'!$G$15:$G$114,MATCH($C230,'Standards &amp; Staff'!$A$15:$A$114,0)),"")</f>
        <v/>
      </c>
      <c r="S230" s="21">
        <f>IFERROR($N230-$Q230,"")</f>
        <v/>
      </c>
      <c r="T230" s="38">
        <f>IFERROR($J230/$R230,"")</f>
        <v/>
      </c>
      <c r="U230" s="20" t="n"/>
      <c r="V230" s="20" t="n"/>
      <c r="W230" s="20" t="n"/>
      <c r="X230" s="20" t="n"/>
      <c r="Y230" s="39">
        <f>IFERROR(INDEX('Standards &amp; Staff'!$F$15:$F$114,MATCH($C230,'Standards &amp; Staff'!$A$15:$A$114,0)),"")</f>
        <v/>
      </c>
      <c r="Z230" s="39">
        <f>IFERROR(($P230/60)*$Y230,"")</f>
        <v/>
      </c>
      <c r="AA230" s="20" t="n"/>
      <c r="AB230" s="21">
        <f>IF($A230="","",IF(OR($M230="Not Completed",$U230="Failed",AND($T230&lt;&gt;"",$T230&lt;'Standards &amp; Staff'!$D$2),$AA230&gt;'Standards &amp; Staff'!$F$2),"Yes","No"))</f>
        <v/>
      </c>
      <c r="AC230" s="25">
        <f>IF($A230="","",IF($M230="Not Completed","Room Not Completed",IF($U230="Failed","Failed Inspection",IF(AND($T230&lt;&gt;"",$T230&lt;'Standards &amp; Staff'!$D$2),"Productivity Below Threshold",IF($AA230&gt;'Standards &amp; Staff'!$F$2,"Overtime Above Threshold","")))))</f>
        <v/>
      </c>
      <c r="AD230" s="26" t="n"/>
      <c r="AE230" s="26" t="n"/>
      <c r="AF230" s="20" t="n"/>
    </row>
    <row r="231">
      <c r="A231" s="19" t="n"/>
      <c r="B231" s="20" t="n"/>
      <c r="C231" s="20" t="n"/>
      <c r="D231" s="21">
        <f>IFERROR(INDEX('Standards &amp; Staff'!$B$15:$B$114,MATCH($C231,'Standards &amp; Staff'!$A$15:$A$114,0)),"")</f>
        <v/>
      </c>
      <c r="E231" s="21">
        <f>IFERROR(INDEX('Standards &amp; Staff'!$C$15:$C$114,MATCH($C231,'Standards &amp; Staff'!$A$15:$A$114,0)),"")</f>
        <v/>
      </c>
      <c r="F231" s="20" t="n"/>
      <c r="G231" s="20" t="n"/>
      <c r="H231" s="20" t="n"/>
      <c r="I231" s="20" t="n"/>
      <c r="J231" s="21">
        <f>IFERROR(IF($M231="Completed",INDEX('Standards &amp; Staff'!$B$5:$B$11,MATCH($I231,'Standards &amp; Staff'!$A$5:$A$11,0)),0),"")</f>
        <v/>
      </c>
      <c r="K231" s="22" t="n"/>
      <c r="L231" s="22" t="n"/>
      <c r="M231" s="20" t="n"/>
      <c r="N231" s="21">
        <f>IFERROR(IF(OR($K231="",$L231=""),"",MOD($L231-$K231,1)*1440),"")</f>
        <v/>
      </c>
      <c r="O231" s="20" t="n"/>
      <c r="P231" s="21">
        <f>IF(COUNTA($N231,$O231)=0,"",SUM($N231:$O231))</f>
        <v/>
      </c>
      <c r="Q231" s="21">
        <f>IFERROR(INDEX('Standards &amp; Staff'!$C$5:$C$11,MATCH($I231,'Standards &amp; Staff'!$A$5:$A$11,0)),"")</f>
        <v/>
      </c>
      <c r="R231" s="21">
        <f>IFERROR(($P231/60)*INDEX('Standards &amp; Staff'!$G$15:$G$114,MATCH($C231,'Standards &amp; Staff'!$A$15:$A$114,0)),"")</f>
        <v/>
      </c>
      <c r="S231" s="21">
        <f>IFERROR($N231-$Q231,"")</f>
        <v/>
      </c>
      <c r="T231" s="38">
        <f>IFERROR($J231/$R231,"")</f>
        <v/>
      </c>
      <c r="U231" s="20" t="n"/>
      <c r="V231" s="20" t="n"/>
      <c r="W231" s="20" t="n"/>
      <c r="X231" s="20" t="n"/>
      <c r="Y231" s="39">
        <f>IFERROR(INDEX('Standards &amp; Staff'!$F$15:$F$114,MATCH($C231,'Standards &amp; Staff'!$A$15:$A$114,0)),"")</f>
        <v/>
      </c>
      <c r="Z231" s="39">
        <f>IFERROR(($P231/60)*$Y231,"")</f>
        <v/>
      </c>
      <c r="AA231" s="20" t="n"/>
      <c r="AB231" s="21">
        <f>IF($A231="","",IF(OR($M231="Not Completed",$U231="Failed",AND($T231&lt;&gt;"",$T231&lt;'Standards &amp; Staff'!$D$2),$AA231&gt;'Standards &amp; Staff'!$F$2),"Yes","No"))</f>
        <v/>
      </c>
      <c r="AC231" s="25">
        <f>IF($A231="","",IF($M231="Not Completed","Room Not Completed",IF($U231="Failed","Failed Inspection",IF(AND($T231&lt;&gt;"",$T231&lt;'Standards &amp; Staff'!$D$2),"Productivity Below Threshold",IF($AA231&gt;'Standards &amp; Staff'!$F$2,"Overtime Above Threshold","")))))</f>
        <v/>
      </c>
      <c r="AD231" s="26" t="n"/>
      <c r="AE231" s="26" t="n"/>
      <c r="AF231" s="20" t="n"/>
    </row>
    <row r="232">
      <c r="A232" s="19" t="n"/>
      <c r="B232" s="20" t="n"/>
      <c r="C232" s="20" t="n"/>
      <c r="D232" s="21">
        <f>IFERROR(INDEX('Standards &amp; Staff'!$B$15:$B$114,MATCH($C232,'Standards &amp; Staff'!$A$15:$A$114,0)),"")</f>
        <v/>
      </c>
      <c r="E232" s="21">
        <f>IFERROR(INDEX('Standards &amp; Staff'!$C$15:$C$114,MATCH($C232,'Standards &amp; Staff'!$A$15:$A$114,0)),"")</f>
        <v/>
      </c>
      <c r="F232" s="20" t="n"/>
      <c r="G232" s="20" t="n"/>
      <c r="H232" s="20" t="n"/>
      <c r="I232" s="20" t="n"/>
      <c r="J232" s="21">
        <f>IFERROR(IF($M232="Completed",INDEX('Standards &amp; Staff'!$B$5:$B$11,MATCH($I232,'Standards &amp; Staff'!$A$5:$A$11,0)),0),"")</f>
        <v/>
      </c>
      <c r="K232" s="22" t="n"/>
      <c r="L232" s="22" t="n"/>
      <c r="M232" s="20" t="n"/>
      <c r="N232" s="21">
        <f>IFERROR(IF(OR($K232="",$L232=""),"",MOD($L232-$K232,1)*1440),"")</f>
        <v/>
      </c>
      <c r="O232" s="20" t="n"/>
      <c r="P232" s="21">
        <f>IF(COUNTA($N232,$O232)=0,"",SUM($N232:$O232))</f>
        <v/>
      </c>
      <c r="Q232" s="21">
        <f>IFERROR(INDEX('Standards &amp; Staff'!$C$5:$C$11,MATCH($I232,'Standards &amp; Staff'!$A$5:$A$11,0)),"")</f>
        <v/>
      </c>
      <c r="R232" s="21">
        <f>IFERROR(($P232/60)*INDEX('Standards &amp; Staff'!$G$15:$G$114,MATCH($C232,'Standards &amp; Staff'!$A$15:$A$114,0)),"")</f>
        <v/>
      </c>
      <c r="S232" s="21">
        <f>IFERROR($N232-$Q232,"")</f>
        <v/>
      </c>
      <c r="T232" s="38">
        <f>IFERROR($J232/$R232,"")</f>
        <v/>
      </c>
      <c r="U232" s="20" t="n"/>
      <c r="V232" s="20" t="n"/>
      <c r="W232" s="20" t="n"/>
      <c r="X232" s="20" t="n"/>
      <c r="Y232" s="39">
        <f>IFERROR(INDEX('Standards &amp; Staff'!$F$15:$F$114,MATCH($C232,'Standards &amp; Staff'!$A$15:$A$114,0)),"")</f>
        <v/>
      </c>
      <c r="Z232" s="39">
        <f>IFERROR(($P232/60)*$Y232,"")</f>
        <v/>
      </c>
      <c r="AA232" s="20" t="n"/>
      <c r="AB232" s="21">
        <f>IF($A232="","",IF(OR($M232="Not Completed",$U232="Failed",AND($T232&lt;&gt;"",$T232&lt;'Standards &amp; Staff'!$D$2),$AA232&gt;'Standards &amp; Staff'!$F$2),"Yes","No"))</f>
        <v/>
      </c>
      <c r="AC232" s="25">
        <f>IF($A232="","",IF($M232="Not Completed","Room Not Completed",IF($U232="Failed","Failed Inspection",IF(AND($T232&lt;&gt;"",$T232&lt;'Standards &amp; Staff'!$D$2),"Productivity Below Threshold",IF($AA232&gt;'Standards &amp; Staff'!$F$2,"Overtime Above Threshold","")))))</f>
        <v/>
      </c>
      <c r="AD232" s="26" t="n"/>
      <c r="AE232" s="26" t="n"/>
      <c r="AF232" s="20" t="n"/>
    </row>
    <row r="233">
      <c r="A233" s="19" t="n"/>
      <c r="B233" s="20" t="n"/>
      <c r="C233" s="20" t="n"/>
      <c r="D233" s="21">
        <f>IFERROR(INDEX('Standards &amp; Staff'!$B$15:$B$114,MATCH($C233,'Standards &amp; Staff'!$A$15:$A$114,0)),"")</f>
        <v/>
      </c>
      <c r="E233" s="21">
        <f>IFERROR(INDEX('Standards &amp; Staff'!$C$15:$C$114,MATCH($C233,'Standards &amp; Staff'!$A$15:$A$114,0)),"")</f>
        <v/>
      </c>
      <c r="F233" s="20" t="n"/>
      <c r="G233" s="20" t="n"/>
      <c r="H233" s="20" t="n"/>
      <c r="I233" s="20" t="n"/>
      <c r="J233" s="21">
        <f>IFERROR(IF($M233="Completed",INDEX('Standards &amp; Staff'!$B$5:$B$11,MATCH($I233,'Standards &amp; Staff'!$A$5:$A$11,0)),0),"")</f>
        <v/>
      </c>
      <c r="K233" s="22" t="n"/>
      <c r="L233" s="22" t="n"/>
      <c r="M233" s="20" t="n"/>
      <c r="N233" s="21">
        <f>IFERROR(IF(OR($K233="",$L233=""),"",MOD($L233-$K233,1)*1440),"")</f>
        <v/>
      </c>
      <c r="O233" s="20" t="n"/>
      <c r="P233" s="21">
        <f>IF(COUNTA($N233,$O233)=0,"",SUM($N233:$O233))</f>
        <v/>
      </c>
      <c r="Q233" s="21">
        <f>IFERROR(INDEX('Standards &amp; Staff'!$C$5:$C$11,MATCH($I233,'Standards &amp; Staff'!$A$5:$A$11,0)),"")</f>
        <v/>
      </c>
      <c r="R233" s="21">
        <f>IFERROR(($P233/60)*INDEX('Standards &amp; Staff'!$G$15:$G$114,MATCH($C233,'Standards &amp; Staff'!$A$15:$A$114,0)),"")</f>
        <v/>
      </c>
      <c r="S233" s="21">
        <f>IFERROR($N233-$Q233,"")</f>
        <v/>
      </c>
      <c r="T233" s="38">
        <f>IFERROR($J233/$R233,"")</f>
        <v/>
      </c>
      <c r="U233" s="20" t="n"/>
      <c r="V233" s="20" t="n"/>
      <c r="W233" s="20" t="n"/>
      <c r="X233" s="20" t="n"/>
      <c r="Y233" s="39">
        <f>IFERROR(INDEX('Standards &amp; Staff'!$F$15:$F$114,MATCH($C233,'Standards &amp; Staff'!$A$15:$A$114,0)),"")</f>
        <v/>
      </c>
      <c r="Z233" s="39">
        <f>IFERROR(($P233/60)*$Y233,"")</f>
        <v/>
      </c>
      <c r="AA233" s="20" t="n"/>
      <c r="AB233" s="21">
        <f>IF($A233="","",IF(OR($M233="Not Completed",$U233="Failed",AND($T233&lt;&gt;"",$T233&lt;'Standards &amp; Staff'!$D$2),$AA233&gt;'Standards &amp; Staff'!$F$2),"Yes","No"))</f>
        <v/>
      </c>
      <c r="AC233" s="25">
        <f>IF($A233="","",IF($M233="Not Completed","Room Not Completed",IF($U233="Failed","Failed Inspection",IF(AND($T233&lt;&gt;"",$T233&lt;'Standards &amp; Staff'!$D$2),"Productivity Below Threshold",IF($AA233&gt;'Standards &amp; Staff'!$F$2,"Overtime Above Threshold","")))))</f>
        <v/>
      </c>
      <c r="AD233" s="26" t="n"/>
      <c r="AE233" s="26" t="n"/>
      <c r="AF233" s="20" t="n"/>
    </row>
    <row r="234">
      <c r="A234" s="19" t="n"/>
      <c r="B234" s="20" t="n"/>
      <c r="C234" s="20" t="n"/>
      <c r="D234" s="21">
        <f>IFERROR(INDEX('Standards &amp; Staff'!$B$15:$B$114,MATCH($C234,'Standards &amp; Staff'!$A$15:$A$114,0)),"")</f>
        <v/>
      </c>
      <c r="E234" s="21">
        <f>IFERROR(INDEX('Standards &amp; Staff'!$C$15:$C$114,MATCH($C234,'Standards &amp; Staff'!$A$15:$A$114,0)),"")</f>
        <v/>
      </c>
      <c r="F234" s="20" t="n"/>
      <c r="G234" s="20" t="n"/>
      <c r="H234" s="20" t="n"/>
      <c r="I234" s="20" t="n"/>
      <c r="J234" s="21">
        <f>IFERROR(IF($M234="Completed",INDEX('Standards &amp; Staff'!$B$5:$B$11,MATCH($I234,'Standards &amp; Staff'!$A$5:$A$11,0)),0),"")</f>
        <v/>
      </c>
      <c r="K234" s="22" t="n"/>
      <c r="L234" s="22" t="n"/>
      <c r="M234" s="20" t="n"/>
      <c r="N234" s="21">
        <f>IFERROR(IF(OR($K234="",$L234=""),"",MOD($L234-$K234,1)*1440),"")</f>
        <v/>
      </c>
      <c r="O234" s="20" t="n"/>
      <c r="P234" s="21">
        <f>IF(COUNTA($N234,$O234)=0,"",SUM($N234:$O234))</f>
        <v/>
      </c>
      <c r="Q234" s="21">
        <f>IFERROR(INDEX('Standards &amp; Staff'!$C$5:$C$11,MATCH($I234,'Standards &amp; Staff'!$A$5:$A$11,0)),"")</f>
        <v/>
      </c>
      <c r="R234" s="21">
        <f>IFERROR(($P234/60)*INDEX('Standards &amp; Staff'!$G$15:$G$114,MATCH($C234,'Standards &amp; Staff'!$A$15:$A$114,0)),"")</f>
        <v/>
      </c>
      <c r="S234" s="21">
        <f>IFERROR($N234-$Q234,"")</f>
        <v/>
      </c>
      <c r="T234" s="38">
        <f>IFERROR($J234/$R234,"")</f>
        <v/>
      </c>
      <c r="U234" s="20" t="n"/>
      <c r="V234" s="20" t="n"/>
      <c r="W234" s="20" t="n"/>
      <c r="X234" s="20" t="n"/>
      <c r="Y234" s="39">
        <f>IFERROR(INDEX('Standards &amp; Staff'!$F$15:$F$114,MATCH($C234,'Standards &amp; Staff'!$A$15:$A$114,0)),"")</f>
        <v/>
      </c>
      <c r="Z234" s="39">
        <f>IFERROR(($P234/60)*$Y234,"")</f>
        <v/>
      </c>
      <c r="AA234" s="20" t="n"/>
      <c r="AB234" s="21">
        <f>IF($A234="","",IF(OR($M234="Not Completed",$U234="Failed",AND($T234&lt;&gt;"",$T234&lt;'Standards &amp; Staff'!$D$2),$AA234&gt;'Standards &amp; Staff'!$F$2),"Yes","No"))</f>
        <v/>
      </c>
      <c r="AC234" s="25">
        <f>IF($A234="","",IF($M234="Not Completed","Room Not Completed",IF($U234="Failed","Failed Inspection",IF(AND($T234&lt;&gt;"",$T234&lt;'Standards &amp; Staff'!$D$2),"Productivity Below Threshold",IF($AA234&gt;'Standards &amp; Staff'!$F$2,"Overtime Above Threshold","")))))</f>
        <v/>
      </c>
      <c r="AD234" s="26" t="n"/>
      <c r="AE234" s="26" t="n"/>
      <c r="AF234" s="20" t="n"/>
    </row>
    <row r="235">
      <c r="A235" s="19" t="n"/>
      <c r="B235" s="20" t="n"/>
      <c r="C235" s="20" t="n"/>
      <c r="D235" s="21">
        <f>IFERROR(INDEX('Standards &amp; Staff'!$B$15:$B$114,MATCH($C235,'Standards &amp; Staff'!$A$15:$A$114,0)),"")</f>
        <v/>
      </c>
      <c r="E235" s="21">
        <f>IFERROR(INDEX('Standards &amp; Staff'!$C$15:$C$114,MATCH($C235,'Standards &amp; Staff'!$A$15:$A$114,0)),"")</f>
        <v/>
      </c>
      <c r="F235" s="20" t="n"/>
      <c r="G235" s="20" t="n"/>
      <c r="H235" s="20" t="n"/>
      <c r="I235" s="20" t="n"/>
      <c r="J235" s="21">
        <f>IFERROR(IF($M235="Completed",INDEX('Standards &amp; Staff'!$B$5:$B$11,MATCH($I235,'Standards &amp; Staff'!$A$5:$A$11,0)),0),"")</f>
        <v/>
      </c>
      <c r="K235" s="22" t="n"/>
      <c r="L235" s="22" t="n"/>
      <c r="M235" s="20" t="n"/>
      <c r="N235" s="21">
        <f>IFERROR(IF(OR($K235="",$L235=""),"",MOD($L235-$K235,1)*1440),"")</f>
        <v/>
      </c>
      <c r="O235" s="20" t="n"/>
      <c r="P235" s="21">
        <f>IF(COUNTA($N235,$O235)=0,"",SUM($N235:$O235))</f>
        <v/>
      </c>
      <c r="Q235" s="21">
        <f>IFERROR(INDEX('Standards &amp; Staff'!$C$5:$C$11,MATCH($I235,'Standards &amp; Staff'!$A$5:$A$11,0)),"")</f>
        <v/>
      </c>
      <c r="R235" s="21">
        <f>IFERROR(($P235/60)*INDEX('Standards &amp; Staff'!$G$15:$G$114,MATCH($C235,'Standards &amp; Staff'!$A$15:$A$114,0)),"")</f>
        <v/>
      </c>
      <c r="S235" s="21">
        <f>IFERROR($N235-$Q235,"")</f>
        <v/>
      </c>
      <c r="T235" s="38">
        <f>IFERROR($J235/$R235,"")</f>
        <v/>
      </c>
      <c r="U235" s="20" t="n"/>
      <c r="V235" s="20" t="n"/>
      <c r="W235" s="20" t="n"/>
      <c r="X235" s="20" t="n"/>
      <c r="Y235" s="39">
        <f>IFERROR(INDEX('Standards &amp; Staff'!$F$15:$F$114,MATCH($C235,'Standards &amp; Staff'!$A$15:$A$114,0)),"")</f>
        <v/>
      </c>
      <c r="Z235" s="39">
        <f>IFERROR(($P235/60)*$Y235,"")</f>
        <v/>
      </c>
      <c r="AA235" s="20" t="n"/>
      <c r="AB235" s="21">
        <f>IF($A235="","",IF(OR($M235="Not Completed",$U235="Failed",AND($T235&lt;&gt;"",$T235&lt;'Standards &amp; Staff'!$D$2),$AA235&gt;'Standards &amp; Staff'!$F$2),"Yes","No"))</f>
        <v/>
      </c>
      <c r="AC235" s="25">
        <f>IF($A235="","",IF($M235="Not Completed","Room Not Completed",IF($U235="Failed","Failed Inspection",IF(AND($T235&lt;&gt;"",$T235&lt;'Standards &amp; Staff'!$D$2),"Productivity Below Threshold",IF($AA235&gt;'Standards &amp; Staff'!$F$2,"Overtime Above Threshold","")))))</f>
        <v/>
      </c>
      <c r="AD235" s="26" t="n"/>
      <c r="AE235" s="26" t="n"/>
      <c r="AF235" s="20" t="n"/>
    </row>
    <row r="236">
      <c r="A236" s="19" t="n"/>
      <c r="B236" s="20" t="n"/>
      <c r="C236" s="20" t="n"/>
      <c r="D236" s="21">
        <f>IFERROR(INDEX('Standards &amp; Staff'!$B$15:$B$114,MATCH($C236,'Standards &amp; Staff'!$A$15:$A$114,0)),"")</f>
        <v/>
      </c>
      <c r="E236" s="21">
        <f>IFERROR(INDEX('Standards &amp; Staff'!$C$15:$C$114,MATCH($C236,'Standards &amp; Staff'!$A$15:$A$114,0)),"")</f>
        <v/>
      </c>
      <c r="F236" s="20" t="n"/>
      <c r="G236" s="20" t="n"/>
      <c r="H236" s="20" t="n"/>
      <c r="I236" s="20" t="n"/>
      <c r="J236" s="21">
        <f>IFERROR(IF($M236="Completed",INDEX('Standards &amp; Staff'!$B$5:$B$11,MATCH($I236,'Standards &amp; Staff'!$A$5:$A$11,0)),0),"")</f>
        <v/>
      </c>
      <c r="K236" s="22" t="n"/>
      <c r="L236" s="22" t="n"/>
      <c r="M236" s="20" t="n"/>
      <c r="N236" s="21">
        <f>IFERROR(IF(OR($K236="",$L236=""),"",MOD($L236-$K236,1)*1440),"")</f>
        <v/>
      </c>
      <c r="O236" s="20" t="n"/>
      <c r="P236" s="21">
        <f>IF(COUNTA($N236,$O236)=0,"",SUM($N236:$O236))</f>
        <v/>
      </c>
      <c r="Q236" s="21">
        <f>IFERROR(INDEX('Standards &amp; Staff'!$C$5:$C$11,MATCH($I236,'Standards &amp; Staff'!$A$5:$A$11,0)),"")</f>
        <v/>
      </c>
      <c r="R236" s="21">
        <f>IFERROR(($P236/60)*INDEX('Standards &amp; Staff'!$G$15:$G$114,MATCH($C236,'Standards &amp; Staff'!$A$15:$A$114,0)),"")</f>
        <v/>
      </c>
      <c r="S236" s="21">
        <f>IFERROR($N236-$Q236,"")</f>
        <v/>
      </c>
      <c r="T236" s="38">
        <f>IFERROR($J236/$R236,"")</f>
        <v/>
      </c>
      <c r="U236" s="20" t="n"/>
      <c r="V236" s="20" t="n"/>
      <c r="W236" s="20" t="n"/>
      <c r="X236" s="20" t="n"/>
      <c r="Y236" s="39">
        <f>IFERROR(INDEX('Standards &amp; Staff'!$F$15:$F$114,MATCH($C236,'Standards &amp; Staff'!$A$15:$A$114,0)),"")</f>
        <v/>
      </c>
      <c r="Z236" s="39">
        <f>IFERROR(($P236/60)*$Y236,"")</f>
        <v/>
      </c>
      <c r="AA236" s="20" t="n"/>
      <c r="AB236" s="21">
        <f>IF($A236="","",IF(OR($M236="Not Completed",$U236="Failed",AND($T236&lt;&gt;"",$T236&lt;'Standards &amp; Staff'!$D$2),$AA236&gt;'Standards &amp; Staff'!$F$2),"Yes","No"))</f>
        <v/>
      </c>
      <c r="AC236" s="25">
        <f>IF($A236="","",IF($M236="Not Completed","Room Not Completed",IF($U236="Failed","Failed Inspection",IF(AND($T236&lt;&gt;"",$T236&lt;'Standards &amp; Staff'!$D$2),"Productivity Below Threshold",IF($AA236&gt;'Standards &amp; Staff'!$F$2,"Overtime Above Threshold","")))))</f>
        <v/>
      </c>
      <c r="AD236" s="26" t="n"/>
      <c r="AE236" s="26" t="n"/>
      <c r="AF236" s="20" t="n"/>
    </row>
    <row r="237">
      <c r="A237" s="19" t="n"/>
      <c r="B237" s="20" t="n"/>
      <c r="C237" s="20" t="n"/>
      <c r="D237" s="21">
        <f>IFERROR(INDEX('Standards &amp; Staff'!$B$15:$B$114,MATCH($C237,'Standards &amp; Staff'!$A$15:$A$114,0)),"")</f>
        <v/>
      </c>
      <c r="E237" s="21">
        <f>IFERROR(INDEX('Standards &amp; Staff'!$C$15:$C$114,MATCH($C237,'Standards &amp; Staff'!$A$15:$A$114,0)),"")</f>
        <v/>
      </c>
      <c r="F237" s="20" t="n"/>
      <c r="G237" s="20" t="n"/>
      <c r="H237" s="20" t="n"/>
      <c r="I237" s="20" t="n"/>
      <c r="J237" s="21">
        <f>IFERROR(IF($M237="Completed",INDEX('Standards &amp; Staff'!$B$5:$B$11,MATCH($I237,'Standards &amp; Staff'!$A$5:$A$11,0)),0),"")</f>
        <v/>
      </c>
      <c r="K237" s="22" t="n"/>
      <c r="L237" s="22" t="n"/>
      <c r="M237" s="20" t="n"/>
      <c r="N237" s="21">
        <f>IFERROR(IF(OR($K237="",$L237=""),"",MOD($L237-$K237,1)*1440),"")</f>
        <v/>
      </c>
      <c r="O237" s="20" t="n"/>
      <c r="P237" s="21">
        <f>IF(COUNTA($N237,$O237)=0,"",SUM($N237:$O237))</f>
        <v/>
      </c>
      <c r="Q237" s="21">
        <f>IFERROR(INDEX('Standards &amp; Staff'!$C$5:$C$11,MATCH($I237,'Standards &amp; Staff'!$A$5:$A$11,0)),"")</f>
        <v/>
      </c>
      <c r="R237" s="21">
        <f>IFERROR(($P237/60)*INDEX('Standards &amp; Staff'!$G$15:$G$114,MATCH($C237,'Standards &amp; Staff'!$A$15:$A$114,0)),"")</f>
        <v/>
      </c>
      <c r="S237" s="21">
        <f>IFERROR($N237-$Q237,"")</f>
        <v/>
      </c>
      <c r="T237" s="38">
        <f>IFERROR($J237/$R237,"")</f>
        <v/>
      </c>
      <c r="U237" s="20" t="n"/>
      <c r="V237" s="20" t="n"/>
      <c r="W237" s="20" t="n"/>
      <c r="X237" s="20" t="n"/>
      <c r="Y237" s="39">
        <f>IFERROR(INDEX('Standards &amp; Staff'!$F$15:$F$114,MATCH($C237,'Standards &amp; Staff'!$A$15:$A$114,0)),"")</f>
        <v/>
      </c>
      <c r="Z237" s="39">
        <f>IFERROR(($P237/60)*$Y237,"")</f>
        <v/>
      </c>
      <c r="AA237" s="20" t="n"/>
      <c r="AB237" s="21">
        <f>IF($A237="","",IF(OR($M237="Not Completed",$U237="Failed",AND($T237&lt;&gt;"",$T237&lt;'Standards &amp; Staff'!$D$2),$AA237&gt;'Standards &amp; Staff'!$F$2),"Yes","No"))</f>
        <v/>
      </c>
      <c r="AC237" s="25">
        <f>IF($A237="","",IF($M237="Not Completed","Room Not Completed",IF($U237="Failed","Failed Inspection",IF(AND($T237&lt;&gt;"",$T237&lt;'Standards &amp; Staff'!$D$2),"Productivity Below Threshold",IF($AA237&gt;'Standards &amp; Staff'!$F$2,"Overtime Above Threshold","")))))</f>
        <v/>
      </c>
      <c r="AD237" s="26" t="n"/>
      <c r="AE237" s="26" t="n"/>
      <c r="AF237" s="20" t="n"/>
    </row>
    <row r="238">
      <c r="A238" s="19" t="n"/>
      <c r="B238" s="20" t="n"/>
      <c r="C238" s="20" t="n"/>
      <c r="D238" s="21">
        <f>IFERROR(INDEX('Standards &amp; Staff'!$B$15:$B$114,MATCH($C238,'Standards &amp; Staff'!$A$15:$A$114,0)),"")</f>
        <v/>
      </c>
      <c r="E238" s="21">
        <f>IFERROR(INDEX('Standards &amp; Staff'!$C$15:$C$114,MATCH($C238,'Standards &amp; Staff'!$A$15:$A$114,0)),"")</f>
        <v/>
      </c>
      <c r="F238" s="20" t="n"/>
      <c r="G238" s="20" t="n"/>
      <c r="H238" s="20" t="n"/>
      <c r="I238" s="20" t="n"/>
      <c r="J238" s="21">
        <f>IFERROR(IF($M238="Completed",INDEX('Standards &amp; Staff'!$B$5:$B$11,MATCH($I238,'Standards &amp; Staff'!$A$5:$A$11,0)),0),"")</f>
        <v/>
      </c>
      <c r="K238" s="22" t="n"/>
      <c r="L238" s="22" t="n"/>
      <c r="M238" s="20" t="n"/>
      <c r="N238" s="21">
        <f>IFERROR(IF(OR($K238="",$L238=""),"",MOD($L238-$K238,1)*1440),"")</f>
        <v/>
      </c>
      <c r="O238" s="20" t="n"/>
      <c r="P238" s="21">
        <f>IF(COUNTA($N238,$O238)=0,"",SUM($N238:$O238))</f>
        <v/>
      </c>
      <c r="Q238" s="21">
        <f>IFERROR(INDEX('Standards &amp; Staff'!$C$5:$C$11,MATCH($I238,'Standards &amp; Staff'!$A$5:$A$11,0)),"")</f>
        <v/>
      </c>
      <c r="R238" s="21">
        <f>IFERROR(($P238/60)*INDEX('Standards &amp; Staff'!$G$15:$G$114,MATCH($C238,'Standards &amp; Staff'!$A$15:$A$114,0)),"")</f>
        <v/>
      </c>
      <c r="S238" s="21">
        <f>IFERROR($N238-$Q238,"")</f>
        <v/>
      </c>
      <c r="T238" s="38">
        <f>IFERROR($J238/$R238,"")</f>
        <v/>
      </c>
      <c r="U238" s="20" t="n"/>
      <c r="V238" s="20" t="n"/>
      <c r="W238" s="20" t="n"/>
      <c r="X238" s="20" t="n"/>
      <c r="Y238" s="39">
        <f>IFERROR(INDEX('Standards &amp; Staff'!$F$15:$F$114,MATCH($C238,'Standards &amp; Staff'!$A$15:$A$114,0)),"")</f>
        <v/>
      </c>
      <c r="Z238" s="39">
        <f>IFERROR(($P238/60)*$Y238,"")</f>
        <v/>
      </c>
      <c r="AA238" s="20" t="n"/>
      <c r="AB238" s="21">
        <f>IF($A238="","",IF(OR($M238="Not Completed",$U238="Failed",AND($T238&lt;&gt;"",$T238&lt;'Standards &amp; Staff'!$D$2),$AA238&gt;'Standards &amp; Staff'!$F$2),"Yes","No"))</f>
        <v/>
      </c>
      <c r="AC238" s="25">
        <f>IF($A238="","",IF($M238="Not Completed","Room Not Completed",IF($U238="Failed","Failed Inspection",IF(AND($T238&lt;&gt;"",$T238&lt;'Standards &amp; Staff'!$D$2),"Productivity Below Threshold",IF($AA238&gt;'Standards &amp; Staff'!$F$2,"Overtime Above Threshold","")))))</f>
        <v/>
      </c>
      <c r="AD238" s="26" t="n"/>
      <c r="AE238" s="26" t="n"/>
      <c r="AF238" s="20" t="n"/>
    </row>
    <row r="239">
      <c r="A239" s="19" t="n"/>
      <c r="B239" s="20" t="n"/>
      <c r="C239" s="20" t="n"/>
      <c r="D239" s="21">
        <f>IFERROR(INDEX('Standards &amp; Staff'!$B$15:$B$114,MATCH($C239,'Standards &amp; Staff'!$A$15:$A$114,0)),"")</f>
        <v/>
      </c>
      <c r="E239" s="21">
        <f>IFERROR(INDEX('Standards &amp; Staff'!$C$15:$C$114,MATCH($C239,'Standards &amp; Staff'!$A$15:$A$114,0)),"")</f>
        <v/>
      </c>
      <c r="F239" s="20" t="n"/>
      <c r="G239" s="20" t="n"/>
      <c r="H239" s="20" t="n"/>
      <c r="I239" s="20" t="n"/>
      <c r="J239" s="21">
        <f>IFERROR(IF($M239="Completed",INDEX('Standards &amp; Staff'!$B$5:$B$11,MATCH($I239,'Standards &amp; Staff'!$A$5:$A$11,0)),0),"")</f>
        <v/>
      </c>
      <c r="K239" s="22" t="n"/>
      <c r="L239" s="22" t="n"/>
      <c r="M239" s="20" t="n"/>
      <c r="N239" s="21">
        <f>IFERROR(IF(OR($K239="",$L239=""),"",MOD($L239-$K239,1)*1440),"")</f>
        <v/>
      </c>
      <c r="O239" s="20" t="n"/>
      <c r="P239" s="21">
        <f>IF(COUNTA($N239,$O239)=0,"",SUM($N239:$O239))</f>
        <v/>
      </c>
      <c r="Q239" s="21">
        <f>IFERROR(INDEX('Standards &amp; Staff'!$C$5:$C$11,MATCH($I239,'Standards &amp; Staff'!$A$5:$A$11,0)),"")</f>
        <v/>
      </c>
      <c r="R239" s="21">
        <f>IFERROR(($P239/60)*INDEX('Standards &amp; Staff'!$G$15:$G$114,MATCH($C239,'Standards &amp; Staff'!$A$15:$A$114,0)),"")</f>
        <v/>
      </c>
      <c r="S239" s="21">
        <f>IFERROR($N239-$Q239,"")</f>
        <v/>
      </c>
      <c r="T239" s="38">
        <f>IFERROR($J239/$R239,"")</f>
        <v/>
      </c>
      <c r="U239" s="20" t="n"/>
      <c r="V239" s="20" t="n"/>
      <c r="W239" s="20" t="n"/>
      <c r="X239" s="20" t="n"/>
      <c r="Y239" s="39">
        <f>IFERROR(INDEX('Standards &amp; Staff'!$F$15:$F$114,MATCH($C239,'Standards &amp; Staff'!$A$15:$A$114,0)),"")</f>
        <v/>
      </c>
      <c r="Z239" s="39">
        <f>IFERROR(($P239/60)*$Y239,"")</f>
        <v/>
      </c>
      <c r="AA239" s="20" t="n"/>
      <c r="AB239" s="21">
        <f>IF($A239="","",IF(OR($M239="Not Completed",$U239="Failed",AND($T239&lt;&gt;"",$T239&lt;'Standards &amp; Staff'!$D$2),$AA239&gt;'Standards &amp; Staff'!$F$2),"Yes","No"))</f>
        <v/>
      </c>
      <c r="AC239" s="25">
        <f>IF($A239="","",IF($M239="Not Completed","Room Not Completed",IF($U239="Failed","Failed Inspection",IF(AND($T239&lt;&gt;"",$T239&lt;'Standards &amp; Staff'!$D$2),"Productivity Below Threshold",IF($AA239&gt;'Standards &amp; Staff'!$F$2,"Overtime Above Threshold","")))))</f>
        <v/>
      </c>
      <c r="AD239" s="26" t="n"/>
      <c r="AE239" s="26" t="n"/>
      <c r="AF239" s="20" t="n"/>
    </row>
    <row r="240">
      <c r="A240" s="19" t="n"/>
      <c r="B240" s="20" t="n"/>
      <c r="C240" s="20" t="n"/>
      <c r="D240" s="21">
        <f>IFERROR(INDEX('Standards &amp; Staff'!$B$15:$B$114,MATCH($C240,'Standards &amp; Staff'!$A$15:$A$114,0)),"")</f>
        <v/>
      </c>
      <c r="E240" s="21">
        <f>IFERROR(INDEX('Standards &amp; Staff'!$C$15:$C$114,MATCH($C240,'Standards &amp; Staff'!$A$15:$A$114,0)),"")</f>
        <v/>
      </c>
      <c r="F240" s="20" t="n"/>
      <c r="G240" s="20" t="n"/>
      <c r="H240" s="20" t="n"/>
      <c r="I240" s="20" t="n"/>
      <c r="J240" s="21">
        <f>IFERROR(IF($M240="Completed",INDEX('Standards &amp; Staff'!$B$5:$B$11,MATCH($I240,'Standards &amp; Staff'!$A$5:$A$11,0)),0),"")</f>
        <v/>
      </c>
      <c r="K240" s="22" t="n"/>
      <c r="L240" s="22" t="n"/>
      <c r="M240" s="20" t="n"/>
      <c r="N240" s="21">
        <f>IFERROR(IF(OR($K240="",$L240=""),"",MOD($L240-$K240,1)*1440),"")</f>
        <v/>
      </c>
      <c r="O240" s="20" t="n"/>
      <c r="P240" s="21">
        <f>IF(COUNTA($N240,$O240)=0,"",SUM($N240:$O240))</f>
        <v/>
      </c>
      <c r="Q240" s="21">
        <f>IFERROR(INDEX('Standards &amp; Staff'!$C$5:$C$11,MATCH($I240,'Standards &amp; Staff'!$A$5:$A$11,0)),"")</f>
        <v/>
      </c>
      <c r="R240" s="21">
        <f>IFERROR(($P240/60)*INDEX('Standards &amp; Staff'!$G$15:$G$114,MATCH($C240,'Standards &amp; Staff'!$A$15:$A$114,0)),"")</f>
        <v/>
      </c>
      <c r="S240" s="21">
        <f>IFERROR($N240-$Q240,"")</f>
        <v/>
      </c>
      <c r="T240" s="38">
        <f>IFERROR($J240/$R240,"")</f>
        <v/>
      </c>
      <c r="U240" s="20" t="n"/>
      <c r="V240" s="20" t="n"/>
      <c r="W240" s="20" t="n"/>
      <c r="X240" s="20" t="n"/>
      <c r="Y240" s="39">
        <f>IFERROR(INDEX('Standards &amp; Staff'!$F$15:$F$114,MATCH($C240,'Standards &amp; Staff'!$A$15:$A$114,0)),"")</f>
        <v/>
      </c>
      <c r="Z240" s="39">
        <f>IFERROR(($P240/60)*$Y240,"")</f>
        <v/>
      </c>
      <c r="AA240" s="20" t="n"/>
      <c r="AB240" s="21">
        <f>IF($A240="","",IF(OR($M240="Not Completed",$U240="Failed",AND($T240&lt;&gt;"",$T240&lt;'Standards &amp; Staff'!$D$2),$AA240&gt;'Standards &amp; Staff'!$F$2),"Yes","No"))</f>
        <v/>
      </c>
      <c r="AC240" s="25">
        <f>IF($A240="","",IF($M240="Not Completed","Room Not Completed",IF($U240="Failed","Failed Inspection",IF(AND($T240&lt;&gt;"",$T240&lt;'Standards &amp; Staff'!$D$2),"Productivity Below Threshold",IF($AA240&gt;'Standards &amp; Staff'!$F$2,"Overtime Above Threshold","")))))</f>
        <v/>
      </c>
      <c r="AD240" s="26" t="n"/>
      <c r="AE240" s="26" t="n"/>
      <c r="AF240" s="20" t="n"/>
    </row>
    <row r="241">
      <c r="A241" s="19" t="n"/>
      <c r="B241" s="20" t="n"/>
      <c r="C241" s="20" t="n"/>
      <c r="D241" s="21">
        <f>IFERROR(INDEX('Standards &amp; Staff'!$B$15:$B$114,MATCH($C241,'Standards &amp; Staff'!$A$15:$A$114,0)),"")</f>
        <v/>
      </c>
      <c r="E241" s="21">
        <f>IFERROR(INDEX('Standards &amp; Staff'!$C$15:$C$114,MATCH($C241,'Standards &amp; Staff'!$A$15:$A$114,0)),"")</f>
        <v/>
      </c>
      <c r="F241" s="20" t="n"/>
      <c r="G241" s="20" t="n"/>
      <c r="H241" s="20" t="n"/>
      <c r="I241" s="20" t="n"/>
      <c r="J241" s="21">
        <f>IFERROR(IF($M241="Completed",INDEX('Standards &amp; Staff'!$B$5:$B$11,MATCH($I241,'Standards &amp; Staff'!$A$5:$A$11,0)),0),"")</f>
        <v/>
      </c>
      <c r="K241" s="22" t="n"/>
      <c r="L241" s="22" t="n"/>
      <c r="M241" s="20" t="n"/>
      <c r="N241" s="21">
        <f>IFERROR(IF(OR($K241="",$L241=""),"",MOD($L241-$K241,1)*1440),"")</f>
        <v/>
      </c>
      <c r="O241" s="20" t="n"/>
      <c r="P241" s="21">
        <f>IF(COUNTA($N241,$O241)=0,"",SUM($N241:$O241))</f>
        <v/>
      </c>
      <c r="Q241" s="21">
        <f>IFERROR(INDEX('Standards &amp; Staff'!$C$5:$C$11,MATCH($I241,'Standards &amp; Staff'!$A$5:$A$11,0)),"")</f>
        <v/>
      </c>
      <c r="R241" s="21">
        <f>IFERROR(($P241/60)*INDEX('Standards &amp; Staff'!$G$15:$G$114,MATCH($C241,'Standards &amp; Staff'!$A$15:$A$114,0)),"")</f>
        <v/>
      </c>
      <c r="S241" s="21">
        <f>IFERROR($N241-$Q241,"")</f>
        <v/>
      </c>
      <c r="T241" s="38">
        <f>IFERROR($J241/$R241,"")</f>
        <v/>
      </c>
      <c r="U241" s="20" t="n"/>
      <c r="V241" s="20" t="n"/>
      <c r="W241" s="20" t="n"/>
      <c r="X241" s="20" t="n"/>
      <c r="Y241" s="39">
        <f>IFERROR(INDEX('Standards &amp; Staff'!$F$15:$F$114,MATCH($C241,'Standards &amp; Staff'!$A$15:$A$114,0)),"")</f>
        <v/>
      </c>
      <c r="Z241" s="39">
        <f>IFERROR(($P241/60)*$Y241,"")</f>
        <v/>
      </c>
      <c r="AA241" s="20" t="n"/>
      <c r="AB241" s="21">
        <f>IF($A241="","",IF(OR($M241="Not Completed",$U241="Failed",AND($T241&lt;&gt;"",$T241&lt;'Standards &amp; Staff'!$D$2),$AA241&gt;'Standards &amp; Staff'!$F$2),"Yes","No"))</f>
        <v/>
      </c>
      <c r="AC241" s="25">
        <f>IF($A241="","",IF($M241="Not Completed","Room Not Completed",IF($U241="Failed","Failed Inspection",IF(AND($T241&lt;&gt;"",$T241&lt;'Standards &amp; Staff'!$D$2),"Productivity Below Threshold",IF($AA241&gt;'Standards &amp; Staff'!$F$2,"Overtime Above Threshold","")))))</f>
        <v/>
      </c>
      <c r="AD241" s="26" t="n"/>
      <c r="AE241" s="26" t="n"/>
      <c r="AF241" s="20" t="n"/>
    </row>
    <row r="242">
      <c r="A242" s="19" t="n"/>
      <c r="B242" s="20" t="n"/>
      <c r="C242" s="20" t="n"/>
      <c r="D242" s="21">
        <f>IFERROR(INDEX('Standards &amp; Staff'!$B$15:$B$114,MATCH($C242,'Standards &amp; Staff'!$A$15:$A$114,0)),"")</f>
        <v/>
      </c>
      <c r="E242" s="21">
        <f>IFERROR(INDEX('Standards &amp; Staff'!$C$15:$C$114,MATCH($C242,'Standards &amp; Staff'!$A$15:$A$114,0)),"")</f>
        <v/>
      </c>
      <c r="F242" s="20" t="n"/>
      <c r="G242" s="20" t="n"/>
      <c r="H242" s="20" t="n"/>
      <c r="I242" s="20" t="n"/>
      <c r="J242" s="21">
        <f>IFERROR(IF($M242="Completed",INDEX('Standards &amp; Staff'!$B$5:$B$11,MATCH($I242,'Standards &amp; Staff'!$A$5:$A$11,0)),0),"")</f>
        <v/>
      </c>
      <c r="K242" s="22" t="n"/>
      <c r="L242" s="22" t="n"/>
      <c r="M242" s="20" t="n"/>
      <c r="N242" s="21">
        <f>IFERROR(IF(OR($K242="",$L242=""),"",MOD($L242-$K242,1)*1440),"")</f>
        <v/>
      </c>
      <c r="O242" s="20" t="n"/>
      <c r="P242" s="21">
        <f>IF(COUNTA($N242,$O242)=0,"",SUM($N242:$O242))</f>
        <v/>
      </c>
      <c r="Q242" s="21">
        <f>IFERROR(INDEX('Standards &amp; Staff'!$C$5:$C$11,MATCH($I242,'Standards &amp; Staff'!$A$5:$A$11,0)),"")</f>
        <v/>
      </c>
      <c r="R242" s="21">
        <f>IFERROR(($P242/60)*INDEX('Standards &amp; Staff'!$G$15:$G$114,MATCH($C242,'Standards &amp; Staff'!$A$15:$A$114,0)),"")</f>
        <v/>
      </c>
      <c r="S242" s="21">
        <f>IFERROR($N242-$Q242,"")</f>
        <v/>
      </c>
      <c r="T242" s="38">
        <f>IFERROR($J242/$R242,"")</f>
        <v/>
      </c>
      <c r="U242" s="20" t="n"/>
      <c r="V242" s="20" t="n"/>
      <c r="W242" s="20" t="n"/>
      <c r="X242" s="20" t="n"/>
      <c r="Y242" s="39">
        <f>IFERROR(INDEX('Standards &amp; Staff'!$F$15:$F$114,MATCH($C242,'Standards &amp; Staff'!$A$15:$A$114,0)),"")</f>
        <v/>
      </c>
      <c r="Z242" s="39">
        <f>IFERROR(($P242/60)*$Y242,"")</f>
        <v/>
      </c>
      <c r="AA242" s="20" t="n"/>
      <c r="AB242" s="21">
        <f>IF($A242="","",IF(OR($M242="Not Completed",$U242="Failed",AND($T242&lt;&gt;"",$T242&lt;'Standards &amp; Staff'!$D$2),$AA242&gt;'Standards &amp; Staff'!$F$2),"Yes","No"))</f>
        <v/>
      </c>
      <c r="AC242" s="25">
        <f>IF($A242="","",IF($M242="Not Completed","Room Not Completed",IF($U242="Failed","Failed Inspection",IF(AND($T242&lt;&gt;"",$T242&lt;'Standards &amp; Staff'!$D$2),"Productivity Below Threshold",IF($AA242&gt;'Standards &amp; Staff'!$F$2,"Overtime Above Threshold","")))))</f>
        <v/>
      </c>
      <c r="AD242" s="26" t="n"/>
      <c r="AE242" s="26" t="n"/>
      <c r="AF242" s="20" t="n"/>
    </row>
    <row r="243">
      <c r="A243" s="19" t="n"/>
      <c r="B243" s="20" t="n"/>
      <c r="C243" s="20" t="n"/>
      <c r="D243" s="21">
        <f>IFERROR(INDEX('Standards &amp; Staff'!$B$15:$B$114,MATCH($C243,'Standards &amp; Staff'!$A$15:$A$114,0)),"")</f>
        <v/>
      </c>
      <c r="E243" s="21">
        <f>IFERROR(INDEX('Standards &amp; Staff'!$C$15:$C$114,MATCH($C243,'Standards &amp; Staff'!$A$15:$A$114,0)),"")</f>
        <v/>
      </c>
      <c r="F243" s="20" t="n"/>
      <c r="G243" s="20" t="n"/>
      <c r="H243" s="20" t="n"/>
      <c r="I243" s="20" t="n"/>
      <c r="J243" s="21">
        <f>IFERROR(IF($M243="Completed",INDEX('Standards &amp; Staff'!$B$5:$B$11,MATCH($I243,'Standards &amp; Staff'!$A$5:$A$11,0)),0),"")</f>
        <v/>
      </c>
      <c r="K243" s="22" t="n"/>
      <c r="L243" s="22" t="n"/>
      <c r="M243" s="20" t="n"/>
      <c r="N243" s="21">
        <f>IFERROR(IF(OR($K243="",$L243=""),"",MOD($L243-$K243,1)*1440),"")</f>
        <v/>
      </c>
      <c r="O243" s="20" t="n"/>
      <c r="P243" s="21">
        <f>IF(COUNTA($N243,$O243)=0,"",SUM($N243:$O243))</f>
        <v/>
      </c>
      <c r="Q243" s="21">
        <f>IFERROR(INDEX('Standards &amp; Staff'!$C$5:$C$11,MATCH($I243,'Standards &amp; Staff'!$A$5:$A$11,0)),"")</f>
        <v/>
      </c>
      <c r="R243" s="21">
        <f>IFERROR(($P243/60)*INDEX('Standards &amp; Staff'!$G$15:$G$114,MATCH($C243,'Standards &amp; Staff'!$A$15:$A$114,0)),"")</f>
        <v/>
      </c>
      <c r="S243" s="21">
        <f>IFERROR($N243-$Q243,"")</f>
        <v/>
      </c>
      <c r="T243" s="38">
        <f>IFERROR($J243/$R243,"")</f>
        <v/>
      </c>
      <c r="U243" s="20" t="n"/>
      <c r="V243" s="20" t="n"/>
      <c r="W243" s="20" t="n"/>
      <c r="X243" s="20" t="n"/>
      <c r="Y243" s="39">
        <f>IFERROR(INDEX('Standards &amp; Staff'!$F$15:$F$114,MATCH($C243,'Standards &amp; Staff'!$A$15:$A$114,0)),"")</f>
        <v/>
      </c>
      <c r="Z243" s="39">
        <f>IFERROR(($P243/60)*$Y243,"")</f>
        <v/>
      </c>
      <c r="AA243" s="20" t="n"/>
      <c r="AB243" s="21">
        <f>IF($A243="","",IF(OR($M243="Not Completed",$U243="Failed",AND($T243&lt;&gt;"",$T243&lt;'Standards &amp; Staff'!$D$2),$AA243&gt;'Standards &amp; Staff'!$F$2),"Yes","No"))</f>
        <v/>
      </c>
      <c r="AC243" s="25">
        <f>IF($A243="","",IF($M243="Not Completed","Room Not Completed",IF($U243="Failed","Failed Inspection",IF(AND($T243&lt;&gt;"",$T243&lt;'Standards &amp; Staff'!$D$2),"Productivity Below Threshold",IF($AA243&gt;'Standards &amp; Staff'!$F$2,"Overtime Above Threshold","")))))</f>
        <v/>
      </c>
      <c r="AD243" s="26" t="n"/>
      <c r="AE243" s="26" t="n"/>
      <c r="AF243" s="20" t="n"/>
    </row>
    <row r="244">
      <c r="A244" s="19" t="n"/>
      <c r="B244" s="20" t="n"/>
      <c r="C244" s="20" t="n"/>
      <c r="D244" s="21">
        <f>IFERROR(INDEX('Standards &amp; Staff'!$B$15:$B$114,MATCH($C244,'Standards &amp; Staff'!$A$15:$A$114,0)),"")</f>
        <v/>
      </c>
      <c r="E244" s="21">
        <f>IFERROR(INDEX('Standards &amp; Staff'!$C$15:$C$114,MATCH($C244,'Standards &amp; Staff'!$A$15:$A$114,0)),"")</f>
        <v/>
      </c>
      <c r="F244" s="20" t="n"/>
      <c r="G244" s="20" t="n"/>
      <c r="H244" s="20" t="n"/>
      <c r="I244" s="20" t="n"/>
      <c r="J244" s="21">
        <f>IFERROR(IF($M244="Completed",INDEX('Standards &amp; Staff'!$B$5:$B$11,MATCH($I244,'Standards &amp; Staff'!$A$5:$A$11,0)),0),"")</f>
        <v/>
      </c>
      <c r="K244" s="22" t="n"/>
      <c r="L244" s="22" t="n"/>
      <c r="M244" s="20" t="n"/>
      <c r="N244" s="21">
        <f>IFERROR(IF(OR($K244="",$L244=""),"",MOD($L244-$K244,1)*1440),"")</f>
        <v/>
      </c>
      <c r="O244" s="20" t="n"/>
      <c r="P244" s="21">
        <f>IF(COUNTA($N244,$O244)=0,"",SUM($N244:$O244))</f>
        <v/>
      </c>
      <c r="Q244" s="21">
        <f>IFERROR(INDEX('Standards &amp; Staff'!$C$5:$C$11,MATCH($I244,'Standards &amp; Staff'!$A$5:$A$11,0)),"")</f>
        <v/>
      </c>
      <c r="R244" s="21">
        <f>IFERROR(($P244/60)*INDEX('Standards &amp; Staff'!$G$15:$G$114,MATCH($C244,'Standards &amp; Staff'!$A$15:$A$114,0)),"")</f>
        <v/>
      </c>
      <c r="S244" s="21">
        <f>IFERROR($N244-$Q244,"")</f>
        <v/>
      </c>
      <c r="T244" s="38">
        <f>IFERROR($J244/$R244,"")</f>
        <v/>
      </c>
      <c r="U244" s="20" t="n"/>
      <c r="V244" s="20" t="n"/>
      <c r="W244" s="20" t="n"/>
      <c r="X244" s="20" t="n"/>
      <c r="Y244" s="39">
        <f>IFERROR(INDEX('Standards &amp; Staff'!$F$15:$F$114,MATCH($C244,'Standards &amp; Staff'!$A$15:$A$114,0)),"")</f>
        <v/>
      </c>
      <c r="Z244" s="39">
        <f>IFERROR(($P244/60)*$Y244,"")</f>
        <v/>
      </c>
      <c r="AA244" s="20" t="n"/>
      <c r="AB244" s="21">
        <f>IF($A244="","",IF(OR($M244="Not Completed",$U244="Failed",AND($T244&lt;&gt;"",$T244&lt;'Standards &amp; Staff'!$D$2),$AA244&gt;'Standards &amp; Staff'!$F$2),"Yes","No"))</f>
        <v/>
      </c>
      <c r="AC244" s="25">
        <f>IF($A244="","",IF($M244="Not Completed","Room Not Completed",IF($U244="Failed","Failed Inspection",IF(AND($T244&lt;&gt;"",$T244&lt;'Standards &amp; Staff'!$D$2),"Productivity Below Threshold",IF($AA244&gt;'Standards &amp; Staff'!$F$2,"Overtime Above Threshold","")))))</f>
        <v/>
      </c>
      <c r="AD244" s="26" t="n"/>
      <c r="AE244" s="26" t="n"/>
      <c r="AF244" s="20" t="n"/>
    </row>
    <row r="245">
      <c r="A245" s="19" t="n"/>
      <c r="B245" s="20" t="n"/>
      <c r="C245" s="20" t="n"/>
      <c r="D245" s="21">
        <f>IFERROR(INDEX('Standards &amp; Staff'!$B$15:$B$114,MATCH($C245,'Standards &amp; Staff'!$A$15:$A$114,0)),"")</f>
        <v/>
      </c>
      <c r="E245" s="21">
        <f>IFERROR(INDEX('Standards &amp; Staff'!$C$15:$C$114,MATCH($C245,'Standards &amp; Staff'!$A$15:$A$114,0)),"")</f>
        <v/>
      </c>
      <c r="F245" s="20" t="n"/>
      <c r="G245" s="20" t="n"/>
      <c r="H245" s="20" t="n"/>
      <c r="I245" s="20" t="n"/>
      <c r="J245" s="21">
        <f>IFERROR(IF($M245="Completed",INDEX('Standards &amp; Staff'!$B$5:$B$11,MATCH($I245,'Standards &amp; Staff'!$A$5:$A$11,0)),0),"")</f>
        <v/>
      </c>
      <c r="K245" s="22" t="n"/>
      <c r="L245" s="22" t="n"/>
      <c r="M245" s="20" t="n"/>
      <c r="N245" s="21">
        <f>IFERROR(IF(OR($K245="",$L245=""),"",MOD($L245-$K245,1)*1440),"")</f>
        <v/>
      </c>
      <c r="O245" s="20" t="n"/>
      <c r="P245" s="21">
        <f>IF(COUNTA($N245,$O245)=0,"",SUM($N245:$O245))</f>
        <v/>
      </c>
      <c r="Q245" s="21">
        <f>IFERROR(INDEX('Standards &amp; Staff'!$C$5:$C$11,MATCH($I245,'Standards &amp; Staff'!$A$5:$A$11,0)),"")</f>
        <v/>
      </c>
      <c r="R245" s="21">
        <f>IFERROR(($P245/60)*INDEX('Standards &amp; Staff'!$G$15:$G$114,MATCH($C245,'Standards &amp; Staff'!$A$15:$A$114,0)),"")</f>
        <v/>
      </c>
      <c r="S245" s="21">
        <f>IFERROR($N245-$Q245,"")</f>
        <v/>
      </c>
      <c r="T245" s="38">
        <f>IFERROR($J245/$R245,"")</f>
        <v/>
      </c>
      <c r="U245" s="20" t="n"/>
      <c r="V245" s="20" t="n"/>
      <c r="W245" s="20" t="n"/>
      <c r="X245" s="20" t="n"/>
      <c r="Y245" s="39">
        <f>IFERROR(INDEX('Standards &amp; Staff'!$F$15:$F$114,MATCH($C245,'Standards &amp; Staff'!$A$15:$A$114,0)),"")</f>
        <v/>
      </c>
      <c r="Z245" s="39">
        <f>IFERROR(($P245/60)*$Y245,"")</f>
        <v/>
      </c>
      <c r="AA245" s="20" t="n"/>
      <c r="AB245" s="21">
        <f>IF($A245="","",IF(OR($M245="Not Completed",$U245="Failed",AND($T245&lt;&gt;"",$T245&lt;'Standards &amp; Staff'!$D$2),$AA245&gt;'Standards &amp; Staff'!$F$2),"Yes","No"))</f>
        <v/>
      </c>
      <c r="AC245" s="25">
        <f>IF($A245="","",IF($M245="Not Completed","Room Not Completed",IF($U245="Failed","Failed Inspection",IF(AND($T245&lt;&gt;"",$T245&lt;'Standards &amp; Staff'!$D$2),"Productivity Below Threshold",IF($AA245&gt;'Standards &amp; Staff'!$F$2,"Overtime Above Threshold","")))))</f>
        <v/>
      </c>
      <c r="AD245" s="26" t="n"/>
      <c r="AE245" s="26" t="n"/>
      <c r="AF245" s="20" t="n"/>
    </row>
    <row r="246">
      <c r="A246" s="19" t="n"/>
      <c r="B246" s="20" t="n"/>
      <c r="C246" s="20" t="n"/>
      <c r="D246" s="21">
        <f>IFERROR(INDEX('Standards &amp; Staff'!$B$15:$B$114,MATCH($C246,'Standards &amp; Staff'!$A$15:$A$114,0)),"")</f>
        <v/>
      </c>
      <c r="E246" s="21">
        <f>IFERROR(INDEX('Standards &amp; Staff'!$C$15:$C$114,MATCH($C246,'Standards &amp; Staff'!$A$15:$A$114,0)),"")</f>
        <v/>
      </c>
      <c r="F246" s="20" t="n"/>
      <c r="G246" s="20" t="n"/>
      <c r="H246" s="20" t="n"/>
      <c r="I246" s="20" t="n"/>
      <c r="J246" s="21">
        <f>IFERROR(IF($M246="Completed",INDEX('Standards &amp; Staff'!$B$5:$B$11,MATCH($I246,'Standards &amp; Staff'!$A$5:$A$11,0)),0),"")</f>
        <v/>
      </c>
      <c r="K246" s="22" t="n"/>
      <c r="L246" s="22" t="n"/>
      <c r="M246" s="20" t="n"/>
      <c r="N246" s="21">
        <f>IFERROR(IF(OR($K246="",$L246=""),"",MOD($L246-$K246,1)*1440),"")</f>
        <v/>
      </c>
      <c r="O246" s="20" t="n"/>
      <c r="P246" s="21">
        <f>IF(COUNTA($N246,$O246)=0,"",SUM($N246:$O246))</f>
        <v/>
      </c>
      <c r="Q246" s="21">
        <f>IFERROR(INDEX('Standards &amp; Staff'!$C$5:$C$11,MATCH($I246,'Standards &amp; Staff'!$A$5:$A$11,0)),"")</f>
        <v/>
      </c>
      <c r="R246" s="21">
        <f>IFERROR(($P246/60)*INDEX('Standards &amp; Staff'!$G$15:$G$114,MATCH($C246,'Standards &amp; Staff'!$A$15:$A$114,0)),"")</f>
        <v/>
      </c>
      <c r="S246" s="21">
        <f>IFERROR($N246-$Q246,"")</f>
        <v/>
      </c>
      <c r="T246" s="38">
        <f>IFERROR($J246/$R246,"")</f>
        <v/>
      </c>
      <c r="U246" s="20" t="n"/>
      <c r="V246" s="20" t="n"/>
      <c r="W246" s="20" t="n"/>
      <c r="X246" s="20" t="n"/>
      <c r="Y246" s="39">
        <f>IFERROR(INDEX('Standards &amp; Staff'!$F$15:$F$114,MATCH($C246,'Standards &amp; Staff'!$A$15:$A$114,0)),"")</f>
        <v/>
      </c>
      <c r="Z246" s="39">
        <f>IFERROR(($P246/60)*$Y246,"")</f>
        <v/>
      </c>
      <c r="AA246" s="20" t="n"/>
      <c r="AB246" s="21">
        <f>IF($A246="","",IF(OR($M246="Not Completed",$U246="Failed",AND($T246&lt;&gt;"",$T246&lt;'Standards &amp; Staff'!$D$2),$AA246&gt;'Standards &amp; Staff'!$F$2),"Yes","No"))</f>
        <v/>
      </c>
      <c r="AC246" s="25">
        <f>IF($A246="","",IF($M246="Not Completed","Room Not Completed",IF($U246="Failed","Failed Inspection",IF(AND($T246&lt;&gt;"",$T246&lt;'Standards &amp; Staff'!$D$2),"Productivity Below Threshold",IF($AA246&gt;'Standards &amp; Staff'!$F$2,"Overtime Above Threshold","")))))</f>
        <v/>
      </c>
      <c r="AD246" s="26" t="n"/>
      <c r="AE246" s="26" t="n"/>
      <c r="AF246" s="20" t="n"/>
    </row>
    <row r="247">
      <c r="A247" s="19" t="n"/>
      <c r="B247" s="20" t="n"/>
      <c r="C247" s="20" t="n"/>
      <c r="D247" s="21">
        <f>IFERROR(INDEX('Standards &amp; Staff'!$B$15:$B$114,MATCH($C247,'Standards &amp; Staff'!$A$15:$A$114,0)),"")</f>
        <v/>
      </c>
      <c r="E247" s="21">
        <f>IFERROR(INDEX('Standards &amp; Staff'!$C$15:$C$114,MATCH($C247,'Standards &amp; Staff'!$A$15:$A$114,0)),"")</f>
        <v/>
      </c>
      <c r="F247" s="20" t="n"/>
      <c r="G247" s="20" t="n"/>
      <c r="H247" s="20" t="n"/>
      <c r="I247" s="20" t="n"/>
      <c r="J247" s="21">
        <f>IFERROR(IF($M247="Completed",INDEX('Standards &amp; Staff'!$B$5:$B$11,MATCH($I247,'Standards &amp; Staff'!$A$5:$A$11,0)),0),"")</f>
        <v/>
      </c>
      <c r="K247" s="22" t="n"/>
      <c r="L247" s="22" t="n"/>
      <c r="M247" s="20" t="n"/>
      <c r="N247" s="21">
        <f>IFERROR(IF(OR($K247="",$L247=""),"",MOD($L247-$K247,1)*1440),"")</f>
        <v/>
      </c>
      <c r="O247" s="20" t="n"/>
      <c r="P247" s="21">
        <f>IF(COUNTA($N247,$O247)=0,"",SUM($N247:$O247))</f>
        <v/>
      </c>
      <c r="Q247" s="21">
        <f>IFERROR(INDEX('Standards &amp; Staff'!$C$5:$C$11,MATCH($I247,'Standards &amp; Staff'!$A$5:$A$11,0)),"")</f>
        <v/>
      </c>
      <c r="R247" s="21">
        <f>IFERROR(($P247/60)*INDEX('Standards &amp; Staff'!$G$15:$G$114,MATCH($C247,'Standards &amp; Staff'!$A$15:$A$114,0)),"")</f>
        <v/>
      </c>
      <c r="S247" s="21">
        <f>IFERROR($N247-$Q247,"")</f>
        <v/>
      </c>
      <c r="T247" s="38">
        <f>IFERROR($J247/$R247,"")</f>
        <v/>
      </c>
      <c r="U247" s="20" t="n"/>
      <c r="V247" s="20" t="n"/>
      <c r="W247" s="20" t="n"/>
      <c r="X247" s="20" t="n"/>
      <c r="Y247" s="39">
        <f>IFERROR(INDEX('Standards &amp; Staff'!$F$15:$F$114,MATCH($C247,'Standards &amp; Staff'!$A$15:$A$114,0)),"")</f>
        <v/>
      </c>
      <c r="Z247" s="39">
        <f>IFERROR(($P247/60)*$Y247,"")</f>
        <v/>
      </c>
      <c r="AA247" s="20" t="n"/>
      <c r="AB247" s="21">
        <f>IF($A247="","",IF(OR($M247="Not Completed",$U247="Failed",AND($T247&lt;&gt;"",$T247&lt;'Standards &amp; Staff'!$D$2),$AA247&gt;'Standards &amp; Staff'!$F$2),"Yes","No"))</f>
        <v/>
      </c>
      <c r="AC247" s="25">
        <f>IF($A247="","",IF($M247="Not Completed","Room Not Completed",IF($U247="Failed","Failed Inspection",IF(AND($T247&lt;&gt;"",$T247&lt;'Standards &amp; Staff'!$D$2),"Productivity Below Threshold",IF($AA247&gt;'Standards &amp; Staff'!$F$2,"Overtime Above Threshold","")))))</f>
        <v/>
      </c>
      <c r="AD247" s="26" t="n"/>
      <c r="AE247" s="26" t="n"/>
      <c r="AF247" s="20" t="n"/>
    </row>
    <row r="248">
      <c r="A248" s="19" t="n"/>
      <c r="B248" s="20" t="n"/>
      <c r="C248" s="20" t="n"/>
      <c r="D248" s="21">
        <f>IFERROR(INDEX('Standards &amp; Staff'!$B$15:$B$114,MATCH($C248,'Standards &amp; Staff'!$A$15:$A$114,0)),"")</f>
        <v/>
      </c>
      <c r="E248" s="21">
        <f>IFERROR(INDEX('Standards &amp; Staff'!$C$15:$C$114,MATCH($C248,'Standards &amp; Staff'!$A$15:$A$114,0)),"")</f>
        <v/>
      </c>
      <c r="F248" s="20" t="n"/>
      <c r="G248" s="20" t="n"/>
      <c r="H248" s="20" t="n"/>
      <c r="I248" s="20" t="n"/>
      <c r="J248" s="21">
        <f>IFERROR(IF($M248="Completed",INDEX('Standards &amp; Staff'!$B$5:$B$11,MATCH($I248,'Standards &amp; Staff'!$A$5:$A$11,0)),0),"")</f>
        <v/>
      </c>
      <c r="K248" s="22" t="n"/>
      <c r="L248" s="22" t="n"/>
      <c r="M248" s="20" t="n"/>
      <c r="N248" s="21">
        <f>IFERROR(IF(OR($K248="",$L248=""),"",MOD($L248-$K248,1)*1440),"")</f>
        <v/>
      </c>
      <c r="O248" s="20" t="n"/>
      <c r="P248" s="21">
        <f>IF(COUNTA($N248,$O248)=0,"",SUM($N248:$O248))</f>
        <v/>
      </c>
      <c r="Q248" s="21">
        <f>IFERROR(INDEX('Standards &amp; Staff'!$C$5:$C$11,MATCH($I248,'Standards &amp; Staff'!$A$5:$A$11,0)),"")</f>
        <v/>
      </c>
      <c r="R248" s="21">
        <f>IFERROR(($P248/60)*INDEX('Standards &amp; Staff'!$G$15:$G$114,MATCH($C248,'Standards &amp; Staff'!$A$15:$A$114,0)),"")</f>
        <v/>
      </c>
      <c r="S248" s="21">
        <f>IFERROR($N248-$Q248,"")</f>
        <v/>
      </c>
      <c r="T248" s="38">
        <f>IFERROR($J248/$R248,"")</f>
        <v/>
      </c>
      <c r="U248" s="20" t="n"/>
      <c r="V248" s="20" t="n"/>
      <c r="W248" s="20" t="n"/>
      <c r="X248" s="20" t="n"/>
      <c r="Y248" s="39">
        <f>IFERROR(INDEX('Standards &amp; Staff'!$F$15:$F$114,MATCH($C248,'Standards &amp; Staff'!$A$15:$A$114,0)),"")</f>
        <v/>
      </c>
      <c r="Z248" s="39">
        <f>IFERROR(($P248/60)*$Y248,"")</f>
        <v/>
      </c>
      <c r="AA248" s="20" t="n"/>
      <c r="AB248" s="21">
        <f>IF($A248="","",IF(OR($M248="Not Completed",$U248="Failed",AND($T248&lt;&gt;"",$T248&lt;'Standards &amp; Staff'!$D$2),$AA248&gt;'Standards &amp; Staff'!$F$2),"Yes","No"))</f>
        <v/>
      </c>
      <c r="AC248" s="25">
        <f>IF($A248="","",IF($M248="Not Completed","Room Not Completed",IF($U248="Failed","Failed Inspection",IF(AND($T248&lt;&gt;"",$T248&lt;'Standards &amp; Staff'!$D$2),"Productivity Below Threshold",IF($AA248&gt;'Standards &amp; Staff'!$F$2,"Overtime Above Threshold","")))))</f>
        <v/>
      </c>
      <c r="AD248" s="26" t="n"/>
      <c r="AE248" s="26" t="n"/>
      <c r="AF248" s="20" t="n"/>
    </row>
    <row r="249">
      <c r="A249" s="19" t="n"/>
      <c r="B249" s="20" t="n"/>
      <c r="C249" s="20" t="n"/>
      <c r="D249" s="21">
        <f>IFERROR(INDEX('Standards &amp; Staff'!$B$15:$B$114,MATCH($C249,'Standards &amp; Staff'!$A$15:$A$114,0)),"")</f>
        <v/>
      </c>
      <c r="E249" s="21">
        <f>IFERROR(INDEX('Standards &amp; Staff'!$C$15:$C$114,MATCH($C249,'Standards &amp; Staff'!$A$15:$A$114,0)),"")</f>
        <v/>
      </c>
      <c r="F249" s="20" t="n"/>
      <c r="G249" s="20" t="n"/>
      <c r="H249" s="20" t="n"/>
      <c r="I249" s="20" t="n"/>
      <c r="J249" s="21">
        <f>IFERROR(IF($M249="Completed",INDEX('Standards &amp; Staff'!$B$5:$B$11,MATCH($I249,'Standards &amp; Staff'!$A$5:$A$11,0)),0),"")</f>
        <v/>
      </c>
      <c r="K249" s="22" t="n"/>
      <c r="L249" s="22" t="n"/>
      <c r="M249" s="20" t="n"/>
      <c r="N249" s="21">
        <f>IFERROR(IF(OR($K249="",$L249=""),"",MOD($L249-$K249,1)*1440),"")</f>
        <v/>
      </c>
      <c r="O249" s="20" t="n"/>
      <c r="P249" s="21">
        <f>IF(COUNTA($N249,$O249)=0,"",SUM($N249:$O249))</f>
        <v/>
      </c>
      <c r="Q249" s="21">
        <f>IFERROR(INDEX('Standards &amp; Staff'!$C$5:$C$11,MATCH($I249,'Standards &amp; Staff'!$A$5:$A$11,0)),"")</f>
        <v/>
      </c>
      <c r="R249" s="21">
        <f>IFERROR(($P249/60)*INDEX('Standards &amp; Staff'!$G$15:$G$114,MATCH($C249,'Standards &amp; Staff'!$A$15:$A$114,0)),"")</f>
        <v/>
      </c>
      <c r="S249" s="21">
        <f>IFERROR($N249-$Q249,"")</f>
        <v/>
      </c>
      <c r="T249" s="38">
        <f>IFERROR($J249/$R249,"")</f>
        <v/>
      </c>
      <c r="U249" s="20" t="n"/>
      <c r="V249" s="20" t="n"/>
      <c r="W249" s="20" t="n"/>
      <c r="X249" s="20" t="n"/>
      <c r="Y249" s="39">
        <f>IFERROR(INDEX('Standards &amp; Staff'!$F$15:$F$114,MATCH($C249,'Standards &amp; Staff'!$A$15:$A$114,0)),"")</f>
        <v/>
      </c>
      <c r="Z249" s="39">
        <f>IFERROR(($P249/60)*$Y249,"")</f>
        <v/>
      </c>
      <c r="AA249" s="20" t="n"/>
      <c r="AB249" s="21">
        <f>IF($A249="","",IF(OR($M249="Not Completed",$U249="Failed",AND($T249&lt;&gt;"",$T249&lt;'Standards &amp; Staff'!$D$2),$AA249&gt;'Standards &amp; Staff'!$F$2),"Yes","No"))</f>
        <v/>
      </c>
      <c r="AC249" s="25">
        <f>IF($A249="","",IF($M249="Not Completed","Room Not Completed",IF($U249="Failed","Failed Inspection",IF(AND($T249&lt;&gt;"",$T249&lt;'Standards &amp; Staff'!$D$2),"Productivity Below Threshold",IF($AA249&gt;'Standards &amp; Staff'!$F$2,"Overtime Above Threshold","")))))</f>
        <v/>
      </c>
      <c r="AD249" s="26" t="n"/>
      <c r="AE249" s="26" t="n"/>
      <c r="AF249" s="20" t="n"/>
    </row>
    <row r="250">
      <c r="A250" s="19" t="n"/>
      <c r="B250" s="20" t="n"/>
      <c r="C250" s="20" t="n"/>
      <c r="D250" s="21">
        <f>IFERROR(INDEX('Standards &amp; Staff'!$B$15:$B$114,MATCH($C250,'Standards &amp; Staff'!$A$15:$A$114,0)),"")</f>
        <v/>
      </c>
      <c r="E250" s="21">
        <f>IFERROR(INDEX('Standards &amp; Staff'!$C$15:$C$114,MATCH($C250,'Standards &amp; Staff'!$A$15:$A$114,0)),"")</f>
        <v/>
      </c>
      <c r="F250" s="20" t="n"/>
      <c r="G250" s="20" t="n"/>
      <c r="H250" s="20" t="n"/>
      <c r="I250" s="20" t="n"/>
      <c r="J250" s="21">
        <f>IFERROR(IF($M250="Completed",INDEX('Standards &amp; Staff'!$B$5:$B$11,MATCH($I250,'Standards &amp; Staff'!$A$5:$A$11,0)),0),"")</f>
        <v/>
      </c>
      <c r="K250" s="22" t="n"/>
      <c r="L250" s="22" t="n"/>
      <c r="M250" s="20" t="n"/>
      <c r="N250" s="21">
        <f>IFERROR(IF(OR($K250="",$L250=""),"",MOD($L250-$K250,1)*1440),"")</f>
        <v/>
      </c>
      <c r="O250" s="20" t="n"/>
      <c r="P250" s="21">
        <f>IF(COUNTA($N250,$O250)=0,"",SUM($N250:$O250))</f>
        <v/>
      </c>
      <c r="Q250" s="21">
        <f>IFERROR(INDEX('Standards &amp; Staff'!$C$5:$C$11,MATCH($I250,'Standards &amp; Staff'!$A$5:$A$11,0)),"")</f>
        <v/>
      </c>
      <c r="R250" s="21">
        <f>IFERROR(($P250/60)*INDEX('Standards &amp; Staff'!$G$15:$G$114,MATCH($C250,'Standards &amp; Staff'!$A$15:$A$114,0)),"")</f>
        <v/>
      </c>
      <c r="S250" s="21">
        <f>IFERROR($N250-$Q250,"")</f>
        <v/>
      </c>
      <c r="T250" s="38">
        <f>IFERROR($J250/$R250,"")</f>
        <v/>
      </c>
      <c r="U250" s="20" t="n"/>
      <c r="V250" s="20" t="n"/>
      <c r="W250" s="20" t="n"/>
      <c r="X250" s="20" t="n"/>
      <c r="Y250" s="39">
        <f>IFERROR(INDEX('Standards &amp; Staff'!$F$15:$F$114,MATCH($C250,'Standards &amp; Staff'!$A$15:$A$114,0)),"")</f>
        <v/>
      </c>
      <c r="Z250" s="39">
        <f>IFERROR(($P250/60)*$Y250,"")</f>
        <v/>
      </c>
      <c r="AA250" s="20" t="n"/>
      <c r="AB250" s="21">
        <f>IF($A250="","",IF(OR($M250="Not Completed",$U250="Failed",AND($T250&lt;&gt;"",$T250&lt;'Standards &amp; Staff'!$D$2),$AA250&gt;'Standards &amp; Staff'!$F$2),"Yes","No"))</f>
        <v/>
      </c>
      <c r="AC250" s="25">
        <f>IF($A250="","",IF($M250="Not Completed","Room Not Completed",IF($U250="Failed","Failed Inspection",IF(AND($T250&lt;&gt;"",$T250&lt;'Standards &amp; Staff'!$D$2),"Productivity Below Threshold",IF($AA250&gt;'Standards &amp; Staff'!$F$2,"Overtime Above Threshold","")))))</f>
        <v/>
      </c>
      <c r="AD250" s="26" t="n"/>
      <c r="AE250" s="26" t="n"/>
      <c r="AF250" s="20" t="n"/>
    </row>
    <row r="251">
      <c r="A251" s="19" t="n"/>
      <c r="B251" s="20" t="n"/>
      <c r="C251" s="20" t="n"/>
      <c r="D251" s="21">
        <f>IFERROR(INDEX('Standards &amp; Staff'!$B$15:$B$114,MATCH($C251,'Standards &amp; Staff'!$A$15:$A$114,0)),"")</f>
        <v/>
      </c>
      <c r="E251" s="21">
        <f>IFERROR(INDEX('Standards &amp; Staff'!$C$15:$C$114,MATCH($C251,'Standards &amp; Staff'!$A$15:$A$114,0)),"")</f>
        <v/>
      </c>
      <c r="F251" s="20" t="n"/>
      <c r="G251" s="20" t="n"/>
      <c r="H251" s="20" t="n"/>
      <c r="I251" s="20" t="n"/>
      <c r="J251" s="21">
        <f>IFERROR(IF($M251="Completed",INDEX('Standards &amp; Staff'!$B$5:$B$11,MATCH($I251,'Standards &amp; Staff'!$A$5:$A$11,0)),0),"")</f>
        <v/>
      </c>
      <c r="K251" s="22" t="n"/>
      <c r="L251" s="22" t="n"/>
      <c r="M251" s="20" t="n"/>
      <c r="N251" s="21">
        <f>IFERROR(IF(OR($K251="",$L251=""),"",MOD($L251-$K251,1)*1440),"")</f>
        <v/>
      </c>
      <c r="O251" s="20" t="n"/>
      <c r="P251" s="21">
        <f>IF(COUNTA($N251,$O251)=0,"",SUM($N251:$O251))</f>
        <v/>
      </c>
      <c r="Q251" s="21">
        <f>IFERROR(INDEX('Standards &amp; Staff'!$C$5:$C$11,MATCH($I251,'Standards &amp; Staff'!$A$5:$A$11,0)),"")</f>
        <v/>
      </c>
      <c r="R251" s="21">
        <f>IFERROR(($P251/60)*INDEX('Standards &amp; Staff'!$G$15:$G$114,MATCH($C251,'Standards &amp; Staff'!$A$15:$A$114,0)),"")</f>
        <v/>
      </c>
      <c r="S251" s="21">
        <f>IFERROR($N251-$Q251,"")</f>
        <v/>
      </c>
      <c r="T251" s="38">
        <f>IFERROR($J251/$R251,"")</f>
        <v/>
      </c>
      <c r="U251" s="20" t="n"/>
      <c r="V251" s="20" t="n"/>
      <c r="W251" s="20" t="n"/>
      <c r="X251" s="20" t="n"/>
      <c r="Y251" s="39">
        <f>IFERROR(INDEX('Standards &amp; Staff'!$F$15:$F$114,MATCH($C251,'Standards &amp; Staff'!$A$15:$A$114,0)),"")</f>
        <v/>
      </c>
      <c r="Z251" s="39">
        <f>IFERROR(($P251/60)*$Y251,"")</f>
        <v/>
      </c>
      <c r="AA251" s="20" t="n"/>
      <c r="AB251" s="21">
        <f>IF($A251="","",IF(OR($M251="Not Completed",$U251="Failed",AND($T251&lt;&gt;"",$T251&lt;'Standards &amp; Staff'!$D$2),$AA251&gt;'Standards &amp; Staff'!$F$2),"Yes","No"))</f>
        <v/>
      </c>
      <c r="AC251" s="25">
        <f>IF($A251="","",IF($M251="Not Completed","Room Not Completed",IF($U251="Failed","Failed Inspection",IF(AND($T251&lt;&gt;"",$T251&lt;'Standards &amp; Staff'!$D$2),"Productivity Below Threshold",IF($AA251&gt;'Standards &amp; Staff'!$F$2,"Overtime Above Threshold","")))))</f>
        <v/>
      </c>
      <c r="AD251" s="26" t="n"/>
      <c r="AE251" s="26" t="n"/>
      <c r="AF251" s="20" t="n"/>
    </row>
    <row r="252">
      <c r="A252" s="19" t="n"/>
      <c r="B252" s="20" t="n"/>
      <c r="C252" s="20" t="n"/>
      <c r="D252" s="21">
        <f>IFERROR(INDEX('Standards &amp; Staff'!$B$15:$B$114,MATCH($C252,'Standards &amp; Staff'!$A$15:$A$114,0)),"")</f>
        <v/>
      </c>
      <c r="E252" s="21">
        <f>IFERROR(INDEX('Standards &amp; Staff'!$C$15:$C$114,MATCH($C252,'Standards &amp; Staff'!$A$15:$A$114,0)),"")</f>
        <v/>
      </c>
      <c r="F252" s="20" t="n"/>
      <c r="G252" s="20" t="n"/>
      <c r="H252" s="20" t="n"/>
      <c r="I252" s="20" t="n"/>
      <c r="J252" s="21">
        <f>IFERROR(IF($M252="Completed",INDEX('Standards &amp; Staff'!$B$5:$B$11,MATCH($I252,'Standards &amp; Staff'!$A$5:$A$11,0)),0),"")</f>
        <v/>
      </c>
      <c r="K252" s="22" t="n"/>
      <c r="L252" s="22" t="n"/>
      <c r="M252" s="20" t="n"/>
      <c r="N252" s="21">
        <f>IFERROR(IF(OR($K252="",$L252=""),"",MOD($L252-$K252,1)*1440),"")</f>
        <v/>
      </c>
      <c r="O252" s="20" t="n"/>
      <c r="P252" s="21">
        <f>IF(COUNTA($N252,$O252)=0,"",SUM($N252:$O252))</f>
        <v/>
      </c>
      <c r="Q252" s="21">
        <f>IFERROR(INDEX('Standards &amp; Staff'!$C$5:$C$11,MATCH($I252,'Standards &amp; Staff'!$A$5:$A$11,0)),"")</f>
        <v/>
      </c>
      <c r="R252" s="21">
        <f>IFERROR(($P252/60)*INDEX('Standards &amp; Staff'!$G$15:$G$114,MATCH($C252,'Standards &amp; Staff'!$A$15:$A$114,0)),"")</f>
        <v/>
      </c>
      <c r="S252" s="21">
        <f>IFERROR($N252-$Q252,"")</f>
        <v/>
      </c>
      <c r="T252" s="38">
        <f>IFERROR($J252/$R252,"")</f>
        <v/>
      </c>
      <c r="U252" s="20" t="n"/>
      <c r="V252" s="20" t="n"/>
      <c r="W252" s="20" t="n"/>
      <c r="X252" s="20" t="n"/>
      <c r="Y252" s="39">
        <f>IFERROR(INDEX('Standards &amp; Staff'!$F$15:$F$114,MATCH($C252,'Standards &amp; Staff'!$A$15:$A$114,0)),"")</f>
        <v/>
      </c>
      <c r="Z252" s="39">
        <f>IFERROR(($P252/60)*$Y252,"")</f>
        <v/>
      </c>
      <c r="AA252" s="20" t="n"/>
      <c r="AB252" s="21">
        <f>IF($A252="","",IF(OR($M252="Not Completed",$U252="Failed",AND($T252&lt;&gt;"",$T252&lt;'Standards &amp; Staff'!$D$2),$AA252&gt;'Standards &amp; Staff'!$F$2),"Yes","No"))</f>
        <v/>
      </c>
      <c r="AC252" s="25">
        <f>IF($A252="","",IF($M252="Not Completed","Room Not Completed",IF($U252="Failed","Failed Inspection",IF(AND($T252&lt;&gt;"",$T252&lt;'Standards &amp; Staff'!$D$2),"Productivity Below Threshold",IF($AA252&gt;'Standards &amp; Staff'!$F$2,"Overtime Above Threshold","")))))</f>
        <v/>
      </c>
      <c r="AD252" s="26" t="n"/>
      <c r="AE252" s="26" t="n"/>
      <c r="AF252" s="20" t="n"/>
    </row>
    <row r="253">
      <c r="A253" s="19" t="n"/>
      <c r="B253" s="20" t="n"/>
      <c r="C253" s="20" t="n"/>
      <c r="D253" s="21">
        <f>IFERROR(INDEX('Standards &amp; Staff'!$B$15:$B$114,MATCH($C253,'Standards &amp; Staff'!$A$15:$A$114,0)),"")</f>
        <v/>
      </c>
      <c r="E253" s="21">
        <f>IFERROR(INDEX('Standards &amp; Staff'!$C$15:$C$114,MATCH($C253,'Standards &amp; Staff'!$A$15:$A$114,0)),"")</f>
        <v/>
      </c>
      <c r="F253" s="20" t="n"/>
      <c r="G253" s="20" t="n"/>
      <c r="H253" s="20" t="n"/>
      <c r="I253" s="20" t="n"/>
      <c r="J253" s="21">
        <f>IFERROR(IF($M253="Completed",INDEX('Standards &amp; Staff'!$B$5:$B$11,MATCH($I253,'Standards &amp; Staff'!$A$5:$A$11,0)),0),"")</f>
        <v/>
      </c>
      <c r="K253" s="22" t="n"/>
      <c r="L253" s="22" t="n"/>
      <c r="M253" s="20" t="n"/>
      <c r="N253" s="21">
        <f>IFERROR(IF(OR($K253="",$L253=""),"",MOD($L253-$K253,1)*1440),"")</f>
        <v/>
      </c>
      <c r="O253" s="20" t="n"/>
      <c r="P253" s="21">
        <f>IF(COUNTA($N253,$O253)=0,"",SUM($N253:$O253))</f>
        <v/>
      </c>
      <c r="Q253" s="21">
        <f>IFERROR(INDEX('Standards &amp; Staff'!$C$5:$C$11,MATCH($I253,'Standards &amp; Staff'!$A$5:$A$11,0)),"")</f>
        <v/>
      </c>
      <c r="R253" s="21">
        <f>IFERROR(($P253/60)*INDEX('Standards &amp; Staff'!$G$15:$G$114,MATCH($C253,'Standards &amp; Staff'!$A$15:$A$114,0)),"")</f>
        <v/>
      </c>
      <c r="S253" s="21">
        <f>IFERROR($N253-$Q253,"")</f>
        <v/>
      </c>
      <c r="T253" s="38">
        <f>IFERROR($J253/$R253,"")</f>
        <v/>
      </c>
      <c r="U253" s="20" t="n"/>
      <c r="V253" s="20" t="n"/>
      <c r="W253" s="20" t="n"/>
      <c r="X253" s="20" t="n"/>
      <c r="Y253" s="39">
        <f>IFERROR(INDEX('Standards &amp; Staff'!$F$15:$F$114,MATCH($C253,'Standards &amp; Staff'!$A$15:$A$114,0)),"")</f>
        <v/>
      </c>
      <c r="Z253" s="39">
        <f>IFERROR(($P253/60)*$Y253,"")</f>
        <v/>
      </c>
      <c r="AA253" s="20" t="n"/>
      <c r="AB253" s="21">
        <f>IF($A253="","",IF(OR($M253="Not Completed",$U253="Failed",AND($T253&lt;&gt;"",$T253&lt;'Standards &amp; Staff'!$D$2),$AA253&gt;'Standards &amp; Staff'!$F$2),"Yes","No"))</f>
        <v/>
      </c>
      <c r="AC253" s="25">
        <f>IF($A253="","",IF($M253="Not Completed","Room Not Completed",IF($U253="Failed","Failed Inspection",IF(AND($T253&lt;&gt;"",$T253&lt;'Standards &amp; Staff'!$D$2),"Productivity Below Threshold",IF($AA253&gt;'Standards &amp; Staff'!$F$2,"Overtime Above Threshold","")))))</f>
        <v/>
      </c>
      <c r="AD253" s="26" t="n"/>
      <c r="AE253" s="26" t="n"/>
      <c r="AF253" s="20" t="n"/>
    </row>
    <row r="254">
      <c r="A254" s="19" t="n"/>
      <c r="B254" s="20" t="n"/>
      <c r="C254" s="20" t="n"/>
      <c r="D254" s="21">
        <f>IFERROR(INDEX('Standards &amp; Staff'!$B$15:$B$114,MATCH($C254,'Standards &amp; Staff'!$A$15:$A$114,0)),"")</f>
        <v/>
      </c>
      <c r="E254" s="21">
        <f>IFERROR(INDEX('Standards &amp; Staff'!$C$15:$C$114,MATCH($C254,'Standards &amp; Staff'!$A$15:$A$114,0)),"")</f>
        <v/>
      </c>
      <c r="F254" s="20" t="n"/>
      <c r="G254" s="20" t="n"/>
      <c r="H254" s="20" t="n"/>
      <c r="I254" s="20" t="n"/>
      <c r="J254" s="21">
        <f>IFERROR(IF($M254="Completed",INDEX('Standards &amp; Staff'!$B$5:$B$11,MATCH($I254,'Standards &amp; Staff'!$A$5:$A$11,0)),0),"")</f>
        <v/>
      </c>
      <c r="K254" s="22" t="n"/>
      <c r="L254" s="22" t="n"/>
      <c r="M254" s="20" t="n"/>
      <c r="N254" s="21">
        <f>IFERROR(IF(OR($K254="",$L254=""),"",MOD($L254-$K254,1)*1440),"")</f>
        <v/>
      </c>
      <c r="O254" s="20" t="n"/>
      <c r="P254" s="21">
        <f>IF(COUNTA($N254,$O254)=0,"",SUM($N254:$O254))</f>
        <v/>
      </c>
      <c r="Q254" s="21">
        <f>IFERROR(INDEX('Standards &amp; Staff'!$C$5:$C$11,MATCH($I254,'Standards &amp; Staff'!$A$5:$A$11,0)),"")</f>
        <v/>
      </c>
      <c r="R254" s="21">
        <f>IFERROR(($P254/60)*INDEX('Standards &amp; Staff'!$G$15:$G$114,MATCH($C254,'Standards &amp; Staff'!$A$15:$A$114,0)),"")</f>
        <v/>
      </c>
      <c r="S254" s="21">
        <f>IFERROR($N254-$Q254,"")</f>
        <v/>
      </c>
      <c r="T254" s="38">
        <f>IFERROR($J254/$R254,"")</f>
        <v/>
      </c>
      <c r="U254" s="20" t="n"/>
      <c r="V254" s="20" t="n"/>
      <c r="W254" s="20" t="n"/>
      <c r="X254" s="20" t="n"/>
      <c r="Y254" s="39">
        <f>IFERROR(INDEX('Standards &amp; Staff'!$F$15:$F$114,MATCH($C254,'Standards &amp; Staff'!$A$15:$A$114,0)),"")</f>
        <v/>
      </c>
      <c r="Z254" s="39">
        <f>IFERROR(($P254/60)*$Y254,"")</f>
        <v/>
      </c>
      <c r="AA254" s="20" t="n"/>
      <c r="AB254" s="21">
        <f>IF($A254="","",IF(OR($M254="Not Completed",$U254="Failed",AND($T254&lt;&gt;"",$T254&lt;'Standards &amp; Staff'!$D$2),$AA254&gt;'Standards &amp; Staff'!$F$2),"Yes","No"))</f>
        <v/>
      </c>
      <c r="AC254" s="25">
        <f>IF($A254="","",IF($M254="Not Completed","Room Not Completed",IF($U254="Failed","Failed Inspection",IF(AND($T254&lt;&gt;"",$T254&lt;'Standards &amp; Staff'!$D$2),"Productivity Below Threshold",IF($AA254&gt;'Standards &amp; Staff'!$F$2,"Overtime Above Threshold","")))))</f>
        <v/>
      </c>
      <c r="AD254" s="26" t="n"/>
      <c r="AE254" s="26" t="n"/>
      <c r="AF254" s="20" t="n"/>
    </row>
    <row r="255">
      <c r="A255" s="19" t="n"/>
      <c r="B255" s="20" t="n"/>
      <c r="C255" s="20" t="n"/>
      <c r="D255" s="21">
        <f>IFERROR(INDEX('Standards &amp; Staff'!$B$15:$B$114,MATCH($C255,'Standards &amp; Staff'!$A$15:$A$114,0)),"")</f>
        <v/>
      </c>
      <c r="E255" s="21">
        <f>IFERROR(INDEX('Standards &amp; Staff'!$C$15:$C$114,MATCH($C255,'Standards &amp; Staff'!$A$15:$A$114,0)),"")</f>
        <v/>
      </c>
      <c r="F255" s="20" t="n"/>
      <c r="G255" s="20" t="n"/>
      <c r="H255" s="20" t="n"/>
      <c r="I255" s="20" t="n"/>
      <c r="J255" s="21">
        <f>IFERROR(IF($M255="Completed",INDEX('Standards &amp; Staff'!$B$5:$B$11,MATCH($I255,'Standards &amp; Staff'!$A$5:$A$11,0)),0),"")</f>
        <v/>
      </c>
      <c r="K255" s="22" t="n"/>
      <c r="L255" s="22" t="n"/>
      <c r="M255" s="20" t="n"/>
      <c r="N255" s="21">
        <f>IFERROR(IF(OR($K255="",$L255=""),"",MOD($L255-$K255,1)*1440),"")</f>
        <v/>
      </c>
      <c r="O255" s="20" t="n"/>
      <c r="P255" s="21">
        <f>IF(COUNTA($N255,$O255)=0,"",SUM($N255:$O255))</f>
        <v/>
      </c>
      <c r="Q255" s="21">
        <f>IFERROR(INDEX('Standards &amp; Staff'!$C$5:$C$11,MATCH($I255,'Standards &amp; Staff'!$A$5:$A$11,0)),"")</f>
        <v/>
      </c>
      <c r="R255" s="21">
        <f>IFERROR(($P255/60)*INDEX('Standards &amp; Staff'!$G$15:$G$114,MATCH($C255,'Standards &amp; Staff'!$A$15:$A$114,0)),"")</f>
        <v/>
      </c>
      <c r="S255" s="21">
        <f>IFERROR($N255-$Q255,"")</f>
        <v/>
      </c>
      <c r="T255" s="38">
        <f>IFERROR($J255/$R255,"")</f>
        <v/>
      </c>
      <c r="U255" s="20" t="n"/>
      <c r="V255" s="20" t="n"/>
      <c r="W255" s="20" t="n"/>
      <c r="X255" s="20" t="n"/>
      <c r="Y255" s="39">
        <f>IFERROR(INDEX('Standards &amp; Staff'!$F$15:$F$114,MATCH($C255,'Standards &amp; Staff'!$A$15:$A$114,0)),"")</f>
        <v/>
      </c>
      <c r="Z255" s="39">
        <f>IFERROR(($P255/60)*$Y255,"")</f>
        <v/>
      </c>
      <c r="AA255" s="20" t="n"/>
      <c r="AB255" s="21">
        <f>IF($A255="","",IF(OR($M255="Not Completed",$U255="Failed",AND($T255&lt;&gt;"",$T255&lt;'Standards &amp; Staff'!$D$2),$AA255&gt;'Standards &amp; Staff'!$F$2),"Yes","No"))</f>
        <v/>
      </c>
      <c r="AC255" s="25">
        <f>IF($A255="","",IF($M255="Not Completed","Room Not Completed",IF($U255="Failed","Failed Inspection",IF(AND($T255&lt;&gt;"",$T255&lt;'Standards &amp; Staff'!$D$2),"Productivity Below Threshold",IF($AA255&gt;'Standards &amp; Staff'!$F$2,"Overtime Above Threshold","")))))</f>
        <v/>
      </c>
      <c r="AD255" s="26" t="n"/>
      <c r="AE255" s="26" t="n"/>
      <c r="AF255" s="20" t="n"/>
    </row>
    <row r="256">
      <c r="A256" s="19" t="n"/>
      <c r="B256" s="20" t="n"/>
      <c r="C256" s="20" t="n"/>
      <c r="D256" s="21">
        <f>IFERROR(INDEX('Standards &amp; Staff'!$B$15:$B$114,MATCH($C256,'Standards &amp; Staff'!$A$15:$A$114,0)),"")</f>
        <v/>
      </c>
      <c r="E256" s="21">
        <f>IFERROR(INDEX('Standards &amp; Staff'!$C$15:$C$114,MATCH($C256,'Standards &amp; Staff'!$A$15:$A$114,0)),"")</f>
        <v/>
      </c>
      <c r="F256" s="20" t="n"/>
      <c r="G256" s="20" t="n"/>
      <c r="H256" s="20" t="n"/>
      <c r="I256" s="20" t="n"/>
      <c r="J256" s="21">
        <f>IFERROR(IF($M256="Completed",INDEX('Standards &amp; Staff'!$B$5:$B$11,MATCH($I256,'Standards &amp; Staff'!$A$5:$A$11,0)),0),"")</f>
        <v/>
      </c>
      <c r="K256" s="22" t="n"/>
      <c r="L256" s="22" t="n"/>
      <c r="M256" s="20" t="n"/>
      <c r="N256" s="21">
        <f>IFERROR(IF(OR($K256="",$L256=""),"",MOD($L256-$K256,1)*1440),"")</f>
        <v/>
      </c>
      <c r="O256" s="20" t="n"/>
      <c r="P256" s="21">
        <f>IF(COUNTA($N256,$O256)=0,"",SUM($N256:$O256))</f>
        <v/>
      </c>
      <c r="Q256" s="21">
        <f>IFERROR(INDEX('Standards &amp; Staff'!$C$5:$C$11,MATCH($I256,'Standards &amp; Staff'!$A$5:$A$11,0)),"")</f>
        <v/>
      </c>
      <c r="R256" s="21">
        <f>IFERROR(($P256/60)*INDEX('Standards &amp; Staff'!$G$15:$G$114,MATCH($C256,'Standards &amp; Staff'!$A$15:$A$114,0)),"")</f>
        <v/>
      </c>
      <c r="S256" s="21">
        <f>IFERROR($N256-$Q256,"")</f>
        <v/>
      </c>
      <c r="T256" s="38">
        <f>IFERROR($J256/$R256,"")</f>
        <v/>
      </c>
      <c r="U256" s="20" t="n"/>
      <c r="V256" s="20" t="n"/>
      <c r="W256" s="20" t="n"/>
      <c r="X256" s="20" t="n"/>
      <c r="Y256" s="39">
        <f>IFERROR(INDEX('Standards &amp; Staff'!$F$15:$F$114,MATCH($C256,'Standards &amp; Staff'!$A$15:$A$114,0)),"")</f>
        <v/>
      </c>
      <c r="Z256" s="39">
        <f>IFERROR(($P256/60)*$Y256,"")</f>
        <v/>
      </c>
      <c r="AA256" s="20" t="n"/>
      <c r="AB256" s="21">
        <f>IF($A256="","",IF(OR($M256="Not Completed",$U256="Failed",AND($T256&lt;&gt;"",$T256&lt;'Standards &amp; Staff'!$D$2),$AA256&gt;'Standards &amp; Staff'!$F$2),"Yes","No"))</f>
        <v/>
      </c>
      <c r="AC256" s="25">
        <f>IF($A256="","",IF($M256="Not Completed","Room Not Completed",IF($U256="Failed","Failed Inspection",IF(AND($T256&lt;&gt;"",$T256&lt;'Standards &amp; Staff'!$D$2),"Productivity Below Threshold",IF($AA256&gt;'Standards &amp; Staff'!$F$2,"Overtime Above Threshold","")))))</f>
        <v/>
      </c>
      <c r="AD256" s="26" t="n"/>
      <c r="AE256" s="26" t="n"/>
      <c r="AF256" s="20" t="n"/>
    </row>
    <row r="257">
      <c r="A257" s="19" t="n"/>
      <c r="B257" s="20" t="n"/>
      <c r="C257" s="20" t="n"/>
      <c r="D257" s="21">
        <f>IFERROR(INDEX('Standards &amp; Staff'!$B$15:$B$114,MATCH($C257,'Standards &amp; Staff'!$A$15:$A$114,0)),"")</f>
        <v/>
      </c>
      <c r="E257" s="21">
        <f>IFERROR(INDEX('Standards &amp; Staff'!$C$15:$C$114,MATCH($C257,'Standards &amp; Staff'!$A$15:$A$114,0)),"")</f>
        <v/>
      </c>
      <c r="F257" s="20" t="n"/>
      <c r="G257" s="20" t="n"/>
      <c r="H257" s="20" t="n"/>
      <c r="I257" s="20" t="n"/>
      <c r="J257" s="21">
        <f>IFERROR(IF($M257="Completed",INDEX('Standards &amp; Staff'!$B$5:$B$11,MATCH($I257,'Standards &amp; Staff'!$A$5:$A$11,0)),0),"")</f>
        <v/>
      </c>
      <c r="K257" s="22" t="n"/>
      <c r="L257" s="22" t="n"/>
      <c r="M257" s="20" t="n"/>
      <c r="N257" s="21">
        <f>IFERROR(IF(OR($K257="",$L257=""),"",MOD($L257-$K257,1)*1440),"")</f>
        <v/>
      </c>
      <c r="O257" s="20" t="n"/>
      <c r="P257" s="21">
        <f>IF(COUNTA($N257,$O257)=0,"",SUM($N257:$O257))</f>
        <v/>
      </c>
      <c r="Q257" s="21">
        <f>IFERROR(INDEX('Standards &amp; Staff'!$C$5:$C$11,MATCH($I257,'Standards &amp; Staff'!$A$5:$A$11,0)),"")</f>
        <v/>
      </c>
      <c r="R257" s="21">
        <f>IFERROR(($P257/60)*INDEX('Standards &amp; Staff'!$G$15:$G$114,MATCH($C257,'Standards &amp; Staff'!$A$15:$A$114,0)),"")</f>
        <v/>
      </c>
      <c r="S257" s="21">
        <f>IFERROR($N257-$Q257,"")</f>
        <v/>
      </c>
      <c r="T257" s="38">
        <f>IFERROR($J257/$R257,"")</f>
        <v/>
      </c>
      <c r="U257" s="20" t="n"/>
      <c r="V257" s="20" t="n"/>
      <c r="W257" s="20" t="n"/>
      <c r="X257" s="20" t="n"/>
      <c r="Y257" s="39">
        <f>IFERROR(INDEX('Standards &amp; Staff'!$F$15:$F$114,MATCH($C257,'Standards &amp; Staff'!$A$15:$A$114,0)),"")</f>
        <v/>
      </c>
      <c r="Z257" s="39">
        <f>IFERROR(($P257/60)*$Y257,"")</f>
        <v/>
      </c>
      <c r="AA257" s="20" t="n"/>
      <c r="AB257" s="21">
        <f>IF($A257="","",IF(OR($M257="Not Completed",$U257="Failed",AND($T257&lt;&gt;"",$T257&lt;'Standards &amp; Staff'!$D$2),$AA257&gt;'Standards &amp; Staff'!$F$2),"Yes","No"))</f>
        <v/>
      </c>
      <c r="AC257" s="25">
        <f>IF($A257="","",IF($M257="Not Completed","Room Not Completed",IF($U257="Failed","Failed Inspection",IF(AND($T257&lt;&gt;"",$T257&lt;'Standards &amp; Staff'!$D$2),"Productivity Below Threshold",IF($AA257&gt;'Standards &amp; Staff'!$F$2,"Overtime Above Threshold","")))))</f>
        <v/>
      </c>
      <c r="AD257" s="26" t="n"/>
      <c r="AE257" s="26" t="n"/>
      <c r="AF257" s="20" t="n"/>
    </row>
    <row r="258">
      <c r="A258" s="19" t="n"/>
      <c r="B258" s="20" t="n"/>
      <c r="C258" s="20" t="n"/>
      <c r="D258" s="21">
        <f>IFERROR(INDEX('Standards &amp; Staff'!$B$15:$B$114,MATCH($C258,'Standards &amp; Staff'!$A$15:$A$114,0)),"")</f>
        <v/>
      </c>
      <c r="E258" s="21">
        <f>IFERROR(INDEX('Standards &amp; Staff'!$C$15:$C$114,MATCH($C258,'Standards &amp; Staff'!$A$15:$A$114,0)),"")</f>
        <v/>
      </c>
      <c r="F258" s="20" t="n"/>
      <c r="G258" s="20" t="n"/>
      <c r="H258" s="20" t="n"/>
      <c r="I258" s="20" t="n"/>
      <c r="J258" s="21">
        <f>IFERROR(IF($M258="Completed",INDEX('Standards &amp; Staff'!$B$5:$B$11,MATCH($I258,'Standards &amp; Staff'!$A$5:$A$11,0)),0),"")</f>
        <v/>
      </c>
      <c r="K258" s="22" t="n"/>
      <c r="L258" s="22" t="n"/>
      <c r="M258" s="20" t="n"/>
      <c r="N258" s="21">
        <f>IFERROR(IF(OR($K258="",$L258=""),"",MOD($L258-$K258,1)*1440),"")</f>
        <v/>
      </c>
      <c r="O258" s="20" t="n"/>
      <c r="P258" s="21">
        <f>IF(COUNTA($N258,$O258)=0,"",SUM($N258:$O258))</f>
        <v/>
      </c>
      <c r="Q258" s="21">
        <f>IFERROR(INDEX('Standards &amp; Staff'!$C$5:$C$11,MATCH($I258,'Standards &amp; Staff'!$A$5:$A$11,0)),"")</f>
        <v/>
      </c>
      <c r="R258" s="21">
        <f>IFERROR(($P258/60)*INDEX('Standards &amp; Staff'!$G$15:$G$114,MATCH($C258,'Standards &amp; Staff'!$A$15:$A$114,0)),"")</f>
        <v/>
      </c>
      <c r="S258" s="21">
        <f>IFERROR($N258-$Q258,"")</f>
        <v/>
      </c>
      <c r="T258" s="38">
        <f>IFERROR($J258/$R258,"")</f>
        <v/>
      </c>
      <c r="U258" s="20" t="n"/>
      <c r="V258" s="20" t="n"/>
      <c r="W258" s="20" t="n"/>
      <c r="X258" s="20" t="n"/>
      <c r="Y258" s="39">
        <f>IFERROR(INDEX('Standards &amp; Staff'!$F$15:$F$114,MATCH($C258,'Standards &amp; Staff'!$A$15:$A$114,0)),"")</f>
        <v/>
      </c>
      <c r="Z258" s="39">
        <f>IFERROR(($P258/60)*$Y258,"")</f>
        <v/>
      </c>
      <c r="AA258" s="20" t="n"/>
      <c r="AB258" s="21">
        <f>IF($A258="","",IF(OR($M258="Not Completed",$U258="Failed",AND($T258&lt;&gt;"",$T258&lt;'Standards &amp; Staff'!$D$2),$AA258&gt;'Standards &amp; Staff'!$F$2),"Yes","No"))</f>
        <v/>
      </c>
      <c r="AC258" s="25">
        <f>IF($A258="","",IF($M258="Not Completed","Room Not Completed",IF($U258="Failed","Failed Inspection",IF(AND($T258&lt;&gt;"",$T258&lt;'Standards &amp; Staff'!$D$2),"Productivity Below Threshold",IF($AA258&gt;'Standards &amp; Staff'!$F$2,"Overtime Above Threshold","")))))</f>
        <v/>
      </c>
      <c r="AD258" s="26" t="n"/>
      <c r="AE258" s="26" t="n"/>
      <c r="AF258" s="20" t="n"/>
    </row>
    <row r="259">
      <c r="A259" s="19" t="n"/>
      <c r="B259" s="20" t="n"/>
      <c r="C259" s="20" t="n"/>
      <c r="D259" s="21">
        <f>IFERROR(INDEX('Standards &amp; Staff'!$B$15:$B$114,MATCH($C259,'Standards &amp; Staff'!$A$15:$A$114,0)),"")</f>
        <v/>
      </c>
      <c r="E259" s="21">
        <f>IFERROR(INDEX('Standards &amp; Staff'!$C$15:$C$114,MATCH($C259,'Standards &amp; Staff'!$A$15:$A$114,0)),"")</f>
        <v/>
      </c>
      <c r="F259" s="20" t="n"/>
      <c r="G259" s="20" t="n"/>
      <c r="H259" s="20" t="n"/>
      <c r="I259" s="20" t="n"/>
      <c r="J259" s="21">
        <f>IFERROR(IF($M259="Completed",INDEX('Standards &amp; Staff'!$B$5:$B$11,MATCH($I259,'Standards &amp; Staff'!$A$5:$A$11,0)),0),"")</f>
        <v/>
      </c>
      <c r="K259" s="22" t="n"/>
      <c r="L259" s="22" t="n"/>
      <c r="M259" s="20" t="n"/>
      <c r="N259" s="21">
        <f>IFERROR(IF(OR($K259="",$L259=""),"",MOD($L259-$K259,1)*1440),"")</f>
        <v/>
      </c>
      <c r="O259" s="20" t="n"/>
      <c r="P259" s="21">
        <f>IF(COUNTA($N259,$O259)=0,"",SUM($N259:$O259))</f>
        <v/>
      </c>
      <c r="Q259" s="21">
        <f>IFERROR(INDEX('Standards &amp; Staff'!$C$5:$C$11,MATCH($I259,'Standards &amp; Staff'!$A$5:$A$11,0)),"")</f>
        <v/>
      </c>
      <c r="R259" s="21">
        <f>IFERROR(($P259/60)*INDEX('Standards &amp; Staff'!$G$15:$G$114,MATCH($C259,'Standards &amp; Staff'!$A$15:$A$114,0)),"")</f>
        <v/>
      </c>
      <c r="S259" s="21">
        <f>IFERROR($N259-$Q259,"")</f>
        <v/>
      </c>
      <c r="T259" s="38">
        <f>IFERROR($J259/$R259,"")</f>
        <v/>
      </c>
      <c r="U259" s="20" t="n"/>
      <c r="V259" s="20" t="n"/>
      <c r="W259" s="20" t="n"/>
      <c r="X259" s="20" t="n"/>
      <c r="Y259" s="39">
        <f>IFERROR(INDEX('Standards &amp; Staff'!$F$15:$F$114,MATCH($C259,'Standards &amp; Staff'!$A$15:$A$114,0)),"")</f>
        <v/>
      </c>
      <c r="Z259" s="39">
        <f>IFERROR(($P259/60)*$Y259,"")</f>
        <v/>
      </c>
      <c r="AA259" s="20" t="n"/>
      <c r="AB259" s="21">
        <f>IF($A259="","",IF(OR($M259="Not Completed",$U259="Failed",AND($T259&lt;&gt;"",$T259&lt;'Standards &amp; Staff'!$D$2),$AA259&gt;'Standards &amp; Staff'!$F$2),"Yes","No"))</f>
        <v/>
      </c>
      <c r="AC259" s="25">
        <f>IF($A259="","",IF($M259="Not Completed","Room Not Completed",IF($U259="Failed","Failed Inspection",IF(AND($T259&lt;&gt;"",$T259&lt;'Standards &amp; Staff'!$D$2),"Productivity Below Threshold",IF($AA259&gt;'Standards &amp; Staff'!$F$2,"Overtime Above Threshold","")))))</f>
        <v/>
      </c>
      <c r="AD259" s="26" t="n"/>
      <c r="AE259" s="26" t="n"/>
      <c r="AF259" s="20" t="n"/>
    </row>
    <row r="260">
      <c r="A260" s="19" t="n"/>
      <c r="B260" s="20" t="n"/>
      <c r="C260" s="20" t="n"/>
      <c r="D260" s="21">
        <f>IFERROR(INDEX('Standards &amp; Staff'!$B$15:$B$114,MATCH($C260,'Standards &amp; Staff'!$A$15:$A$114,0)),"")</f>
        <v/>
      </c>
      <c r="E260" s="21">
        <f>IFERROR(INDEX('Standards &amp; Staff'!$C$15:$C$114,MATCH($C260,'Standards &amp; Staff'!$A$15:$A$114,0)),"")</f>
        <v/>
      </c>
      <c r="F260" s="20" t="n"/>
      <c r="G260" s="20" t="n"/>
      <c r="H260" s="20" t="n"/>
      <c r="I260" s="20" t="n"/>
      <c r="J260" s="21">
        <f>IFERROR(IF($M260="Completed",INDEX('Standards &amp; Staff'!$B$5:$B$11,MATCH($I260,'Standards &amp; Staff'!$A$5:$A$11,0)),0),"")</f>
        <v/>
      </c>
      <c r="K260" s="22" t="n"/>
      <c r="L260" s="22" t="n"/>
      <c r="M260" s="20" t="n"/>
      <c r="N260" s="21">
        <f>IFERROR(IF(OR($K260="",$L260=""),"",MOD($L260-$K260,1)*1440),"")</f>
        <v/>
      </c>
      <c r="O260" s="20" t="n"/>
      <c r="P260" s="21">
        <f>IF(COUNTA($N260,$O260)=0,"",SUM($N260:$O260))</f>
        <v/>
      </c>
      <c r="Q260" s="21">
        <f>IFERROR(INDEX('Standards &amp; Staff'!$C$5:$C$11,MATCH($I260,'Standards &amp; Staff'!$A$5:$A$11,0)),"")</f>
        <v/>
      </c>
      <c r="R260" s="21">
        <f>IFERROR(($P260/60)*INDEX('Standards &amp; Staff'!$G$15:$G$114,MATCH($C260,'Standards &amp; Staff'!$A$15:$A$114,0)),"")</f>
        <v/>
      </c>
      <c r="S260" s="21">
        <f>IFERROR($N260-$Q260,"")</f>
        <v/>
      </c>
      <c r="T260" s="38">
        <f>IFERROR($J260/$R260,"")</f>
        <v/>
      </c>
      <c r="U260" s="20" t="n"/>
      <c r="V260" s="20" t="n"/>
      <c r="W260" s="20" t="n"/>
      <c r="X260" s="20" t="n"/>
      <c r="Y260" s="39">
        <f>IFERROR(INDEX('Standards &amp; Staff'!$F$15:$F$114,MATCH($C260,'Standards &amp; Staff'!$A$15:$A$114,0)),"")</f>
        <v/>
      </c>
      <c r="Z260" s="39">
        <f>IFERROR(($P260/60)*$Y260,"")</f>
        <v/>
      </c>
      <c r="AA260" s="20" t="n"/>
      <c r="AB260" s="21">
        <f>IF($A260="","",IF(OR($M260="Not Completed",$U260="Failed",AND($T260&lt;&gt;"",$T260&lt;'Standards &amp; Staff'!$D$2),$AA260&gt;'Standards &amp; Staff'!$F$2),"Yes","No"))</f>
        <v/>
      </c>
      <c r="AC260" s="25">
        <f>IF($A260="","",IF($M260="Not Completed","Room Not Completed",IF($U260="Failed","Failed Inspection",IF(AND($T260&lt;&gt;"",$T260&lt;'Standards &amp; Staff'!$D$2),"Productivity Below Threshold",IF($AA260&gt;'Standards &amp; Staff'!$F$2,"Overtime Above Threshold","")))))</f>
        <v/>
      </c>
      <c r="AD260" s="26" t="n"/>
      <c r="AE260" s="26" t="n"/>
      <c r="AF260" s="20" t="n"/>
    </row>
    <row r="261">
      <c r="A261" s="19" t="n"/>
      <c r="B261" s="20" t="n"/>
      <c r="C261" s="20" t="n"/>
      <c r="D261" s="21">
        <f>IFERROR(INDEX('Standards &amp; Staff'!$B$15:$B$114,MATCH($C261,'Standards &amp; Staff'!$A$15:$A$114,0)),"")</f>
        <v/>
      </c>
      <c r="E261" s="21">
        <f>IFERROR(INDEX('Standards &amp; Staff'!$C$15:$C$114,MATCH($C261,'Standards &amp; Staff'!$A$15:$A$114,0)),"")</f>
        <v/>
      </c>
      <c r="F261" s="20" t="n"/>
      <c r="G261" s="20" t="n"/>
      <c r="H261" s="20" t="n"/>
      <c r="I261" s="20" t="n"/>
      <c r="J261" s="21">
        <f>IFERROR(IF($M261="Completed",INDEX('Standards &amp; Staff'!$B$5:$B$11,MATCH($I261,'Standards &amp; Staff'!$A$5:$A$11,0)),0),"")</f>
        <v/>
      </c>
      <c r="K261" s="22" t="n"/>
      <c r="L261" s="22" t="n"/>
      <c r="M261" s="20" t="n"/>
      <c r="N261" s="21">
        <f>IFERROR(IF(OR($K261="",$L261=""),"",MOD($L261-$K261,1)*1440),"")</f>
        <v/>
      </c>
      <c r="O261" s="20" t="n"/>
      <c r="P261" s="21">
        <f>IF(COUNTA($N261,$O261)=0,"",SUM($N261:$O261))</f>
        <v/>
      </c>
      <c r="Q261" s="21">
        <f>IFERROR(INDEX('Standards &amp; Staff'!$C$5:$C$11,MATCH($I261,'Standards &amp; Staff'!$A$5:$A$11,0)),"")</f>
        <v/>
      </c>
      <c r="R261" s="21">
        <f>IFERROR(($P261/60)*INDEX('Standards &amp; Staff'!$G$15:$G$114,MATCH($C261,'Standards &amp; Staff'!$A$15:$A$114,0)),"")</f>
        <v/>
      </c>
      <c r="S261" s="21">
        <f>IFERROR($N261-$Q261,"")</f>
        <v/>
      </c>
      <c r="T261" s="38">
        <f>IFERROR($J261/$R261,"")</f>
        <v/>
      </c>
      <c r="U261" s="20" t="n"/>
      <c r="V261" s="20" t="n"/>
      <c r="W261" s="20" t="n"/>
      <c r="X261" s="20" t="n"/>
      <c r="Y261" s="39">
        <f>IFERROR(INDEX('Standards &amp; Staff'!$F$15:$F$114,MATCH($C261,'Standards &amp; Staff'!$A$15:$A$114,0)),"")</f>
        <v/>
      </c>
      <c r="Z261" s="39">
        <f>IFERROR(($P261/60)*$Y261,"")</f>
        <v/>
      </c>
      <c r="AA261" s="20" t="n"/>
      <c r="AB261" s="21">
        <f>IF($A261="","",IF(OR($M261="Not Completed",$U261="Failed",AND($T261&lt;&gt;"",$T261&lt;'Standards &amp; Staff'!$D$2),$AA261&gt;'Standards &amp; Staff'!$F$2),"Yes","No"))</f>
        <v/>
      </c>
      <c r="AC261" s="25">
        <f>IF($A261="","",IF($M261="Not Completed","Room Not Completed",IF($U261="Failed","Failed Inspection",IF(AND($T261&lt;&gt;"",$T261&lt;'Standards &amp; Staff'!$D$2),"Productivity Below Threshold",IF($AA261&gt;'Standards &amp; Staff'!$F$2,"Overtime Above Threshold","")))))</f>
        <v/>
      </c>
      <c r="AD261" s="26" t="n"/>
      <c r="AE261" s="26" t="n"/>
      <c r="AF261" s="20" t="n"/>
    </row>
    <row r="262">
      <c r="A262" s="19" t="n"/>
      <c r="B262" s="20" t="n"/>
      <c r="C262" s="20" t="n"/>
      <c r="D262" s="21">
        <f>IFERROR(INDEX('Standards &amp; Staff'!$B$15:$B$114,MATCH($C262,'Standards &amp; Staff'!$A$15:$A$114,0)),"")</f>
        <v/>
      </c>
      <c r="E262" s="21">
        <f>IFERROR(INDEX('Standards &amp; Staff'!$C$15:$C$114,MATCH($C262,'Standards &amp; Staff'!$A$15:$A$114,0)),"")</f>
        <v/>
      </c>
      <c r="F262" s="20" t="n"/>
      <c r="G262" s="20" t="n"/>
      <c r="H262" s="20" t="n"/>
      <c r="I262" s="20" t="n"/>
      <c r="J262" s="21">
        <f>IFERROR(IF($M262="Completed",INDEX('Standards &amp; Staff'!$B$5:$B$11,MATCH($I262,'Standards &amp; Staff'!$A$5:$A$11,0)),0),"")</f>
        <v/>
      </c>
      <c r="K262" s="22" t="n"/>
      <c r="L262" s="22" t="n"/>
      <c r="M262" s="20" t="n"/>
      <c r="N262" s="21">
        <f>IFERROR(IF(OR($K262="",$L262=""),"",MOD($L262-$K262,1)*1440),"")</f>
        <v/>
      </c>
      <c r="O262" s="20" t="n"/>
      <c r="P262" s="21">
        <f>IF(COUNTA($N262,$O262)=0,"",SUM($N262:$O262))</f>
        <v/>
      </c>
      <c r="Q262" s="21">
        <f>IFERROR(INDEX('Standards &amp; Staff'!$C$5:$C$11,MATCH($I262,'Standards &amp; Staff'!$A$5:$A$11,0)),"")</f>
        <v/>
      </c>
      <c r="R262" s="21">
        <f>IFERROR(($P262/60)*INDEX('Standards &amp; Staff'!$G$15:$G$114,MATCH($C262,'Standards &amp; Staff'!$A$15:$A$114,0)),"")</f>
        <v/>
      </c>
      <c r="S262" s="21">
        <f>IFERROR($N262-$Q262,"")</f>
        <v/>
      </c>
      <c r="T262" s="38">
        <f>IFERROR($J262/$R262,"")</f>
        <v/>
      </c>
      <c r="U262" s="20" t="n"/>
      <c r="V262" s="20" t="n"/>
      <c r="W262" s="20" t="n"/>
      <c r="X262" s="20" t="n"/>
      <c r="Y262" s="39">
        <f>IFERROR(INDEX('Standards &amp; Staff'!$F$15:$F$114,MATCH($C262,'Standards &amp; Staff'!$A$15:$A$114,0)),"")</f>
        <v/>
      </c>
      <c r="Z262" s="39">
        <f>IFERROR(($P262/60)*$Y262,"")</f>
        <v/>
      </c>
      <c r="AA262" s="20" t="n"/>
      <c r="AB262" s="21">
        <f>IF($A262="","",IF(OR($M262="Not Completed",$U262="Failed",AND($T262&lt;&gt;"",$T262&lt;'Standards &amp; Staff'!$D$2),$AA262&gt;'Standards &amp; Staff'!$F$2),"Yes","No"))</f>
        <v/>
      </c>
      <c r="AC262" s="25">
        <f>IF($A262="","",IF($M262="Not Completed","Room Not Completed",IF($U262="Failed","Failed Inspection",IF(AND($T262&lt;&gt;"",$T262&lt;'Standards &amp; Staff'!$D$2),"Productivity Below Threshold",IF($AA262&gt;'Standards &amp; Staff'!$F$2,"Overtime Above Threshold","")))))</f>
        <v/>
      </c>
      <c r="AD262" s="26" t="n"/>
      <c r="AE262" s="26" t="n"/>
      <c r="AF262" s="20" t="n"/>
    </row>
    <row r="263">
      <c r="A263" s="19" t="n"/>
      <c r="B263" s="20" t="n"/>
      <c r="C263" s="20" t="n"/>
      <c r="D263" s="21">
        <f>IFERROR(INDEX('Standards &amp; Staff'!$B$15:$B$114,MATCH($C263,'Standards &amp; Staff'!$A$15:$A$114,0)),"")</f>
        <v/>
      </c>
      <c r="E263" s="21">
        <f>IFERROR(INDEX('Standards &amp; Staff'!$C$15:$C$114,MATCH($C263,'Standards &amp; Staff'!$A$15:$A$114,0)),"")</f>
        <v/>
      </c>
      <c r="F263" s="20" t="n"/>
      <c r="G263" s="20" t="n"/>
      <c r="H263" s="20" t="n"/>
      <c r="I263" s="20" t="n"/>
      <c r="J263" s="21">
        <f>IFERROR(IF($M263="Completed",INDEX('Standards &amp; Staff'!$B$5:$B$11,MATCH($I263,'Standards &amp; Staff'!$A$5:$A$11,0)),0),"")</f>
        <v/>
      </c>
      <c r="K263" s="22" t="n"/>
      <c r="L263" s="22" t="n"/>
      <c r="M263" s="20" t="n"/>
      <c r="N263" s="21">
        <f>IFERROR(IF(OR($K263="",$L263=""),"",MOD($L263-$K263,1)*1440),"")</f>
        <v/>
      </c>
      <c r="O263" s="20" t="n"/>
      <c r="P263" s="21">
        <f>IF(COUNTA($N263,$O263)=0,"",SUM($N263:$O263))</f>
        <v/>
      </c>
      <c r="Q263" s="21">
        <f>IFERROR(INDEX('Standards &amp; Staff'!$C$5:$C$11,MATCH($I263,'Standards &amp; Staff'!$A$5:$A$11,0)),"")</f>
        <v/>
      </c>
      <c r="R263" s="21">
        <f>IFERROR(($P263/60)*INDEX('Standards &amp; Staff'!$G$15:$G$114,MATCH($C263,'Standards &amp; Staff'!$A$15:$A$114,0)),"")</f>
        <v/>
      </c>
      <c r="S263" s="21">
        <f>IFERROR($N263-$Q263,"")</f>
        <v/>
      </c>
      <c r="T263" s="38">
        <f>IFERROR($J263/$R263,"")</f>
        <v/>
      </c>
      <c r="U263" s="20" t="n"/>
      <c r="V263" s="20" t="n"/>
      <c r="W263" s="20" t="n"/>
      <c r="X263" s="20" t="n"/>
      <c r="Y263" s="39">
        <f>IFERROR(INDEX('Standards &amp; Staff'!$F$15:$F$114,MATCH($C263,'Standards &amp; Staff'!$A$15:$A$114,0)),"")</f>
        <v/>
      </c>
      <c r="Z263" s="39">
        <f>IFERROR(($P263/60)*$Y263,"")</f>
        <v/>
      </c>
      <c r="AA263" s="20" t="n"/>
      <c r="AB263" s="21">
        <f>IF($A263="","",IF(OR($M263="Not Completed",$U263="Failed",AND($T263&lt;&gt;"",$T263&lt;'Standards &amp; Staff'!$D$2),$AA263&gt;'Standards &amp; Staff'!$F$2),"Yes","No"))</f>
        <v/>
      </c>
      <c r="AC263" s="25">
        <f>IF($A263="","",IF($M263="Not Completed","Room Not Completed",IF($U263="Failed","Failed Inspection",IF(AND($T263&lt;&gt;"",$T263&lt;'Standards &amp; Staff'!$D$2),"Productivity Below Threshold",IF($AA263&gt;'Standards &amp; Staff'!$F$2,"Overtime Above Threshold","")))))</f>
        <v/>
      </c>
      <c r="AD263" s="26" t="n"/>
      <c r="AE263" s="26" t="n"/>
      <c r="AF263" s="20" t="n"/>
    </row>
    <row r="264">
      <c r="A264" s="19" t="n"/>
      <c r="B264" s="20" t="n"/>
      <c r="C264" s="20" t="n"/>
      <c r="D264" s="21">
        <f>IFERROR(INDEX('Standards &amp; Staff'!$B$15:$B$114,MATCH($C264,'Standards &amp; Staff'!$A$15:$A$114,0)),"")</f>
        <v/>
      </c>
      <c r="E264" s="21">
        <f>IFERROR(INDEX('Standards &amp; Staff'!$C$15:$C$114,MATCH($C264,'Standards &amp; Staff'!$A$15:$A$114,0)),"")</f>
        <v/>
      </c>
      <c r="F264" s="20" t="n"/>
      <c r="G264" s="20" t="n"/>
      <c r="H264" s="20" t="n"/>
      <c r="I264" s="20" t="n"/>
      <c r="J264" s="21">
        <f>IFERROR(IF($M264="Completed",INDEX('Standards &amp; Staff'!$B$5:$B$11,MATCH($I264,'Standards &amp; Staff'!$A$5:$A$11,0)),0),"")</f>
        <v/>
      </c>
      <c r="K264" s="22" t="n"/>
      <c r="L264" s="22" t="n"/>
      <c r="M264" s="20" t="n"/>
      <c r="N264" s="21">
        <f>IFERROR(IF(OR($K264="",$L264=""),"",MOD($L264-$K264,1)*1440),"")</f>
        <v/>
      </c>
      <c r="O264" s="20" t="n"/>
      <c r="P264" s="21">
        <f>IF(COUNTA($N264,$O264)=0,"",SUM($N264:$O264))</f>
        <v/>
      </c>
      <c r="Q264" s="21">
        <f>IFERROR(INDEX('Standards &amp; Staff'!$C$5:$C$11,MATCH($I264,'Standards &amp; Staff'!$A$5:$A$11,0)),"")</f>
        <v/>
      </c>
      <c r="R264" s="21">
        <f>IFERROR(($P264/60)*INDEX('Standards &amp; Staff'!$G$15:$G$114,MATCH($C264,'Standards &amp; Staff'!$A$15:$A$114,0)),"")</f>
        <v/>
      </c>
      <c r="S264" s="21">
        <f>IFERROR($N264-$Q264,"")</f>
        <v/>
      </c>
      <c r="T264" s="38">
        <f>IFERROR($J264/$R264,"")</f>
        <v/>
      </c>
      <c r="U264" s="20" t="n"/>
      <c r="V264" s="20" t="n"/>
      <c r="W264" s="20" t="n"/>
      <c r="X264" s="20" t="n"/>
      <c r="Y264" s="39">
        <f>IFERROR(INDEX('Standards &amp; Staff'!$F$15:$F$114,MATCH($C264,'Standards &amp; Staff'!$A$15:$A$114,0)),"")</f>
        <v/>
      </c>
      <c r="Z264" s="39">
        <f>IFERROR(($P264/60)*$Y264,"")</f>
        <v/>
      </c>
      <c r="AA264" s="20" t="n"/>
      <c r="AB264" s="21">
        <f>IF($A264="","",IF(OR($M264="Not Completed",$U264="Failed",AND($T264&lt;&gt;"",$T264&lt;'Standards &amp; Staff'!$D$2),$AA264&gt;'Standards &amp; Staff'!$F$2),"Yes","No"))</f>
        <v/>
      </c>
      <c r="AC264" s="25">
        <f>IF($A264="","",IF($M264="Not Completed","Room Not Completed",IF($U264="Failed","Failed Inspection",IF(AND($T264&lt;&gt;"",$T264&lt;'Standards &amp; Staff'!$D$2),"Productivity Below Threshold",IF($AA264&gt;'Standards &amp; Staff'!$F$2,"Overtime Above Threshold","")))))</f>
        <v/>
      </c>
      <c r="AD264" s="26" t="n"/>
      <c r="AE264" s="26" t="n"/>
      <c r="AF264" s="20" t="n"/>
    </row>
    <row r="265">
      <c r="A265" s="19" t="n"/>
      <c r="B265" s="20" t="n"/>
      <c r="C265" s="20" t="n"/>
      <c r="D265" s="21">
        <f>IFERROR(INDEX('Standards &amp; Staff'!$B$15:$B$114,MATCH($C265,'Standards &amp; Staff'!$A$15:$A$114,0)),"")</f>
        <v/>
      </c>
      <c r="E265" s="21">
        <f>IFERROR(INDEX('Standards &amp; Staff'!$C$15:$C$114,MATCH($C265,'Standards &amp; Staff'!$A$15:$A$114,0)),"")</f>
        <v/>
      </c>
      <c r="F265" s="20" t="n"/>
      <c r="G265" s="20" t="n"/>
      <c r="H265" s="20" t="n"/>
      <c r="I265" s="20" t="n"/>
      <c r="J265" s="21">
        <f>IFERROR(IF($M265="Completed",INDEX('Standards &amp; Staff'!$B$5:$B$11,MATCH($I265,'Standards &amp; Staff'!$A$5:$A$11,0)),0),"")</f>
        <v/>
      </c>
      <c r="K265" s="22" t="n"/>
      <c r="L265" s="22" t="n"/>
      <c r="M265" s="20" t="n"/>
      <c r="N265" s="21">
        <f>IFERROR(IF(OR($K265="",$L265=""),"",MOD($L265-$K265,1)*1440),"")</f>
        <v/>
      </c>
      <c r="O265" s="20" t="n"/>
      <c r="P265" s="21">
        <f>IF(COUNTA($N265,$O265)=0,"",SUM($N265:$O265))</f>
        <v/>
      </c>
      <c r="Q265" s="21">
        <f>IFERROR(INDEX('Standards &amp; Staff'!$C$5:$C$11,MATCH($I265,'Standards &amp; Staff'!$A$5:$A$11,0)),"")</f>
        <v/>
      </c>
      <c r="R265" s="21">
        <f>IFERROR(($P265/60)*INDEX('Standards &amp; Staff'!$G$15:$G$114,MATCH($C265,'Standards &amp; Staff'!$A$15:$A$114,0)),"")</f>
        <v/>
      </c>
      <c r="S265" s="21">
        <f>IFERROR($N265-$Q265,"")</f>
        <v/>
      </c>
      <c r="T265" s="38">
        <f>IFERROR($J265/$R265,"")</f>
        <v/>
      </c>
      <c r="U265" s="20" t="n"/>
      <c r="V265" s="20" t="n"/>
      <c r="W265" s="20" t="n"/>
      <c r="X265" s="20" t="n"/>
      <c r="Y265" s="39">
        <f>IFERROR(INDEX('Standards &amp; Staff'!$F$15:$F$114,MATCH($C265,'Standards &amp; Staff'!$A$15:$A$114,0)),"")</f>
        <v/>
      </c>
      <c r="Z265" s="39">
        <f>IFERROR(($P265/60)*$Y265,"")</f>
        <v/>
      </c>
      <c r="AA265" s="20" t="n"/>
      <c r="AB265" s="21">
        <f>IF($A265="","",IF(OR($M265="Not Completed",$U265="Failed",AND($T265&lt;&gt;"",$T265&lt;'Standards &amp; Staff'!$D$2),$AA265&gt;'Standards &amp; Staff'!$F$2),"Yes","No"))</f>
        <v/>
      </c>
      <c r="AC265" s="25">
        <f>IF($A265="","",IF($M265="Not Completed","Room Not Completed",IF($U265="Failed","Failed Inspection",IF(AND($T265&lt;&gt;"",$T265&lt;'Standards &amp; Staff'!$D$2),"Productivity Below Threshold",IF($AA265&gt;'Standards &amp; Staff'!$F$2,"Overtime Above Threshold","")))))</f>
        <v/>
      </c>
      <c r="AD265" s="26" t="n"/>
      <c r="AE265" s="26" t="n"/>
      <c r="AF265" s="20" t="n"/>
    </row>
    <row r="266">
      <c r="A266" s="19" t="n"/>
      <c r="B266" s="20" t="n"/>
      <c r="C266" s="20" t="n"/>
      <c r="D266" s="21">
        <f>IFERROR(INDEX('Standards &amp; Staff'!$B$15:$B$114,MATCH($C266,'Standards &amp; Staff'!$A$15:$A$114,0)),"")</f>
        <v/>
      </c>
      <c r="E266" s="21">
        <f>IFERROR(INDEX('Standards &amp; Staff'!$C$15:$C$114,MATCH($C266,'Standards &amp; Staff'!$A$15:$A$114,0)),"")</f>
        <v/>
      </c>
      <c r="F266" s="20" t="n"/>
      <c r="G266" s="20" t="n"/>
      <c r="H266" s="20" t="n"/>
      <c r="I266" s="20" t="n"/>
      <c r="J266" s="21">
        <f>IFERROR(IF($M266="Completed",INDEX('Standards &amp; Staff'!$B$5:$B$11,MATCH($I266,'Standards &amp; Staff'!$A$5:$A$11,0)),0),"")</f>
        <v/>
      </c>
      <c r="K266" s="22" t="n"/>
      <c r="L266" s="22" t="n"/>
      <c r="M266" s="20" t="n"/>
      <c r="N266" s="21">
        <f>IFERROR(IF(OR($K266="",$L266=""),"",MOD($L266-$K266,1)*1440),"")</f>
        <v/>
      </c>
      <c r="O266" s="20" t="n"/>
      <c r="P266" s="21">
        <f>IF(COUNTA($N266,$O266)=0,"",SUM($N266:$O266))</f>
        <v/>
      </c>
      <c r="Q266" s="21">
        <f>IFERROR(INDEX('Standards &amp; Staff'!$C$5:$C$11,MATCH($I266,'Standards &amp; Staff'!$A$5:$A$11,0)),"")</f>
        <v/>
      </c>
      <c r="R266" s="21">
        <f>IFERROR(($P266/60)*INDEX('Standards &amp; Staff'!$G$15:$G$114,MATCH($C266,'Standards &amp; Staff'!$A$15:$A$114,0)),"")</f>
        <v/>
      </c>
      <c r="S266" s="21">
        <f>IFERROR($N266-$Q266,"")</f>
        <v/>
      </c>
      <c r="T266" s="38">
        <f>IFERROR($J266/$R266,"")</f>
        <v/>
      </c>
      <c r="U266" s="20" t="n"/>
      <c r="V266" s="20" t="n"/>
      <c r="W266" s="20" t="n"/>
      <c r="X266" s="20" t="n"/>
      <c r="Y266" s="39">
        <f>IFERROR(INDEX('Standards &amp; Staff'!$F$15:$F$114,MATCH($C266,'Standards &amp; Staff'!$A$15:$A$114,0)),"")</f>
        <v/>
      </c>
      <c r="Z266" s="39">
        <f>IFERROR(($P266/60)*$Y266,"")</f>
        <v/>
      </c>
      <c r="AA266" s="20" t="n"/>
      <c r="AB266" s="21">
        <f>IF($A266="","",IF(OR($M266="Not Completed",$U266="Failed",AND($T266&lt;&gt;"",$T266&lt;'Standards &amp; Staff'!$D$2),$AA266&gt;'Standards &amp; Staff'!$F$2),"Yes","No"))</f>
        <v/>
      </c>
      <c r="AC266" s="25">
        <f>IF($A266="","",IF($M266="Not Completed","Room Not Completed",IF($U266="Failed","Failed Inspection",IF(AND($T266&lt;&gt;"",$T266&lt;'Standards &amp; Staff'!$D$2),"Productivity Below Threshold",IF($AA266&gt;'Standards &amp; Staff'!$F$2,"Overtime Above Threshold","")))))</f>
        <v/>
      </c>
      <c r="AD266" s="26" t="n"/>
      <c r="AE266" s="26" t="n"/>
      <c r="AF266" s="20" t="n"/>
    </row>
    <row r="267">
      <c r="A267" s="19" t="n"/>
      <c r="B267" s="20" t="n"/>
      <c r="C267" s="20" t="n"/>
      <c r="D267" s="21">
        <f>IFERROR(INDEX('Standards &amp; Staff'!$B$15:$B$114,MATCH($C267,'Standards &amp; Staff'!$A$15:$A$114,0)),"")</f>
        <v/>
      </c>
      <c r="E267" s="21">
        <f>IFERROR(INDEX('Standards &amp; Staff'!$C$15:$C$114,MATCH($C267,'Standards &amp; Staff'!$A$15:$A$114,0)),"")</f>
        <v/>
      </c>
      <c r="F267" s="20" t="n"/>
      <c r="G267" s="20" t="n"/>
      <c r="H267" s="20" t="n"/>
      <c r="I267" s="20" t="n"/>
      <c r="J267" s="21">
        <f>IFERROR(IF($M267="Completed",INDEX('Standards &amp; Staff'!$B$5:$B$11,MATCH($I267,'Standards &amp; Staff'!$A$5:$A$11,0)),0),"")</f>
        <v/>
      </c>
      <c r="K267" s="22" t="n"/>
      <c r="L267" s="22" t="n"/>
      <c r="M267" s="20" t="n"/>
      <c r="N267" s="21">
        <f>IFERROR(IF(OR($K267="",$L267=""),"",MOD($L267-$K267,1)*1440),"")</f>
        <v/>
      </c>
      <c r="O267" s="20" t="n"/>
      <c r="P267" s="21">
        <f>IF(COUNTA($N267,$O267)=0,"",SUM($N267:$O267))</f>
        <v/>
      </c>
      <c r="Q267" s="21">
        <f>IFERROR(INDEX('Standards &amp; Staff'!$C$5:$C$11,MATCH($I267,'Standards &amp; Staff'!$A$5:$A$11,0)),"")</f>
        <v/>
      </c>
      <c r="R267" s="21">
        <f>IFERROR(($P267/60)*INDEX('Standards &amp; Staff'!$G$15:$G$114,MATCH($C267,'Standards &amp; Staff'!$A$15:$A$114,0)),"")</f>
        <v/>
      </c>
      <c r="S267" s="21">
        <f>IFERROR($N267-$Q267,"")</f>
        <v/>
      </c>
      <c r="T267" s="38">
        <f>IFERROR($J267/$R267,"")</f>
        <v/>
      </c>
      <c r="U267" s="20" t="n"/>
      <c r="V267" s="20" t="n"/>
      <c r="W267" s="20" t="n"/>
      <c r="X267" s="20" t="n"/>
      <c r="Y267" s="39">
        <f>IFERROR(INDEX('Standards &amp; Staff'!$F$15:$F$114,MATCH($C267,'Standards &amp; Staff'!$A$15:$A$114,0)),"")</f>
        <v/>
      </c>
      <c r="Z267" s="39">
        <f>IFERROR(($P267/60)*$Y267,"")</f>
        <v/>
      </c>
      <c r="AA267" s="20" t="n"/>
      <c r="AB267" s="21">
        <f>IF($A267="","",IF(OR($M267="Not Completed",$U267="Failed",AND($T267&lt;&gt;"",$T267&lt;'Standards &amp; Staff'!$D$2),$AA267&gt;'Standards &amp; Staff'!$F$2),"Yes","No"))</f>
        <v/>
      </c>
      <c r="AC267" s="25">
        <f>IF($A267="","",IF($M267="Not Completed","Room Not Completed",IF($U267="Failed","Failed Inspection",IF(AND($T267&lt;&gt;"",$T267&lt;'Standards &amp; Staff'!$D$2),"Productivity Below Threshold",IF($AA267&gt;'Standards &amp; Staff'!$F$2,"Overtime Above Threshold","")))))</f>
        <v/>
      </c>
      <c r="AD267" s="26" t="n"/>
      <c r="AE267" s="26" t="n"/>
      <c r="AF267" s="20" t="n"/>
    </row>
    <row r="268">
      <c r="A268" s="19" t="n"/>
      <c r="B268" s="20" t="n"/>
      <c r="C268" s="20" t="n"/>
      <c r="D268" s="21">
        <f>IFERROR(INDEX('Standards &amp; Staff'!$B$15:$B$114,MATCH($C268,'Standards &amp; Staff'!$A$15:$A$114,0)),"")</f>
        <v/>
      </c>
      <c r="E268" s="21">
        <f>IFERROR(INDEX('Standards &amp; Staff'!$C$15:$C$114,MATCH($C268,'Standards &amp; Staff'!$A$15:$A$114,0)),"")</f>
        <v/>
      </c>
      <c r="F268" s="20" t="n"/>
      <c r="G268" s="20" t="n"/>
      <c r="H268" s="20" t="n"/>
      <c r="I268" s="20" t="n"/>
      <c r="J268" s="21">
        <f>IFERROR(IF($M268="Completed",INDEX('Standards &amp; Staff'!$B$5:$B$11,MATCH($I268,'Standards &amp; Staff'!$A$5:$A$11,0)),0),"")</f>
        <v/>
      </c>
      <c r="K268" s="22" t="n"/>
      <c r="L268" s="22" t="n"/>
      <c r="M268" s="20" t="n"/>
      <c r="N268" s="21">
        <f>IFERROR(IF(OR($K268="",$L268=""),"",MOD($L268-$K268,1)*1440),"")</f>
        <v/>
      </c>
      <c r="O268" s="20" t="n"/>
      <c r="P268" s="21">
        <f>IF(COUNTA($N268,$O268)=0,"",SUM($N268:$O268))</f>
        <v/>
      </c>
      <c r="Q268" s="21">
        <f>IFERROR(INDEX('Standards &amp; Staff'!$C$5:$C$11,MATCH($I268,'Standards &amp; Staff'!$A$5:$A$11,0)),"")</f>
        <v/>
      </c>
      <c r="R268" s="21">
        <f>IFERROR(($P268/60)*INDEX('Standards &amp; Staff'!$G$15:$G$114,MATCH($C268,'Standards &amp; Staff'!$A$15:$A$114,0)),"")</f>
        <v/>
      </c>
      <c r="S268" s="21">
        <f>IFERROR($N268-$Q268,"")</f>
        <v/>
      </c>
      <c r="T268" s="38">
        <f>IFERROR($J268/$R268,"")</f>
        <v/>
      </c>
      <c r="U268" s="20" t="n"/>
      <c r="V268" s="20" t="n"/>
      <c r="W268" s="20" t="n"/>
      <c r="X268" s="20" t="n"/>
      <c r="Y268" s="39">
        <f>IFERROR(INDEX('Standards &amp; Staff'!$F$15:$F$114,MATCH($C268,'Standards &amp; Staff'!$A$15:$A$114,0)),"")</f>
        <v/>
      </c>
      <c r="Z268" s="39">
        <f>IFERROR(($P268/60)*$Y268,"")</f>
        <v/>
      </c>
      <c r="AA268" s="20" t="n"/>
      <c r="AB268" s="21">
        <f>IF($A268="","",IF(OR($M268="Not Completed",$U268="Failed",AND($T268&lt;&gt;"",$T268&lt;'Standards &amp; Staff'!$D$2),$AA268&gt;'Standards &amp; Staff'!$F$2),"Yes","No"))</f>
        <v/>
      </c>
      <c r="AC268" s="25">
        <f>IF($A268="","",IF($M268="Not Completed","Room Not Completed",IF($U268="Failed","Failed Inspection",IF(AND($T268&lt;&gt;"",$T268&lt;'Standards &amp; Staff'!$D$2),"Productivity Below Threshold",IF($AA268&gt;'Standards &amp; Staff'!$F$2,"Overtime Above Threshold","")))))</f>
        <v/>
      </c>
      <c r="AD268" s="26" t="n"/>
      <c r="AE268" s="26" t="n"/>
      <c r="AF268" s="20" t="n"/>
    </row>
    <row r="269">
      <c r="A269" s="19" t="n"/>
      <c r="B269" s="20" t="n"/>
      <c r="C269" s="20" t="n"/>
      <c r="D269" s="21">
        <f>IFERROR(INDEX('Standards &amp; Staff'!$B$15:$B$114,MATCH($C269,'Standards &amp; Staff'!$A$15:$A$114,0)),"")</f>
        <v/>
      </c>
      <c r="E269" s="21">
        <f>IFERROR(INDEX('Standards &amp; Staff'!$C$15:$C$114,MATCH($C269,'Standards &amp; Staff'!$A$15:$A$114,0)),"")</f>
        <v/>
      </c>
      <c r="F269" s="20" t="n"/>
      <c r="G269" s="20" t="n"/>
      <c r="H269" s="20" t="n"/>
      <c r="I269" s="20" t="n"/>
      <c r="J269" s="21">
        <f>IFERROR(IF($M269="Completed",INDEX('Standards &amp; Staff'!$B$5:$B$11,MATCH($I269,'Standards &amp; Staff'!$A$5:$A$11,0)),0),"")</f>
        <v/>
      </c>
      <c r="K269" s="22" t="n"/>
      <c r="L269" s="22" t="n"/>
      <c r="M269" s="20" t="n"/>
      <c r="N269" s="21">
        <f>IFERROR(IF(OR($K269="",$L269=""),"",MOD($L269-$K269,1)*1440),"")</f>
        <v/>
      </c>
      <c r="O269" s="20" t="n"/>
      <c r="P269" s="21">
        <f>IF(COUNTA($N269,$O269)=0,"",SUM($N269:$O269))</f>
        <v/>
      </c>
      <c r="Q269" s="21">
        <f>IFERROR(INDEX('Standards &amp; Staff'!$C$5:$C$11,MATCH($I269,'Standards &amp; Staff'!$A$5:$A$11,0)),"")</f>
        <v/>
      </c>
      <c r="R269" s="21">
        <f>IFERROR(($P269/60)*INDEX('Standards &amp; Staff'!$G$15:$G$114,MATCH($C269,'Standards &amp; Staff'!$A$15:$A$114,0)),"")</f>
        <v/>
      </c>
      <c r="S269" s="21">
        <f>IFERROR($N269-$Q269,"")</f>
        <v/>
      </c>
      <c r="T269" s="38">
        <f>IFERROR($J269/$R269,"")</f>
        <v/>
      </c>
      <c r="U269" s="20" t="n"/>
      <c r="V269" s="20" t="n"/>
      <c r="W269" s="20" t="n"/>
      <c r="X269" s="20" t="n"/>
      <c r="Y269" s="39">
        <f>IFERROR(INDEX('Standards &amp; Staff'!$F$15:$F$114,MATCH($C269,'Standards &amp; Staff'!$A$15:$A$114,0)),"")</f>
        <v/>
      </c>
      <c r="Z269" s="39">
        <f>IFERROR(($P269/60)*$Y269,"")</f>
        <v/>
      </c>
      <c r="AA269" s="20" t="n"/>
      <c r="AB269" s="21">
        <f>IF($A269="","",IF(OR($M269="Not Completed",$U269="Failed",AND($T269&lt;&gt;"",$T269&lt;'Standards &amp; Staff'!$D$2),$AA269&gt;'Standards &amp; Staff'!$F$2),"Yes","No"))</f>
        <v/>
      </c>
      <c r="AC269" s="25">
        <f>IF($A269="","",IF($M269="Not Completed","Room Not Completed",IF($U269="Failed","Failed Inspection",IF(AND($T269&lt;&gt;"",$T269&lt;'Standards &amp; Staff'!$D$2),"Productivity Below Threshold",IF($AA269&gt;'Standards &amp; Staff'!$F$2,"Overtime Above Threshold","")))))</f>
        <v/>
      </c>
      <c r="AD269" s="26" t="n"/>
      <c r="AE269" s="26" t="n"/>
      <c r="AF269" s="20" t="n"/>
    </row>
    <row r="270">
      <c r="A270" s="19" t="n"/>
      <c r="B270" s="20" t="n"/>
      <c r="C270" s="20" t="n"/>
      <c r="D270" s="21">
        <f>IFERROR(INDEX('Standards &amp; Staff'!$B$15:$B$114,MATCH($C270,'Standards &amp; Staff'!$A$15:$A$114,0)),"")</f>
        <v/>
      </c>
      <c r="E270" s="21">
        <f>IFERROR(INDEX('Standards &amp; Staff'!$C$15:$C$114,MATCH($C270,'Standards &amp; Staff'!$A$15:$A$114,0)),"")</f>
        <v/>
      </c>
      <c r="F270" s="20" t="n"/>
      <c r="G270" s="20" t="n"/>
      <c r="H270" s="20" t="n"/>
      <c r="I270" s="20" t="n"/>
      <c r="J270" s="21">
        <f>IFERROR(IF($M270="Completed",INDEX('Standards &amp; Staff'!$B$5:$B$11,MATCH($I270,'Standards &amp; Staff'!$A$5:$A$11,0)),0),"")</f>
        <v/>
      </c>
      <c r="K270" s="22" t="n"/>
      <c r="L270" s="22" t="n"/>
      <c r="M270" s="20" t="n"/>
      <c r="N270" s="21">
        <f>IFERROR(IF(OR($K270="",$L270=""),"",MOD($L270-$K270,1)*1440),"")</f>
        <v/>
      </c>
      <c r="O270" s="20" t="n"/>
      <c r="P270" s="21">
        <f>IF(COUNTA($N270,$O270)=0,"",SUM($N270:$O270))</f>
        <v/>
      </c>
      <c r="Q270" s="21">
        <f>IFERROR(INDEX('Standards &amp; Staff'!$C$5:$C$11,MATCH($I270,'Standards &amp; Staff'!$A$5:$A$11,0)),"")</f>
        <v/>
      </c>
      <c r="R270" s="21">
        <f>IFERROR(($P270/60)*INDEX('Standards &amp; Staff'!$G$15:$G$114,MATCH($C270,'Standards &amp; Staff'!$A$15:$A$114,0)),"")</f>
        <v/>
      </c>
      <c r="S270" s="21">
        <f>IFERROR($N270-$Q270,"")</f>
        <v/>
      </c>
      <c r="T270" s="38">
        <f>IFERROR($J270/$R270,"")</f>
        <v/>
      </c>
      <c r="U270" s="20" t="n"/>
      <c r="V270" s="20" t="n"/>
      <c r="W270" s="20" t="n"/>
      <c r="X270" s="20" t="n"/>
      <c r="Y270" s="39">
        <f>IFERROR(INDEX('Standards &amp; Staff'!$F$15:$F$114,MATCH($C270,'Standards &amp; Staff'!$A$15:$A$114,0)),"")</f>
        <v/>
      </c>
      <c r="Z270" s="39">
        <f>IFERROR(($P270/60)*$Y270,"")</f>
        <v/>
      </c>
      <c r="AA270" s="20" t="n"/>
      <c r="AB270" s="21">
        <f>IF($A270="","",IF(OR($M270="Not Completed",$U270="Failed",AND($T270&lt;&gt;"",$T270&lt;'Standards &amp; Staff'!$D$2),$AA270&gt;'Standards &amp; Staff'!$F$2),"Yes","No"))</f>
        <v/>
      </c>
      <c r="AC270" s="25">
        <f>IF($A270="","",IF($M270="Not Completed","Room Not Completed",IF($U270="Failed","Failed Inspection",IF(AND($T270&lt;&gt;"",$T270&lt;'Standards &amp; Staff'!$D$2),"Productivity Below Threshold",IF($AA270&gt;'Standards &amp; Staff'!$F$2,"Overtime Above Threshold","")))))</f>
        <v/>
      </c>
      <c r="AD270" s="26" t="n"/>
      <c r="AE270" s="26" t="n"/>
      <c r="AF270" s="20" t="n"/>
    </row>
    <row r="271">
      <c r="A271" s="19" t="n"/>
      <c r="B271" s="20" t="n"/>
      <c r="C271" s="20" t="n"/>
      <c r="D271" s="21">
        <f>IFERROR(INDEX('Standards &amp; Staff'!$B$15:$B$114,MATCH($C271,'Standards &amp; Staff'!$A$15:$A$114,0)),"")</f>
        <v/>
      </c>
      <c r="E271" s="21">
        <f>IFERROR(INDEX('Standards &amp; Staff'!$C$15:$C$114,MATCH($C271,'Standards &amp; Staff'!$A$15:$A$114,0)),"")</f>
        <v/>
      </c>
      <c r="F271" s="20" t="n"/>
      <c r="G271" s="20" t="n"/>
      <c r="H271" s="20" t="n"/>
      <c r="I271" s="20" t="n"/>
      <c r="J271" s="21">
        <f>IFERROR(IF($M271="Completed",INDEX('Standards &amp; Staff'!$B$5:$B$11,MATCH($I271,'Standards &amp; Staff'!$A$5:$A$11,0)),0),"")</f>
        <v/>
      </c>
      <c r="K271" s="22" t="n"/>
      <c r="L271" s="22" t="n"/>
      <c r="M271" s="20" t="n"/>
      <c r="N271" s="21">
        <f>IFERROR(IF(OR($K271="",$L271=""),"",MOD($L271-$K271,1)*1440),"")</f>
        <v/>
      </c>
      <c r="O271" s="20" t="n"/>
      <c r="P271" s="21">
        <f>IF(COUNTA($N271,$O271)=0,"",SUM($N271:$O271))</f>
        <v/>
      </c>
      <c r="Q271" s="21">
        <f>IFERROR(INDEX('Standards &amp; Staff'!$C$5:$C$11,MATCH($I271,'Standards &amp; Staff'!$A$5:$A$11,0)),"")</f>
        <v/>
      </c>
      <c r="R271" s="21">
        <f>IFERROR(($P271/60)*INDEX('Standards &amp; Staff'!$G$15:$G$114,MATCH($C271,'Standards &amp; Staff'!$A$15:$A$114,0)),"")</f>
        <v/>
      </c>
      <c r="S271" s="21">
        <f>IFERROR($N271-$Q271,"")</f>
        <v/>
      </c>
      <c r="T271" s="38">
        <f>IFERROR($J271/$R271,"")</f>
        <v/>
      </c>
      <c r="U271" s="20" t="n"/>
      <c r="V271" s="20" t="n"/>
      <c r="W271" s="20" t="n"/>
      <c r="X271" s="20" t="n"/>
      <c r="Y271" s="39">
        <f>IFERROR(INDEX('Standards &amp; Staff'!$F$15:$F$114,MATCH($C271,'Standards &amp; Staff'!$A$15:$A$114,0)),"")</f>
        <v/>
      </c>
      <c r="Z271" s="39">
        <f>IFERROR(($P271/60)*$Y271,"")</f>
        <v/>
      </c>
      <c r="AA271" s="20" t="n"/>
      <c r="AB271" s="21">
        <f>IF($A271="","",IF(OR($M271="Not Completed",$U271="Failed",AND($T271&lt;&gt;"",$T271&lt;'Standards &amp; Staff'!$D$2),$AA271&gt;'Standards &amp; Staff'!$F$2),"Yes","No"))</f>
        <v/>
      </c>
      <c r="AC271" s="25">
        <f>IF($A271="","",IF($M271="Not Completed","Room Not Completed",IF($U271="Failed","Failed Inspection",IF(AND($T271&lt;&gt;"",$T271&lt;'Standards &amp; Staff'!$D$2),"Productivity Below Threshold",IF($AA271&gt;'Standards &amp; Staff'!$F$2,"Overtime Above Threshold","")))))</f>
        <v/>
      </c>
      <c r="AD271" s="26" t="n"/>
      <c r="AE271" s="26" t="n"/>
      <c r="AF271" s="20" t="n"/>
    </row>
    <row r="272">
      <c r="A272" s="19" t="n"/>
      <c r="B272" s="20" t="n"/>
      <c r="C272" s="20" t="n"/>
      <c r="D272" s="21">
        <f>IFERROR(INDEX('Standards &amp; Staff'!$B$15:$B$114,MATCH($C272,'Standards &amp; Staff'!$A$15:$A$114,0)),"")</f>
        <v/>
      </c>
      <c r="E272" s="21">
        <f>IFERROR(INDEX('Standards &amp; Staff'!$C$15:$C$114,MATCH($C272,'Standards &amp; Staff'!$A$15:$A$114,0)),"")</f>
        <v/>
      </c>
      <c r="F272" s="20" t="n"/>
      <c r="G272" s="20" t="n"/>
      <c r="H272" s="20" t="n"/>
      <c r="I272" s="20" t="n"/>
      <c r="J272" s="21">
        <f>IFERROR(IF($M272="Completed",INDEX('Standards &amp; Staff'!$B$5:$B$11,MATCH($I272,'Standards &amp; Staff'!$A$5:$A$11,0)),0),"")</f>
        <v/>
      </c>
      <c r="K272" s="22" t="n"/>
      <c r="L272" s="22" t="n"/>
      <c r="M272" s="20" t="n"/>
      <c r="N272" s="21">
        <f>IFERROR(IF(OR($K272="",$L272=""),"",MOD($L272-$K272,1)*1440),"")</f>
        <v/>
      </c>
      <c r="O272" s="20" t="n"/>
      <c r="P272" s="21">
        <f>IF(COUNTA($N272,$O272)=0,"",SUM($N272:$O272))</f>
        <v/>
      </c>
      <c r="Q272" s="21">
        <f>IFERROR(INDEX('Standards &amp; Staff'!$C$5:$C$11,MATCH($I272,'Standards &amp; Staff'!$A$5:$A$11,0)),"")</f>
        <v/>
      </c>
      <c r="R272" s="21">
        <f>IFERROR(($P272/60)*INDEX('Standards &amp; Staff'!$G$15:$G$114,MATCH($C272,'Standards &amp; Staff'!$A$15:$A$114,0)),"")</f>
        <v/>
      </c>
      <c r="S272" s="21">
        <f>IFERROR($N272-$Q272,"")</f>
        <v/>
      </c>
      <c r="T272" s="38">
        <f>IFERROR($J272/$R272,"")</f>
        <v/>
      </c>
      <c r="U272" s="20" t="n"/>
      <c r="V272" s="20" t="n"/>
      <c r="W272" s="20" t="n"/>
      <c r="X272" s="20" t="n"/>
      <c r="Y272" s="39">
        <f>IFERROR(INDEX('Standards &amp; Staff'!$F$15:$F$114,MATCH($C272,'Standards &amp; Staff'!$A$15:$A$114,0)),"")</f>
        <v/>
      </c>
      <c r="Z272" s="39">
        <f>IFERROR(($P272/60)*$Y272,"")</f>
        <v/>
      </c>
      <c r="AA272" s="20" t="n"/>
      <c r="AB272" s="21">
        <f>IF($A272="","",IF(OR($M272="Not Completed",$U272="Failed",AND($T272&lt;&gt;"",$T272&lt;'Standards &amp; Staff'!$D$2),$AA272&gt;'Standards &amp; Staff'!$F$2),"Yes","No"))</f>
        <v/>
      </c>
      <c r="AC272" s="25">
        <f>IF($A272="","",IF($M272="Not Completed","Room Not Completed",IF($U272="Failed","Failed Inspection",IF(AND($T272&lt;&gt;"",$T272&lt;'Standards &amp; Staff'!$D$2),"Productivity Below Threshold",IF($AA272&gt;'Standards &amp; Staff'!$F$2,"Overtime Above Threshold","")))))</f>
        <v/>
      </c>
      <c r="AD272" s="26" t="n"/>
      <c r="AE272" s="26" t="n"/>
      <c r="AF272" s="20" t="n"/>
    </row>
    <row r="273">
      <c r="A273" s="19" t="n"/>
      <c r="B273" s="20" t="n"/>
      <c r="C273" s="20" t="n"/>
      <c r="D273" s="21">
        <f>IFERROR(INDEX('Standards &amp; Staff'!$B$15:$B$114,MATCH($C273,'Standards &amp; Staff'!$A$15:$A$114,0)),"")</f>
        <v/>
      </c>
      <c r="E273" s="21">
        <f>IFERROR(INDEX('Standards &amp; Staff'!$C$15:$C$114,MATCH($C273,'Standards &amp; Staff'!$A$15:$A$114,0)),"")</f>
        <v/>
      </c>
      <c r="F273" s="20" t="n"/>
      <c r="G273" s="20" t="n"/>
      <c r="H273" s="20" t="n"/>
      <c r="I273" s="20" t="n"/>
      <c r="J273" s="21">
        <f>IFERROR(IF($M273="Completed",INDEX('Standards &amp; Staff'!$B$5:$B$11,MATCH($I273,'Standards &amp; Staff'!$A$5:$A$11,0)),0),"")</f>
        <v/>
      </c>
      <c r="K273" s="22" t="n"/>
      <c r="L273" s="22" t="n"/>
      <c r="M273" s="20" t="n"/>
      <c r="N273" s="21">
        <f>IFERROR(IF(OR($K273="",$L273=""),"",MOD($L273-$K273,1)*1440),"")</f>
        <v/>
      </c>
      <c r="O273" s="20" t="n"/>
      <c r="P273" s="21">
        <f>IF(COUNTA($N273,$O273)=0,"",SUM($N273:$O273))</f>
        <v/>
      </c>
      <c r="Q273" s="21">
        <f>IFERROR(INDEX('Standards &amp; Staff'!$C$5:$C$11,MATCH($I273,'Standards &amp; Staff'!$A$5:$A$11,0)),"")</f>
        <v/>
      </c>
      <c r="R273" s="21">
        <f>IFERROR(($P273/60)*INDEX('Standards &amp; Staff'!$G$15:$G$114,MATCH($C273,'Standards &amp; Staff'!$A$15:$A$114,0)),"")</f>
        <v/>
      </c>
      <c r="S273" s="21">
        <f>IFERROR($N273-$Q273,"")</f>
        <v/>
      </c>
      <c r="T273" s="38">
        <f>IFERROR($J273/$R273,"")</f>
        <v/>
      </c>
      <c r="U273" s="20" t="n"/>
      <c r="V273" s="20" t="n"/>
      <c r="W273" s="20" t="n"/>
      <c r="X273" s="20" t="n"/>
      <c r="Y273" s="39">
        <f>IFERROR(INDEX('Standards &amp; Staff'!$F$15:$F$114,MATCH($C273,'Standards &amp; Staff'!$A$15:$A$114,0)),"")</f>
        <v/>
      </c>
      <c r="Z273" s="39">
        <f>IFERROR(($P273/60)*$Y273,"")</f>
        <v/>
      </c>
      <c r="AA273" s="20" t="n"/>
      <c r="AB273" s="21">
        <f>IF($A273="","",IF(OR($M273="Not Completed",$U273="Failed",AND($T273&lt;&gt;"",$T273&lt;'Standards &amp; Staff'!$D$2),$AA273&gt;'Standards &amp; Staff'!$F$2),"Yes","No"))</f>
        <v/>
      </c>
      <c r="AC273" s="25">
        <f>IF($A273="","",IF($M273="Not Completed","Room Not Completed",IF($U273="Failed","Failed Inspection",IF(AND($T273&lt;&gt;"",$T273&lt;'Standards &amp; Staff'!$D$2),"Productivity Below Threshold",IF($AA273&gt;'Standards &amp; Staff'!$F$2,"Overtime Above Threshold","")))))</f>
        <v/>
      </c>
      <c r="AD273" s="26" t="n"/>
      <c r="AE273" s="26" t="n"/>
      <c r="AF273" s="20" t="n"/>
    </row>
    <row r="274">
      <c r="A274" s="19" t="n"/>
      <c r="B274" s="20" t="n"/>
      <c r="C274" s="20" t="n"/>
      <c r="D274" s="21">
        <f>IFERROR(INDEX('Standards &amp; Staff'!$B$15:$B$114,MATCH($C274,'Standards &amp; Staff'!$A$15:$A$114,0)),"")</f>
        <v/>
      </c>
      <c r="E274" s="21">
        <f>IFERROR(INDEX('Standards &amp; Staff'!$C$15:$C$114,MATCH($C274,'Standards &amp; Staff'!$A$15:$A$114,0)),"")</f>
        <v/>
      </c>
      <c r="F274" s="20" t="n"/>
      <c r="G274" s="20" t="n"/>
      <c r="H274" s="20" t="n"/>
      <c r="I274" s="20" t="n"/>
      <c r="J274" s="21">
        <f>IFERROR(IF($M274="Completed",INDEX('Standards &amp; Staff'!$B$5:$B$11,MATCH($I274,'Standards &amp; Staff'!$A$5:$A$11,0)),0),"")</f>
        <v/>
      </c>
      <c r="K274" s="22" t="n"/>
      <c r="L274" s="22" t="n"/>
      <c r="M274" s="20" t="n"/>
      <c r="N274" s="21">
        <f>IFERROR(IF(OR($K274="",$L274=""),"",MOD($L274-$K274,1)*1440),"")</f>
        <v/>
      </c>
      <c r="O274" s="20" t="n"/>
      <c r="P274" s="21">
        <f>IF(COUNTA($N274,$O274)=0,"",SUM($N274:$O274))</f>
        <v/>
      </c>
      <c r="Q274" s="21">
        <f>IFERROR(INDEX('Standards &amp; Staff'!$C$5:$C$11,MATCH($I274,'Standards &amp; Staff'!$A$5:$A$11,0)),"")</f>
        <v/>
      </c>
      <c r="R274" s="21">
        <f>IFERROR(($P274/60)*INDEX('Standards &amp; Staff'!$G$15:$G$114,MATCH($C274,'Standards &amp; Staff'!$A$15:$A$114,0)),"")</f>
        <v/>
      </c>
      <c r="S274" s="21">
        <f>IFERROR($N274-$Q274,"")</f>
        <v/>
      </c>
      <c r="T274" s="38">
        <f>IFERROR($J274/$R274,"")</f>
        <v/>
      </c>
      <c r="U274" s="20" t="n"/>
      <c r="V274" s="20" t="n"/>
      <c r="W274" s="20" t="n"/>
      <c r="X274" s="20" t="n"/>
      <c r="Y274" s="39">
        <f>IFERROR(INDEX('Standards &amp; Staff'!$F$15:$F$114,MATCH($C274,'Standards &amp; Staff'!$A$15:$A$114,0)),"")</f>
        <v/>
      </c>
      <c r="Z274" s="39">
        <f>IFERROR(($P274/60)*$Y274,"")</f>
        <v/>
      </c>
      <c r="AA274" s="20" t="n"/>
      <c r="AB274" s="21">
        <f>IF($A274="","",IF(OR($M274="Not Completed",$U274="Failed",AND($T274&lt;&gt;"",$T274&lt;'Standards &amp; Staff'!$D$2),$AA274&gt;'Standards &amp; Staff'!$F$2),"Yes","No"))</f>
        <v/>
      </c>
      <c r="AC274" s="25">
        <f>IF($A274="","",IF($M274="Not Completed","Room Not Completed",IF($U274="Failed","Failed Inspection",IF(AND($T274&lt;&gt;"",$T274&lt;'Standards &amp; Staff'!$D$2),"Productivity Below Threshold",IF($AA274&gt;'Standards &amp; Staff'!$F$2,"Overtime Above Threshold","")))))</f>
        <v/>
      </c>
      <c r="AD274" s="26" t="n"/>
      <c r="AE274" s="26" t="n"/>
      <c r="AF274" s="20" t="n"/>
    </row>
    <row r="275">
      <c r="A275" s="19" t="n"/>
      <c r="B275" s="20" t="n"/>
      <c r="C275" s="20" t="n"/>
      <c r="D275" s="21">
        <f>IFERROR(INDEX('Standards &amp; Staff'!$B$15:$B$114,MATCH($C275,'Standards &amp; Staff'!$A$15:$A$114,0)),"")</f>
        <v/>
      </c>
      <c r="E275" s="21">
        <f>IFERROR(INDEX('Standards &amp; Staff'!$C$15:$C$114,MATCH($C275,'Standards &amp; Staff'!$A$15:$A$114,0)),"")</f>
        <v/>
      </c>
      <c r="F275" s="20" t="n"/>
      <c r="G275" s="20" t="n"/>
      <c r="H275" s="20" t="n"/>
      <c r="I275" s="20" t="n"/>
      <c r="J275" s="21">
        <f>IFERROR(IF($M275="Completed",INDEX('Standards &amp; Staff'!$B$5:$B$11,MATCH($I275,'Standards &amp; Staff'!$A$5:$A$11,0)),0),"")</f>
        <v/>
      </c>
      <c r="K275" s="22" t="n"/>
      <c r="L275" s="22" t="n"/>
      <c r="M275" s="20" t="n"/>
      <c r="N275" s="21">
        <f>IFERROR(IF(OR($K275="",$L275=""),"",MOD($L275-$K275,1)*1440),"")</f>
        <v/>
      </c>
      <c r="O275" s="20" t="n"/>
      <c r="P275" s="21">
        <f>IF(COUNTA($N275,$O275)=0,"",SUM($N275:$O275))</f>
        <v/>
      </c>
      <c r="Q275" s="21">
        <f>IFERROR(INDEX('Standards &amp; Staff'!$C$5:$C$11,MATCH($I275,'Standards &amp; Staff'!$A$5:$A$11,0)),"")</f>
        <v/>
      </c>
      <c r="R275" s="21">
        <f>IFERROR(($P275/60)*INDEX('Standards &amp; Staff'!$G$15:$G$114,MATCH($C275,'Standards &amp; Staff'!$A$15:$A$114,0)),"")</f>
        <v/>
      </c>
      <c r="S275" s="21">
        <f>IFERROR($N275-$Q275,"")</f>
        <v/>
      </c>
      <c r="T275" s="38">
        <f>IFERROR($J275/$R275,"")</f>
        <v/>
      </c>
      <c r="U275" s="20" t="n"/>
      <c r="V275" s="20" t="n"/>
      <c r="W275" s="20" t="n"/>
      <c r="X275" s="20" t="n"/>
      <c r="Y275" s="39">
        <f>IFERROR(INDEX('Standards &amp; Staff'!$F$15:$F$114,MATCH($C275,'Standards &amp; Staff'!$A$15:$A$114,0)),"")</f>
        <v/>
      </c>
      <c r="Z275" s="39">
        <f>IFERROR(($P275/60)*$Y275,"")</f>
        <v/>
      </c>
      <c r="AA275" s="20" t="n"/>
      <c r="AB275" s="21">
        <f>IF($A275="","",IF(OR($M275="Not Completed",$U275="Failed",AND($T275&lt;&gt;"",$T275&lt;'Standards &amp; Staff'!$D$2),$AA275&gt;'Standards &amp; Staff'!$F$2),"Yes","No"))</f>
        <v/>
      </c>
      <c r="AC275" s="25">
        <f>IF($A275="","",IF($M275="Not Completed","Room Not Completed",IF($U275="Failed","Failed Inspection",IF(AND($T275&lt;&gt;"",$T275&lt;'Standards &amp; Staff'!$D$2),"Productivity Below Threshold",IF($AA275&gt;'Standards &amp; Staff'!$F$2,"Overtime Above Threshold","")))))</f>
        <v/>
      </c>
      <c r="AD275" s="26" t="n"/>
      <c r="AE275" s="26" t="n"/>
      <c r="AF275" s="20" t="n"/>
    </row>
    <row r="276">
      <c r="A276" s="19" t="n"/>
      <c r="B276" s="20" t="n"/>
      <c r="C276" s="20" t="n"/>
      <c r="D276" s="21">
        <f>IFERROR(INDEX('Standards &amp; Staff'!$B$15:$B$114,MATCH($C276,'Standards &amp; Staff'!$A$15:$A$114,0)),"")</f>
        <v/>
      </c>
      <c r="E276" s="21">
        <f>IFERROR(INDEX('Standards &amp; Staff'!$C$15:$C$114,MATCH($C276,'Standards &amp; Staff'!$A$15:$A$114,0)),"")</f>
        <v/>
      </c>
      <c r="F276" s="20" t="n"/>
      <c r="G276" s="20" t="n"/>
      <c r="H276" s="20" t="n"/>
      <c r="I276" s="20" t="n"/>
      <c r="J276" s="21">
        <f>IFERROR(IF($M276="Completed",INDEX('Standards &amp; Staff'!$B$5:$B$11,MATCH($I276,'Standards &amp; Staff'!$A$5:$A$11,0)),0),"")</f>
        <v/>
      </c>
      <c r="K276" s="22" t="n"/>
      <c r="L276" s="22" t="n"/>
      <c r="M276" s="20" t="n"/>
      <c r="N276" s="21">
        <f>IFERROR(IF(OR($K276="",$L276=""),"",MOD($L276-$K276,1)*1440),"")</f>
        <v/>
      </c>
      <c r="O276" s="20" t="n"/>
      <c r="P276" s="21">
        <f>IF(COUNTA($N276,$O276)=0,"",SUM($N276:$O276))</f>
        <v/>
      </c>
      <c r="Q276" s="21">
        <f>IFERROR(INDEX('Standards &amp; Staff'!$C$5:$C$11,MATCH($I276,'Standards &amp; Staff'!$A$5:$A$11,0)),"")</f>
        <v/>
      </c>
      <c r="R276" s="21">
        <f>IFERROR(($P276/60)*INDEX('Standards &amp; Staff'!$G$15:$G$114,MATCH($C276,'Standards &amp; Staff'!$A$15:$A$114,0)),"")</f>
        <v/>
      </c>
      <c r="S276" s="21">
        <f>IFERROR($N276-$Q276,"")</f>
        <v/>
      </c>
      <c r="T276" s="38">
        <f>IFERROR($J276/$R276,"")</f>
        <v/>
      </c>
      <c r="U276" s="20" t="n"/>
      <c r="V276" s="20" t="n"/>
      <c r="W276" s="20" t="n"/>
      <c r="X276" s="20" t="n"/>
      <c r="Y276" s="39">
        <f>IFERROR(INDEX('Standards &amp; Staff'!$F$15:$F$114,MATCH($C276,'Standards &amp; Staff'!$A$15:$A$114,0)),"")</f>
        <v/>
      </c>
      <c r="Z276" s="39">
        <f>IFERROR(($P276/60)*$Y276,"")</f>
        <v/>
      </c>
      <c r="AA276" s="20" t="n"/>
      <c r="AB276" s="21">
        <f>IF($A276="","",IF(OR($M276="Not Completed",$U276="Failed",AND($T276&lt;&gt;"",$T276&lt;'Standards &amp; Staff'!$D$2),$AA276&gt;'Standards &amp; Staff'!$F$2),"Yes","No"))</f>
        <v/>
      </c>
      <c r="AC276" s="25">
        <f>IF($A276="","",IF($M276="Not Completed","Room Not Completed",IF($U276="Failed","Failed Inspection",IF(AND($T276&lt;&gt;"",$T276&lt;'Standards &amp; Staff'!$D$2),"Productivity Below Threshold",IF($AA276&gt;'Standards &amp; Staff'!$F$2,"Overtime Above Threshold","")))))</f>
        <v/>
      </c>
      <c r="AD276" s="26" t="n"/>
      <c r="AE276" s="26" t="n"/>
      <c r="AF276" s="20" t="n"/>
    </row>
    <row r="277">
      <c r="A277" s="19" t="n"/>
      <c r="B277" s="20" t="n"/>
      <c r="C277" s="20" t="n"/>
      <c r="D277" s="21">
        <f>IFERROR(INDEX('Standards &amp; Staff'!$B$15:$B$114,MATCH($C277,'Standards &amp; Staff'!$A$15:$A$114,0)),"")</f>
        <v/>
      </c>
      <c r="E277" s="21">
        <f>IFERROR(INDEX('Standards &amp; Staff'!$C$15:$C$114,MATCH($C277,'Standards &amp; Staff'!$A$15:$A$114,0)),"")</f>
        <v/>
      </c>
      <c r="F277" s="20" t="n"/>
      <c r="G277" s="20" t="n"/>
      <c r="H277" s="20" t="n"/>
      <c r="I277" s="20" t="n"/>
      <c r="J277" s="21">
        <f>IFERROR(IF($M277="Completed",INDEX('Standards &amp; Staff'!$B$5:$B$11,MATCH($I277,'Standards &amp; Staff'!$A$5:$A$11,0)),0),"")</f>
        <v/>
      </c>
      <c r="K277" s="22" t="n"/>
      <c r="L277" s="22" t="n"/>
      <c r="M277" s="20" t="n"/>
      <c r="N277" s="21">
        <f>IFERROR(IF(OR($K277="",$L277=""),"",MOD($L277-$K277,1)*1440),"")</f>
        <v/>
      </c>
      <c r="O277" s="20" t="n"/>
      <c r="P277" s="21">
        <f>IF(COUNTA($N277,$O277)=0,"",SUM($N277:$O277))</f>
        <v/>
      </c>
      <c r="Q277" s="21">
        <f>IFERROR(INDEX('Standards &amp; Staff'!$C$5:$C$11,MATCH($I277,'Standards &amp; Staff'!$A$5:$A$11,0)),"")</f>
        <v/>
      </c>
      <c r="R277" s="21">
        <f>IFERROR(($P277/60)*INDEX('Standards &amp; Staff'!$G$15:$G$114,MATCH($C277,'Standards &amp; Staff'!$A$15:$A$114,0)),"")</f>
        <v/>
      </c>
      <c r="S277" s="21">
        <f>IFERROR($N277-$Q277,"")</f>
        <v/>
      </c>
      <c r="T277" s="38">
        <f>IFERROR($J277/$R277,"")</f>
        <v/>
      </c>
      <c r="U277" s="20" t="n"/>
      <c r="V277" s="20" t="n"/>
      <c r="W277" s="20" t="n"/>
      <c r="X277" s="20" t="n"/>
      <c r="Y277" s="39">
        <f>IFERROR(INDEX('Standards &amp; Staff'!$F$15:$F$114,MATCH($C277,'Standards &amp; Staff'!$A$15:$A$114,0)),"")</f>
        <v/>
      </c>
      <c r="Z277" s="39">
        <f>IFERROR(($P277/60)*$Y277,"")</f>
        <v/>
      </c>
      <c r="AA277" s="20" t="n"/>
      <c r="AB277" s="21">
        <f>IF($A277="","",IF(OR($M277="Not Completed",$U277="Failed",AND($T277&lt;&gt;"",$T277&lt;'Standards &amp; Staff'!$D$2),$AA277&gt;'Standards &amp; Staff'!$F$2),"Yes","No"))</f>
        <v/>
      </c>
      <c r="AC277" s="25">
        <f>IF($A277="","",IF($M277="Not Completed","Room Not Completed",IF($U277="Failed","Failed Inspection",IF(AND($T277&lt;&gt;"",$T277&lt;'Standards &amp; Staff'!$D$2),"Productivity Below Threshold",IF($AA277&gt;'Standards &amp; Staff'!$F$2,"Overtime Above Threshold","")))))</f>
        <v/>
      </c>
      <c r="AD277" s="26" t="n"/>
      <c r="AE277" s="26" t="n"/>
      <c r="AF277" s="20" t="n"/>
    </row>
    <row r="278">
      <c r="A278" s="19" t="n"/>
      <c r="B278" s="20" t="n"/>
      <c r="C278" s="20" t="n"/>
      <c r="D278" s="21">
        <f>IFERROR(INDEX('Standards &amp; Staff'!$B$15:$B$114,MATCH($C278,'Standards &amp; Staff'!$A$15:$A$114,0)),"")</f>
        <v/>
      </c>
      <c r="E278" s="21">
        <f>IFERROR(INDEX('Standards &amp; Staff'!$C$15:$C$114,MATCH($C278,'Standards &amp; Staff'!$A$15:$A$114,0)),"")</f>
        <v/>
      </c>
      <c r="F278" s="20" t="n"/>
      <c r="G278" s="20" t="n"/>
      <c r="H278" s="20" t="n"/>
      <c r="I278" s="20" t="n"/>
      <c r="J278" s="21">
        <f>IFERROR(IF($M278="Completed",INDEX('Standards &amp; Staff'!$B$5:$B$11,MATCH($I278,'Standards &amp; Staff'!$A$5:$A$11,0)),0),"")</f>
        <v/>
      </c>
      <c r="K278" s="22" t="n"/>
      <c r="L278" s="22" t="n"/>
      <c r="M278" s="20" t="n"/>
      <c r="N278" s="21">
        <f>IFERROR(IF(OR($K278="",$L278=""),"",MOD($L278-$K278,1)*1440),"")</f>
        <v/>
      </c>
      <c r="O278" s="20" t="n"/>
      <c r="P278" s="21">
        <f>IF(COUNTA($N278,$O278)=0,"",SUM($N278:$O278))</f>
        <v/>
      </c>
      <c r="Q278" s="21">
        <f>IFERROR(INDEX('Standards &amp; Staff'!$C$5:$C$11,MATCH($I278,'Standards &amp; Staff'!$A$5:$A$11,0)),"")</f>
        <v/>
      </c>
      <c r="R278" s="21">
        <f>IFERROR(($P278/60)*INDEX('Standards &amp; Staff'!$G$15:$G$114,MATCH($C278,'Standards &amp; Staff'!$A$15:$A$114,0)),"")</f>
        <v/>
      </c>
      <c r="S278" s="21">
        <f>IFERROR($N278-$Q278,"")</f>
        <v/>
      </c>
      <c r="T278" s="38">
        <f>IFERROR($J278/$R278,"")</f>
        <v/>
      </c>
      <c r="U278" s="20" t="n"/>
      <c r="V278" s="20" t="n"/>
      <c r="W278" s="20" t="n"/>
      <c r="X278" s="20" t="n"/>
      <c r="Y278" s="39">
        <f>IFERROR(INDEX('Standards &amp; Staff'!$F$15:$F$114,MATCH($C278,'Standards &amp; Staff'!$A$15:$A$114,0)),"")</f>
        <v/>
      </c>
      <c r="Z278" s="39">
        <f>IFERROR(($P278/60)*$Y278,"")</f>
        <v/>
      </c>
      <c r="AA278" s="20" t="n"/>
      <c r="AB278" s="21">
        <f>IF($A278="","",IF(OR($M278="Not Completed",$U278="Failed",AND($T278&lt;&gt;"",$T278&lt;'Standards &amp; Staff'!$D$2),$AA278&gt;'Standards &amp; Staff'!$F$2),"Yes","No"))</f>
        <v/>
      </c>
      <c r="AC278" s="25">
        <f>IF($A278="","",IF($M278="Not Completed","Room Not Completed",IF($U278="Failed","Failed Inspection",IF(AND($T278&lt;&gt;"",$T278&lt;'Standards &amp; Staff'!$D$2),"Productivity Below Threshold",IF($AA278&gt;'Standards &amp; Staff'!$F$2,"Overtime Above Threshold","")))))</f>
        <v/>
      </c>
      <c r="AD278" s="26" t="n"/>
      <c r="AE278" s="26" t="n"/>
      <c r="AF278" s="20" t="n"/>
    </row>
    <row r="279">
      <c r="A279" s="19" t="n"/>
      <c r="B279" s="20" t="n"/>
      <c r="C279" s="20" t="n"/>
      <c r="D279" s="21">
        <f>IFERROR(INDEX('Standards &amp; Staff'!$B$15:$B$114,MATCH($C279,'Standards &amp; Staff'!$A$15:$A$114,0)),"")</f>
        <v/>
      </c>
      <c r="E279" s="21">
        <f>IFERROR(INDEX('Standards &amp; Staff'!$C$15:$C$114,MATCH($C279,'Standards &amp; Staff'!$A$15:$A$114,0)),"")</f>
        <v/>
      </c>
      <c r="F279" s="20" t="n"/>
      <c r="G279" s="20" t="n"/>
      <c r="H279" s="20" t="n"/>
      <c r="I279" s="20" t="n"/>
      <c r="J279" s="21">
        <f>IFERROR(IF($M279="Completed",INDEX('Standards &amp; Staff'!$B$5:$B$11,MATCH($I279,'Standards &amp; Staff'!$A$5:$A$11,0)),0),"")</f>
        <v/>
      </c>
      <c r="K279" s="22" t="n"/>
      <c r="L279" s="22" t="n"/>
      <c r="M279" s="20" t="n"/>
      <c r="N279" s="21">
        <f>IFERROR(IF(OR($K279="",$L279=""),"",MOD($L279-$K279,1)*1440),"")</f>
        <v/>
      </c>
      <c r="O279" s="20" t="n"/>
      <c r="P279" s="21">
        <f>IF(COUNTA($N279,$O279)=0,"",SUM($N279:$O279))</f>
        <v/>
      </c>
      <c r="Q279" s="21">
        <f>IFERROR(INDEX('Standards &amp; Staff'!$C$5:$C$11,MATCH($I279,'Standards &amp; Staff'!$A$5:$A$11,0)),"")</f>
        <v/>
      </c>
      <c r="R279" s="21">
        <f>IFERROR(($P279/60)*INDEX('Standards &amp; Staff'!$G$15:$G$114,MATCH($C279,'Standards &amp; Staff'!$A$15:$A$114,0)),"")</f>
        <v/>
      </c>
      <c r="S279" s="21">
        <f>IFERROR($N279-$Q279,"")</f>
        <v/>
      </c>
      <c r="T279" s="38">
        <f>IFERROR($J279/$R279,"")</f>
        <v/>
      </c>
      <c r="U279" s="20" t="n"/>
      <c r="V279" s="20" t="n"/>
      <c r="W279" s="20" t="n"/>
      <c r="X279" s="20" t="n"/>
      <c r="Y279" s="39">
        <f>IFERROR(INDEX('Standards &amp; Staff'!$F$15:$F$114,MATCH($C279,'Standards &amp; Staff'!$A$15:$A$114,0)),"")</f>
        <v/>
      </c>
      <c r="Z279" s="39">
        <f>IFERROR(($P279/60)*$Y279,"")</f>
        <v/>
      </c>
      <c r="AA279" s="20" t="n"/>
      <c r="AB279" s="21">
        <f>IF($A279="","",IF(OR($M279="Not Completed",$U279="Failed",AND($T279&lt;&gt;"",$T279&lt;'Standards &amp; Staff'!$D$2),$AA279&gt;'Standards &amp; Staff'!$F$2),"Yes","No"))</f>
        <v/>
      </c>
      <c r="AC279" s="25">
        <f>IF($A279="","",IF($M279="Not Completed","Room Not Completed",IF($U279="Failed","Failed Inspection",IF(AND($T279&lt;&gt;"",$T279&lt;'Standards &amp; Staff'!$D$2),"Productivity Below Threshold",IF($AA279&gt;'Standards &amp; Staff'!$F$2,"Overtime Above Threshold","")))))</f>
        <v/>
      </c>
      <c r="AD279" s="26" t="n"/>
      <c r="AE279" s="26" t="n"/>
      <c r="AF279" s="20" t="n"/>
    </row>
    <row r="280">
      <c r="A280" s="19" t="n"/>
      <c r="B280" s="20" t="n"/>
      <c r="C280" s="20" t="n"/>
      <c r="D280" s="21">
        <f>IFERROR(INDEX('Standards &amp; Staff'!$B$15:$B$114,MATCH($C280,'Standards &amp; Staff'!$A$15:$A$114,0)),"")</f>
        <v/>
      </c>
      <c r="E280" s="21">
        <f>IFERROR(INDEX('Standards &amp; Staff'!$C$15:$C$114,MATCH($C280,'Standards &amp; Staff'!$A$15:$A$114,0)),"")</f>
        <v/>
      </c>
      <c r="F280" s="20" t="n"/>
      <c r="G280" s="20" t="n"/>
      <c r="H280" s="20" t="n"/>
      <c r="I280" s="20" t="n"/>
      <c r="J280" s="21">
        <f>IFERROR(IF($M280="Completed",INDEX('Standards &amp; Staff'!$B$5:$B$11,MATCH($I280,'Standards &amp; Staff'!$A$5:$A$11,0)),0),"")</f>
        <v/>
      </c>
      <c r="K280" s="22" t="n"/>
      <c r="L280" s="22" t="n"/>
      <c r="M280" s="20" t="n"/>
      <c r="N280" s="21">
        <f>IFERROR(IF(OR($K280="",$L280=""),"",MOD($L280-$K280,1)*1440),"")</f>
        <v/>
      </c>
      <c r="O280" s="20" t="n"/>
      <c r="P280" s="21">
        <f>IF(COUNTA($N280,$O280)=0,"",SUM($N280:$O280))</f>
        <v/>
      </c>
      <c r="Q280" s="21">
        <f>IFERROR(INDEX('Standards &amp; Staff'!$C$5:$C$11,MATCH($I280,'Standards &amp; Staff'!$A$5:$A$11,0)),"")</f>
        <v/>
      </c>
      <c r="R280" s="21">
        <f>IFERROR(($P280/60)*INDEX('Standards &amp; Staff'!$G$15:$G$114,MATCH($C280,'Standards &amp; Staff'!$A$15:$A$114,0)),"")</f>
        <v/>
      </c>
      <c r="S280" s="21">
        <f>IFERROR($N280-$Q280,"")</f>
        <v/>
      </c>
      <c r="T280" s="38">
        <f>IFERROR($J280/$R280,"")</f>
        <v/>
      </c>
      <c r="U280" s="20" t="n"/>
      <c r="V280" s="20" t="n"/>
      <c r="W280" s="20" t="n"/>
      <c r="X280" s="20" t="n"/>
      <c r="Y280" s="39">
        <f>IFERROR(INDEX('Standards &amp; Staff'!$F$15:$F$114,MATCH($C280,'Standards &amp; Staff'!$A$15:$A$114,0)),"")</f>
        <v/>
      </c>
      <c r="Z280" s="39">
        <f>IFERROR(($P280/60)*$Y280,"")</f>
        <v/>
      </c>
      <c r="AA280" s="20" t="n"/>
      <c r="AB280" s="21">
        <f>IF($A280="","",IF(OR($M280="Not Completed",$U280="Failed",AND($T280&lt;&gt;"",$T280&lt;'Standards &amp; Staff'!$D$2),$AA280&gt;'Standards &amp; Staff'!$F$2),"Yes","No"))</f>
        <v/>
      </c>
      <c r="AC280" s="25">
        <f>IF($A280="","",IF($M280="Not Completed","Room Not Completed",IF($U280="Failed","Failed Inspection",IF(AND($T280&lt;&gt;"",$T280&lt;'Standards &amp; Staff'!$D$2),"Productivity Below Threshold",IF($AA280&gt;'Standards &amp; Staff'!$F$2,"Overtime Above Threshold","")))))</f>
        <v/>
      </c>
      <c r="AD280" s="26" t="n"/>
      <c r="AE280" s="26" t="n"/>
      <c r="AF280" s="20" t="n"/>
    </row>
    <row r="281">
      <c r="A281" s="19" t="n"/>
      <c r="B281" s="20" t="n"/>
      <c r="C281" s="20" t="n"/>
      <c r="D281" s="21">
        <f>IFERROR(INDEX('Standards &amp; Staff'!$B$15:$B$114,MATCH($C281,'Standards &amp; Staff'!$A$15:$A$114,0)),"")</f>
        <v/>
      </c>
      <c r="E281" s="21">
        <f>IFERROR(INDEX('Standards &amp; Staff'!$C$15:$C$114,MATCH($C281,'Standards &amp; Staff'!$A$15:$A$114,0)),"")</f>
        <v/>
      </c>
      <c r="F281" s="20" t="n"/>
      <c r="G281" s="20" t="n"/>
      <c r="H281" s="20" t="n"/>
      <c r="I281" s="20" t="n"/>
      <c r="J281" s="21">
        <f>IFERROR(IF($M281="Completed",INDEX('Standards &amp; Staff'!$B$5:$B$11,MATCH($I281,'Standards &amp; Staff'!$A$5:$A$11,0)),0),"")</f>
        <v/>
      </c>
      <c r="K281" s="22" t="n"/>
      <c r="L281" s="22" t="n"/>
      <c r="M281" s="20" t="n"/>
      <c r="N281" s="21">
        <f>IFERROR(IF(OR($K281="",$L281=""),"",MOD($L281-$K281,1)*1440),"")</f>
        <v/>
      </c>
      <c r="O281" s="20" t="n"/>
      <c r="P281" s="21">
        <f>IF(COUNTA($N281,$O281)=0,"",SUM($N281:$O281))</f>
        <v/>
      </c>
      <c r="Q281" s="21">
        <f>IFERROR(INDEX('Standards &amp; Staff'!$C$5:$C$11,MATCH($I281,'Standards &amp; Staff'!$A$5:$A$11,0)),"")</f>
        <v/>
      </c>
      <c r="R281" s="21">
        <f>IFERROR(($P281/60)*INDEX('Standards &amp; Staff'!$G$15:$G$114,MATCH($C281,'Standards &amp; Staff'!$A$15:$A$114,0)),"")</f>
        <v/>
      </c>
      <c r="S281" s="21">
        <f>IFERROR($N281-$Q281,"")</f>
        <v/>
      </c>
      <c r="T281" s="38">
        <f>IFERROR($J281/$R281,"")</f>
        <v/>
      </c>
      <c r="U281" s="20" t="n"/>
      <c r="V281" s="20" t="n"/>
      <c r="W281" s="20" t="n"/>
      <c r="X281" s="20" t="n"/>
      <c r="Y281" s="39">
        <f>IFERROR(INDEX('Standards &amp; Staff'!$F$15:$F$114,MATCH($C281,'Standards &amp; Staff'!$A$15:$A$114,0)),"")</f>
        <v/>
      </c>
      <c r="Z281" s="39">
        <f>IFERROR(($P281/60)*$Y281,"")</f>
        <v/>
      </c>
      <c r="AA281" s="20" t="n"/>
      <c r="AB281" s="21">
        <f>IF($A281="","",IF(OR($M281="Not Completed",$U281="Failed",AND($T281&lt;&gt;"",$T281&lt;'Standards &amp; Staff'!$D$2),$AA281&gt;'Standards &amp; Staff'!$F$2),"Yes","No"))</f>
        <v/>
      </c>
      <c r="AC281" s="25">
        <f>IF($A281="","",IF($M281="Not Completed","Room Not Completed",IF($U281="Failed","Failed Inspection",IF(AND($T281&lt;&gt;"",$T281&lt;'Standards &amp; Staff'!$D$2),"Productivity Below Threshold",IF($AA281&gt;'Standards &amp; Staff'!$F$2,"Overtime Above Threshold","")))))</f>
        <v/>
      </c>
      <c r="AD281" s="26" t="n"/>
      <c r="AE281" s="26" t="n"/>
      <c r="AF281" s="20" t="n"/>
    </row>
    <row r="282">
      <c r="A282" s="19" t="n"/>
      <c r="B282" s="20" t="n"/>
      <c r="C282" s="20" t="n"/>
      <c r="D282" s="21">
        <f>IFERROR(INDEX('Standards &amp; Staff'!$B$15:$B$114,MATCH($C282,'Standards &amp; Staff'!$A$15:$A$114,0)),"")</f>
        <v/>
      </c>
      <c r="E282" s="21">
        <f>IFERROR(INDEX('Standards &amp; Staff'!$C$15:$C$114,MATCH($C282,'Standards &amp; Staff'!$A$15:$A$114,0)),"")</f>
        <v/>
      </c>
      <c r="F282" s="20" t="n"/>
      <c r="G282" s="20" t="n"/>
      <c r="H282" s="20" t="n"/>
      <c r="I282" s="20" t="n"/>
      <c r="J282" s="21">
        <f>IFERROR(IF($M282="Completed",INDEX('Standards &amp; Staff'!$B$5:$B$11,MATCH($I282,'Standards &amp; Staff'!$A$5:$A$11,0)),0),"")</f>
        <v/>
      </c>
      <c r="K282" s="22" t="n"/>
      <c r="L282" s="22" t="n"/>
      <c r="M282" s="20" t="n"/>
      <c r="N282" s="21">
        <f>IFERROR(IF(OR($K282="",$L282=""),"",MOD($L282-$K282,1)*1440),"")</f>
        <v/>
      </c>
      <c r="O282" s="20" t="n"/>
      <c r="P282" s="21">
        <f>IF(COUNTA($N282,$O282)=0,"",SUM($N282:$O282))</f>
        <v/>
      </c>
      <c r="Q282" s="21">
        <f>IFERROR(INDEX('Standards &amp; Staff'!$C$5:$C$11,MATCH($I282,'Standards &amp; Staff'!$A$5:$A$11,0)),"")</f>
        <v/>
      </c>
      <c r="R282" s="21">
        <f>IFERROR(($P282/60)*INDEX('Standards &amp; Staff'!$G$15:$G$114,MATCH($C282,'Standards &amp; Staff'!$A$15:$A$114,0)),"")</f>
        <v/>
      </c>
      <c r="S282" s="21">
        <f>IFERROR($N282-$Q282,"")</f>
        <v/>
      </c>
      <c r="T282" s="38">
        <f>IFERROR($J282/$R282,"")</f>
        <v/>
      </c>
      <c r="U282" s="20" t="n"/>
      <c r="V282" s="20" t="n"/>
      <c r="W282" s="20" t="n"/>
      <c r="X282" s="20" t="n"/>
      <c r="Y282" s="39">
        <f>IFERROR(INDEX('Standards &amp; Staff'!$F$15:$F$114,MATCH($C282,'Standards &amp; Staff'!$A$15:$A$114,0)),"")</f>
        <v/>
      </c>
      <c r="Z282" s="39">
        <f>IFERROR(($P282/60)*$Y282,"")</f>
        <v/>
      </c>
      <c r="AA282" s="20" t="n"/>
      <c r="AB282" s="21">
        <f>IF($A282="","",IF(OR($M282="Not Completed",$U282="Failed",AND($T282&lt;&gt;"",$T282&lt;'Standards &amp; Staff'!$D$2),$AA282&gt;'Standards &amp; Staff'!$F$2),"Yes","No"))</f>
        <v/>
      </c>
      <c r="AC282" s="25">
        <f>IF($A282="","",IF($M282="Not Completed","Room Not Completed",IF($U282="Failed","Failed Inspection",IF(AND($T282&lt;&gt;"",$T282&lt;'Standards &amp; Staff'!$D$2),"Productivity Below Threshold",IF($AA282&gt;'Standards &amp; Staff'!$F$2,"Overtime Above Threshold","")))))</f>
        <v/>
      </c>
      <c r="AD282" s="26" t="n"/>
      <c r="AE282" s="26" t="n"/>
      <c r="AF282" s="20" t="n"/>
    </row>
    <row r="283">
      <c r="A283" s="19" t="n"/>
      <c r="B283" s="20" t="n"/>
      <c r="C283" s="20" t="n"/>
      <c r="D283" s="21">
        <f>IFERROR(INDEX('Standards &amp; Staff'!$B$15:$B$114,MATCH($C283,'Standards &amp; Staff'!$A$15:$A$114,0)),"")</f>
        <v/>
      </c>
      <c r="E283" s="21">
        <f>IFERROR(INDEX('Standards &amp; Staff'!$C$15:$C$114,MATCH($C283,'Standards &amp; Staff'!$A$15:$A$114,0)),"")</f>
        <v/>
      </c>
      <c r="F283" s="20" t="n"/>
      <c r="G283" s="20" t="n"/>
      <c r="H283" s="20" t="n"/>
      <c r="I283" s="20" t="n"/>
      <c r="J283" s="21">
        <f>IFERROR(IF($M283="Completed",INDEX('Standards &amp; Staff'!$B$5:$B$11,MATCH($I283,'Standards &amp; Staff'!$A$5:$A$11,0)),0),"")</f>
        <v/>
      </c>
      <c r="K283" s="22" t="n"/>
      <c r="L283" s="22" t="n"/>
      <c r="M283" s="20" t="n"/>
      <c r="N283" s="21">
        <f>IFERROR(IF(OR($K283="",$L283=""),"",MOD($L283-$K283,1)*1440),"")</f>
        <v/>
      </c>
      <c r="O283" s="20" t="n"/>
      <c r="P283" s="21">
        <f>IF(COUNTA($N283,$O283)=0,"",SUM($N283:$O283))</f>
        <v/>
      </c>
      <c r="Q283" s="21">
        <f>IFERROR(INDEX('Standards &amp; Staff'!$C$5:$C$11,MATCH($I283,'Standards &amp; Staff'!$A$5:$A$11,0)),"")</f>
        <v/>
      </c>
      <c r="R283" s="21">
        <f>IFERROR(($P283/60)*INDEX('Standards &amp; Staff'!$G$15:$G$114,MATCH($C283,'Standards &amp; Staff'!$A$15:$A$114,0)),"")</f>
        <v/>
      </c>
      <c r="S283" s="21">
        <f>IFERROR($N283-$Q283,"")</f>
        <v/>
      </c>
      <c r="T283" s="38">
        <f>IFERROR($J283/$R283,"")</f>
        <v/>
      </c>
      <c r="U283" s="20" t="n"/>
      <c r="V283" s="20" t="n"/>
      <c r="W283" s="20" t="n"/>
      <c r="X283" s="20" t="n"/>
      <c r="Y283" s="39">
        <f>IFERROR(INDEX('Standards &amp; Staff'!$F$15:$F$114,MATCH($C283,'Standards &amp; Staff'!$A$15:$A$114,0)),"")</f>
        <v/>
      </c>
      <c r="Z283" s="39">
        <f>IFERROR(($P283/60)*$Y283,"")</f>
        <v/>
      </c>
      <c r="AA283" s="20" t="n"/>
      <c r="AB283" s="21">
        <f>IF($A283="","",IF(OR($M283="Not Completed",$U283="Failed",AND($T283&lt;&gt;"",$T283&lt;'Standards &amp; Staff'!$D$2),$AA283&gt;'Standards &amp; Staff'!$F$2),"Yes","No"))</f>
        <v/>
      </c>
      <c r="AC283" s="25">
        <f>IF($A283="","",IF($M283="Not Completed","Room Not Completed",IF($U283="Failed","Failed Inspection",IF(AND($T283&lt;&gt;"",$T283&lt;'Standards &amp; Staff'!$D$2),"Productivity Below Threshold",IF($AA283&gt;'Standards &amp; Staff'!$F$2,"Overtime Above Threshold","")))))</f>
        <v/>
      </c>
      <c r="AD283" s="26" t="n"/>
      <c r="AE283" s="26" t="n"/>
      <c r="AF283" s="20" t="n"/>
    </row>
    <row r="284">
      <c r="A284" s="19" t="n"/>
      <c r="B284" s="20" t="n"/>
      <c r="C284" s="20" t="n"/>
      <c r="D284" s="21">
        <f>IFERROR(INDEX('Standards &amp; Staff'!$B$15:$B$114,MATCH($C284,'Standards &amp; Staff'!$A$15:$A$114,0)),"")</f>
        <v/>
      </c>
      <c r="E284" s="21">
        <f>IFERROR(INDEX('Standards &amp; Staff'!$C$15:$C$114,MATCH($C284,'Standards &amp; Staff'!$A$15:$A$114,0)),"")</f>
        <v/>
      </c>
      <c r="F284" s="20" t="n"/>
      <c r="G284" s="20" t="n"/>
      <c r="H284" s="20" t="n"/>
      <c r="I284" s="20" t="n"/>
      <c r="J284" s="21">
        <f>IFERROR(IF($M284="Completed",INDEX('Standards &amp; Staff'!$B$5:$B$11,MATCH($I284,'Standards &amp; Staff'!$A$5:$A$11,0)),0),"")</f>
        <v/>
      </c>
      <c r="K284" s="22" t="n"/>
      <c r="L284" s="22" t="n"/>
      <c r="M284" s="20" t="n"/>
      <c r="N284" s="21">
        <f>IFERROR(IF(OR($K284="",$L284=""),"",MOD($L284-$K284,1)*1440),"")</f>
        <v/>
      </c>
      <c r="O284" s="20" t="n"/>
      <c r="P284" s="21">
        <f>IF(COUNTA($N284,$O284)=0,"",SUM($N284:$O284))</f>
        <v/>
      </c>
      <c r="Q284" s="21">
        <f>IFERROR(INDEX('Standards &amp; Staff'!$C$5:$C$11,MATCH($I284,'Standards &amp; Staff'!$A$5:$A$11,0)),"")</f>
        <v/>
      </c>
      <c r="R284" s="21">
        <f>IFERROR(($P284/60)*INDEX('Standards &amp; Staff'!$G$15:$G$114,MATCH($C284,'Standards &amp; Staff'!$A$15:$A$114,0)),"")</f>
        <v/>
      </c>
      <c r="S284" s="21">
        <f>IFERROR($N284-$Q284,"")</f>
        <v/>
      </c>
      <c r="T284" s="38">
        <f>IFERROR($J284/$R284,"")</f>
        <v/>
      </c>
      <c r="U284" s="20" t="n"/>
      <c r="V284" s="20" t="n"/>
      <c r="W284" s="20" t="n"/>
      <c r="X284" s="20" t="n"/>
      <c r="Y284" s="39">
        <f>IFERROR(INDEX('Standards &amp; Staff'!$F$15:$F$114,MATCH($C284,'Standards &amp; Staff'!$A$15:$A$114,0)),"")</f>
        <v/>
      </c>
      <c r="Z284" s="39">
        <f>IFERROR(($P284/60)*$Y284,"")</f>
        <v/>
      </c>
      <c r="AA284" s="20" t="n"/>
      <c r="AB284" s="21">
        <f>IF($A284="","",IF(OR($M284="Not Completed",$U284="Failed",AND($T284&lt;&gt;"",$T284&lt;'Standards &amp; Staff'!$D$2),$AA284&gt;'Standards &amp; Staff'!$F$2),"Yes","No"))</f>
        <v/>
      </c>
      <c r="AC284" s="25">
        <f>IF($A284="","",IF($M284="Not Completed","Room Not Completed",IF($U284="Failed","Failed Inspection",IF(AND($T284&lt;&gt;"",$T284&lt;'Standards &amp; Staff'!$D$2),"Productivity Below Threshold",IF($AA284&gt;'Standards &amp; Staff'!$F$2,"Overtime Above Threshold","")))))</f>
        <v/>
      </c>
      <c r="AD284" s="26" t="n"/>
      <c r="AE284" s="26" t="n"/>
      <c r="AF284" s="20" t="n"/>
    </row>
    <row r="285">
      <c r="A285" s="19" t="n"/>
      <c r="B285" s="20" t="n"/>
      <c r="C285" s="20" t="n"/>
      <c r="D285" s="21">
        <f>IFERROR(INDEX('Standards &amp; Staff'!$B$15:$B$114,MATCH($C285,'Standards &amp; Staff'!$A$15:$A$114,0)),"")</f>
        <v/>
      </c>
      <c r="E285" s="21">
        <f>IFERROR(INDEX('Standards &amp; Staff'!$C$15:$C$114,MATCH($C285,'Standards &amp; Staff'!$A$15:$A$114,0)),"")</f>
        <v/>
      </c>
      <c r="F285" s="20" t="n"/>
      <c r="G285" s="20" t="n"/>
      <c r="H285" s="20" t="n"/>
      <c r="I285" s="20" t="n"/>
      <c r="J285" s="21">
        <f>IFERROR(IF($M285="Completed",INDEX('Standards &amp; Staff'!$B$5:$B$11,MATCH($I285,'Standards &amp; Staff'!$A$5:$A$11,0)),0),"")</f>
        <v/>
      </c>
      <c r="K285" s="22" t="n"/>
      <c r="L285" s="22" t="n"/>
      <c r="M285" s="20" t="n"/>
      <c r="N285" s="21">
        <f>IFERROR(IF(OR($K285="",$L285=""),"",MOD($L285-$K285,1)*1440),"")</f>
        <v/>
      </c>
      <c r="O285" s="20" t="n"/>
      <c r="P285" s="21">
        <f>IF(COUNTA($N285,$O285)=0,"",SUM($N285:$O285))</f>
        <v/>
      </c>
      <c r="Q285" s="21">
        <f>IFERROR(INDEX('Standards &amp; Staff'!$C$5:$C$11,MATCH($I285,'Standards &amp; Staff'!$A$5:$A$11,0)),"")</f>
        <v/>
      </c>
      <c r="R285" s="21">
        <f>IFERROR(($P285/60)*INDEX('Standards &amp; Staff'!$G$15:$G$114,MATCH($C285,'Standards &amp; Staff'!$A$15:$A$114,0)),"")</f>
        <v/>
      </c>
      <c r="S285" s="21">
        <f>IFERROR($N285-$Q285,"")</f>
        <v/>
      </c>
      <c r="T285" s="38">
        <f>IFERROR($J285/$R285,"")</f>
        <v/>
      </c>
      <c r="U285" s="20" t="n"/>
      <c r="V285" s="20" t="n"/>
      <c r="W285" s="20" t="n"/>
      <c r="X285" s="20" t="n"/>
      <c r="Y285" s="39">
        <f>IFERROR(INDEX('Standards &amp; Staff'!$F$15:$F$114,MATCH($C285,'Standards &amp; Staff'!$A$15:$A$114,0)),"")</f>
        <v/>
      </c>
      <c r="Z285" s="39">
        <f>IFERROR(($P285/60)*$Y285,"")</f>
        <v/>
      </c>
      <c r="AA285" s="20" t="n"/>
      <c r="AB285" s="21">
        <f>IF($A285="","",IF(OR($M285="Not Completed",$U285="Failed",AND($T285&lt;&gt;"",$T285&lt;'Standards &amp; Staff'!$D$2),$AA285&gt;'Standards &amp; Staff'!$F$2),"Yes","No"))</f>
        <v/>
      </c>
      <c r="AC285" s="25">
        <f>IF($A285="","",IF($M285="Not Completed","Room Not Completed",IF($U285="Failed","Failed Inspection",IF(AND($T285&lt;&gt;"",$T285&lt;'Standards &amp; Staff'!$D$2),"Productivity Below Threshold",IF($AA285&gt;'Standards &amp; Staff'!$F$2,"Overtime Above Threshold","")))))</f>
        <v/>
      </c>
      <c r="AD285" s="26" t="n"/>
      <c r="AE285" s="26" t="n"/>
      <c r="AF285" s="20" t="n"/>
    </row>
    <row r="286">
      <c r="A286" s="19" t="n"/>
      <c r="B286" s="20" t="n"/>
      <c r="C286" s="20" t="n"/>
      <c r="D286" s="21">
        <f>IFERROR(INDEX('Standards &amp; Staff'!$B$15:$B$114,MATCH($C286,'Standards &amp; Staff'!$A$15:$A$114,0)),"")</f>
        <v/>
      </c>
      <c r="E286" s="21">
        <f>IFERROR(INDEX('Standards &amp; Staff'!$C$15:$C$114,MATCH($C286,'Standards &amp; Staff'!$A$15:$A$114,0)),"")</f>
        <v/>
      </c>
      <c r="F286" s="20" t="n"/>
      <c r="G286" s="20" t="n"/>
      <c r="H286" s="20" t="n"/>
      <c r="I286" s="20" t="n"/>
      <c r="J286" s="21">
        <f>IFERROR(IF($M286="Completed",INDEX('Standards &amp; Staff'!$B$5:$B$11,MATCH($I286,'Standards &amp; Staff'!$A$5:$A$11,0)),0),"")</f>
        <v/>
      </c>
      <c r="K286" s="22" t="n"/>
      <c r="L286" s="22" t="n"/>
      <c r="M286" s="20" t="n"/>
      <c r="N286" s="21">
        <f>IFERROR(IF(OR($K286="",$L286=""),"",MOD($L286-$K286,1)*1440),"")</f>
        <v/>
      </c>
      <c r="O286" s="20" t="n"/>
      <c r="P286" s="21">
        <f>IF(COUNTA($N286,$O286)=0,"",SUM($N286:$O286))</f>
        <v/>
      </c>
      <c r="Q286" s="21">
        <f>IFERROR(INDEX('Standards &amp; Staff'!$C$5:$C$11,MATCH($I286,'Standards &amp; Staff'!$A$5:$A$11,0)),"")</f>
        <v/>
      </c>
      <c r="R286" s="21">
        <f>IFERROR(($P286/60)*INDEX('Standards &amp; Staff'!$G$15:$G$114,MATCH($C286,'Standards &amp; Staff'!$A$15:$A$114,0)),"")</f>
        <v/>
      </c>
      <c r="S286" s="21">
        <f>IFERROR($N286-$Q286,"")</f>
        <v/>
      </c>
      <c r="T286" s="38">
        <f>IFERROR($J286/$R286,"")</f>
        <v/>
      </c>
      <c r="U286" s="20" t="n"/>
      <c r="V286" s="20" t="n"/>
      <c r="W286" s="20" t="n"/>
      <c r="X286" s="20" t="n"/>
      <c r="Y286" s="39">
        <f>IFERROR(INDEX('Standards &amp; Staff'!$F$15:$F$114,MATCH($C286,'Standards &amp; Staff'!$A$15:$A$114,0)),"")</f>
        <v/>
      </c>
      <c r="Z286" s="39">
        <f>IFERROR(($P286/60)*$Y286,"")</f>
        <v/>
      </c>
      <c r="AA286" s="20" t="n"/>
      <c r="AB286" s="21">
        <f>IF($A286="","",IF(OR($M286="Not Completed",$U286="Failed",AND($T286&lt;&gt;"",$T286&lt;'Standards &amp; Staff'!$D$2),$AA286&gt;'Standards &amp; Staff'!$F$2),"Yes","No"))</f>
        <v/>
      </c>
      <c r="AC286" s="25">
        <f>IF($A286="","",IF($M286="Not Completed","Room Not Completed",IF($U286="Failed","Failed Inspection",IF(AND($T286&lt;&gt;"",$T286&lt;'Standards &amp; Staff'!$D$2),"Productivity Below Threshold",IF($AA286&gt;'Standards &amp; Staff'!$F$2,"Overtime Above Threshold","")))))</f>
        <v/>
      </c>
      <c r="AD286" s="26" t="n"/>
      <c r="AE286" s="26" t="n"/>
      <c r="AF286" s="20" t="n"/>
    </row>
    <row r="287">
      <c r="A287" s="19" t="n"/>
      <c r="B287" s="20" t="n"/>
      <c r="C287" s="20" t="n"/>
      <c r="D287" s="21">
        <f>IFERROR(INDEX('Standards &amp; Staff'!$B$15:$B$114,MATCH($C287,'Standards &amp; Staff'!$A$15:$A$114,0)),"")</f>
        <v/>
      </c>
      <c r="E287" s="21">
        <f>IFERROR(INDEX('Standards &amp; Staff'!$C$15:$C$114,MATCH($C287,'Standards &amp; Staff'!$A$15:$A$114,0)),"")</f>
        <v/>
      </c>
      <c r="F287" s="20" t="n"/>
      <c r="G287" s="20" t="n"/>
      <c r="H287" s="20" t="n"/>
      <c r="I287" s="20" t="n"/>
      <c r="J287" s="21">
        <f>IFERROR(IF($M287="Completed",INDEX('Standards &amp; Staff'!$B$5:$B$11,MATCH($I287,'Standards &amp; Staff'!$A$5:$A$11,0)),0),"")</f>
        <v/>
      </c>
      <c r="K287" s="22" t="n"/>
      <c r="L287" s="22" t="n"/>
      <c r="M287" s="20" t="n"/>
      <c r="N287" s="21">
        <f>IFERROR(IF(OR($K287="",$L287=""),"",MOD($L287-$K287,1)*1440),"")</f>
        <v/>
      </c>
      <c r="O287" s="20" t="n"/>
      <c r="P287" s="21">
        <f>IF(COUNTA($N287,$O287)=0,"",SUM($N287:$O287))</f>
        <v/>
      </c>
      <c r="Q287" s="21">
        <f>IFERROR(INDEX('Standards &amp; Staff'!$C$5:$C$11,MATCH($I287,'Standards &amp; Staff'!$A$5:$A$11,0)),"")</f>
        <v/>
      </c>
      <c r="R287" s="21">
        <f>IFERROR(($P287/60)*INDEX('Standards &amp; Staff'!$G$15:$G$114,MATCH($C287,'Standards &amp; Staff'!$A$15:$A$114,0)),"")</f>
        <v/>
      </c>
      <c r="S287" s="21">
        <f>IFERROR($N287-$Q287,"")</f>
        <v/>
      </c>
      <c r="T287" s="38">
        <f>IFERROR($J287/$R287,"")</f>
        <v/>
      </c>
      <c r="U287" s="20" t="n"/>
      <c r="V287" s="20" t="n"/>
      <c r="W287" s="20" t="n"/>
      <c r="X287" s="20" t="n"/>
      <c r="Y287" s="39">
        <f>IFERROR(INDEX('Standards &amp; Staff'!$F$15:$F$114,MATCH($C287,'Standards &amp; Staff'!$A$15:$A$114,0)),"")</f>
        <v/>
      </c>
      <c r="Z287" s="39">
        <f>IFERROR(($P287/60)*$Y287,"")</f>
        <v/>
      </c>
      <c r="AA287" s="20" t="n"/>
      <c r="AB287" s="21">
        <f>IF($A287="","",IF(OR($M287="Not Completed",$U287="Failed",AND($T287&lt;&gt;"",$T287&lt;'Standards &amp; Staff'!$D$2),$AA287&gt;'Standards &amp; Staff'!$F$2),"Yes","No"))</f>
        <v/>
      </c>
      <c r="AC287" s="25">
        <f>IF($A287="","",IF($M287="Not Completed","Room Not Completed",IF($U287="Failed","Failed Inspection",IF(AND($T287&lt;&gt;"",$T287&lt;'Standards &amp; Staff'!$D$2),"Productivity Below Threshold",IF($AA287&gt;'Standards &amp; Staff'!$F$2,"Overtime Above Threshold","")))))</f>
        <v/>
      </c>
      <c r="AD287" s="26" t="n"/>
      <c r="AE287" s="26" t="n"/>
      <c r="AF287" s="20" t="n"/>
    </row>
    <row r="288">
      <c r="A288" s="19" t="n"/>
      <c r="B288" s="20" t="n"/>
      <c r="C288" s="20" t="n"/>
      <c r="D288" s="21">
        <f>IFERROR(INDEX('Standards &amp; Staff'!$B$15:$B$114,MATCH($C288,'Standards &amp; Staff'!$A$15:$A$114,0)),"")</f>
        <v/>
      </c>
      <c r="E288" s="21">
        <f>IFERROR(INDEX('Standards &amp; Staff'!$C$15:$C$114,MATCH($C288,'Standards &amp; Staff'!$A$15:$A$114,0)),"")</f>
        <v/>
      </c>
      <c r="F288" s="20" t="n"/>
      <c r="G288" s="20" t="n"/>
      <c r="H288" s="20" t="n"/>
      <c r="I288" s="20" t="n"/>
      <c r="J288" s="21">
        <f>IFERROR(IF($M288="Completed",INDEX('Standards &amp; Staff'!$B$5:$B$11,MATCH($I288,'Standards &amp; Staff'!$A$5:$A$11,0)),0),"")</f>
        <v/>
      </c>
      <c r="K288" s="22" t="n"/>
      <c r="L288" s="22" t="n"/>
      <c r="M288" s="20" t="n"/>
      <c r="N288" s="21">
        <f>IFERROR(IF(OR($K288="",$L288=""),"",MOD($L288-$K288,1)*1440),"")</f>
        <v/>
      </c>
      <c r="O288" s="20" t="n"/>
      <c r="P288" s="21">
        <f>IF(COUNTA($N288,$O288)=0,"",SUM($N288:$O288))</f>
        <v/>
      </c>
      <c r="Q288" s="21">
        <f>IFERROR(INDEX('Standards &amp; Staff'!$C$5:$C$11,MATCH($I288,'Standards &amp; Staff'!$A$5:$A$11,0)),"")</f>
        <v/>
      </c>
      <c r="R288" s="21">
        <f>IFERROR(($P288/60)*INDEX('Standards &amp; Staff'!$G$15:$G$114,MATCH($C288,'Standards &amp; Staff'!$A$15:$A$114,0)),"")</f>
        <v/>
      </c>
      <c r="S288" s="21">
        <f>IFERROR($N288-$Q288,"")</f>
        <v/>
      </c>
      <c r="T288" s="38">
        <f>IFERROR($J288/$R288,"")</f>
        <v/>
      </c>
      <c r="U288" s="20" t="n"/>
      <c r="V288" s="20" t="n"/>
      <c r="W288" s="20" t="n"/>
      <c r="X288" s="20" t="n"/>
      <c r="Y288" s="39">
        <f>IFERROR(INDEX('Standards &amp; Staff'!$F$15:$F$114,MATCH($C288,'Standards &amp; Staff'!$A$15:$A$114,0)),"")</f>
        <v/>
      </c>
      <c r="Z288" s="39">
        <f>IFERROR(($P288/60)*$Y288,"")</f>
        <v/>
      </c>
      <c r="AA288" s="20" t="n"/>
      <c r="AB288" s="21">
        <f>IF($A288="","",IF(OR($M288="Not Completed",$U288="Failed",AND($T288&lt;&gt;"",$T288&lt;'Standards &amp; Staff'!$D$2),$AA288&gt;'Standards &amp; Staff'!$F$2),"Yes","No"))</f>
        <v/>
      </c>
      <c r="AC288" s="25">
        <f>IF($A288="","",IF($M288="Not Completed","Room Not Completed",IF($U288="Failed","Failed Inspection",IF(AND($T288&lt;&gt;"",$T288&lt;'Standards &amp; Staff'!$D$2),"Productivity Below Threshold",IF($AA288&gt;'Standards &amp; Staff'!$F$2,"Overtime Above Threshold","")))))</f>
        <v/>
      </c>
      <c r="AD288" s="26" t="n"/>
      <c r="AE288" s="26" t="n"/>
      <c r="AF288" s="20" t="n"/>
    </row>
    <row r="289">
      <c r="A289" s="19" t="n"/>
      <c r="B289" s="20" t="n"/>
      <c r="C289" s="20" t="n"/>
      <c r="D289" s="21">
        <f>IFERROR(INDEX('Standards &amp; Staff'!$B$15:$B$114,MATCH($C289,'Standards &amp; Staff'!$A$15:$A$114,0)),"")</f>
        <v/>
      </c>
      <c r="E289" s="21">
        <f>IFERROR(INDEX('Standards &amp; Staff'!$C$15:$C$114,MATCH($C289,'Standards &amp; Staff'!$A$15:$A$114,0)),"")</f>
        <v/>
      </c>
      <c r="F289" s="20" t="n"/>
      <c r="G289" s="20" t="n"/>
      <c r="H289" s="20" t="n"/>
      <c r="I289" s="20" t="n"/>
      <c r="J289" s="21">
        <f>IFERROR(IF($M289="Completed",INDEX('Standards &amp; Staff'!$B$5:$B$11,MATCH($I289,'Standards &amp; Staff'!$A$5:$A$11,0)),0),"")</f>
        <v/>
      </c>
      <c r="K289" s="22" t="n"/>
      <c r="L289" s="22" t="n"/>
      <c r="M289" s="20" t="n"/>
      <c r="N289" s="21">
        <f>IFERROR(IF(OR($K289="",$L289=""),"",MOD($L289-$K289,1)*1440),"")</f>
        <v/>
      </c>
      <c r="O289" s="20" t="n"/>
      <c r="P289" s="21">
        <f>IF(COUNTA($N289,$O289)=0,"",SUM($N289:$O289))</f>
        <v/>
      </c>
      <c r="Q289" s="21">
        <f>IFERROR(INDEX('Standards &amp; Staff'!$C$5:$C$11,MATCH($I289,'Standards &amp; Staff'!$A$5:$A$11,0)),"")</f>
        <v/>
      </c>
      <c r="R289" s="21">
        <f>IFERROR(($P289/60)*INDEX('Standards &amp; Staff'!$G$15:$G$114,MATCH($C289,'Standards &amp; Staff'!$A$15:$A$114,0)),"")</f>
        <v/>
      </c>
      <c r="S289" s="21">
        <f>IFERROR($N289-$Q289,"")</f>
        <v/>
      </c>
      <c r="T289" s="38">
        <f>IFERROR($J289/$R289,"")</f>
        <v/>
      </c>
      <c r="U289" s="20" t="n"/>
      <c r="V289" s="20" t="n"/>
      <c r="W289" s="20" t="n"/>
      <c r="X289" s="20" t="n"/>
      <c r="Y289" s="39">
        <f>IFERROR(INDEX('Standards &amp; Staff'!$F$15:$F$114,MATCH($C289,'Standards &amp; Staff'!$A$15:$A$114,0)),"")</f>
        <v/>
      </c>
      <c r="Z289" s="39">
        <f>IFERROR(($P289/60)*$Y289,"")</f>
        <v/>
      </c>
      <c r="AA289" s="20" t="n"/>
      <c r="AB289" s="21">
        <f>IF($A289="","",IF(OR($M289="Not Completed",$U289="Failed",AND($T289&lt;&gt;"",$T289&lt;'Standards &amp; Staff'!$D$2),$AA289&gt;'Standards &amp; Staff'!$F$2),"Yes","No"))</f>
        <v/>
      </c>
      <c r="AC289" s="25">
        <f>IF($A289="","",IF($M289="Not Completed","Room Not Completed",IF($U289="Failed","Failed Inspection",IF(AND($T289&lt;&gt;"",$T289&lt;'Standards &amp; Staff'!$D$2),"Productivity Below Threshold",IF($AA289&gt;'Standards &amp; Staff'!$F$2,"Overtime Above Threshold","")))))</f>
        <v/>
      </c>
      <c r="AD289" s="26" t="n"/>
      <c r="AE289" s="26" t="n"/>
      <c r="AF289" s="20" t="n"/>
    </row>
    <row r="290">
      <c r="A290" s="19" t="n"/>
      <c r="B290" s="20" t="n"/>
      <c r="C290" s="20" t="n"/>
      <c r="D290" s="21">
        <f>IFERROR(INDEX('Standards &amp; Staff'!$B$15:$B$114,MATCH($C290,'Standards &amp; Staff'!$A$15:$A$114,0)),"")</f>
        <v/>
      </c>
      <c r="E290" s="21">
        <f>IFERROR(INDEX('Standards &amp; Staff'!$C$15:$C$114,MATCH($C290,'Standards &amp; Staff'!$A$15:$A$114,0)),"")</f>
        <v/>
      </c>
      <c r="F290" s="20" t="n"/>
      <c r="G290" s="20" t="n"/>
      <c r="H290" s="20" t="n"/>
      <c r="I290" s="20" t="n"/>
      <c r="J290" s="21">
        <f>IFERROR(IF($M290="Completed",INDEX('Standards &amp; Staff'!$B$5:$B$11,MATCH($I290,'Standards &amp; Staff'!$A$5:$A$11,0)),0),"")</f>
        <v/>
      </c>
      <c r="K290" s="22" t="n"/>
      <c r="L290" s="22" t="n"/>
      <c r="M290" s="20" t="n"/>
      <c r="N290" s="21">
        <f>IFERROR(IF(OR($K290="",$L290=""),"",MOD($L290-$K290,1)*1440),"")</f>
        <v/>
      </c>
      <c r="O290" s="20" t="n"/>
      <c r="P290" s="21">
        <f>IF(COUNTA($N290,$O290)=0,"",SUM($N290:$O290))</f>
        <v/>
      </c>
      <c r="Q290" s="21">
        <f>IFERROR(INDEX('Standards &amp; Staff'!$C$5:$C$11,MATCH($I290,'Standards &amp; Staff'!$A$5:$A$11,0)),"")</f>
        <v/>
      </c>
      <c r="R290" s="21">
        <f>IFERROR(($P290/60)*INDEX('Standards &amp; Staff'!$G$15:$G$114,MATCH($C290,'Standards &amp; Staff'!$A$15:$A$114,0)),"")</f>
        <v/>
      </c>
      <c r="S290" s="21">
        <f>IFERROR($N290-$Q290,"")</f>
        <v/>
      </c>
      <c r="T290" s="38">
        <f>IFERROR($J290/$R290,"")</f>
        <v/>
      </c>
      <c r="U290" s="20" t="n"/>
      <c r="V290" s="20" t="n"/>
      <c r="W290" s="20" t="n"/>
      <c r="X290" s="20" t="n"/>
      <c r="Y290" s="39">
        <f>IFERROR(INDEX('Standards &amp; Staff'!$F$15:$F$114,MATCH($C290,'Standards &amp; Staff'!$A$15:$A$114,0)),"")</f>
        <v/>
      </c>
      <c r="Z290" s="39">
        <f>IFERROR(($P290/60)*$Y290,"")</f>
        <v/>
      </c>
      <c r="AA290" s="20" t="n"/>
      <c r="AB290" s="21">
        <f>IF($A290="","",IF(OR($M290="Not Completed",$U290="Failed",AND($T290&lt;&gt;"",$T290&lt;'Standards &amp; Staff'!$D$2),$AA290&gt;'Standards &amp; Staff'!$F$2),"Yes","No"))</f>
        <v/>
      </c>
      <c r="AC290" s="25">
        <f>IF($A290="","",IF($M290="Not Completed","Room Not Completed",IF($U290="Failed","Failed Inspection",IF(AND($T290&lt;&gt;"",$T290&lt;'Standards &amp; Staff'!$D$2),"Productivity Below Threshold",IF($AA290&gt;'Standards &amp; Staff'!$F$2,"Overtime Above Threshold","")))))</f>
        <v/>
      </c>
      <c r="AD290" s="26" t="n"/>
      <c r="AE290" s="26" t="n"/>
      <c r="AF290" s="20" t="n"/>
    </row>
    <row r="291">
      <c r="A291" s="19" t="n"/>
      <c r="B291" s="20" t="n"/>
      <c r="C291" s="20" t="n"/>
      <c r="D291" s="21">
        <f>IFERROR(INDEX('Standards &amp; Staff'!$B$15:$B$114,MATCH($C291,'Standards &amp; Staff'!$A$15:$A$114,0)),"")</f>
        <v/>
      </c>
      <c r="E291" s="21">
        <f>IFERROR(INDEX('Standards &amp; Staff'!$C$15:$C$114,MATCH($C291,'Standards &amp; Staff'!$A$15:$A$114,0)),"")</f>
        <v/>
      </c>
      <c r="F291" s="20" t="n"/>
      <c r="G291" s="20" t="n"/>
      <c r="H291" s="20" t="n"/>
      <c r="I291" s="20" t="n"/>
      <c r="J291" s="21">
        <f>IFERROR(IF($M291="Completed",INDEX('Standards &amp; Staff'!$B$5:$B$11,MATCH($I291,'Standards &amp; Staff'!$A$5:$A$11,0)),0),"")</f>
        <v/>
      </c>
      <c r="K291" s="22" t="n"/>
      <c r="L291" s="22" t="n"/>
      <c r="M291" s="20" t="n"/>
      <c r="N291" s="21">
        <f>IFERROR(IF(OR($K291="",$L291=""),"",MOD($L291-$K291,1)*1440),"")</f>
        <v/>
      </c>
      <c r="O291" s="20" t="n"/>
      <c r="P291" s="21">
        <f>IF(COUNTA($N291,$O291)=0,"",SUM($N291:$O291))</f>
        <v/>
      </c>
      <c r="Q291" s="21">
        <f>IFERROR(INDEX('Standards &amp; Staff'!$C$5:$C$11,MATCH($I291,'Standards &amp; Staff'!$A$5:$A$11,0)),"")</f>
        <v/>
      </c>
      <c r="R291" s="21">
        <f>IFERROR(($P291/60)*INDEX('Standards &amp; Staff'!$G$15:$G$114,MATCH($C291,'Standards &amp; Staff'!$A$15:$A$114,0)),"")</f>
        <v/>
      </c>
      <c r="S291" s="21">
        <f>IFERROR($N291-$Q291,"")</f>
        <v/>
      </c>
      <c r="T291" s="38">
        <f>IFERROR($J291/$R291,"")</f>
        <v/>
      </c>
      <c r="U291" s="20" t="n"/>
      <c r="V291" s="20" t="n"/>
      <c r="W291" s="20" t="n"/>
      <c r="X291" s="20" t="n"/>
      <c r="Y291" s="39">
        <f>IFERROR(INDEX('Standards &amp; Staff'!$F$15:$F$114,MATCH($C291,'Standards &amp; Staff'!$A$15:$A$114,0)),"")</f>
        <v/>
      </c>
      <c r="Z291" s="39">
        <f>IFERROR(($P291/60)*$Y291,"")</f>
        <v/>
      </c>
      <c r="AA291" s="20" t="n"/>
      <c r="AB291" s="21">
        <f>IF($A291="","",IF(OR($M291="Not Completed",$U291="Failed",AND($T291&lt;&gt;"",$T291&lt;'Standards &amp; Staff'!$D$2),$AA291&gt;'Standards &amp; Staff'!$F$2),"Yes","No"))</f>
        <v/>
      </c>
      <c r="AC291" s="25">
        <f>IF($A291="","",IF($M291="Not Completed","Room Not Completed",IF($U291="Failed","Failed Inspection",IF(AND($T291&lt;&gt;"",$T291&lt;'Standards &amp; Staff'!$D$2),"Productivity Below Threshold",IF($AA291&gt;'Standards &amp; Staff'!$F$2,"Overtime Above Threshold","")))))</f>
        <v/>
      </c>
      <c r="AD291" s="26" t="n"/>
      <c r="AE291" s="26" t="n"/>
      <c r="AF291" s="20" t="n"/>
    </row>
    <row r="292">
      <c r="A292" s="19" t="n"/>
      <c r="B292" s="20" t="n"/>
      <c r="C292" s="20" t="n"/>
      <c r="D292" s="21">
        <f>IFERROR(INDEX('Standards &amp; Staff'!$B$15:$B$114,MATCH($C292,'Standards &amp; Staff'!$A$15:$A$114,0)),"")</f>
        <v/>
      </c>
      <c r="E292" s="21">
        <f>IFERROR(INDEX('Standards &amp; Staff'!$C$15:$C$114,MATCH($C292,'Standards &amp; Staff'!$A$15:$A$114,0)),"")</f>
        <v/>
      </c>
      <c r="F292" s="20" t="n"/>
      <c r="G292" s="20" t="n"/>
      <c r="H292" s="20" t="n"/>
      <c r="I292" s="20" t="n"/>
      <c r="J292" s="21">
        <f>IFERROR(IF($M292="Completed",INDEX('Standards &amp; Staff'!$B$5:$B$11,MATCH($I292,'Standards &amp; Staff'!$A$5:$A$11,0)),0),"")</f>
        <v/>
      </c>
      <c r="K292" s="22" t="n"/>
      <c r="L292" s="22" t="n"/>
      <c r="M292" s="20" t="n"/>
      <c r="N292" s="21">
        <f>IFERROR(IF(OR($K292="",$L292=""),"",MOD($L292-$K292,1)*1440),"")</f>
        <v/>
      </c>
      <c r="O292" s="20" t="n"/>
      <c r="P292" s="21">
        <f>IF(COUNTA($N292,$O292)=0,"",SUM($N292:$O292))</f>
        <v/>
      </c>
      <c r="Q292" s="21">
        <f>IFERROR(INDEX('Standards &amp; Staff'!$C$5:$C$11,MATCH($I292,'Standards &amp; Staff'!$A$5:$A$11,0)),"")</f>
        <v/>
      </c>
      <c r="R292" s="21">
        <f>IFERROR(($P292/60)*INDEX('Standards &amp; Staff'!$G$15:$G$114,MATCH($C292,'Standards &amp; Staff'!$A$15:$A$114,0)),"")</f>
        <v/>
      </c>
      <c r="S292" s="21">
        <f>IFERROR($N292-$Q292,"")</f>
        <v/>
      </c>
      <c r="T292" s="38">
        <f>IFERROR($J292/$R292,"")</f>
        <v/>
      </c>
      <c r="U292" s="20" t="n"/>
      <c r="V292" s="20" t="n"/>
      <c r="W292" s="20" t="n"/>
      <c r="X292" s="20" t="n"/>
      <c r="Y292" s="39">
        <f>IFERROR(INDEX('Standards &amp; Staff'!$F$15:$F$114,MATCH($C292,'Standards &amp; Staff'!$A$15:$A$114,0)),"")</f>
        <v/>
      </c>
      <c r="Z292" s="39">
        <f>IFERROR(($P292/60)*$Y292,"")</f>
        <v/>
      </c>
      <c r="AA292" s="20" t="n"/>
      <c r="AB292" s="21">
        <f>IF($A292="","",IF(OR($M292="Not Completed",$U292="Failed",AND($T292&lt;&gt;"",$T292&lt;'Standards &amp; Staff'!$D$2),$AA292&gt;'Standards &amp; Staff'!$F$2),"Yes","No"))</f>
        <v/>
      </c>
      <c r="AC292" s="25">
        <f>IF($A292="","",IF($M292="Not Completed","Room Not Completed",IF($U292="Failed","Failed Inspection",IF(AND($T292&lt;&gt;"",$T292&lt;'Standards &amp; Staff'!$D$2),"Productivity Below Threshold",IF($AA292&gt;'Standards &amp; Staff'!$F$2,"Overtime Above Threshold","")))))</f>
        <v/>
      </c>
      <c r="AD292" s="26" t="n"/>
      <c r="AE292" s="26" t="n"/>
      <c r="AF292" s="20" t="n"/>
    </row>
    <row r="293">
      <c r="A293" s="19" t="n"/>
      <c r="B293" s="20" t="n"/>
      <c r="C293" s="20" t="n"/>
      <c r="D293" s="21">
        <f>IFERROR(INDEX('Standards &amp; Staff'!$B$15:$B$114,MATCH($C293,'Standards &amp; Staff'!$A$15:$A$114,0)),"")</f>
        <v/>
      </c>
      <c r="E293" s="21">
        <f>IFERROR(INDEX('Standards &amp; Staff'!$C$15:$C$114,MATCH($C293,'Standards &amp; Staff'!$A$15:$A$114,0)),"")</f>
        <v/>
      </c>
      <c r="F293" s="20" t="n"/>
      <c r="G293" s="20" t="n"/>
      <c r="H293" s="20" t="n"/>
      <c r="I293" s="20" t="n"/>
      <c r="J293" s="21">
        <f>IFERROR(IF($M293="Completed",INDEX('Standards &amp; Staff'!$B$5:$B$11,MATCH($I293,'Standards &amp; Staff'!$A$5:$A$11,0)),0),"")</f>
        <v/>
      </c>
      <c r="K293" s="22" t="n"/>
      <c r="L293" s="22" t="n"/>
      <c r="M293" s="20" t="n"/>
      <c r="N293" s="21">
        <f>IFERROR(IF(OR($K293="",$L293=""),"",MOD($L293-$K293,1)*1440),"")</f>
        <v/>
      </c>
      <c r="O293" s="20" t="n"/>
      <c r="P293" s="21">
        <f>IF(COUNTA($N293,$O293)=0,"",SUM($N293:$O293))</f>
        <v/>
      </c>
      <c r="Q293" s="21">
        <f>IFERROR(INDEX('Standards &amp; Staff'!$C$5:$C$11,MATCH($I293,'Standards &amp; Staff'!$A$5:$A$11,0)),"")</f>
        <v/>
      </c>
      <c r="R293" s="21">
        <f>IFERROR(($P293/60)*INDEX('Standards &amp; Staff'!$G$15:$G$114,MATCH($C293,'Standards &amp; Staff'!$A$15:$A$114,0)),"")</f>
        <v/>
      </c>
      <c r="S293" s="21">
        <f>IFERROR($N293-$Q293,"")</f>
        <v/>
      </c>
      <c r="T293" s="38">
        <f>IFERROR($J293/$R293,"")</f>
        <v/>
      </c>
      <c r="U293" s="20" t="n"/>
      <c r="V293" s="20" t="n"/>
      <c r="W293" s="20" t="n"/>
      <c r="X293" s="20" t="n"/>
      <c r="Y293" s="39">
        <f>IFERROR(INDEX('Standards &amp; Staff'!$F$15:$F$114,MATCH($C293,'Standards &amp; Staff'!$A$15:$A$114,0)),"")</f>
        <v/>
      </c>
      <c r="Z293" s="39">
        <f>IFERROR(($P293/60)*$Y293,"")</f>
        <v/>
      </c>
      <c r="AA293" s="20" t="n"/>
      <c r="AB293" s="21">
        <f>IF($A293="","",IF(OR($M293="Not Completed",$U293="Failed",AND($T293&lt;&gt;"",$T293&lt;'Standards &amp; Staff'!$D$2),$AA293&gt;'Standards &amp; Staff'!$F$2),"Yes","No"))</f>
        <v/>
      </c>
      <c r="AC293" s="25">
        <f>IF($A293="","",IF($M293="Not Completed","Room Not Completed",IF($U293="Failed","Failed Inspection",IF(AND($T293&lt;&gt;"",$T293&lt;'Standards &amp; Staff'!$D$2),"Productivity Below Threshold",IF($AA293&gt;'Standards &amp; Staff'!$F$2,"Overtime Above Threshold","")))))</f>
        <v/>
      </c>
      <c r="AD293" s="26" t="n"/>
      <c r="AE293" s="26" t="n"/>
      <c r="AF293" s="20" t="n"/>
    </row>
    <row r="294">
      <c r="A294" s="19" t="n"/>
      <c r="B294" s="20" t="n"/>
      <c r="C294" s="20" t="n"/>
      <c r="D294" s="21">
        <f>IFERROR(INDEX('Standards &amp; Staff'!$B$15:$B$114,MATCH($C294,'Standards &amp; Staff'!$A$15:$A$114,0)),"")</f>
        <v/>
      </c>
      <c r="E294" s="21">
        <f>IFERROR(INDEX('Standards &amp; Staff'!$C$15:$C$114,MATCH($C294,'Standards &amp; Staff'!$A$15:$A$114,0)),"")</f>
        <v/>
      </c>
      <c r="F294" s="20" t="n"/>
      <c r="G294" s="20" t="n"/>
      <c r="H294" s="20" t="n"/>
      <c r="I294" s="20" t="n"/>
      <c r="J294" s="21">
        <f>IFERROR(IF($M294="Completed",INDEX('Standards &amp; Staff'!$B$5:$B$11,MATCH($I294,'Standards &amp; Staff'!$A$5:$A$11,0)),0),"")</f>
        <v/>
      </c>
      <c r="K294" s="22" t="n"/>
      <c r="L294" s="22" t="n"/>
      <c r="M294" s="20" t="n"/>
      <c r="N294" s="21">
        <f>IFERROR(IF(OR($K294="",$L294=""),"",MOD($L294-$K294,1)*1440),"")</f>
        <v/>
      </c>
      <c r="O294" s="20" t="n"/>
      <c r="P294" s="21">
        <f>IF(COUNTA($N294,$O294)=0,"",SUM($N294:$O294))</f>
        <v/>
      </c>
      <c r="Q294" s="21">
        <f>IFERROR(INDEX('Standards &amp; Staff'!$C$5:$C$11,MATCH($I294,'Standards &amp; Staff'!$A$5:$A$11,0)),"")</f>
        <v/>
      </c>
      <c r="R294" s="21">
        <f>IFERROR(($P294/60)*INDEX('Standards &amp; Staff'!$G$15:$G$114,MATCH($C294,'Standards &amp; Staff'!$A$15:$A$114,0)),"")</f>
        <v/>
      </c>
      <c r="S294" s="21">
        <f>IFERROR($N294-$Q294,"")</f>
        <v/>
      </c>
      <c r="T294" s="38">
        <f>IFERROR($J294/$R294,"")</f>
        <v/>
      </c>
      <c r="U294" s="20" t="n"/>
      <c r="V294" s="20" t="n"/>
      <c r="W294" s="20" t="n"/>
      <c r="X294" s="20" t="n"/>
      <c r="Y294" s="39">
        <f>IFERROR(INDEX('Standards &amp; Staff'!$F$15:$F$114,MATCH($C294,'Standards &amp; Staff'!$A$15:$A$114,0)),"")</f>
        <v/>
      </c>
      <c r="Z294" s="39">
        <f>IFERROR(($P294/60)*$Y294,"")</f>
        <v/>
      </c>
      <c r="AA294" s="20" t="n"/>
      <c r="AB294" s="21">
        <f>IF($A294="","",IF(OR($M294="Not Completed",$U294="Failed",AND($T294&lt;&gt;"",$T294&lt;'Standards &amp; Staff'!$D$2),$AA294&gt;'Standards &amp; Staff'!$F$2),"Yes","No"))</f>
        <v/>
      </c>
      <c r="AC294" s="25">
        <f>IF($A294="","",IF($M294="Not Completed","Room Not Completed",IF($U294="Failed","Failed Inspection",IF(AND($T294&lt;&gt;"",$T294&lt;'Standards &amp; Staff'!$D$2),"Productivity Below Threshold",IF($AA294&gt;'Standards &amp; Staff'!$F$2,"Overtime Above Threshold","")))))</f>
        <v/>
      </c>
      <c r="AD294" s="26" t="n"/>
      <c r="AE294" s="26" t="n"/>
      <c r="AF294" s="20" t="n"/>
    </row>
    <row r="295">
      <c r="A295" s="19" t="n"/>
      <c r="B295" s="20" t="n"/>
      <c r="C295" s="20" t="n"/>
      <c r="D295" s="21">
        <f>IFERROR(INDEX('Standards &amp; Staff'!$B$15:$B$114,MATCH($C295,'Standards &amp; Staff'!$A$15:$A$114,0)),"")</f>
        <v/>
      </c>
      <c r="E295" s="21">
        <f>IFERROR(INDEX('Standards &amp; Staff'!$C$15:$C$114,MATCH($C295,'Standards &amp; Staff'!$A$15:$A$114,0)),"")</f>
        <v/>
      </c>
      <c r="F295" s="20" t="n"/>
      <c r="G295" s="20" t="n"/>
      <c r="H295" s="20" t="n"/>
      <c r="I295" s="20" t="n"/>
      <c r="J295" s="21">
        <f>IFERROR(IF($M295="Completed",INDEX('Standards &amp; Staff'!$B$5:$B$11,MATCH($I295,'Standards &amp; Staff'!$A$5:$A$11,0)),0),"")</f>
        <v/>
      </c>
      <c r="K295" s="22" t="n"/>
      <c r="L295" s="22" t="n"/>
      <c r="M295" s="20" t="n"/>
      <c r="N295" s="21">
        <f>IFERROR(IF(OR($K295="",$L295=""),"",MOD($L295-$K295,1)*1440),"")</f>
        <v/>
      </c>
      <c r="O295" s="20" t="n"/>
      <c r="P295" s="21">
        <f>IF(COUNTA($N295,$O295)=0,"",SUM($N295:$O295))</f>
        <v/>
      </c>
      <c r="Q295" s="21">
        <f>IFERROR(INDEX('Standards &amp; Staff'!$C$5:$C$11,MATCH($I295,'Standards &amp; Staff'!$A$5:$A$11,0)),"")</f>
        <v/>
      </c>
      <c r="R295" s="21">
        <f>IFERROR(($P295/60)*INDEX('Standards &amp; Staff'!$G$15:$G$114,MATCH($C295,'Standards &amp; Staff'!$A$15:$A$114,0)),"")</f>
        <v/>
      </c>
      <c r="S295" s="21">
        <f>IFERROR($N295-$Q295,"")</f>
        <v/>
      </c>
      <c r="T295" s="38">
        <f>IFERROR($J295/$R295,"")</f>
        <v/>
      </c>
      <c r="U295" s="20" t="n"/>
      <c r="V295" s="20" t="n"/>
      <c r="W295" s="20" t="n"/>
      <c r="X295" s="20" t="n"/>
      <c r="Y295" s="39">
        <f>IFERROR(INDEX('Standards &amp; Staff'!$F$15:$F$114,MATCH($C295,'Standards &amp; Staff'!$A$15:$A$114,0)),"")</f>
        <v/>
      </c>
      <c r="Z295" s="39">
        <f>IFERROR(($P295/60)*$Y295,"")</f>
        <v/>
      </c>
      <c r="AA295" s="20" t="n"/>
      <c r="AB295" s="21">
        <f>IF($A295="","",IF(OR($M295="Not Completed",$U295="Failed",AND($T295&lt;&gt;"",$T295&lt;'Standards &amp; Staff'!$D$2),$AA295&gt;'Standards &amp; Staff'!$F$2),"Yes","No"))</f>
        <v/>
      </c>
      <c r="AC295" s="25">
        <f>IF($A295="","",IF($M295="Not Completed","Room Not Completed",IF($U295="Failed","Failed Inspection",IF(AND($T295&lt;&gt;"",$T295&lt;'Standards &amp; Staff'!$D$2),"Productivity Below Threshold",IF($AA295&gt;'Standards &amp; Staff'!$F$2,"Overtime Above Threshold","")))))</f>
        <v/>
      </c>
      <c r="AD295" s="26" t="n"/>
      <c r="AE295" s="26" t="n"/>
      <c r="AF295" s="20" t="n"/>
    </row>
    <row r="296">
      <c r="A296" s="19" t="n"/>
      <c r="B296" s="20" t="n"/>
      <c r="C296" s="20" t="n"/>
      <c r="D296" s="21">
        <f>IFERROR(INDEX('Standards &amp; Staff'!$B$15:$B$114,MATCH($C296,'Standards &amp; Staff'!$A$15:$A$114,0)),"")</f>
        <v/>
      </c>
      <c r="E296" s="21">
        <f>IFERROR(INDEX('Standards &amp; Staff'!$C$15:$C$114,MATCH($C296,'Standards &amp; Staff'!$A$15:$A$114,0)),"")</f>
        <v/>
      </c>
      <c r="F296" s="20" t="n"/>
      <c r="G296" s="20" t="n"/>
      <c r="H296" s="20" t="n"/>
      <c r="I296" s="20" t="n"/>
      <c r="J296" s="21">
        <f>IFERROR(IF($M296="Completed",INDEX('Standards &amp; Staff'!$B$5:$B$11,MATCH($I296,'Standards &amp; Staff'!$A$5:$A$11,0)),0),"")</f>
        <v/>
      </c>
      <c r="K296" s="22" t="n"/>
      <c r="L296" s="22" t="n"/>
      <c r="M296" s="20" t="n"/>
      <c r="N296" s="21">
        <f>IFERROR(IF(OR($K296="",$L296=""),"",MOD($L296-$K296,1)*1440),"")</f>
        <v/>
      </c>
      <c r="O296" s="20" t="n"/>
      <c r="P296" s="21">
        <f>IF(COUNTA($N296,$O296)=0,"",SUM($N296:$O296))</f>
        <v/>
      </c>
      <c r="Q296" s="21">
        <f>IFERROR(INDEX('Standards &amp; Staff'!$C$5:$C$11,MATCH($I296,'Standards &amp; Staff'!$A$5:$A$11,0)),"")</f>
        <v/>
      </c>
      <c r="R296" s="21">
        <f>IFERROR(($P296/60)*INDEX('Standards &amp; Staff'!$G$15:$G$114,MATCH($C296,'Standards &amp; Staff'!$A$15:$A$114,0)),"")</f>
        <v/>
      </c>
      <c r="S296" s="21">
        <f>IFERROR($N296-$Q296,"")</f>
        <v/>
      </c>
      <c r="T296" s="38">
        <f>IFERROR($J296/$R296,"")</f>
        <v/>
      </c>
      <c r="U296" s="20" t="n"/>
      <c r="V296" s="20" t="n"/>
      <c r="W296" s="20" t="n"/>
      <c r="X296" s="20" t="n"/>
      <c r="Y296" s="39">
        <f>IFERROR(INDEX('Standards &amp; Staff'!$F$15:$F$114,MATCH($C296,'Standards &amp; Staff'!$A$15:$A$114,0)),"")</f>
        <v/>
      </c>
      <c r="Z296" s="39">
        <f>IFERROR(($P296/60)*$Y296,"")</f>
        <v/>
      </c>
      <c r="AA296" s="20" t="n"/>
      <c r="AB296" s="21">
        <f>IF($A296="","",IF(OR($M296="Not Completed",$U296="Failed",AND($T296&lt;&gt;"",$T296&lt;'Standards &amp; Staff'!$D$2),$AA296&gt;'Standards &amp; Staff'!$F$2),"Yes","No"))</f>
        <v/>
      </c>
      <c r="AC296" s="25">
        <f>IF($A296="","",IF($M296="Not Completed","Room Not Completed",IF($U296="Failed","Failed Inspection",IF(AND($T296&lt;&gt;"",$T296&lt;'Standards &amp; Staff'!$D$2),"Productivity Below Threshold",IF($AA296&gt;'Standards &amp; Staff'!$F$2,"Overtime Above Threshold","")))))</f>
        <v/>
      </c>
      <c r="AD296" s="26" t="n"/>
      <c r="AE296" s="26" t="n"/>
      <c r="AF296" s="20" t="n"/>
    </row>
    <row r="297">
      <c r="A297" s="19" t="n"/>
      <c r="B297" s="20" t="n"/>
      <c r="C297" s="20" t="n"/>
      <c r="D297" s="21">
        <f>IFERROR(INDEX('Standards &amp; Staff'!$B$15:$B$114,MATCH($C297,'Standards &amp; Staff'!$A$15:$A$114,0)),"")</f>
        <v/>
      </c>
      <c r="E297" s="21">
        <f>IFERROR(INDEX('Standards &amp; Staff'!$C$15:$C$114,MATCH($C297,'Standards &amp; Staff'!$A$15:$A$114,0)),"")</f>
        <v/>
      </c>
      <c r="F297" s="20" t="n"/>
      <c r="G297" s="20" t="n"/>
      <c r="H297" s="20" t="n"/>
      <c r="I297" s="20" t="n"/>
      <c r="J297" s="21">
        <f>IFERROR(IF($M297="Completed",INDEX('Standards &amp; Staff'!$B$5:$B$11,MATCH($I297,'Standards &amp; Staff'!$A$5:$A$11,0)),0),"")</f>
        <v/>
      </c>
      <c r="K297" s="22" t="n"/>
      <c r="L297" s="22" t="n"/>
      <c r="M297" s="20" t="n"/>
      <c r="N297" s="21">
        <f>IFERROR(IF(OR($K297="",$L297=""),"",MOD($L297-$K297,1)*1440),"")</f>
        <v/>
      </c>
      <c r="O297" s="20" t="n"/>
      <c r="P297" s="21">
        <f>IF(COUNTA($N297,$O297)=0,"",SUM($N297:$O297))</f>
        <v/>
      </c>
      <c r="Q297" s="21">
        <f>IFERROR(INDEX('Standards &amp; Staff'!$C$5:$C$11,MATCH($I297,'Standards &amp; Staff'!$A$5:$A$11,0)),"")</f>
        <v/>
      </c>
      <c r="R297" s="21">
        <f>IFERROR(($P297/60)*INDEX('Standards &amp; Staff'!$G$15:$G$114,MATCH($C297,'Standards &amp; Staff'!$A$15:$A$114,0)),"")</f>
        <v/>
      </c>
      <c r="S297" s="21">
        <f>IFERROR($N297-$Q297,"")</f>
        <v/>
      </c>
      <c r="T297" s="38">
        <f>IFERROR($J297/$R297,"")</f>
        <v/>
      </c>
      <c r="U297" s="20" t="n"/>
      <c r="V297" s="20" t="n"/>
      <c r="W297" s="20" t="n"/>
      <c r="X297" s="20" t="n"/>
      <c r="Y297" s="39">
        <f>IFERROR(INDEX('Standards &amp; Staff'!$F$15:$F$114,MATCH($C297,'Standards &amp; Staff'!$A$15:$A$114,0)),"")</f>
        <v/>
      </c>
      <c r="Z297" s="39">
        <f>IFERROR(($P297/60)*$Y297,"")</f>
        <v/>
      </c>
      <c r="AA297" s="20" t="n"/>
      <c r="AB297" s="21">
        <f>IF($A297="","",IF(OR($M297="Not Completed",$U297="Failed",AND($T297&lt;&gt;"",$T297&lt;'Standards &amp; Staff'!$D$2),$AA297&gt;'Standards &amp; Staff'!$F$2),"Yes","No"))</f>
        <v/>
      </c>
      <c r="AC297" s="25">
        <f>IF($A297="","",IF($M297="Not Completed","Room Not Completed",IF($U297="Failed","Failed Inspection",IF(AND($T297&lt;&gt;"",$T297&lt;'Standards &amp; Staff'!$D$2),"Productivity Below Threshold",IF($AA297&gt;'Standards &amp; Staff'!$F$2,"Overtime Above Threshold","")))))</f>
        <v/>
      </c>
      <c r="AD297" s="26" t="n"/>
      <c r="AE297" s="26" t="n"/>
      <c r="AF297" s="20" t="n"/>
    </row>
    <row r="298">
      <c r="A298" s="19" t="n"/>
      <c r="B298" s="20" t="n"/>
      <c r="C298" s="20" t="n"/>
      <c r="D298" s="21">
        <f>IFERROR(INDEX('Standards &amp; Staff'!$B$15:$B$114,MATCH($C298,'Standards &amp; Staff'!$A$15:$A$114,0)),"")</f>
        <v/>
      </c>
      <c r="E298" s="21">
        <f>IFERROR(INDEX('Standards &amp; Staff'!$C$15:$C$114,MATCH($C298,'Standards &amp; Staff'!$A$15:$A$114,0)),"")</f>
        <v/>
      </c>
      <c r="F298" s="20" t="n"/>
      <c r="G298" s="20" t="n"/>
      <c r="H298" s="20" t="n"/>
      <c r="I298" s="20" t="n"/>
      <c r="J298" s="21">
        <f>IFERROR(IF($M298="Completed",INDEX('Standards &amp; Staff'!$B$5:$B$11,MATCH($I298,'Standards &amp; Staff'!$A$5:$A$11,0)),0),"")</f>
        <v/>
      </c>
      <c r="K298" s="22" t="n"/>
      <c r="L298" s="22" t="n"/>
      <c r="M298" s="20" t="n"/>
      <c r="N298" s="21">
        <f>IFERROR(IF(OR($K298="",$L298=""),"",MOD($L298-$K298,1)*1440),"")</f>
        <v/>
      </c>
      <c r="O298" s="20" t="n"/>
      <c r="P298" s="21">
        <f>IF(COUNTA($N298,$O298)=0,"",SUM($N298:$O298))</f>
        <v/>
      </c>
      <c r="Q298" s="21">
        <f>IFERROR(INDEX('Standards &amp; Staff'!$C$5:$C$11,MATCH($I298,'Standards &amp; Staff'!$A$5:$A$11,0)),"")</f>
        <v/>
      </c>
      <c r="R298" s="21">
        <f>IFERROR(($P298/60)*INDEX('Standards &amp; Staff'!$G$15:$G$114,MATCH($C298,'Standards &amp; Staff'!$A$15:$A$114,0)),"")</f>
        <v/>
      </c>
      <c r="S298" s="21">
        <f>IFERROR($N298-$Q298,"")</f>
        <v/>
      </c>
      <c r="T298" s="38">
        <f>IFERROR($J298/$R298,"")</f>
        <v/>
      </c>
      <c r="U298" s="20" t="n"/>
      <c r="V298" s="20" t="n"/>
      <c r="W298" s="20" t="n"/>
      <c r="X298" s="20" t="n"/>
      <c r="Y298" s="39">
        <f>IFERROR(INDEX('Standards &amp; Staff'!$F$15:$F$114,MATCH($C298,'Standards &amp; Staff'!$A$15:$A$114,0)),"")</f>
        <v/>
      </c>
      <c r="Z298" s="39">
        <f>IFERROR(($P298/60)*$Y298,"")</f>
        <v/>
      </c>
      <c r="AA298" s="20" t="n"/>
      <c r="AB298" s="21">
        <f>IF($A298="","",IF(OR($M298="Not Completed",$U298="Failed",AND($T298&lt;&gt;"",$T298&lt;'Standards &amp; Staff'!$D$2),$AA298&gt;'Standards &amp; Staff'!$F$2),"Yes","No"))</f>
        <v/>
      </c>
      <c r="AC298" s="25">
        <f>IF($A298="","",IF($M298="Not Completed","Room Not Completed",IF($U298="Failed","Failed Inspection",IF(AND($T298&lt;&gt;"",$T298&lt;'Standards &amp; Staff'!$D$2),"Productivity Below Threshold",IF($AA298&gt;'Standards &amp; Staff'!$F$2,"Overtime Above Threshold","")))))</f>
        <v/>
      </c>
      <c r="AD298" s="26" t="n"/>
      <c r="AE298" s="26" t="n"/>
      <c r="AF298" s="20" t="n"/>
    </row>
    <row r="299">
      <c r="A299" s="19" t="n"/>
      <c r="B299" s="20" t="n"/>
      <c r="C299" s="20" t="n"/>
      <c r="D299" s="21">
        <f>IFERROR(INDEX('Standards &amp; Staff'!$B$15:$B$114,MATCH($C299,'Standards &amp; Staff'!$A$15:$A$114,0)),"")</f>
        <v/>
      </c>
      <c r="E299" s="21">
        <f>IFERROR(INDEX('Standards &amp; Staff'!$C$15:$C$114,MATCH($C299,'Standards &amp; Staff'!$A$15:$A$114,0)),"")</f>
        <v/>
      </c>
      <c r="F299" s="20" t="n"/>
      <c r="G299" s="20" t="n"/>
      <c r="H299" s="20" t="n"/>
      <c r="I299" s="20" t="n"/>
      <c r="J299" s="21">
        <f>IFERROR(IF($M299="Completed",INDEX('Standards &amp; Staff'!$B$5:$B$11,MATCH($I299,'Standards &amp; Staff'!$A$5:$A$11,0)),0),"")</f>
        <v/>
      </c>
      <c r="K299" s="22" t="n"/>
      <c r="L299" s="22" t="n"/>
      <c r="M299" s="20" t="n"/>
      <c r="N299" s="21">
        <f>IFERROR(IF(OR($K299="",$L299=""),"",MOD($L299-$K299,1)*1440),"")</f>
        <v/>
      </c>
      <c r="O299" s="20" t="n"/>
      <c r="P299" s="21">
        <f>IF(COUNTA($N299,$O299)=0,"",SUM($N299:$O299))</f>
        <v/>
      </c>
      <c r="Q299" s="21">
        <f>IFERROR(INDEX('Standards &amp; Staff'!$C$5:$C$11,MATCH($I299,'Standards &amp; Staff'!$A$5:$A$11,0)),"")</f>
        <v/>
      </c>
      <c r="R299" s="21">
        <f>IFERROR(($P299/60)*INDEX('Standards &amp; Staff'!$G$15:$G$114,MATCH($C299,'Standards &amp; Staff'!$A$15:$A$114,0)),"")</f>
        <v/>
      </c>
      <c r="S299" s="21">
        <f>IFERROR($N299-$Q299,"")</f>
        <v/>
      </c>
      <c r="T299" s="38">
        <f>IFERROR($J299/$R299,"")</f>
        <v/>
      </c>
      <c r="U299" s="20" t="n"/>
      <c r="V299" s="20" t="n"/>
      <c r="W299" s="20" t="n"/>
      <c r="X299" s="20" t="n"/>
      <c r="Y299" s="39">
        <f>IFERROR(INDEX('Standards &amp; Staff'!$F$15:$F$114,MATCH($C299,'Standards &amp; Staff'!$A$15:$A$114,0)),"")</f>
        <v/>
      </c>
      <c r="Z299" s="39">
        <f>IFERROR(($P299/60)*$Y299,"")</f>
        <v/>
      </c>
      <c r="AA299" s="20" t="n"/>
      <c r="AB299" s="21">
        <f>IF($A299="","",IF(OR($M299="Not Completed",$U299="Failed",AND($T299&lt;&gt;"",$T299&lt;'Standards &amp; Staff'!$D$2),$AA299&gt;'Standards &amp; Staff'!$F$2),"Yes","No"))</f>
        <v/>
      </c>
      <c r="AC299" s="25">
        <f>IF($A299="","",IF($M299="Not Completed","Room Not Completed",IF($U299="Failed","Failed Inspection",IF(AND($T299&lt;&gt;"",$T299&lt;'Standards &amp; Staff'!$D$2),"Productivity Below Threshold",IF($AA299&gt;'Standards &amp; Staff'!$F$2,"Overtime Above Threshold","")))))</f>
        <v/>
      </c>
      <c r="AD299" s="26" t="n"/>
      <c r="AE299" s="26" t="n"/>
      <c r="AF299" s="20" t="n"/>
    </row>
    <row r="300">
      <c r="A300" s="19" t="n"/>
      <c r="B300" s="20" t="n"/>
      <c r="C300" s="20" t="n"/>
      <c r="D300" s="21">
        <f>IFERROR(INDEX('Standards &amp; Staff'!$B$15:$B$114,MATCH($C300,'Standards &amp; Staff'!$A$15:$A$114,0)),"")</f>
        <v/>
      </c>
      <c r="E300" s="21">
        <f>IFERROR(INDEX('Standards &amp; Staff'!$C$15:$C$114,MATCH($C300,'Standards &amp; Staff'!$A$15:$A$114,0)),"")</f>
        <v/>
      </c>
      <c r="F300" s="20" t="n"/>
      <c r="G300" s="20" t="n"/>
      <c r="H300" s="20" t="n"/>
      <c r="I300" s="20" t="n"/>
      <c r="J300" s="21">
        <f>IFERROR(IF($M300="Completed",INDEX('Standards &amp; Staff'!$B$5:$B$11,MATCH($I300,'Standards &amp; Staff'!$A$5:$A$11,0)),0),"")</f>
        <v/>
      </c>
      <c r="K300" s="22" t="n"/>
      <c r="L300" s="22" t="n"/>
      <c r="M300" s="20" t="n"/>
      <c r="N300" s="21">
        <f>IFERROR(IF(OR($K300="",$L300=""),"",MOD($L300-$K300,1)*1440),"")</f>
        <v/>
      </c>
      <c r="O300" s="20" t="n"/>
      <c r="P300" s="21">
        <f>IF(COUNTA($N300,$O300)=0,"",SUM($N300:$O300))</f>
        <v/>
      </c>
      <c r="Q300" s="21">
        <f>IFERROR(INDEX('Standards &amp; Staff'!$C$5:$C$11,MATCH($I300,'Standards &amp; Staff'!$A$5:$A$11,0)),"")</f>
        <v/>
      </c>
      <c r="R300" s="21">
        <f>IFERROR(($P300/60)*INDEX('Standards &amp; Staff'!$G$15:$G$114,MATCH($C300,'Standards &amp; Staff'!$A$15:$A$114,0)),"")</f>
        <v/>
      </c>
      <c r="S300" s="21">
        <f>IFERROR($N300-$Q300,"")</f>
        <v/>
      </c>
      <c r="T300" s="38">
        <f>IFERROR($J300/$R300,"")</f>
        <v/>
      </c>
      <c r="U300" s="20" t="n"/>
      <c r="V300" s="20" t="n"/>
      <c r="W300" s="20" t="n"/>
      <c r="X300" s="20" t="n"/>
      <c r="Y300" s="39">
        <f>IFERROR(INDEX('Standards &amp; Staff'!$F$15:$F$114,MATCH($C300,'Standards &amp; Staff'!$A$15:$A$114,0)),"")</f>
        <v/>
      </c>
      <c r="Z300" s="39">
        <f>IFERROR(($P300/60)*$Y300,"")</f>
        <v/>
      </c>
      <c r="AA300" s="20" t="n"/>
      <c r="AB300" s="21">
        <f>IF($A300="","",IF(OR($M300="Not Completed",$U300="Failed",AND($T300&lt;&gt;"",$T300&lt;'Standards &amp; Staff'!$D$2),$AA300&gt;'Standards &amp; Staff'!$F$2),"Yes","No"))</f>
        <v/>
      </c>
      <c r="AC300" s="25">
        <f>IF($A300="","",IF($M300="Not Completed","Room Not Completed",IF($U300="Failed","Failed Inspection",IF(AND($T300&lt;&gt;"",$T300&lt;'Standards &amp; Staff'!$D$2),"Productivity Below Threshold",IF($AA300&gt;'Standards &amp; Staff'!$F$2,"Overtime Above Threshold","")))))</f>
        <v/>
      </c>
      <c r="AD300" s="26" t="n"/>
      <c r="AE300" s="26" t="n"/>
      <c r="AF300" s="20" t="n"/>
    </row>
    <row r="301">
      <c r="A301" s="19" t="n"/>
      <c r="B301" s="20" t="n"/>
      <c r="C301" s="20" t="n"/>
      <c r="D301" s="21">
        <f>IFERROR(INDEX('Standards &amp; Staff'!$B$15:$B$114,MATCH($C301,'Standards &amp; Staff'!$A$15:$A$114,0)),"")</f>
        <v/>
      </c>
      <c r="E301" s="21">
        <f>IFERROR(INDEX('Standards &amp; Staff'!$C$15:$C$114,MATCH($C301,'Standards &amp; Staff'!$A$15:$A$114,0)),"")</f>
        <v/>
      </c>
      <c r="F301" s="20" t="n"/>
      <c r="G301" s="20" t="n"/>
      <c r="H301" s="20" t="n"/>
      <c r="I301" s="20" t="n"/>
      <c r="J301" s="21">
        <f>IFERROR(IF($M301="Completed",INDEX('Standards &amp; Staff'!$B$5:$B$11,MATCH($I301,'Standards &amp; Staff'!$A$5:$A$11,0)),0),"")</f>
        <v/>
      </c>
      <c r="K301" s="22" t="n"/>
      <c r="L301" s="22" t="n"/>
      <c r="M301" s="20" t="n"/>
      <c r="N301" s="21">
        <f>IFERROR(IF(OR($K301="",$L301=""),"",MOD($L301-$K301,1)*1440),"")</f>
        <v/>
      </c>
      <c r="O301" s="20" t="n"/>
      <c r="P301" s="21">
        <f>IF(COUNTA($N301,$O301)=0,"",SUM($N301:$O301))</f>
        <v/>
      </c>
      <c r="Q301" s="21">
        <f>IFERROR(INDEX('Standards &amp; Staff'!$C$5:$C$11,MATCH($I301,'Standards &amp; Staff'!$A$5:$A$11,0)),"")</f>
        <v/>
      </c>
      <c r="R301" s="21">
        <f>IFERROR(($P301/60)*INDEX('Standards &amp; Staff'!$G$15:$G$114,MATCH($C301,'Standards &amp; Staff'!$A$15:$A$114,0)),"")</f>
        <v/>
      </c>
      <c r="S301" s="21">
        <f>IFERROR($N301-$Q301,"")</f>
        <v/>
      </c>
      <c r="T301" s="38">
        <f>IFERROR($J301/$R301,"")</f>
        <v/>
      </c>
      <c r="U301" s="20" t="n"/>
      <c r="V301" s="20" t="n"/>
      <c r="W301" s="20" t="n"/>
      <c r="X301" s="20" t="n"/>
      <c r="Y301" s="39">
        <f>IFERROR(INDEX('Standards &amp; Staff'!$F$15:$F$114,MATCH($C301,'Standards &amp; Staff'!$A$15:$A$114,0)),"")</f>
        <v/>
      </c>
      <c r="Z301" s="39">
        <f>IFERROR(($P301/60)*$Y301,"")</f>
        <v/>
      </c>
      <c r="AA301" s="20" t="n"/>
      <c r="AB301" s="21">
        <f>IF($A301="","",IF(OR($M301="Not Completed",$U301="Failed",AND($T301&lt;&gt;"",$T301&lt;'Standards &amp; Staff'!$D$2),$AA301&gt;'Standards &amp; Staff'!$F$2),"Yes","No"))</f>
        <v/>
      </c>
      <c r="AC301" s="25">
        <f>IF($A301="","",IF($M301="Not Completed","Room Not Completed",IF($U301="Failed","Failed Inspection",IF(AND($T301&lt;&gt;"",$T301&lt;'Standards &amp; Staff'!$D$2),"Productivity Below Threshold",IF($AA301&gt;'Standards &amp; Staff'!$F$2,"Overtime Above Threshold","")))))</f>
        <v/>
      </c>
      <c r="AD301" s="26" t="n"/>
      <c r="AE301" s="26" t="n"/>
      <c r="AF301" s="20" t="n"/>
    </row>
    <row r="302">
      <c r="A302" s="19" t="n"/>
      <c r="B302" s="20" t="n"/>
      <c r="C302" s="20" t="n"/>
      <c r="D302" s="21">
        <f>IFERROR(INDEX('Standards &amp; Staff'!$B$15:$B$114,MATCH($C302,'Standards &amp; Staff'!$A$15:$A$114,0)),"")</f>
        <v/>
      </c>
      <c r="E302" s="21">
        <f>IFERROR(INDEX('Standards &amp; Staff'!$C$15:$C$114,MATCH($C302,'Standards &amp; Staff'!$A$15:$A$114,0)),"")</f>
        <v/>
      </c>
      <c r="F302" s="20" t="n"/>
      <c r="G302" s="20" t="n"/>
      <c r="H302" s="20" t="n"/>
      <c r="I302" s="20" t="n"/>
      <c r="J302" s="21">
        <f>IFERROR(IF($M302="Completed",INDEX('Standards &amp; Staff'!$B$5:$B$11,MATCH($I302,'Standards &amp; Staff'!$A$5:$A$11,0)),0),"")</f>
        <v/>
      </c>
      <c r="K302" s="22" t="n"/>
      <c r="L302" s="22" t="n"/>
      <c r="M302" s="20" t="n"/>
      <c r="N302" s="21">
        <f>IFERROR(IF(OR($K302="",$L302=""),"",MOD($L302-$K302,1)*1440),"")</f>
        <v/>
      </c>
      <c r="O302" s="20" t="n"/>
      <c r="P302" s="21">
        <f>IF(COUNTA($N302,$O302)=0,"",SUM($N302:$O302))</f>
        <v/>
      </c>
      <c r="Q302" s="21">
        <f>IFERROR(INDEX('Standards &amp; Staff'!$C$5:$C$11,MATCH($I302,'Standards &amp; Staff'!$A$5:$A$11,0)),"")</f>
        <v/>
      </c>
      <c r="R302" s="21">
        <f>IFERROR(($P302/60)*INDEX('Standards &amp; Staff'!$G$15:$G$114,MATCH($C302,'Standards &amp; Staff'!$A$15:$A$114,0)),"")</f>
        <v/>
      </c>
      <c r="S302" s="21">
        <f>IFERROR($N302-$Q302,"")</f>
        <v/>
      </c>
      <c r="T302" s="38">
        <f>IFERROR($J302/$R302,"")</f>
        <v/>
      </c>
      <c r="U302" s="20" t="n"/>
      <c r="V302" s="20" t="n"/>
      <c r="W302" s="20" t="n"/>
      <c r="X302" s="20" t="n"/>
      <c r="Y302" s="39">
        <f>IFERROR(INDEX('Standards &amp; Staff'!$F$15:$F$114,MATCH($C302,'Standards &amp; Staff'!$A$15:$A$114,0)),"")</f>
        <v/>
      </c>
      <c r="Z302" s="39">
        <f>IFERROR(($P302/60)*$Y302,"")</f>
        <v/>
      </c>
      <c r="AA302" s="20" t="n"/>
      <c r="AB302" s="21">
        <f>IF($A302="","",IF(OR($M302="Not Completed",$U302="Failed",AND($T302&lt;&gt;"",$T302&lt;'Standards &amp; Staff'!$D$2),$AA302&gt;'Standards &amp; Staff'!$F$2),"Yes","No"))</f>
        <v/>
      </c>
      <c r="AC302" s="25">
        <f>IF($A302="","",IF($M302="Not Completed","Room Not Completed",IF($U302="Failed","Failed Inspection",IF(AND($T302&lt;&gt;"",$T302&lt;'Standards &amp; Staff'!$D$2),"Productivity Below Threshold",IF($AA302&gt;'Standards &amp; Staff'!$F$2,"Overtime Above Threshold","")))))</f>
        <v/>
      </c>
      <c r="AD302" s="26" t="n"/>
      <c r="AE302" s="26" t="n"/>
      <c r="AF302" s="20" t="n"/>
    </row>
    <row r="303">
      <c r="A303" s="19" t="n"/>
      <c r="B303" s="20" t="n"/>
      <c r="C303" s="20" t="n"/>
      <c r="D303" s="21">
        <f>IFERROR(INDEX('Standards &amp; Staff'!$B$15:$B$114,MATCH($C303,'Standards &amp; Staff'!$A$15:$A$114,0)),"")</f>
        <v/>
      </c>
      <c r="E303" s="21">
        <f>IFERROR(INDEX('Standards &amp; Staff'!$C$15:$C$114,MATCH($C303,'Standards &amp; Staff'!$A$15:$A$114,0)),"")</f>
        <v/>
      </c>
      <c r="F303" s="20" t="n"/>
      <c r="G303" s="20" t="n"/>
      <c r="H303" s="20" t="n"/>
      <c r="I303" s="20" t="n"/>
      <c r="J303" s="21">
        <f>IFERROR(IF($M303="Completed",INDEX('Standards &amp; Staff'!$B$5:$B$11,MATCH($I303,'Standards &amp; Staff'!$A$5:$A$11,0)),0),"")</f>
        <v/>
      </c>
      <c r="K303" s="22" t="n"/>
      <c r="L303" s="22" t="n"/>
      <c r="M303" s="20" t="n"/>
      <c r="N303" s="21">
        <f>IFERROR(IF(OR($K303="",$L303=""),"",MOD($L303-$K303,1)*1440),"")</f>
        <v/>
      </c>
      <c r="O303" s="20" t="n"/>
      <c r="P303" s="21">
        <f>IF(COUNTA($N303,$O303)=0,"",SUM($N303:$O303))</f>
        <v/>
      </c>
      <c r="Q303" s="21">
        <f>IFERROR(INDEX('Standards &amp; Staff'!$C$5:$C$11,MATCH($I303,'Standards &amp; Staff'!$A$5:$A$11,0)),"")</f>
        <v/>
      </c>
      <c r="R303" s="21">
        <f>IFERROR(($P303/60)*INDEX('Standards &amp; Staff'!$G$15:$G$114,MATCH($C303,'Standards &amp; Staff'!$A$15:$A$114,0)),"")</f>
        <v/>
      </c>
      <c r="S303" s="21">
        <f>IFERROR($N303-$Q303,"")</f>
        <v/>
      </c>
      <c r="T303" s="38">
        <f>IFERROR($J303/$R303,"")</f>
        <v/>
      </c>
      <c r="U303" s="20" t="n"/>
      <c r="V303" s="20" t="n"/>
      <c r="W303" s="20" t="n"/>
      <c r="X303" s="20" t="n"/>
      <c r="Y303" s="39">
        <f>IFERROR(INDEX('Standards &amp; Staff'!$F$15:$F$114,MATCH($C303,'Standards &amp; Staff'!$A$15:$A$114,0)),"")</f>
        <v/>
      </c>
      <c r="Z303" s="39">
        <f>IFERROR(($P303/60)*$Y303,"")</f>
        <v/>
      </c>
      <c r="AA303" s="20" t="n"/>
      <c r="AB303" s="21">
        <f>IF($A303="","",IF(OR($M303="Not Completed",$U303="Failed",AND($T303&lt;&gt;"",$T303&lt;'Standards &amp; Staff'!$D$2),$AA303&gt;'Standards &amp; Staff'!$F$2),"Yes","No"))</f>
        <v/>
      </c>
      <c r="AC303" s="25">
        <f>IF($A303="","",IF($M303="Not Completed","Room Not Completed",IF($U303="Failed","Failed Inspection",IF(AND($T303&lt;&gt;"",$T303&lt;'Standards &amp; Staff'!$D$2),"Productivity Below Threshold",IF($AA303&gt;'Standards &amp; Staff'!$F$2,"Overtime Above Threshold","")))))</f>
        <v/>
      </c>
      <c r="AD303" s="26" t="n"/>
      <c r="AE303" s="26" t="n"/>
      <c r="AF303" s="20" t="n"/>
    </row>
    <row r="304">
      <c r="A304" s="19" t="n"/>
      <c r="B304" s="20" t="n"/>
      <c r="C304" s="20" t="n"/>
      <c r="D304" s="21">
        <f>IFERROR(INDEX('Standards &amp; Staff'!$B$15:$B$114,MATCH($C304,'Standards &amp; Staff'!$A$15:$A$114,0)),"")</f>
        <v/>
      </c>
      <c r="E304" s="21">
        <f>IFERROR(INDEX('Standards &amp; Staff'!$C$15:$C$114,MATCH($C304,'Standards &amp; Staff'!$A$15:$A$114,0)),"")</f>
        <v/>
      </c>
      <c r="F304" s="20" t="n"/>
      <c r="G304" s="20" t="n"/>
      <c r="H304" s="20" t="n"/>
      <c r="I304" s="20" t="n"/>
      <c r="J304" s="21">
        <f>IFERROR(IF($M304="Completed",INDEX('Standards &amp; Staff'!$B$5:$B$11,MATCH($I304,'Standards &amp; Staff'!$A$5:$A$11,0)),0),"")</f>
        <v/>
      </c>
      <c r="K304" s="22" t="n"/>
      <c r="L304" s="22" t="n"/>
      <c r="M304" s="20" t="n"/>
      <c r="N304" s="21">
        <f>IFERROR(IF(OR($K304="",$L304=""),"",MOD($L304-$K304,1)*1440),"")</f>
        <v/>
      </c>
      <c r="O304" s="20" t="n"/>
      <c r="P304" s="21">
        <f>IF(COUNTA($N304,$O304)=0,"",SUM($N304:$O304))</f>
        <v/>
      </c>
      <c r="Q304" s="21">
        <f>IFERROR(INDEX('Standards &amp; Staff'!$C$5:$C$11,MATCH($I304,'Standards &amp; Staff'!$A$5:$A$11,0)),"")</f>
        <v/>
      </c>
      <c r="R304" s="21">
        <f>IFERROR(($P304/60)*INDEX('Standards &amp; Staff'!$G$15:$G$114,MATCH($C304,'Standards &amp; Staff'!$A$15:$A$114,0)),"")</f>
        <v/>
      </c>
      <c r="S304" s="21">
        <f>IFERROR($N304-$Q304,"")</f>
        <v/>
      </c>
      <c r="T304" s="38">
        <f>IFERROR($J304/$R304,"")</f>
        <v/>
      </c>
      <c r="U304" s="20" t="n"/>
      <c r="V304" s="20" t="n"/>
      <c r="W304" s="20" t="n"/>
      <c r="X304" s="20" t="n"/>
      <c r="Y304" s="39">
        <f>IFERROR(INDEX('Standards &amp; Staff'!$F$15:$F$114,MATCH($C304,'Standards &amp; Staff'!$A$15:$A$114,0)),"")</f>
        <v/>
      </c>
      <c r="Z304" s="39">
        <f>IFERROR(($P304/60)*$Y304,"")</f>
        <v/>
      </c>
      <c r="AA304" s="20" t="n"/>
      <c r="AB304" s="21">
        <f>IF($A304="","",IF(OR($M304="Not Completed",$U304="Failed",AND($T304&lt;&gt;"",$T304&lt;'Standards &amp; Staff'!$D$2),$AA304&gt;'Standards &amp; Staff'!$F$2),"Yes","No"))</f>
        <v/>
      </c>
      <c r="AC304" s="25">
        <f>IF($A304="","",IF($M304="Not Completed","Room Not Completed",IF($U304="Failed","Failed Inspection",IF(AND($T304&lt;&gt;"",$T304&lt;'Standards &amp; Staff'!$D$2),"Productivity Below Threshold",IF($AA304&gt;'Standards &amp; Staff'!$F$2,"Overtime Above Threshold","")))))</f>
        <v/>
      </c>
      <c r="AD304" s="26" t="n"/>
      <c r="AE304" s="26" t="n"/>
      <c r="AF304" s="20" t="n"/>
    </row>
    <row r="305">
      <c r="A305" s="19" t="n"/>
      <c r="B305" s="20" t="n"/>
      <c r="C305" s="20" t="n"/>
      <c r="D305" s="21">
        <f>IFERROR(INDEX('Standards &amp; Staff'!$B$15:$B$114,MATCH($C305,'Standards &amp; Staff'!$A$15:$A$114,0)),"")</f>
        <v/>
      </c>
      <c r="E305" s="21">
        <f>IFERROR(INDEX('Standards &amp; Staff'!$C$15:$C$114,MATCH($C305,'Standards &amp; Staff'!$A$15:$A$114,0)),"")</f>
        <v/>
      </c>
      <c r="F305" s="20" t="n"/>
      <c r="G305" s="20" t="n"/>
      <c r="H305" s="20" t="n"/>
      <c r="I305" s="20" t="n"/>
      <c r="J305" s="21">
        <f>IFERROR(IF($M305="Completed",INDEX('Standards &amp; Staff'!$B$5:$B$11,MATCH($I305,'Standards &amp; Staff'!$A$5:$A$11,0)),0),"")</f>
        <v/>
      </c>
      <c r="K305" s="22" t="n"/>
      <c r="L305" s="22" t="n"/>
      <c r="M305" s="20" t="n"/>
      <c r="N305" s="21">
        <f>IFERROR(IF(OR($K305="",$L305=""),"",MOD($L305-$K305,1)*1440),"")</f>
        <v/>
      </c>
      <c r="O305" s="20" t="n"/>
      <c r="P305" s="21">
        <f>IF(COUNTA($N305,$O305)=0,"",SUM($N305:$O305))</f>
        <v/>
      </c>
      <c r="Q305" s="21">
        <f>IFERROR(INDEX('Standards &amp; Staff'!$C$5:$C$11,MATCH($I305,'Standards &amp; Staff'!$A$5:$A$11,0)),"")</f>
        <v/>
      </c>
      <c r="R305" s="21">
        <f>IFERROR(($P305/60)*INDEX('Standards &amp; Staff'!$G$15:$G$114,MATCH($C305,'Standards &amp; Staff'!$A$15:$A$114,0)),"")</f>
        <v/>
      </c>
      <c r="S305" s="21">
        <f>IFERROR($N305-$Q305,"")</f>
        <v/>
      </c>
      <c r="T305" s="38">
        <f>IFERROR($J305/$R305,"")</f>
        <v/>
      </c>
      <c r="U305" s="20" t="n"/>
      <c r="V305" s="20" t="n"/>
      <c r="W305" s="20" t="n"/>
      <c r="X305" s="20" t="n"/>
      <c r="Y305" s="39">
        <f>IFERROR(INDEX('Standards &amp; Staff'!$F$15:$F$114,MATCH($C305,'Standards &amp; Staff'!$A$15:$A$114,0)),"")</f>
        <v/>
      </c>
      <c r="Z305" s="39">
        <f>IFERROR(($P305/60)*$Y305,"")</f>
        <v/>
      </c>
      <c r="AA305" s="20" t="n"/>
      <c r="AB305" s="21">
        <f>IF($A305="","",IF(OR($M305="Not Completed",$U305="Failed",AND($T305&lt;&gt;"",$T305&lt;'Standards &amp; Staff'!$D$2),$AA305&gt;'Standards &amp; Staff'!$F$2),"Yes","No"))</f>
        <v/>
      </c>
      <c r="AC305" s="25">
        <f>IF($A305="","",IF($M305="Not Completed","Room Not Completed",IF($U305="Failed","Failed Inspection",IF(AND($T305&lt;&gt;"",$T305&lt;'Standards &amp; Staff'!$D$2),"Productivity Below Threshold",IF($AA305&gt;'Standards &amp; Staff'!$F$2,"Overtime Above Threshold","")))))</f>
        <v/>
      </c>
      <c r="AD305" s="26" t="n"/>
      <c r="AE305" s="26" t="n"/>
      <c r="AF305" s="20" t="n"/>
    </row>
    <row r="306">
      <c r="A306" s="19" t="n"/>
      <c r="B306" s="20" t="n"/>
      <c r="C306" s="20" t="n"/>
      <c r="D306" s="21">
        <f>IFERROR(INDEX('Standards &amp; Staff'!$B$15:$B$114,MATCH($C306,'Standards &amp; Staff'!$A$15:$A$114,0)),"")</f>
        <v/>
      </c>
      <c r="E306" s="21">
        <f>IFERROR(INDEX('Standards &amp; Staff'!$C$15:$C$114,MATCH($C306,'Standards &amp; Staff'!$A$15:$A$114,0)),"")</f>
        <v/>
      </c>
      <c r="F306" s="20" t="n"/>
      <c r="G306" s="20" t="n"/>
      <c r="H306" s="20" t="n"/>
      <c r="I306" s="20" t="n"/>
      <c r="J306" s="21">
        <f>IFERROR(IF($M306="Completed",INDEX('Standards &amp; Staff'!$B$5:$B$11,MATCH($I306,'Standards &amp; Staff'!$A$5:$A$11,0)),0),"")</f>
        <v/>
      </c>
      <c r="K306" s="22" t="n"/>
      <c r="L306" s="22" t="n"/>
      <c r="M306" s="20" t="n"/>
      <c r="N306" s="21">
        <f>IFERROR(IF(OR($K306="",$L306=""),"",MOD($L306-$K306,1)*1440),"")</f>
        <v/>
      </c>
      <c r="O306" s="20" t="n"/>
      <c r="P306" s="21">
        <f>IF(COUNTA($N306,$O306)=0,"",SUM($N306:$O306))</f>
        <v/>
      </c>
      <c r="Q306" s="21">
        <f>IFERROR(INDEX('Standards &amp; Staff'!$C$5:$C$11,MATCH($I306,'Standards &amp; Staff'!$A$5:$A$11,0)),"")</f>
        <v/>
      </c>
      <c r="R306" s="21">
        <f>IFERROR(($P306/60)*INDEX('Standards &amp; Staff'!$G$15:$G$114,MATCH($C306,'Standards &amp; Staff'!$A$15:$A$114,0)),"")</f>
        <v/>
      </c>
      <c r="S306" s="21">
        <f>IFERROR($N306-$Q306,"")</f>
        <v/>
      </c>
      <c r="T306" s="38">
        <f>IFERROR($J306/$R306,"")</f>
        <v/>
      </c>
      <c r="U306" s="20" t="n"/>
      <c r="V306" s="20" t="n"/>
      <c r="W306" s="20" t="n"/>
      <c r="X306" s="20" t="n"/>
      <c r="Y306" s="39">
        <f>IFERROR(INDEX('Standards &amp; Staff'!$F$15:$F$114,MATCH($C306,'Standards &amp; Staff'!$A$15:$A$114,0)),"")</f>
        <v/>
      </c>
      <c r="Z306" s="39">
        <f>IFERROR(($P306/60)*$Y306,"")</f>
        <v/>
      </c>
      <c r="AA306" s="20" t="n"/>
      <c r="AB306" s="21">
        <f>IF($A306="","",IF(OR($M306="Not Completed",$U306="Failed",AND($T306&lt;&gt;"",$T306&lt;'Standards &amp; Staff'!$D$2),$AA306&gt;'Standards &amp; Staff'!$F$2),"Yes","No"))</f>
        <v/>
      </c>
      <c r="AC306" s="25">
        <f>IF($A306="","",IF($M306="Not Completed","Room Not Completed",IF($U306="Failed","Failed Inspection",IF(AND($T306&lt;&gt;"",$T306&lt;'Standards &amp; Staff'!$D$2),"Productivity Below Threshold",IF($AA306&gt;'Standards &amp; Staff'!$F$2,"Overtime Above Threshold","")))))</f>
        <v/>
      </c>
      <c r="AD306" s="26" t="n"/>
      <c r="AE306" s="26" t="n"/>
      <c r="AF306" s="20" t="n"/>
    </row>
    <row r="307">
      <c r="A307" s="19" t="n"/>
      <c r="B307" s="20" t="n"/>
      <c r="C307" s="20" t="n"/>
      <c r="D307" s="21">
        <f>IFERROR(INDEX('Standards &amp; Staff'!$B$15:$B$114,MATCH($C307,'Standards &amp; Staff'!$A$15:$A$114,0)),"")</f>
        <v/>
      </c>
      <c r="E307" s="21">
        <f>IFERROR(INDEX('Standards &amp; Staff'!$C$15:$C$114,MATCH($C307,'Standards &amp; Staff'!$A$15:$A$114,0)),"")</f>
        <v/>
      </c>
      <c r="F307" s="20" t="n"/>
      <c r="G307" s="20" t="n"/>
      <c r="H307" s="20" t="n"/>
      <c r="I307" s="20" t="n"/>
      <c r="J307" s="21">
        <f>IFERROR(IF($M307="Completed",INDEX('Standards &amp; Staff'!$B$5:$B$11,MATCH($I307,'Standards &amp; Staff'!$A$5:$A$11,0)),0),"")</f>
        <v/>
      </c>
      <c r="K307" s="22" t="n"/>
      <c r="L307" s="22" t="n"/>
      <c r="M307" s="20" t="n"/>
      <c r="N307" s="21">
        <f>IFERROR(IF(OR($K307="",$L307=""),"",MOD($L307-$K307,1)*1440),"")</f>
        <v/>
      </c>
      <c r="O307" s="20" t="n"/>
      <c r="P307" s="21">
        <f>IF(COUNTA($N307,$O307)=0,"",SUM($N307:$O307))</f>
        <v/>
      </c>
      <c r="Q307" s="21">
        <f>IFERROR(INDEX('Standards &amp; Staff'!$C$5:$C$11,MATCH($I307,'Standards &amp; Staff'!$A$5:$A$11,0)),"")</f>
        <v/>
      </c>
      <c r="R307" s="21">
        <f>IFERROR(($P307/60)*INDEX('Standards &amp; Staff'!$G$15:$G$114,MATCH($C307,'Standards &amp; Staff'!$A$15:$A$114,0)),"")</f>
        <v/>
      </c>
      <c r="S307" s="21">
        <f>IFERROR($N307-$Q307,"")</f>
        <v/>
      </c>
      <c r="T307" s="38">
        <f>IFERROR($J307/$R307,"")</f>
        <v/>
      </c>
      <c r="U307" s="20" t="n"/>
      <c r="V307" s="20" t="n"/>
      <c r="W307" s="20" t="n"/>
      <c r="X307" s="20" t="n"/>
      <c r="Y307" s="39">
        <f>IFERROR(INDEX('Standards &amp; Staff'!$F$15:$F$114,MATCH($C307,'Standards &amp; Staff'!$A$15:$A$114,0)),"")</f>
        <v/>
      </c>
      <c r="Z307" s="39">
        <f>IFERROR(($P307/60)*$Y307,"")</f>
        <v/>
      </c>
      <c r="AA307" s="20" t="n"/>
      <c r="AB307" s="21">
        <f>IF($A307="","",IF(OR($M307="Not Completed",$U307="Failed",AND($T307&lt;&gt;"",$T307&lt;'Standards &amp; Staff'!$D$2),$AA307&gt;'Standards &amp; Staff'!$F$2),"Yes","No"))</f>
        <v/>
      </c>
      <c r="AC307" s="25">
        <f>IF($A307="","",IF($M307="Not Completed","Room Not Completed",IF($U307="Failed","Failed Inspection",IF(AND($T307&lt;&gt;"",$T307&lt;'Standards &amp; Staff'!$D$2),"Productivity Below Threshold",IF($AA307&gt;'Standards &amp; Staff'!$F$2,"Overtime Above Threshold","")))))</f>
        <v/>
      </c>
      <c r="AD307" s="26" t="n"/>
      <c r="AE307" s="26" t="n"/>
      <c r="AF307" s="20" t="n"/>
    </row>
    <row r="308">
      <c r="A308" s="19" t="n"/>
      <c r="B308" s="20" t="n"/>
      <c r="C308" s="20" t="n"/>
      <c r="D308" s="21">
        <f>IFERROR(INDEX('Standards &amp; Staff'!$B$15:$B$114,MATCH($C308,'Standards &amp; Staff'!$A$15:$A$114,0)),"")</f>
        <v/>
      </c>
      <c r="E308" s="21">
        <f>IFERROR(INDEX('Standards &amp; Staff'!$C$15:$C$114,MATCH($C308,'Standards &amp; Staff'!$A$15:$A$114,0)),"")</f>
        <v/>
      </c>
      <c r="F308" s="20" t="n"/>
      <c r="G308" s="20" t="n"/>
      <c r="H308" s="20" t="n"/>
      <c r="I308" s="20" t="n"/>
      <c r="J308" s="21">
        <f>IFERROR(IF($M308="Completed",INDEX('Standards &amp; Staff'!$B$5:$B$11,MATCH($I308,'Standards &amp; Staff'!$A$5:$A$11,0)),0),"")</f>
        <v/>
      </c>
      <c r="K308" s="22" t="n"/>
      <c r="L308" s="22" t="n"/>
      <c r="M308" s="20" t="n"/>
      <c r="N308" s="21">
        <f>IFERROR(IF(OR($K308="",$L308=""),"",MOD($L308-$K308,1)*1440),"")</f>
        <v/>
      </c>
      <c r="O308" s="20" t="n"/>
      <c r="P308" s="21">
        <f>IF(COUNTA($N308,$O308)=0,"",SUM($N308:$O308))</f>
        <v/>
      </c>
      <c r="Q308" s="21">
        <f>IFERROR(INDEX('Standards &amp; Staff'!$C$5:$C$11,MATCH($I308,'Standards &amp; Staff'!$A$5:$A$11,0)),"")</f>
        <v/>
      </c>
      <c r="R308" s="21">
        <f>IFERROR(($P308/60)*INDEX('Standards &amp; Staff'!$G$15:$G$114,MATCH($C308,'Standards &amp; Staff'!$A$15:$A$114,0)),"")</f>
        <v/>
      </c>
      <c r="S308" s="21">
        <f>IFERROR($N308-$Q308,"")</f>
        <v/>
      </c>
      <c r="T308" s="38">
        <f>IFERROR($J308/$R308,"")</f>
        <v/>
      </c>
      <c r="U308" s="20" t="n"/>
      <c r="V308" s="20" t="n"/>
      <c r="W308" s="20" t="n"/>
      <c r="X308" s="20" t="n"/>
      <c r="Y308" s="39">
        <f>IFERROR(INDEX('Standards &amp; Staff'!$F$15:$F$114,MATCH($C308,'Standards &amp; Staff'!$A$15:$A$114,0)),"")</f>
        <v/>
      </c>
      <c r="Z308" s="39">
        <f>IFERROR(($P308/60)*$Y308,"")</f>
        <v/>
      </c>
      <c r="AA308" s="20" t="n"/>
      <c r="AB308" s="21">
        <f>IF($A308="","",IF(OR($M308="Not Completed",$U308="Failed",AND($T308&lt;&gt;"",$T308&lt;'Standards &amp; Staff'!$D$2),$AA308&gt;'Standards &amp; Staff'!$F$2),"Yes","No"))</f>
        <v/>
      </c>
      <c r="AC308" s="25">
        <f>IF($A308="","",IF($M308="Not Completed","Room Not Completed",IF($U308="Failed","Failed Inspection",IF(AND($T308&lt;&gt;"",$T308&lt;'Standards &amp; Staff'!$D$2),"Productivity Below Threshold",IF($AA308&gt;'Standards &amp; Staff'!$F$2,"Overtime Above Threshold","")))))</f>
        <v/>
      </c>
      <c r="AD308" s="26" t="n"/>
      <c r="AE308" s="26" t="n"/>
      <c r="AF308" s="20" t="n"/>
    </row>
    <row r="309">
      <c r="A309" s="19" t="n"/>
      <c r="B309" s="20" t="n"/>
      <c r="C309" s="20" t="n"/>
      <c r="D309" s="21">
        <f>IFERROR(INDEX('Standards &amp; Staff'!$B$15:$B$114,MATCH($C309,'Standards &amp; Staff'!$A$15:$A$114,0)),"")</f>
        <v/>
      </c>
      <c r="E309" s="21">
        <f>IFERROR(INDEX('Standards &amp; Staff'!$C$15:$C$114,MATCH($C309,'Standards &amp; Staff'!$A$15:$A$114,0)),"")</f>
        <v/>
      </c>
      <c r="F309" s="20" t="n"/>
      <c r="G309" s="20" t="n"/>
      <c r="H309" s="20" t="n"/>
      <c r="I309" s="20" t="n"/>
      <c r="J309" s="21">
        <f>IFERROR(IF($M309="Completed",INDEX('Standards &amp; Staff'!$B$5:$B$11,MATCH($I309,'Standards &amp; Staff'!$A$5:$A$11,0)),0),"")</f>
        <v/>
      </c>
      <c r="K309" s="22" t="n"/>
      <c r="L309" s="22" t="n"/>
      <c r="M309" s="20" t="n"/>
      <c r="N309" s="21">
        <f>IFERROR(IF(OR($K309="",$L309=""),"",MOD($L309-$K309,1)*1440),"")</f>
        <v/>
      </c>
      <c r="O309" s="20" t="n"/>
      <c r="P309" s="21">
        <f>IF(COUNTA($N309,$O309)=0,"",SUM($N309:$O309))</f>
        <v/>
      </c>
      <c r="Q309" s="21">
        <f>IFERROR(INDEX('Standards &amp; Staff'!$C$5:$C$11,MATCH($I309,'Standards &amp; Staff'!$A$5:$A$11,0)),"")</f>
        <v/>
      </c>
      <c r="R309" s="21">
        <f>IFERROR(($P309/60)*INDEX('Standards &amp; Staff'!$G$15:$G$114,MATCH($C309,'Standards &amp; Staff'!$A$15:$A$114,0)),"")</f>
        <v/>
      </c>
      <c r="S309" s="21">
        <f>IFERROR($N309-$Q309,"")</f>
        <v/>
      </c>
      <c r="T309" s="38">
        <f>IFERROR($J309/$R309,"")</f>
        <v/>
      </c>
      <c r="U309" s="20" t="n"/>
      <c r="V309" s="20" t="n"/>
      <c r="W309" s="20" t="n"/>
      <c r="X309" s="20" t="n"/>
      <c r="Y309" s="39">
        <f>IFERROR(INDEX('Standards &amp; Staff'!$F$15:$F$114,MATCH($C309,'Standards &amp; Staff'!$A$15:$A$114,0)),"")</f>
        <v/>
      </c>
      <c r="Z309" s="39">
        <f>IFERROR(($P309/60)*$Y309,"")</f>
        <v/>
      </c>
      <c r="AA309" s="20" t="n"/>
      <c r="AB309" s="21">
        <f>IF($A309="","",IF(OR($M309="Not Completed",$U309="Failed",AND($T309&lt;&gt;"",$T309&lt;'Standards &amp; Staff'!$D$2),$AA309&gt;'Standards &amp; Staff'!$F$2),"Yes","No"))</f>
        <v/>
      </c>
      <c r="AC309" s="25">
        <f>IF($A309="","",IF($M309="Not Completed","Room Not Completed",IF($U309="Failed","Failed Inspection",IF(AND($T309&lt;&gt;"",$T309&lt;'Standards &amp; Staff'!$D$2),"Productivity Below Threshold",IF($AA309&gt;'Standards &amp; Staff'!$F$2,"Overtime Above Threshold","")))))</f>
        <v/>
      </c>
      <c r="AD309" s="26" t="n"/>
      <c r="AE309" s="26" t="n"/>
      <c r="AF309" s="20" t="n"/>
    </row>
    <row r="310">
      <c r="A310" s="19" t="n"/>
      <c r="B310" s="20" t="n"/>
      <c r="C310" s="20" t="n"/>
      <c r="D310" s="21">
        <f>IFERROR(INDEX('Standards &amp; Staff'!$B$15:$B$114,MATCH($C310,'Standards &amp; Staff'!$A$15:$A$114,0)),"")</f>
        <v/>
      </c>
      <c r="E310" s="21">
        <f>IFERROR(INDEX('Standards &amp; Staff'!$C$15:$C$114,MATCH($C310,'Standards &amp; Staff'!$A$15:$A$114,0)),"")</f>
        <v/>
      </c>
      <c r="F310" s="20" t="n"/>
      <c r="G310" s="20" t="n"/>
      <c r="H310" s="20" t="n"/>
      <c r="I310" s="20" t="n"/>
      <c r="J310" s="21">
        <f>IFERROR(IF($M310="Completed",INDEX('Standards &amp; Staff'!$B$5:$B$11,MATCH($I310,'Standards &amp; Staff'!$A$5:$A$11,0)),0),"")</f>
        <v/>
      </c>
      <c r="K310" s="22" t="n"/>
      <c r="L310" s="22" t="n"/>
      <c r="M310" s="20" t="n"/>
      <c r="N310" s="21">
        <f>IFERROR(IF(OR($K310="",$L310=""),"",MOD($L310-$K310,1)*1440),"")</f>
        <v/>
      </c>
      <c r="O310" s="20" t="n"/>
      <c r="P310" s="21">
        <f>IF(COUNTA($N310,$O310)=0,"",SUM($N310:$O310))</f>
        <v/>
      </c>
      <c r="Q310" s="21">
        <f>IFERROR(INDEX('Standards &amp; Staff'!$C$5:$C$11,MATCH($I310,'Standards &amp; Staff'!$A$5:$A$11,0)),"")</f>
        <v/>
      </c>
      <c r="R310" s="21">
        <f>IFERROR(($P310/60)*INDEX('Standards &amp; Staff'!$G$15:$G$114,MATCH($C310,'Standards &amp; Staff'!$A$15:$A$114,0)),"")</f>
        <v/>
      </c>
      <c r="S310" s="21">
        <f>IFERROR($N310-$Q310,"")</f>
        <v/>
      </c>
      <c r="T310" s="38">
        <f>IFERROR($J310/$R310,"")</f>
        <v/>
      </c>
      <c r="U310" s="20" t="n"/>
      <c r="V310" s="20" t="n"/>
      <c r="W310" s="20" t="n"/>
      <c r="X310" s="20" t="n"/>
      <c r="Y310" s="39">
        <f>IFERROR(INDEX('Standards &amp; Staff'!$F$15:$F$114,MATCH($C310,'Standards &amp; Staff'!$A$15:$A$114,0)),"")</f>
        <v/>
      </c>
      <c r="Z310" s="39">
        <f>IFERROR(($P310/60)*$Y310,"")</f>
        <v/>
      </c>
      <c r="AA310" s="20" t="n"/>
      <c r="AB310" s="21">
        <f>IF($A310="","",IF(OR($M310="Not Completed",$U310="Failed",AND($T310&lt;&gt;"",$T310&lt;'Standards &amp; Staff'!$D$2),$AA310&gt;'Standards &amp; Staff'!$F$2),"Yes","No"))</f>
        <v/>
      </c>
      <c r="AC310" s="25">
        <f>IF($A310="","",IF($M310="Not Completed","Room Not Completed",IF($U310="Failed","Failed Inspection",IF(AND($T310&lt;&gt;"",$T310&lt;'Standards &amp; Staff'!$D$2),"Productivity Below Threshold",IF($AA310&gt;'Standards &amp; Staff'!$F$2,"Overtime Above Threshold","")))))</f>
        <v/>
      </c>
      <c r="AD310" s="26" t="n"/>
      <c r="AE310" s="26" t="n"/>
      <c r="AF310" s="20" t="n"/>
    </row>
    <row r="311">
      <c r="A311" s="19" t="n"/>
      <c r="B311" s="20" t="n"/>
      <c r="C311" s="20" t="n"/>
      <c r="D311" s="21">
        <f>IFERROR(INDEX('Standards &amp; Staff'!$B$15:$B$114,MATCH($C311,'Standards &amp; Staff'!$A$15:$A$114,0)),"")</f>
        <v/>
      </c>
      <c r="E311" s="21">
        <f>IFERROR(INDEX('Standards &amp; Staff'!$C$15:$C$114,MATCH($C311,'Standards &amp; Staff'!$A$15:$A$114,0)),"")</f>
        <v/>
      </c>
      <c r="F311" s="20" t="n"/>
      <c r="G311" s="20" t="n"/>
      <c r="H311" s="20" t="n"/>
      <c r="I311" s="20" t="n"/>
      <c r="J311" s="21">
        <f>IFERROR(IF($M311="Completed",INDEX('Standards &amp; Staff'!$B$5:$B$11,MATCH($I311,'Standards &amp; Staff'!$A$5:$A$11,0)),0),"")</f>
        <v/>
      </c>
      <c r="K311" s="22" t="n"/>
      <c r="L311" s="22" t="n"/>
      <c r="M311" s="20" t="n"/>
      <c r="N311" s="21">
        <f>IFERROR(IF(OR($K311="",$L311=""),"",MOD($L311-$K311,1)*1440),"")</f>
        <v/>
      </c>
      <c r="O311" s="20" t="n"/>
      <c r="P311" s="21">
        <f>IF(COUNTA($N311,$O311)=0,"",SUM($N311:$O311))</f>
        <v/>
      </c>
      <c r="Q311" s="21">
        <f>IFERROR(INDEX('Standards &amp; Staff'!$C$5:$C$11,MATCH($I311,'Standards &amp; Staff'!$A$5:$A$11,0)),"")</f>
        <v/>
      </c>
      <c r="R311" s="21">
        <f>IFERROR(($P311/60)*INDEX('Standards &amp; Staff'!$G$15:$G$114,MATCH($C311,'Standards &amp; Staff'!$A$15:$A$114,0)),"")</f>
        <v/>
      </c>
      <c r="S311" s="21">
        <f>IFERROR($N311-$Q311,"")</f>
        <v/>
      </c>
      <c r="T311" s="38">
        <f>IFERROR($J311/$R311,"")</f>
        <v/>
      </c>
      <c r="U311" s="20" t="n"/>
      <c r="V311" s="20" t="n"/>
      <c r="W311" s="20" t="n"/>
      <c r="X311" s="20" t="n"/>
      <c r="Y311" s="39">
        <f>IFERROR(INDEX('Standards &amp; Staff'!$F$15:$F$114,MATCH($C311,'Standards &amp; Staff'!$A$15:$A$114,0)),"")</f>
        <v/>
      </c>
      <c r="Z311" s="39">
        <f>IFERROR(($P311/60)*$Y311,"")</f>
        <v/>
      </c>
      <c r="AA311" s="20" t="n"/>
      <c r="AB311" s="21">
        <f>IF($A311="","",IF(OR($M311="Not Completed",$U311="Failed",AND($T311&lt;&gt;"",$T311&lt;'Standards &amp; Staff'!$D$2),$AA311&gt;'Standards &amp; Staff'!$F$2),"Yes","No"))</f>
        <v/>
      </c>
      <c r="AC311" s="25">
        <f>IF($A311="","",IF($M311="Not Completed","Room Not Completed",IF($U311="Failed","Failed Inspection",IF(AND($T311&lt;&gt;"",$T311&lt;'Standards &amp; Staff'!$D$2),"Productivity Below Threshold",IF($AA311&gt;'Standards &amp; Staff'!$F$2,"Overtime Above Threshold","")))))</f>
        <v/>
      </c>
      <c r="AD311" s="26" t="n"/>
      <c r="AE311" s="26" t="n"/>
      <c r="AF311" s="20" t="n"/>
    </row>
    <row r="312">
      <c r="A312" s="19" t="n"/>
      <c r="B312" s="20" t="n"/>
      <c r="C312" s="20" t="n"/>
      <c r="D312" s="21">
        <f>IFERROR(INDEX('Standards &amp; Staff'!$B$15:$B$114,MATCH($C312,'Standards &amp; Staff'!$A$15:$A$114,0)),"")</f>
        <v/>
      </c>
      <c r="E312" s="21">
        <f>IFERROR(INDEX('Standards &amp; Staff'!$C$15:$C$114,MATCH($C312,'Standards &amp; Staff'!$A$15:$A$114,0)),"")</f>
        <v/>
      </c>
      <c r="F312" s="20" t="n"/>
      <c r="G312" s="20" t="n"/>
      <c r="H312" s="20" t="n"/>
      <c r="I312" s="20" t="n"/>
      <c r="J312" s="21">
        <f>IFERROR(IF($M312="Completed",INDEX('Standards &amp; Staff'!$B$5:$B$11,MATCH($I312,'Standards &amp; Staff'!$A$5:$A$11,0)),0),"")</f>
        <v/>
      </c>
      <c r="K312" s="22" t="n"/>
      <c r="L312" s="22" t="n"/>
      <c r="M312" s="20" t="n"/>
      <c r="N312" s="21">
        <f>IFERROR(IF(OR($K312="",$L312=""),"",MOD($L312-$K312,1)*1440),"")</f>
        <v/>
      </c>
      <c r="O312" s="20" t="n"/>
      <c r="P312" s="21">
        <f>IF(COUNTA($N312,$O312)=0,"",SUM($N312:$O312))</f>
        <v/>
      </c>
      <c r="Q312" s="21">
        <f>IFERROR(INDEX('Standards &amp; Staff'!$C$5:$C$11,MATCH($I312,'Standards &amp; Staff'!$A$5:$A$11,0)),"")</f>
        <v/>
      </c>
      <c r="R312" s="21">
        <f>IFERROR(($P312/60)*INDEX('Standards &amp; Staff'!$G$15:$G$114,MATCH($C312,'Standards &amp; Staff'!$A$15:$A$114,0)),"")</f>
        <v/>
      </c>
      <c r="S312" s="21">
        <f>IFERROR($N312-$Q312,"")</f>
        <v/>
      </c>
      <c r="T312" s="38">
        <f>IFERROR($J312/$R312,"")</f>
        <v/>
      </c>
      <c r="U312" s="20" t="n"/>
      <c r="V312" s="20" t="n"/>
      <c r="W312" s="20" t="n"/>
      <c r="X312" s="20" t="n"/>
      <c r="Y312" s="39">
        <f>IFERROR(INDEX('Standards &amp; Staff'!$F$15:$F$114,MATCH($C312,'Standards &amp; Staff'!$A$15:$A$114,0)),"")</f>
        <v/>
      </c>
      <c r="Z312" s="39">
        <f>IFERROR(($P312/60)*$Y312,"")</f>
        <v/>
      </c>
      <c r="AA312" s="20" t="n"/>
      <c r="AB312" s="21">
        <f>IF($A312="","",IF(OR($M312="Not Completed",$U312="Failed",AND($T312&lt;&gt;"",$T312&lt;'Standards &amp; Staff'!$D$2),$AA312&gt;'Standards &amp; Staff'!$F$2),"Yes","No"))</f>
        <v/>
      </c>
      <c r="AC312" s="25">
        <f>IF($A312="","",IF($M312="Not Completed","Room Not Completed",IF($U312="Failed","Failed Inspection",IF(AND($T312&lt;&gt;"",$T312&lt;'Standards &amp; Staff'!$D$2),"Productivity Below Threshold",IF($AA312&gt;'Standards &amp; Staff'!$F$2,"Overtime Above Threshold","")))))</f>
        <v/>
      </c>
      <c r="AD312" s="26" t="n"/>
      <c r="AE312" s="26" t="n"/>
      <c r="AF312" s="20" t="n"/>
    </row>
    <row r="313">
      <c r="A313" s="19" t="n"/>
      <c r="B313" s="20" t="n"/>
      <c r="C313" s="20" t="n"/>
      <c r="D313" s="21">
        <f>IFERROR(INDEX('Standards &amp; Staff'!$B$15:$B$114,MATCH($C313,'Standards &amp; Staff'!$A$15:$A$114,0)),"")</f>
        <v/>
      </c>
      <c r="E313" s="21">
        <f>IFERROR(INDEX('Standards &amp; Staff'!$C$15:$C$114,MATCH($C313,'Standards &amp; Staff'!$A$15:$A$114,0)),"")</f>
        <v/>
      </c>
      <c r="F313" s="20" t="n"/>
      <c r="G313" s="20" t="n"/>
      <c r="H313" s="20" t="n"/>
      <c r="I313" s="20" t="n"/>
      <c r="J313" s="21">
        <f>IFERROR(IF($M313="Completed",INDEX('Standards &amp; Staff'!$B$5:$B$11,MATCH($I313,'Standards &amp; Staff'!$A$5:$A$11,0)),0),"")</f>
        <v/>
      </c>
      <c r="K313" s="22" t="n"/>
      <c r="L313" s="22" t="n"/>
      <c r="M313" s="20" t="n"/>
      <c r="N313" s="21">
        <f>IFERROR(IF(OR($K313="",$L313=""),"",MOD($L313-$K313,1)*1440),"")</f>
        <v/>
      </c>
      <c r="O313" s="20" t="n"/>
      <c r="P313" s="21">
        <f>IF(COUNTA($N313,$O313)=0,"",SUM($N313:$O313))</f>
        <v/>
      </c>
      <c r="Q313" s="21">
        <f>IFERROR(INDEX('Standards &amp; Staff'!$C$5:$C$11,MATCH($I313,'Standards &amp; Staff'!$A$5:$A$11,0)),"")</f>
        <v/>
      </c>
      <c r="R313" s="21">
        <f>IFERROR(($P313/60)*INDEX('Standards &amp; Staff'!$G$15:$G$114,MATCH($C313,'Standards &amp; Staff'!$A$15:$A$114,0)),"")</f>
        <v/>
      </c>
      <c r="S313" s="21">
        <f>IFERROR($N313-$Q313,"")</f>
        <v/>
      </c>
      <c r="T313" s="38">
        <f>IFERROR($J313/$R313,"")</f>
        <v/>
      </c>
      <c r="U313" s="20" t="n"/>
      <c r="V313" s="20" t="n"/>
      <c r="W313" s="20" t="n"/>
      <c r="X313" s="20" t="n"/>
      <c r="Y313" s="39">
        <f>IFERROR(INDEX('Standards &amp; Staff'!$F$15:$F$114,MATCH($C313,'Standards &amp; Staff'!$A$15:$A$114,0)),"")</f>
        <v/>
      </c>
      <c r="Z313" s="39">
        <f>IFERROR(($P313/60)*$Y313,"")</f>
        <v/>
      </c>
      <c r="AA313" s="20" t="n"/>
      <c r="AB313" s="21">
        <f>IF($A313="","",IF(OR($M313="Not Completed",$U313="Failed",AND($T313&lt;&gt;"",$T313&lt;'Standards &amp; Staff'!$D$2),$AA313&gt;'Standards &amp; Staff'!$F$2),"Yes","No"))</f>
        <v/>
      </c>
      <c r="AC313" s="25">
        <f>IF($A313="","",IF($M313="Not Completed","Room Not Completed",IF($U313="Failed","Failed Inspection",IF(AND($T313&lt;&gt;"",$T313&lt;'Standards &amp; Staff'!$D$2),"Productivity Below Threshold",IF($AA313&gt;'Standards &amp; Staff'!$F$2,"Overtime Above Threshold","")))))</f>
        <v/>
      </c>
      <c r="AD313" s="26" t="n"/>
      <c r="AE313" s="26" t="n"/>
      <c r="AF313" s="20" t="n"/>
    </row>
    <row r="314">
      <c r="A314" s="19" t="n"/>
      <c r="B314" s="20" t="n"/>
      <c r="C314" s="20" t="n"/>
      <c r="D314" s="21">
        <f>IFERROR(INDEX('Standards &amp; Staff'!$B$15:$B$114,MATCH($C314,'Standards &amp; Staff'!$A$15:$A$114,0)),"")</f>
        <v/>
      </c>
      <c r="E314" s="21">
        <f>IFERROR(INDEX('Standards &amp; Staff'!$C$15:$C$114,MATCH($C314,'Standards &amp; Staff'!$A$15:$A$114,0)),"")</f>
        <v/>
      </c>
      <c r="F314" s="20" t="n"/>
      <c r="G314" s="20" t="n"/>
      <c r="H314" s="20" t="n"/>
      <c r="I314" s="20" t="n"/>
      <c r="J314" s="21">
        <f>IFERROR(IF($M314="Completed",INDEX('Standards &amp; Staff'!$B$5:$B$11,MATCH($I314,'Standards &amp; Staff'!$A$5:$A$11,0)),0),"")</f>
        <v/>
      </c>
      <c r="K314" s="22" t="n"/>
      <c r="L314" s="22" t="n"/>
      <c r="M314" s="20" t="n"/>
      <c r="N314" s="21">
        <f>IFERROR(IF(OR($K314="",$L314=""),"",MOD($L314-$K314,1)*1440),"")</f>
        <v/>
      </c>
      <c r="O314" s="20" t="n"/>
      <c r="P314" s="21">
        <f>IF(COUNTA($N314,$O314)=0,"",SUM($N314:$O314))</f>
        <v/>
      </c>
      <c r="Q314" s="21">
        <f>IFERROR(INDEX('Standards &amp; Staff'!$C$5:$C$11,MATCH($I314,'Standards &amp; Staff'!$A$5:$A$11,0)),"")</f>
        <v/>
      </c>
      <c r="R314" s="21">
        <f>IFERROR(($P314/60)*INDEX('Standards &amp; Staff'!$G$15:$G$114,MATCH($C314,'Standards &amp; Staff'!$A$15:$A$114,0)),"")</f>
        <v/>
      </c>
      <c r="S314" s="21">
        <f>IFERROR($N314-$Q314,"")</f>
        <v/>
      </c>
      <c r="T314" s="38">
        <f>IFERROR($J314/$R314,"")</f>
        <v/>
      </c>
      <c r="U314" s="20" t="n"/>
      <c r="V314" s="20" t="n"/>
      <c r="W314" s="20" t="n"/>
      <c r="X314" s="20" t="n"/>
      <c r="Y314" s="39">
        <f>IFERROR(INDEX('Standards &amp; Staff'!$F$15:$F$114,MATCH($C314,'Standards &amp; Staff'!$A$15:$A$114,0)),"")</f>
        <v/>
      </c>
      <c r="Z314" s="39">
        <f>IFERROR(($P314/60)*$Y314,"")</f>
        <v/>
      </c>
      <c r="AA314" s="20" t="n"/>
      <c r="AB314" s="21">
        <f>IF($A314="","",IF(OR($M314="Not Completed",$U314="Failed",AND($T314&lt;&gt;"",$T314&lt;'Standards &amp; Staff'!$D$2),$AA314&gt;'Standards &amp; Staff'!$F$2),"Yes","No"))</f>
        <v/>
      </c>
      <c r="AC314" s="25">
        <f>IF($A314="","",IF($M314="Not Completed","Room Not Completed",IF($U314="Failed","Failed Inspection",IF(AND($T314&lt;&gt;"",$T314&lt;'Standards &amp; Staff'!$D$2),"Productivity Below Threshold",IF($AA314&gt;'Standards &amp; Staff'!$F$2,"Overtime Above Threshold","")))))</f>
        <v/>
      </c>
      <c r="AD314" s="26" t="n"/>
      <c r="AE314" s="26" t="n"/>
      <c r="AF314" s="20" t="n"/>
    </row>
    <row r="315">
      <c r="A315" s="19" t="n"/>
      <c r="B315" s="20" t="n"/>
      <c r="C315" s="20" t="n"/>
      <c r="D315" s="21">
        <f>IFERROR(INDEX('Standards &amp; Staff'!$B$15:$B$114,MATCH($C315,'Standards &amp; Staff'!$A$15:$A$114,0)),"")</f>
        <v/>
      </c>
      <c r="E315" s="21">
        <f>IFERROR(INDEX('Standards &amp; Staff'!$C$15:$C$114,MATCH($C315,'Standards &amp; Staff'!$A$15:$A$114,0)),"")</f>
        <v/>
      </c>
      <c r="F315" s="20" t="n"/>
      <c r="G315" s="20" t="n"/>
      <c r="H315" s="20" t="n"/>
      <c r="I315" s="20" t="n"/>
      <c r="J315" s="21">
        <f>IFERROR(IF($M315="Completed",INDEX('Standards &amp; Staff'!$B$5:$B$11,MATCH($I315,'Standards &amp; Staff'!$A$5:$A$11,0)),0),"")</f>
        <v/>
      </c>
      <c r="K315" s="22" t="n"/>
      <c r="L315" s="22" t="n"/>
      <c r="M315" s="20" t="n"/>
      <c r="N315" s="21">
        <f>IFERROR(IF(OR($K315="",$L315=""),"",MOD($L315-$K315,1)*1440),"")</f>
        <v/>
      </c>
      <c r="O315" s="20" t="n"/>
      <c r="P315" s="21">
        <f>IF(COUNTA($N315,$O315)=0,"",SUM($N315:$O315))</f>
        <v/>
      </c>
      <c r="Q315" s="21">
        <f>IFERROR(INDEX('Standards &amp; Staff'!$C$5:$C$11,MATCH($I315,'Standards &amp; Staff'!$A$5:$A$11,0)),"")</f>
        <v/>
      </c>
      <c r="R315" s="21">
        <f>IFERROR(($P315/60)*INDEX('Standards &amp; Staff'!$G$15:$G$114,MATCH($C315,'Standards &amp; Staff'!$A$15:$A$114,0)),"")</f>
        <v/>
      </c>
      <c r="S315" s="21">
        <f>IFERROR($N315-$Q315,"")</f>
        <v/>
      </c>
      <c r="T315" s="38">
        <f>IFERROR($J315/$R315,"")</f>
        <v/>
      </c>
      <c r="U315" s="20" t="n"/>
      <c r="V315" s="20" t="n"/>
      <c r="W315" s="20" t="n"/>
      <c r="X315" s="20" t="n"/>
      <c r="Y315" s="39">
        <f>IFERROR(INDEX('Standards &amp; Staff'!$F$15:$F$114,MATCH($C315,'Standards &amp; Staff'!$A$15:$A$114,0)),"")</f>
        <v/>
      </c>
      <c r="Z315" s="39">
        <f>IFERROR(($P315/60)*$Y315,"")</f>
        <v/>
      </c>
      <c r="AA315" s="20" t="n"/>
      <c r="AB315" s="21">
        <f>IF($A315="","",IF(OR($M315="Not Completed",$U315="Failed",AND($T315&lt;&gt;"",$T315&lt;'Standards &amp; Staff'!$D$2),$AA315&gt;'Standards &amp; Staff'!$F$2),"Yes","No"))</f>
        <v/>
      </c>
      <c r="AC315" s="25">
        <f>IF($A315="","",IF($M315="Not Completed","Room Not Completed",IF($U315="Failed","Failed Inspection",IF(AND($T315&lt;&gt;"",$T315&lt;'Standards &amp; Staff'!$D$2),"Productivity Below Threshold",IF($AA315&gt;'Standards &amp; Staff'!$F$2,"Overtime Above Threshold","")))))</f>
        <v/>
      </c>
      <c r="AD315" s="26" t="n"/>
      <c r="AE315" s="26" t="n"/>
      <c r="AF315" s="20" t="n"/>
    </row>
    <row r="316">
      <c r="A316" s="19" t="n"/>
      <c r="B316" s="20" t="n"/>
      <c r="C316" s="20" t="n"/>
      <c r="D316" s="21">
        <f>IFERROR(INDEX('Standards &amp; Staff'!$B$15:$B$114,MATCH($C316,'Standards &amp; Staff'!$A$15:$A$114,0)),"")</f>
        <v/>
      </c>
      <c r="E316" s="21">
        <f>IFERROR(INDEX('Standards &amp; Staff'!$C$15:$C$114,MATCH($C316,'Standards &amp; Staff'!$A$15:$A$114,0)),"")</f>
        <v/>
      </c>
      <c r="F316" s="20" t="n"/>
      <c r="G316" s="20" t="n"/>
      <c r="H316" s="20" t="n"/>
      <c r="I316" s="20" t="n"/>
      <c r="J316" s="21">
        <f>IFERROR(IF($M316="Completed",INDEX('Standards &amp; Staff'!$B$5:$B$11,MATCH($I316,'Standards &amp; Staff'!$A$5:$A$11,0)),0),"")</f>
        <v/>
      </c>
      <c r="K316" s="22" t="n"/>
      <c r="L316" s="22" t="n"/>
      <c r="M316" s="20" t="n"/>
      <c r="N316" s="21">
        <f>IFERROR(IF(OR($K316="",$L316=""),"",MOD($L316-$K316,1)*1440),"")</f>
        <v/>
      </c>
      <c r="O316" s="20" t="n"/>
      <c r="P316" s="21">
        <f>IF(COUNTA($N316,$O316)=0,"",SUM($N316:$O316))</f>
        <v/>
      </c>
      <c r="Q316" s="21">
        <f>IFERROR(INDEX('Standards &amp; Staff'!$C$5:$C$11,MATCH($I316,'Standards &amp; Staff'!$A$5:$A$11,0)),"")</f>
        <v/>
      </c>
      <c r="R316" s="21">
        <f>IFERROR(($P316/60)*INDEX('Standards &amp; Staff'!$G$15:$G$114,MATCH($C316,'Standards &amp; Staff'!$A$15:$A$114,0)),"")</f>
        <v/>
      </c>
      <c r="S316" s="21">
        <f>IFERROR($N316-$Q316,"")</f>
        <v/>
      </c>
      <c r="T316" s="38">
        <f>IFERROR($J316/$R316,"")</f>
        <v/>
      </c>
      <c r="U316" s="20" t="n"/>
      <c r="V316" s="20" t="n"/>
      <c r="W316" s="20" t="n"/>
      <c r="X316" s="20" t="n"/>
      <c r="Y316" s="39">
        <f>IFERROR(INDEX('Standards &amp; Staff'!$F$15:$F$114,MATCH($C316,'Standards &amp; Staff'!$A$15:$A$114,0)),"")</f>
        <v/>
      </c>
      <c r="Z316" s="39">
        <f>IFERROR(($P316/60)*$Y316,"")</f>
        <v/>
      </c>
      <c r="AA316" s="20" t="n"/>
      <c r="AB316" s="21">
        <f>IF($A316="","",IF(OR($M316="Not Completed",$U316="Failed",AND($T316&lt;&gt;"",$T316&lt;'Standards &amp; Staff'!$D$2),$AA316&gt;'Standards &amp; Staff'!$F$2),"Yes","No"))</f>
        <v/>
      </c>
      <c r="AC316" s="25">
        <f>IF($A316="","",IF($M316="Not Completed","Room Not Completed",IF($U316="Failed","Failed Inspection",IF(AND($T316&lt;&gt;"",$T316&lt;'Standards &amp; Staff'!$D$2),"Productivity Below Threshold",IF($AA316&gt;'Standards &amp; Staff'!$F$2,"Overtime Above Threshold","")))))</f>
        <v/>
      </c>
      <c r="AD316" s="26" t="n"/>
      <c r="AE316" s="26" t="n"/>
      <c r="AF316" s="20" t="n"/>
    </row>
    <row r="317">
      <c r="A317" s="19" t="n"/>
      <c r="B317" s="20" t="n"/>
      <c r="C317" s="20" t="n"/>
      <c r="D317" s="21">
        <f>IFERROR(INDEX('Standards &amp; Staff'!$B$15:$B$114,MATCH($C317,'Standards &amp; Staff'!$A$15:$A$114,0)),"")</f>
        <v/>
      </c>
      <c r="E317" s="21">
        <f>IFERROR(INDEX('Standards &amp; Staff'!$C$15:$C$114,MATCH($C317,'Standards &amp; Staff'!$A$15:$A$114,0)),"")</f>
        <v/>
      </c>
      <c r="F317" s="20" t="n"/>
      <c r="G317" s="20" t="n"/>
      <c r="H317" s="20" t="n"/>
      <c r="I317" s="20" t="n"/>
      <c r="J317" s="21">
        <f>IFERROR(IF($M317="Completed",INDEX('Standards &amp; Staff'!$B$5:$B$11,MATCH($I317,'Standards &amp; Staff'!$A$5:$A$11,0)),0),"")</f>
        <v/>
      </c>
      <c r="K317" s="22" t="n"/>
      <c r="L317" s="22" t="n"/>
      <c r="M317" s="20" t="n"/>
      <c r="N317" s="21">
        <f>IFERROR(IF(OR($K317="",$L317=""),"",MOD($L317-$K317,1)*1440),"")</f>
        <v/>
      </c>
      <c r="O317" s="20" t="n"/>
      <c r="P317" s="21">
        <f>IF(COUNTA($N317,$O317)=0,"",SUM($N317:$O317))</f>
        <v/>
      </c>
      <c r="Q317" s="21">
        <f>IFERROR(INDEX('Standards &amp; Staff'!$C$5:$C$11,MATCH($I317,'Standards &amp; Staff'!$A$5:$A$11,0)),"")</f>
        <v/>
      </c>
      <c r="R317" s="21">
        <f>IFERROR(($P317/60)*INDEX('Standards &amp; Staff'!$G$15:$G$114,MATCH($C317,'Standards &amp; Staff'!$A$15:$A$114,0)),"")</f>
        <v/>
      </c>
      <c r="S317" s="21">
        <f>IFERROR($N317-$Q317,"")</f>
        <v/>
      </c>
      <c r="T317" s="38">
        <f>IFERROR($J317/$R317,"")</f>
        <v/>
      </c>
      <c r="U317" s="20" t="n"/>
      <c r="V317" s="20" t="n"/>
      <c r="W317" s="20" t="n"/>
      <c r="X317" s="20" t="n"/>
      <c r="Y317" s="39">
        <f>IFERROR(INDEX('Standards &amp; Staff'!$F$15:$F$114,MATCH($C317,'Standards &amp; Staff'!$A$15:$A$114,0)),"")</f>
        <v/>
      </c>
      <c r="Z317" s="39">
        <f>IFERROR(($P317/60)*$Y317,"")</f>
        <v/>
      </c>
      <c r="AA317" s="20" t="n"/>
      <c r="AB317" s="21">
        <f>IF($A317="","",IF(OR($M317="Not Completed",$U317="Failed",AND($T317&lt;&gt;"",$T317&lt;'Standards &amp; Staff'!$D$2),$AA317&gt;'Standards &amp; Staff'!$F$2),"Yes","No"))</f>
        <v/>
      </c>
      <c r="AC317" s="25">
        <f>IF($A317="","",IF($M317="Not Completed","Room Not Completed",IF($U317="Failed","Failed Inspection",IF(AND($T317&lt;&gt;"",$T317&lt;'Standards &amp; Staff'!$D$2),"Productivity Below Threshold",IF($AA317&gt;'Standards &amp; Staff'!$F$2,"Overtime Above Threshold","")))))</f>
        <v/>
      </c>
      <c r="AD317" s="26" t="n"/>
      <c r="AE317" s="26" t="n"/>
      <c r="AF317" s="20" t="n"/>
    </row>
    <row r="318">
      <c r="A318" s="19" t="n"/>
      <c r="B318" s="20" t="n"/>
      <c r="C318" s="20" t="n"/>
      <c r="D318" s="21">
        <f>IFERROR(INDEX('Standards &amp; Staff'!$B$15:$B$114,MATCH($C318,'Standards &amp; Staff'!$A$15:$A$114,0)),"")</f>
        <v/>
      </c>
      <c r="E318" s="21">
        <f>IFERROR(INDEX('Standards &amp; Staff'!$C$15:$C$114,MATCH($C318,'Standards &amp; Staff'!$A$15:$A$114,0)),"")</f>
        <v/>
      </c>
      <c r="F318" s="20" t="n"/>
      <c r="G318" s="20" t="n"/>
      <c r="H318" s="20" t="n"/>
      <c r="I318" s="20" t="n"/>
      <c r="J318" s="21">
        <f>IFERROR(IF($M318="Completed",INDEX('Standards &amp; Staff'!$B$5:$B$11,MATCH($I318,'Standards &amp; Staff'!$A$5:$A$11,0)),0),"")</f>
        <v/>
      </c>
      <c r="K318" s="22" t="n"/>
      <c r="L318" s="22" t="n"/>
      <c r="M318" s="20" t="n"/>
      <c r="N318" s="21">
        <f>IFERROR(IF(OR($K318="",$L318=""),"",MOD($L318-$K318,1)*1440),"")</f>
        <v/>
      </c>
      <c r="O318" s="20" t="n"/>
      <c r="P318" s="21">
        <f>IF(COUNTA($N318,$O318)=0,"",SUM($N318:$O318))</f>
        <v/>
      </c>
      <c r="Q318" s="21">
        <f>IFERROR(INDEX('Standards &amp; Staff'!$C$5:$C$11,MATCH($I318,'Standards &amp; Staff'!$A$5:$A$11,0)),"")</f>
        <v/>
      </c>
      <c r="R318" s="21">
        <f>IFERROR(($P318/60)*INDEX('Standards &amp; Staff'!$G$15:$G$114,MATCH($C318,'Standards &amp; Staff'!$A$15:$A$114,0)),"")</f>
        <v/>
      </c>
      <c r="S318" s="21">
        <f>IFERROR($N318-$Q318,"")</f>
        <v/>
      </c>
      <c r="T318" s="38">
        <f>IFERROR($J318/$R318,"")</f>
        <v/>
      </c>
      <c r="U318" s="20" t="n"/>
      <c r="V318" s="20" t="n"/>
      <c r="W318" s="20" t="n"/>
      <c r="X318" s="20" t="n"/>
      <c r="Y318" s="39">
        <f>IFERROR(INDEX('Standards &amp; Staff'!$F$15:$F$114,MATCH($C318,'Standards &amp; Staff'!$A$15:$A$114,0)),"")</f>
        <v/>
      </c>
      <c r="Z318" s="39">
        <f>IFERROR(($P318/60)*$Y318,"")</f>
        <v/>
      </c>
      <c r="AA318" s="20" t="n"/>
      <c r="AB318" s="21">
        <f>IF($A318="","",IF(OR($M318="Not Completed",$U318="Failed",AND($T318&lt;&gt;"",$T318&lt;'Standards &amp; Staff'!$D$2),$AA318&gt;'Standards &amp; Staff'!$F$2),"Yes","No"))</f>
        <v/>
      </c>
      <c r="AC318" s="25">
        <f>IF($A318="","",IF($M318="Not Completed","Room Not Completed",IF($U318="Failed","Failed Inspection",IF(AND($T318&lt;&gt;"",$T318&lt;'Standards &amp; Staff'!$D$2),"Productivity Below Threshold",IF($AA318&gt;'Standards &amp; Staff'!$F$2,"Overtime Above Threshold","")))))</f>
        <v/>
      </c>
      <c r="AD318" s="26" t="n"/>
      <c r="AE318" s="26" t="n"/>
      <c r="AF318" s="20" t="n"/>
    </row>
    <row r="319">
      <c r="A319" s="19" t="n"/>
      <c r="B319" s="20" t="n"/>
      <c r="C319" s="20" t="n"/>
      <c r="D319" s="21">
        <f>IFERROR(INDEX('Standards &amp; Staff'!$B$15:$B$114,MATCH($C319,'Standards &amp; Staff'!$A$15:$A$114,0)),"")</f>
        <v/>
      </c>
      <c r="E319" s="21">
        <f>IFERROR(INDEX('Standards &amp; Staff'!$C$15:$C$114,MATCH($C319,'Standards &amp; Staff'!$A$15:$A$114,0)),"")</f>
        <v/>
      </c>
      <c r="F319" s="20" t="n"/>
      <c r="G319" s="20" t="n"/>
      <c r="H319" s="20" t="n"/>
      <c r="I319" s="20" t="n"/>
      <c r="J319" s="21">
        <f>IFERROR(IF($M319="Completed",INDEX('Standards &amp; Staff'!$B$5:$B$11,MATCH($I319,'Standards &amp; Staff'!$A$5:$A$11,0)),0),"")</f>
        <v/>
      </c>
      <c r="K319" s="22" t="n"/>
      <c r="L319" s="22" t="n"/>
      <c r="M319" s="20" t="n"/>
      <c r="N319" s="21">
        <f>IFERROR(IF(OR($K319="",$L319=""),"",MOD($L319-$K319,1)*1440),"")</f>
        <v/>
      </c>
      <c r="O319" s="20" t="n"/>
      <c r="P319" s="21">
        <f>IF(COUNTA($N319,$O319)=0,"",SUM($N319:$O319))</f>
        <v/>
      </c>
      <c r="Q319" s="21">
        <f>IFERROR(INDEX('Standards &amp; Staff'!$C$5:$C$11,MATCH($I319,'Standards &amp; Staff'!$A$5:$A$11,0)),"")</f>
        <v/>
      </c>
      <c r="R319" s="21">
        <f>IFERROR(($P319/60)*INDEX('Standards &amp; Staff'!$G$15:$G$114,MATCH($C319,'Standards &amp; Staff'!$A$15:$A$114,0)),"")</f>
        <v/>
      </c>
      <c r="S319" s="21">
        <f>IFERROR($N319-$Q319,"")</f>
        <v/>
      </c>
      <c r="T319" s="38">
        <f>IFERROR($J319/$R319,"")</f>
        <v/>
      </c>
      <c r="U319" s="20" t="n"/>
      <c r="V319" s="20" t="n"/>
      <c r="W319" s="20" t="n"/>
      <c r="X319" s="20" t="n"/>
      <c r="Y319" s="39">
        <f>IFERROR(INDEX('Standards &amp; Staff'!$F$15:$F$114,MATCH($C319,'Standards &amp; Staff'!$A$15:$A$114,0)),"")</f>
        <v/>
      </c>
      <c r="Z319" s="39">
        <f>IFERROR(($P319/60)*$Y319,"")</f>
        <v/>
      </c>
      <c r="AA319" s="20" t="n"/>
      <c r="AB319" s="21">
        <f>IF($A319="","",IF(OR($M319="Not Completed",$U319="Failed",AND($T319&lt;&gt;"",$T319&lt;'Standards &amp; Staff'!$D$2),$AA319&gt;'Standards &amp; Staff'!$F$2),"Yes","No"))</f>
        <v/>
      </c>
      <c r="AC319" s="25">
        <f>IF($A319="","",IF($M319="Not Completed","Room Not Completed",IF($U319="Failed","Failed Inspection",IF(AND($T319&lt;&gt;"",$T319&lt;'Standards &amp; Staff'!$D$2),"Productivity Below Threshold",IF($AA319&gt;'Standards &amp; Staff'!$F$2,"Overtime Above Threshold","")))))</f>
        <v/>
      </c>
      <c r="AD319" s="26" t="n"/>
      <c r="AE319" s="26" t="n"/>
      <c r="AF319" s="20" t="n"/>
    </row>
    <row r="320">
      <c r="A320" s="19" t="n"/>
      <c r="B320" s="20" t="n"/>
      <c r="C320" s="20" t="n"/>
      <c r="D320" s="21">
        <f>IFERROR(INDEX('Standards &amp; Staff'!$B$15:$B$114,MATCH($C320,'Standards &amp; Staff'!$A$15:$A$114,0)),"")</f>
        <v/>
      </c>
      <c r="E320" s="21">
        <f>IFERROR(INDEX('Standards &amp; Staff'!$C$15:$C$114,MATCH($C320,'Standards &amp; Staff'!$A$15:$A$114,0)),"")</f>
        <v/>
      </c>
      <c r="F320" s="20" t="n"/>
      <c r="G320" s="20" t="n"/>
      <c r="H320" s="20" t="n"/>
      <c r="I320" s="20" t="n"/>
      <c r="J320" s="21">
        <f>IFERROR(IF($M320="Completed",INDEX('Standards &amp; Staff'!$B$5:$B$11,MATCH($I320,'Standards &amp; Staff'!$A$5:$A$11,0)),0),"")</f>
        <v/>
      </c>
      <c r="K320" s="22" t="n"/>
      <c r="L320" s="22" t="n"/>
      <c r="M320" s="20" t="n"/>
      <c r="N320" s="21">
        <f>IFERROR(IF(OR($K320="",$L320=""),"",MOD($L320-$K320,1)*1440),"")</f>
        <v/>
      </c>
      <c r="O320" s="20" t="n"/>
      <c r="P320" s="21">
        <f>IF(COUNTA($N320,$O320)=0,"",SUM($N320:$O320))</f>
        <v/>
      </c>
      <c r="Q320" s="21">
        <f>IFERROR(INDEX('Standards &amp; Staff'!$C$5:$C$11,MATCH($I320,'Standards &amp; Staff'!$A$5:$A$11,0)),"")</f>
        <v/>
      </c>
      <c r="R320" s="21">
        <f>IFERROR(($P320/60)*INDEX('Standards &amp; Staff'!$G$15:$G$114,MATCH($C320,'Standards &amp; Staff'!$A$15:$A$114,0)),"")</f>
        <v/>
      </c>
      <c r="S320" s="21">
        <f>IFERROR($N320-$Q320,"")</f>
        <v/>
      </c>
      <c r="T320" s="38">
        <f>IFERROR($J320/$R320,"")</f>
        <v/>
      </c>
      <c r="U320" s="20" t="n"/>
      <c r="V320" s="20" t="n"/>
      <c r="W320" s="20" t="n"/>
      <c r="X320" s="20" t="n"/>
      <c r="Y320" s="39">
        <f>IFERROR(INDEX('Standards &amp; Staff'!$F$15:$F$114,MATCH($C320,'Standards &amp; Staff'!$A$15:$A$114,0)),"")</f>
        <v/>
      </c>
      <c r="Z320" s="39">
        <f>IFERROR(($P320/60)*$Y320,"")</f>
        <v/>
      </c>
      <c r="AA320" s="20" t="n"/>
      <c r="AB320" s="21">
        <f>IF($A320="","",IF(OR($M320="Not Completed",$U320="Failed",AND($T320&lt;&gt;"",$T320&lt;'Standards &amp; Staff'!$D$2),$AA320&gt;'Standards &amp; Staff'!$F$2),"Yes","No"))</f>
        <v/>
      </c>
      <c r="AC320" s="25">
        <f>IF($A320="","",IF($M320="Not Completed","Room Not Completed",IF($U320="Failed","Failed Inspection",IF(AND($T320&lt;&gt;"",$T320&lt;'Standards &amp; Staff'!$D$2),"Productivity Below Threshold",IF($AA320&gt;'Standards &amp; Staff'!$F$2,"Overtime Above Threshold","")))))</f>
        <v/>
      </c>
      <c r="AD320" s="26" t="n"/>
      <c r="AE320" s="26" t="n"/>
      <c r="AF320" s="20" t="n"/>
    </row>
    <row r="321">
      <c r="A321" s="19" t="n"/>
      <c r="B321" s="20" t="n"/>
      <c r="C321" s="20" t="n"/>
      <c r="D321" s="21">
        <f>IFERROR(INDEX('Standards &amp; Staff'!$B$15:$B$114,MATCH($C321,'Standards &amp; Staff'!$A$15:$A$114,0)),"")</f>
        <v/>
      </c>
      <c r="E321" s="21">
        <f>IFERROR(INDEX('Standards &amp; Staff'!$C$15:$C$114,MATCH($C321,'Standards &amp; Staff'!$A$15:$A$114,0)),"")</f>
        <v/>
      </c>
      <c r="F321" s="20" t="n"/>
      <c r="G321" s="20" t="n"/>
      <c r="H321" s="20" t="n"/>
      <c r="I321" s="20" t="n"/>
      <c r="J321" s="21">
        <f>IFERROR(IF($M321="Completed",INDEX('Standards &amp; Staff'!$B$5:$B$11,MATCH($I321,'Standards &amp; Staff'!$A$5:$A$11,0)),0),"")</f>
        <v/>
      </c>
      <c r="K321" s="22" t="n"/>
      <c r="L321" s="22" t="n"/>
      <c r="M321" s="20" t="n"/>
      <c r="N321" s="21">
        <f>IFERROR(IF(OR($K321="",$L321=""),"",MOD($L321-$K321,1)*1440),"")</f>
        <v/>
      </c>
      <c r="O321" s="20" t="n"/>
      <c r="P321" s="21">
        <f>IF(COUNTA($N321,$O321)=0,"",SUM($N321:$O321))</f>
        <v/>
      </c>
      <c r="Q321" s="21">
        <f>IFERROR(INDEX('Standards &amp; Staff'!$C$5:$C$11,MATCH($I321,'Standards &amp; Staff'!$A$5:$A$11,0)),"")</f>
        <v/>
      </c>
      <c r="R321" s="21">
        <f>IFERROR(($P321/60)*INDEX('Standards &amp; Staff'!$G$15:$G$114,MATCH($C321,'Standards &amp; Staff'!$A$15:$A$114,0)),"")</f>
        <v/>
      </c>
      <c r="S321" s="21">
        <f>IFERROR($N321-$Q321,"")</f>
        <v/>
      </c>
      <c r="T321" s="38">
        <f>IFERROR($J321/$R321,"")</f>
        <v/>
      </c>
      <c r="U321" s="20" t="n"/>
      <c r="V321" s="20" t="n"/>
      <c r="W321" s="20" t="n"/>
      <c r="X321" s="20" t="n"/>
      <c r="Y321" s="39">
        <f>IFERROR(INDEX('Standards &amp; Staff'!$F$15:$F$114,MATCH($C321,'Standards &amp; Staff'!$A$15:$A$114,0)),"")</f>
        <v/>
      </c>
      <c r="Z321" s="39">
        <f>IFERROR(($P321/60)*$Y321,"")</f>
        <v/>
      </c>
      <c r="AA321" s="20" t="n"/>
      <c r="AB321" s="21">
        <f>IF($A321="","",IF(OR($M321="Not Completed",$U321="Failed",AND($T321&lt;&gt;"",$T321&lt;'Standards &amp; Staff'!$D$2),$AA321&gt;'Standards &amp; Staff'!$F$2),"Yes","No"))</f>
        <v/>
      </c>
      <c r="AC321" s="25">
        <f>IF($A321="","",IF($M321="Not Completed","Room Not Completed",IF($U321="Failed","Failed Inspection",IF(AND($T321&lt;&gt;"",$T321&lt;'Standards &amp; Staff'!$D$2),"Productivity Below Threshold",IF($AA321&gt;'Standards &amp; Staff'!$F$2,"Overtime Above Threshold","")))))</f>
        <v/>
      </c>
      <c r="AD321" s="26" t="n"/>
      <c r="AE321" s="26" t="n"/>
      <c r="AF321" s="20" t="n"/>
    </row>
    <row r="322">
      <c r="A322" s="19" t="n"/>
      <c r="B322" s="20" t="n"/>
      <c r="C322" s="20" t="n"/>
      <c r="D322" s="21">
        <f>IFERROR(INDEX('Standards &amp; Staff'!$B$15:$B$114,MATCH($C322,'Standards &amp; Staff'!$A$15:$A$114,0)),"")</f>
        <v/>
      </c>
      <c r="E322" s="21">
        <f>IFERROR(INDEX('Standards &amp; Staff'!$C$15:$C$114,MATCH($C322,'Standards &amp; Staff'!$A$15:$A$114,0)),"")</f>
        <v/>
      </c>
      <c r="F322" s="20" t="n"/>
      <c r="G322" s="20" t="n"/>
      <c r="H322" s="20" t="n"/>
      <c r="I322" s="20" t="n"/>
      <c r="J322" s="21">
        <f>IFERROR(IF($M322="Completed",INDEX('Standards &amp; Staff'!$B$5:$B$11,MATCH($I322,'Standards &amp; Staff'!$A$5:$A$11,0)),0),"")</f>
        <v/>
      </c>
      <c r="K322" s="22" t="n"/>
      <c r="L322" s="22" t="n"/>
      <c r="M322" s="20" t="n"/>
      <c r="N322" s="21">
        <f>IFERROR(IF(OR($K322="",$L322=""),"",MOD($L322-$K322,1)*1440),"")</f>
        <v/>
      </c>
      <c r="O322" s="20" t="n"/>
      <c r="P322" s="21">
        <f>IF(COUNTA($N322,$O322)=0,"",SUM($N322:$O322))</f>
        <v/>
      </c>
      <c r="Q322" s="21">
        <f>IFERROR(INDEX('Standards &amp; Staff'!$C$5:$C$11,MATCH($I322,'Standards &amp; Staff'!$A$5:$A$11,0)),"")</f>
        <v/>
      </c>
      <c r="R322" s="21">
        <f>IFERROR(($P322/60)*INDEX('Standards &amp; Staff'!$G$15:$G$114,MATCH($C322,'Standards &amp; Staff'!$A$15:$A$114,0)),"")</f>
        <v/>
      </c>
      <c r="S322" s="21">
        <f>IFERROR($N322-$Q322,"")</f>
        <v/>
      </c>
      <c r="T322" s="38">
        <f>IFERROR($J322/$R322,"")</f>
        <v/>
      </c>
      <c r="U322" s="20" t="n"/>
      <c r="V322" s="20" t="n"/>
      <c r="W322" s="20" t="n"/>
      <c r="X322" s="20" t="n"/>
      <c r="Y322" s="39">
        <f>IFERROR(INDEX('Standards &amp; Staff'!$F$15:$F$114,MATCH($C322,'Standards &amp; Staff'!$A$15:$A$114,0)),"")</f>
        <v/>
      </c>
      <c r="Z322" s="39">
        <f>IFERROR(($P322/60)*$Y322,"")</f>
        <v/>
      </c>
      <c r="AA322" s="20" t="n"/>
      <c r="AB322" s="21">
        <f>IF($A322="","",IF(OR($M322="Not Completed",$U322="Failed",AND($T322&lt;&gt;"",$T322&lt;'Standards &amp; Staff'!$D$2),$AA322&gt;'Standards &amp; Staff'!$F$2),"Yes","No"))</f>
        <v/>
      </c>
      <c r="AC322" s="25">
        <f>IF($A322="","",IF($M322="Not Completed","Room Not Completed",IF($U322="Failed","Failed Inspection",IF(AND($T322&lt;&gt;"",$T322&lt;'Standards &amp; Staff'!$D$2),"Productivity Below Threshold",IF($AA322&gt;'Standards &amp; Staff'!$F$2,"Overtime Above Threshold","")))))</f>
        <v/>
      </c>
      <c r="AD322" s="26" t="n"/>
      <c r="AE322" s="26" t="n"/>
      <c r="AF322" s="20" t="n"/>
    </row>
    <row r="323">
      <c r="A323" s="19" t="n"/>
      <c r="B323" s="20" t="n"/>
      <c r="C323" s="20" t="n"/>
      <c r="D323" s="21">
        <f>IFERROR(INDEX('Standards &amp; Staff'!$B$15:$B$114,MATCH($C323,'Standards &amp; Staff'!$A$15:$A$114,0)),"")</f>
        <v/>
      </c>
      <c r="E323" s="21">
        <f>IFERROR(INDEX('Standards &amp; Staff'!$C$15:$C$114,MATCH($C323,'Standards &amp; Staff'!$A$15:$A$114,0)),"")</f>
        <v/>
      </c>
      <c r="F323" s="20" t="n"/>
      <c r="G323" s="20" t="n"/>
      <c r="H323" s="20" t="n"/>
      <c r="I323" s="20" t="n"/>
      <c r="J323" s="21">
        <f>IFERROR(IF($M323="Completed",INDEX('Standards &amp; Staff'!$B$5:$B$11,MATCH($I323,'Standards &amp; Staff'!$A$5:$A$11,0)),0),"")</f>
        <v/>
      </c>
      <c r="K323" s="22" t="n"/>
      <c r="L323" s="22" t="n"/>
      <c r="M323" s="20" t="n"/>
      <c r="N323" s="21">
        <f>IFERROR(IF(OR($K323="",$L323=""),"",MOD($L323-$K323,1)*1440),"")</f>
        <v/>
      </c>
      <c r="O323" s="20" t="n"/>
      <c r="P323" s="21">
        <f>IF(COUNTA($N323,$O323)=0,"",SUM($N323:$O323))</f>
        <v/>
      </c>
      <c r="Q323" s="21">
        <f>IFERROR(INDEX('Standards &amp; Staff'!$C$5:$C$11,MATCH($I323,'Standards &amp; Staff'!$A$5:$A$11,0)),"")</f>
        <v/>
      </c>
      <c r="R323" s="21">
        <f>IFERROR(($P323/60)*INDEX('Standards &amp; Staff'!$G$15:$G$114,MATCH($C323,'Standards &amp; Staff'!$A$15:$A$114,0)),"")</f>
        <v/>
      </c>
      <c r="S323" s="21">
        <f>IFERROR($N323-$Q323,"")</f>
        <v/>
      </c>
      <c r="T323" s="38">
        <f>IFERROR($J323/$R323,"")</f>
        <v/>
      </c>
      <c r="U323" s="20" t="n"/>
      <c r="V323" s="20" t="n"/>
      <c r="W323" s="20" t="n"/>
      <c r="X323" s="20" t="n"/>
      <c r="Y323" s="39">
        <f>IFERROR(INDEX('Standards &amp; Staff'!$F$15:$F$114,MATCH($C323,'Standards &amp; Staff'!$A$15:$A$114,0)),"")</f>
        <v/>
      </c>
      <c r="Z323" s="39">
        <f>IFERROR(($P323/60)*$Y323,"")</f>
        <v/>
      </c>
      <c r="AA323" s="20" t="n"/>
      <c r="AB323" s="21">
        <f>IF($A323="","",IF(OR($M323="Not Completed",$U323="Failed",AND($T323&lt;&gt;"",$T323&lt;'Standards &amp; Staff'!$D$2),$AA323&gt;'Standards &amp; Staff'!$F$2),"Yes","No"))</f>
        <v/>
      </c>
      <c r="AC323" s="25">
        <f>IF($A323="","",IF($M323="Not Completed","Room Not Completed",IF($U323="Failed","Failed Inspection",IF(AND($T323&lt;&gt;"",$T323&lt;'Standards &amp; Staff'!$D$2),"Productivity Below Threshold",IF($AA323&gt;'Standards &amp; Staff'!$F$2,"Overtime Above Threshold","")))))</f>
        <v/>
      </c>
      <c r="AD323" s="26" t="n"/>
      <c r="AE323" s="26" t="n"/>
      <c r="AF323" s="20" t="n"/>
    </row>
    <row r="324">
      <c r="A324" s="19" t="n"/>
      <c r="B324" s="20" t="n"/>
      <c r="C324" s="20" t="n"/>
      <c r="D324" s="21">
        <f>IFERROR(INDEX('Standards &amp; Staff'!$B$15:$B$114,MATCH($C324,'Standards &amp; Staff'!$A$15:$A$114,0)),"")</f>
        <v/>
      </c>
      <c r="E324" s="21">
        <f>IFERROR(INDEX('Standards &amp; Staff'!$C$15:$C$114,MATCH($C324,'Standards &amp; Staff'!$A$15:$A$114,0)),"")</f>
        <v/>
      </c>
      <c r="F324" s="20" t="n"/>
      <c r="G324" s="20" t="n"/>
      <c r="H324" s="20" t="n"/>
      <c r="I324" s="20" t="n"/>
      <c r="J324" s="21">
        <f>IFERROR(IF($M324="Completed",INDEX('Standards &amp; Staff'!$B$5:$B$11,MATCH($I324,'Standards &amp; Staff'!$A$5:$A$11,0)),0),"")</f>
        <v/>
      </c>
      <c r="K324" s="22" t="n"/>
      <c r="L324" s="22" t="n"/>
      <c r="M324" s="20" t="n"/>
      <c r="N324" s="21">
        <f>IFERROR(IF(OR($K324="",$L324=""),"",MOD($L324-$K324,1)*1440),"")</f>
        <v/>
      </c>
      <c r="O324" s="20" t="n"/>
      <c r="P324" s="21">
        <f>IF(COUNTA($N324,$O324)=0,"",SUM($N324:$O324))</f>
        <v/>
      </c>
      <c r="Q324" s="21">
        <f>IFERROR(INDEX('Standards &amp; Staff'!$C$5:$C$11,MATCH($I324,'Standards &amp; Staff'!$A$5:$A$11,0)),"")</f>
        <v/>
      </c>
      <c r="R324" s="21">
        <f>IFERROR(($P324/60)*INDEX('Standards &amp; Staff'!$G$15:$G$114,MATCH($C324,'Standards &amp; Staff'!$A$15:$A$114,0)),"")</f>
        <v/>
      </c>
      <c r="S324" s="21">
        <f>IFERROR($N324-$Q324,"")</f>
        <v/>
      </c>
      <c r="T324" s="38">
        <f>IFERROR($J324/$R324,"")</f>
        <v/>
      </c>
      <c r="U324" s="20" t="n"/>
      <c r="V324" s="20" t="n"/>
      <c r="W324" s="20" t="n"/>
      <c r="X324" s="20" t="n"/>
      <c r="Y324" s="39">
        <f>IFERROR(INDEX('Standards &amp; Staff'!$F$15:$F$114,MATCH($C324,'Standards &amp; Staff'!$A$15:$A$114,0)),"")</f>
        <v/>
      </c>
      <c r="Z324" s="39">
        <f>IFERROR(($P324/60)*$Y324,"")</f>
        <v/>
      </c>
      <c r="AA324" s="20" t="n"/>
      <c r="AB324" s="21">
        <f>IF($A324="","",IF(OR($M324="Not Completed",$U324="Failed",AND($T324&lt;&gt;"",$T324&lt;'Standards &amp; Staff'!$D$2),$AA324&gt;'Standards &amp; Staff'!$F$2),"Yes","No"))</f>
        <v/>
      </c>
      <c r="AC324" s="25">
        <f>IF($A324="","",IF($M324="Not Completed","Room Not Completed",IF($U324="Failed","Failed Inspection",IF(AND($T324&lt;&gt;"",$T324&lt;'Standards &amp; Staff'!$D$2),"Productivity Below Threshold",IF($AA324&gt;'Standards &amp; Staff'!$F$2,"Overtime Above Threshold","")))))</f>
        <v/>
      </c>
      <c r="AD324" s="26" t="n"/>
      <c r="AE324" s="26" t="n"/>
      <c r="AF324" s="20" t="n"/>
    </row>
    <row r="325">
      <c r="A325" s="19" t="n"/>
      <c r="B325" s="20" t="n"/>
      <c r="C325" s="20" t="n"/>
      <c r="D325" s="21">
        <f>IFERROR(INDEX('Standards &amp; Staff'!$B$15:$B$114,MATCH($C325,'Standards &amp; Staff'!$A$15:$A$114,0)),"")</f>
        <v/>
      </c>
      <c r="E325" s="21">
        <f>IFERROR(INDEX('Standards &amp; Staff'!$C$15:$C$114,MATCH($C325,'Standards &amp; Staff'!$A$15:$A$114,0)),"")</f>
        <v/>
      </c>
      <c r="F325" s="20" t="n"/>
      <c r="G325" s="20" t="n"/>
      <c r="H325" s="20" t="n"/>
      <c r="I325" s="20" t="n"/>
      <c r="J325" s="21">
        <f>IFERROR(IF($M325="Completed",INDEX('Standards &amp; Staff'!$B$5:$B$11,MATCH($I325,'Standards &amp; Staff'!$A$5:$A$11,0)),0),"")</f>
        <v/>
      </c>
      <c r="K325" s="22" t="n"/>
      <c r="L325" s="22" t="n"/>
      <c r="M325" s="20" t="n"/>
      <c r="N325" s="21">
        <f>IFERROR(IF(OR($K325="",$L325=""),"",MOD($L325-$K325,1)*1440),"")</f>
        <v/>
      </c>
      <c r="O325" s="20" t="n"/>
      <c r="P325" s="21">
        <f>IF(COUNTA($N325,$O325)=0,"",SUM($N325:$O325))</f>
        <v/>
      </c>
      <c r="Q325" s="21">
        <f>IFERROR(INDEX('Standards &amp; Staff'!$C$5:$C$11,MATCH($I325,'Standards &amp; Staff'!$A$5:$A$11,0)),"")</f>
        <v/>
      </c>
      <c r="R325" s="21">
        <f>IFERROR(($P325/60)*INDEX('Standards &amp; Staff'!$G$15:$G$114,MATCH($C325,'Standards &amp; Staff'!$A$15:$A$114,0)),"")</f>
        <v/>
      </c>
      <c r="S325" s="21">
        <f>IFERROR($N325-$Q325,"")</f>
        <v/>
      </c>
      <c r="T325" s="38">
        <f>IFERROR($J325/$R325,"")</f>
        <v/>
      </c>
      <c r="U325" s="20" t="n"/>
      <c r="V325" s="20" t="n"/>
      <c r="W325" s="20" t="n"/>
      <c r="X325" s="20" t="n"/>
      <c r="Y325" s="39">
        <f>IFERROR(INDEX('Standards &amp; Staff'!$F$15:$F$114,MATCH($C325,'Standards &amp; Staff'!$A$15:$A$114,0)),"")</f>
        <v/>
      </c>
      <c r="Z325" s="39">
        <f>IFERROR(($P325/60)*$Y325,"")</f>
        <v/>
      </c>
      <c r="AA325" s="20" t="n"/>
      <c r="AB325" s="21">
        <f>IF($A325="","",IF(OR($M325="Not Completed",$U325="Failed",AND($T325&lt;&gt;"",$T325&lt;'Standards &amp; Staff'!$D$2),$AA325&gt;'Standards &amp; Staff'!$F$2),"Yes","No"))</f>
        <v/>
      </c>
      <c r="AC325" s="25">
        <f>IF($A325="","",IF($M325="Not Completed","Room Not Completed",IF($U325="Failed","Failed Inspection",IF(AND($T325&lt;&gt;"",$T325&lt;'Standards &amp; Staff'!$D$2),"Productivity Below Threshold",IF($AA325&gt;'Standards &amp; Staff'!$F$2,"Overtime Above Threshold","")))))</f>
        <v/>
      </c>
      <c r="AD325" s="26" t="n"/>
      <c r="AE325" s="26" t="n"/>
      <c r="AF325" s="20" t="n"/>
    </row>
    <row r="326">
      <c r="A326" s="19" t="n"/>
      <c r="B326" s="20" t="n"/>
      <c r="C326" s="20" t="n"/>
      <c r="D326" s="21">
        <f>IFERROR(INDEX('Standards &amp; Staff'!$B$15:$B$114,MATCH($C326,'Standards &amp; Staff'!$A$15:$A$114,0)),"")</f>
        <v/>
      </c>
      <c r="E326" s="21">
        <f>IFERROR(INDEX('Standards &amp; Staff'!$C$15:$C$114,MATCH($C326,'Standards &amp; Staff'!$A$15:$A$114,0)),"")</f>
        <v/>
      </c>
      <c r="F326" s="20" t="n"/>
      <c r="G326" s="20" t="n"/>
      <c r="H326" s="20" t="n"/>
      <c r="I326" s="20" t="n"/>
      <c r="J326" s="21">
        <f>IFERROR(IF($M326="Completed",INDEX('Standards &amp; Staff'!$B$5:$B$11,MATCH($I326,'Standards &amp; Staff'!$A$5:$A$11,0)),0),"")</f>
        <v/>
      </c>
      <c r="K326" s="22" t="n"/>
      <c r="L326" s="22" t="n"/>
      <c r="M326" s="20" t="n"/>
      <c r="N326" s="21">
        <f>IFERROR(IF(OR($K326="",$L326=""),"",MOD($L326-$K326,1)*1440),"")</f>
        <v/>
      </c>
      <c r="O326" s="20" t="n"/>
      <c r="P326" s="21">
        <f>IF(COUNTA($N326,$O326)=0,"",SUM($N326:$O326))</f>
        <v/>
      </c>
      <c r="Q326" s="21">
        <f>IFERROR(INDEX('Standards &amp; Staff'!$C$5:$C$11,MATCH($I326,'Standards &amp; Staff'!$A$5:$A$11,0)),"")</f>
        <v/>
      </c>
      <c r="R326" s="21">
        <f>IFERROR(($P326/60)*INDEX('Standards &amp; Staff'!$G$15:$G$114,MATCH($C326,'Standards &amp; Staff'!$A$15:$A$114,0)),"")</f>
        <v/>
      </c>
      <c r="S326" s="21">
        <f>IFERROR($N326-$Q326,"")</f>
        <v/>
      </c>
      <c r="T326" s="38">
        <f>IFERROR($J326/$R326,"")</f>
        <v/>
      </c>
      <c r="U326" s="20" t="n"/>
      <c r="V326" s="20" t="n"/>
      <c r="W326" s="20" t="n"/>
      <c r="X326" s="20" t="n"/>
      <c r="Y326" s="39">
        <f>IFERROR(INDEX('Standards &amp; Staff'!$F$15:$F$114,MATCH($C326,'Standards &amp; Staff'!$A$15:$A$114,0)),"")</f>
        <v/>
      </c>
      <c r="Z326" s="39">
        <f>IFERROR(($P326/60)*$Y326,"")</f>
        <v/>
      </c>
      <c r="AA326" s="20" t="n"/>
      <c r="AB326" s="21">
        <f>IF($A326="","",IF(OR($M326="Not Completed",$U326="Failed",AND($T326&lt;&gt;"",$T326&lt;'Standards &amp; Staff'!$D$2),$AA326&gt;'Standards &amp; Staff'!$F$2),"Yes","No"))</f>
        <v/>
      </c>
      <c r="AC326" s="25">
        <f>IF($A326="","",IF($M326="Not Completed","Room Not Completed",IF($U326="Failed","Failed Inspection",IF(AND($T326&lt;&gt;"",$T326&lt;'Standards &amp; Staff'!$D$2),"Productivity Below Threshold",IF($AA326&gt;'Standards &amp; Staff'!$F$2,"Overtime Above Threshold","")))))</f>
        <v/>
      </c>
      <c r="AD326" s="26" t="n"/>
      <c r="AE326" s="26" t="n"/>
      <c r="AF326" s="20" t="n"/>
    </row>
    <row r="327">
      <c r="A327" s="19" t="n"/>
      <c r="B327" s="20" t="n"/>
      <c r="C327" s="20" t="n"/>
      <c r="D327" s="21">
        <f>IFERROR(INDEX('Standards &amp; Staff'!$B$15:$B$114,MATCH($C327,'Standards &amp; Staff'!$A$15:$A$114,0)),"")</f>
        <v/>
      </c>
      <c r="E327" s="21">
        <f>IFERROR(INDEX('Standards &amp; Staff'!$C$15:$C$114,MATCH($C327,'Standards &amp; Staff'!$A$15:$A$114,0)),"")</f>
        <v/>
      </c>
      <c r="F327" s="20" t="n"/>
      <c r="G327" s="20" t="n"/>
      <c r="H327" s="20" t="n"/>
      <c r="I327" s="20" t="n"/>
      <c r="J327" s="21">
        <f>IFERROR(IF($M327="Completed",INDEX('Standards &amp; Staff'!$B$5:$B$11,MATCH($I327,'Standards &amp; Staff'!$A$5:$A$11,0)),0),"")</f>
        <v/>
      </c>
      <c r="K327" s="22" t="n"/>
      <c r="L327" s="22" t="n"/>
      <c r="M327" s="20" t="n"/>
      <c r="N327" s="21">
        <f>IFERROR(IF(OR($K327="",$L327=""),"",MOD($L327-$K327,1)*1440),"")</f>
        <v/>
      </c>
      <c r="O327" s="20" t="n"/>
      <c r="P327" s="21">
        <f>IF(COUNTA($N327,$O327)=0,"",SUM($N327:$O327))</f>
        <v/>
      </c>
      <c r="Q327" s="21">
        <f>IFERROR(INDEX('Standards &amp; Staff'!$C$5:$C$11,MATCH($I327,'Standards &amp; Staff'!$A$5:$A$11,0)),"")</f>
        <v/>
      </c>
      <c r="R327" s="21">
        <f>IFERROR(($P327/60)*INDEX('Standards &amp; Staff'!$G$15:$G$114,MATCH($C327,'Standards &amp; Staff'!$A$15:$A$114,0)),"")</f>
        <v/>
      </c>
      <c r="S327" s="21">
        <f>IFERROR($N327-$Q327,"")</f>
        <v/>
      </c>
      <c r="T327" s="38">
        <f>IFERROR($J327/$R327,"")</f>
        <v/>
      </c>
      <c r="U327" s="20" t="n"/>
      <c r="V327" s="20" t="n"/>
      <c r="W327" s="20" t="n"/>
      <c r="X327" s="20" t="n"/>
      <c r="Y327" s="39">
        <f>IFERROR(INDEX('Standards &amp; Staff'!$F$15:$F$114,MATCH($C327,'Standards &amp; Staff'!$A$15:$A$114,0)),"")</f>
        <v/>
      </c>
      <c r="Z327" s="39">
        <f>IFERROR(($P327/60)*$Y327,"")</f>
        <v/>
      </c>
      <c r="AA327" s="20" t="n"/>
      <c r="AB327" s="21">
        <f>IF($A327="","",IF(OR($M327="Not Completed",$U327="Failed",AND($T327&lt;&gt;"",$T327&lt;'Standards &amp; Staff'!$D$2),$AA327&gt;'Standards &amp; Staff'!$F$2),"Yes","No"))</f>
        <v/>
      </c>
      <c r="AC327" s="25">
        <f>IF($A327="","",IF($M327="Not Completed","Room Not Completed",IF($U327="Failed","Failed Inspection",IF(AND($T327&lt;&gt;"",$T327&lt;'Standards &amp; Staff'!$D$2),"Productivity Below Threshold",IF($AA327&gt;'Standards &amp; Staff'!$F$2,"Overtime Above Threshold","")))))</f>
        <v/>
      </c>
      <c r="AD327" s="26" t="n"/>
      <c r="AE327" s="26" t="n"/>
      <c r="AF327" s="20" t="n"/>
    </row>
    <row r="328">
      <c r="A328" s="19" t="n"/>
      <c r="B328" s="20" t="n"/>
      <c r="C328" s="20" t="n"/>
      <c r="D328" s="21">
        <f>IFERROR(INDEX('Standards &amp; Staff'!$B$15:$B$114,MATCH($C328,'Standards &amp; Staff'!$A$15:$A$114,0)),"")</f>
        <v/>
      </c>
      <c r="E328" s="21">
        <f>IFERROR(INDEX('Standards &amp; Staff'!$C$15:$C$114,MATCH($C328,'Standards &amp; Staff'!$A$15:$A$114,0)),"")</f>
        <v/>
      </c>
      <c r="F328" s="20" t="n"/>
      <c r="G328" s="20" t="n"/>
      <c r="H328" s="20" t="n"/>
      <c r="I328" s="20" t="n"/>
      <c r="J328" s="21">
        <f>IFERROR(IF($M328="Completed",INDEX('Standards &amp; Staff'!$B$5:$B$11,MATCH($I328,'Standards &amp; Staff'!$A$5:$A$11,0)),0),"")</f>
        <v/>
      </c>
      <c r="K328" s="22" t="n"/>
      <c r="L328" s="22" t="n"/>
      <c r="M328" s="20" t="n"/>
      <c r="N328" s="21">
        <f>IFERROR(IF(OR($K328="",$L328=""),"",MOD($L328-$K328,1)*1440),"")</f>
        <v/>
      </c>
      <c r="O328" s="20" t="n"/>
      <c r="P328" s="21">
        <f>IF(COUNTA($N328,$O328)=0,"",SUM($N328:$O328))</f>
        <v/>
      </c>
      <c r="Q328" s="21">
        <f>IFERROR(INDEX('Standards &amp; Staff'!$C$5:$C$11,MATCH($I328,'Standards &amp; Staff'!$A$5:$A$11,0)),"")</f>
        <v/>
      </c>
      <c r="R328" s="21">
        <f>IFERROR(($P328/60)*INDEX('Standards &amp; Staff'!$G$15:$G$114,MATCH($C328,'Standards &amp; Staff'!$A$15:$A$114,0)),"")</f>
        <v/>
      </c>
      <c r="S328" s="21">
        <f>IFERROR($N328-$Q328,"")</f>
        <v/>
      </c>
      <c r="T328" s="38">
        <f>IFERROR($J328/$R328,"")</f>
        <v/>
      </c>
      <c r="U328" s="20" t="n"/>
      <c r="V328" s="20" t="n"/>
      <c r="W328" s="20" t="n"/>
      <c r="X328" s="20" t="n"/>
      <c r="Y328" s="39">
        <f>IFERROR(INDEX('Standards &amp; Staff'!$F$15:$F$114,MATCH($C328,'Standards &amp; Staff'!$A$15:$A$114,0)),"")</f>
        <v/>
      </c>
      <c r="Z328" s="39">
        <f>IFERROR(($P328/60)*$Y328,"")</f>
        <v/>
      </c>
      <c r="AA328" s="20" t="n"/>
      <c r="AB328" s="21">
        <f>IF($A328="","",IF(OR($M328="Not Completed",$U328="Failed",AND($T328&lt;&gt;"",$T328&lt;'Standards &amp; Staff'!$D$2),$AA328&gt;'Standards &amp; Staff'!$F$2),"Yes","No"))</f>
        <v/>
      </c>
      <c r="AC328" s="25">
        <f>IF($A328="","",IF($M328="Not Completed","Room Not Completed",IF($U328="Failed","Failed Inspection",IF(AND($T328&lt;&gt;"",$T328&lt;'Standards &amp; Staff'!$D$2),"Productivity Below Threshold",IF($AA328&gt;'Standards &amp; Staff'!$F$2,"Overtime Above Threshold","")))))</f>
        <v/>
      </c>
      <c r="AD328" s="26" t="n"/>
      <c r="AE328" s="26" t="n"/>
      <c r="AF328" s="20" t="n"/>
    </row>
    <row r="329">
      <c r="A329" s="19" t="n"/>
      <c r="B329" s="20" t="n"/>
      <c r="C329" s="20" t="n"/>
      <c r="D329" s="21">
        <f>IFERROR(INDEX('Standards &amp; Staff'!$B$15:$B$114,MATCH($C329,'Standards &amp; Staff'!$A$15:$A$114,0)),"")</f>
        <v/>
      </c>
      <c r="E329" s="21">
        <f>IFERROR(INDEX('Standards &amp; Staff'!$C$15:$C$114,MATCH($C329,'Standards &amp; Staff'!$A$15:$A$114,0)),"")</f>
        <v/>
      </c>
      <c r="F329" s="20" t="n"/>
      <c r="G329" s="20" t="n"/>
      <c r="H329" s="20" t="n"/>
      <c r="I329" s="20" t="n"/>
      <c r="J329" s="21">
        <f>IFERROR(IF($M329="Completed",INDEX('Standards &amp; Staff'!$B$5:$B$11,MATCH($I329,'Standards &amp; Staff'!$A$5:$A$11,0)),0),"")</f>
        <v/>
      </c>
      <c r="K329" s="22" t="n"/>
      <c r="L329" s="22" t="n"/>
      <c r="M329" s="20" t="n"/>
      <c r="N329" s="21">
        <f>IFERROR(IF(OR($K329="",$L329=""),"",MOD($L329-$K329,1)*1440),"")</f>
        <v/>
      </c>
      <c r="O329" s="20" t="n"/>
      <c r="P329" s="21">
        <f>IF(COUNTA($N329,$O329)=0,"",SUM($N329:$O329))</f>
        <v/>
      </c>
      <c r="Q329" s="21">
        <f>IFERROR(INDEX('Standards &amp; Staff'!$C$5:$C$11,MATCH($I329,'Standards &amp; Staff'!$A$5:$A$11,0)),"")</f>
        <v/>
      </c>
      <c r="R329" s="21">
        <f>IFERROR(($P329/60)*INDEX('Standards &amp; Staff'!$G$15:$G$114,MATCH($C329,'Standards &amp; Staff'!$A$15:$A$114,0)),"")</f>
        <v/>
      </c>
      <c r="S329" s="21">
        <f>IFERROR($N329-$Q329,"")</f>
        <v/>
      </c>
      <c r="T329" s="38">
        <f>IFERROR($J329/$R329,"")</f>
        <v/>
      </c>
      <c r="U329" s="20" t="n"/>
      <c r="V329" s="20" t="n"/>
      <c r="W329" s="20" t="n"/>
      <c r="X329" s="20" t="n"/>
      <c r="Y329" s="39">
        <f>IFERROR(INDEX('Standards &amp; Staff'!$F$15:$F$114,MATCH($C329,'Standards &amp; Staff'!$A$15:$A$114,0)),"")</f>
        <v/>
      </c>
      <c r="Z329" s="39">
        <f>IFERROR(($P329/60)*$Y329,"")</f>
        <v/>
      </c>
      <c r="AA329" s="20" t="n"/>
      <c r="AB329" s="21">
        <f>IF($A329="","",IF(OR($M329="Not Completed",$U329="Failed",AND($T329&lt;&gt;"",$T329&lt;'Standards &amp; Staff'!$D$2),$AA329&gt;'Standards &amp; Staff'!$F$2),"Yes","No"))</f>
        <v/>
      </c>
      <c r="AC329" s="25">
        <f>IF($A329="","",IF($M329="Not Completed","Room Not Completed",IF($U329="Failed","Failed Inspection",IF(AND($T329&lt;&gt;"",$T329&lt;'Standards &amp; Staff'!$D$2),"Productivity Below Threshold",IF($AA329&gt;'Standards &amp; Staff'!$F$2,"Overtime Above Threshold","")))))</f>
        <v/>
      </c>
      <c r="AD329" s="26" t="n"/>
      <c r="AE329" s="26" t="n"/>
      <c r="AF329" s="20" t="n"/>
    </row>
    <row r="330">
      <c r="A330" s="19" t="n"/>
      <c r="B330" s="20" t="n"/>
      <c r="C330" s="20" t="n"/>
      <c r="D330" s="21">
        <f>IFERROR(INDEX('Standards &amp; Staff'!$B$15:$B$114,MATCH($C330,'Standards &amp; Staff'!$A$15:$A$114,0)),"")</f>
        <v/>
      </c>
      <c r="E330" s="21">
        <f>IFERROR(INDEX('Standards &amp; Staff'!$C$15:$C$114,MATCH($C330,'Standards &amp; Staff'!$A$15:$A$114,0)),"")</f>
        <v/>
      </c>
      <c r="F330" s="20" t="n"/>
      <c r="G330" s="20" t="n"/>
      <c r="H330" s="20" t="n"/>
      <c r="I330" s="20" t="n"/>
      <c r="J330" s="21">
        <f>IFERROR(IF($M330="Completed",INDEX('Standards &amp; Staff'!$B$5:$B$11,MATCH($I330,'Standards &amp; Staff'!$A$5:$A$11,0)),0),"")</f>
        <v/>
      </c>
      <c r="K330" s="22" t="n"/>
      <c r="L330" s="22" t="n"/>
      <c r="M330" s="20" t="n"/>
      <c r="N330" s="21">
        <f>IFERROR(IF(OR($K330="",$L330=""),"",MOD($L330-$K330,1)*1440),"")</f>
        <v/>
      </c>
      <c r="O330" s="20" t="n"/>
      <c r="P330" s="21">
        <f>IF(COUNTA($N330,$O330)=0,"",SUM($N330:$O330))</f>
        <v/>
      </c>
      <c r="Q330" s="21">
        <f>IFERROR(INDEX('Standards &amp; Staff'!$C$5:$C$11,MATCH($I330,'Standards &amp; Staff'!$A$5:$A$11,0)),"")</f>
        <v/>
      </c>
      <c r="R330" s="21">
        <f>IFERROR(($P330/60)*INDEX('Standards &amp; Staff'!$G$15:$G$114,MATCH($C330,'Standards &amp; Staff'!$A$15:$A$114,0)),"")</f>
        <v/>
      </c>
      <c r="S330" s="21">
        <f>IFERROR($N330-$Q330,"")</f>
        <v/>
      </c>
      <c r="T330" s="38">
        <f>IFERROR($J330/$R330,"")</f>
        <v/>
      </c>
      <c r="U330" s="20" t="n"/>
      <c r="V330" s="20" t="n"/>
      <c r="W330" s="20" t="n"/>
      <c r="X330" s="20" t="n"/>
      <c r="Y330" s="39">
        <f>IFERROR(INDEX('Standards &amp; Staff'!$F$15:$F$114,MATCH($C330,'Standards &amp; Staff'!$A$15:$A$114,0)),"")</f>
        <v/>
      </c>
      <c r="Z330" s="39">
        <f>IFERROR(($P330/60)*$Y330,"")</f>
        <v/>
      </c>
      <c r="AA330" s="20" t="n"/>
      <c r="AB330" s="21">
        <f>IF($A330="","",IF(OR($M330="Not Completed",$U330="Failed",AND($T330&lt;&gt;"",$T330&lt;'Standards &amp; Staff'!$D$2),$AA330&gt;'Standards &amp; Staff'!$F$2),"Yes","No"))</f>
        <v/>
      </c>
      <c r="AC330" s="25">
        <f>IF($A330="","",IF($M330="Not Completed","Room Not Completed",IF($U330="Failed","Failed Inspection",IF(AND($T330&lt;&gt;"",$T330&lt;'Standards &amp; Staff'!$D$2),"Productivity Below Threshold",IF($AA330&gt;'Standards &amp; Staff'!$F$2,"Overtime Above Threshold","")))))</f>
        <v/>
      </c>
      <c r="AD330" s="26" t="n"/>
      <c r="AE330" s="26" t="n"/>
      <c r="AF330" s="20" t="n"/>
    </row>
    <row r="331">
      <c r="A331" s="19" t="n"/>
      <c r="B331" s="20" t="n"/>
      <c r="C331" s="20" t="n"/>
      <c r="D331" s="21">
        <f>IFERROR(INDEX('Standards &amp; Staff'!$B$15:$B$114,MATCH($C331,'Standards &amp; Staff'!$A$15:$A$114,0)),"")</f>
        <v/>
      </c>
      <c r="E331" s="21">
        <f>IFERROR(INDEX('Standards &amp; Staff'!$C$15:$C$114,MATCH($C331,'Standards &amp; Staff'!$A$15:$A$114,0)),"")</f>
        <v/>
      </c>
      <c r="F331" s="20" t="n"/>
      <c r="G331" s="20" t="n"/>
      <c r="H331" s="20" t="n"/>
      <c r="I331" s="20" t="n"/>
      <c r="J331" s="21">
        <f>IFERROR(IF($M331="Completed",INDEX('Standards &amp; Staff'!$B$5:$B$11,MATCH($I331,'Standards &amp; Staff'!$A$5:$A$11,0)),0),"")</f>
        <v/>
      </c>
      <c r="K331" s="22" t="n"/>
      <c r="L331" s="22" t="n"/>
      <c r="M331" s="20" t="n"/>
      <c r="N331" s="21">
        <f>IFERROR(IF(OR($K331="",$L331=""),"",MOD($L331-$K331,1)*1440),"")</f>
        <v/>
      </c>
      <c r="O331" s="20" t="n"/>
      <c r="P331" s="21">
        <f>IF(COUNTA($N331,$O331)=0,"",SUM($N331:$O331))</f>
        <v/>
      </c>
      <c r="Q331" s="21">
        <f>IFERROR(INDEX('Standards &amp; Staff'!$C$5:$C$11,MATCH($I331,'Standards &amp; Staff'!$A$5:$A$11,0)),"")</f>
        <v/>
      </c>
      <c r="R331" s="21">
        <f>IFERROR(($P331/60)*INDEX('Standards &amp; Staff'!$G$15:$G$114,MATCH($C331,'Standards &amp; Staff'!$A$15:$A$114,0)),"")</f>
        <v/>
      </c>
      <c r="S331" s="21">
        <f>IFERROR($N331-$Q331,"")</f>
        <v/>
      </c>
      <c r="T331" s="38">
        <f>IFERROR($J331/$R331,"")</f>
        <v/>
      </c>
      <c r="U331" s="20" t="n"/>
      <c r="V331" s="20" t="n"/>
      <c r="W331" s="20" t="n"/>
      <c r="X331" s="20" t="n"/>
      <c r="Y331" s="39">
        <f>IFERROR(INDEX('Standards &amp; Staff'!$F$15:$F$114,MATCH($C331,'Standards &amp; Staff'!$A$15:$A$114,0)),"")</f>
        <v/>
      </c>
      <c r="Z331" s="39">
        <f>IFERROR(($P331/60)*$Y331,"")</f>
        <v/>
      </c>
      <c r="AA331" s="20" t="n"/>
      <c r="AB331" s="21">
        <f>IF($A331="","",IF(OR($M331="Not Completed",$U331="Failed",AND($T331&lt;&gt;"",$T331&lt;'Standards &amp; Staff'!$D$2),$AA331&gt;'Standards &amp; Staff'!$F$2),"Yes","No"))</f>
        <v/>
      </c>
      <c r="AC331" s="25">
        <f>IF($A331="","",IF($M331="Not Completed","Room Not Completed",IF($U331="Failed","Failed Inspection",IF(AND($T331&lt;&gt;"",$T331&lt;'Standards &amp; Staff'!$D$2),"Productivity Below Threshold",IF($AA331&gt;'Standards &amp; Staff'!$F$2,"Overtime Above Threshold","")))))</f>
        <v/>
      </c>
      <c r="AD331" s="26" t="n"/>
      <c r="AE331" s="26" t="n"/>
      <c r="AF331" s="20" t="n"/>
    </row>
    <row r="332">
      <c r="A332" s="19" t="n"/>
      <c r="B332" s="20" t="n"/>
      <c r="C332" s="20" t="n"/>
      <c r="D332" s="21">
        <f>IFERROR(INDEX('Standards &amp; Staff'!$B$15:$B$114,MATCH($C332,'Standards &amp; Staff'!$A$15:$A$114,0)),"")</f>
        <v/>
      </c>
      <c r="E332" s="21">
        <f>IFERROR(INDEX('Standards &amp; Staff'!$C$15:$C$114,MATCH($C332,'Standards &amp; Staff'!$A$15:$A$114,0)),"")</f>
        <v/>
      </c>
      <c r="F332" s="20" t="n"/>
      <c r="G332" s="20" t="n"/>
      <c r="H332" s="20" t="n"/>
      <c r="I332" s="20" t="n"/>
      <c r="J332" s="21">
        <f>IFERROR(IF($M332="Completed",INDEX('Standards &amp; Staff'!$B$5:$B$11,MATCH($I332,'Standards &amp; Staff'!$A$5:$A$11,0)),0),"")</f>
        <v/>
      </c>
      <c r="K332" s="22" t="n"/>
      <c r="L332" s="22" t="n"/>
      <c r="M332" s="20" t="n"/>
      <c r="N332" s="21">
        <f>IFERROR(IF(OR($K332="",$L332=""),"",MOD($L332-$K332,1)*1440),"")</f>
        <v/>
      </c>
      <c r="O332" s="20" t="n"/>
      <c r="P332" s="21">
        <f>IF(COUNTA($N332,$O332)=0,"",SUM($N332:$O332))</f>
        <v/>
      </c>
      <c r="Q332" s="21">
        <f>IFERROR(INDEX('Standards &amp; Staff'!$C$5:$C$11,MATCH($I332,'Standards &amp; Staff'!$A$5:$A$11,0)),"")</f>
        <v/>
      </c>
      <c r="R332" s="21">
        <f>IFERROR(($P332/60)*INDEX('Standards &amp; Staff'!$G$15:$G$114,MATCH($C332,'Standards &amp; Staff'!$A$15:$A$114,0)),"")</f>
        <v/>
      </c>
      <c r="S332" s="21">
        <f>IFERROR($N332-$Q332,"")</f>
        <v/>
      </c>
      <c r="T332" s="38">
        <f>IFERROR($J332/$R332,"")</f>
        <v/>
      </c>
      <c r="U332" s="20" t="n"/>
      <c r="V332" s="20" t="n"/>
      <c r="W332" s="20" t="n"/>
      <c r="X332" s="20" t="n"/>
      <c r="Y332" s="39">
        <f>IFERROR(INDEX('Standards &amp; Staff'!$F$15:$F$114,MATCH($C332,'Standards &amp; Staff'!$A$15:$A$114,0)),"")</f>
        <v/>
      </c>
      <c r="Z332" s="39">
        <f>IFERROR(($P332/60)*$Y332,"")</f>
        <v/>
      </c>
      <c r="AA332" s="20" t="n"/>
      <c r="AB332" s="21">
        <f>IF($A332="","",IF(OR($M332="Not Completed",$U332="Failed",AND($T332&lt;&gt;"",$T332&lt;'Standards &amp; Staff'!$D$2),$AA332&gt;'Standards &amp; Staff'!$F$2),"Yes","No"))</f>
        <v/>
      </c>
      <c r="AC332" s="25">
        <f>IF($A332="","",IF($M332="Not Completed","Room Not Completed",IF($U332="Failed","Failed Inspection",IF(AND($T332&lt;&gt;"",$T332&lt;'Standards &amp; Staff'!$D$2),"Productivity Below Threshold",IF($AA332&gt;'Standards &amp; Staff'!$F$2,"Overtime Above Threshold","")))))</f>
        <v/>
      </c>
      <c r="AD332" s="26" t="n"/>
      <c r="AE332" s="26" t="n"/>
      <c r="AF332" s="20" t="n"/>
    </row>
    <row r="333">
      <c r="A333" s="19" t="n"/>
      <c r="B333" s="20" t="n"/>
      <c r="C333" s="20" t="n"/>
      <c r="D333" s="21">
        <f>IFERROR(INDEX('Standards &amp; Staff'!$B$15:$B$114,MATCH($C333,'Standards &amp; Staff'!$A$15:$A$114,0)),"")</f>
        <v/>
      </c>
      <c r="E333" s="21">
        <f>IFERROR(INDEX('Standards &amp; Staff'!$C$15:$C$114,MATCH($C333,'Standards &amp; Staff'!$A$15:$A$114,0)),"")</f>
        <v/>
      </c>
      <c r="F333" s="20" t="n"/>
      <c r="G333" s="20" t="n"/>
      <c r="H333" s="20" t="n"/>
      <c r="I333" s="20" t="n"/>
      <c r="J333" s="21">
        <f>IFERROR(IF($M333="Completed",INDEX('Standards &amp; Staff'!$B$5:$B$11,MATCH($I333,'Standards &amp; Staff'!$A$5:$A$11,0)),0),"")</f>
        <v/>
      </c>
      <c r="K333" s="22" t="n"/>
      <c r="L333" s="22" t="n"/>
      <c r="M333" s="20" t="n"/>
      <c r="N333" s="21">
        <f>IFERROR(IF(OR($K333="",$L333=""),"",MOD($L333-$K333,1)*1440),"")</f>
        <v/>
      </c>
      <c r="O333" s="20" t="n"/>
      <c r="P333" s="21">
        <f>IF(COUNTA($N333,$O333)=0,"",SUM($N333:$O333))</f>
        <v/>
      </c>
      <c r="Q333" s="21">
        <f>IFERROR(INDEX('Standards &amp; Staff'!$C$5:$C$11,MATCH($I333,'Standards &amp; Staff'!$A$5:$A$11,0)),"")</f>
        <v/>
      </c>
      <c r="R333" s="21">
        <f>IFERROR(($P333/60)*INDEX('Standards &amp; Staff'!$G$15:$G$114,MATCH($C333,'Standards &amp; Staff'!$A$15:$A$114,0)),"")</f>
        <v/>
      </c>
      <c r="S333" s="21">
        <f>IFERROR($N333-$Q333,"")</f>
        <v/>
      </c>
      <c r="T333" s="38">
        <f>IFERROR($J333/$R333,"")</f>
        <v/>
      </c>
      <c r="U333" s="20" t="n"/>
      <c r="V333" s="20" t="n"/>
      <c r="W333" s="20" t="n"/>
      <c r="X333" s="20" t="n"/>
      <c r="Y333" s="39">
        <f>IFERROR(INDEX('Standards &amp; Staff'!$F$15:$F$114,MATCH($C333,'Standards &amp; Staff'!$A$15:$A$114,0)),"")</f>
        <v/>
      </c>
      <c r="Z333" s="39">
        <f>IFERROR(($P333/60)*$Y333,"")</f>
        <v/>
      </c>
      <c r="AA333" s="20" t="n"/>
      <c r="AB333" s="21">
        <f>IF($A333="","",IF(OR($M333="Not Completed",$U333="Failed",AND($T333&lt;&gt;"",$T333&lt;'Standards &amp; Staff'!$D$2),$AA333&gt;'Standards &amp; Staff'!$F$2),"Yes","No"))</f>
        <v/>
      </c>
      <c r="AC333" s="25">
        <f>IF($A333="","",IF($M333="Not Completed","Room Not Completed",IF($U333="Failed","Failed Inspection",IF(AND($T333&lt;&gt;"",$T333&lt;'Standards &amp; Staff'!$D$2),"Productivity Below Threshold",IF($AA333&gt;'Standards &amp; Staff'!$F$2,"Overtime Above Threshold","")))))</f>
        <v/>
      </c>
      <c r="AD333" s="26" t="n"/>
      <c r="AE333" s="26" t="n"/>
      <c r="AF333" s="20" t="n"/>
    </row>
    <row r="334">
      <c r="A334" s="19" t="n"/>
      <c r="B334" s="20" t="n"/>
      <c r="C334" s="20" t="n"/>
      <c r="D334" s="21">
        <f>IFERROR(INDEX('Standards &amp; Staff'!$B$15:$B$114,MATCH($C334,'Standards &amp; Staff'!$A$15:$A$114,0)),"")</f>
        <v/>
      </c>
      <c r="E334" s="21">
        <f>IFERROR(INDEX('Standards &amp; Staff'!$C$15:$C$114,MATCH($C334,'Standards &amp; Staff'!$A$15:$A$114,0)),"")</f>
        <v/>
      </c>
      <c r="F334" s="20" t="n"/>
      <c r="G334" s="20" t="n"/>
      <c r="H334" s="20" t="n"/>
      <c r="I334" s="20" t="n"/>
      <c r="J334" s="21">
        <f>IFERROR(IF($M334="Completed",INDEX('Standards &amp; Staff'!$B$5:$B$11,MATCH($I334,'Standards &amp; Staff'!$A$5:$A$11,0)),0),"")</f>
        <v/>
      </c>
      <c r="K334" s="22" t="n"/>
      <c r="L334" s="22" t="n"/>
      <c r="M334" s="20" t="n"/>
      <c r="N334" s="21">
        <f>IFERROR(IF(OR($K334="",$L334=""),"",MOD($L334-$K334,1)*1440),"")</f>
        <v/>
      </c>
      <c r="O334" s="20" t="n"/>
      <c r="P334" s="21">
        <f>IF(COUNTA($N334,$O334)=0,"",SUM($N334:$O334))</f>
        <v/>
      </c>
      <c r="Q334" s="21">
        <f>IFERROR(INDEX('Standards &amp; Staff'!$C$5:$C$11,MATCH($I334,'Standards &amp; Staff'!$A$5:$A$11,0)),"")</f>
        <v/>
      </c>
      <c r="R334" s="21">
        <f>IFERROR(($P334/60)*INDEX('Standards &amp; Staff'!$G$15:$G$114,MATCH($C334,'Standards &amp; Staff'!$A$15:$A$114,0)),"")</f>
        <v/>
      </c>
      <c r="S334" s="21">
        <f>IFERROR($N334-$Q334,"")</f>
        <v/>
      </c>
      <c r="T334" s="38">
        <f>IFERROR($J334/$R334,"")</f>
        <v/>
      </c>
      <c r="U334" s="20" t="n"/>
      <c r="V334" s="20" t="n"/>
      <c r="W334" s="20" t="n"/>
      <c r="X334" s="20" t="n"/>
      <c r="Y334" s="39">
        <f>IFERROR(INDEX('Standards &amp; Staff'!$F$15:$F$114,MATCH($C334,'Standards &amp; Staff'!$A$15:$A$114,0)),"")</f>
        <v/>
      </c>
      <c r="Z334" s="39">
        <f>IFERROR(($P334/60)*$Y334,"")</f>
        <v/>
      </c>
      <c r="AA334" s="20" t="n"/>
      <c r="AB334" s="21">
        <f>IF($A334="","",IF(OR($M334="Not Completed",$U334="Failed",AND($T334&lt;&gt;"",$T334&lt;'Standards &amp; Staff'!$D$2),$AA334&gt;'Standards &amp; Staff'!$F$2),"Yes","No"))</f>
        <v/>
      </c>
      <c r="AC334" s="25">
        <f>IF($A334="","",IF($M334="Not Completed","Room Not Completed",IF($U334="Failed","Failed Inspection",IF(AND($T334&lt;&gt;"",$T334&lt;'Standards &amp; Staff'!$D$2),"Productivity Below Threshold",IF($AA334&gt;'Standards &amp; Staff'!$F$2,"Overtime Above Threshold","")))))</f>
        <v/>
      </c>
      <c r="AD334" s="26" t="n"/>
      <c r="AE334" s="26" t="n"/>
      <c r="AF334" s="20" t="n"/>
    </row>
    <row r="335">
      <c r="A335" s="19" t="n"/>
      <c r="B335" s="20" t="n"/>
      <c r="C335" s="20" t="n"/>
      <c r="D335" s="21">
        <f>IFERROR(INDEX('Standards &amp; Staff'!$B$15:$B$114,MATCH($C335,'Standards &amp; Staff'!$A$15:$A$114,0)),"")</f>
        <v/>
      </c>
      <c r="E335" s="21">
        <f>IFERROR(INDEX('Standards &amp; Staff'!$C$15:$C$114,MATCH($C335,'Standards &amp; Staff'!$A$15:$A$114,0)),"")</f>
        <v/>
      </c>
      <c r="F335" s="20" t="n"/>
      <c r="G335" s="20" t="n"/>
      <c r="H335" s="20" t="n"/>
      <c r="I335" s="20" t="n"/>
      <c r="J335" s="21">
        <f>IFERROR(IF($M335="Completed",INDEX('Standards &amp; Staff'!$B$5:$B$11,MATCH($I335,'Standards &amp; Staff'!$A$5:$A$11,0)),0),"")</f>
        <v/>
      </c>
      <c r="K335" s="22" t="n"/>
      <c r="L335" s="22" t="n"/>
      <c r="M335" s="20" t="n"/>
      <c r="N335" s="21">
        <f>IFERROR(IF(OR($K335="",$L335=""),"",MOD($L335-$K335,1)*1440),"")</f>
        <v/>
      </c>
      <c r="O335" s="20" t="n"/>
      <c r="P335" s="21">
        <f>IF(COUNTA($N335,$O335)=0,"",SUM($N335:$O335))</f>
        <v/>
      </c>
      <c r="Q335" s="21">
        <f>IFERROR(INDEX('Standards &amp; Staff'!$C$5:$C$11,MATCH($I335,'Standards &amp; Staff'!$A$5:$A$11,0)),"")</f>
        <v/>
      </c>
      <c r="R335" s="21">
        <f>IFERROR(($P335/60)*INDEX('Standards &amp; Staff'!$G$15:$G$114,MATCH($C335,'Standards &amp; Staff'!$A$15:$A$114,0)),"")</f>
        <v/>
      </c>
      <c r="S335" s="21">
        <f>IFERROR($N335-$Q335,"")</f>
        <v/>
      </c>
      <c r="T335" s="38">
        <f>IFERROR($J335/$R335,"")</f>
        <v/>
      </c>
      <c r="U335" s="20" t="n"/>
      <c r="V335" s="20" t="n"/>
      <c r="W335" s="20" t="n"/>
      <c r="X335" s="20" t="n"/>
      <c r="Y335" s="39">
        <f>IFERROR(INDEX('Standards &amp; Staff'!$F$15:$F$114,MATCH($C335,'Standards &amp; Staff'!$A$15:$A$114,0)),"")</f>
        <v/>
      </c>
      <c r="Z335" s="39">
        <f>IFERROR(($P335/60)*$Y335,"")</f>
        <v/>
      </c>
      <c r="AA335" s="20" t="n"/>
      <c r="AB335" s="21">
        <f>IF($A335="","",IF(OR($M335="Not Completed",$U335="Failed",AND($T335&lt;&gt;"",$T335&lt;'Standards &amp; Staff'!$D$2),$AA335&gt;'Standards &amp; Staff'!$F$2),"Yes","No"))</f>
        <v/>
      </c>
      <c r="AC335" s="25">
        <f>IF($A335="","",IF($M335="Not Completed","Room Not Completed",IF($U335="Failed","Failed Inspection",IF(AND($T335&lt;&gt;"",$T335&lt;'Standards &amp; Staff'!$D$2),"Productivity Below Threshold",IF($AA335&gt;'Standards &amp; Staff'!$F$2,"Overtime Above Threshold","")))))</f>
        <v/>
      </c>
      <c r="AD335" s="26" t="n"/>
      <c r="AE335" s="26" t="n"/>
      <c r="AF335" s="20" t="n"/>
    </row>
    <row r="336">
      <c r="A336" s="19" t="n"/>
      <c r="B336" s="20" t="n"/>
      <c r="C336" s="20" t="n"/>
      <c r="D336" s="21">
        <f>IFERROR(INDEX('Standards &amp; Staff'!$B$15:$B$114,MATCH($C336,'Standards &amp; Staff'!$A$15:$A$114,0)),"")</f>
        <v/>
      </c>
      <c r="E336" s="21">
        <f>IFERROR(INDEX('Standards &amp; Staff'!$C$15:$C$114,MATCH($C336,'Standards &amp; Staff'!$A$15:$A$114,0)),"")</f>
        <v/>
      </c>
      <c r="F336" s="20" t="n"/>
      <c r="G336" s="20" t="n"/>
      <c r="H336" s="20" t="n"/>
      <c r="I336" s="20" t="n"/>
      <c r="J336" s="21">
        <f>IFERROR(IF($M336="Completed",INDEX('Standards &amp; Staff'!$B$5:$B$11,MATCH($I336,'Standards &amp; Staff'!$A$5:$A$11,0)),0),"")</f>
        <v/>
      </c>
      <c r="K336" s="22" t="n"/>
      <c r="L336" s="22" t="n"/>
      <c r="M336" s="20" t="n"/>
      <c r="N336" s="21">
        <f>IFERROR(IF(OR($K336="",$L336=""),"",MOD($L336-$K336,1)*1440),"")</f>
        <v/>
      </c>
      <c r="O336" s="20" t="n"/>
      <c r="P336" s="21">
        <f>IF(COUNTA($N336,$O336)=0,"",SUM($N336:$O336))</f>
        <v/>
      </c>
      <c r="Q336" s="21">
        <f>IFERROR(INDEX('Standards &amp; Staff'!$C$5:$C$11,MATCH($I336,'Standards &amp; Staff'!$A$5:$A$11,0)),"")</f>
        <v/>
      </c>
      <c r="R336" s="21">
        <f>IFERROR(($P336/60)*INDEX('Standards &amp; Staff'!$G$15:$G$114,MATCH($C336,'Standards &amp; Staff'!$A$15:$A$114,0)),"")</f>
        <v/>
      </c>
      <c r="S336" s="21">
        <f>IFERROR($N336-$Q336,"")</f>
        <v/>
      </c>
      <c r="T336" s="38">
        <f>IFERROR($J336/$R336,"")</f>
        <v/>
      </c>
      <c r="U336" s="20" t="n"/>
      <c r="V336" s="20" t="n"/>
      <c r="W336" s="20" t="n"/>
      <c r="X336" s="20" t="n"/>
      <c r="Y336" s="39">
        <f>IFERROR(INDEX('Standards &amp; Staff'!$F$15:$F$114,MATCH($C336,'Standards &amp; Staff'!$A$15:$A$114,0)),"")</f>
        <v/>
      </c>
      <c r="Z336" s="39">
        <f>IFERROR(($P336/60)*$Y336,"")</f>
        <v/>
      </c>
      <c r="AA336" s="20" t="n"/>
      <c r="AB336" s="21">
        <f>IF($A336="","",IF(OR($M336="Not Completed",$U336="Failed",AND($T336&lt;&gt;"",$T336&lt;'Standards &amp; Staff'!$D$2),$AA336&gt;'Standards &amp; Staff'!$F$2),"Yes","No"))</f>
        <v/>
      </c>
      <c r="AC336" s="25">
        <f>IF($A336="","",IF($M336="Not Completed","Room Not Completed",IF($U336="Failed","Failed Inspection",IF(AND($T336&lt;&gt;"",$T336&lt;'Standards &amp; Staff'!$D$2),"Productivity Below Threshold",IF($AA336&gt;'Standards &amp; Staff'!$F$2,"Overtime Above Threshold","")))))</f>
        <v/>
      </c>
      <c r="AD336" s="26" t="n"/>
      <c r="AE336" s="26" t="n"/>
      <c r="AF336" s="20" t="n"/>
    </row>
    <row r="337">
      <c r="A337" s="19" t="n"/>
      <c r="B337" s="20" t="n"/>
      <c r="C337" s="20" t="n"/>
      <c r="D337" s="21">
        <f>IFERROR(INDEX('Standards &amp; Staff'!$B$15:$B$114,MATCH($C337,'Standards &amp; Staff'!$A$15:$A$114,0)),"")</f>
        <v/>
      </c>
      <c r="E337" s="21">
        <f>IFERROR(INDEX('Standards &amp; Staff'!$C$15:$C$114,MATCH($C337,'Standards &amp; Staff'!$A$15:$A$114,0)),"")</f>
        <v/>
      </c>
      <c r="F337" s="20" t="n"/>
      <c r="G337" s="20" t="n"/>
      <c r="H337" s="20" t="n"/>
      <c r="I337" s="20" t="n"/>
      <c r="J337" s="21">
        <f>IFERROR(IF($M337="Completed",INDEX('Standards &amp; Staff'!$B$5:$B$11,MATCH($I337,'Standards &amp; Staff'!$A$5:$A$11,0)),0),"")</f>
        <v/>
      </c>
      <c r="K337" s="22" t="n"/>
      <c r="L337" s="22" t="n"/>
      <c r="M337" s="20" t="n"/>
      <c r="N337" s="21">
        <f>IFERROR(IF(OR($K337="",$L337=""),"",MOD($L337-$K337,1)*1440),"")</f>
        <v/>
      </c>
      <c r="O337" s="20" t="n"/>
      <c r="P337" s="21">
        <f>IF(COUNTA($N337,$O337)=0,"",SUM($N337:$O337))</f>
        <v/>
      </c>
      <c r="Q337" s="21">
        <f>IFERROR(INDEX('Standards &amp; Staff'!$C$5:$C$11,MATCH($I337,'Standards &amp; Staff'!$A$5:$A$11,0)),"")</f>
        <v/>
      </c>
      <c r="R337" s="21">
        <f>IFERROR(($P337/60)*INDEX('Standards &amp; Staff'!$G$15:$G$114,MATCH($C337,'Standards &amp; Staff'!$A$15:$A$114,0)),"")</f>
        <v/>
      </c>
      <c r="S337" s="21">
        <f>IFERROR($N337-$Q337,"")</f>
        <v/>
      </c>
      <c r="T337" s="38">
        <f>IFERROR($J337/$R337,"")</f>
        <v/>
      </c>
      <c r="U337" s="20" t="n"/>
      <c r="V337" s="20" t="n"/>
      <c r="W337" s="20" t="n"/>
      <c r="X337" s="20" t="n"/>
      <c r="Y337" s="39">
        <f>IFERROR(INDEX('Standards &amp; Staff'!$F$15:$F$114,MATCH($C337,'Standards &amp; Staff'!$A$15:$A$114,0)),"")</f>
        <v/>
      </c>
      <c r="Z337" s="39">
        <f>IFERROR(($P337/60)*$Y337,"")</f>
        <v/>
      </c>
      <c r="AA337" s="20" t="n"/>
      <c r="AB337" s="21">
        <f>IF($A337="","",IF(OR($M337="Not Completed",$U337="Failed",AND($T337&lt;&gt;"",$T337&lt;'Standards &amp; Staff'!$D$2),$AA337&gt;'Standards &amp; Staff'!$F$2),"Yes","No"))</f>
        <v/>
      </c>
      <c r="AC337" s="25">
        <f>IF($A337="","",IF($M337="Not Completed","Room Not Completed",IF($U337="Failed","Failed Inspection",IF(AND($T337&lt;&gt;"",$T337&lt;'Standards &amp; Staff'!$D$2),"Productivity Below Threshold",IF($AA337&gt;'Standards &amp; Staff'!$F$2,"Overtime Above Threshold","")))))</f>
        <v/>
      </c>
      <c r="AD337" s="26" t="n"/>
      <c r="AE337" s="26" t="n"/>
      <c r="AF337" s="20" t="n"/>
    </row>
    <row r="338">
      <c r="A338" s="19" t="n"/>
      <c r="B338" s="20" t="n"/>
      <c r="C338" s="20" t="n"/>
      <c r="D338" s="21">
        <f>IFERROR(INDEX('Standards &amp; Staff'!$B$15:$B$114,MATCH($C338,'Standards &amp; Staff'!$A$15:$A$114,0)),"")</f>
        <v/>
      </c>
      <c r="E338" s="21">
        <f>IFERROR(INDEX('Standards &amp; Staff'!$C$15:$C$114,MATCH($C338,'Standards &amp; Staff'!$A$15:$A$114,0)),"")</f>
        <v/>
      </c>
      <c r="F338" s="20" t="n"/>
      <c r="G338" s="20" t="n"/>
      <c r="H338" s="20" t="n"/>
      <c r="I338" s="20" t="n"/>
      <c r="J338" s="21">
        <f>IFERROR(IF($M338="Completed",INDEX('Standards &amp; Staff'!$B$5:$B$11,MATCH($I338,'Standards &amp; Staff'!$A$5:$A$11,0)),0),"")</f>
        <v/>
      </c>
      <c r="K338" s="22" t="n"/>
      <c r="L338" s="22" t="n"/>
      <c r="M338" s="20" t="n"/>
      <c r="N338" s="21">
        <f>IFERROR(IF(OR($K338="",$L338=""),"",MOD($L338-$K338,1)*1440),"")</f>
        <v/>
      </c>
      <c r="O338" s="20" t="n"/>
      <c r="P338" s="21">
        <f>IF(COUNTA($N338,$O338)=0,"",SUM($N338:$O338))</f>
        <v/>
      </c>
      <c r="Q338" s="21">
        <f>IFERROR(INDEX('Standards &amp; Staff'!$C$5:$C$11,MATCH($I338,'Standards &amp; Staff'!$A$5:$A$11,0)),"")</f>
        <v/>
      </c>
      <c r="R338" s="21">
        <f>IFERROR(($P338/60)*INDEX('Standards &amp; Staff'!$G$15:$G$114,MATCH($C338,'Standards &amp; Staff'!$A$15:$A$114,0)),"")</f>
        <v/>
      </c>
      <c r="S338" s="21">
        <f>IFERROR($N338-$Q338,"")</f>
        <v/>
      </c>
      <c r="T338" s="38">
        <f>IFERROR($J338/$R338,"")</f>
        <v/>
      </c>
      <c r="U338" s="20" t="n"/>
      <c r="V338" s="20" t="n"/>
      <c r="W338" s="20" t="n"/>
      <c r="X338" s="20" t="n"/>
      <c r="Y338" s="39">
        <f>IFERROR(INDEX('Standards &amp; Staff'!$F$15:$F$114,MATCH($C338,'Standards &amp; Staff'!$A$15:$A$114,0)),"")</f>
        <v/>
      </c>
      <c r="Z338" s="39">
        <f>IFERROR(($P338/60)*$Y338,"")</f>
        <v/>
      </c>
      <c r="AA338" s="20" t="n"/>
      <c r="AB338" s="21">
        <f>IF($A338="","",IF(OR($M338="Not Completed",$U338="Failed",AND($T338&lt;&gt;"",$T338&lt;'Standards &amp; Staff'!$D$2),$AA338&gt;'Standards &amp; Staff'!$F$2),"Yes","No"))</f>
        <v/>
      </c>
      <c r="AC338" s="25">
        <f>IF($A338="","",IF($M338="Not Completed","Room Not Completed",IF($U338="Failed","Failed Inspection",IF(AND($T338&lt;&gt;"",$T338&lt;'Standards &amp; Staff'!$D$2),"Productivity Below Threshold",IF($AA338&gt;'Standards &amp; Staff'!$F$2,"Overtime Above Threshold","")))))</f>
        <v/>
      </c>
      <c r="AD338" s="26" t="n"/>
      <c r="AE338" s="26" t="n"/>
      <c r="AF338" s="20" t="n"/>
    </row>
    <row r="339">
      <c r="A339" s="19" t="n"/>
      <c r="B339" s="20" t="n"/>
      <c r="C339" s="20" t="n"/>
      <c r="D339" s="21">
        <f>IFERROR(INDEX('Standards &amp; Staff'!$B$15:$B$114,MATCH($C339,'Standards &amp; Staff'!$A$15:$A$114,0)),"")</f>
        <v/>
      </c>
      <c r="E339" s="21">
        <f>IFERROR(INDEX('Standards &amp; Staff'!$C$15:$C$114,MATCH($C339,'Standards &amp; Staff'!$A$15:$A$114,0)),"")</f>
        <v/>
      </c>
      <c r="F339" s="20" t="n"/>
      <c r="G339" s="20" t="n"/>
      <c r="H339" s="20" t="n"/>
      <c r="I339" s="20" t="n"/>
      <c r="J339" s="21">
        <f>IFERROR(IF($M339="Completed",INDEX('Standards &amp; Staff'!$B$5:$B$11,MATCH($I339,'Standards &amp; Staff'!$A$5:$A$11,0)),0),"")</f>
        <v/>
      </c>
      <c r="K339" s="22" t="n"/>
      <c r="L339" s="22" t="n"/>
      <c r="M339" s="20" t="n"/>
      <c r="N339" s="21">
        <f>IFERROR(IF(OR($K339="",$L339=""),"",MOD($L339-$K339,1)*1440),"")</f>
        <v/>
      </c>
      <c r="O339" s="20" t="n"/>
      <c r="P339" s="21">
        <f>IF(COUNTA($N339,$O339)=0,"",SUM($N339:$O339))</f>
        <v/>
      </c>
      <c r="Q339" s="21">
        <f>IFERROR(INDEX('Standards &amp; Staff'!$C$5:$C$11,MATCH($I339,'Standards &amp; Staff'!$A$5:$A$11,0)),"")</f>
        <v/>
      </c>
      <c r="R339" s="21">
        <f>IFERROR(($P339/60)*INDEX('Standards &amp; Staff'!$G$15:$G$114,MATCH($C339,'Standards &amp; Staff'!$A$15:$A$114,0)),"")</f>
        <v/>
      </c>
      <c r="S339" s="21">
        <f>IFERROR($N339-$Q339,"")</f>
        <v/>
      </c>
      <c r="T339" s="38">
        <f>IFERROR($J339/$R339,"")</f>
        <v/>
      </c>
      <c r="U339" s="20" t="n"/>
      <c r="V339" s="20" t="n"/>
      <c r="W339" s="20" t="n"/>
      <c r="X339" s="20" t="n"/>
      <c r="Y339" s="39">
        <f>IFERROR(INDEX('Standards &amp; Staff'!$F$15:$F$114,MATCH($C339,'Standards &amp; Staff'!$A$15:$A$114,0)),"")</f>
        <v/>
      </c>
      <c r="Z339" s="39">
        <f>IFERROR(($P339/60)*$Y339,"")</f>
        <v/>
      </c>
      <c r="AA339" s="20" t="n"/>
      <c r="AB339" s="21">
        <f>IF($A339="","",IF(OR($M339="Not Completed",$U339="Failed",AND($T339&lt;&gt;"",$T339&lt;'Standards &amp; Staff'!$D$2),$AA339&gt;'Standards &amp; Staff'!$F$2),"Yes","No"))</f>
        <v/>
      </c>
      <c r="AC339" s="25">
        <f>IF($A339="","",IF($M339="Not Completed","Room Not Completed",IF($U339="Failed","Failed Inspection",IF(AND($T339&lt;&gt;"",$T339&lt;'Standards &amp; Staff'!$D$2),"Productivity Below Threshold",IF($AA339&gt;'Standards &amp; Staff'!$F$2,"Overtime Above Threshold","")))))</f>
        <v/>
      </c>
      <c r="AD339" s="26" t="n"/>
      <c r="AE339" s="26" t="n"/>
      <c r="AF339" s="20" t="n"/>
    </row>
    <row r="340">
      <c r="A340" s="19" t="n"/>
      <c r="B340" s="20" t="n"/>
      <c r="C340" s="20" t="n"/>
      <c r="D340" s="21">
        <f>IFERROR(INDEX('Standards &amp; Staff'!$B$15:$B$114,MATCH($C340,'Standards &amp; Staff'!$A$15:$A$114,0)),"")</f>
        <v/>
      </c>
      <c r="E340" s="21">
        <f>IFERROR(INDEX('Standards &amp; Staff'!$C$15:$C$114,MATCH($C340,'Standards &amp; Staff'!$A$15:$A$114,0)),"")</f>
        <v/>
      </c>
      <c r="F340" s="20" t="n"/>
      <c r="G340" s="20" t="n"/>
      <c r="H340" s="20" t="n"/>
      <c r="I340" s="20" t="n"/>
      <c r="J340" s="21">
        <f>IFERROR(IF($M340="Completed",INDEX('Standards &amp; Staff'!$B$5:$B$11,MATCH($I340,'Standards &amp; Staff'!$A$5:$A$11,0)),0),"")</f>
        <v/>
      </c>
      <c r="K340" s="22" t="n"/>
      <c r="L340" s="22" t="n"/>
      <c r="M340" s="20" t="n"/>
      <c r="N340" s="21">
        <f>IFERROR(IF(OR($K340="",$L340=""),"",MOD($L340-$K340,1)*1440),"")</f>
        <v/>
      </c>
      <c r="O340" s="20" t="n"/>
      <c r="P340" s="21">
        <f>IF(COUNTA($N340,$O340)=0,"",SUM($N340:$O340))</f>
        <v/>
      </c>
      <c r="Q340" s="21">
        <f>IFERROR(INDEX('Standards &amp; Staff'!$C$5:$C$11,MATCH($I340,'Standards &amp; Staff'!$A$5:$A$11,0)),"")</f>
        <v/>
      </c>
      <c r="R340" s="21">
        <f>IFERROR(($P340/60)*INDEX('Standards &amp; Staff'!$G$15:$G$114,MATCH($C340,'Standards &amp; Staff'!$A$15:$A$114,0)),"")</f>
        <v/>
      </c>
      <c r="S340" s="21">
        <f>IFERROR($N340-$Q340,"")</f>
        <v/>
      </c>
      <c r="T340" s="38">
        <f>IFERROR($J340/$R340,"")</f>
        <v/>
      </c>
      <c r="U340" s="20" t="n"/>
      <c r="V340" s="20" t="n"/>
      <c r="W340" s="20" t="n"/>
      <c r="X340" s="20" t="n"/>
      <c r="Y340" s="39">
        <f>IFERROR(INDEX('Standards &amp; Staff'!$F$15:$F$114,MATCH($C340,'Standards &amp; Staff'!$A$15:$A$114,0)),"")</f>
        <v/>
      </c>
      <c r="Z340" s="39">
        <f>IFERROR(($P340/60)*$Y340,"")</f>
        <v/>
      </c>
      <c r="AA340" s="20" t="n"/>
      <c r="AB340" s="21">
        <f>IF($A340="","",IF(OR($M340="Not Completed",$U340="Failed",AND($T340&lt;&gt;"",$T340&lt;'Standards &amp; Staff'!$D$2),$AA340&gt;'Standards &amp; Staff'!$F$2),"Yes","No"))</f>
        <v/>
      </c>
      <c r="AC340" s="25">
        <f>IF($A340="","",IF($M340="Not Completed","Room Not Completed",IF($U340="Failed","Failed Inspection",IF(AND($T340&lt;&gt;"",$T340&lt;'Standards &amp; Staff'!$D$2),"Productivity Below Threshold",IF($AA340&gt;'Standards &amp; Staff'!$F$2,"Overtime Above Threshold","")))))</f>
        <v/>
      </c>
      <c r="AD340" s="26" t="n"/>
      <c r="AE340" s="26" t="n"/>
      <c r="AF340" s="20" t="n"/>
    </row>
    <row r="341">
      <c r="A341" s="19" t="n"/>
      <c r="B341" s="20" t="n"/>
      <c r="C341" s="20" t="n"/>
      <c r="D341" s="21">
        <f>IFERROR(INDEX('Standards &amp; Staff'!$B$15:$B$114,MATCH($C341,'Standards &amp; Staff'!$A$15:$A$114,0)),"")</f>
        <v/>
      </c>
      <c r="E341" s="21">
        <f>IFERROR(INDEX('Standards &amp; Staff'!$C$15:$C$114,MATCH($C341,'Standards &amp; Staff'!$A$15:$A$114,0)),"")</f>
        <v/>
      </c>
      <c r="F341" s="20" t="n"/>
      <c r="G341" s="20" t="n"/>
      <c r="H341" s="20" t="n"/>
      <c r="I341" s="20" t="n"/>
      <c r="J341" s="21">
        <f>IFERROR(IF($M341="Completed",INDEX('Standards &amp; Staff'!$B$5:$B$11,MATCH($I341,'Standards &amp; Staff'!$A$5:$A$11,0)),0),"")</f>
        <v/>
      </c>
      <c r="K341" s="22" t="n"/>
      <c r="L341" s="22" t="n"/>
      <c r="M341" s="20" t="n"/>
      <c r="N341" s="21">
        <f>IFERROR(IF(OR($K341="",$L341=""),"",MOD($L341-$K341,1)*1440),"")</f>
        <v/>
      </c>
      <c r="O341" s="20" t="n"/>
      <c r="P341" s="21">
        <f>IF(COUNTA($N341,$O341)=0,"",SUM($N341:$O341))</f>
        <v/>
      </c>
      <c r="Q341" s="21">
        <f>IFERROR(INDEX('Standards &amp; Staff'!$C$5:$C$11,MATCH($I341,'Standards &amp; Staff'!$A$5:$A$11,0)),"")</f>
        <v/>
      </c>
      <c r="R341" s="21">
        <f>IFERROR(($P341/60)*INDEX('Standards &amp; Staff'!$G$15:$G$114,MATCH($C341,'Standards &amp; Staff'!$A$15:$A$114,0)),"")</f>
        <v/>
      </c>
      <c r="S341" s="21">
        <f>IFERROR($N341-$Q341,"")</f>
        <v/>
      </c>
      <c r="T341" s="38">
        <f>IFERROR($J341/$R341,"")</f>
        <v/>
      </c>
      <c r="U341" s="20" t="n"/>
      <c r="V341" s="20" t="n"/>
      <c r="W341" s="20" t="n"/>
      <c r="X341" s="20" t="n"/>
      <c r="Y341" s="39">
        <f>IFERROR(INDEX('Standards &amp; Staff'!$F$15:$F$114,MATCH($C341,'Standards &amp; Staff'!$A$15:$A$114,0)),"")</f>
        <v/>
      </c>
      <c r="Z341" s="39">
        <f>IFERROR(($P341/60)*$Y341,"")</f>
        <v/>
      </c>
      <c r="AA341" s="20" t="n"/>
      <c r="AB341" s="21">
        <f>IF($A341="","",IF(OR($M341="Not Completed",$U341="Failed",AND($T341&lt;&gt;"",$T341&lt;'Standards &amp; Staff'!$D$2),$AA341&gt;'Standards &amp; Staff'!$F$2),"Yes","No"))</f>
        <v/>
      </c>
      <c r="AC341" s="25">
        <f>IF($A341="","",IF($M341="Not Completed","Room Not Completed",IF($U341="Failed","Failed Inspection",IF(AND($T341&lt;&gt;"",$T341&lt;'Standards &amp; Staff'!$D$2),"Productivity Below Threshold",IF($AA341&gt;'Standards &amp; Staff'!$F$2,"Overtime Above Threshold","")))))</f>
        <v/>
      </c>
      <c r="AD341" s="26" t="n"/>
      <c r="AE341" s="26" t="n"/>
      <c r="AF341" s="20" t="n"/>
    </row>
    <row r="342">
      <c r="A342" s="19" t="n"/>
      <c r="B342" s="20" t="n"/>
      <c r="C342" s="20" t="n"/>
      <c r="D342" s="21">
        <f>IFERROR(INDEX('Standards &amp; Staff'!$B$15:$B$114,MATCH($C342,'Standards &amp; Staff'!$A$15:$A$114,0)),"")</f>
        <v/>
      </c>
      <c r="E342" s="21">
        <f>IFERROR(INDEX('Standards &amp; Staff'!$C$15:$C$114,MATCH($C342,'Standards &amp; Staff'!$A$15:$A$114,0)),"")</f>
        <v/>
      </c>
      <c r="F342" s="20" t="n"/>
      <c r="G342" s="20" t="n"/>
      <c r="H342" s="20" t="n"/>
      <c r="I342" s="20" t="n"/>
      <c r="J342" s="21">
        <f>IFERROR(IF($M342="Completed",INDEX('Standards &amp; Staff'!$B$5:$B$11,MATCH($I342,'Standards &amp; Staff'!$A$5:$A$11,0)),0),"")</f>
        <v/>
      </c>
      <c r="K342" s="22" t="n"/>
      <c r="L342" s="22" t="n"/>
      <c r="M342" s="20" t="n"/>
      <c r="N342" s="21">
        <f>IFERROR(IF(OR($K342="",$L342=""),"",MOD($L342-$K342,1)*1440),"")</f>
        <v/>
      </c>
      <c r="O342" s="20" t="n"/>
      <c r="P342" s="21">
        <f>IF(COUNTA($N342,$O342)=0,"",SUM($N342:$O342))</f>
        <v/>
      </c>
      <c r="Q342" s="21">
        <f>IFERROR(INDEX('Standards &amp; Staff'!$C$5:$C$11,MATCH($I342,'Standards &amp; Staff'!$A$5:$A$11,0)),"")</f>
        <v/>
      </c>
      <c r="R342" s="21">
        <f>IFERROR(($P342/60)*INDEX('Standards &amp; Staff'!$G$15:$G$114,MATCH($C342,'Standards &amp; Staff'!$A$15:$A$114,0)),"")</f>
        <v/>
      </c>
      <c r="S342" s="21">
        <f>IFERROR($N342-$Q342,"")</f>
        <v/>
      </c>
      <c r="T342" s="38">
        <f>IFERROR($J342/$R342,"")</f>
        <v/>
      </c>
      <c r="U342" s="20" t="n"/>
      <c r="V342" s="20" t="n"/>
      <c r="W342" s="20" t="n"/>
      <c r="X342" s="20" t="n"/>
      <c r="Y342" s="39">
        <f>IFERROR(INDEX('Standards &amp; Staff'!$F$15:$F$114,MATCH($C342,'Standards &amp; Staff'!$A$15:$A$114,0)),"")</f>
        <v/>
      </c>
      <c r="Z342" s="39">
        <f>IFERROR(($P342/60)*$Y342,"")</f>
        <v/>
      </c>
      <c r="AA342" s="20" t="n"/>
      <c r="AB342" s="21">
        <f>IF($A342="","",IF(OR($M342="Not Completed",$U342="Failed",AND($T342&lt;&gt;"",$T342&lt;'Standards &amp; Staff'!$D$2),$AA342&gt;'Standards &amp; Staff'!$F$2),"Yes","No"))</f>
        <v/>
      </c>
      <c r="AC342" s="25">
        <f>IF($A342="","",IF($M342="Not Completed","Room Not Completed",IF($U342="Failed","Failed Inspection",IF(AND($T342&lt;&gt;"",$T342&lt;'Standards &amp; Staff'!$D$2),"Productivity Below Threshold",IF($AA342&gt;'Standards &amp; Staff'!$F$2,"Overtime Above Threshold","")))))</f>
        <v/>
      </c>
      <c r="AD342" s="26" t="n"/>
      <c r="AE342" s="26" t="n"/>
      <c r="AF342" s="20" t="n"/>
    </row>
    <row r="343">
      <c r="A343" s="19" t="n"/>
      <c r="B343" s="20" t="n"/>
      <c r="C343" s="20" t="n"/>
      <c r="D343" s="21">
        <f>IFERROR(INDEX('Standards &amp; Staff'!$B$15:$B$114,MATCH($C343,'Standards &amp; Staff'!$A$15:$A$114,0)),"")</f>
        <v/>
      </c>
      <c r="E343" s="21">
        <f>IFERROR(INDEX('Standards &amp; Staff'!$C$15:$C$114,MATCH($C343,'Standards &amp; Staff'!$A$15:$A$114,0)),"")</f>
        <v/>
      </c>
      <c r="F343" s="20" t="n"/>
      <c r="G343" s="20" t="n"/>
      <c r="H343" s="20" t="n"/>
      <c r="I343" s="20" t="n"/>
      <c r="J343" s="21">
        <f>IFERROR(IF($M343="Completed",INDEX('Standards &amp; Staff'!$B$5:$B$11,MATCH($I343,'Standards &amp; Staff'!$A$5:$A$11,0)),0),"")</f>
        <v/>
      </c>
      <c r="K343" s="22" t="n"/>
      <c r="L343" s="22" t="n"/>
      <c r="M343" s="20" t="n"/>
      <c r="N343" s="21">
        <f>IFERROR(IF(OR($K343="",$L343=""),"",MOD($L343-$K343,1)*1440),"")</f>
        <v/>
      </c>
      <c r="O343" s="20" t="n"/>
      <c r="P343" s="21">
        <f>IF(COUNTA($N343,$O343)=0,"",SUM($N343:$O343))</f>
        <v/>
      </c>
      <c r="Q343" s="21">
        <f>IFERROR(INDEX('Standards &amp; Staff'!$C$5:$C$11,MATCH($I343,'Standards &amp; Staff'!$A$5:$A$11,0)),"")</f>
        <v/>
      </c>
      <c r="R343" s="21">
        <f>IFERROR(($P343/60)*INDEX('Standards &amp; Staff'!$G$15:$G$114,MATCH($C343,'Standards &amp; Staff'!$A$15:$A$114,0)),"")</f>
        <v/>
      </c>
      <c r="S343" s="21">
        <f>IFERROR($N343-$Q343,"")</f>
        <v/>
      </c>
      <c r="T343" s="38">
        <f>IFERROR($J343/$R343,"")</f>
        <v/>
      </c>
      <c r="U343" s="20" t="n"/>
      <c r="V343" s="20" t="n"/>
      <c r="W343" s="20" t="n"/>
      <c r="X343" s="20" t="n"/>
      <c r="Y343" s="39">
        <f>IFERROR(INDEX('Standards &amp; Staff'!$F$15:$F$114,MATCH($C343,'Standards &amp; Staff'!$A$15:$A$114,0)),"")</f>
        <v/>
      </c>
      <c r="Z343" s="39">
        <f>IFERROR(($P343/60)*$Y343,"")</f>
        <v/>
      </c>
      <c r="AA343" s="20" t="n"/>
      <c r="AB343" s="21">
        <f>IF($A343="","",IF(OR($M343="Not Completed",$U343="Failed",AND($T343&lt;&gt;"",$T343&lt;'Standards &amp; Staff'!$D$2),$AA343&gt;'Standards &amp; Staff'!$F$2),"Yes","No"))</f>
        <v/>
      </c>
      <c r="AC343" s="25">
        <f>IF($A343="","",IF($M343="Not Completed","Room Not Completed",IF($U343="Failed","Failed Inspection",IF(AND($T343&lt;&gt;"",$T343&lt;'Standards &amp; Staff'!$D$2),"Productivity Below Threshold",IF($AA343&gt;'Standards &amp; Staff'!$F$2,"Overtime Above Threshold","")))))</f>
        <v/>
      </c>
      <c r="AD343" s="26" t="n"/>
      <c r="AE343" s="26" t="n"/>
      <c r="AF343" s="20" t="n"/>
    </row>
    <row r="344">
      <c r="A344" s="19" t="n"/>
      <c r="B344" s="20" t="n"/>
      <c r="C344" s="20" t="n"/>
      <c r="D344" s="21">
        <f>IFERROR(INDEX('Standards &amp; Staff'!$B$15:$B$114,MATCH($C344,'Standards &amp; Staff'!$A$15:$A$114,0)),"")</f>
        <v/>
      </c>
      <c r="E344" s="21">
        <f>IFERROR(INDEX('Standards &amp; Staff'!$C$15:$C$114,MATCH($C344,'Standards &amp; Staff'!$A$15:$A$114,0)),"")</f>
        <v/>
      </c>
      <c r="F344" s="20" t="n"/>
      <c r="G344" s="20" t="n"/>
      <c r="H344" s="20" t="n"/>
      <c r="I344" s="20" t="n"/>
      <c r="J344" s="21">
        <f>IFERROR(IF($M344="Completed",INDEX('Standards &amp; Staff'!$B$5:$B$11,MATCH($I344,'Standards &amp; Staff'!$A$5:$A$11,0)),0),"")</f>
        <v/>
      </c>
      <c r="K344" s="22" t="n"/>
      <c r="L344" s="22" t="n"/>
      <c r="M344" s="20" t="n"/>
      <c r="N344" s="21">
        <f>IFERROR(IF(OR($K344="",$L344=""),"",MOD($L344-$K344,1)*1440),"")</f>
        <v/>
      </c>
      <c r="O344" s="20" t="n"/>
      <c r="P344" s="21">
        <f>IF(COUNTA($N344,$O344)=0,"",SUM($N344:$O344))</f>
        <v/>
      </c>
      <c r="Q344" s="21">
        <f>IFERROR(INDEX('Standards &amp; Staff'!$C$5:$C$11,MATCH($I344,'Standards &amp; Staff'!$A$5:$A$11,0)),"")</f>
        <v/>
      </c>
      <c r="R344" s="21">
        <f>IFERROR(($P344/60)*INDEX('Standards &amp; Staff'!$G$15:$G$114,MATCH($C344,'Standards &amp; Staff'!$A$15:$A$114,0)),"")</f>
        <v/>
      </c>
      <c r="S344" s="21">
        <f>IFERROR($N344-$Q344,"")</f>
        <v/>
      </c>
      <c r="T344" s="38">
        <f>IFERROR($J344/$R344,"")</f>
        <v/>
      </c>
      <c r="U344" s="20" t="n"/>
      <c r="V344" s="20" t="n"/>
      <c r="W344" s="20" t="n"/>
      <c r="X344" s="20" t="n"/>
      <c r="Y344" s="39">
        <f>IFERROR(INDEX('Standards &amp; Staff'!$F$15:$F$114,MATCH($C344,'Standards &amp; Staff'!$A$15:$A$114,0)),"")</f>
        <v/>
      </c>
      <c r="Z344" s="39">
        <f>IFERROR(($P344/60)*$Y344,"")</f>
        <v/>
      </c>
      <c r="AA344" s="20" t="n"/>
      <c r="AB344" s="21">
        <f>IF($A344="","",IF(OR($M344="Not Completed",$U344="Failed",AND($T344&lt;&gt;"",$T344&lt;'Standards &amp; Staff'!$D$2),$AA344&gt;'Standards &amp; Staff'!$F$2),"Yes","No"))</f>
        <v/>
      </c>
      <c r="AC344" s="25">
        <f>IF($A344="","",IF($M344="Not Completed","Room Not Completed",IF($U344="Failed","Failed Inspection",IF(AND($T344&lt;&gt;"",$T344&lt;'Standards &amp; Staff'!$D$2),"Productivity Below Threshold",IF($AA344&gt;'Standards &amp; Staff'!$F$2,"Overtime Above Threshold","")))))</f>
        <v/>
      </c>
      <c r="AD344" s="26" t="n"/>
      <c r="AE344" s="26" t="n"/>
      <c r="AF344" s="20" t="n"/>
    </row>
    <row r="345">
      <c r="A345" s="19" t="n"/>
      <c r="B345" s="20" t="n"/>
      <c r="C345" s="20" t="n"/>
      <c r="D345" s="21">
        <f>IFERROR(INDEX('Standards &amp; Staff'!$B$15:$B$114,MATCH($C345,'Standards &amp; Staff'!$A$15:$A$114,0)),"")</f>
        <v/>
      </c>
      <c r="E345" s="21">
        <f>IFERROR(INDEX('Standards &amp; Staff'!$C$15:$C$114,MATCH($C345,'Standards &amp; Staff'!$A$15:$A$114,0)),"")</f>
        <v/>
      </c>
      <c r="F345" s="20" t="n"/>
      <c r="G345" s="20" t="n"/>
      <c r="H345" s="20" t="n"/>
      <c r="I345" s="20" t="n"/>
      <c r="J345" s="21">
        <f>IFERROR(IF($M345="Completed",INDEX('Standards &amp; Staff'!$B$5:$B$11,MATCH($I345,'Standards &amp; Staff'!$A$5:$A$11,0)),0),"")</f>
        <v/>
      </c>
      <c r="K345" s="22" t="n"/>
      <c r="L345" s="22" t="n"/>
      <c r="M345" s="20" t="n"/>
      <c r="N345" s="21">
        <f>IFERROR(IF(OR($K345="",$L345=""),"",MOD($L345-$K345,1)*1440),"")</f>
        <v/>
      </c>
      <c r="O345" s="20" t="n"/>
      <c r="P345" s="21">
        <f>IF(COUNTA($N345,$O345)=0,"",SUM($N345:$O345))</f>
        <v/>
      </c>
      <c r="Q345" s="21">
        <f>IFERROR(INDEX('Standards &amp; Staff'!$C$5:$C$11,MATCH($I345,'Standards &amp; Staff'!$A$5:$A$11,0)),"")</f>
        <v/>
      </c>
      <c r="R345" s="21">
        <f>IFERROR(($P345/60)*INDEX('Standards &amp; Staff'!$G$15:$G$114,MATCH($C345,'Standards &amp; Staff'!$A$15:$A$114,0)),"")</f>
        <v/>
      </c>
      <c r="S345" s="21">
        <f>IFERROR($N345-$Q345,"")</f>
        <v/>
      </c>
      <c r="T345" s="38">
        <f>IFERROR($J345/$R345,"")</f>
        <v/>
      </c>
      <c r="U345" s="20" t="n"/>
      <c r="V345" s="20" t="n"/>
      <c r="W345" s="20" t="n"/>
      <c r="X345" s="20" t="n"/>
      <c r="Y345" s="39">
        <f>IFERROR(INDEX('Standards &amp; Staff'!$F$15:$F$114,MATCH($C345,'Standards &amp; Staff'!$A$15:$A$114,0)),"")</f>
        <v/>
      </c>
      <c r="Z345" s="39">
        <f>IFERROR(($P345/60)*$Y345,"")</f>
        <v/>
      </c>
      <c r="AA345" s="20" t="n"/>
      <c r="AB345" s="21">
        <f>IF($A345="","",IF(OR($M345="Not Completed",$U345="Failed",AND($T345&lt;&gt;"",$T345&lt;'Standards &amp; Staff'!$D$2),$AA345&gt;'Standards &amp; Staff'!$F$2),"Yes","No"))</f>
        <v/>
      </c>
      <c r="AC345" s="25">
        <f>IF($A345="","",IF($M345="Not Completed","Room Not Completed",IF($U345="Failed","Failed Inspection",IF(AND($T345&lt;&gt;"",$T345&lt;'Standards &amp; Staff'!$D$2),"Productivity Below Threshold",IF($AA345&gt;'Standards &amp; Staff'!$F$2,"Overtime Above Threshold","")))))</f>
        <v/>
      </c>
      <c r="AD345" s="26" t="n"/>
      <c r="AE345" s="26" t="n"/>
      <c r="AF345" s="20" t="n"/>
    </row>
    <row r="346">
      <c r="A346" s="19" t="n"/>
      <c r="B346" s="20" t="n"/>
      <c r="C346" s="20" t="n"/>
      <c r="D346" s="21">
        <f>IFERROR(INDEX('Standards &amp; Staff'!$B$15:$B$114,MATCH($C346,'Standards &amp; Staff'!$A$15:$A$114,0)),"")</f>
        <v/>
      </c>
      <c r="E346" s="21">
        <f>IFERROR(INDEX('Standards &amp; Staff'!$C$15:$C$114,MATCH($C346,'Standards &amp; Staff'!$A$15:$A$114,0)),"")</f>
        <v/>
      </c>
      <c r="F346" s="20" t="n"/>
      <c r="G346" s="20" t="n"/>
      <c r="H346" s="20" t="n"/>
      <c r="I346" s="20" t="n"/>
      <c r="J346" s="21">
        <f>IFERROR(IF($M346="Completed",INDEX('Standards &amp; Staff'!$B$5:$B$11,MATCH($I346,'Standards &amp; Staff'!$A$5:$A$11,0)),0),"")</f>
        <v/>
      </c>
      <c r="K346" s="22" t="n"/>
      <c r="L346" s="22" t="n"/>
      <c r="M346" s="20" t="n"/>
      <c r="N346" s="21">
        <f>IFERROR(IF(OR($K346="",$L346=""),"",MOD($L346-$K346,1)*1440),"")</f>
        <v/>
      </c>
      <c r="O346" s="20" t="n"/>
      <c r="P346" s="21">
        <f>IF(COUNTA($N346,$O346)=0,"",SUM($N346:$O346))</f>
        <v/>
      </c>
      <c r="Q346" s="21">
        <f>IFERROR(INDEX('Standards &amp; Staff'!$C$5:$C$11,MATCH($I346,'Standards &amp; Staff'!$A$5:$A$11,0)),"")</f>
        <v/>
      </c>
      <c r="R346" s="21">
        <f>IFERROR(($P346/60)*INDEX('Standards &amp; Staff'!$G$15:$G$114,MATCH($C346,'Standards &amp; Staff'!$A$15:$A$114,0)),"")</f>
        <v/>
      </c>
      <c r="S346" s="21">
        <f>IFERROR($N346-$Q346,"")</f>
        <v/>
      </c>
      <c r="T346" s="38">
        <f>IFERROR($J346/$R346,"")</f>
        <v/>
      </c>
      <c r="U346" s="20" t="n"/>
      <c r="V346" s="20" t="n"/>
      <c r="W346" s="20" t="n"/>
      <c r="X346" s="20" t="n"/>
      <c r="Y346" s="39">
        <f>IFERROR(INDEX('Standards &amp; Staff'!$F$15:$F$114,MATCH($C346,'Standards &amp; Staff'!$A$15:$A$114,0)),"")</f>
        <v/>
      </c>
      <c r="Z346" s="39">
        <f>IFERROR(($P346/60)*$Y346,"")</f>
        <v/>
      </c>
      <c r="AA346" s="20" t="n"/>
      <c r="AB346" s="21">
        <f>IF($A346="","",IF(OR($M346="Not Completed",$U346="Failed",AND($T346&lt;&gt;"",$T346&lt;'Standards &amp; Staff'!$D$2),$AA346&gt;'Standards &amp; Staff'!$F$2),"Yes","No"))</f>
        <v/>
      </c>
      <c r="AC346" s="25">
        <f>IF($A346="","",IF($M346="Not Completed","Room Not Completed",IF($U346="Failed","Failed Inspection",IF(AND($T346&lt;&gt;"",$T346&lt;'Standards &amp; Staff'!$D$2),"Productivity Below Threshold",IF($AA346&gt;'Standards &amp; Staff'!$F$2,"Overtime Above Threshold","")))))</f>
        <v/>
      </c>
      <c r="AD346" s="26" t="n"/>
      <c r="AE346" s="26" t="n"/>
      <c r="AF346" s="20" t="n"/>
    </row>
    <row r="347">
      <c r="A347" s="19" t="n"/>
      <c r="B347" s="20" t="n"/>
      <c r="C347" s="20" t="n"/>
      <c r="D347" s="21">
        <f>IFERROR(INDEX('Standards &amp; Staff'!$B$15:$B$114,MATCH($C347,'Standards &amp; Staff'!$A$15:$A$114,0)),"")</f>
        <v/>
      </c>
      <c r="E347" s="21">
        <f>IFERROR(INDEX('Standards &amp; Staff'!$C$15:$C$114,MATCH($C347,'Standards &amp; Staff'!$A$15:$A$114,0)),"")</f>
        <v/>
      </c>
      <c r="F347" s="20" t="n"/>
      <c r="G347" s="20" t="n"/>
      <c r="H347" s="20" t="n"/>
      <c r="I347" s="20" t="n"/>
      <c r="J347" s="21">
        <f>IFERROR(IF($M347="Completed",INDEX('Standards &amp; Staff'!$B$5:$B$11,MATCH($I347,'Standards &amp; Staff'!$A$5:$A$11,0)),0),"")</f>
        <v/>
      </c>
      <c r="K347" s="22" t="n"/>
      <c r="L347" s="22" t="n"/>
      <c r="M347" s="20" t="n"/>
      <c r="N347" s="21">
        <f>IFERROR(IF(OR($K347="",$L347=""),"",MOD($L347-$K347,1)*1440),"")</f>
        <v/>
      </c>
      <c r="O347" s="20" t="n"/>
      <c r="P347" s="21">
        <f>IF(COUNTA($N347,$O347)=0,"",SUM($N347:$O347))</f>
        <v/>
      </c>
      <c r="Q347" s="21">
        <f>IFERROR(INDEX('Standards &amp; Staff'!$C$5:$C$11,MATCH($I347,'Standards &amp; Staff'!$A$5:$A$11,0)),"")</f>
        <v/>
      </c>
      <c r="R347" s="21">
        <f>IFERROR(($P347/60)*INDEX('Standards &amp; Staff'!$G$15:$G$114,MATCH($C347,'Standards &amp; Staff'!$A$15:$A$114,0)),"")</f>
        <v/>
      </c>
      <c r="S347" s="21">
        <f>IFERROR($N347-$Q347,"")</f>
        <v/>
      </c>
      <c r="T347" s="38">
        <f>IFERROR($J347/$R347,"")</f>
        <v/>
      </c>
      <c r="U347" s="20" t="n"/>
      <c r="V347" s="20" t="n"/>
      <c r="W347" s="20" t="n"/>
      <c r="X347" s="20" t="n"/>
      <c r="Y347" s="39">
        <f>IFERROR(INDEX('Standards &amp; Staff'!$F$15:$F$114,MATCH($C347,'Standards &amp; Staff'!$A$15:$A$114,0)),"")</f>
        <v/>
      </c>
      <c r="Z347" s="39">
        <f>IFERROR(($P347/60)*$Y347,"")</f>
        <v/>
      </c>
      <c r="AA347" s="20" t="n"/>
      <c r="AB347" s="21">
        <f>IF($A347="","",IF(OR($M347="Not Completed",$U347="Failed",AND($T347&lt;&gt;"",$T347&lt;'Standards &amp; Staff'!$D$2),$AA347&gt;'Standards &amp; Staff'!$F$2),"Yes","No"))</f>
        <v/>
      </c>
      <c r="AC347" s="25">
        <f>IF($A347="","",IF($M347="Not Completed","Room Not Completed",IF($U347="Failed","Failed Inspection",IF(AND($T347&lt;&gt;"",$T347&lt;'Standards &amp; Staff'!$D$2),"Productivity Below Threshold",IF($AA347&gt;'Standards &amp; Staff'!$F$2,"Overtime Above Threshold","")))))</f>
        <v/>
      </c>
      <c r="AD347" s="26" t="n"/>
      <c r="AE347" s="26" t="n"/>
      <c r="AF347" s="20" t="n"/>
    </row>
    <row r="348">
      <c r="A348" s="19" t="n"/>
      <c r="B348" s="20" t="n"/>
      <c r="C348" s="20" t="n"/>
      <c r="D348" s="21">
        <f>IFERROR(INDEX('Standards &amp; Staff'!$B$15:$B$114,MATCH($C348,'Standards &amp; Staff'!$A$15:$A$114,0)),"")</f>
        <v/>
      </c>
      <c r="E348" s="21">
        <f>IFERROR(INDEX('Standards &amp; Staff'!$C$15:$C$114,MATCH($C348,'Standards &amp; Staff'!$A$15:$A$114,0)),"")</f>
        <v/>
      </c>
      <c r="F348" s="20" t="n"/>
      <c r="G348" s="20" t="n"/>
      <c r="H348" s="20" t="n"/>
      <c r="I348" s="20" t="n"/>
      <c r="J348" s="21">
        <f>IFERROR(IF($M348="Completed",INDEX('Standards &amp; Staff'!$B$5:$B$11,MATCH($I348,'Standards &amp; Staff'!$A$5:$A$11,0)),0),"")</f>
        <v/>
      </c>
      <c r="K348" s="22" t="n"/>
      <c r="L348" s="22" t="n"/>
      <c r="M348" s="20" t="n"/>
      <c r="N348" s="21">
        <f>IFERROR(IF(OR($K348="",$L348=""),"",MOD($L348-$K348,1)*1440),"")</f>
        <v/>
      </c>
      <c r="O348" s="20" t="n"/>
      <c r="P348" s="21">
        <f>IF(COUNTA($N348,$O348)=0,"",SUM($N348:$O348))</f>
        <v/>
      </c>
      <c r="Q348" s="21">
        <f>IFERROR(INDEX('Standards &amp; Staff'!$C$5:$C$11,MATCH($I348,'Standards &amp; Staff'!$A$5:$A$11,0)),"")</f>
        <v/>
      </c>
      <c r="R348" s="21">
        <f>IFERROR(($P348/60)*INDEX('Standards &amp; Staff'!$G$15:$G$114,MATCH($C348,'Standards &amp; Staff'!$A$15:$A$114,0)),"")</f>
        <v/>
      </c>
      <c r="S348" s="21">
        <f>IFERROR($N348-$Q348,"")</f>
        <v/>
      </c>
      <c r="T348" s="38">
        <f>IFERROR($J348/$R348,"")</f>
        <v/>
      </c>
      <c r="U348" s="20" t="n"/>
      <c r="V348" s="20" t="n"/>
      <c r="W348" s="20" t="n"/>
      <c r="X348" s="20" t="n"/>
      <c r="Y348" s="39">
        <f>IFERROR(INDEX('Standards &amp; Staff'!$F$15:$F$114,MATCH($C348,'Standards &amp; Staff'!$A$15:$A$114,0)),"")</f>
        <v/>
      </c>
      <c r="Z348" s="39">
        <f>IFERROR(($P348/60)*$Y348,"")</f>
        <v/>
      </c>
      <c r="AA348" s="20" t="n"/>
      <c r="AB348" s="21">
        <f>IF($A348="","",IF(OR($M348="Not Completed",$U348="Failed",AND($T348&lt;&gt;"",$T348&lt;'Standards &amp; Staff'!$D$2),$AA348&gt;'Standards &amp; Staff'!$F$2),"Yes","No"))</f>
        <v/>
      </c>
      <c r="AC348" s="25">
        <f>IF($A348="","",IF($M348="Not Completed","Room Not Completed",IF($U348="Failed","Failed Inspection",IF(AND($T348&lt;&gt;"",$T348&lt;'Standards &amp; Staff'!$D$2),"Productivity Below Threshold",IF($AA348&gt;'Standards &amp; Staff'!$F$2,"Overtime Above Threshold","")))))</f>
        <v/>
      </c>
      <c r="AD348" s="26" t="n"/>
      <c r="AE348" s="26" t="n"/>
      <c r="AF348" s="20" t="n"/>
    </row>
    <row r="349">
      <c r="A349" s="19" t="n"/>
      <c r="B349" s="20" t="n"/>
      <c r="C349" s="20" t="n"/>
      <c r="D349" s="21">
        <f>IFERROR(INDEX('Standards &amp; Staff'!$B$15:$B$114,MATCH($C349,'Standards &amp; Staff'!$A$15:$A$114,0)),"")</f>
        <v/>
      </c>
      <c r="E349" s="21">
        <f>IFERROR(INDEX('Standards &amp; Staff'!$C$15:$C$114,MATCH($C349,'Standards &amp; Staff'!$A$15:$A$114,0)),"")</f>
        <v/>
      </c>
      <c r="F349" s="20" t="n"/>
      <c r="G349" s="20" t="n"/>
      <c r="H349" s="20" t="n"/>
      <c r="I349" s="20" t="n"/>
      <c r="J349" s="21">
        <f>IFERROR(IF($M349="Completed",INDEX('Standards &amp; Staff'!$B$5:$B$11,MATCH($I349,'Standards &amp; Staff'!$A$5:$A$11,0)),0),"")</f>
        <v/>
      </c>
      <c r="K349" s="22" t="n"/>
      <c r="L349" s="22" t="n"/>
      <c r="M349" s="20" t="n"/>
      <c r="N349" s="21">
        <f>IFERROR(IF(OR($K349="",$L349=""),"",MOD($L349-$K349,1)*1440),"")</f>
        <v/>
      </c>
      <c r="O349" s="20" t="n"/>
      <c r="P349" s="21">
        <f>IF(COUNTA($N349,$O349)=0,"",SUM($N349:$O349))</f>
        <v/>
      </c>
      <c r="Q349" s="21">
        <f>IFERROR(INDEX('Standards &amp; Staff'!$C$5:$C$11,MATCH($I349,'Standards &amp; Staff'!$A$5:$A$11,0)),"")</f>
        <v/>
      </c>
      <c r="R349" s="21">
        <f>IFERROR(($P349/60)*INDEX('Standards &amp; Staff'!$G$15:$G$114,MATCH($C349,'Standards &amp; Staff'!$A$15:$A$114,0)),"")</f>
        <v/>
      </c>
      <c r="S349" s="21">
        <f>IFERROR($N349-$Q349,"")</f>
        <v/>
      </c>
      <c r="T349" s="38">
        <f>IFERROR($J349/$R349,"")</f>
        <v/>
      </c>
      <c r="U349" s="20" t="n"/>
      <c r="V349" s="20" t="n"/>
      <c r="W349" s="20" t="n"/>
      <c r="X349" s="20" t="n"/>
      <c r="Y349" s="39">
        <f>IFERROR(INDEX('Standards &amp; Staff'!$F$15:$F$114,MATCH($C349,'Standards &amp; Staff'!$A$15:$A$114,0)),"")</f>
        <v/>
      </c>
      <c r="Z349" s="39">
        <f>IFERROR(($P349/60)*$Y349,"")</f>
        <v/>
      </c>
      <c r="AA349" s="20" t="n"/>
      <c r="AB349" s="21">
        <f>IF($A349="","",IF(OR($M349="Not Completed",$U349="Failed",AND($T349&lt;&gt;"",$T349&lt;'Standards &amp; Staff'!$D$2),$AA349&gt;'Standards &amp; Staff'!$F$2),"Yes","No"))</f>
        <v/>
      </c>
      <c r="AC349" s="25">
        <f>IF($A349="","",IF($M349="Not Completed","Room Not Completed",IF($U349="Failed","Failed Inspection",IF(AND($T349&lt;&gt;"",$T349&lt;'Standards &amp; Staff'!$D$2),"Productivity Below Threshold",IF($AA349&gt;'Standards &amp; Staff'!$F$2,"Overtime Above Threshold","")))))</f>
        <v/>
      </c>
      <c r="AD349" s="26" t="n"/>
      <c r="AE349" s="26" t="n"/>
      <c r="AF349" s="20" t="n"/>
    </row>
    <row r="350">
      <c r="A350" s="19" t="n"/>
      <c r="B350" s="20" t="n"/>
      <c r="C350" s="20" t="n"/>
      <c r="D350" s="21">
        <f>IFERROR(INDEX('Standards &amp; Staff'!$B$15:$B$114,MATCH($C350,'Standards &amp; Staff'!$A$15:$A$114,0)),"")</f>
        <v/>
      </c>
      <c r="E350" s="21">
        <f>IFERROR(INDEX('Standards &amp; Staff'!$C$15:$C$114,MATCH($C350,'Standards &amp; Staff'!$A$15:$A$114,0)),"")</f>
        <v/>
      </c>
      <c r="F350" s="20" t="n"/>
      <c r="G350" s="20" t="n"/>
      <c r="H350" s="20" t="n"/>
      <c r="I350" s="20" t="n"/>
      <c r="J350" s="21">
        <f>IFERROR(IF($M350="Completed",INDEX('Standards &amp; Staff'!$B$5:$B$11,MATCH($I350,'Standards &amp; Staff'!$A$5:$A$11,0)),0),"")</f>
        <v/>
      </c>
      <c r="K350" s="22" t="n"/>
      <c r="L350" s="22" t="n"/>
      <c r="M350" s="20" t="n"/>
      <c r="N350" s="21">
        <f>IFERROR(IF(OR($K350="",$L350=""),"",MOD($L350-$K350,1)*1440),"")</f>
        <v/>
      </c>
      <c r="O350" s="20" t="n"/>
      <c r="P350" s="21">
        <f>IF(COUNTA($N350,$O350)=0,"",SUM($N350:$O350))</f>
        <v/>
      </c>
      <c r="Q350" s="21">
        <f>IFERROR(INDEX('Standards &amp; Staff'!$C$5:$C$11,MATCH($I350,'Standards &amp; Staff'!$A$5:$A$11,0)),"")</f>
        <v/>
      </c>
      <c r="R350" s="21">
        <f>IFERROR(($P350/60)*INDEX('Standards &amp; Staff'!$G$15:$G$114,MATCH($C350,'Standards &amp; Staff'!$A$15:$A$114,0)),"")</f>
        <v/>
      </c>
      <c r="S350" s="21">
        <f>IFERROR($N350-$Q350,"")</f>
        <v/>
      </c>
      <c r="T350" s="38">
        <f>IFERROR($J350/$R350,"")</f>
        <v/>
      </c>
      <c r="U350" s="20" t="n"/>
      <c r="V350" s="20" t="n"/>
      <c r="W350" s="20" t="n"/>
      <c r="X350" s="20" t="n"/>
      <c r="Y350" s="39">
        <f>IFERROR(INDEX('Standards &amp; Staff'!$F$15:$F$114,MATCH($C350,'Standards &amp; Staff'!$A$15:$A$114,0)),"")</f>
        <v/>
      </c>
      <c r="Z350" s="39">
        <f>IFERROR(($P350/60)*$Y350,"")</f>
        <v/>
      </c>
      <c r="AA350" s="20" t="n"/>
      <c r="AB350" s="21">
        <f>IF($A350="","",IF(OR($M350="Not Completed",$U350="Failed",AND($T350&lt;&gt;"",$T350&lt;'Standards &amp; Staff'!$D$2),$AA350&gt;'Standards &amp; Staff'!$F$2),"Yes","No"))</f>
        <v/>
      </c>
      <c r="AC350" s="25">
        <f>IF($A350="","",IF($M350="Not Completed","Room Not Completed",IF($U350="Failed","Failed Inspection",IF(AND($T350&lt;&gt;"",$T350&lt;'Standards &amp; Staff'!$D$2),"Productivity Below Threshold",IF($AA350&gt;'Standards &amp; Staff'!$F$2,"Overtime Above Threshold","")))))</f>
        <v/>
      </c>
      <c r="AD350" s="26" t="n"/>
      <c r="AE350" s="26" t="n"/>
      <c r="AF350" s="20" t="n"/>
    </row>
    <row r="351">
      <c r="A351" s="19" t="n"/>
      <c r="B351" s="20" t="n"/>
      <c r="C351" s="20" t="n"/>
      <c r="D351" s="21">
        <f>IFERROR(INDEX('Standards &amp; Staff'!$B$15:$B$114,MATCH($C351,'Standards &amp; Staff'!$A$15:$A$114,0)),"")</f>
        <v/>
      </c>
      <c r="E351" s="21">
        <f>IFERROR(INDEX('Standards &amp; Staff'!$C$15:$C$114,MATCH($C351,'Standards &amp; Staff'!$A$15:$A$114,0)),"")</f>
        <v/>
      </c>
      <c r="F351" s="20" t="n"/>
      <c r="G351" s="20" t="n"/>
      <c r="H351" s="20" t="n"/>
      <c r="I351" s="20" t="n"/>
      <c r="J351" s="21">
        <f>IFERROR(IF($M351="Completed",INDEX('Standards &amp; Staff'!$B$5:$B$11,MATCH($I351,'Standards &amp; Staff'!$A$5:$A$11,0)),0),"")</f>
        <v/>
      </c>
      <c r="K351" s="22" t="n"/>
      <c r="L351" s="22" t="n"/>
      <c r="M351" s="20" t="n"/>
      <c r="N351" s="21">
        <f>IFERROR(IF(OR($K351="",$L351=""),"",MOD($L351-$K351,1)*1440),"")</f>
        <v/>
      </c>
      <c r="O351" s="20" t="n"/>
      <c r="P351" s="21">
        <f>IF(COUNTA($N351,$O351)=0,"",SUM($N351:$O351))</f>
        <v/>
      </c>
      <c r="Q351" s="21">
        <f>IFERROR(INDEX('Standards &amp; Staff'!$C$5:$C$11,MATCH($I351,'Standards &amp; Staff'!$A$5:$A$11,0)),"")</f>
        <v/>
      </c>
      <c r="R351" s="21">
        <f>IFERROR(($P351/60)*INDEX('Standards &amp; Staff'!$G$15:$G$114,MATCH($C351,'Standards &amp; Staff'!$A$15:$A$114,0)),"")</f>
        <v/>
      </c>
      <c r="S351" s="21">
        <f>IFERROR($N351-$Q351,"")</f>
        <v/>
      </c>
      <c r="T351" s="38">
        <f>IFERROR($J351/$R351,"")</f>
        <v/>
      </c>
      <c r="U351" s="20" t="n"/>
      <c r="V351" s="20" t="n"/>
      <c r="W351" s="20" t="n"/>
      <c r="X351" s="20" t="n"/>
      <c r="Y351" s="39">
        <f>IFERROR(INDEX('Standards &amp; Staff'!$F$15:$F$114,MATCH($C351,'Standards &amp; Staff'!$A$15:$A$114,0)),"")</f>
        <v/>
      </c>
      <c r="Z351" s="39">
        <f>IFERROR(($P351/60)*$Y351,"")</f>
        <v/>
      </c>
      <c r="AA351" s="20" t="n"/>
      <c r="AB351" s="21">
        <f>IF($A351="","",IF(OR($M351="Not Completed",$U351="Failed",AND($T351&lt;&gt;"",$T351&lt;'Standards &amp; Staff'!$D$2),$AA351&gt;'Standards &amp; Staff'!$F$2),"Yes","No"))</f>
        <v/>
      </c>
      <c r="AC351" s="25">
        <f>IF($A351="","",IF($M351="Not Completed","Room Not Completed",IF($U351="Failed","Failed Inspection",IF(AND($T351&lt;&gt;"",$T351&lt;'Standards &amp; Staff'!$D$2),"Productivity Below Threshold",IF($AA351&gt;'Standards &amp; Staff'!$F$2,"Overtime Above Threshold","")))))</f>
        <v/>
      </c>
      <c r="AD351" s="26" t="n"/>
      <c r="AE351" s="26" t="n"/>
      <c r="AF351" s="20" t="n"/>
    </row>
    <row r="352">
      <c r="A352" s="19" t="n"/>
      <c r="B352" s="20" t="n"/>
      <c r="C352" s="20" t="n"/>
      <c r="D352" s="21">
        <f>IFERROR(INDEX('Standards &amp; Staff'!$B$15:$B$114,MATCH($C352,'Standards &amp; Staff'!$A$15:$A$114,0)),"")</f>
        <v/>
      </c>
      <c r="E352" s="21">
        <f>IFERROR(INDEX('Standards &amp; Staff'!$C$15:$C$114,MATCH($C352,'Standards &amp; Staff'!$A$15:$A$114,0)),"")</f>
        <v/>
      </c>
      <c r="F352" s="20" t="n"/>
      <c r="G352" s="20" t="n"/>
      <c r="H352" s="20" t="n"/>
      <c r="I352" s="20" t="n"/>
      <c r="J352" s="21">
        <f>IFERROR(IF($M352="Completed",INDEX('Standards &amp; Staff'!$B$5:$B$11,MATCH($I352,'Standards &amp; Staff'!$A$5:$A$11,0)),0),"")</f>
        <v/>
      </c>
      <c r="K352" s="22" t="n"/>
      <c r="L352" s="22" t="n"/>
      <c r="M352" s="20" t="n"/>
      <c r="N352" s="21">
        <f>IFERROR(IF(OR($K352="",$L352=""),"",MOD($L352-$K352,1)*1440),"")</f>
        <v/>
      </c>
      <c r="O352" s="20" t="n"/>
      <c r="P352" s="21">
        <f>IF(COUNTA($N352,$O352)=0,"",SUM($N352:$O352))</f>
        <v/>
      </c>
      <c r="Q352" s="21">
        <f>IFERROR(INDEX('Standards &amp; Staff'!$C$5:$C$11,MATCH($I352,'Standards &amp; Staff'!$A$5:$A$11,0)),"")</f>
        <v/>
      </c>
      <c r="R352" s="21">
        <f>IFERROR(($P352/60)*INDEX('Standards &amp; Staff'!$G$15:$G$114,MATCH($C352,'Standards &amp; Staff'!$A$15:$A$114,0)),"")</f>
        <v/>
      </c>
      <c r="S352" s="21">
        <f>IFERROR($N352-$Q352,"")</f>
        <v/>
      </c>
      <c r="T352" s="38">
        <f>IFERROR($J352/$R352,"")</f>
        <v/>
      </c>
      <c r="U352" s="20" t="n"/>
      <c r="V352" s="20" t="n"/>
      <c r="W352" s="20" t="n"/>
      <c r="X352" s="20" t="n"/>
      <c r="Y352" s="39">
        <f>IFERROR(INDEX('Standards &amp; Staff'!$F$15:$F$114,MATCH($C352,'Standards &amp; Staff'!$A$15:$A$114,0)),"")</f>
        <v/>
      </c>
      <c r="Z352" s="39">
        <f>IFERROR(($P352/60)*$Y352,"")</f>
        <v/>
      </c>
      <c r="AA352" s="20" t="n"/>
      <c r="AB352" s="21">
        <f>IF($A352="","",IF(OR($M352="Not Completed",$U352="Failed",AND($T352&lt;&gt;"",$T352&lt;'Standards &amp; Staff'!$D$2),$AA352&gt;'Standards &amp; Staff'!$F$2),"Yes","No"))</f>
        <v/>
      </c>
      <c r="AC352" s="25">
        <f>IF($A352="","",IF($M352="Not Completed","Room Not Completed",IF($U352="Failed","Failed Inspection",IF(AND($T352&lt;&gt;"",$T352&lt;'Standards &amp; Staff'!$D$2),"Productivity Below Threshold",IF($AA352&gt;'Standards &amp; Staff'!$F$2,"Overtime Above Threshold","")))))</f>
        <v/>
      </c>
      <c r="AD352" s="26" t="n"/>
      <c r="AE352" s="26" t="n"/>
      <c r="AF352" s="20" t="n"/>
    </row>
    <row r="353">
      <c r="A353" s="19" t="n"/>
      <c r="B353" s="20" t="n"/>
      <c r="C353" s="20" t="n"/>
      <c r="D353" s="21">
        <f>IFERROR(INDEX('Standards &amp; Staff'!$B$15:$B$114,MATCH($C353,'Standards &amp; Staff'!$A$15:$A$114,0)),"")</f>
        <v/>
      </c>
      <c r="E353" s="21">
        <f>IFERROR(INDEX('Standards &amp; Staff'!$C$15:$C$114,MATCH($C353,'Standards &amp; Staff'!$A$15:$A$114,0)),"")</f>
        <v/>
      </c>
      <c r="F353" s="20" t="n"/>
      <c r="G353" s="20" t="n"/>
      <c r="H353" s="20" t="n"/>
      <c r="I353" s="20" t="n"/>
      <c r="J353" s="21">
        <f>IFERROR(IF($M353="Completed",INDEX('Standards &amp; Staff'!$B$5:$B$11,MATCH($I353,'Standards &amp; Staff'!$A$5:$A$11,0)),0),"")</f>
        <v/>
      </c>
      <c r="K353" s="22" t="n"/>
      <c r="L353" s="22" t="n"/>
      <c r="M353" s="20" t="n"/>
      <c r="N353" s="21">
        <f>IFERROR(IF(OR($K353="",$L353=""),"",MOD($L353-$K353,1)*1440),"")</f>
        <v/>
      </c>
      <c r="O353" s="20" t="n"/>
      <c r="P353" s="21">
        <f>IF(COUNTA($N353,$O353)=0,"",SUM($N353:$O353))</f>
        <v/>
      </c>
      <c r="Q353" s="21">
        <f>IFERROR(INDEX('Standards &amp; Staff'!$C$5:$C$11,MATCH($I353,'Standards &amp; Staff'!$A$5:$A$11,0)),"")</f>
        <v/>
      </c>
      <c r="R353" s="21">
        <f>IFERROR(($P353/60)*INDEX('Standards &amp; Staff'!$G$15:$G$114,MATCH($C353,'Standards &amp; Staff'!$A$15:$A$114,0)),"")</f>
        <v/>
      </c>
      <c r="S353" s="21">
        <f>IFERROR($N353-$Q353,"")</f>
        <v/>
      </c>
      <c r="T353" s="38">
        <f>IFERROR($J353/$R353,"")</f>
        <v/>
      </c>
      <c r="U353" s="20" t="n"/>
      <c r="V353" s="20" t="n"/>
      <c r="W353" s="20" t="n"/>
      <c r="X353" s="20" t="n"/>
      <c r="Y353" s="39">
        <f>IFERROR(INDEX('Standards &amp; Staff'!$F$15:$F$114,MATCH($C353,'Standards &amp; Staff'!$A$15:$A$114,0)),"")</f>
        <v/>
      </c>
      <c r="Z353" s="39">
        <f>IFERROR(($P353/60)*$Y353,"")</f>
        <v/>
      </c>
      <c r="AA353" s="20" t="n"/>
      <c r="AB353" s="21">
        <f>IF($A353="","",IF(OR($M353="Not Completed",$U353="Failed",AND($T353&lt;&gt;"",$T353&lt;'Standards &amp; Staff'!$D$2),$AA353&gt;'Standards &amp; Staff'!$F$2),"Yes","No"))</f>
        <v/>
      </c>
      <c r="AC353" s="25">
        <f>IF($A353="","",IF($M353="Not Completed","Room Not Completed",IF($U353="Failed","Failed Inspection",IF(AND($T353&lt;&gt;"",$T353&lt;'Standards &amp; Staff'!$D$2),"Productivity Below Threshold",IF($AA353&gt;'Standards &amp; Staff'!$F$2,"Overtime Above Threshold","")))))</f>
        <v/>
      </c>
      <c r="AD353" s="26" t="n"/>
      <c r="AE353" s="26" t="n"/>
      <c r="AF353" s="20" t="n"/>
    </row>
    <row r="354">
      <c r="A354" s="19" t="n"/>
      <c r="B354" s="20" t="n"/>
      <c r="C354" s="20" t="n"/>
      <c r="D354" s="21">
        <f>IFERROR(INDEX('Standards &amp; Staff'!$B$15:$B$114,MATCH($C354,'Standards &amp; Staff'!$A$15:$A$114,0)),"")</f>
        <v/>
      </c>
      <c r="E354" s="21">
        <f>IFERROR(INDEX('Standards &amp; Staff'!$C$15:$C$114,MATCH($C354,'Standards &amp; Staff'!$A$15:$A$114,0)),"")</f>
        <v/>
      </c>
      <c r="F354" s="20" t="n"/>
      <c r="G354" s="20" t="n"/>
      <c r="H354" s="20" t="n"/>
      <c r="I354" s="20" t="n"/>
      <c r="J354" s="21">
        <f>IFERROR(IF($M354="Completed",INDEX('Standards &amp; Staff'!$B$5:$B$11,MATCH($I354,'Standards &amp; Staff'!$A$5:$A$11,0)),0),"")</f>
        <v/>
      </c>
      <c r="K354" s="22" t="n"/>
      <c r="L354" s="22" t="n"/>
      <c r="M354" s="20" t="n"/>
      <c r="N354" s="21">
        <f>IFERROR(IF(OR($K354="",$L354=""),"",MOD($L354-$K354,1)*1440),"")</f>
        <v/>
      </c>
      <c r="O354" s="20" t="n"/>
      <c r="P354" s="21">
        <f>IF(COUNTA($N354,$O354)=0,"",SUM($N354:$O354))</f>
        <v/>
      </c>
      <c r="Q354" s="21">
        <f>IFERROR(INDEX('Standards &amp; Staff'!$C$5:$C$11,MATCH($I354,'Standards &amp; Staff'!$A$5:$A$11,0)),"")</f>
        <v/>
      </c>
      <c r="R354" s="21">
        <f>IFERROR(($P354/60)*INDEX('Standards &amp; Staff'!$G$15:$G$114,MATCH($C354,'Standards &amp; Staff'!$A$15:$A$114,0)),"")</f>
        <v/>
      </c>
      <c r="S354" s="21">
        <f>IFERROR($N354-$Q354,"")</f>
        <v/>
      </c>
      <c r="T354" s="38">
        <f>IFERROR($J354/$R354,"")</f>
        <v/>
      </c>
      <c r="U354" s="20" t="n"/>
      <c r="V354" s="20" t="n"/>
      <c r="W354" s="20" t="n"/>
      <c r="X354" s="20" t="n"/>
      <c r="Y354" s="39">
        <f>IFERROR(INDEX('Standards &amp; Staff'!$F$15:$F$114,MATCH($C354,'Standards &amp; Staff'!$A$15:$A$114,0)),"")</f>
        <v/>
      </c>
      <c r="Z354" s="39">
        <f>IFERROR(($P354/60)*$Y354,"")</f>
        <v/>
      </c>
      <c r="AA354" s="20" t="n"/>
      <c r="AB354" s="21">
        <f>IF($A354="","",IF(OR($M354="Not Completed",$U354="Failed",AND($T354&lt;&gt;"",$T354&lt;'Standards &amp; Staff'!$D$2),$AA354&gt;'Standards &amp; Staff'!$F$2),"Yes","No"))</f>
        <v/>
      </c>
      <c r="AC354" s="25">
        <f>IF($A354="","",IF($M354="Not Completed","Room Not Completed",IF($U354="Failed","Failed Inspection",IF(AND($T354&lt;&gt;"",$T354&lt;'Standards &amp; Staff'!$D$2),"Productivity Below Threshold",IF($AA354&gt;'Standards &amp; Staff'!$F$2,"Overtime Above Threshold","")))))</f>
        <v/>
      </c>
      <c r="AD354" s="26" t="n"/>
      <c r="AE354" s="26" t="n"/>
      <c r="AF354" s="20" t="n"/>
    </row>
    <row r="355">
      <c r="A355" s="19" t="n"/>
      <c r="B355" s="20" t="n"/>
      <c r="C355" s="20" t="n"/>
      <c r="D355" s="21">
        <f>IFERROR(INDEX('Standards &amp; Staff'!$B$15:$B$114,MATCH($C355,'Standards &amp; Staff'!$A$15:$A$114,0)),"")</f>
        <v/>
      </c>
      <c r="E355" s="21">
        <f>IFERROR(INDEX('Standards &amp; Staff'!$C$15:$C$114,MATCH($C355,'Standards &amp; Staff'!$A$15:$A$114,0)),"")</f>
        <v/>
      </c>
      <c r="F355" s="20" t="n"/>
      <c r="G355" s="20" t="n"/>
      <c r="H355" s="20" t="n"/>
      <c r="I355" s="20" t="n"/>
      <c r="J355" s="21">
        <f>IFERROR(IF($M355="Completed",INDEX('Standards &amp; Staff'!$B$5:$B$11,MATCH($I355,'Standards &amp; Staff'!$A$5:$A$11,0)),0),"")</f>
        <v/>
      </c>
      <c r="K355" s="22" t="n"/>
      <c r="L355" s="22" t="n"/>
      <c r="M355" s="20" t="n"/>
      <c r="N355" s="21">
        <f>IFERROR(IF(OR($K355="",$L355=""),"",MOD($L355-$K355,1)*1440),"")</f>
        <v/>
      </c>
      <c r="O355" s="20" t="n"/>
      <c r="P355" s="21">
        <f>IF(COUNTA($N355,$O355)=0,"",SUM($N355:$O355))</f>
        <v/>
      </c>
      <c r="Q355" s="21">
        <f>IFERROR(INDEX('Standards &amp; Staff'!$C$5:$C$11,MATCH($I355,'Standards &amp; Staff'!$A$5:$A$11,0)),"")</f>
        <v/>
      </c>
      <c r="R355" s="21">
        <f>IFERROR(($P355/60)*INDEX('Standards &amp; Staff'!$G$15:$G$114,MATCH($C355,'Standards &amp; Staff'!$A$15:$A$114,0)),"")</f>
        <v/>
      </c>
      <c r="S355" s="21">
        <f>IFERROR($N355-$Q355,"")</f>
        <v/>
      </c>
      <c r="T355" s="38">
        <f>IFERROR($J355/$R355,"")</f>
        <v/>
      </c>
      <c r="U355" s="20" t="n"/>
      <c r="V355" s="20" t="n"/>
      <c r="W355" s="20" t="n"/>
      <c r="X355" s="20" t="n"/>
      <c r="Y355" s="39">
        <f>IFERROR(INDEX('Standards &amp; Staff'!$F$15:$F$114,MATCH($C355,'Standards &amp; Staff'!$A$15:$A$114,0)),"")</f>
        <v/>
      </c>
      <c r="Z355" s="39">
        <f>IFERROR(($P355/60)*$Y355,"")</f>
        <v/>
      </c>
      <c r="AA355" s="20" t="n"/>
      <c r="AB355" s="21">
        <f>IF($A355="","",IF(OR($M355="Not Completed",$U355="Failed",AND($T355&lt;&gt;"",$T355&lt;'Standards &amp; Staff'!$D$2),$AA355&gt;'Standards &amp; Staff'!$F$2),"Yes","No"))</f>
        <v/>
      </c>
      <c r="AC355" s="25">
        <f>IF($A355="","",IF($M355="Not Completed","Room Not Completed",IF($U355="Failed","Failed Inspection",IF(AND($T355&lt;&gt;"",$T355&lt;'Standards &amp; Staff'!$D$2),"Productivity Below Threshold",IF($AA355&gt;'Standards &amp; Staff'!$F$2,"Overtime Above Threshold","")))))</f>
        <v/>
      </c>
      <c r="AD355" s="26" t="n"/>
      <c r="AE355" s="26" t="n"/>
      <c r="AF355" s="20" t="n"/>
    </row>
    <row r="356">
      <c r="A356" s="19" t="n"/>
      <c r="B356" s="20" t="n"/>
      <c r="C356" s="20" t="n"/>
      <c r="D356" s="21">
        <f>IFERROR(INDEX('Standards &amp; Staff'!$B$15:$B$114,MATCH($C356,'Standards &amp; Staff'!$A$15:$A$114,0)),"")</f>
        <v/>
      </c>
      <c r="E356" s="21">
        <f>IFERROR(INDEX('Standards &amp; Staff'!$C$15:$C$114,MATCH($C356,'Standards &amp; Staff'!$A$15:$A$114,0)),"")</f>
        <v/>
      </c>
      <c r="F356" s="20" t="n"/>
      <c r="G356" s="20" t="n"/>
      <c r="H356" s="20" t="n"/>
      <c r="I356" s="20" t="n"/>
      <c r="J356" s="21">
        <f>IFERROR(IF($M356="Completed",INDEX('Standards &amp; Staff'!$B$5:$B$11,MATCH($I356,'Standards &amp; Staff'!$A$5:$A$11,0)),0),"")</f>
        <v/>
      </c>
      <c r="K356" s="22" t="n"/>
      <c r="L356" s="22" t="n"/>
      <c r="M356" s="20" t="n"/>
      <c r="N356" s="21">
        <f>IFERROR(IF(OR($K356="",$L356=""),"",MOD($L356-$K356,1)*1440),"")</f>
        <v/>
      </c>
      <c r="O356" s="20" t="n"/>
      <c r="P356" s="21">
        <f>IF(COUNTA($N356,$O356)=0,"",SUM($N356:$O356))</f>
        <v/>
      </c>
      <c r="Q356" s="21">
        <f>IFERROR(INDEX('Standards &amp; Staff'!$C$5:$C$11,MATCH($I356,'Standards &amp; Staff'!$A$5:$A$11,0)),"")</f>
        <v/>
      </c>
      <c r="R356" s="21">
        <f>IFERROR(($P356/60)*INDEX('Standards &amp; Staff'!$G$15:$G$114,MATCH($C356,'Standards &amp; Staff'!$A$15:$A$114,0)),"")</f>
        <v/>
      </c>
      <c r="S356" s="21">
        <f>IFERROR($N356-$Q356,"")</f>
        <v/>
      </c>
      <c r="T356" s="38">
        <f>IFERROR($J356/$R356,"")</f>
        <v/>
      </c>
      <c r="U356" s="20" t="n"/>
      <c r="V356" s="20" t="n"/>
      <c r="W356" s="20" t="n"/>
      <c r="X356" s="20" t="n"/>
      <c r="Y356" s="39">
        <f>IFERROR(INDEX('Standards &amp; Staff'!$F$15:$F$114,MATCH($C356,'Standards &amp; Staff'!$A$15:$A$114,0)),"")</f>
        <v/>
      </c>
      <c r="Z356" s="39">
        <f>IFERROR(($P356/60)*$Y356,"")</f>
        <v/>
      </c>
      <c r="AA356" s="20" t="n"/>
      <c r="AB356" s="21">
        <f>IF($A356="","",IF(OR($M356="Not Completed",$U356="Failed",AND($T356&lt;&gt;"",$T356&lt;'Standards &amp; Staff'!$D$2),$AA356&gt;'Standards &amp; Staff'!$F$2),"Yes","No"))</f>
        <v/>
      </c>
      <c r="AC356" s="25">
        <f>IF($A356="","",IF($M356="Not Completed","Room Not Completed",IF($U356="Failed","Failed Inspection",IF(AND($T356&lt;&gt;"",$T356&lt;'Standards &amp; Staff'!$D$2),"Productivity Below Threshold",IF($AA356&gt;'Standards &amp; Staff'!$F$2,"Overtime Above Threshold","")))))</f>
        <v/>
      </c>
      <c r="AD356" s="26" t="n"/>
      <c r="AE356" s="26" t="n"/>
      <c r="AF356" s="20" t="n"/>
    </row>
    <row r="357">
      <c r="A357" s="19" t="n"/>
      <c r="B357" s="20" t="n"/>
      <c r="C357" s="20" t="n"/>
      <c r="D357" s="21">
        <f>IFERROR(INDEX('Standards &amp; Staff'!$B$15:$B$114,MATCH($C357,'Standards &amp; Staff'!$A$15:$A$114,0)),"")</f>
        <v/>
      </c>
      <c r="E357" s="21">
        <f>IFERROR(INDEX('Standards &amp; Staff'!$C$15:$C$114,MATCH($C357,'Standards &amp; Staff'!$A$15:$A$114,0)),"")</f>
        <v/>
      </c>
      <c r="F357" s="20" t="n"/>
      <c r="G357" s="20" t="n"/>
      <c r="H357" s="20" t="n"/>
      <c r="I357" s="20" t="n"/>
      <c r="J357" s="21">
        <f>IFERROR(IF($M357="Completed",INDEX('Standards &amp; Staff'!$B$5:$B$11,MATCH($I357,'Standards &amp; Staff'!$A$5:$A$11,0)),0),"")</f>
        <v/>
      </c>
      <c r="K357" s="22" t="n"/>
      <c r="L357" s="22" t="n"/>
      <c r="M357" s="20" t="n"/>
      <c r="N357" s="21">
        <f>IFERROR(IF(OR($K357="",$L357=""),"",MOD($L357-$K357,1)*1440),"")</f>
        <v/>
      </c>
      <c r="O357" s="20" t="n"/>
      <c r="P357" s="21">
        <f>IF(COUNTA($N357,$O357)=0,"",SUM($N357:$O357))</f>
        <v/>
      </c>
      <c r="Q357" s="21">
        <f>IFERROR(INDEX('Standards &amp; Staff'!$C$5:$C$11,MATCH($I357,'Standards &amp; Staff'!$A$5:$A$11,0)),"")</f>
        <v/>
      </c>
      <c r="R357" s="21">
        <f>IFERROR(($P357/60)*INDEX('Standards &amp; Staff'!$G$15:$G$114,MATCH($C357,'Standards &amp; Staff'!$A$15:$A$114,0)),"")</f>
        <v/>
      </c>
      <c r="S357" s="21">
        <f>IFERROR($N357-$Q357,"")</f>
        <v/>
      </c>
      <c r="T357" s="38">
        <f>IFERROR($J357/$R357,"")</f>
        <v/>
      </c>
      <c r="U357" s="20" t="n"/>
      <c r="V357" s="20" t="n"/>
      <c r="W357" s="20" t="n"/>
      <c r="X357" s="20" t="n"/>
      <c r="Y357" s="39">
        <f>IFERROR(INDEX('Standards &amp; Staff'!$F$15:$F$114,MATCH($C357,'Standards &amp; Staff'!$A$15:$A$114,0)),"")</f>
        <v/>
      </c>
      <c r="Z357" s="39">
        <f>IFERROR(($P357/60)*$Y357,"")</f>
        <v/>
      </c>
      <c r="AA357" s="20" t="n"/>
      <c r="AB357" s="21">
        <f>IF($A357="","",IF(OR($M357="Not Completed",$U357="Failed",AND($T357&lt;&gt;"",$T357&lt;'Standards &amp; Staff'!$D$2),$AA357&gt;'Standards &amp; Staff'!$F$2),"Yes","No"))</f>
        <v/>
      </c>
      <c r="AC357" s="25">
        <f>IF($A357="","",IF($M357="Not Completed","Room Not Completed",IF($U357="Failed","Failed Inspection",IF(AND($T357&lt;&gt;"",$T357&lt;'Standards &amp; Staff'!$D$2),"Productivity Below Threshold",IF($AA357&gt;'Standards &amp; Staff'!$F$2,"Overtime Above Threshold","")))))</f>
        <v/>
      </c>
      <c r="AD357" s="26" t="n"/>
      <c r="AE357" s="26" t="n"/>
      <c r="AF357" s="20" t="n"/>
    </row>
    <row r="358">
      <c r="A358" s="19" t="n"/>
      <c r="B358" s="20" t="n"/>
      <c r="C358" s="20" t="n"/>
      <c r="D358" s="21">
        <f>IFERROR(INDEX('Standards &amp; Staff'!$B$15:$B$114,MATCH($C358,'Standards &amp; Staff'!$A$15:$A$114,0)),"")</f>
        <v/>
      </c>
      <c r="E358" s="21">
        <f>IFERROR(INDEX('Standards &amp; Staff'!$C$15:$C$114,MATCH($C358,'Standards &amp; Staff'!$A$15:$A$114,0)),"")</f>
        <v/>
      </c>
      <c r="F358" s="20" t="n"/>
      <c r="G358" s="20" t="n"/>
      <c r="H358" s="20" t="n"/>
      <c r="I358" s="20" t="n"/>
      <c r="J358" s="21">
        <f>IFERROR(IF($M358="Completed",INDEX('Standards &amp; Staff'!$B$5:$B$11,MATCH($I358,'Standards &amp; Staff'!$A$5:$A$11,0)),0),"")</f>
        <v/>
      </c>
      <c r="K358" s="22" t="n"/>
      <c r="L358" s="22" t="n"/>
      <c r="M358" s="20" t="n"/>
      <c r="N358" s="21">
        <f>IFERROR(IF(OR($K358="",$L358=""),"",MOD($L358-$K358,1)*1440),"")</f>
        <v/>
      </c>
      <c r="O358" s="20" t="n"/>
      <c r="P358" s="21">
        <f>IF(COUNTA($N358,$O358)=0,"",SUM($N358:$O358))</f>
        <v/>
      </c>
      <c r="Q358" s="21">
        <f>IFERROR(INDEX('Standards &amp; Staff'!$C$5:$C$11,MATCH($I358,'Standards &amp; Staff'!$A$5:$A$11,0)),"")</f>
        <v/>
      </c>
      <c r="R358" s="21">
        <f>IFERROR(($P358/60)*INDEX('Standards &amp; Staff'!$G$15:$G$114,MATCH($C358,'Standards &amp; Staff'!$A$15:$A$114,0)),"")</f>
        <v/>
      </c>
      <c r="S358" s="21">
        <f>IFERROR($N358-$Q358,"")</f>
        <v/>
      </c>
      <c r="T358" s="38">
        <f>IFERROR($J358/$R358,"")</f>
        <v/>
      </c>
      <c r="U358" s="20" t="n"/>
      <c r="V358" s="20" t="n"/>
      <c r="W358" s="20" t="n"/>
      <c r="X358" s="20" t="n"/>
      <c r="Y358" s="39">
        <f>IFERROR(INDEX('Standards &amp; Staff'!$F$15:$F$114,MATCH($C358,'Standards &amp; Staff'!$A$15:$A$114,0)),"")</f>
        <v/>
      </c>
      <c r="Z358" s="39">
        <f>IFERROR(($P358/60)*$Y358,"")</f>
        <v/>
      </c>
      <c r="AA358" s="20" t="n"/>
      <c r="AB358" s="21">
        <f>IF($A358="","",IF(OR($M358="Not Completed",$U358="Failed",AND($T358&lt;&gt;"",$T358&lt;'Standards &amp; Staff'!$D$2),$AA358&gt;'Standards &amp; Staff'!$F$2),"Yes","No"))</f>
        <v/>
      </c>
      <c r="AC358" s="25">
        <f>IF($A358="","",IF($M358="Not Completed","Room Not Completed",IF($U358="Failed","Failed Inspection",IF(AND($T358&lt;&gt;"",$T358&lt;'Standards &amp; Staff'!$D$2),"Productivity Below Threshold",IF($AA358&gt;'Standards &amp; Staff'!$F$2,"Overtime Above Threshold","")))))</f>
        <v/>
      </c>
      <c r="AD358" s="26" t="n"/>
      <c r="AE358" s="26" t="n"/>
      <c r="AF358" s="20" t="n"/>
    </row>
    <row r="359">
      <c r="A359" s="19" t="n"/>
      <c r="B359" s="20" t="n"/>
      <c r="C359" s="20" t="n"/>
      <c r="D359" s="21">
        <f>IFERROR(INDEX('Standards &amp; Staff'!$B$15:$B$114,MATCH($C359,'Standards &amp; Staff'!$A$15:$A$114,0)),"")</f>
        <v/>
      </c>
      <c r="E359" s="21">
        <f>IFERROR(INDEX('Standards &amp; Staff'!$C$15:$C$114,MATCH($C359,'Standards &amp; Staff'!$A$15:$A$114,0)),"")</f>
        <v/>
      </c>
      <c r="F359" s="20" t="n"/>
      <c r="G359" s="20" t="n"/>
      <c r="H359" s="20" t="n"/>
      <c r="I359" s="20" t="n"/>
      <c r="J359" s="21">
        <f>IFERROR(IF($M359="Completed",INDEX('Standards &amp; Staff'!$B$5:$B$11,MATCH($I359,'Standards &amp; Staff'!$A$5:$A$11,0)),0),"")</f>
        <v/>
      </c>
      <c r="K359" s="22" t="n"/>
      <c r="L359" s="22" t="n"/>
      <c r="M359" s="20" t="n"/>
      <c r="N359" s="21">
        <f>IFERROR(IF(OR($K359="",$L359=""),"",MOD($L359-$K359,1)*1440),"")</f>
        <v/>
      </c>
      <c r="O359" s="20" t="n"/>
      <c r="P359" s="21">
        <f>IF(COUNTA($N359,$O359)=0,"",SUM($N359:$O359))</f>
        <v/>
      </c>
      <c r="Q359" s="21">
        <f>IFERROR(INDEX('Standards &amp; Staff'!$C$5:$C$11,MATCH($I359,'Standards &amp; Staff'!$A$5:$A$11,0)),"")</f>
        <v/>
      </c>
      <c r="R359" s="21">
        <f>IFERROR(($P359/60)*INDEX('Standards &amp; Staff'!$G$15:$G$114,MATCH($C359,'Standards &amp; Staff'!$A$15:$A$114,0)),"")</f>
        <v/>
      </c>
      <c r="S359" s="21">
        <f>IFERROR($N359-$Q359,"")</f>
        <v/>
      </c>
      <c r="T359" s="38">
        <f>IFERROR($J359/$R359,"")</f>
        <v/>
      </c>
      <c r="U359" s="20" t="n"/>
      <c r="V359" s="20" t="n"/>
      <c r="W359" s="20" t="n"/>
      <c r="X359" s="20" t="n"/>
      <c r="Y359" s="39">
        <f>IFERROR(INDEX('Standards &amp; Staff'!$F$15:$F$114,MATCH($C359,'Standards &amp; Staff'!$A$15:$A$114,0)),"")</f>
        <v/>
      </c>
      <c r="Z359" s="39">
        <f>IFERROR(($P359/60)*$Y359,"")</f>
        <v/>
      </c>
      <c r="AA359" s="20" t="n"/>
      <c r="AB359" s="21">
        <f>IF($A359="","",IF(OR($M359="Not Completed",$U359="Failed",AND($T359&lt;&gt;"",$T359&lt;'Standards &amp; Staff'!$D$2),$AA359&gt;'Standards &amp; Staff'!$F$2),"Yes","No"))</f>
        <v/>
      </c>
      <c r="AC359" s="25">
        <f>IF($A359="","",IF($M359="Not Completed","Room Not Completed",IF($U359="Failed","Failed Inspection",IF(AND($T359&lt;&gt;"",$T359&lt;'Standards &amp; Staff'!$D$2),"Productivity Below Threshold",IF($AA359&gt;'Standards &amp; Staff'!$F$2,"Overtime Above Threshold","")))))</f>
        <v/>
      </c>
      <c r="AD359" s="26" t="n"/>
      <c r="AE359" s="26" t="n"/>
      <c r="AF359" s="20" t="n"/>
    </row>
    <row r="360">
      <c r="A360" s="19" t="n"/>
      <c r="B360" s="20" t="n"/>
      <c r="C360" s="20" t="n"/>
      <c r="D360" s="21">
        <f>IFERROR(INDEX('Standards &amp; Staff'!$B$15:$B$114,MATCH($C360,'Standards &amp; Staff'!$A$15:$A$114,0)),"")</f>
        <v/>
      </c>
      <c r="E360" s="21">
        <f>IFERROR(INDEX('Standards &amp; Staff'!$C$15:$C$114,MATCH($C360,'Standards &amp; Staff'!$A$15:$A$114,0)),"")</f>
        <v/>
      </c>
      <c r="F360" s="20" t="n"/>
      <c r="G360" s="20" t="n"/>
      <c r="H360" s="20" t="n"/>
      <c r="I360" s="20" t="n"/>
      <c r="J360" s="21">
        <f>IFERROR(IF($M360="Completed",INDEX('Standards &amp; Staff'!$B$5:$B$11,MATCH($I360,'Standards &amp; Staff'!$A$5:$A$11,0)),0),"")</f>
        <v/>
      </c>
      <c r="K360" s="22" t="n"/>
      <c r="L360" s="22" t="n"/>
      <c r="M360" s="20" t="n"/>
      <c r="N360" s="21">
        <f>IFERROR(IF(OR($K360="",$L360=""),"",MOD($L360-$K360,1)*1440),"")</f>
        <v/>
      </c>
      <c r="O360" s="20" t="n"/>
      <c r="P360" s="21">
        <f>IF(COUNTA($N360,$O360)=0,"",SUM($N360:$O360))</f>
        <v/>
      </c>
      <c r="Q360" s="21">
        <f>IFERROR(INDEX('Standards &amp; Staff'!$C$5:$C$11,MATCH($I360,'Standards &amp; Staff'!$A$5:$A$11,0)),"")</f>
        <v/>
      </c>
      <c r="R360" s="21">
        <f>IFERROR(($P360/60)*INDEX('Standards &amp; Staff'!$G$15:$G$114,MATCH($C360,'Standards &amp; Staff'!$A$15:$A$114,0)),"")</f>
        <v/>
      </c>
      <c r="S360" s="21">
        <f>IFERROR($N360-$Q360,"")</f>
        <v/>
      </c>
      <c r="T360" s="38">
        <f>IFERROR($J360/$R360,"")</f>
        <v/>
      </c>
      <c r="U360" s="20" t="n"/>
      <c r="V360" s="20" t="n"/>
      <c r="W360" s="20" t="n"/>
      <c r="X360" s="20" t="n"/>
      <c r="Y360" s="39">
        <f>IFERROR(INDEX('Standards &amp; Staff'!$F$15:$F$114,MATCH($C360,'Standards &amp; Staff'!$A$15:$A$114,0)),"")</f>
        <v/>
      </c>
      <c r="Z360" s="39">
        <f>IFERROR(($P360/60)*$Y360,"")</f>
        <v/>
      </c>
      <c r="AA360" s="20" t="n"/>
      <c r="AB360" s="21">
        <f>IF($A360="","",IF(OR($M360="Not Completed",$U360="Failed",AND($T360&lt;&gt;"",$T360&lt;'Standards &amp; Staff'!$D$2),$AA360&gt;'Standards &amp; Staff'!$F$2),"Yes","No"))</f>
        <v/>
      </c>
      <c r="AC360" s="25">
        <f>IF($A360="","",IF($M360="Not Completed","Room Not Completed",IF($U360="Failed","Failed Inspection",IF(AND($T360&lt;&gt;"",$T360&lt;'Standards &amp; Staff'!$D$2),"Productivity Below Threshold",IF($AA360&gt;'Standards &amp; Staff'!$F$2,"Overtime Above Threshold","")))))</f>
        <v/>
      </c>
      <c r="AD360" s="26" t="n"/>
      <c r="AE360" s="26" t="n"/>
      <c r="AF360" s="20" t="n"/>
    </row>
    <row r="361">
      <c r="A361" s="19" t="n"/>
      <c r="B361" s="20" t="n"/>
      <c r="C361" s="20" t="n"/>
      <c r="D361" s="21">
        <f>IFERROR(INDEX('Standards &amp; Staff'!$B$15:$B$114,MATCH($C361,'Standards &amp; Staff'!$A$15:$A$114,0)),"")</f>
        <v/>
      </c>
      <c r="E361" s="21">
        <f>IFERROR(INDEX('Standards &amp; Staff'!$C$15:$C$114,MATCH($C361,'Standards &amp; Staff'!$A$15:$A$114,0)),"")</f>
        <v/>
      </c>
      <c r="F361" s="20" t="n"/>
      <c r="G361" s="20" t="n"/>
      <c r="H361" s="20" t="n"/>
      <c r="I361" s="20" t="n"/>
      <c r="J361" s="21">
        <f>IFERROR(IF($M361="Completed",INDEX('Standards &amp; Staff'!$B$5:$B$11,MATCH($I361,'Standards &amp; Staff'!$A$5:$A$11,0)),0),"")</f>
        <v/>
      </c>
      <c r="K361" s="22" t="n"/>
      <c r="L361" s="22" t="n"/>
      <c r="M361" s="20" t="n"/>
      <c r="N361" s="21">
        <f>IFERROR(IF(OR($K361="",$L361=""),"",MOD($L361-$K361,1)*1440),"")</f>
        <v/>
      </c>
      <c r="O361" s="20" t="n"/>
      <c r="P361" s="21">
        <f>IF(COUNTA($N361,$O361)=0,"",SUM($N361:$O361))</f>
        <v/>
      </c>
      <c r="Q361" s="21">
        <f>IFERROR(INDEX('Standards &amp; Staff'!$C$5:$C$11,MATCH($I361,'Standards &amp; Staff'!$A$5:$A$11,0)),"")</f>
        <v/>
      </c>
      <c r="R361" s="21">
        <f>IFERROR(($P361/60)*INDEX('Standards &amp; Staff'!$G$15:$G$114,MATCH($C361,'Standards &amp; Staff'!$A$15:$A$114,0)),"")</f>
        <v/>
      </c>
      <c r="S361" s="21">
        <f>IFERROR($N361-$Q361,"")</f>
        <v/>
      </c>
      <c r="T361" s="38">
        <f>IFERROR($J361/$R361,"")</f>
        <v/>
      </c>
      <c r="U361" s="20" t="n"/>
      <c r="V361" s="20" t="n"/>
      <c r="W361" s="20" t="n"/>
      <c r="X361" s="20" t="n"/>
      <c r="Y361" s="39">
        <f>IFERROR(INDEX('Standards &amp; Staff'!$F$15:$F$114,MATCH($C361,'Standards &amp; Staff'!$A$15:$A$114,0)),"")</f>
        <v/>
      </c>
      <c r="Z361" s="39">
        <f>IFERROR(($P361/60)*$Y361,"")</f>
        <v/>
      </c>
      <c r="AA361" s="20" t="n"/>
      <c r="AB361" s="21">
        <f>IF($A361="","",IF(OR($M361="Not Completed",$U361="Failed",AND($T361&lt;&gt;"",$T361&lt;'Standards &amp; Staff'!$D$2),$AA361&gt;'Standards &amp; Staff'!$F$2),"Yes","No"))</f>
        <v/>
      </c>
      <c r="AC361" s="25">
        <f>IF($A361="","",IF($M361="Not Completed","Room Not Completed",IF($U361="Failed","Failed Inspection",IF(AND($T361&lt;&gt;"",$T361&lt;'Standards &amp; Staff'!$D$2),"Productivity Below Threshold",IF($AA361&gt;'Standards &amp; Staff'!$F$2,"Overtime Above Threshold","")))))</f>
        <v/>
      </c>
      <c r="AD361" s="26" t="n"/>
      <c r="AE361" s="26" t="n"/>
      <c r="AF361" s="20" t="n"/>
    </row>
    <row r="362">
      <c r="A362" s="19" t="n"/>
      <c r="B362" s="20" t="n"/>
      <c r="C362" s="20" t="n"/>
      <c r="D362" s="21">
        <f>IFERROR(INDEX('Standards &amp; Staff'!$B$15:$B$114,MATCH($C362,'Standards &amp; Staff'!$A$15:$A$114,0)),"")</f>
        <v/>
      </c>
      <c r="E362" s="21">
        <f>IFERROR(INDEX('Standards &amp; Staff'!$C$15:$C$114,MATCH($C362,'Standards &amp; Staff'!$A$15:$A$114,0)),"")</f>
        <v/>
      </c>
      <c r="F362" s="20" t="n"/>
      <c r="G362" s="20" t="n"/>
      <c r="H362" s="20" t="n"/>
      <c r="I362" s="20" t="n"/>
      <c r="J362" s="21">
        <f>IFERROR(IF($M362="Completed",INDEX('Standards &amp; Staff'!$B$5:$B$11,MATCH($I362,'Standards &amp; Staff'!$A$5:$A$11,0)),0),"")</f>
        <v/>
      </c>
      <c r="K362" s="22" t="n"/>
      <c r="L362" s="22" t="n"/>
      <c r="M362" s="20" t="n"/>
      <c r="N362" s="21">
        <f>IFERROR(IF(OR($K362="",$L362=""),"",MOD($L362-$K362,1)*1440),"")</f>
        <v/>
      </c>
      <c r="O362" s="20" t="n"/>
      <c r="P362" s="21">
        <f>IF(COUNTA($N362,$O362)=0,"",SUM($N362:$O362))</f>
        <v/>
      </c>
      <c r="Q362" s="21">
        <f>IFERROR(INDEX('Standards &amp; Staff'!$C$5:$C$11,MATCH($I362,'Standards &amp; Staff'!$A$5:$A$11,0)),"")</f>
        <v/>
      </c>
      <c r="R362" s="21">
        <f>IFERROR(($P362/60)*INDEX('Standards &amp; Staff'!$G$15:$G$114,MATCH($C362,'Standards &amp; Staff'!$A$15:$A$114,0)),"")</f>
        <v/>
      </c>
      <c r="S362" s="21">
        <f>IFERROR($N362-$Q362,"")</f>
        <v/>
      </c>
      <c r="T362" s="38">
        <f>IFERROR($J362/$R362,"")</f>
        <v/>
      </c>
      <c r="U362" s="20" t="n"/>
      <c r="V362" s="20" t="n"/>
      <c r="W362" s="20" t="n"/>
      <c r="X362" s="20" t="n"/>
      <c r="Y362" s="39">
        <f>IFERROR(INDEX('Standards &amp; Staff'!$F$15:$F$114,MATCH($C362,'Standards &amp; Staff'!$A$15:$A$114,0)),"")</f>
        <v/>
      </c>
      <c r="Z362" s="39">
        <f>IFERROR(($P362/60)*$Y362,"")</f>
        <v/>
      </c>
      <c r="AA362" s="20" t="n"/>
      <c r="AB362" s="21">
        <f>IF($A362="","",IF(OR($M362="Not Completed",$U362="Failed",AND($T362&lt;&gt;"",$T362&lt;'Standards &amp; Staff'!$D$2),$AA362&gt;'Standards &amp; Staff'!$F$2),"Yes","No"))</f>
        <v/>
      </c>
      <c r="AC362" s="25">
        <f>IF($A362="","",IF($M362="Not Completed","Room Not Completed",IF($U362="Failed","Failed Inspection",IF(AND($T362&lt;&gt;"",$T362&lt;'Standards &amp; Staff'!$D$2),"Productivity Below Threshold",IF($AA362&gt;'Standards &amp; Staff'!$F$2,"Overtime Above Threshold","")))))</f>
        <v/>
      </c>
      <c r="AD362" s="26" t="n"/>
      <c r="AE362" s="26" t="n"/>
      <c r="AF362" s="20" t="n"/>
    </row>
    <row r="363">
      <c r="A363" s="19" t="n"/>
      <c r="B363" s="20" t="n"/>
      <c r="C363" s="20" t="n"/>
      <c r="D363" s="21">
        <f>IFERROR(INDEX('Standards &amp; Staff'!$B$15:$B$114,MATCH($C363,'Standards &amp; Staff'!$A$15:$A$114,0)),"")</f>
        <v/>
      </c>
      <c r="E363" s="21">
        <f>IFERROR(INDEX('Standards &amp; Staff'!$C$15:$C$114,MATCH($C363,'Standards &amp; Staff'!$A$15:$A$114,0)),"")</f>
        <v/>
      </c>
      <c r="F363" s="20" t="n"/>
      <c r="G363" s="20" t="n"/>
      <c r="H363" s="20" t="n"/>
      <c r="I363" s="20" t="n"/>
      <c r="J363" s="21">
        <f>IFERROR(IF($M363="Completed",INDEX('Standards &amp; Staff'!$B$5:$B$11,MATCH($I363,'Standards &amp; Staff'!$A$5:$A$11,0)),0),"")</f>
        <v/>
      </c>
      <c r="K363" s="22" t="n"/>
      <c r="L363" s="22" t="n"/>
      <c r="M363" s="20" t="n"/>
      <c r="N363" s="21">
        <f>IFERROR(IF(OR($K363="",$L363=""),"",MOD($L363-$K363,1)*1440),"")</f>
        <v/>
      </c>
      <c r="O363" s="20" t="n"/>
      <c r="P363" s="21">
        <f>IF(COUNTA($N363,$O363)=0,"",SUM($N363:$O363))</f>
        <v/>
      </c>
      <c r="Q363" s="21">
        <f>IFERROR(INDEX('Standards &amp; Staff'!$C$5:$C$11,MATCH($I363,'Standards &amp; Staff'!$A$5:$A$11,0)),"")</f>
        <v/>
      </c>
      <c r="R363" s="21">
        <f>IFERROR(($P363/60)*INDEX('Standards &amp; Staff'!$G$15:$G$114,MATCH($C363,'Standards &amp; Staff'!$A$15:$A$114,0)),"")</f>
        <v/>
      </c>
      <c r="S363" s="21">
        <f>IFERROR($N363-$Q363,"")</f>
        <v/>
      </c>
      <c r="T363" s="38">
        <f>IFERROR($J363/$R363,"")</f>
        <v/>
      </c>
      <c r="U363" s="20" t="n"/>
      <c r="V363" s="20" t="n"/>
      <c r="W363" s="20" t="n"/>
      <c r="X363" s="20" t="n"/>
      <c r="Y363" s="39">
        <f>IFERROR(INDEX('Standards &amp; Staff'!$F$15:$F$114,MATCH($C363,'Standards &amp; Staff'!$A$15:$A$114,0)),"")</f>
        <v/>
      </c>
      <c r="Z363" s="39">
        <f>IFERROR(($P363/60)*$Y363,"")</f>
        <v/>
      </c>
      <c r="AA363" s="20" t="n"/>
      <c r="AB363" s="21">
        <f>IF($A363="","",IF(OR($M363="Not Completed",$U363="Failed",AND($T363&lt;&gt;"",$T363&lt;'Standards &amp; Staff'!$D$2),$AA363&gt;'Standards &amp; Staff'!$F$2),"Yes","No"))</f>
        <v/>
      </c>
      <c r="AC363" s="25">
        <f>IF($A363="","",IF($M363="Not Completed","Room Not Completed",IF($U363="Failed","Failed Inspection",IF(AND($T363&lt;&gt;"",$T363&lt;'Standards &amp; Staff'!$D$2),"Productivity Below Threshold",IF($AA363&gt;'Standards &amp; Staff'!$F$2,"Overtime Above Threshold","")))))</f>
        <v/>
      </c>
      <c r="AD363" s="26" t="n"/>
      <c r="AE363" s="26" t="n"/>
      <c r="AF363" s="20" t="n"/>
    </row>
    <row r="364">
      <c r="A364" s="19" t="n"/>
      <c r="B364" s="20" t="n"/>
      <c r="C364" s="20" t="n"/>
      <c r="D364" s="21">
        <f>IFERROR(INDEX('Standards &amp; Staff'!$B$15:$B$114,MATCH($C364,'Standards &amp; Staff'!$A$15:$A$114,0)),"")</f>
        <v/>
      </c>
      <c r="E364" s="21">
        <f>IFERROR(INDEX('Standards &amp; Staff'!$C$15:$C$114,MATCH($C364,'Standards &amp; Staff'!$A$15:$A$114,0)),"")</f>
        <v/>
      </c>
      <c r="F364" s="20" t="n"/>
      <c r="G364" s="20" t="n"/>
      <c r="H364" s="20" t="n"/>
      <c r="I364" s="20" t="n"/>
      <c r="J364" s="21">
        <f>IFERROR(IF($M364="Completed",INDEX('Standards &amp; Staff'!$B$5:$B$11,MATCH($I364,'Standards &amp; Staff'!$A$5:$A$11,0)),0),"")</f>
        <v/>
      </c>
      <c r="K364" s="22" t="n"/>
      <c r="L364" s="22" t="n"/>
      <c r="M364" s="20" t="n"/>
      <c r="N364" s="21">
        <f>IFERROR(IF(OR($K364="",$L364=""),"",MOD($L364-$K364,1)*1440),"")</f>
        <v/>
      </c>
      <c r="O364" s="20" t="n"/>
      <c r="P364" s="21">
        <f>IF(COUNTA($N364,$O364)=0,"",SUM($N364:$O364))</f>
        <v/>
      </c>
      <c r="Q364" s="21">
        <f>IFERROR(INDEX('Standards &amp; Staff'!$C$5:$C$11,MATCH($I364,'Standards &amp; Staff'!$A$5:$A$11,0)),"")</f>
        <v/>
      </c>
      <c r="R364" s="21">
        <f>IFERROR(($P364/60)*INDEX('Standards &amp; Staff'!$G$15:$G$114,MATCH($C364,'Standards &amp; Staff'!$A$15:$A$114,0)),"")</f>
        <v/>
      </c>
      <c r="S364" s="21">
        <f>IFERROR($N364-$Q364,"")</f>
        <v/>
      </c>
      <c r="T364" s="38">
        <f>IFERROR($J364/$R364,"")</f>
        <v/>
      </c>
      <c r="U364" s="20" t="n"/>
      <c r="V364" s="20" t="n"/>
      <c r="W364" s="20" t="n"/>
      <c r="X364" s="20" t="n"/>
      <c r="Y364" s="39">
        <f>IFERROR(INDEX('Standards &amp; Staff'!$F$15:$F$114,MATCH($C364,'Standards &amp; Staff'!$A$15:$A$114,0)),"")</f>
        <v/>
      </c>
      <c r="Z364" s="39">
        <f>IFERROR(($P364/60)*$Y364,"")</f>
        <v/>
      </c>
      <c r="AA364" s="20" t="n"/>
      <c r="AB364" s="21">
        <f>IF($A364="","",IF(OR($M364="Not Completed",$U364="Failed",AND($T364&lt;&gt;"",$T364&lt;'Standards &amp; Staff'!$D$2),$AA364&gt;'Standards &amp; Staff'!$F$2),"Yes","No"))</f>
        <v/>
      </c>
      <c r="AC364" s="25">
        <f>IF($A364="","",IF($M364="Not Completed","Room Not Completed",IF($U364="Failed","Failed Inspection",IF(AND($T364&lt;&gt;"",$T364&lt;'Standards &amp; Staff'!$D$2),"Productivity Below Threshold",IF($AA364&gt;'Standards &amp; Staff'!$F$2,"Overtime Above Threshold","")))))</f>
        <v/>
      </c>
      <c r="AD364" s="26" t="n"/>
      <c r="AE364" s="26" t="n"/>
      <c r="AF364" s="20" t="n"/>
    </row>
    <row r="365">
      <c r="A365" s="19" t="n"/>
      <c r="B365" s="20" t="n"/>
      <c r="C365" s="20" t="n"/>
      <c r="D365" s="21">
        <f>IFERROR(INDEX('Standards &amp; Staff'!$B$15:$B$114,MATCH($C365,'Standards &amp; Staff'!$A$15:$A$114,0)),"")</f>
        <v/>
      </c>
      <c r="E365" s="21">
        <f>IFERROR(INDEX('Standards &amp; Staff'!$C$15:$C$114,MATCH($C365,'Standards &amp; Staff'!$A$15:$A$114,0)),"")</f>
        <v/>
      </c>
      <c r="F365" s="20" t="n"/>
      <c r="G365" s="20" t="n"/>
      <c r="H365" s="20" t="n"/>
      <c r="I365" s="20" t="n"/>
      <c r="J365" s="21">
        <f>IFERROR(IF($M365="Completed",INDEX('Standards &amp; Staff'!$B$5:$B$11,MATCH($I365,'Standards &amp; Staff'!$A$5:$A$11,0)),0),"")</f>
        <v/>
      </c>
      <c r="K365" s="22" t="n"/>
      <c r="L365" s="22" t="n"/>
      <c r="M365" s="20" t="n"/>
      <c r="N365" s="21">
        <f>IFERROR(IF(OR($K365="",$L365=""),"",MOD($L365-$K365,1)*1440),"")</f>
        <v/>
      </c>
      <c r="O365" s="20" t="n"/>
      <c r="P365" s="21">
        <f>IF(COUNTA($N365,$O365)=0,"",SUM($N365:$O365))</f>
        <v/>
      </c>
      <c r="Q365" s="21">
        <f>IFERROR(INDEX('Standards &amp; Staff'!$C$5:$C$11,MATCH($I365,'Standards &amp; Staff'!$A$5:$A$11,0)),"")</f>
        <v/>
      </c>
      <c r="R365" s="21">
        <f>IFERROR(($P365/60)*INDEX('Standards &amp; Staff'!$G$15:$G$114,MATCH($C365,'Standards &amp; Staff'!$A$15:$A$114,0)),"")</f>
        <v/>
      </c>
      <c r="S365" s="21">
        <f>IFERROR($N365-$Q365,"")</f>
        <v/>
      </c>
      <c r="T365" s="38">
        <f>IFERROR($J365/$R365,"")</f>
        <v/>
      </c>
      <c r="U365" s="20" t="n"/>
      <c r="V365" s="20" t="n"/>
      <c r="W365" s="20" t="n"/>
      <c r="X365" s="20" t="n"/>
      <c r="Y365" s="39">
        <f>IFERROR(INDEX('Standards &amp; Staff'!$F$15:$F$114,MATCH($C365,'Standards &amp; Staff'!$A$15:$A$114,0)),"")</f>
        <v/>
      </c>
      <c r="Z365" s="39">
        <f>IFERROR(($P365/60)*$Y365,"")</f>
        <v/>
      </c>
      <c r="AA365" s="20" t="n"/>
      <c r="AB365" s="21">
        <f>IF($A365="","",IF(OR($M365="Not Completed",$U365="Failed",AND($T365&lt;&gt;"",$T365&lt;'Standards &amp; Staff'!$D$2),$AA365&gt;'Standards &amp; Staff'!$F$2),"Yes","No"))</f>
        <v/>
      </c>
      <c r="AC365" s="25">
        <f>IF($A365="","",IF($M365="Not Completed","Room Not Completed",IF($U365="Failed","Failed Inspection",IF(AND($T365&lt;&gt;"",$T365&lt;'Standards &amp; Staff'!$D$2),"Productivity Below Threshold",IF($AA365&gt;'Standards &amp; Staff'!$F$2,"Overtime Above Threshold","")))))</f>
        <v/>
      </c>
      <c r="AD365" s="26" t="n"/>
      <c r="AE365" s="26" t="n"/>
      <c r="AF365" s="20" t="n"/>
    </row>
    <row r="366">
      <c r="A366" s="19" t="n"/>
      <c r="B366" s="20" t="n"/>
      <c r="C366" s="20" t="n"/>
      <c r="D366" s="21">
        <f>IFERROR(INDEX('Standards &amp; Staff'!$B$15:$B$114,MATCH($C366,'Standards &amp; Staff'!$A$15:$A$114,0)),"")</f>
        <v/>
      </c>
      <c r="E366" s="21">
        <f>IFERROR(INDEX('Standards &amp; Staff'!$C$15:$C$114,MATCH($C366,'Standards &amp; Staff'!$A$15:$A$114,0)),"")</f>
        <v/>
      </c>
      <c r="F366" s="20" t="n"/>
      <c r="G366" s="20" t="n"/>
      <c r="H366" s="20" t="n"/>
      <c r="I366" s="20" t="n"/>
      <c r="J366" s="21">
        <f>IFERROR(IF($M366="Completed",INDEX('Standards &amp; Staff'!$B$5:$B$11,MATCH($I366,'Standards &amp; Staff'!$A$5:$A$11,0)),0),"")</f>
        <v/>
      </c>
      <c r="K366" s="22" t="n"/>
      <c r="L366" s="22" t="n"/>
      <c r="M366" s="20" t="n"/>
      <c r="N366" s="21">
        <f>IFERROR(IF(OR($K366="",$L366=""),"",MOD($L366-$K366,1)*1440),"")</f>
        <v/>
      </c>
      <c r="O366" s="20" t="n"/>
      <c r="P366" s="21">
        <f>IF(COUNTA($N366,$O366)=0,"",SUM($N366:$O366))</f>
        <v/>
      </c>
      <c r="Q366" s="21">
        <f>IFERROR(INDEX('Standards &amp; Staff'!$C$5:$C$11,MATCH($I366,'Standards &amp; Staff'!$A$5:$A$11,0)),"")</f>
        <v/>
      </c>
      <c r="R366" s="21">
        <f>IFERROR(($P366/60)*INDEX('Standards &amp; Staff'!$G$15:$G$114,MATCH($C366,'Standards &amp; Staff'!$A$15:$A$114,0)),"")</f>
        <v/>
      </c>
      <c r="S366" s="21">
        <f>IFERROR($N366-$Q366,"")</f>
        <v/>
      </c>
      <c r="T366" s="38">
        <f>IFERROR($J366/$R366,"")</f>
        <v/>
      </c>
      <c r="U366" s="20" t="n"/>
      <c r="V366" s="20" t="n"/>
      <c r="W366" s="20" t="n"/>
      <c r="X366" s="20" t="n"/>
      <c r="Y366" s="39">
        <f>IFERROR(INDEX('Standards &amp; Staff'!$F$15:$F$114,MATCH($C366,'Standards &amp; Staff'!$A$15:$A$114,0)),"")</f>
        <v/>
      </c>
      <c r="Z366" s="39">
        <f>IFERROR(($P366/60)*$Y366,"")</f>
        <v/>
      </c>
      <c r="AA366" s="20" t="n"/>
      <c r="AB366" s="21">
        <f>IF($A366="","",IF(OR($M366="Not Completed",$U366="Failed",AND($T366&lt;&gt;"",$T366&lt;'Standards &amp; Staff'!$D$2),$AA366&gt;'Standards &amp; Staff'!$F$2),"Yes","No"))</f>
        <v/>
      </c>
      <c r="AC366" s="25">
        <f>IF($A366="","",IF($M366="Not Completed","Room Not Completed",IF($U366="Failed","Failed Inspection",IF(AND($T366&lt;&gt;"",$T366&lt;'Standards &amp; Staff'!$D$2),"Productivity Below Threshold",IF($AA366&gt;'Standards &amp; Staff'!$F$2,"Overtime Above Threshold","")))))</f>
        <v/>
      </c>
      <c r="AD366" s="26" t="n"/>
      <c r="AE366" s="26" t="n"/>
      <c r="AF366" s="20" t="n"/>
    </row>
    <row r="367">
      <c r="A367" s="19" t="n"/>
      <c r="B367" s="20" t="n"/>
      <c r="C367" s="20" t="n"/>
      <c r="D367" s="21">
        <f>IFERROR(INDEX('Standards &amp; Staff'!$B$15:$B$114,MATCH($C367,'Standards &amp; Staff'!$A$15:$A$114,0)),"")</f>
        <v/>
      </c>
      <c r="E367" s="21">
        <f>IFERROR(INDEX('Standards &amp; Staff'!$C$15:$C$114,MATCH($C367,'Standards &amp; Staff'!$A$15:$A$114,0)),"")</f>
        <v/>
      </c>
      <c r="F367" s="20" t="n"/>
      <c r="G367" s="20" t="n"/>
      <c r="H367" s="20" t="n"/>
      <c r="I367" s="20" t="n"/>
      <c r="J367" s="21">
        <f>IFERROR(IF($M367="Completed",INDEX('Standards &amp; Staff'!$B$5:$B$11,MATCH($I367,'Standards &amp; Staff'!$A$5:$A$11,0)),0),"")</f>
        <v/>
      </c>
      <c r="K367" s="22" t="n"/>
      <c r="L367" s="22" t="n"/>
      <c r="M367" s="20" t="n"/>
      <c r="N367" s="21">
        <f>IFERROR(IF(OR($K367="",$L367=""),"",MOD($L367-$K367,1)*1440),"")</f>
        <v/>
      </c>
      <c r="O367" s="20" t="n"/>
      <c r="P367" s="21">
        <f>IF(COUNTA($N367,$O367)=0,"",SUM($N367:$O367))</f>
        <v/>
      </c>
      <c r="Q367" s="21">
        <f>IFERROR(INDEX('Standards &amp; Staff'!$C$5:$C$11,MATCH($I367,'Standards &amp; Staff'!$A$5:$A$11,0)),"")</f>
        <v/>
      </c>
      <c r="R367" s="21">
        <f>IFERROR(($P367/60)*INDEX('Standards &amp; Staff'!$G$15:$G$114,MATCH($C367,'Standards &amp; Staff'!$A$15:$A$114,0)),"")</f>
        <v/>
      </c>
      <c r="S367" s="21">
        <f>IFERROR($N367-$Q367,"")</f>
        <v/>
      </c>
      <c r="T367" s="38">
        <f>IFERROR($J367/$R367,"")</f>
        <v/>
      </c>
      <c r="U367" s="20" t="n"/>
      <c r="V367" s="20" t="n"/>
      <c r="W367" s="20" t="n"/>
      <c r="X367" s="20" t="n"/>
      <c r="Y367" s="39">
        <f>IFERROR(INDEX('Standards &amp; Staff'!$F$15:$F$114,MATCH($C367,'Standards &amp; Staff'!$A$15:$A$114,0)),"")</f>
        <v/>
      </c>
      <c r="Z367" s="39">
        <f>IFERROR(($P367/60)*$Y367,"")</f>
        <v/>
      </c>
      <c r="AA367" s="20" t="n"/>
      <c r="AB367" s="21">
        <f>IF($A367="","",IF(OR($M367="Not Completed",$U367="Failed",AND($T367&lt;&gt;"",$T367&lt;'Standards &amp; Staff'!$D$2),$AA367&gt;'Standards &amp; Staff'!$F$2),"Yes","No"))</f>
        <v/>
      </c>
      <c r="AC367" s="25">
        <f>IF($A367="","",IF($M367="Not Completed","Room Not Completed",IF($U367="Failed","Failed Inspection",IF(AND($T367&lt;&gt;"",$T367&lt;'Standards &amp; Staff'!$D$2),"Productivity Below Threshold",IF($AA367&gt;'Standards &amp; Staff'!$F$2,"Overtime Above Threshold","")))))</f>
        <v/>
      </c>
      <c r="AD367" s="26" t="n"/>
      <c r="AE367" s="26" t="n"/>
      <c r="AF367" s="20" t="n"/>
    </row>
    <row r="368">
      <c r="A368" s="19" t="n"/>
      <c r="B368" s="20" t="n"/>
      <c r="C368" s="20" t="n"/>
      <c r="D368" s="21">
        <f>IFERROR(INDEX('Standards &amp; Staff'!$B$15:$B$114,MATCH($C368,'Standards &amp; Staff'!$A$15:$A$114,0)),"")</f>
        <v/>
      </c>
      <c r="E368" s="21">
        <f>IFERROR(INDEX('Standards &amp; Staff'!$C$15:$C$114,MATCH($C368,'Standards &amp; Staff'!$A$15:$A$114,0)),"")</f>
        <v/>
      </c>
      <c r="F368" s="20" t="n"/>
      <c r="G368" s="20" t="n"/>
      <c r="H368" s="20" t="n"/>
      <c r="I368" s="20" t="n"/>
      <c r="J368" s="21">
        <f>IFERROR(IF($M368="Completed",INDEX('Standards &amp; Staff'!$B$5:$B$11,MATCH($I368,'Standards &amp; Staff'!$A$5:$A$11,0)),0),"")</f>
        <v/>
      </c>
      <c r="K368" s="22" t="n"/>
      <c r="L368" s="22" t="n"/>
      <c r="M368" s="20" t="n"/>
      <c r="N368" s="21">
        <f>IFERROR(IF(OR($K368="",$L368=""),"",MOD($L368-$K368,1)*1440),"")</f>
        <v/>
      </c>
      <c r="O368" s="20" t="n"/>
      <c r="P368" s="21">
        <f>IF(COUNTA($N368,$O368)=0,"",SUM($N368:$O368))</f>
        <v/>
      </c>
      <c r="Q368" s="21">
        <f>IFERROR(INDEX('Standards &amp; Staff'!$C$5:$C$11,MATCH($I368,'Standards &amp; Staff'!$A$5:$A$11,0)),"")</f>
        <v/>
      </c>
      <c r="R368" s="21">
        <f>IFERROR(($P368/60)*INDEX('Standards &amp; Staff'!$G$15:$G$114,MATCH($C368,'Standards &amp; Staff'!$A$15:$A$114,0)),"")</f>
        <v/>
      </c>
      <c r="S368" s="21">
        <f>IFERROR($N368-$Q368,"")</f>
        <v/>
      </c>
      <c r="T368" s="38">
        <f>IFERROR($J368/$R368,"")</f>
        <v/>
      </c>
      <c r="U368" s="20" t="n"/>
      <c r="V368" s="20" t="n"/>
      <c r="W368" s="20" t="n"/>
      <c r="X368" s="20" t="n"/>
      <c r="Y368" s="39">
        <f>IFERROR(INDEX('Standards &amp; Staff'!$F$15:$F$114,MATCH($C368,'Standards &amp; Staff'!$A$15:$A$114,0)),"")</f>
        <v/>
      </c>
      <c r="Z368" s="39">
        <f>IFERROR(($P368/60)*$Y368,"")</f>
        <v/>
      </c>
      <c r="AA368" s="20" t="n"/>
      <c r="AB368" s="21">
        <f>IF($A368="","",IF(OR($M368="Not Completed",$U368="Failed",AND($T368&lt;&gt;"",$T368&lt;'Standards &amp; Staff'!$D$2),$AA368&gt;'Standards &amp; Staff'!$F$2),"Yes","No"))</f>
        <v/>
      </c>
      <c r="AC368" s="25">
        <f>IF($A368="","",IF($M368="Not Completed","Room Not Completed",IF($U368="Failed","Failed Inspection",IF(AND($T368&lt;&gt;"",$T368&lt;'Standards &amp; Staff'!$D$2),"Productivity Below Threshold",IF($AA368&gt;'Standards &amp; Staff'!$F$2,"Overtime Above Threshold","")))))</f>
        <v/>
      </c>
      <c r="AD368" s="26" t="n"/>
      <c r="AE368" s="26" t="n"/>
      <c r="AF368" s="20" t="n"/>
    </row>
    <row r="369">
      <c r="A369" s="19" t="n"/>
      <c r="B369" s="20" t="n"/>
      <c r="C369" s="20" t="n"/>
      <c r="D369" s="21">
        <f>IFERROR(INDEX('Standards &amp; Staff'!$B$15:$B$114,MATCH($C369,'Standards &amp; Staff'!$A$15:$A$114,0)),"")</f>
        <v/>
      </c>
      <c r="E369" s="21">
        <f>IFERROR(INDEX('Standards &amp; Staff'!$C$15:$C$114,MATCH($C369,'Standards &amp; Staff'!$A$15:$A$114,0)),"")</f>
        <v/>
      </c>
      <c r="F369" s="20" t="n"/>
      <c r="G369" s="20" t="n"/>
      <c r="H369" s="20" t="n"/>
      <c r="I369" s="20" t="n"/>
      <c r="J369" s="21">
        <f>IFERROR(IF($M369="Completed",INDEX('Standards &amp; Staff'!$B$5:$B$11,MATCH($I369,'Standards &amp; Staff'!$A$5:$A$11,0)),0),"")</f>
        <v/>
      </c>
      <c r="K369" s="22" t="n"/>
      <c r="L369" s="22" t="n"/>
      <c r="M369" s="20" t="n"/>
      <c r="N369" s="21">
        <f>IFERROR(IF(OR($K369="",$L369=""),"",MOD($L369-$K369,1)*1440),"")</f>
        <v/>
      </c>
      <c r="O369" s="20" t="n"/>
      <c r="P369" s="21">
        <f>IF(COUNTA($N369,$O369)=0,"",SUM($N369:$O369))</f>
        <v/>
      </c>
      <c r="Q369" s="21">
        <f>IFERROR(INDEX('Standards &amp; Staff'!$C$5:$C$11,MATCH($I369,'Standards &amp; Staff'!$A$5:$A$11,0)),"")</f>
        <v/>
      </c>
      <c r="R369" s="21">
        <f>IFERROR(($P369/60)*INDEX('Standards &amp; Staff'!$G$15:$G$114,MATCH($C369,'Standards &amp; Staff'!$A$15:$A$114,0)),"")</f>
        <v/>
      </c>
      <c r="S369" s="21">
        <f>IFERROR($N369-$Q369,"")</f>
        <v/>
      </c>
      <c r="T369" s="38">
        <f>IFERROR($J369/$R369,"")</f>
        <v/>
      </c>
      <c r="U369" s="20" t="n"/>
      <c r="V369" s="20" t="n"/>
      <c r="W369" s="20" t="n"/>
      <c r="X369" s="20" t="n"/>
      <c r="Y369" s="39">
        <f>IFERROR(INDEX('Standards &amp; Staff'!$F$15:$F$114,MATCH($C369,'Standards &amp; Staff'!$A$15:$A$114,0)),"")</f>
        <v/>
      </c>
      <c r="Z369" s="39">
        <f>IFERROR(($P369/60)*$Y369,"")</f>
        <v/>
      </c>
      <c r="AA369" s="20" t="n"/>
      <c r="AB369" s="21">
        <f>IF($A369="","",IF(OR($M369="Not Completed",$U369="Failed",AND($T369&lt;&gt;"",$T369&lt;'Standards &amp; Staff'!$D$2),$AA369&gt;'Standards &amp; Staff'!$F$2),"Yes","No"))</f>
        <v/>
      </c>
      <c r="AC369" s="25">
        <f>IF($A369="","",IF($M369="Not Completed","Room Not Completed",IF($U369="Failed","Failed Inspection",IF(AND($T369&lt;&gt;"",$T369&lt;'Standards &amp; Staff'!$D$2),"Productivity Below Threshold",IF($AA369&gt;'Standards &amp; Staff'!$F$2,"Overtime Above Threshold","")))))</f>
        <v/>
      </c>
      <c r="AD369" s="26" t="n"/>
      <c r="AE369" s="26" t="n"/>
      <c r="AF369" s="20" t="n"/>
    </row>
    <row r="370">
      <c r="A370" s="19" t="n"/>
      <c r="B370" s="20" t="n"/>
      <c r="C370" s="20" t="n"/>
      <c r="D370" s="21">
        <f>IFERROR(INDEX('Standards &amp; Staff'!$B$15:$B$114,MATCH($C370,'Standards &amp; Staff'!$A$15:$A$114,0)),"")</f>
        <v/>
      </c>
      <c r="E370" s="21">
        <f>IFERROR(INDEX('Standards &amp; Staff'!$C$15:$C$114,MATCH($C370,'Standards &amp; Staff'!$A$15:$A$114,0)),"")</f>
        <v/>
      </c>
      <c r="F370" s="20" t="n"/>
      <c r="G370" s="20" t="n"/>
      <c r="H370" s="20" t="n"/>
      <c r="I370" s="20" t="n"/>
      <c r="J370" s="21">
        <f>IFERROR(IF($M370="Completed",INDEX('Standards &amp; Staff'!$B$5:$B$11,MATCH($I370,'Standards &amp; Staff'!$A$5:$A$11,0)),0),"")</f>
        <v/>
      </c>
      <c r="K370" s="22" t="n"/>
      <c r="L370" s="22" t="n"/>
      <c r="M370" s="20" t="n"/>
      <c r="N370" s="21">
        <f>IFERROR(IF(OR($K370="",$L370=""),"",MOD($L370-$K370,1)*1440),"")</f>
        <v/>
      </c>
      <c r="O370" s="20" t="n"/>
      <c r="P370" s="21">
        <f>IF(COUNTA($N370,$O370)=0,"",SUM($N370:$O370))</f>
        <v/>
      </c>
      <c r="Q370" s="21">
        <f>IFERROR(INDEX('Standards &amp; Staff'!$C$5:$C$11,MATCH($I370,'Standards &amp; Staff'!$A$5:$A$11,0)),"")</f>
        <v/>
      </c>
      <c r="R370" s="21">
        <f>IFERROR(($P370/60)*INDEX('Standards &amp; Staff'!$G$15:$G$114,MATCH($C370,'Standards &amp; Staff'!$A$15:$A$114,0)),"")</f>
        <v/>
      </c>
      <c r="S370" s="21">
        <f>IFERROR($N370-$Q370,"")</f>
        <v/>
      </c>
      <c r="T370" s="38">
        <f>IFERROR($J370/$R370,"")</f>
        <v/>
      </c>
      <c r="U370" s="20" t="n"/>
      <c r="V370" s="20" t="n"/>
      <c r="W370" s="20" t="n"/>
      <c r="X370" s="20" t="n"/>
      <c r="Y370" s="39">
        <f>IFERROR(INDEX('Standards &amp; Staff'!$F$15:$F$114,MATCH($C370,'Standards &amp; Staff'!$A$15:$A$114,0)),"")</f>
        <v/>
      </c>
      <c r="Z370" s="39">
        <f>IFERROR(($P370/60)*$Y370,"")</f>
        <v/>
      </c>
      <c r="AA370" s="20" t="n"/>
      <c r="AB370" s="21">
        <f>IF($A370="","",IF(OR($M370="Not Completed",$U370="Failed",AND($T370&lt;&gt;"",$T370&lt;'Standards &amp; Staff'!$D$2),$AA370&gt;'Standards &amp; Staff'!$F$2),"Yes","No"))</f>
        <v/>
      </c>
      <c r="AC370" s="25">
        <f>IF($A370="","",IF($M370="Not Completed","Room Not Completed",IF($U370="Failed","Failed Inspection",IF(AND($T370&lt;&gt;"",$T370&lt;'Standards &amp; Staff'!$D$2),"Productivity Below Threshold",IF($AA370&gt;'Standards &amp; Staff'!$F$2,"Overtime Above Threshold","")))))</f>
        <v/>
      </c>
      <c r="AD370" s="26" t="n"/>
      <c r="AE370" s="26" t="n"/>
      <c r="AF370" s="20" t="n"/>
    </row>
    <row r="371">
      <c r="A371" s="19" t="n"/>
      <c r="B371" s="20" t="n"/>
      <c r="C371" s="20" t="n"/>
      <c r="D371" s="21">
        <f>IFERROR(INDEX('Standards &amp; Staff'!$B$15:$B$114,MATCH($C371,'Standards &amp; Staff'!$A$15:$A$114,0)),"")</f>
        <v/>
      </c>
      <c r="E371" s="21">
        <f>IFERROR(INDEX('Standards &amp; Staff'!$C$15:$C$114,MATCH($C371,'Standards &amp; Staff'!$A$15:$A$114,0)),"")</f>
        <v/>
      </c>
      <c r="F371" s="20" t="n"/>
      <c r="G371" s="20" t="n"/>
      <c r="H371" s="20" t="n"/>
      <c r="I371" s="20" t="n"/>
      <c r="J371" s="21">
        <f>IFERROR(IF($M371="Completed",INDEX('Standards &amp; Staff'!$B$5:$B$11,MATCH($I371,'Standards &amp; Staff'!$A$5:$A$11,0)),0),"")</f>
        <v/>
      </c>
      <c r="K371" s="22" t="n"/>
      <c r="L371" s="22" t="n"/>
      <c r="M371" s="20" t="n"/>
      <c r="N371" s="21">
        <f>IFERROR(IF(OR($K371="",$L371=""),"",MOD($L371-$K371,1)*1440),"")</f>
        <v/>
      </c>
      <c r="O371" s="20" t="n"/>
      <c r="P371" s="21">
        <f>IF(COUNTA($N371,$O371)=0,"",SUM($N371:$O371))</f>
        <v/>
      </c>
      <c r="Q371" s="21">
        <f>IFERROR(INDEX('Standards &amp; Staff'!$C$5:$C$11,MATCH($I371,'Standards &amp; Staff'!$A$5:$A$11,0)),"")</f>
        <v/>
      </c>
      <c r="R371" s="21">
        <f>IFERROR(($P371/60)*INDEX('Standards &amp; Staff'!$G$15:$G$114,MATCH($C371,'Standards &amp; Staff'!$A$15:$A$114,0)),"")</f>
        <v/>
      </c>
      <c r="S371" s="21">
        <f>IFERROR($N371-$Q371,"")</f>
        <v/>
      </c>
      <c r="T371" s="38">
        <f>IFERROR($J371/$R371,"")</f>
        <v/>
      </c>
      <c r="U371" s="20" t="n"/>
      <c r="V371" s="20" t="n"/>
      <c r="W371" s="20" t="n"/>
      <c r="X371" s="20" t="n"/>
      <c r="Y371" s="39">
        <f>IFERROR(INDEX('Standards &amp; Staff'!$F$15:$F$114,MATCH($C371,'Standards &amp; Staff'!$A$15:$A$114,0)),"")</f>
        <v/>
      </c>
      <c r="Z371" s="39">
        <f>IFERROR(($P371/60)*$Y371,"")</f>
        <v/>
      </c>
      <c r="AA371" s="20" t="n"/>
      <c r="AB371" s="21">
        <f>IF($A371="","",IF(OR($M371="Not Completed",$U371="Failed",AND($T371&lt;&gt;"",$T371&lt;'Standards &amp; Staff'!$D$2),$AA371&gt;'Standards &amp; Staff'!$F$2),"Yes","No"))</f>
        <v/>
      </c>
      <c r="AC371" s="25">
        <f>IF($A371="","",IF($M371="Not Completed","Room Not Completed",IF($U371="Failed","Failed Inspection",IF(AND($T371&lt;&gt;"",$T371&lt;'Standards &amp; Staff'!$D$2),"Productivity Below Threshold",IF($AA371&gt;'Standards &amp; Staff'!$F$2,"Overtime Above Threshold","")))))</f>
        <v/>
      </c>
      <c r="AD371" s="26" t="n"/>
      <c r="AE371" s="26" t="n"/>
      <c r="AF371" s="20" t="n"/>
    </row>
    <row r="372">
      <c r="A372" s="19" t="n"/>
      <c r="B372" s="20" t="n"/>
      <c r="C372" s="20" t="n"/>
      <c r="D372" s="21">
        <f>IFERROR(INDEX('Standards &amp; Staff'!$B$15:$B$114,MATCH($C372,'Standards &amp; Staff'!$A$15:$A$114,0)),"")</f>
        <v/>
      </c>
      <c r="E372" s="21">
        <f>IFERROR(INDEX('Standards &amp; Staff'!$C$15:$C$114,MATCH($C372,'Standards &amp; Staff'!$A$15:$A$114,0)),"")</f>
        <v/>
      </c>
      <c r="F372" s="20" t="n"/>
      <c r="G372" s="20" t="n"/>
      <c r="H372" s="20" t="n"/>
      <c r="I372" s="20" t="n"/>
      <c r="J372" s="21">
        <f>IFERROR(IF($M372="Completed",INDEX('Standards &amp; Staff'!$B$5:$B$11,MATCH($I372,'Standards &amp; Staff'!$A$5:$A$11,0)),0),"")</f>
        <v/>
      </c>
      <c r="K372" s="22" t="n"/>
      <c r="L372" s="22" t="n"/>
      <c r="M372" s="20" t="n"/>
      <c r="N372" s="21">
        <f>IFERROR(IF(OR($K372="",$L372=""),"",MOD($L372-$K372,1)*1440),"")</f>
        <v/>
      </c>
      <c r="O372" s="20" t="n"/>
      <c r="P372" s="21">
        <f>IF(COUNTA($N372,$O372)=0,"",SUM($N372:$O372))</f>
        <v/>
      </c>
      <c r="Q372" s="21">
        <f>IFERROR(INDEX('Standards &amp; Staff'!$C$5:$C$11,MATCH($I372,'Standards &amp; Staff'!$A$5:$A$11,0)),"")</f>
        <v/>
      </c>
      <c r="R372" s="21">
        <f>IFERROR(($P372/60)*INDEX('Standards &amp; Staff'!$G$15:$G$114,MATCH($C372,'Standards &amp; Staff'!$A$15:$A$114,0)),"")</f>
        <v/>
      </c>
      <c r="S372" s="21">
        <f>IFERROR($N372-$Q372,"")</f>
        <v/>
      </c>
      <c r="T372" s="38">
        <f>IFERROR($J372/$R372,"")</f>
        <v/>
      </c>
      <c r="U372" s="20" t="n"/>
      <c r="V372" s="20" t="n"/>
      <c r="W372" s="20" t="n"/>
      <c r="X372" s="20" t="n"/>
      <c r="Y372" s="39">
        <f>IFERROR(INDEX('Standards &amp; Staff'!$F$15:$F$114,MATCH($C372,'Standards &amp; Staff'!$A$15:$A$114,0)),"")</f>
        <v/>
      </c>
      <c r="Z372" s="39">
        <f>IFERROR(($P372/60)*$Y372,"")</f>
        <v/>
      </c>
      <c r="AA372" s="20" t="n"/>
      <c r="AB372" s="21">
        <f>IF($A372="","",IF(OR($M372="Not Completed",$U372="Failed",AND($T372&lt;&gt;"",$T372&lt;'Standards &amp; Staff'!$D$2),$AA372&gt;'Standards &amp; Staff'!$F$2),"Yes","No"))</f>
        <v/>
      </c>
      <c r="AC372" s="25">
        <f>IF($A372="","",IF($M372="Not Completed","Room Not Completed",IF($U372="Failed","Failed Inspection",IF(AND($T372&lt;&gt;"",$T372&lt;'Standards &amp; Staff'!$D$2),"Productivity Below Threshold",IF($AA372&gt;'Standards &amp; Staff'!$F$2,"Overtime Above Threshold","")))))</f>
        <v/>
      </c>
      <c r="AD372" s="26" t="n"/>
      <c r="AE372" s="26" t="n"/>
      <c r="AF372" s="20" t="n"/>
    </row>
    <row r="373">
      <c r="A373" s="19" t="n"/>
      <c r="B373" s="20" t="n"/>
      <c r="C373" s="20" t="n"/>
      <c r="D373" s="21">
        <f>IFERROR(INDEX('Standards &amp; Staff'!$B$15:$B$114,MATCH($C373,'Standards &amp; Staff'!$A$15:$A$114,0)),"")</f>
        <v/>
      </c>
      <c r="E373" s="21">
        <f>IFERROR(INDEX('Standards &amp; Staff'!$C$15:$C$114,MATCH($C373,'Standards &amp; Staff'!$A$15:$A$114,0)),"")</f>
        <v/>
      </c>
      <c r="F373" s="20" t="n"/>
      <c r="G373" s="20" t="n"/>
      <c r="H373" s="20" t="n"/>
      <c r="I373" s="20" t="n"/>
      <c r="J373" s="21">
        <f>IFERROR(IF($M373="Completed",INDEX('Standards &amp; Staff'!$B$5:$B$11,MATCH($I373,'Standards &amp; Staff'!$A$5:$A$11,0)),0),"")</f>
        <v/>
      </c>
      <c r="K373" s="22" t="n"/>
      <c r="L373" s="22" t="n"/>
      <c r="M373" s="20" t="n"/>
      <c r="N373" s="21">
        <f>IFERROR(IF(OR($K373="",$L373=""),"",MOD($L373-$K373,1)*1440),"")</f>
        <v/>
      </c>
      <c r="O373" s="20" t="n"/>
      <c r="P373" s="21">
        <f>IF(COUNTA($N373,$O373)=0,"",SUM($N373:$O373))</f>
        <v/>
      </c>
      <c r="Q373" s="21">
        <f>IFERROR(INDEX('Standards &amp; Staff'!$C$5:$C$11,MATCH($I373,'Standards &amp; Staff'!$A$5:$A$11,0)),"")</f>
        <v/>
      </c>
      <c r="R373" s="21">
        <f>IFERROR(($P373/60)*INDEX('Standards &amp; Staff'!$G$15:$G$114,MATCH($C373,'Standards &amp; Staff'!$A$15:$A$114,0)),"")</f>
        <v/>
      </c>
      <c r="S373" s="21">
        <f>IFERROR($N373-$Q373,"")</f>
        <v/>
      </c>
      <c r="T373" s="38">
        <f>IFERROR($J373/$R373,"")</f>
        <v/>
      </c>
      <c r="U373" s="20" t="n"/>
      <c r="V373" s="20" t="n"/>
      <c r="W373" s="20" t="n"/>
      <c r="X373" s="20" t="n"/>
      <c r="Y373" s="39">
        <f>IFERROR(INDEX('Standards &amp; Staff'!$F$15:$F$114,MATCH($C373,'Standards &amp; Staff'!$A$15:$A$114,0)),"")</f>
        <v/>
      </c>
      <c r="Z373" s="39">
        <f>IFERROR(($P373/60)*$Y373,"")</f>
        <v/>
      </c>
      <c r="AA373" s="20" t="n"/>
      <c r="AB373" s="21">
        <f>IF($A373="","",IF(OR($M373="Not Completed",$U373="Failed",AND($T373&lt;&gt;"",$T373&lt;'Standards &amp; Staff'!$D$2),$AA373&gt;'Standards &amp; Staff'!$F$2),"Yes","No"))</f>
        <v/>
      </c>
      <c r="AC373" s="25">
        <f>IF($A373="","",IF($M373="Not Completed","Room Not Completed",IF($U373="Failed","Failed Inspection",IF(AND($T373&lt;&gt;"",$T373&lt;'Standards &amp; Staff'!$D$2),"Productivity Below Threshold",IF($AA373&gt;'Standards &amp; Staff'!$F$2,"Overtime Above Threshold","")))))</f>
        <v/>
      </c>
      <c r="AD373" s="26" t="n"/>
      <c r="AE373" s="26" t="n"/>
      <c r="AF373" s="20" t="n"/>
    </row>
    <row r="374">
      <c r="A374" s="19" t="n"/>
      <c r="B374" s="20" t="n"/>
      <c r="C374" s="20" t="n"/>
      <c r="D374" s="21">
        <f>IFERROR(INDEX('Standards &amp; Staff'!$B$15:$B$114,MATCH($C374,'Standards &amp; Staff'!$A$15:$A$114,0)),"")</f>
        <v/>
      </c>
      <c r="E374" s="21">
        <f>IFERROR(INDEX('Standards &amp; Staff'!$C$15:$C$114,MATCH($C374,'Standards &amp; Staff'!$A$15:$A$114,0)),"")</f>
        <v/>
      </c>
      <c r="F374" s="20" t="n"/>
      <c r="G374" s="20" t="n"/>
      <c r="H374" s="20" t="n"/>
      <c r="I374" s="20" t="n"/>
      <c r="J374" s="21">
        <f>IFERROR(IF($M374="Completed",INDEX('Standards &amp; Staff'!$B$5:$B$11,MATCH($I374,'Standards &amp; Staff'!$A$5:$A$11,0)),0),"")</f>
        <v/>
      </c>
      <c r="K374" s="22" t="n"/>
      <c r="L374" s="22" t="n"/>
      <c r="M374" s="20" t="n"/>
      <c r="N374" s="21">
        <f>IFERROR(IF(OR($K374="",$L374=""),"",MOD($L374-$K374,1)*1440),"")</f>
        <v/>
      </c>
      <c r="O374" s="20" t="n"/>
      <c r="P374" s="21">
        <f>IF(COUNTA($N374,$O374)=0,"",SUM($N374:$O374))</f>
        <v/>
      </c>
      <c r="Q374" s="21">
        <f>IFERROR(INDEX('Standards &amp; Staff'!$C$5:$C$11,MATCH($I374,'Standards &amp; Staff'!$A$5:$A$11,0)),"")</f>
        <v/>
      </c>
      <c r="R374" s="21">
        <f>IFERROR(($P374/60)*INDEX('Standards &amp; Staff'!$G$15:$G$114,MATCH($C374,'Standards &amp; Staff'!$A$15:$A$114,0)),"")</f>
        <v/>
      </c>
      <c r="S374" s="21">
        <f>IFERROR($N374-$Q374,"")</f>
        <v/>
      </c>
      <c r="T374" s="38">
        <f>IFERROR($J374/$R374,"")</f>
        <v/>
      </c>
      <c r="U374" s="20" t="n"/>
      <c r="V374" s="20" t="n"/>
      <c r="W374" s="20" t="n"/>
      <c r="X374" s="20" t="n"/>
      <c r="Y374" s="39">
        <f>IFERROR(INDEX('Standards &amp; Staff'!$F$15:$F$114,MATCH($C374,'Standards &amp; Staff'!$A$15:$A$114,0)),"")</f>
        <v/>
      </c>
      <c r="Z374" s="39">
        <f>IFERROR(($P374/60)*$Y374,"")</f>
        <v/>
      </c>
      <c r="AA374" s="20" t="n"/>
      <c r="AB374" s="21">
        <f>IF($A374="","",IF(OR($M374="Not Completed",$U374="Failed",AND($T374&lt;&gt;"",$T374&lt;'Standards &amp; Staff'!$D$2),$AA374&gt;'Standards &amp; Staff'!$F$2),"Yes","No"))</f>
        <v/>
      </c>
      <c r="AC374" s="25">
        <f>IF($A374="","",IF($M374="Not Completed","Room Not Completed",IF($U374="Failed","Failed Inspection",IF(AND($T374&lt;&gt;"",$T374&lt;'Standards &amp; Staff'!$D$2),"Productivity Below Threshold",IF($AA374&gt;'Standards &amp; Staff'!$F$2,"Overtime Above Threshold","")))))</f>
        <v/>
      </c>
      <c r="AD374" s="26" t="n"/>
      <c r="AE374" s="26" t="n"/>
      <c r="AF374" s="20" t="n"/>
    </row>
    <row r="375">
      <c r="A375" s="19" t="n"/>
      <c r="B375" s="20" t="n"/>
      <c r="C375" s="20" t="n"/>
      <c r="D375" s="21">
        <f>IFERROR(INDEX('Standards &amp; Staff'!$B$15:$B$114,MATCH($C375,'Standards &amp; Staff'!$A$15:$A$114,0)),"")</f>
        <v/>
      </c>
      <c r="E375" s="21">
        <f>IFERROR(INDEX('Standards &amp; Staff'!$C$15:$C$114,MATCH($C375,'Standards &amp; Staff'!$A$15:$A$114,0)),"")</f>
        <v/>
      </c>
      <c r="F375" s="20" t="n"/>
      <c r="G375" s="20" t="n"/>
      <c r="H375" s="20" t="n"/>
      <c r="I375" s="20" t="n"/>
      <c r="J375" s="21">
        <f>IFERROR(IF($M375="Completed",INDEX('Standards &amp; Staff'!$B$5:$B$11,MATCH($I375,'Standards &amp; Staff'!$A$5:$A$11,0)),0),"")</f>
        <v/>
      </c>
      <c r="K375" s="22" t="n"/>
      <c r="L375" s="22" t="n"/>
      <c r="M375" s="20" t="n"/>
      <c r="N375" s="21">
        <f>IFERROR(IF(OR($K375="",$L375=""),"",MOD($L375-$K375,1)*1440),"")</f>
        <v/>
      </c>
      <c r="O375" s="20" t="n"/>
      <c r="P375" s="21">
        <f>IF(COUNTA($N375,$O375)=0,"",SUM($N375:$O375))</f>
        <v/>
      </c>
      <c r="Q375" s="21">
        <f>IFERROR(INDEX('Standards &amp; Staff'!$C$5:$C$11,MATCH($I375,'Standards &amp; Staff'!$A$5:$A$11,0)),"")</f>
        <v/>
      </c>
      <c r="R375" s="21">
        <f>IFERROR(($P375/60)*INDEX('Standards &amp; Staff'!$G$15:$G$114,MATCH($C375,'Standards &amp; Staff'!$A$15:$A$114,0)),"")</f>
        <v/>
      </c>
      <c r="S375" s="21">
        <f>IFERROR($N375-$Q375,"")</f>
        <v/>
      </c>
      <c r="T375" s="38">
        <f>IFERROR($J375/$R375,"")</f>
        <v/>
      </c>
      <c r="U375" s="20" t="n"/>
      <c r="V375" s="20" t="n"/>
      <c r="W375" s="20" t="n"/>
      <c r="X375" s="20" t="n"/>
      <c r="Y375" s="39">
        <f>IFERROR(INDEX('Standards &amp; Staff'!$F$15:$F$114,MATCH($C375,'Standards &amp; Staff'!$A$15:$A$114,0)),"")</f>
        <v/>
      </c>
      <c r="Z375" s="39">
        <f>IFERROR(($P375/60)*$Y375,"")</f>
        <v/>
      </c>
      <c r="AA375" s="20" t="n"/>
      <c r="AB375" s="21">
        <f>IF($A375="","",IF(OR($M375="Not Completed",$U375="Failed",AND($T375&lt;&gt;"",$T375&lt;'Standards &amp; Staff'!$D$2),$AA375&gt;'Standards &amp; Staff'!$F$2),"Yes","No"))</f>
        <v/>
      </c>
      <c r="AC375" s="25">
        <f>IF($A375="","",IF($M375="Not Completed","Room Not Completed",IF($U375="Failed","Failed Inspection",IF(AND($T375&lt;&gt;"",$T375&lt;'Standards &amp; Staff'!$D$2),"Productivity Below Threshold",IF($AA375&gt;'Standards &amp; Staff'!$F$2,"Overtime Above Threshold","")))))</f>
        <v/>
      </c>
      <c r="AD375" s="26" t="n"/>
      <c r="AE375" s="26" t="n"/>
      <c r="AF375" s="20" t="n"/>
    </row>
    <row r="376">
      <c r="A376" s="19" t="n"/>
      <c r="B376" s="20" t="n"/>
      <c r="C376" s="20" t="n"/>
      <c r="D376" s="21">
        <f>IFERROR(INDEX('Standards &amp; Staff'!$B$15:$B$114,MATCH($C376,'Standards &amp; Staff'!$A$15:$A$114,0)),"")</f>
        <v/>
      </c>
      <c r="E376" s="21">
        <f>IFERROR(INDEX('Standards &amp; Staff'!$C$15:$C$114,MATCH($C376,'Standards &amp; Staff'!$A$15:$A$114,0)),"")</f>
        <v/>
      </c>
      <c r="F376" s="20" t="n"/>
      <c r="G376" s="20" t="n"/>
      <c r="H376" s="20" t="n"/>
      <c r="I376" s="20" t="n"/>
      <c r="J376" s="21">
        <f>IFERROR(IF($M376="Completed",INDEX('Standards &amp; Staff'!$B$5:$B$11,MATCH($I376,'Standards &amp; Staff'!$A$5:$A$11,0)),0),"")</f>
        <v/>
      </c>
      <c r="K376" s="22" t="n"/>
      <c r="L376" s="22" t="n"/>
      <c r="M376" s="20" t="n"/>
      <c r="N376" s="21">
        <f>IFERROR(IF(OR($K376="",$L376=""),"",MOD($L376-$K376,1)*1440),"")</f>
        <v/>
      </c>
      <c r="O376" s="20" t="n"/>
      <c r="P376" s="21">
        <f>IF(COUNTA($N376,$O376)=0,"",SUM($N376:$O376))</f>
        <v/>
      </c>
      <c r="Q376" s="21">
        <f>IFERROR(INDEX('Standards &amp; Staff'!$C$5:$C$11,MATCH($I376,'Standards &amp; Staff'!$A$5:$A$11,0)),"")</f>
        <v/>
      </c>
      <c r="R376" s="21">
        <f>IFERROR(($P376/60)*INDEX('Standards &amp; Staff'!$G$15:$G$114,MATCH($C376,'Standards &amp; Staff'!$A$15:$A$114,0)),"")</f>
        <v/>
      </c>
      <c r="S376" s="21">
        <f>IFERROR($N376-$Q376,"")</f>
        <v/>
      </c>
      <c r="T376" s="38">
        <f>IFERROR($J376/$R376,"")</f>
        <v/>
      </c>
      <c r="U376" s="20" t="n"/>
      <c r="V376" s="20" t="n"/>
      <c r="W376" s="20" t="n"/>
      <c r="X376" s="20" t="n"/>
      <c r="Y376" s="39">
        <f>IFERROR(INDEX('Standards &amp; Staff'!$F$15:$F$114,MATCH($C376,'Standards &amp; Staff'!$A$15:$A$114,0)),"")</f>
        <v/>
      </c>
      <c r="Z376" s="39">
        <f>IFERROR(($P376/60)*$Y376,"")</f>
        <v/>
      </c>
      <c r="AA376" s="20" t="n"/>
      <c r="AB376" s="21">
        <f>IF($A376="","",IF(OR($M376="Not Completed",$U376="Failed",AND($T376&lt;&gt;"",$T376&lt;'Standards &amp; Staff'!$D$2),$AA376&gt;'Standards &amp; Staff'!$F$2),"Yes","No"))</f>
        <v/>
      </c>
      <c r="AC376" s="25">
        <f>IF($A376="","",IF($M376="Not Completed","Room Not Completed",IF($U376="Failed","Failed Inspection",IF(AND($T376&lt;&gt;"",$T376&lt;'Standards &amp; Staff'!$D$2),"Productivity Below Threshold",IF($AA376&gt;'Standards &amp; Staff'!$F$2,"Overtime Above Threshold","")))))</f>
        <v/>
      </c>
      <c r="AD376" s="26" t="n"/>
      <c r="AE376" s="26" t="n"/>
      <c r="AF376" s="20" t="n"/>
    </row>
    <row r="377">
      <c r="A377" s="19" t="n"/>
      <c r="B377" s="20" t="n"/>
      <c r="C377" s="20" t="n"/>
      <c r="D377" s="21">
        <f>IFERROR(INDEX('Standards &amp; Staff'!$B$15:$B$114,MATCH($C377,'Standards &amp; Staff'!$A$15:$A$114,0)),"")</f>
        <v/>
      </c>
      <c r="E377" s="21">
        <f>IFERROR(INDEX('Standards &amp; Staff'!$C$15:$C$114,MATCH($C377,'Standards &amp; Staff'!$A$15:$A$114,0)),"")</f>
        <v/>
      </c>
      <c r="F377" s="20" t="n"/>
      <c r="G377" s="20" t="n"/>
      <c r="H377" s="20" t="n"/>
      <c r="I377" s="20" t="n"/>
      <c r="J377" s="21">
        <f>IFERROR(IF($M377="Completed",INDEX('Standards &amp; Staff'!$B$5:$B$11,MATCH($I377,'Standards &amp; Staff'!$A$5:$A$11,0)),0),"")</f>
        <v/>
      </c>
      <c r="K377" s="22" t="n"/>
      <c r="L377" s="22" t="n"/>
      <c r="M377" s="20" t="n"/>
      <c r="N377" s="21">
        <f>IFERROR(IF(OR($K377="",$L377=""),"",MOD($L377-$K377,1)*1440),"")</f>
        <v/>
      </c>
      <c r="O377" s="20" t="n"/>
      <c r="P377" s="21">
        <f>IF(COUNTA($N377,$O377)=0,"",SUM($N377:$O377))</f>
        <v/>
      </c>
      <c r="Q377" s="21">
        <f>IFERROR(INDEX('Standards &amp; Staff'!$C$5:$C$11,MATCH($I377,'Standards &amp; Staff'!$A$5:$A$11,0)),"")</f>
        <v/>
      </c>
      <c r="R377" s="21">
        <f>IFERROR(($P377/60)*INDEX('Standards &amp; Staff'!$G$15:$G$114,MATCH($C377,'Standards &amp; Staff'!$A$15:$A$114,0)),"")</f>
        <v/>
      </c>
      <c r="S377" s="21">
        <f>IFERROR($N377-$Q377,"")</f>
        <v/>
      </c>
      <c r="T377" s="38">
        <f>IFERROR($J377/$R377,"")</f>
        <v/>
      </c>
      <c r="U377" s="20" t="n"/>
      <c r="V377" s="20" t="n"/>
      <c r="W377" s="20" t="n"/>
      <c r="X377" s="20" t="n"/>
      <c r="Y377" s="39">
        <f>IFERROR(INDEX('Standards &amp; Staff'!$F$15:$F$114,MATCH($C377,'Standards &amp; Staff'!$A$15:$A$114,0)),"")</f>
        <v/>
      </c>
      <c r="Z377" s="39">
        <f>IFERROR(($P377/60)*$Y377,"")</f>
        <v/>
      </c>
      <c r="AA377" s="20" t="n"/>
      <c r="AB377" s="21">
        <f>IF($A377="","",IF(OR($M377="Not Completed",$U377="Failed",AND($T377&lt;&gt;"",$T377&lt;'Standards &amp; Staff'!$D$2),$AA377&gt;'Standards &amp; Staff'!$F$2),"Yes","No"))</f>
        <v/>
      </c>
      <c r="AC377" s="25">
        <f>IF($A377="","",IF($M377="Not Completed","Room Not Completed",IF($U377="Failed","Failed Inspection",IF(AND($T377&lt;&gt;"",$T377&lt;'Standards &amp; Staff'!$D$2),"Productivity Below Threshold",IF($AA377&gt;'Standards &amp; Staff'!$F$2,"Overtime Above Threshold","")))))</f>
        <v/>
      </c>
      <c r="AD377" s="26" t="n"/>
      <c r="AE377" s="26" t="n"/>
      <c r="AF377" s="20" t="n"/>
    </row>
    <row r="378">
      <c r="A378" s="19" t="n"/>
      <c r="B378" s="20" t="n"/>
      <c r="C378" s="20" t="n"/>
      <c r="D378" s="21">
        <f>IFERROR(INDEX('Standards &amp; Staff'!$B$15:$B$114,MATCH($C378,'Standards &amp; Staff'!$A$15:$A$114,0)),"")</f>
        <v/>
      </c>
      <c r="E378" s="21">
        <f>IFERROR(INDEX('Standards &amp; Staff'!$C$15:$C$114,MATCH($C378,'Standards &amp; Staff'!$A$15:$A$114,0)),"")</f>
        <v/>
      </c>
      <c r="F378" s="20" t="n"/>
      <c r="G378" s="20" t="n"/>
      <c r="H378" s="20" t="n"/>
      <c r="I378" s="20" t="n"/>
      <c r="J378" s="21">
        <f>IFERROR(IF($M378="Completed",INDEX('Standards &amp; Staff'!$B$5:$B$11,MATCH($I378,'Standards &amp; Staff'!$A$5:$A$11,0)),0),"")</f>
        <v/>
      </c>
      <c r="K378" s="22" t="n"/>
      <c r="L378" s="22" t="n"/>
      <c r="M378" s="20" t="n"/>
      <c r="N378" s="21">
        <f>IFERROR(IF(OR($K378="",$L378=""),"",MOD($L378-$K378,1)*1440),"")</f>
        <v/>
      </c>
      <c r="O378" s="20" t="n"/>
      <c r="P378" s="21">
        <f>IF(COUNTA($N378,$O378)=0,"",SUM($N378:$O378))</f>
        <v/>
      </c>
      <c r="Q378" s="21">
        <f>IFERROR(INDEX('Standards &amp; Staff'!$C$5:$C$11,MATCH($I378,'Standards &amp; Staff'!$A$5:$A$11,0)),"")</f>
        <v/>
      </c>
      <c r="R378" s="21">
        <f>IFERROR(($P378/60)*INDEX('Standards &amp; Staff'!$G$15:$G$114,MATCH($C378,'Standards &amp; Staff'!$A$15:$A$114,0)),"")</f>
        <v/>
      </c>
      <c r="S378" s="21">
        <f>IFERROR($N378-$Q378,"")</f>
        <v/>
      </c>
      <c r="T378" s="38">
        <f>IFERROR($J378/$R378,"")</f>
        <v/>
      </c>
      <c r="U378" s="20" t="n"/>
      <c r="V378" s="20" t="n"/>
      <c r="W378" s="20" t="n"/>
      <c r="X378" s="20" t="n"/>
      <c r="Y378" s="39">
        <f>IFERROR(INDEX('Standards &amp; Staff'!$F$15:$F$114,MATCH($C378,'Standards &amp; Staff'!$A$15:$A$114,0)),"")</f>
        <v/>
      </c>
      <c r="Z378" s="39">
        <f>IFERROR(($P378/60)*$Y378,"")</f>
        <v/>
      </c>
      <c r="AA378" s="20" t="n"/>
      <c r="AB378" s="21">
        <f>IF($A378="","",IF(OR($M378="Not Completed",$U378="Failed",AND($T378&lt;&gt;"",$T378&lt;'Standards &amp; Staff'!$D$2),$AA378&gt;'Standards &amp; Staff'!$F$2),"Yes","No"))</f>
        <v/>
      </c>
      <c r="AC378" s="25">
        <f>IF($A378="","",IF($M378="Not Completed","Room Not Completed",IF($U378="Failed","Failed Inspection",IF(AND($T378&lt;&gt;"",$T378&lt;'Standards &amp; Staff'!$D$2),"Productivity Below Threshold",IF($AA378&gt;'Standards &amp; Staff'!$F$2,"Overtime Above Threshold","")))))</f>
        <v/>
      </c>
      <c r="AD378" s="26" t="n"/>
      <c r="AE378" s="26" t="n"/>
      <c r="AF378" s="20" t="n"/>
    </row>
    <row r="379">
      <c r="A379" s="19" t="n"/>
      <c r="B379" s="20" t="n"/>
      <c r="C379" s="20" t="n"/>
      <c r="D379" s="21">
        <f>IFERROR(INDEX('Standards &amp; Staff'!$B$15:$B$114,MATCH($C379,'Standards &amp; Staff'!$A$15:$A$114,0)),"")</f>
        <v/>
      </c>
      <c r="E379" s="21">
        <f>IFERROR(INDEX('Standards &amp; Staff'!$C$15:$C$114,MATCH($C379,'Standards &amp; Staff'!$A$15:$A$114,0)),"")</f>
        <v/>
      </c>
      <c r="F379" s="20" t="n"/>
      <c r="G379" s="20" t="n"/>
      <c r="H379" s="20" t="n"/>
      <c r="I379" s="20" t="n"/>
      <c r="J379" s="21">
        <f>IFERROR(IF($M379="Completed",INDEX('Standards &amp; Staff'!$B$5:$B$11,MATCH($I379,'Standards &amp; Staff'!$A$5:$A$11,0)),0),"")</f>
        <v/>
      </c>
      <c r="K379" s="22" t="n"/>
      <c r="L379" s="22" t="n"/>
      <c r="M379" s="20" t="n"/>
      <c r="N379" s="21">
        <f>IFERROR(IF(OR($K379="",$L379=""),"",MOD($L379-$K379,1)*1440),"")</f>
        <v/>
      </c>
      <c r="O379" s="20" t="n"/>
      <c r="P379" s="21">
        <f>IF(COUNTA($N379,$O379)=0,"",SUM($N379:$O379))</f>
        <v/>
      </c>
      <c r="Q379" s="21">
        <f>IFERROR(INDEX('Standards &amp; Staff'!$C$5:$C$11,MATCH($I379,'Standards &amp; Staff'!$A$5:$A$11,0)),"")</f>
        <v/>
      </c>
      <c r="R379" s="21">
        <f>IFERROR(($P379/60)*INDEX('Standards &amp; Staff'!$G$15:$G$114,MATCH($C379,'Standards &amp; Staff'!$A$15:$A$114,0)),"")</f>
        <v/>
      </c>
      <c r="S379" s="21">
        <f>IFERROR($N379-$Q379,"")</f>
        <v/>
      </c>
      <c r="T379" s="38">
        <f>IFERROR($J379/$R379,"")</f>
        <v/>
      </c>
      <c r="U379" s="20" t="n"/>
      <c r="V379" s="20" t="n"/>
      <c r="W379" s="20" t="n"/>
      <c r="X379" s="20" t="n"/>
      <c r="Y379" s="39">
        <f>IFERROR(INDEX('Standards &amp; Staff'!$F$15:$F$114,MATCH($C379,'Standards &amp; Staff'!$A$15:$A$114,0)),"")</f>
        <v/>
      </c>
      <c r="Z379" s="39">
        <f>IFERROR(($P379/60)*$Y379,"")</f>
        <v/>
      </c>
      <c r="AA379" s="20" t="n"/>
      <c r="AB379" s="21">
        <f>IF($A379="","",IF(OR($M379="Not Completed",$U379="Failed",AND($T379&lt;&gt;"",$T379&lt;'Standards &amp; Staff'!$D$2),$AA379&gt;'Standards &amp; Staff'!$F$2),"Yes","No"))</f>
        <v/>
      </c>
      <c r="AC379" s="25">
        <f>IF($A379="","",IF($M379="Not Completed","Room Not Completed",IF($U379="Failed","Failed Inspection",IF(AND($T379&lt;&gt;"",$T379&lt;'Standards &amp; Staff'!$D$2),"Productivity Below Threshold",IF($AA379&gt;'Standards &amp; Staff'!$F$2,"Overtime Above Threshold","")))))</f>
        <v/>
      </c>
      <c r="AD379" s="26" t="n"/>
      <c r="AE379" s="26" t="n"/>
      <c r="AF379" s="20" t="n"/>
    </row>
    <row r="380">
      <c r="A380" s="19" t="n"/>
      <c r="B380" s="20" t="n"/>
      <c r="C380" s="20" t="n"/>
      <c r="D380" s="21">
        <f>IFERROR(INDEX('Standards &amp; Staff'!$B$15:$B$114,MATCH($C380,'Standards &amp; Staff'!$A$15:$A$114,0)),"")</f>
        <v/>
      </c>
      <c r="E380" s="21">
        <f>IFERROR(INDEX('Standards &amp; Staff'!$C$15:$C$114,MATCH($C380,'Standards &amp; Staff'!$A$15:$A$114,0)),"")</f>
        <v/>
      </c>
      <c r="F380" s="20" t="n"/>
      <c r="G380" s="20" t="n"/>
      <c r="H380" s="20" t="n"/>
      <c r="I380" s="20" t="n"/>
      <c r="J380" s="21">
        <f>IFERROR(IF($M380="Completed",INDEX('Standards &amp; Staff'!$B$5:$B$11,MATCH($I380,'Standards &amp; Staff'!$A$5:$A$11,0)),0),"")</f>
        <v/>
      </c>
      <c r="K380" s="22" t="n"/>
      <c r="L380" s="22" t="n"/>
      <c r="M380" s="20" t="n"/>
      <c r="N380" s="21">
        <f>IFERROR(IF(OR($K380="",$L380=""),"",MOD($L380-$K380,1)*1440),"")</f>
        <v/>
      </c>
      <c r="O380" s="20" t="n"/>
      <c r="P380" s="21">
        <f>IF(COUNTA($N380,$O380)=0,"",SUM($N380:$O380))</f>
        <v/>
      </c>
      <c r="Q380" s="21">
        <f>IFERROR(INDEX('Standards &amp; Staff'!$C$5:$C$11,MATCH($I380,'Standards &amp; Staff'!$A$5:$A$11,0)),"")</f>
        <v/>
      </c>
      <c r="R380" s="21">
        <f>IFERROR(($P380/60)*INDEX('Standards &amp; Staff'!$G$15:$G$114,MATCH($C380,'Standards &amp; Staff'!$A$15:$A$114,0)),"")</f>
        <v/>
      </c>
      <c r="S380" s="21">
        <f>IFERROR($N380-$Q380,"")</f>
        <v/>
      </c>
      <c r="T380" s="38">
        <f>IFERROR($J380/$R380,"")</f>
        <v/>
      </c>
      <c r="U380" s="20" t="n"/>
      <c r="V380" s="20" t="n"/>
      <c r="W380" s="20" t="n"/>
      <c r="X380" s="20" t="n"/>
      <c r="Y380" s="39">
        <f>IFERROR(INDEX('Standards &amp; Staff'!$F$15:$F$114,MATCH($C380,'Standards &amp; Staff'!$A$15:$A$114,0)),"")</f>
        <v/>
      </c>
      <c r="Z380" s="39">
        <f>IFERROR(($P380/60)*$Y380,"")</f>
        <v/>
      </c>
      <c r="AA380" s="20" t="n"/>
      <c r="AB380" s="21">
        <f>IF($A380="","",IF(OR($M380="Not Completed",$U380="Failed",AND($T380&lt;&gt;"",$T380&lt;'Standards &amp; Staff'!$D$2),$AA380&gt;'Standards &amp; Staff'!$F$2),"Yes","No"))</f>
        <v/>
      </c>
      <c r="AC380" s="25">
        <f>IF($A380="","",IF($M380="Not Completed","Room Not Completed",IF($U380="Failed","Failed Inspection",IF(AND($T380&lt;&gt;"",$T380&lt;'Standards &amp; Staff'!$D$2),"Productivity Below Threshold",IF($AA380&gt;'Standards &amp; Staff'!$F$2,"Overtime Above Threshold","")))))</f>
        <v/>
      </c>
      <c r="AD380" s="26" t="n"/>
      <c r="AE380" s="26" t="n"/>
      <c r="AF380" s="20" t="n"/>
    </row>
    <row r="381">
      <c r="A381" s="19" t="n"/>
      <c r="B381" s="20" t="n"/>
      <c r="C381" s="20" t="n"/>
      <c r="D381" s="21">
        <f>IFERROR(INDEX('Standards &amp; Staff'!$B$15:$B$114,MATCH($C381,'Standards &amp; Staff'!$A$15:$A$114,0)),"")</f>
        <v/>
      </c>
      <c r="E381" s="21">
        <f>IFERROR(INDEX('Standards &amp; Staff'!$C$15:$C$114,MATCH($C381,'Standards &amp; Staff'!$A$15:$A$114,0)),"")</f>
        <v/>
      </c>
      <c r="F381" s="20" t="n"/>
      <c r="G381" s="20" t="n"/>
      <c r="H381" s="20" t="n"/>
      <c r="I381" s="20" t="n"/>
      <c r="J381" s="21">
        <f>IFERROR(IF($M381="Completed",INDEX('Standards &amp; Staff'!$B$5:$B$11,MATCH($I381,'Standards &amp; Staff'!$A$5:$A$11,0)),0),"")</f>
        <v/>
      </c>
      <c r="K381" s="22" t="n"/>
      <c r="L381" s="22" t="n"/>
      <c r="M381" s="20" t="n"/>
      <c r="N381" s="21">
        <f>IFERROR(IF(OR($K381="",$L381=""),"",MOD($L381-$K381,1)*1440),"")</f>
        <v/>
      </c>
      <c r="O381" s="20" t="n"/>
      <c r="P381" s="21">
        <f>IF(COUNTA($N381,$O381)=0,"",SUM($N381:$O381))</f>
        <v/>
      </c>
      <c r="Q381" s="21">
        <f>IFERROR(INDEX('Standards &amp; Staff'!$C$5:$C$11,MATCH($I381,'Standards &amp; Staff'!$A$5:$A$11,0)),"")</f>
        <v/>
      </c>
      <c r="R381" s="21">
        <f>IFERROR(($P381/60)*INDEX('Standards &amp; Staff'!$G$15:$G$114,MATCH($C381,'Standards &amp; Staff'!$A$15:$A$114,0)),"")</f>
        <v/>
      </c>
      <c r="S381" s="21">
        <f>IFERROR($N381-$Q381,"")</f>
        <v/>
      </c>
      <c r="T381" s="38">
        <f>IFERROR($J381/$R381,"")</f>
        <v/>
      </c>
      <c r="U381" s="20" t="n"/>
      <c r="V381" s="20" t="n"/>
      <c r="W381" s="20" t="n"/>
      <c r="X381" s="20" t="n"/>
      <c r="Y381" s="39">
        <f>IFERROR(INDEX('Standards &amp; Staff'!$F$15:$F$114,MATCH($C381,'Standards &amp; Staff'!$A$15:$A$114,0)),"")</f>
        <v/>
      </c>
      <c r="Z381" s="39">
        <f>IFERROR(($P381/60)*$Y381,"")</f>
        <v/>
      </c>
      <c r="AA381" s="20" t="n"/>
      <c r="AB381" s="21">
        <f>IF($A381="","",IF(OR($M381="Not Completed",$U381="Failed",AND($T381&lt;&gt;"",$T381&lt;'Standards &amp; Staff'!$D$2),$AA381&gt;'Standards &amp; Staff'!$F$2),"Yes","No"))</f>
        <v/>
      </c>
      <c r="AC381" s="25">
        <f>IF($A381="","",IF($M381="Not Completed","Room Not Completed",IF($U381="Failed","Failed Inspection",IF(AND($T381&lt;&gt;"",$T381&lt;'Standards &amp; Staff'!$D$2),"Productivity Below Threshold",IF($AA381&gt;'Standards &amp; Staff'!$F$2,"Overtime Above Threshold","")))))</f>
        <v/>
      </c>
      <c r="AD381" s="26" t="n"/>
      <c r="AE381" s="26" t="n"/>
      <c r="AF381" s="20" t="n"/>
    </row>
    <row r="382">
      <c r="A382" s="19" t="n"/>
      <c r="B382" s="20" t="n"/>
      <c r="C382" s="20" t="n"/>
      <c r="D382" s="21">
        <f>IFERROR(INDEX('Standards &amp; Staff'!$B$15:$B$114,MATCH($C382,'Standards &amp; Staff'!$A$15:$A$114,0)),"")</f>
        <v/>
      </c>
      <c r="E382" s="21">
        <f>IFERROR(INDEX('Standards &amp; Staff'!$C$15:$C$114,MATCH($C382,'Standards &amp; Staff'!$A$15:$A$114,0)),"")</f>
        <v/>
      </c>
      <c r="F382" s="20" t="n"/>
      <c r="G382" s="20" t="n"/>
      <c r="H382" s="20" t="n"/>
      <c r="I382" s="20" t="n"/>
      <c r="J382" s="21">
        <f>IFERROR(IF($M382="Completed",INDEX('Standards &amp; Staff'!$B$5:$B$11,MATCH($I382,'Standards &amp; Staff'!$A$5:$A$11,0)),0),"")</f>
        <v/>
      </c>
      <c r="K382" s="22" t="n"/>
      <c r="L382" s="22" t="n"/>
      <c r="M382" s="20" t="n"/>
      <c r="N382" s="21">
        <f>IFERROR(IF(OR($K382="",$L382=""),"",MOD($L382-$K382,1)*1440),"")</f>
        <v/>
      </c>
      <c r="O382" s="20" t="n"/>
      <c r="P382" s="21">
        <f>IF(COUNTA($N382,$O382)=0,"",SUM($N382:$O382))</f>
        <v/>
      </c>
      <c r="Q382" s="21">
        <f>IFERROR(INDEX('Standards &amp; Staff'!$C$5:$C$11,MATCH($I382,'Standards &amp; Staff'!$A$5:$A$11,0)),"")</f>
        <v/>
      </c>
      <c r="R382" s="21">
        <f>IFERROR(($P382/60)*INDEX('Standards &amp; Staff'!$G$15:$G$114,MATCH($C382,'Standards &amp; Staff'!$A$15:$A$114,0)),"")</f>
        <v/>
      </c>
      <c r="S382" s="21">
        <f>IFERROR($N382-$Q382,"")</f>
        <v/>
      </c>
      <c r="T382" s="38">
        <f>IFERROR($J382/$R382,"")</f>
        <v/>
      </c>
      <c r="U382" s="20" t="n"/>
      <c r="V382" s="20" t="n"/>
      <c r="W382" s="20" t="n"/>
      <c r="X382" s="20" t="n"/>
      <c r="Y382" s="39">
        <f>IFERROR(INDEX('Standards &amp; Staff'!$F$15:$F$114,MATCH($C382,'Standards &amp; Staff'!$A$15:$A$114,0)),"")</f>
        <v/>
      </c>
      <c r="Z382" s="39">
        <f>IFERROR(($P382/60)*$Y382,"")</f>
        <v/>
      </c>
      <c r="AA382" s="20" t="n"/>
      <c r="AB382" s="21">
        <f>IF($A382="","",IF(OR($M382="Not Completed",$U382="Failed",AND($T382&lt;&gt;"",$T382&lt;'Standards &amp; Staff'!$D$2),$AA382&gt;'Standards &amp; Staff'!$F$2),"Yes","No"))</f>
        <v/>
      </c>
      <c r="AC382" s="25">
        <f>IF($A382="","",IF($M382="Not Completed","Room Not Completed",IF($U382="Failed","Failed Inspection",IF(AND($T382&lt;&gt;"",$T382&lt;'Standards &amp; Staff'!$D$2),"Productivity Below Threshold",IF($AA382&gt;'Standards &amp; Staff'!$F$2,"Overtime Above Threshold","")))))</f>
        <v/>
      </c>
      <c r="AD382" s="26" t="n"/>
      <c r="AE382" s="26" t="n"/>
      <c r="AF382" s="20" t="n"/>
    </row>
    <row r="383">
      <c r="A383" s="19" t="n"/>
      <c r="B383" s="20" t="n"/>
      <c r="C383" s="20" t="n"/>
      <c r="D383" s="21">
        <f>IFERROR(INDEX('Standards &amp; Staff'!$B$15:$B$114,MATCH($C383,'Standards &amp; Staff'!$A$15:$A$114,0)),"")</f>
        <v/>
      </c>
      <c r="E383" s="21">
        <f>IFERROR(INDEX('Standards &amp; Staff'!$C$15:$C$114,MATCH($C383,'Standards &amp; Staff'!$A$15:$A$114,0)),"")</f>
        <v/>
      </c>
      <c r="F383" s="20" t="n"/>
      <c r="G383" s="20" t="n"/>
      <c r="H383" s="20" t="n"/>
      <c r="I383" s="20" t="n"/>
      <c r="J383" s="21">
        <f>IFERROR(IF($M383="Completed",INDEX('Standards &amp; Staff'!$B$5:$B$11,MATCH($I383,'Standards &amp; Staff'!$A$5:$A$11,0)),0),"")</f>
        <v/>
      </c>
      <c r="K383" s="22" t="n"/>
      <c r="L383" s="22" t="n"/>
      <c r="M383" s="20" t="n"/>
      <c r="N383" s="21">
        <f>IFERROR(IF(OR($K383="",$L383=""),"",MOD($L383-$K383,1)*1440),"")</f>
        <v/>
      </c>
      <c r="O383" s="20" t="n"/>
      <c r="P383" s="21">
        <f>IF(COUNTA($N383,$O383)=0,"",SUM($N383:$O383))</f>
        <v/>
      </c>
      <c r="Q383" s="21">
        <f>IFERROR(INDEX('Standards &amp; Staff'!$C$5:$C$11,MATCH($I383,'Standards &amp; Staff'!$A$5:$A$11,0)),"")</f>
        <v/>
      </c>
      <c r="R383" s="21">
        <f>IFERROR(($P383/60)*INDEX('Standards &amp; Staff'!$G$15:$G$114,MATCH($C383,'Standards &amp; Staff'!$A$15:$A$114,0)),"")</f>
        <v/>
      </c>
      <c r="S383" s="21">
        <f>IFERROR($N383-$Q383,"")</f>
        <v/>
      </c>
      <c r="T383" s="38">
        <f>IFERROR($J383/$R383,"")</f>
        <v/>
      </c>
      <c r="U383" s="20" t="n"/>
      <c r="V383" s="20" t="n"/>
      <c r="W383" s="20" t="n"/>
      <c r="X383" s="20" t="n"/>
      <c r="Y383" s="39">
        <f>IFERROR(INDEX('Standards &amp; Staff'!$F$15:$F$114,MATCH($C383,'Standards &amp; Staff'!$A$15:$A$114,0)),"")</f>
        <v/>
      </c>
      <c r="Z383" s="39">
        <f>IFERROR(($P383/60)*$Y383,"")</f>
        <v/>
      </c>
      <c r="AA383" s="20" t="n"/>
      <c r="AB383" s="21">
        <f>IF($A383="","",IF(OR($M383="Not Completed",$U383="Failed",AND($T383&lt;&gt;"",$T383&lt;'Standards &amp; Staff'!$D$2),$AA383&gt;'Standards &amp; Staff'!$F$2),"Yes","No"))</f>
        <v/>
      </c>
      <c r="AC383" s="25">
        <f>IF($A383="","",IF($M383="Not Completed","Room Not Completed",IF($U383="Failed","Failed Inspection",IF(AND($T383&lt;&gt;"",$T383&lt;'Standards &amp; Staff'!$D$2),"Productivity Below Threshold",IF($AA383&gt;'Standards &amp; Staff'!$F$2,"Overtime Above Threshold","")))))</f>
        <v/>
      </c>
      <c r="AD383" s="26" t="n"/>
      <c r="AE383" s="26" t="n"/>
      <c r="AF383" s="20" t="n"/>
    </row>
    <row r="384">
      <c r="A384" s="19" t="n"/>
      <c r="B384" s="20" t="n"/>
      <c r="C384" s="20" t="n"/>
      <c r="D384" s="21">
        <f>IFERROR(INDEX('Standards &amp; Staff'!$B$15:$B$114,MATCH($C384,'Standards &amp; Staff'!$A$15:$A$114,0)),"")</f>
        <v/>
      </c>
      <c r="E384" s="21">
        <f>IFERROR(INDEX('Standards &amp; Staff'!$C$15:$C$114,MATCH($C384,'Standards &amp; Staff'!$A$15:$A$114,0)),"")</f>
        <v/>
      </c>
      <c r="F384" s="20" t="n"/>
      <c r="G384" s="20" t="n"/>
      <c r="H384" s="20" t="n"/>
      <c r="I384" s="20" t="n"/>
      <c r="J384" s="21">
        <f>IFERROR(IF($M384="Completed",INDEX('Standards &amp; Staff'!$B$5:$B$11,MATCH($I384,'Standards &amp; Staff'!$A$5:$A$11,0)),0),"")</f>
        <v/>
      </c>
      <c r="K384" s="22" t="n"/>
      <c r="L384" s="22" t="n"/>
      <c r="M384" s="20" t="n"/>
      <c r="N384" s="21">
        <f>IFERROR(IF(OR($K384="",$L384=""),"",MOD($L384-$K384,1)*1440),"")</f>
        <v/>
      </c>
      <c r="O384" s="20" t="n"/>
      <c r="P384" s="21">
        <f>IF(COUNTA($N384,$O384)=0,"",SUM($N384:$O384))</f>
        <v/>
      </c>
      <c r="Q384" s="21">
        <f>IFERROR(INDEX('Standards &amp; Staff'!$C$5:$C$11,MATCH($I384,'Standards &amp; Staff'!$A$5:$A$11,0)),"")</f>
        <v/>
      </c>
      <c r="R384" s="21">
        <f>IFERROR(($P384/60)*INDEX('Standards &amp; Staff'!$G$15:$G$114,MATCH($C384,'Standards &amp; Staff'!$A$15:$A$114,0)),"")</f>
        <v/>
      </c>
      <c r="S384" s="21">
        <f>IFERROR($N384-$Q384,"")</f>
        <v/>
      </c>
      <c r="T384" s="38">
        <f>IFERROR($J384/$R384,"")</f>
        <v/>
      </c>
      <c r="U384" s="20" t="n"/>
      <c r="V384" s="20" t="n"/>
      <c r="W384" s="20" t="n"/>
      <c r="X384" s="20" t="n"/>
      <c r="Y384" s="39">
        <f>IFERROR(INDEX('Standards &amp; Staff'!$F$15:$F$114,MATCH($C384,'Standards &amp; Staff'!$A$15:$A$114,0)),"")</f>
        <v/>
      </c>
      <c r="Z384" s="39">
        <f>IFERROR(($P384/60)*$Y384,"")</f>
        <v/>
      </c>
      <c r="AA384" s="20" t="n"/>
      <c r="AB384" s="21">
        <f>IF($A384="","",IF(OR($M384="Not Completed",$U384="Failed",AND($T384&lt;&gt;"",$T384&lt;'Standards &amp; Staff'!$D$2),$AA384&gt;'Standards &amp; Staff'!$F$2),"Yes","No"))</f>
        <v/>
      </c>
      <c r="AC384" s="25">
        <f>IF($A384="","",IF($M384="Not Completed","Room Not Completed",IF($U384="Failed","Failed Inspection",IF(AND($T384&lt;&gt;"",$T384&lt;'Standards &amp; Staff'!$D$2),"Productivity Below Threshold",IF($AA384&gt;'Standards &amp; Staff'!$F$2,"Overtime Above Threshold","")))))</f>
        <v/>
      </c>
      <c r="AD384" s="26" t="n"/>
      <c r="AE384" s="26" t="n"/>
      <c r="AF384" s="20" t="n"/>
    </row>
    <row r="385">
      <c r="A385" s="19" t="n"/>
      <c r="B385" s="20" t="n"/>
      <c r="C385" s="20" t="n"/>
      <c r="D385" s="21">
        <f>IFERROR(INDEX('Standards &amp; Staff'!$B$15:$B$114,MATCH($C385,'Standards &amp; Staff'!$A$15:$A$114,0)),"")</f>
        <v/>
      </c>
      <c r="E385" s="21">
        <f>IFERROR(INDEX('Standards &amp; Staff'!$C$15:$C$114,MATCH($C385,'Standards &amp; Staff'!$A$15:$A$114,0)),"")</f>
        <v/>
      </c>
      <c r="F385" s="20" t="n"/>
      <c r="G385" s="20" t="n"/>
      <c r="H385" s="20" t="n"/>
      <c r="I385" s="20" t="n"/>
      <c r="J385" s="21">
        <f>IFERROR(IF($M385="Completed",INDEX('Standards &amp; Staff'!$B$5:$B$11,MATCH($I385,'Standards &amp; Staff'!$A$5:$A$11,0)),0),"")</f>
        <v/>
      </c>
      <c r="K385" s="22" t="n"/>
      <c r="L385" s="22" t="n"/>
      <c r="M385" s="20" t="n"/>
      <c r="N385" s="21">
        <f>IFERROR(IF(OR($K385="",$L385=""),"",MOD($L385-$K385,1)*1440),"")</f>
        <v/>
      </c>
      <c r="O385" s="20" t="n"/>
      <c r="P385" s="21">
        <f>IF(COUNTA($N385,$O385)=0,"",SUM($N385:$O385))</f>
        <v/>
      </c>
      <c r="Q385" s="21">
        <f>IFERROR(INDEX('Standards &amp; Staff'!$C$5:$C$11,MATCH($I385,'Standards &amp; Staff'!$A$5:$A$11,0)),"")</f>
        <v/>
      </c>
      <c r="R385" s="21">
        <f>IFERROR(($P385/60)*INDEX('Standards &amp; Staff'!$G$15:$G$114,MATCH($C385,'Standards &amp; Staff'!$A$15:$A$114,0)),"")</f>
        <v/>
      </c>
      <c r="S385" s="21">
        <f>IFERROR($N385-$Q385,"")</f>
        <v/>
      </c>
      <c r="T385" s="38">
        <f>IFERROR($J385/$R385,"")</f>
        <v/>
      </c>
      <c r="U385" s="20" t="n"/>
      <c r="V385" s="20" t="n"/>
      <c r="W385" s="20" t="n"/>
      <c r="X385" s="20" t="n"/>
      <c r="Y385" s="39">
        <f>IFERROR(INDEX('Standards &amp; Staff'!$F$15:$F$114,MATCH($C385,'Standards &amp; Staff'!$A$15:$A$114,0)),"")</f>
        <v/>
      </c>
      <c r="Z385" s="39">
        <f>IFERROR(($P385/60)*$Y385,"")</f>
        <v/>
      </c>
      <c r="AA385" s="20" t="n"/>
      <c r="AB385" s="21">
        <f>IF($A385="","",IF(OR($M385="Not Completed",$U385="Failed",AND($T385&lt;&gt;"",$T385&lt;'Standards &amp; Staff'!$D$2),$AA385&gt;'Standards &amp; Staff'!$F$2),"Yes","No"))</f>
        <v/>
      </c>
      <c r="AC385" s="25">
        <f>IF($A385="","",IF($M385="Not Completed","Room Not Completed",IF($U385="Failed","Failed Inspection",IF(AND($T385&lt;&gt;"",$T385&lt;'Standards &amp; Staff'!$D$2),"Productivity Below Threshold",IF($AA385&gt;'Standards &amp; Staff'!$F$2,"Overtime Above Threshold","")))))</f>
        <v/>
      </c>
      <c r="AD385" s="26" t="n"/>
      <c r="AE385" s="26" t="n"/>
      <c r="AF385" s="20" t="n"/>
    </row>
    <row r="386">
      <c r="A386" s="19" t="n"/>
      <c r="B386" s="20" t="n"/>
      <c r="C386" s="20" t="n"/>
      <c r="D386" s="21">
        <f>IFERROR(INDEX('Standards &amp; Staff'!$B$15:$B$114,MATCH($C386,'Standards &amp; Staff'!$A$15:$A$114,0)),"")</f>
        <v/>
      </c>
      <c r="E386" s="21">
        <f>IFERROR(INDEX('Standards &amp; Staff'!$C$15:$C$114,MATCH($C386,'Standards &amp; Staff'!$A$15:$A$114,0)),"")</f>
        <v/>
      </c>
      <c r="F386" s="20" t="n"/>
      <c r="G386" s="20" t="n"/>
      <c r="H386" s="20" t="n"/>
      <c r="I386" s="20" t="n"/>
      <c r="J386" s="21">
        <f>IFERROR(IF($M386="Completed",INDEX('Standards &amp; Staff'!$B$5:$B$11,MATCH($I386,'Standards &amp; Staff'!$A$5:$A$11,0)),0),"")</f>
        <v/>
      </c>
      <c r="K386" s="22" t="n"/>
      <c r="L386" s="22" t="n"/>
      <c r="M386" s="20" t="n"/>
      <c r="N386" s="21">
        <f>IFERROR(IF(OR($K386="",$L386=""),"",MOD($L386-$K386,1)*1440),"")</f>
        <v/>
      </c>
      <c r="O386" s="20" t="n"/>
      <c r="P386" s="21">
        <f>IF(COUNTA($N386,$O386)=0,"",SUM($N386:$O386))</f>
        <v/>
      </c>
      <c r="Q386" s="21">
        <f>IFERROR(INDEX('Standards &amp; Staff'!$C$5:$C$11,MATCH($I386,'Standards &amp; Staff'!$A$5:$A$11,0)),"")</f>
        <v/>
      </c>
      <c r="R386" s="21">
        <f>IFERROR(($P386/60)*INDEX('Standards &amp; Staff'!$G$15:$G$114,MATCH($C386,'Standards &amp; Staff'!$A$15:$A$114,0)),"")</f>
        <v/>
      </c>
      <c r="S386" s="21">
        <f>IFERROR($N386-$Q386,"")</f>
        <v/>
      </c>
      <c r="T386" s="38">
        <f>IFERROR($J386/$R386,"")</f>
        <v/>
      </c>
      <c r="U386" s="20" t="n"/>
      <c r="V386" s="20" t="n"/>
      <c r="W386" s="20" t="n"/>
      <c r="X386" s="20" t="n"/>
      <c r="Y386" s="39">
        <f>IFERROR(INDEX('Standards &amp; Staff'!$F$15:$F$114,MATCH($C386,'Standards &amp; Staff'!$A$15:$A$114,0)),"")</f>
        <v/>
      </c>
      <c r="Z386" s="39">
        <f>IFERROR(($P386/60)*$Y386,"")</f>
        <v/>
      </c>
      <c r="AA386" s="20" t="n"/>
      <c r="AB386" s="21">
        <f>IF($A386="","",IF(OR($M386="Not Completed",$U386="Failed",AND($T386&lt;&gt;"",$T386&lt;'Standards &amp; Staff'!$D$2),$AA386&gt;'Standards &amp; Staff'!$F$2),"Yes","No"))</f>
        <v/>
      </c>
      <c r="AC386" s="25">
        <f>IF($A386="","",IF($M386="Not Completed","Room Not Completed",IF($U386="Failed","Failed Inspection",IF(AND($T386&lt;&gt;"",$T386&lt;'Standards &amp; Staff'!$D$2),"Productivity Below Threshold",IF($AA386&gt;'Standards &amp; Staff'!$F$2,"Overtime Above Threshold","")))))</f>
        <v/>
      </c>
      <c r="AD386" s="26" t="n"/>
      <c r="AE386" s="26" t="n"/>
      <c r="AF386" s="20" t="n"/>
    </row>
    <row r="387">
      <c r="A387" s="19" t="n"/>
      <c r="B387" s="20" t="n"/>
      <c r="C387" s="20" t="n"/>
      <c r="D387" s="21">
        <f>IFERROR(INDEX('Standards &amp; Staff'!$B$15:$B$114,MATCH($C387,'Standards &amp; Staff'!$A$15:$A$114,0)),"")</f>
        <v/>
      </c>
      <c r="E387" s="21">
        <f>IFERROR(INDEX('Standards &amp; Staff'!$C$15:$C$114,MATCH($C387,'Standards &amp; Staff'!$A$15:$A$114,0)),"")</f>
        <v/>
      </c>
      <c r="F387" s="20" t="n"/>
      <c r="G387" s="20" t="n"/>
      <c r="H387" s="20" t="n"/>
      <c r="I387" s="20" t="n"/>
      <c r="J387" s="21">
        <f>IFERROR(IF($M387="Completed",INDEX('Standards &amp; Staff'!$B$5:$B$11,MATCH($I387,'Standards &amp; Staff'!$A$5:$A$11,0)),0),"")</f>
        <v/>
      </c>
      <c r="K387" s="22" t="n"/>
      <c r="L387" s="22" t="n"/>
      <c r="M387" s="20" t="n"/>
      <c r="N387" s="21">
        <f>IFERROR(IF(OR($K387="",$L387=""),"",MOD($L387-$K387,1)*1440),"")</f>
        <v/>
      </c>
      <c r="O387" s="20" t="n"/>
      <c r="P387" s="21">
        <f>IF(COUNTA($N387,$O387)=0,"",SUM($N387:$O387))</f>
        <v/>
      </c>
      <c r="Q387" s="21">
        <f>IFERROR(INDEX('Standards &amp; Staff'!$C$5:$C$11,MATCH($I387,'Standards &amp; Staff'!$A$5:$A$11,0)),"")</f>
        <v/>
      </c>
      <c r="R387" s="21">
        <f>IFERROR(($P387/60)*INDEX('Standards &amp; Staff'!$G$15:$G$114,MATCH($C387,'Standards &amp; Staff'!$A$15:$A$114,0)),"")</f>
        <v/>
      </c>
      <c r="S387" s="21">
        <f>IFERROR($N387-$Q387,"")</f>
        <v/>
      </c>
      <c r="T387" s="38">
        <f>IFERROR($J387/$R387,"")</f>
        <v/>
      </c>
      <c r="U387" s="20" t="n"/>
      <c r="V387" s="20" t="n"/>
      <c r="W387" s="20" t="n"/>
      <c r="X387" s="20" t="n"/>
      <c r="Y387" s="39">
        <f>IFERROR(INDEX('Standards &amp; Staff'!$F$15:$F$114,MATCH($C387,'Standards &amp; Staff'!$A$15:$A$114,0)),"")</f>
        <v/>
      </c>
      <c r="Z387" s="39">
        <f>IFERROR(($P387/60)*$Y387,"")</f>
        <v/>
      </c>
      <c r="AA387" s="20" t="n"/>
      <c r="AB387" s="21">
        <f>IF($A387="","",IF(OR($M387="Not Completed",$U387="Failed",AND($T387&lt;&gt;"",$T387&lt;'Standards &amp; Staff'!$D$2),$AA387&gt;'Standards &amp; Staff'!$F$2),"Yes","No"))</f>
        <v/>
      </c>
      <c r="AC387" s="25">
        <f>IF($A387="","",IF($M387="Not Completed","Room Not Completed",IF($U387="Failed","Failed Inspection",IF(AND($T387&lt;&gt;"",$T387&lt;'Standards &amp; Staff'!$D$2),"Productivity Below Threshold",IF($AA387&gt;'Standards &amp; Staff'!$F$2,"Overtime Above Threshold","")))))</f>
        <v/>
      </c>
      <c r="AD387" s="26" t="n"/>
      <c r="AE387" s="26" t="n"/>
      <c r="AF387" s="20" t="n"/>
    </row>
    <row r="388">
      <c r="A388" s="19" t="n"/>
      <c r="B388" s="20" t="n"/>
      <c r="C388" s="20" t="n"/>
      <c r="D388" s="21">
        <f>IFERROR(INDEX('Standards &amp; Staff'!$B$15:$B$114,MATCH($C388,'Standards &amp; Staff'!$A$15:$A$114,0)),"")</f>
        <v/>
      </c>
      <c r="E388" s="21">
        <f>IFERROR(INDEX('Standards &amp; Staff'!$C$15:$C$114,MATCH($C388,'Standards &amp; Staff'!$A$15:$A$114,0)),"")</f>
        <v/>
      </c>
      <c r="F388" s="20" t="n"/>
      <c r="G388" s="20" t="n"/>
      <c r="H388" s="20" t="n"/>
      <c r="I388" s="20" t="n"/>
      <c r="J388" s="21">
        <f>IFERROR(IF($M388="Completed",INDEX('Standards &amp; Staff'!$B$5:$B$11,MATCH($I388,'Standards &amp; Staff'!$A$5:$A$11,0)),0),"")</f>
        <v/>
      </c>
      <c r="K388" s="22" t="n"/>
      <c r="L388" s="22" t="n"/>
      <c r="M388" s="20" t="n"/>
      <c r="N388" s="21">
        <f>IFERROR(IF(OR($K388="",$L388=""),"",MOD($L388-$K388,1)*1440),"")</f>
        <v/>
      </c>
      <c r="O388" s="20" t="n"/>
      <c r="P388" s="21">
        <f>IF(COUNTA($N388,$O388)=0,"",SUM($N388:$O388))</f>
        <v/>
      </c>
      <c r="Q388" s="21">
        <f>IFERROR(INDEX('Standards &amp; Staff'!$C$5:$C$11,MATCH($I388,'Standards &amp; Staff'!$A$5:$A$11,0)),"")</f>
        <v/>
      </c>
      <c r="R388" s="21">
        <f>IFERROR(($P388/60)*INDEX('Standards &amp; Staff'!$G$15:$G$114,MATCH($C388,'Standards &amp; Staff'!$A$15:$A$114,0)),"")</f>
        <v/>
      </c>
      <c r="S388" s="21">
        <f>IFERROR($N388-$Q388,"")</f>
        <v/>
      </c>
      <c r="T388" s="38">
        <f>IFERROR($J388/$R388,"")</f>
        <v/>
      </c>
      <c r="U388" s="20" t="n"/>
      <c r="V388" s="20" t="n"/>
      <c r="W388" s="20" t="n"/>
      <c r="X388" s="20" t="n"/>
      <c r="Y388" s="39">
        <f>IFERROR(INDEX('Standards &amp; Staff'!$F$15:$F$114,MATCH($C388,'Standards &amp; Staff'!$A$15:$A$114,0)),"")</f>
        <v/>
      </c>
      <c r="Z388" s="39">
        <f>IFERROR(($P388/60)*$Y388,"")</f>
        <v/>
      </c>
      <c r="AA388" s="20" t="n"/>
      <c r="AB388" s="21">
        <f>IF($A388="","",IF(OR($M388="Not Completed",$U388="Failed",AND($T388&lt;&gt;"",$T388&lt;'Standards &amp; Staff'!$D$2),$AA388&gt;'Standards &amp; Staff'!$F$2),"Yes","No"))</f>
        <v/>
      </c>
      <c r="AC388" s="25">
        <f>IF($A388="","",IF($M388="Not Completed","Room Not Completed",IF($U388="Failed","Failed Inspection",IF(AND($T388&lt;&gt;"",$T388&lt;'Standards &amp; Staff'!$D$2),"Productivity Below Threshold",IF($AA388&gt;'Standards &amp; Staff'!$F$2,"Overtime Above Threshold","")))))</f>
        <v/>
      </c>
      <c r="AD388" s="26" t="n"/>
      <c r="AE388" s="26" t="n"/>
      <c r="AF388" s="20" t="n"/>
    </row>
    <row r="389">
      <c r="A389" s="19" t="n"/>
      <c r="B389" s="20" t="n"/>
      <c r="C389" s="20" t="n"/>
      <c r="D389" s="21">
        <f>IFERROR(INDEX('Standards &amp; Staff'!$B$15:$B$114,MATCH($C389,'Standards &amp; Staff'!$A$15:$A$114,0)),"")</f>
        <v/>
      </c>
      <c r="E389" s="21">
        <f>IFERROR(INDEX('Standards &amp; Staff'!$C$15:$C$114,MATCH($C389,'Standards &amp; Staff'!$A$15:$A$114,0)),"")</f>
        <v/>
      </c>
      <c r="F389" s="20" t="n"/>
      <c r="G389" s="20" t="n"/>
      <c r="H389" s="20" t="n"/>
      <c r="I389" s="20" t="n"/>
      <c r="J389" s="21">
        <f>IFERROR(IF($M389="Completed",INDEX('Standards &amp; Staff'!$B$5:$B$11,MATCH($I389,'Standards &amp; Staff'!$A$5:$A$11,0)),0),"")</f>
        <v/>
      </c>
      <c r="K389" s="22" t="n"/>
      <c r="L389" s="22" t="n"/>
      <c r="M389" s="20" t="n"/>
      <c r="N389" s="21">
        <f>IFERROR(IF(OR($K389="",$L389=""),"",MOD($L389-$K389,1)*1440),"")</f>
        <v/>
      </c>
      <c r="O389" s="20" t="n"/>
      <c r="P389" s="21">
        <f>IF(COUNTA($N389,$O389)=0,"",SUM($N389:$O389))</f>
        <v/>
      </c>
      <c r="Q389" s="21">
        <f>IFERROR(INDEX('Standards &amp; Staff'!$C$5:$C$11,MATCH($I389,'Standards &amp; Staff'!$A$5:$A$11,0)),"")</f>
        <v/>
      </c>
      <c r="R389" s="21">
        <f>IFERROR(($P389/60)*INDEX('Standards &amp; Staff'!$G$15:$G$114,MATCH($C389,'Standards &amp; Staff'!$A$15:$A$114,0)),"")</f>
        <v/>
      </c>
      <c r="S389" s="21">
        <f>IFERROR($N389-$Q389,"")</f>
        <v/>
      </c>
      <c r="T389" s="38">
        <f>IFERROR($J389/$R389,"")</f>
        <v/>
      </c>
      <c r="U389" s="20" t="n"/>
      <c r="V389" s="20" t="n"/>
      <c r="W389" s="20" t="n"/>
      <c r="X389" s="20" t="n"/>
      <c r="Y389" s="39">
        <f>IFERROR(INDEX('Standards &amp; Staff'!$F$15:$F$114,MATCH($C389,'Standards &amp; Staff'!$A$15:$A$114,0)),"")</f>
        <v/>
      </c>
      <c r="Z389" s="39">
        <f>IFERROR(($P389/60)*$Y389,"")</f>
        <v/>
      </c>
      <c r="AA389" s="20" t="n"/>
      <c r="AB389" s="21">
        <f>IF($A389="","",IF(OR($M389="Not Completed",$U389="Failed",AND($T389&lt;&gt;"",$T389&lt;'Standards &amp; Staff'!$D$2),$AA389&gt;'Standards &amp; Staff'!$F$2),"Yes","No"))</f>
        <v/>
      </c>
      <c r="AC389" s="25">
        <f>IF($A389="","",IF($M389="Not Completed","Room Not Completed",IF($U389="Failed","Failed Inspection",IF(AND($T389&lt;&gt;"",$T389&lt;'Standards &amp; Staff'!$D$2),"Productivity Below Threshold",IF($AA389&gt;'Standards &amp; Staff'!$F$2,"Overtime Above Threshold","")))))</f>
        <v/>
      </c>
      <c r="AD389" s="26" t="n"/>
      <c r="AE389" s="26" t="n"/>
      <c r="AF389" s="20" t="n"/>
    </row>
    <row r="390">
      <c r="A390" s="19" t="n"/>
      <c r="B390" s="20" t="n"/>
      <c r="C390" s="20" t="n"/>
      <c r="D390" s="21">
        <f>IFERROR(INDEX('Standards &amp; Staff'!$B$15:$B$114,MATCH($C390,'Standards &amp; Staff'!$A$15:$A$114,0)),"")</f>
        <v/>
      </c>
      <c r="E390" s="21">
        <f>IFERROR(INDEX('Standards &amp; Staff'!$C$15:$C$114,MATCH($C390,'Standards &amp; Staff'!$A$15:$A$114,0)),"")</f>
        <v/>
      </c>
      <c r="F390" s="20" t="n"/>
      <c r="G390" s="20" t="n"/>
      <c r="H390" s="20" t="n"/>
      <c r="I390" s="20" t="n"/>
      <c r="J390" s="21">
        <f>IFERROR(IF($M390="Completed",INDEX('Standards &amp; Staff'!$B$5:$B$11,MATCH($I390,'Standards &amp; Staff'!$A$5:$A$11,0)),0),"")</f>
        <v/>
      </c>
      <c r="K390" s="22" t="n"/>
      <c r="L390" s="22" t="n"/>
      <c r="M390" s="20" t="n"/>
      <c r="N390" s="21">
        <f>IFERROR(IF(OR($K390="",$L390=""),"",MOD($L390-$K390,1)*1440),"")</f>
        <v/>
      </c>
      <c r="O390" s="20" t="n"/>
      <c r="P390" s="21">
        <f>IF(COUNTA($N390,$O390)=0,"",SUM($N390:$O390))</f>
        <v/>
      </c>
      <c r="Q390" s="21">
        <f>IFERROR(INDEX('Standards &amp; Staff'!$C$5:$C$11,MATCH($I390,'Standards &amp; Staff'!$A$5:$A$11,0)),"")</f>
        <v/>
      </c>
      <c r="R390" s="21">
        <f>IFERROR(($P390/60)*INDEX('Standards &amp; Staff'!$G$15:$G$114,MATCH($C390,'Standards &amp; Staff'!$A$15:$A$114,0)),"")</f>
        <v/>
      </c>
      <c r="S390" s="21">
        <f>IFERROR($N390-$Q390,"")</f>
        <v/>
      </c>
      <c r="T390" s="38">
        <f>IFERROR($J390/$R390,"")</f>
        <v/>
      </c>
      <c r="U390" s="20" t="n"/>
      <c r="V390" s="20" t="n"/>
      <c r="W390" s="20" t="n"/>
      <c r="X390" s="20" t="n"/>
      <c r="Y390" s="39">
        <f>IFERROR(INDEX('Standards &amp; Staff'!$F$15:$F$114,MATCH($C390,'Standards &amp; Staff'!$A$15:$A$114,0)),"")</f>
        <v/>
      </c>
      <c r="Z390" s="39">
        <f>IFERROR(($P390/60)*$Y390,"")</f>
        <v/>
      </c>
      <c r="AA390" s="20" t="n"/>
      <c r="AB390" s="21">
        <f>IF($A390="","",IF(OR($M390="Not Completed",$U390="Failed",AND($T390&lt;&gt;"",$T390&lt;'Standards &amp; Staff'!$D$2),$AA390&gt;'Standards &amp; Staff'!$F$2),"Yes","No"))</f>
        <v/>
      </c>
      <c r="AC390" s="25">
        <f>IF($A390="","",IF($M390="Not Completed","Room Not Completed",IF($U390="Failed","Failed Inspection",IF(AND($T390&lt;&gt;"",$T390&lt;'Standards &amp; Staff'!$D$2),"Productivity Below Threshold",IF($AA390&gt;'Standards &amp; Staff'!$F$2,"Overtime Above Threshold","")))))</f>
        <v/>
      </c>
      <c r="AD390" s="26" t="n"/>
      <c r="AE390" s="26" t="n"/>
      <c r="AF390" s="20" t="n"/>
    </row>
    <row r="391">
      <c r="A391" s="19" t="n"/>
      <c r="B391" s="20" t="n"/>
      <c r="C391" s="20" t="n"/>
      <c r="D391" s="21">
        <f>IFERROR(INDEX('Standards &amp; Staff'!$B$15:$B$114,MATCH($C391,'Standards &amp; Staff'!$A$15:$A$114,0)),"")</f>
        <v/>
      </c>
      <c r="E391" s="21">
        <f>IFERROR(INDEX('Standards &amp; Staff'!$C$15:$C$114,MATCH($C391,'Standards &amp; Staff'!$A$15:$A$114,0)),"")</f>
        <v/>
      </c>
      <c r="F391" s="20" t="n"/>
      <c r="G391" s="20" t="n"/>
      <c r="H391" s="20" t="n"/>
      <c r="I391" s="20" t="n"/>
      <c r="J391" s="21">
        <f>IFERROR(IF($M391="Completed",INDEX('Standards &amp; Staff'!$B$5:$B$11,MATCH($I391,'Standards &amp; Staff'!$A$5:$A$11,0)),0),"")</f>
        <v/>
      </c>
      <c r="K391" s="22" t="n"/>
      <c r="L391" s="22" t="n"/>
      <c r="M391" s="20" t="n"/>
      <c r="N391" s="21">
        <f>IFERROR(IF(OR($K391="",$L391=""),"",MOD($L391-$K391,1)*1440),"")</f>
        <v/>
      </c>
      <c r="O391" s="20" t="n"/>
      <c r="P391" s="21">
        <f>IF(COUNTA($N391,$O391)=0,"",SUM($N391:$O391))</f>
        <v/>
      </c>
      <c r="Q391" s="21">
        <f>IFERROR(INDEX('Standards &amp; Staff'!$C$5:$C$11,MATCH($I391,'Standards &amp; Staff'!$A$5:$A$11,0)),"")</f>
        <v/>
      </c>
      <c r="R391" s="21">
        <f>IFERROR(($P391/60)*INDEX('Standards &amp; Staff'!$G$15:$G$114,MATCH($C391,'Standards &amp; Staff'!$A$15:$A$114,0)),"")</f>
        <v/>
      </c>
      <c r="S391" s="21">
        <f>IFERROR($N391-$Q391,"")</f>
        <v/>
      </c>
      <c r="T391" s="38">
        <f>IFERROR($J391/$R391,"")</f>
        <v/>
      </c>
      <c r="U391" s="20" t="n"/>
      <c r="V391" s="20" t="n"/>
      <c r="W391" s="20" t="n"/>
      <c r="X391" s="20" t="n"/>
      <c r="Y391" s="39">
        <f>IFERROR(INDEX('Standards &amp; Staff'!$F$15:$F$114,MATCH($C391,'Standards &amp; Staff'!$A$15:$A$114,0)),"")</f>
        <v/>
      </c>
      <c r="Z391" s="39">
        <f>IFERROR(($P391/60)*$Y391,"")</f>
        <v/>
      </c>
      <c r="AA391" s="20" t="n"/>
      <c r="AB391" s="21">
        <f>IF($A391="","",IF(OR($M391="Not Completed",$U391="Failed",AND($T391&lt;&gt;"",$T391&lt;'Standards &amp; Staff'!$D$2),$AA391&gt;'Standards &amp; Staff'!$F$2),"Yes","No"))</f>
        <v/>
      </c>
      <c r="AC391" s="25">
        <f>IF($A391="","",IF($M391="Not Completed","Room Not Completed",IF($U391="Failed","Failed Inspection",IF(AND($T391&lt;&gt;"",$T391&lt;'Standards &amp; Staff'!$D$2),"Productivity Below Threshold",IF($AA391&gt;'Standards &amp; Staff'!$F$2,"Overtime Above Threshold","")))))</f>
        <v/>
      </c>
      <c r="AD391" s="26" t="n"/>
      <c r="AE391" s="26" t="n"/>
      <c r="AF391" s="20" t="n"/>
    </row>
    <row r="392">
      <c r="A392" s="19" t="n"/>
      <c r="B392" s="20" t="n"/>
      <c r="C392" s="20" t="n"/>
      <c r="D392" s="21">
        <f>IFERROR(INDEX('Standards &amp; Staff'!$B$15:$B$114,MATCH($C392,'Standards &amp; Staff'!$A$15:$A$114,0)),"")</f>
        <v/>
      </c>
      <c r="E392" s="21">
        <f>IFERROR(INDEX('Standards &amp; Staff'!$C$15:$C$114,MATCH($C392,'Standards &amp; Staff'!$A$15:$A$114,0)),"")</f>
        <v/>
      </c>
      <c r="F392" s="20" t="n"/>
      <c r="G392" s="20" t="n"/>
      <c r="H392" s="20" t="n"/>
      <c r="I392" s="20" t="n"/>
      <c r="J392" s="21">
        <f>IFERROR(IF($M392="Completed",INDEX('Standards &amp; Staff'!$B$5:$B$11,MATCH($I392,'Standards &amp; Staff'!$A$5:$A$11,0)),0),"")</f>
        <v/>
      </c>
      <c r="K392" s="22" t="n"/>
      <c r="L392" s="22" t="n"/>
      <c r="M392" s="20" t="n"/>
      <c r="N392" s="21">
        <f>IFERROR(IF(OR($K392="",$L392=""),"",MOD($L392-$K392,1)*1440),"")</f>
        <v/>
      </c>
      <c r="O392" s="20" t="n"/>
      <c r="P392" s="21">
        <f>IF(COUNTA($N392,$O392)=0,"",SUM($N392:$O392))</f>
        <v/>
      </c>
      <c r="Q392" s="21">
        <f>IFERROR(INDEX('Standards &amp; Staff'!$C$5:$C$11,MATCH($I392,'Standards &amp; Staff'!$A$5:$A$11,0)),"")</f>
        <v/>
      </c>
      <c r="R392" s="21">
        <f>IFERROR(($P392/60)*INDEX('Standards &amp; Staff'!$G$15:$G$114,MATCH($C392,'Standards &amp; Staff'!$A$15:$A$114,0)),"")</f>
        <v/>
      </c>
      <c r="S392" s="21">
        <f>IFERROR($N392-$Q392,"")</f>
        <v/>
      </c>
      <c r="T392" s="38">
        <f>IFERROR($J392/$R392,"")</f>
        <v/>
      </c>
      <c r="U392" s="20" t="n"/>
      <c r="V392" s="20" t="n"/>
      <c r="W392" s="20" t="n"/>
      <c r="X392" s="20" t="n"/>
      <c r="Y392" s="39">
        <f>IFERROR(INDEX('Standards &amp; Staff'!$F$15:$F$114,MATCH($C392,'Standards &amp; Staff'!$A$15:$A$114,0)),"")</f>
        <v/>
      </c>
      <c r="Z392" s="39">
        <f>IFERROR(($P392/60)*$Y392,"")</f>
        <v/>
      </c>
      <c r="AA392" s="20" t="n"/>
      <c r="AB392" s="21">
        <f>IF($A392="","",IF(OR($M392="Not Completed",$U392="Failed",AND($T392&lt;&gt;"",$T392&lt;'Standards &amp; Staff'!$D$2),$AA392&gt;'Standards &amp; Staff'!$F$2),"Yes","No"))</f>
        <v/>
      </c>
      <c r="AC392" s="25">
        <f>IF($A392="","",IF($M392="Not Completed","Room Not Completed",IF($U392="Failed","Failed Inspection",IF(AND($T392&lt;&gt;"",$T392&lt;'Standards &amp; Staff'!$D$2),"Productivity Below Threshold",IF($AA392&gt;'Standards &amp; Staff'!$F$2,"Overtime Above Threshold","")))))</f>
        <v/>
      </c>
      <c r="AD392" s="26" t="n"/>
      <c r="AE392" s="26" t="n"/>
      <c r="AF392" s="20" t="n"/>
    </row>
    <row r="393">
      <c r="A393" s="19" t="n"/>
      <c r="B393" s="20" t="n"/>
      <c r="C393" s="20" t="n"/>
      <c r="D393" s="21">
        <f>IFERROR(INDEX('Standards &amp; Staff'!$B$15:$B$114,MATCH($C393,'Standards &amp; Staff'!$A$15:$A$114,0)),"")</f>
        <v/>
      </c>
      <c r="E393" s="21">
        <f>IFERROR(INDEX('Standards &amp; Staff'!$C$15:$C$114,MATCH($C393,'Standards &amp; Staff'!$A$15:$A$114,0)),"")</f>
        <v/>
      </c>
      <c r="F393" s="20" t="n"/>
      <c r="G393" s="20" t="n"/>
      <c r="H393" s="20" t="n"/>
      <c r="I393" s="20" t="n"/>
      <c r="J393" s="21">
        <f>IFERROR(IF($M393="Completed",INDEX('Standards &amp; Staff'!$B$5:$B$11,MATCH($I393,'Standards &amp; Staff'!$A$5:$A$11,0)),0),"")</f>
        <v/>
      </c>
      <c r="K393" s="22" t="n"/>
      <c r="L393" s="22" t="n"/>
      <c r="M393" s="20" t="n"/>
      <c r="N393" s="21">
        <f>IFERROR(IF(OR($K393="",$L393=""),"",MOD($L393-$K393,1)*1440),"")</f>
        <v/>
      </c>
      <c r="O393" s="20" t="n"/>
      <c r="P393" s="21">
        <f>IF(COUNTA($N393,$O393)=0,"",SUM($N393:$O393))</f>
        <v/>
      </c>
      <c r="Q393" s="21">
        <f>IFERROR(INDEX('Standards &amp; Staff'!$C$5:$C$11,MATCH($I393,'Standards &amp; Staff'!$A$5:$A$11,0)),"")</f>
        <v/>
      </c>
      <c r="R393" s="21">
        <f>IFERROR(($P393/60)*INDEX('Standards &amp; Staff'!$G$15:$G$114,MATCH($C393,'Standards &amp; Staff'!$A$15:$A$114,0)),"")</f>
        <v/>
      </c>
      <c r="S393" s="21">
        <f>IFERROR($N393-$Q393,"")</f>
        <v/>
      </c>
      <c r="T393" s="38">
        <f>IFERROR($J393/$R393,"")</f>
        <v/>
      </c>
      <c r="U393" s="20" t="n"/>
      <c r="V393" s="20" t="n"/>
      <c r="W393" s="20" t="n"/>
      <c r="X393" s="20" t="n"/>
      <c r="Y393" s="39">
        <f>IFERROR(INDEX('Standards &amp; Staff'!$F$15:$F$114,MATCH($C393,'Standards &amp; Staff'!$A$15:$A$114,0)),"")</f>
        <v/>
      </c>
      <c r="Z393" s="39">
        <f>IFERROR(($P393/60)*$Y393,"")</f>
        <v/>
      </c>
      <c r="AA393" s="20" t="n"/>
      <c r="AB393" s="21">
        <f>IF($A393="","",IF(OR($M393="Not Completed",$U393="Failed",AND($T393&lt;&gt;"",$T393&lt;'Standards &amp; Staff'!$D$2),$AA393&gt;'Standards &amp; Staff'!$F$2),"Yes","No"))</f>
        <v/>
      </c>
      <c r="AC393" s="25">
        <f>IF($A393="","",IF($M393="Not Completed","Room Not Completed",IF($U393="Failed","Failed Inspection",IF(AND($T393&lt;&gt;"",$T393&lt;'Standards &amp; Staff'!$D$2),"Productivity Below Threshold",IF($AA393&gt;'Standards &amp; Staff'!$F$2,"Overtime Above Threshold","")))))</f>
        <v/>
      </c>
      <c r="AD393" s="26" t="n"/>
      <c r="AE393" s="26" t="n"/>
      <c r="AF393" s="20" t="n"/>
    </row>
    <row r="394">
      <c r="A394" s="19" t="n"/>
      <c r="B394" s="20" t="n"/>
      <c r="C394" s="20" t="n"/>
      <c r="D394" s="21">
        <f>IFERROR(INDEX('Standards &amp; Staff'!$B$15:$B$114,MATCH($C394,'Standards &amp; Staff'!$A$15:$A$114,0)),"")</f>
        <v/>
      </c>
      <c r="E394" s="21">
        <f>IFERROR(INDEX('Standards &amp; Staff'!$C$15:$C$114,MATCH($C394,'Standards &amp; Staff'!$A$15:$A$114,0)),"")</f>
        <v/>
      </c>
      <c r="F394" s="20" t="n"/>
      <c r="G394" s="20" t="n"/>
      <c r="H394" s="20" t="n"/>
      <c r="I394" s="20" t="n"/>
      <c r="J394" s="21">
        <f>IFERROR(IF($M394="Completed",INDEX('Standards &amp; Staff'!$B$5:$B$11,MATCH($I394,'Standards &amp; Staff'!$A$5:$A$11,0)),0),"")</f>
        <v/>
      </c>
      <c r="K394" s="22" t="n"/>
      <c r="L394" s="22" t="n"/>
      <c r="M394" s="20" t="n"/>
      <c r="N394" s="21">
        <f>IFERROR(IF(OR($K394="",$L394=""),"",MOD($L394-$K394,1)*1440),"")</f>
        <v/>
      </c>
      <c r="O394" s="20" t="n"/>
      <c r="P394" s="21">
        <f>IF(COUNTA($N394,$O394)=0,"",SUM($N394:$O394))</f>
        <v/>
      </c>
      <c r="Q394" s="21">
        <f>IFERROR(INDEX('Standards &amp; Staff'!$C$5:$C$11,MATCH($I394,'Standards &amp; Staff'!$A$5:$A$11,0)),"")</f>
        <v/>
      </c>
      <c r="R394" s="21">
        <f>IFERROR(($P394/60)*INDEX('Standards &amp; Staff'!$G$15:$G$114,MATCH($C394,'Standards &amp; Staff'!$A$15:$A$114,0)),"")</f>
        <v/>
      </c>
      <c r="S394" s="21">
        <f>IFERROR($N394-$Q394,"")</f>
        <v/>
      </c>
      <c r="T394" s="38">
        <f>IFERROR($J394/$R394,"")</f>
        <v/>
      </c>
      <c r="U394" s="20" t="n"/>
      <c r="V394" s="20" t="n"/>
      <c r="W394" s="20" t="n"/>
      <c r="X394" s="20" t="n"/>
      <c r="Y394" s="39">
        <f>IFERROR(INDEX('Standards &amp; Staff'!$F$15:$F$114,MATCH($C394,'Standards &amp; Staff'!$A$15:$A$114,0)),"")</f>
        <v/>
      </c>
      <c r="Z394" s="39">
        <f>IFERROR(($P394/60)*$Y394,"")</f>
        <v/>
      </c>
      <c r="AA394" s="20" t="n"/>
      <c r="AB394" s="21">
        <f>IF($A394="","",IF(OR($M394="Not Completed",$U394="Failed",AND($T394&lt;&gt;"",$T394&lt;'Standards &amp; Staff'!$D$2),$AA394&gt;'Standards &amp; Staff'!$F$2),"Yes","No"))</f>
        <v/>
      </c>
      <c r="AC394" s="25">
        <f>IF($A394="","",IF($M394="Not Completed","Room Not Completed",IF($U394="Failed","Failed Inspection",IF(AND($T394&lt;&gt;"",$T394&lt;'Standards &amp; Staff'!$D$2),"Productivity Below Threshold",IF($AA394&gt;'Standards &amp; Staff'!$F$2,"Overtime Above Threshold","")))))</f>
        <v/>
      </c>
      <c r="AD394" s="26" t="n"/>
      <c r="AE394" s="26" t="n"/>
      <c r="AF394" s="20" t="n"/>
    </row>
    <row r="395">
      <c r="A395" s="19" t="n"/>
      <c r="B395" s="20" t="n"/>
      <c r="C395" s="20" t="n"/>
      <c r="D395" s="21">
        <f>IFERROR(INDEX('Standards &amp; Staff'!$B$15:$B$114,MATCH($C395,'Standards &amp; Staff'!$A$15:$A$114,0)),"")</f>
        <v/>
      </c>
      <c r="E395" s="21">
        <f>IFERROR(INDEX('Standards &amp; Staff'!$C$15:$C$114,MATCH($C395,'Standards &amp; Staff'!$A$15:$A$114,0)),"")</f>
        <v/>
      </c>
      <c r="F395" s="20" t="n"/>
      <c r="G395" s="20" t="n"/>
      <c r="H395" s="20" t="n"/>
      <c r="I395" s="20" t="n"/>
      <c r="J395" s="21">
        <f>IFERROR(IF($M395="Completed",INDEX('Standards &amp; Staff'!$B$5:$B$11,MATCH($I395,'Standards &amp; Staff'!$A$5:$A$11,0)),0),"")</f>
        <v/>
      </c>
      <c r="K395" s="22" t="n"/>
      <c r="L395" s="22" t="n"/>
      <c r="M395" s="20" t="n"/>
      <c r="N395" s="21">
        <f>IFERROR(IF(OR($K395="",$L395=""),"",MOD($L395-$K395,1)*1440),"")</f>
        <v/>
      </c>
      <c r="O395" s="20" t="n"/>
      <c r="P395" s="21">
        <f>IF(COUNTA($N395,$O395)=0,"",SUM($N395:$O395))</f>
        <v/>
      </c>
      <c r="Q395" s="21">
        <f>IFERROR(INDEX('Standards &amp; Staff'!$C$5:$C$11,MATCH($I395,'Standards &amp; Staff'!$A$5:$A$11,0)),"")</f>
        <v/>
      </c>
      <c r="R395" s="21">
        <f>IFERROR(($P395/60)*INDEX('Standards &amp; Staff'!$G$15:$G$114,MATCH($C395,'Standards &amp; Staff'!$A$15:$A$114,0)),"")</f>
        <v/>
      </c>
      <c r="S395" s="21">
        <f>IFERROR($N395-$Q395,"")</f>
        <v/>
      </c>
      <c r="T395" s="38">
        <f>IFERROR($J395/$R395,"")</f>
        <v/>
      </c>
      <c r="U395" s="20" t="n"/>
      <c r="V395" s="20" t="n"/>
      <c r="W395" s="20" t="n"/>
      <c r="X395" s="20" t="n"/>
      <c r="Y395" s="39">
        <f>IFERROR(INDEX('Standards &amp; Staff'!$F$15:$F$114,MATCH($C395,'Standards &amp; Staff'!$A$15:$A$114,0)),"")</f>
        <v/>
      </c>
      <c r="Z395" s="39">
        <f>IFERROR(($P395/60)*$Y395,"")</f>
        <v/>
      </c>
      <c r="AA395" s="20" t="n"/>
      <c r="AB395" s="21">
        <f>IF($A395="","",IF(OR($M395="Not Completed",$U395="Failed",AND($T395&lt;&gt;"",$T395&lt;'Standards &amp; Staff'!$D$2),$AA395&gt;'Standards &amp; Staff'!$F$2),"Yes","No"))</f>
        <v/>
      </c>
      <c r="AC395" s="25">
        <f>IF($A395="","",IF($M395="Not Completed","Room Not Completed",IF($U395="Failed","Failed Inspection",IF(AND($T395&lt;&gt;"",$T395&lt;'Standards &amp; Staff'!$D$2),"Productivity Below Threshold",IF($AA395&gt;'Standards &amp; Staff'!$F$2,"Overtime Above Threshold","")))))</f>
        <v/>
      </c>
      <c r="AD395" s="26" t="n"/>
      <c r="AE395" s="26" t="n"/>
      <c r="AF395" s="20" t="n"/>
    </row>
    <row r="396">
      <c r="A396" s="19" t="n"/>
      <c r="B396" s="20" t="n"/>
      <c r="C396" s="20" t="n"/>
      <c r="D396" s="21">
        <f>IFERROR(INDEX('Standards &amp; Staff'!$B$15:$B$114,MATCH($C396,'Standards &amp; Staff'!$A$15:$A$114,0)),"")</f>
        <v/>
      </c>
      <c r="E396" s="21">
        <f>IFERROR(INDEX('Standards &amp; Staff'!$C$15:$C$114,MATCH($C396,'Standards &amp; Staff'!$A$15:$A$114,0)),"")</f>
        <v/>
      </c>
      <c r="F396" s="20" t="n"/>
      <c r="G396" s="20" t="n"/>
      <c r="H396" s="20" t="n"/>
      <c r="I396" s="20" t="n"/>
      <c r="J396" s="21">
        <f>IFERROR(IF($M396="Completed",INDEX('Standards &amp; Staff'!$B$5:$B$11,MATCH($I396,'Standards &amp; Staff'!$A$5:$A$11,0)),0),"")</f>
        <v/>
      </c>
      <c r="K396" s="22" t="n"/>
      <c r="L396" s="22" t="n"/>
      <c r="M396" s="20" t="n"/>
      <c r="N396" s="21">
        <f>IFERROR(IF(OR($K396="",$L396=""),"",MOD($L396-$K396,1)*1440),"")</f>
        <v/>
      </c>
      <c r="O396" s="20" t="n"/>
      <c r="P396" s="21">
        <f>IF(COUNTA($N396,$O396)=0,"",SUM($N396:$O396))</f>
        <v/>
      </c>
      <c r="Q396" s="21">
        <f>IFERROR(INDEX('Standards &amp; Staff'!$C$5:$C$11,MATCH($I396,'Standards &amp; Staff'!$A$5:$A$11,0)),"")</f>
        <v/>
      </c>
      <c r="R396" s="21">
        <f>IFERROR(($P396/60)*INDEX('Standards &amp; Staff'!$G$15:$G$114,MATCH($C396,'Standards &amp; Staff'!$A$15:$A$114,0)),"")</f>
        <v/>
      </c>
      <c r="S396" s="21">
        <f>IFERROR($N396-$Q396,"")</f>
        <v/>
      </c>
      <c r="T396" s="38">
        <f>IFERROR($J396/$R396,"")</f>
        <v/>
      </c>
      <c r="U396" s="20" t="n"/>
      <c r="V396" s="20" t="n"/>
      <c r="W396" s="20" t="n"/>
      <c r="X396" s="20" t="n"/>
      <c r="Y396" s="39">
        <f>IFERROR(INDEX('Standards &amp; Staff'!$F$15:$F$114,MATCH($C396,'Standards &amp; Staff'!$A$15:$A$114,0)),"")</f>
        <v/>
      </c>
      <c r="Z396" s="39">
        <f>IFERROR(($P396/60)*$Y396,"")</f>
        <v/>
      </c>
      <c r="AA396" s="20" t="n"/>
      <c r="AB396" s="21">
        <f>IF($A396="","",IF(OR($M396="Not Completed",$U396="Failed",AND($T396&lt;&gt;"",$T396&lt;'Standards &amp; Staff'!$D$2),$AA396&gt;'Standards &amp; Staff'!$F$2),"Yes","No"))</f>
        <v/>
      </c>
      <c r="AC396" s="25">
        <f>IF($A396="","",IF($M396="Not Completed","Room Not Completed",IF($U396="Failed","Failed Inspection",IF(AND($T396&lt;&gt;"",$T396&lt;'Standards &amp; Staff'!$D$2),"Productivity Below Threshold",IF($AA396&gt;'Standards &amp; Staff'!$F$2,"Overtime Above Threshold","")))))</f>
        <v/>
      </c>
      <c r="AD396" s="26" t="n"/>
      <c r="AE396" s="26" t="n"/>
      <c r="AF396" s="20" t="n"/>
    </row>
    <row r="397">
      <c r="A397" s="19" t="n"/>
      <c r="B397" s="20" t="n"/>
      <c r="C397" s="20" t="n"/>
      <c r="D397" s="21">
        <f>IFERROR(INDEX('Standards &amp; Staff'!$B$15:$B$114,MATCH($C397,'Standards &amp; Staff'!$A$15:$A$114,0)),"")</f>
        <v/>
      </c>
      <c r="E397" s="21">
        <f>IFERROR(INDEX('Standards &amp; Staff'!$C$15:$C$114,MATCH($C397,'Standards &amp; Staff'!$A$15:$A$114,0)),"")</f>
        <v/>
      </c>
      <c r="F397" s="20" t="n"/>
      <c r="G397" s="20" t="n"/>
      <c r="H397" s="20" t="n"/>
      <c r="I397" s="20" t="n"/>
      <c r="J397" s="21">
        <f>IFERROR(IF($M397="Completed",INDEX('Standards &amp; Staff'!$B$5:$B$11,MATCH($I397,'Standards &amp; Staff'!$A$5:$A$11,0)),0),"")</f>
        <v/>
      </c>
      <c r="K397" s="22" t="n"/>
      <c r="L397" s="22" t="n"/>
      <c r="M397" s="20" t="n"/>
      <c r="N397" s="21">
        <f>IFERROR(IF(OR($K397="",$L397=""),"",MOD($L397-$K397,1)*1440),"")</f>
        <v/>
      </c>
      <c r="O397" s="20" t="n"/>
      <c r="P397" s="21">
        <f>IF(COUNTA($N397,$O397)=0,"",SUM($N397:$O397))</f>
        <v/>
      </c>
      <c r="Q397" s="21">
        <f>IFERROR(INDEX('Standards &amp; Staff'!$C$5:$C$11,MATCH($I397,'Standards &amp; Staff'!$A$5:$A$11,0)),"")</f>
        <v/>
      </c>
      <c r="R397" s="21">
        <f>IFERROR(($P397/60)*INDEX('Standards &amp; Staff'!$G$15:$G$114,MATCH($C397,'Standards &amp; Staff'!$A$15:$A$114,0)),"")</f>
        <v/>
      </c>
      <c r="S397" s="21">
        <f>IFERROR($N397-$Q397,"")</f>
        <v/>
      </c>
      <c r="T397" s="38">
        <f>IFERROR($J397/$R397,"")</f>
        <v/>
      </c>
      <c r="U397" s="20" t="n"/>
      <c r="V397" s="20" t="n"/>
      <c r="W397" s="20" t="n"/>
      <c r="X397" s="20" t="n"/>
      <c r="Y397" s="39">
        <f>IFERROR(INDEX('Standards &amp; Staff'!$F$15:$F$114,MATCH($C397,'Standards &amp; Staff'!$A$15:$A$114,0)),"")</f>
        <v/>
      </c>
      <c r="Z397" s="39">
        <f>IFERROR(($P397/60)*$Y397,"")</f>
        <v/>
      </c>
      <c r="AA397" s="20" t="n"/>
      <c r="AB397" s="21">
        <f>IF($A397="","",IF(OR($M397="Not Completed",$U397="Failed",AND($T397&lt;&gt;"",$T397&lt;'Standards &amp; Staff'!$D$2),$AA397&gt;'Standards &amp; Staff'!$F$2),"Yes","No"))</f>
        <v/>
      </c>
      <c r="AC397" s="25">
        <f>IF($A397="","",IF($M397="Not Completed","Room Not Completed",IF($U397="Failed","Failed Inspection",IF(AND($T397&lt;&gt;"",$T397&lt;'Standards &amp; Staff'!$D$2),"Productivity Below Threshold",IF($AA397&gt;'Standards &amp; Staff'!$F$2,"Overtime Above Threshold","")))))</f>
        <v/>
      </c>
      <c r="AD397" s="26" t="n"/>
      <c r="AE397" s="26" t="n"/>
      <c r="AF397" s="20" t="n"/>
    </row>
    <row r="398">
      <c r="A398" s="19" t="n"/>
      <c r="B398" s="20" t="n"/>
      <c r="C398" s="20" t="n"/>
      <c r="D398" s="21">
        <f>IFERROR(INDEX('Standards &amp; Staff'!$B$15:$B$114,MATCH($C398,'Standards &amp; Staff'!$A$15:$A$114,0)),"")</f>
        <v/>
      </c>
      <c r="E398" s="21">
        <f>IFERROR(INDEX('Standards &amp; Staff'!$C$15:$C$114,MATCH($C398,'Standards &amp; Staff'!$A$15:$A$114,0)),"")</f>
        <v/>
      </c>
      <c r="F398" s="20" t="n"/>
      <c r="G398" s="20" t="n"/>
      <c r="H398" s="20" t="n"/>
      <c r="I398" s="20" t="n"/>
      <c r="J398" s="21">
        <f>IFERROR(IF($M398="Completed",INDEX('Standards &amp; Staff'!$B$5:$B$11,MATCH($I398,'Standards &amp; Staff'!$A$5:$A$11,0)),0),"")</f>
        <v/>
      </c>
      <c r="K398" s="22" t="n"/>
      <c r="L398" s="22" t="n"/>
      <c r="M398" s="20" t="n"/>
      <c r="N398" s="21">
        <f>IFERROR(IF(OR($K398="",$L398=""),"",MOD($L398-$K398,1)*1440),"")</f>
        <v/>
      </c>
      <c r="O398" s="20" t="n"/>
      <c r="P398" s="21">
        <f>IF(COUNTA($N398,$O398)=0,"",SUM($N398:$O398))</f>
        <v/>
      </c>
      <c r="Q398" s="21">
        <f>IFERROR(INDEX('Standards &amp; Staff'!$C$5:$C$11,MATCH($I398,'Standards &amp; Staff'!$A$5:$A$11,0)),"")</f>
        <v/>
      </c>
      <c r="R398" s="21">
        <f>IFERROR(($P398/60)*INDEX('Standards &amp; Staff'!$G$15:$G$114,MATCH($C398,'Standards &amp; Staff'!$A$15:$A$114,0)),"")</f>
        <v/>
      </c>
      <c r="S398" s="21">
        <f>IFERROR($N398-$Q398,"")</f>
        <v/>
      </c>
      <c r="T398" s="38">
        <f>IFERROR($J398/$R398,"")</f>
        <v/>
      </c>
      <c r="U398" s="20" t="n"/>
      <c r="V398" s="20" t="n"/>
      <c r="W398" s="20" t="n"/>
      <c r="X398" s="20" t="n"/>
      <c r="Y398" s="39">
        <f>IFERROR(INDEX('Standards &amp; Staff'!$F$15:$F$114,MATCH($C398,'Standards &amp; Staff'!$A$15:$A$114,0)),"")</f>
        <v/>
      </c>
      <c r="Z398" s="39">
        <f>IFERROR(($P398/60)*$Y398,"")</f>
        <v/>
      </c>
      <c r="AA398" s="20" t="n"/>
      <c r="AB398" s="21">
        <f>IF($A398="","",IF(OR($M398="Not Completed",$U398="Failed",AND($T398&lt;&gt;"",$T398&lt;'Standards &amp; Staff'!$D$2),$AA398&gt;'Standards &amp; Staff'!$F$2),"Yes","No"))</f>
        <v/>
      </c>
      <c r="AC398" s="25">
        <f>IF($A398="","",IF($M398="Not Completed","Room Not Completed",IF($U398="Failed","Failed Inspection",IF(AND($T398&lt;&gt;"",$T398&lt;'Standards &amp; Staff'!$D$2),"Productivity Below Threshold",IF($AA398&gt;'Standards &amp; Staff'!$F$2,"Overtime Above Threshold","")))))</f>
        <v/>
      </c>
      <c r="AD398" s="26" t="n"/>
      <c r="AE398" s="26" t="n"/>
      <c r="AF398" s="20" t="n"/>
    </row>
    <row r="399">
      <c r="A399" s="19" t="n"/>
      <c r="B399" s="20" t="n"/>
      <c r="C399" s="20" t="n"/>
      <c r="D399" s="21">
        <f>IFERROR(INDEX('Standards &amp; Staff'!$B$15:$B$114,MATCH($C399,'Standards &amp; Staff'!$A$15:$A$114,0)),"")</f>
        <v/>
      </c>
      <c r="E399" s="21">
        <f>IFERROR(INDEX('Standards &amp; Staff'!$C$15:$C$114,MATCH($C399,'Standards &amp; Staff'!$A$15:$A$114,0)),"")</f>
        <v/>
      </c>
      <c r="F399" s="20" t="n"/>
      <c r="G399" s="20" t="n"/>
      <c r="H399" s="20" t="n"/>
      <c r="I399" s="20" t="n"/>
      <c r="J399" s="21">
        <f>IFERROR(IF($M399="Completed",INDEX('Standards &amp; Staff'!$B$5:$B$11,MATCH($I399,'Standards &amp; Staff'!$A$5:$A$11,0)),0),"")</f>
        <v/>
      </c>
      <c r="K399" s="22" t="n"/>
      <c r="L399" s="22" t="n"/>
      <c r="M399" s="20" t="n"/>
      <c r="N399" s="21">
        <f>IFERROR(IF(OR($K399="",$L399=""),"",MOD($L399-$K399,1)*1440),"")</f>
        <v/>
      </c>
      <c r="O399" s="20" t="n"/>
      <c r="P399" s="21">
        <f>IF(COUNTA($N399,$O399)=0,"",SUM($N399:$O399))</f>
        <v/>
      </c>
      <c r="Q399" s="21">
        <f>IFERROR(INDEX('Standards &amp; Staff'!$C$5:$C$11,MATCH($I399,'Standards &amp; Staff'!$A$5:$A$11,0)),"")</f>
        <v/>
      </c>
      <c r="R399" s="21">
        <f>IFERROR(($P399/60)*INDEX('Standards &amp; Staff'!$G$15:$G$114,MATCH($C399,'Standards &amp; Staff'!$A$15:$A$114,0)),"")</f>
        <v/>
      </c>
      <c r="S399" s="21">
        <f>IFERROR($N399-$Q399,"")</f>
        <v/>
      </c>
      <c r="T399" s="38">
        <f>IFERROR($J399/$R399,"")</f>
        <v/>
      </c>
      <c r="U399" s="20" t="n"/>
      <c r="V399" s="20" t="n"/>
      <c r="W399" s="20" t="n"/>
      <c r="X399" s="20" t="n"/>
      <c r="Y399" s="39">
        <f>IFERROR(INDEX('Standards &amp; Staff'!$F$15:$F$114,MATCH($C399,'Standards &amp; Staff'!$A$15:$A$114,0)),"")</f>
        <v/>
      </c>
      <c r="Z399" s="39">
        <f>IFERROR(($P399/60)*$Y399,"")</f>
        <v/>
      </c>
      <c r="AA399" s="20" t="n"/>
      <c r="AB399" s="21">
        <f>IF($A399="","",IF(OR($M399="Not Completed",$U399="Failed",AND($T399&lt;&gt;"",$T399&lt;'Standards &amp; Staff'!$D$2),$AA399&gt;'Standards &amp; Staff'!$F$2),"Yes","No"))</f>
        <v/>
      </c>
      <c r="AC399" s="25">
        <f>IF($A399="","",IF($M399="Not Completed","Room Not Completed",IF($U399="Failed","Failed Inspection",IF(AND($T399&lt;&gt;"",$T399&lt;'Standards &amp; Staff'!$D$2),"Productivity Below Threshold",IF($AA399&gt;'Standards &amp; Staff'!$F$2,"Overtime Above Threshold","")))))</f>
        <v/>
      </c>
      <c r="AD399" s="26" t="n"/>
      <c r="AE399" s="26" t="n"/>
      <c r="AF399" s="20" t="n"/>
    </row>
    <row r="400">
      <c r="A400" s="19" t="n"/>
      <c r="B400" s="20" t="n"/>
      <c r="C400" s="20" t="n"/>
      <c r="D400" s="21">
        <f>IFERROR(INDEX('Standards &amp; Staff'!$B$15:$B$114,MATCH($C400,'Standards &amp; Staff'!$A$15:$A$114,0)),"")</f>
        <v/>
      </c>
      <c r="E400" s="21">
        <f>IFERROR(INDEX('Standards &amp; Staff'!$C$15:$C$114,MATCH($C400,'Standards &amp; Staff'!$A$15:$A$114,0)),"")</f>
        <v/>
      </c>
      <c r="F400" s="20" t="n"/>
      <c r="G400" s="20" t="n"/>
      <c r="H400" s="20" t="n"/>
      <c r="I400" s="20" t="n"/>
      <c r="J400" s="21">
        <f>IFERROR(IF($M400="Completed",INDEX('Standards &amp; Staff'!$B$5:$B$11,MATCH($I400,'Standards &amp; Staff'!$A$5:$A$11,0)),0),"")</f>
        <v/>
      </c>
      <c r="K400" s="22" t="n"/>
      <c r="L400" s="22" t="n"/>
      <c r="M400" s="20" t="n"/>
      <c r="N400" s="21">
        <f>IFERROR(IF(OR($K400="",$L400=""),"",MOD($L400-$K400,1)*1440),"")</f>
        <v/>
      </c>
      <c r="O400" s="20" t="n"/>
      <c r="P400" s="21">
        <f>IF(COUNTA($N400,$O400)=0,"",SUM($N400:$O400))</f>
        <v/>
      </c>
      <c r="Q400" s="21">
        <f>IFERROR(INDEX('Standards &amp; Staff'!$C$5:$C$11,MATCH($I400,'Standards &amp; Staff'!$A$5:$A$11,0)),"")</f>
        <v/>
      </c>
      <c r="R400" s="21">
        <f>IFERROR(($P400/60)*INDEX('Standards &amp; Staff'!$G$15:$G$114,MATCH($C400,'Standards &amp; Staff'!$A$15:$A$114,0)),"")</f>
        <v/>
      </c>
      <c r="S400" s="21">
        <f>IFERROR($N400-$Q400,"")</f>
        <v/>
      </c>
      <c r="T400" s="38">
        <f>IFERROR($J400/$R400,"")</f>
        <v/>
      </c>
      <c r="U400" s="20" t="n"/>
      <c r="V400" s="20" t="n"/>
      <c r="W400" s="20" t="n"/>
      <c r="X400" s="20" t="n"/>
      <c r="Y400" s="39">
        <f>IFERROR(INDEX('Standards &amp; Staff'!$F$15:$F$114,MATCH($C400,'Standards &amp; Staff'!$A$15:$A$114,0)),"")</f>
        <v/>
      </c>
      <c r="Z400" s="39">
        <f>IFERROR(($P400/60)*$Y400,"")</f>
        <v/>
      </c>
      <c r="AA400" s="20" t="n"/>
      <c r="AB400" s="21">
        <f>IF($A400="","",IF(OR($M400="Not Completed",$U400="Failed",AND($T400&lt;&gt;"",$T400&lt;'Standards &amp; Staff'!$D$2),$AA400&gt;'Standards &amp; Staff'!$F$2),"Yes","No"))</f>
        <v/>
      </c>
      <c r="AC400" s="25">
        <f>IF($A400="","",IF($M400="Not Completed","Room Not Completed",IF($U400="Failed","Failed Inspection",IF(AND($T400&lt;&gt;"",$T400&lt;'Standards &amp; Staff'!$D$2),"Productivity Below Threshold",IF($AA400&gt;'Standards &amp; Staff'!$F$2,"Overtime Above Threshold","")))))</f>
        <v/>
      </c>
      <c r="AD400" s="26" t="n"/>
      <c r="AE400" s="26" t="n"/>
      <c r="AF400" s="20" t="n"/>
    </row>
    <row r="401">
      <c r="A401" s="19" t="n"/>
      <c r="B401" s="20" t="n"/>
      <c r="C401" s="20" t="n"/>
      <c r="D401" s="21">
        <f>IFERROR(INDEX('Standards &amp; Staff'!$B$15:$B$114,MATCH($C401,'Standards &amp; Staff'!$A$15:$A$114,0)),"")</f>
        <v/>
      </c>
      <c r="E401" s="21">
        <f>IFERROR(INDEX('Standards &amp; Staff'!$C$15:$C$114,MATCH($C401,'Standards &amp; Staff'!$A$15:$A$114,0)),"")</f>
        <v/>
      </c>
      <c r="F401" s="20" t="n"/>
      <c r="G401" s="20" t="n"/>
      <c r="H401" s="20" t="n"/>
      <c r="I401" s="20" t="n"/>
      <c r="J401" s="21">
        <f>IFERROR(IF($M401="Completed",INDEX('Standards &amp; Staff'!$B$5:$B$11,MATCH($I401,'Standards &amp; Staff'!$A$5:$A$11,0)),0),"")</f>
        <v/>
      </c>
      <c r="K401" s="22" t="n"/>
      <c r="L401" s="22" t="n"/>
      <c r="M401" s="20" t="n"/>
      <c r="N401" s="21">
        <f>IFERROR(IF(OR($K401="",$L401=""),"",MOD($L401-$K401,1)*1440),"")</f>
        <v/>
      </c>
      <c r="O401" s="20" t="n"/>
      <c r="P401" s="21">
        <f>IF(COUNTA($N401,$O401)=0,"",SUM($N401:$O401))</f>
        <v/>
      </c>
      <c r="Q401" s="21">
        <f>IFERROR(INDEX('Standards &amp; Staff'!$C$5:$C$11,MATCH($I401,'Standards &amp; Staff'!$A$5:$A$11,0)),"")</f>
        <v/>
      </c>
      <c r="R401" s="21">
        <f>IFERROR(($P401/60)*INDEX('Standards &amp; Staff'!$G$15:$G$114,MATCH($C401,'Standards &amp; Staff'!$A$15:$A$114,0)),"")</f>
        <v/>
      </c>
      <c r="S401" s="21">
        <f>IFERROR($N401-$Q401,"")</f>
        <v/>
      </c>
      <c r="T401" s="38">
        <f>IFERROR($J401/$R401,"")</f>
        <v/>
      </c>
      <c r="U401" s="20" t="n"/>
      <c r="V401" s="20" t="n"/>
      <c r="W401" s="20" t="n"/>
      <c r="X401" s="20" t="n"/>
      <c r="Y401" s="39">
        <f>IFERROR(INDEX('Standards &amp; Staff'!$F$15:$F$114,MATCH($C401,'Standards &amp; Staff'!$A$15:$A$114,0)),"")</f>
        <v/>
      </c>
      <c r="Z401" s="39">
        <f>IFERROR(($P401/60)*$Y401,"")</f>
        <v/>
      </c>
      <c r="AA401" s="20" t="n"/>
      <c r="AB401" s="21">
        <f>IF($A401="","",IF(OR($M401="Not Completed",$U401="Failed",AND($T401&lt;&gt;"",$T401&lt;'Standards &amp; Staff'!$D$2),$AA401&gt;'Standards &amp; Staff'!$F$2),"Yes","No"))</f>
        <v/>
      </c>
      <c r="AC401" s="25">
        <f>IF($A401="","",IF($M401="Not Completed","Room Not Completed",IF($U401="Failed","Failed Inspection",IF(AND($T401&lt;&gt;"",$T401&lt;'Standards &amp; Staff'!$D$2),"Productivity Below Threshold",IF($AA401&gt;'Standards &amp; Staff'!$F$2,"Overtime Above Threshold","")))))</f>
        <v/>
      </c>
      <c r="AD401" s="26" t="n"/>
      <c r="AE401" s="26" t="n"/>
      <c r="AF401" s="20" t="n"/>
    </row>
    <row r="402">
      <c r="A402" s="19" t="n"/>
      <c r="B402" s="20" t="n"/>
      <c r="C402" s="20" t="n"/>
      <c r="D402" s="21">
        <f>IFERROR(INDEX('Standards &amp; Staff'!$B$15:$B$114,MATCH($C402,'Standards &amp; Staff'!$A$15:$A$114,0)),"")</f>
        <v/>
      </c>
      <c r="E402" s="21">
        <f>IFERROR(INDEX('Standards &amp; Staff'!$C$15:$C$114,MATCH($C402,'Standards &amp; Staff'!$A$15:$A$114,0)),"")</f>
        <v/>
      </c>
      <c r="F402" s="20" t="n"/>
      <c r="G402" s="20" t="n"/>
      <c r="H402" s="20" t="n"/>
      <c r="I402" s="20" t="n"/>
      <c r="J402" s="21">
        <f>IFERROR(IF($M402="Completed",INDEX('Standards &amp; Staff'!$B$5:$B$11,MATCH($I402,'Standards &amp; Staff'!$A$5:$A$11,0)),0),"")</f>
        <v/>
      </c>
      <c r="K402" s="22" t="n"/>
      <c r="L402" s="22" t="n"/>
      <c r="M402" s="20" t="n"/>
      <c r="N402" s="21">
        <f>IFERROR(IF(OR($K402="",$L402=""),"",MOD($L402-$K402,1)*1440),"")</f>
        <v/>
      </c>
      <c r="O402" s="20" t="n"/>
      <c r="P402" s="21">
        <f>IF(COUNTA($N402,$O402)=0,"",SUM($N402:$O402))</f>
        <v/>
      </c>
      <c r="Q402" s="21">
        <f>IFERROR(INDEX('Standards &amp; Staff'!$C$5:$C$11,MATCH($I402,'Standards &amp; Staff'!$A$5:$A$11,0)),"")</f>
        <v/>
      </c>
      <c r="R402" s="21">
        <f>IFERROR(($P402/60)*INDEX('Standards &amp; Staff'!$G$15:$G$114,MATCH($C402,'Standards &amp; Staff'!$A$15:$A$114,0)),"")</f>
        <v/>
      </c>
      <c r="S402" s="21">
        <f>IFERROR($N402-$Q402,"")</f>
        <v/>
      </c>
      <c r="T402" s="38">
        <f>IFERROR($J402/$R402,"")</f>
        <v/>
      </c>
      <c r="U402" s="20" t="n"/>
      <c r="V402" s="20" t="n"/>
      <c r="W402" s="20" t="n"/>
      <c r="X402" s="20" t="n"/>
      <c r="Y402" s="39">
        <f>IFERROR(INDEX('Standards &amp; Staff'!$F$15:$F$114,MATCH($C402,'Standards &amp; Staff'!$A$15:$A$114,0)),"")</f>
        <v/>
      </c>
      <c r="Z402" s="39">
        <f>IFERROR(($P402/60)*$Y402,"")</f>
        <v/>
      </c>
      <c r="AA402" s="20" t="n"/>
      <c r="AB402" s="21">
        <f>IF($A402="","",IF(OR($M402="Not Completed",$U402="Failed",AND($T402&lt;&gt;"",$T402&lt;'Standards &amp; Staff'!$D$2),$AA402&gt;'Standards &amp; Staff'!$F$2),"Yes","No"))</f>
        <v/>
      </c>
      <c r="AC402" s="25">
        <f>IF($A402="","",IF($M402="Not Completed","Room Not Completed",IF($U402="Failed","Failed Inspection",IF(AND($T402&lt;&gt;"",$T402&lt;'Standards &amp; Staff'!$D$2),"Productivity Below Threshold",IF($AA402&gt;'Standards &amp; Staff'!$F$2,"Overtime Above Threshold","")))))</f>
        <v/>
      </c>
      <c r="AD402" s="26" t="n"/>
      <c r="AE402" s="26" t="n"/>
      <c r="AF402" s="20" t="n"/>
    </row>
    <row r="403">
      <c r="A403" s="19" t="n"/>
      <c r="B403" s="20" t="n"/>
      <c r="C403" s="20" t="n"/>
      <c r="D403" s="21">
        <f>IFERROR(INDEX('Standards &amp; Staff'!$B$15:$B$114,MATCH($C403,'Standards &amp; Staff'!$A$15:$A$114,0)),"")</f>
        <v/>
      </c>
      <c r="E403" s="21">
        <f>IFERROR(INDEX('Standards &amp; Staff'!$C$15:$C$114,MATCH($C403,'Standards &amp; Staff'!$A$15:$A$114,0)),"")</f>
        <v/>
      </c>
      <c r="F403" s="20" t="n"/>
      <c r="G403" s="20" t="n"/>
      <c r="H403" s="20" t="n"/>
      <c r="I403" s="20" t="n"/>
      <c r="J403" s="21">
        <f>IFERROR(IF($M403="Completed",INDEX('Standards &amp; Staff'!$B$5:$B$11,MATCH($I403,'Standards &amp; Staff'!$A$5:$A$11,0)),0),"")</f>
        <v/>
      </c>
      <c r="K403" s="22" t="n"/>
      <c r="L403" s="22" t="n"/>
      <c r="M403" s="20" t="n"/>
      <c r="N403" s="21">
        <f>IFERROR(IF(OR($K403="",$L403=""),"",MOD($L403-$K403,1)*1440),"")</f>
        <v/>
      </c>
      <c r="O403" s="20" t="n"/>
      <c r="P403" s="21">
        <f>IF(COUNTA($N403,$O403)=0,"",SUM($N403:$O403))</f>
        <v/>
      </c>
      <c r="Q403" s="21">
        <f>IFERROR(INDEX('Standards &amp; Staff'!$C$5:$C$11,MATCH($I403,'Standards &amp; Staff'!$A$5:$A$11,0)),"")</f>
        <v/>
      </c>
      <c r="R403" s="21">
        <f>IFERROR(($P403/60)*INDEX('Standards &amp; Staff'!$G$15:$G$114,MATCH($C403,'Standards &amp; Staff'!$A$15:$A$114,0)),"")</f>
        <v/>
      </c>
      <c r="S403" s="21">
        <f>IFERROR($N403-$Q403,"")</f>
        <v/>
      </c>
      <c r="T403" s="38">
        <f>IFERROR($J403/$R403,"")</f>
        <v/>
      </c>
      <c r="U403" s="20" t="n"/>
      <c r="V403" s="20" t="n"/>
      <c r="W403" s="20" t="n"/>
      <c r="X403" s="20" t="n"/>
      <c r="Y403" s="39">
        <f>IFERROR(INDEX('Standards &amp; Staff'!$F$15:$F$114,MATCH($C403,'Standards &amp; Staff'!$A$15:$A$114,0)),"")</f>
        <v/>
      </c>
      <c r="Z403" s="39">
        <f>IFERROR(($P403/60)*$Y403,"")</f>
        <v/>
      </c>
      <c r="AA403" s="20" t="n"/>
      <c r="AB403" s="21">
        <f>IF($A403="","",IF(OR($M403="Not Completed",$U403="Failed",AND($T403&lt;&gt;"",$T403&lt;'Standards &amp; Staff'!$D$2),$AA403&gt;'Standards &amp; Staff'!$F$2),"Yes","No"))</f>
        <v/>
      </c>
      <c r="AC403" s="25">
        <f>IF($A403="","",IF($M403="Not Completed","Room Not Completed",IF($U403="Failed","Failed Inspection",IF(AND($T403&lt;&gt;"",$T403&lt;'Standards &amp; Staff'!$D$2),"Productivity Below Threshold",IF($AA403&gt;'Standards &amp; Staff'!$F$2,"Overtime Above Threshold","")))))</f>
        <v/>
      </c>
      <c r="AD403" s="26" t="n"/>
      <c r="AE403" s="26" t="n"/>
      <c r="AF403" s="20" t="n"/>
    </row>
    <row r="404">
      <c r="A404" s="19" t="n"/>
      <c r="B404" s="20" t="n"/>
      <c r="C404" s="20" t="n"/>
      <c r="D404" s="21">
        <f>IFERROR(INDEX('Standards &amp; Staff'!$B$15:$B$114,MATCH($C404,'Standards &amp; Staff'!$A$15:$A$114,0)),"")</f>
        <v/>
      </c>
      <c r="E404" s="21">
        <f>IFERROR(INDEX('Standards &amp; Staff'!$C$15:$C$114,MATCH($C404,'Standards &amp; Staff'!$A$15:$A$114,0)),"")</f>
        <v/>
      </c>
      <c r="F404" s="20" t="n"/>
      <c r="G404" s="20" t="n"/>
      <c r="H404" s="20" t="n"/>
      <c r="I404" s="20" t="n"/>
      <c r="J404" s="21">
        <f>IFERROR(IF($M404="Completed",INDEX('Standards &amp; Staff'!$B$5:$B$11,MATCH($I404,'Standards &amp; Staff'!$A$5:$A$11,0)),0),"")</f>
        <v/>
      </c>
      <c r="K404" s="22" t="n"/>
      <c r="L404" s="22" t="n"/>
      <c r="M404" s="20" t="n"/>
      <c r="N404" s="21">
        <f>IFERROR(IF(OR($K404="",$L404=""),"",MOD($L404-$K404,1)*1440),"")</f>
        <v/>
      </c>
      <c r="O404" s="20" t="n"/>
      <c r="P404" s="21">
        <f>IF(COUNTA($N404,$O404)=0,"",SUM($N404:$O404))</f>
        <v/>
      </c>
      <c r="Q404" s="21">
        <f>IFERROR(INDEX('Standards &amp; Staff'!$C$5:$C$11,MATCH($I404,'Standards &amp; Staff'!$A$5:$A$11,0)),"")</f>
        <v/>
      </c>
      <c r="R404" s="21">
        <f>IFERROR(($P404/60)*INDEX('Standards &amp; Staff'!$G$15:$G$114,MATCH($C404,'Standards &amp; Staff'!$A$15:$A$114,0)),"")</f>
        <v/>
      </c>
      <c r="S404" s="21">
        <f>IFERROR($N404-$Q404,"")</f>
        <v/>
      </c>
      <c r="T404" s="38">
        <f>IFERROR($J404/$R404,"")</f>
        <v/>
      </c>
      <c r="U404" s="20" t="n"/>
      <c r="V404" s="20" t="n"/>
      <c r="W404" s="20" t="n"/>
      <c r="X404" s="20" t="n"/>
      <c r="Y404" s="39">
        <f>IFERROR(INDEX('Standards &amp; Staff'!$F$15:$F$114,MATCH($C404,'Standards &amp; Staff'!$A$15:$A$114,0)),"")</f>
        <v/>
      </c>
      <c r="Z404" s="39">
        <f>IFERROR(($P404/60)*$Y404,"")</f>
        <v/>
      </c>
      <c r="AA404" s="20" t="n"/>
      <c r="AB404" s="21">
        <f>IF($A404="","",IF(OR($M404="Not Completed",$U404="Failed",AND($T404&lt;&gt;"",$T404&lt;'Standards &amp; Staff'!$D$2),$AA404&gt;'Standards &amp; Staff'!$F$2),"Yes","No"))</f>
        <v/>
      </c>
      <c r="AC404" s="25">
        <f>IF($A404="","",IF($M404="Not Completed","Room Not Completed",IF($U404="Failed","Failed Inspection",IF(AND($T404&lt;&gt;"",$T404&lt;'Standards &amp; Staff'!$D$2),"Productivity Below Threshold",IF($AA404&gt;'Standards &amp; Staff'!$F$2,"Overtime Above Threshold","")))))</f>
        <v/>
      </c>
      <c r="AD404" s="26" t="n"/>
      <c r="AE404" s="26" t="n"/>
      <c r="AF404" s="20" t="n"/>
    </row>
    <row r="405">
      <c r="A405" s="19" t="n"/>
      <c r="B405" s="20" t="n"/>
      <c r="C405" s="20" t="n"/>
      <c r="D405" s="21">
        <f>IFERROR(INDEX('Standards &amp; Staff'!$B$15:$B$114,MATCH($C405,'Standards &amp; Staff'!$A$15:$A$114,0)),"")</f>
        <v/>
      </c>
      <c r="E405" s="21">
        <f>IFERROR(INDEX('Standards &amp; Staff'!$C$15:$C$114,MATCH($C405,'Standards &amp; Staff'!$A$15:$A$114,0)),"")</f>
        <v/>
      </c>
      <c r="F405" s="20" t="n"/>
      <c r="G405" s="20" t="n"/>
      <c r="H405" s="20" t="n"/>
      <c r="I405" s="20" t="n"/>
      <c r="J405" s="21">
        <f>IFERROR(IF($M405="Completed",INDEX('Standards &amp; Staff'!$B$5:$B$11,MATCH($I405,'Standards &amp; Staff'!$A$5:$A$11,0)),0),"")</f>
        <v/>
      </c>
      <c r="K405" s="22" t="n"/>
      <c r="L405" s="22" t="n"/>
      <c r="M405" s="20" t="n"/>
      <c r="N405" s="21">
        <f>IFERROR(IF(OR($K405="",$L405=""),"",MOD($L405-$K405,1)*1440),"")</f>
        <v/>
      </c>
      <c r="O405" s="20" t="n"/>
      <c r="P405" s="21">
        <f>IF(COUNTA($N405,$O405)=0,"",SUM($N405:$O405))</f>
        <v/>
      </c>
      <c r="Q405" s="21">
        <f>IFERROR(INDEX('Standards &amp; Staff'!$C$5:$C$11,MATCH($I405,'Standards &amp; Staff'!$A$5:$A$11,0)),"")</f>
        <v/>
      </c>
      <c r="R405" s="21">
        <f>IFERROR(($P405/60)*INDEX('Standards &amp; Staff'!$G$15:$G$114,MATCH($C405,'Standards &amp; Staff'!$A$15:$A$114,0)),"")</f>
        <v/>
      </c>
      <c r="S405" s="21">
        <f>IFERROR($N405-$Q405,"")</f>
        <v/>
      </c>
      <c r="T405" s="38">
        <f>IFERROR($J405/$R405,"")</f>
        <v/>
      </c>
      <c r="U405" s="20" t="n"/>
      <c r="V405" s="20" t="n"/>
      <c r="W405" s="20" t="n"/>
      <c r="X405" s="20" t="n"/>
      <c r="Y405" s="39">
        <f>IFERROR(INDEX('Standards &amp; Staff'!$F$15:$F$114,MATCH($C405,'Standards &amp; Staff'!$A$15:$A$114,0)),"")</f>
        <v/>
      </c>
      <c r="Z405" s="39">
        <f>IFERROR(($P405/60)*$Y405,"")</f>
        <v/>
      </c>
      <c r="AA405" s="20" t="n"/>
      <c r="AB405" s="21">
        <f>IF($A405="","",IF(OR($M405="Not Completed",$U405="Failed",AND($T405&lt;&gt;"",$T405&lt;'Standards &amp; Staff'!$D$2),$AA405&gt;'Standards &amp; Staff'!$F$2),"Yes","No"))</f>
        <v/>
      </c>
      <c r="AC405" s="25">
        <f>IF($A405="","",IF($M405="Not Completed","Room Not Completed",IF($U405="Failed","Failed Inspection",IF(AND($T405&lt;&gt;"",$T405&lt;'Standards &amp; Staff'!$D$2),"Productivity Below Threshold",IF($AA405&gt;'Standards &amp; Staff'!$F$2,"Overtime Above Threshold","")))))</f>
        <v/>
      </c>
      <c r="AD405" s="26" t="n"/>
      <c r="AE405" s="26" t="n"/>
      <c r="AF405" s="20" t="n"/>
    </row>
    <row r="406">
      <c r="A406" s="19" t="n"/>
      <c r="B406" s="20" t="n"/>
      <c r="C406" s="20" t="n"/>
      <c r="D406" s="21">
        <f>IFERROR(INDEX('Standards &amp; Staff'!$B$15:$B$114,MATCH($C406,'Standards &amp; Staff'!$A$15:$A$114,0)),"")</f>
        <v/>
      </c>
      <c r="E406" s="21">
        <f>IFERROR(INDEX('Standards &amp; Staff'!$C$15:$C$114,MATCH($C406,'Standards &amp; Staff'!$A$15:$A$114,0)),"")</f>
        <v/>
      </c>
      <c r="F406" s="20" t="n"/>
      <c r="G406" s="20" t="n"/>
      <c r="H406" s="20" t="n"/>
      <c r="I406" s="20" t="n"/>
      <c r="J406" s="21">
        <f>IFERROR(IF($M406="Completed",INDEX('Standards &amp; Staff'!$B$5:$B$11,MATCH($I406,'Standards &amp; Staff'!$A$5:$A$11,0)),0),"")</f>
        <v/>
      </c>
      <c r="K406" s="22" t="n"/>
      <c r="L406" s="22" t="n"/>
      <c r="M406" s="20" t="n"/>
      <c r="N406" s="21">
        <f>IFERROR(IF(OR($K406="",$L406=""),"",MOD($L406-$K406,1)*1440),"")</f>
        <v/>
      </c>
      <c r="O406" s="20" t="n"/>
      <c r="P406" s="21">
        <f>IF(COUNTA($N406,$O406)=0,"",SUM($N406:$O406))</f>
        <v/>
      </c>
      <c r="Q406" s="21">
        <f>IFERROR(INDEX('Standards &amp; Staff'!$C$5:$C$11,MATCH($I406,'Standards &amp; Staff'!$A$5:$A$11,0)),"")</f>
        <v/>
      </c>
      <c r="R406" s="21">
        <f>IFERROR(($P406/60)*INDEX('Standards &amp; Staff'!$G$15:$G$114,MATCH($C406,'Standards &amp; Staff'!$A$15:$A$114,0)),"")</f>
        <v/>
      </c>
      <c r="S406" s="21">
        <f>IFERROR($N406-$Q406,"")</f>
        <v/>
      </c>
      <c r="T406" s="38">
        <f>IFERROR($J406/$R406,"")</f>
        <v/>
      </c>
      <c r="U406" s="20" t="n"/>
      <c r="V406" s="20" t="n"/>
      <c r="W406" s="20" t="n"/>
      <c r="X406" s="20" t="n"/>
      <c r="Y406" s="39">
        <f>IFERROR(INDEX('Standards &amp; Staff'!$F$15:$F$114,MATCH($C406,'Standards &amp; Staff'!$A$15:$A$114,0)),"")</f>
        <v/>
      </c>
      <c r="Z406" s="39">
        <f>IFERROR(($P406/60)*$Y406,"")</f>
        <v/>
      </c>
      <c r="AA406" s="20" t="n"/>
      <c r="AB406" s="21">
        <f>IF($A406="","",IF(OR($M406="Not Completed",$U406="Failed",AND($T406&lt;&gt;"",$T406&lt;'Standards &amp; Staff'!$D$2),$AA406&gt;'Standards &amp; Staff'!$F$2),"Yes","No"))</f>
        <v/>
      </c>
      <c r="AC406" s="25">
        <f>IF($A406="","",IF($M406="Not Completed","Room Not Completed",IF($U406="Failed","Failed Inspection",IF(AND($T406&lt;&gt;"",$T406&lt;'Standards &amp; Staff'!$D$2),"Productivity Below Threshold",IF($AA406&gt;'Standards &amp; Staff'!$F$2,"Overtime Above Threshold","")))))</f>
        <v/>
      </c>
      <c r="AD406" s="26" t="n"/>
      <c r="AE406" s="26" t="n"/>
      <c r="AF406" s="20" t="n"/>
    </row>
    <row r="407">
      <c r="A407" s="19" t="n"/>
      <c r="B407" s="20" t="n"/>
      <c r="C407" s="20" t="n"/>
      <c r="D407" s="21">
        <f>IFERROR(INDEX('Standards &amp; Staff'!$B$15:$B$114,MATCH($C407,'Standards &amp; Staff'!$A$15:$A$114,0)),"")</f>
        <v/>
      </c>
      <c r="E407" s="21">
        <f>IFERROR(INDEX('Standards &amp; Staff'!$C$15:$C$114,MATCH($C407,'Standards &amp; Staff'!$A$15:$A$114,0)),"")</f>
        <v/>
      </c>
      <c r="F407" s="20" t="n"/>
      <c r="G407" s="20" t="n"/>
      <c r="H407" s="20" t="n"/>
      <c r="I407" s="20" t="n"/>
      <c r="J407" s="21">
        <f>IFERROR(IF($M407="Completed",INDEX('Standards &amp; Staff'!$B$5:$B$11,MATCH($I407,'Standards &amp; Staff'!$A$5:$A$11,0)),0),"")</f>
        <v/>
      </c>
      <c r="K407" s="22" t="n"/>
      <c r="L407" s="22" t="n"/>
      <c r="M407" s="20" t="n"/>
      <c r="N407" s="21">
        <f>IFERROR(IF(OR($K407="",$L407=""),"",MOD($L407-$K407,1)*1440),"")</f>
        <v/>
      </c>
      <c r="O407" s="20" t="n"/>
      <c r="P407" s="21">
        <f>IF(COUNTA($N407,$O407)=0,"",SUM($N407:$O407))</f>
        <v/>
      </c>
      <c r="Q407" s="21">
        <f>IFERROR(INDEX('Standards &amp; Staff'!$C$5:$C$11,MATCH($I407,'Standards &amp; Staff'!$A$5:$A$11,0)),"")</f>
        <v/>
      </c>
      <c r="R407" s="21">
        <f>IFERROR(($P407/60)*INDEX('Standards &amp; Staff'!$G$15:$G$114,MATCH($C407,'Standards &amp; Staff'!$A$15:$A$114,0)),"")</f>
        <v/>
      </c>
      <c r="S407" s="21">
        <f>IFERROR($N407-$Q407,"")</f>
        <v/>
      </c>
      <c r="T407" s="38">
        <f>IFERROR($J407/$R407,"")</f>
        <v/>
      </c>
      <c r="U407" s="20" t="n"/>
      <c r="V407" s="20" t="n"/>
      <c r="W407" s="20" t="n"/>
      <c r="X407" s="20" t="n"/>
      <c r="Y407" s="39">
        <f>IFERROR(INDEX('Standards &amp; Staff'!$F$15:$F$114,MATCH($C407,'Standards &amp; Staff'!$A$15:$A$114,0)),"")</f>
        <v/>
      </c>
      <c r="Z407" s="39">
        <f>IFERROR(($P407/60)*$Y407,"")</f>
        <v/>
      </c>
      <c r="AA407" s="20" t="n"/>
      <c r="AB407" s="21">
        <f>IF($A407="","",IF(OR($M407="Not Completed",$U407="Failed",AND($T407&lt;&gt;"",$T407&lt;'Standards &amp; Staff'!$D$2),$AA407&gt;'Standards &amp; Staff'!$F$2),"Yes","No"))</f>
        <v/>
      </c>
      <c r="AC407" s="25">
        <f>IF($A407="","",IF($M407="Not Completed","Room Not Completed",IF($U407="Failed","Failed Inspection",IF(AND($T407&lt;&gt;"",$T407&lt;'Standards &amp; Staff'!$D$2),"Productivity Below Threshold",IF($AA407&gt;'Standards &amp; Staff'!$F$2,"Overtime Above Threshold","")))))</f>
        <v/>
      </c>
      <c r="AD407" s="26" t="n"/>
      <c r="AE407" s="26" t="n"/>
      <c r="AF407" s="20" t="n"/>
    </row>
    <row r="408">
      <c r="A408" s="19" t="n"/>
      <c r="B408" s="20" t="n"/>
      <c r="C408" s="20" t="n"/>
      <c r="D408" s="21">
        <f>IFERROR(INDEX('Standards &amp; Staff'!$B$15:$B$114,MATCH($C408,'Standards &amp; Staff'!$A$15:$A$114,0)),"")</f>
        <v/>
      </c>
      <c r="E408" s="21">
        <f>IFERROR(INDEX('Standards &amp; Staff'!$C$15:$C$114,MATCH($C408,'Standards &amp; Staff'!$A$15:$A$114,0)),"")</f>
        <v/>
      </c>
      <c r="F408" s="20" t="n"/>
      <c r="G408" s="20" t="n"/>
      <c r="H408" s="20" t="n"/>
      <c r="I408" s="20" t="n"/>
      <c r="J408" s="21">
        <f>IFERROR(IF($M408="Completed",INDEX('Standards &amp; Staff'!$B$5:$B$11,MATCH($I408,'Standards &amp; Staff'!$A$5:$A$11,0)),0),"")</f>
        <v/>
      </c>
      <c r="K408" s="22" t="n"/>
      <c r="L408" s="22" t="n"/>
      <c r="M408" s="20" t="n"/>
      <c r="N408" s="21">
        <f>IFERROR(IF(OR($K408="",$L408=""),"",MOD($L408-$K408,1)*1440),"")</f>
        <v/>
      </c>
      <c r="O408" s="20" t="n"/>
      <c r="P408" s="21">
        <f>IF(COUNTA($N408,$O408)=0,"",SUM($N408:$O408))</f>
        <v/>
      </c>
      <c r="Q408" s="21">
        <f>IFERROR(INDEX('Standards &amp; Staff'!$C$5:$C$11,MATCH($I408,'Standards &amp; Staff'!$A$5:$A$11,0)),"")</f>
        <v/>
      </c>
      <c r="R408" s="21">
        <f>IFERROR(($P408/60)*INDEX('Standards &amp; Staff'!$G$15:$G$114,MATCH($C408,'Standards &amp; Staff'!$A$15:$A$114,0)),"")</f>
        <v/>
      </c>
      <c r="S408" s="21">
        <f>IFERROR($N408-$Q408,"")</f>
        <v/>
      </c>
      <c r="T408" s="38">
        <f>IFERROR($J408/$R408,"")</f>
        <v/>
      </c>
      <c r="U408" s="20" t="n"/>
      <c r="V408" s="20" t="n"/>
      <c r="W408" s="20" t="n"/>
      <c r="X408" s="20" t="n"/>
      <c r="Y408" s="39">
        <f>IFERROR(INDEX('Standards &amp; Staff'!$F$15:$F$114,MATCH($C408,'Standards &amp; Staff'!$A$15:$A$114,0)),"")</f>
        <v/>
      </c>
      <c r="Z408" s="39">
        <f>IFERROR(($P408/60)*$Y408,"")</f>
        <v/>
      </c>
      <c r="AA408" s="20" t="n"/>
      <c r="AB408" s="21">
        <f>IF($A408="","",IF(OR($M408="Not Completed",$U408="Failed",AND($T408&lt;&gt;"",$T408&lt;'Standards &amp; Staff'!$D$2),$AA408&gt;'Standards &amp; Staff'!$F$2),"Yes","No"))</f>
        <v/>
      </c>
      <c r="AC408" s="25">
        <f>IF($A408="","",IF($M408="Not Completed","Room Not Completed",IF($U408="Failed","Failed Inspection",IF(AND($T408&lt;&gt;"",$T408&lt;'Standards &amp; Staff'!$D$2),"Productivity Below Threshold",IF($AA408&gt;'Standards &amp; Staff'!$F$2,"Overtime Above Threshold","")))))</f>
        <v/>
      </c>
      <c r="AD408" s="26" t="n"/>
      <c r="AE408" s="26" t="n"/>
      <c r="AF408" s="20" t="n"/>
    </row>
    <row r="409">
      <c r="A409" s="19" t="n"/>
      <c r="B409" s="20" t="n"/>
      <c r="C409" s="20" t="n"/>
      <c r="D409" s="21">
        <f>IFERROR(INDEX('Standards &amp; Staff'!$B$15:$B$114,MATCH($C409,'Standards &amp; Staff'!$A$15:$A$114,0)),"")</f>
        <v/>
      </c>
      <c r="E409" s="21">
        <f>IFERROR(INDEX('Standards &amp; Staff'!$C$15:$C$114,MATCH($C409,'Standards &amp; Staff'!$A$15:$A$114,0)),"")</f>
        <v/>
      </c>
      <c r="F409" s="20" t="n"/>
      <c r="G409" s="20" t="n"/>
      <c r="H409" s="20" t="n"/>
      <c r="I409" s="20" t="n"/>
      <c r="J409" s="21">
        <f>IFERROR(IF($M409="Completed",INDEX('Standards &amp; Staff'!$B$5:$B$11,MATCH($I409,'Standards &amp; Staff'!$A$5:$A$11,0)),0),"")</f>
        <v/>
      </c>
      <c r="K409" s="22" t="n"/>
      <c r="L409" s="22" t="n"/>
      <c r="M409" s="20" t="n"/>
      <c r="N409" s="21">
        <f>IFERROR(IF(OR($K409="",$L409=""),"",MOD($L409-$K409,1)*1440),"")</f>
        <v/>
      </c>
      <c r="O409" s="20" t="n"/>
      <c r="P409" s="21">
        <f>IF(COUNTA($N409,$O409)=0,"",SUM($N409:$O409))</f>
        <v/>
      </c>
      <c r="Q409" s="21">
        <f>IFERROR(INDEX('Standards &amp; Staff'!$C$5:$C$11,MATCH($I409,'Standards &amp; Staff'!$A$5:$A$11,0)),"")</f>
        <v/>
      </c>
      <c r="R409" s="21">
        <f>IFERROR(($P409/60)*INDEX('Standards &amp; Staff'!$G$15:$G$114,MATCH($C409,'Standards &amp; Staff'!$A$15:$A$114,0)),"")</f>
        <v/>
      </c>
      <c r="S409" s="21">
        <f>IFERROR($N409-$Q409,"")</f>
        <v/>
      </c>
      <c r="T409" s="38">
        <f>IFERROR($J409/$R409,"")</f>
        <v/>
      </c>
      <c r="U409" s="20" t="n"/>
      <c r="V409" s="20" t="n"/>
      <c r="W409" s="20" t="n"/>
      <c r="X409" s="20" t="n"/>
      <c r="Y409" s="39">
        <f>IFERROR(INDEX('Standards &amp; Staff'!$F$15:$F$114,MATCH($C409,'Standards &amp; Staff'!$A$15:$A$114,0)),"")</f>
        <v/>
      </c>
      <c r="Z409" s="39">
        <f>IFERROR(($P409/60)*$Y409,"")</f>
        <v/>
      </c>
      <c r="AA409" s="20" t="n"/>
      <c r="AB409" s="21">
        <f>IF($A409="","",IF(OR($M409="Not Completed",$U409="Failed",AND($T409&lt;&gt;"",$T409&lt;'Standards &amp; Staff'!$D$2),$AA409&gt;'Standards &amp; Staff'!$F$2),"Yes","No"))</f>
        <v/>
      </c>
      <c r="AC409" s="25">
        <f>IF($A409="","",IF($M409="Not Completed","Room Not Completed",IF($U409="Failed","Failed Inspection",IF(AND($T409&lt;&gt;"",$T409&lt;'Standards &amp; Staff'!$D$2),"Productivity Below Threshold",IF($AA409&gt;'Standards &amp; Staff'!$F$2,"Overtime Above Threshold","")))))</f>
        <v/>
      </c>
      <c r="AD409" s="26" t="n"/>
      <c r="AE409" s="26" t="n"/>
      <c r="AF409" s="20" t="n"/>
    </row>
    <row r="410">
      <c r="A410" s="19" t="n"/>
      <c r="B410" s="20" t="n"/>
      <c r="C410" s="20" t="n"/>
      <c r="D410" s="21">
        <f>IFERROR(INDEX('Standards &amp; Staff'!$B$15:$B$114,MATCH($C410,'Standards &amp; Staff'!$A$15:$A$114,0)),"")</f>
        <v/>
      </c>
      <c r="E410" s="21">
        <f>IFERROR(INDEX('Standards &amp; Staff'!$C$15:$C$114,MATCH($C410,'Standards &amp; Staff'!$A$15:$A$114,0)),"")</f>
        <v/>
      </c>
      <c r="F410" s="20" t="n"/>
      <c r="G410" s="20" t="n"/>
      <c r="H410" s="20" t="n"/>
      <c r="I410" s="20" t="n"/>
      <c r="J410" s="21">
        <f>IFERROR(IF($M410="Completed",INDEX('Standards &amp; Staff'!$B$5:$B$11,MATCH($I410,'Standards &amp; Staff'!$A$5:$A$11,0)),0),"")</f>
        <v/>
      </c>
      <c r="K410" s="22" t="n"/>
      <c r="L410" s="22" t="n"/>
      <c r="M410" s="20" t="n"/>
      <c r="N410" s="21">
        <f>IFERROR(IF(OR($K410="",$L410=""),"",MOD($L410-$K410,1)*1440),"")</f>
        <v/>
      </c>
      <c r="O410" s="20" t="n"/>
      <c r="P410" s="21">
        <f>IF(COUNTA($N410,$O410)=0,"",SUM($N410:$O410))</f>
        <v/>
      </c>
      <c r="Q410" s="21">
        <f>IFERROR(INDEX('Standards &amp; Staff'!$C$5:$C$11,MATCH($I410,'Standards &amp; Staff'!$A$5:$A$11,0)),"")</f>
        <v/>
      </c>
      <c r="R410" s="21">
        <f>IFERROR(($P410/60)*INDEX('Standards &amp; Staff'!$G$15:$G$114,MATCH($C410,'Standards &amp; Staff'!$A$15:$A$114,0)),"")</f>
        <v/>
      </c>
      <c r="S410" s="21">
        <f>IFERROR($N410-$Q410,"")</f>
        <v/>
      </c>
      <c r="T410" s="38">
        <f>IFERROR($J410/$R410,"")</f>
        <v/>
      </c>
      <c r="U410" s="20" t="n"/>
      <c r="V410" s="20" t="n"/>
      <c r="W410" s="20" t="n"/>
      <c r="X410" s="20" t="n"/>
      <c r="Y410" s="39">
        <f>IFERROR(INDEX('Standards &amp; Staff'!$F$15:$F$114,MATCH($C410,'Standards &amp; Staff'!$A$15:$A$114,0)),"")</f>
        <v/>
      </c>
      <c r="Z410" s="39">
        <f>IFERROR(($P410/60)*$Y410,"")</f>
        <v/>
      </c>
      <c r="AA410" s="20" t="n"/>
      <c r="AB410" s="21">
        <f>IF($A410="","",IF(OR($M410="Not Completed",$U410="Failed",AND($T410&lt;&gt;"",$T410&lt;'Standards &amp; Staff'!$D$2),$AA410&gt;'Standards &amp; Staff'!$F$2),"Yes","No"))</f>
        <v/>
      </c>
      <c r="AC410" s="25">
        <f>IF($A410="","",IF($M410="Not Completed","Room Not Completed",IF($U410="Failed","Failed Inspection",IF(AND($T410&lt;&gt;"",$T410&lt;'Standards &amp; Staff'!$D$2),"Productivity Below Threshold",IF($AA410&gt;'Standards &amp; Staff'!$F$2,"Overtime Above Threshold","")))))</f>
        <v/>
      </c>
      <c r="AD410" s="26" t="n"/>
      <c r="AE410" s="26" t="n"/>
      <c r="AF410" s="20" t="n"/>
    </row>
    <row r="411">
      <c r="A411" s="19" t="n"/>
      <c r="B411" s="20" t="n"/>
      <c r="C411" s="20" t="n"/>
      <c r="D411" s="21">
        <f>IFERROR(INDEX('Standards &amp; Staff'!$B$15:$B$114,MATCH($C411,'Standards &amp; Staff'!$A$15:$A$114,0)),"")</f>
        <v/>
      </c>
      <c r="E411" s="21">
        <f>IFERROR(INDEX('Standards &amp; Staff'!$C$15:$C$114,MATCH($C411,'Standards &amp; Staff'!$A$15:$A$114,0)),"")</f>
        <v/>
      </c>
      <c r="F411" s="20" t="n"/>
      <c r="G411" s="20" t="n"/>
      <c r="H411" s="20" t="n"/>
      <c r="I411" s="20" t="n"/>
      <c r="J411" s="21">
        <f>IFERROR(IF($M411="Completed",INDEX('Standards &amp; Staff'!$B$5:$B$11,MATCH($I411,'Standards &amp; Staff'!$A$5:$A$11,0)),0),"")</f>
        <v/>
      </c>
      <c r="K411" s="22" t="n"/>
      <c r="L411" s="22" t="n"/>
      <c r="M411" s="20" t="n"/>
      <c r="N411" s="21">
        <f>IFERROR(IF(OR($K411="",$L411=""),"",MOD($L411-$K411,1)*1440),"")</f>
        <v/>
      </c>
      <c r="O411" s="20" t="n"/>
      <c r="P411" s="21">
        <f>IF(COUNTA($N411,$O411)=0,"",SUM($N411:$O411))</f>
        <v/>
      </c>
      <c r="Q411" s="21">
        <f>IFERROR(INDEX('Standards &amp; Staff'!$C$5:$C$11,MATCH($I411,'Standards &amp; Staff'!$A$5:$A$11,0)),"")</f>
        <v/>
      </c>
      <c r="R411" s="21">
        <f>IFERROR(($P411/60)*INDEX('Standards &amp; Staff'!$G$15:$G$114,MATCH($C411,'Standards &amp; Staff'!$A$15:$A$114,0)),"")</f>
        <v/>
      </c>
      <c r="S411" s="21">
        <f>IFERROR($N411-$Q411,"")</f>
        <v/>
      </c>
      <c r="T411" s="38">
        <f>IFERROR($J411/$R411,"")</f>
        <v/>
      </c>
      <c r="U411" s="20" t="n"/>
      <c r="V411" s="20" t="n"/>
      <c r="W411" s="20" t="n"/>
      <c r="X411" s="20" t="n"/>
      <c r="Y411" s="39">
        <f>IFERROR(INDEX('Standards &amp; Staff'!$F$15:$F$114,MATCH($C411,'Standards &amp; Staff'!$A$15:$A$114,0)),"")</f>
        <v/>
      </c>
      <c r="Z411" s="39">
        <f>IFERROR(($P411/60)*$Y411,"")</f>
        <v/>
      </c>
      <c r="AA411" s="20" t="n"/>
      <c r="AB411" s="21">
        <f>IF($A411="","",IF(OR($M411="Not Completed",$U411="Failed",AND($T411&lt;&gt;"",$T411&lt;'Standards &amp; Staff'!$D$2),$AA411&gt;'Standards &amp; Staff'!$F$2),"Yes","No"))</f>
        <v/>
      </c>
      <c r="AC411" s="25">
        <f>IF($A411="","",IF($M411="Not Completed","Room Not Completed",IF($U411="Failed","Failed Inspection",IF(AND($T411&lt;&gt;"",$T411&lt;'Standards &amp; Staff'!$D$2),"Productivity Below Threshold",IF($AA411&gt;'Standards &amp; Staff'!$F$2,"Overtime Above Threshold","")))))</f>
        <v/>
      </c>
      <c r="AD411" s="26" t="n"/>
      <c r="AE411" s="26" t="n"/>
      <c r="AF411" s="20" t="n"/>
    </row>
    <row r="412">
      <c r="A412" s="19" t="n"/>
      <c r="B412" s="20" t="n"/>
      <c r="C412" s="20" t="n"/>
      <c r="D412" s="21">
        <f>IFERROR(INDEX('Standards &amp; Staff'!$B$15:$B$114,MATCH($C412,'Standards &amp; Staff'!$A$15:$A$114,0)),"")</f>
        <v/>
      </c>
      <c r="E412" s="21">
        <f>IFERROR(INDEX('Standards &amp; Staff'!$C$15:$C$114,MATCH($C412,'Standards &amp; Staff'!$A$15:$A$114,0)),"")</f>
        <v/>
      </c>
      <c r="F412" s="20" t="n"/>
      <c r="G412" s="20" t="n"/>
      <c r="H412" s="20" t="n"/>
      <c r="I412" s="20" t="n"/>
      <c r="J412" s="21">
        <f>IFERROR(IF($M412="Completed",INDEX('Standards &amp; Staff'!$B$5:$B$11,MATCH($I412,'Standards &amp; Staff'!$A$5:$A$11,0)),0),"")</f>
        <v/>
      </c>
      <c r="K412" s="22" t="n"/>
      <c r="L412" s="22" t="n"/>
      <c r="M412" s="20" t="n"/>
      <c r="N412" s="21">
        <f>IFERROR(IF(OR($K412="",$L412=""),"",MOD($L412-$K412,1)*1440),"")</f>
        <v/>
      </c>
      <c r="O412" s="20" t="n"/>
      <c r="P412" s="21">
        <f>IF(COUNTA($N412,$O412)=0,"",SUM($N412:$O412))</f>
        <v/>
      </c>
      <c r="Q412" s="21">
        <f>IFERROR(INDEX('Standards &amp; Staff'!$C$5:$C$11,MATCH($I412,'Standards &amp; Staff'!$A$5:$A$11,0)),"")</f>
        <v/>
      </c>
      <c r="R412" s="21">
        <f>IFERROR(($P412/60)*INDEX('Standards &amp; Staff'!$G$15:$G$114,MATCH($C412,'Standards &amp; Staff'!$A$15:$A$114,0)),"")</f>
        <v/>
      </c>
      <c r="S412" s="21">
        <f>IFERROR($N412-$Q412,"")</f>
        <v/>
      </c>
      <c r="T412" s="38">
        <f>IFERROR($J412/$R412,"")</f>
        <v/>
      </c>
      <c r="U412" s="20" t="n"/>
      <c r="V412" s="20" t="n"/>
      <c r="W412" s="20" t="n"/>
      <c r="X412" s="20" t="n"/>
      <c r="Y412" s="39">
        <f>IFERROR(INDEX('Standards &amp; Staff'!$F$15:$F$114,MATCH($C412,'Standards &amp; Staff'!$A$15:$A$114,0)),"")</f>
        <v/>
      </c>
      <c r="Z412" s="39">
        <f>IFERROR(($P412/60)*$Y412,"")</f>
        <v/>
      </c>
      <c r="AA412" s="20" t="n"/>
      <c r="AB412" s="21">
        <f>IF($A412="","",IF(OR($M412="Not Completed",$U412="Failed",AND($T412&lt;&gt;"",$T412&lt;'Standards &amp; Staff'!$D$2),$AA412&gt;'Standards &amp; Staff'!$F$2),"Yes","No"))</f>
        <v/>
      </c>
      <c r="AC412" s="25">
        <f>IF($A412="","",IF($M412="Not Completed","Room Not Completed",IF($U412="Failed","Failed Inspection",IF(AND($T412&lt;&gt;"",$T412&lt;'Standards &amp; Staff'!$D$2),"Productivity Below Threshold",IF($AA412&gt;'Standards &amp; Staff'!$F$2,"Overtime Above Threshold","")))))</f>
        <v/>
      </c>
      <c r="AD412" s="26" t="n"/>
      <c r="AE412" s="26" t="n"/>
      <c r="AF412" s="20" t="n"/>
    </row>
    <row r="413">
      <c r="A413" s="19" t="n"/>
      <c r="B413" s="20" t="n"/>
      <c r="C413" s="20" t="n"/>
      <c r="D413" s="21">
        <f>IFERROR(INDEX('Standards &amp; Staff'!$B$15:$B$114,MATCH($C413,'Standards &amp; Staff'!$A$15:$A$114,0)),"")</f>
        <v/>
      </c>
      <c r="E413" s="21">
        <f>IFERROR(INDEX('Standards &amp; Staff'!$C$15:$C$114,MATCH($C413,'Standards &amp; Staff'!$A$15:$A$114,0)),"")</f>
        <v/>
      </c>
      <c r="F413" s="20" t="n"/>
      <c r="G413" s="20" t="n"/>
      <c r="H413" s="20" t="n"/>
      <c r="I413" s="20" t="n"/>
      <c r="J413" s="21">
        <f>IFERROR(IF($M413="Completed",INDEX('Standards &amp; Staff'!$B$5:$B$11,MATCH($I413,'Standards &amp; Staff'!$A$5:$A$11,0)),0),"")</f>
        <v/>
      </c>
      <c r="K413" s="22" t="n"/>
      <c r="L413" s="22" t="n"/>
      <c r="M413" s="20" t="n"/>
      <c r="N413" s="21">
        <f>IFERROR(IF(OR($K413="",$L413=""),"",MOD($L413-$K413,1)*1440),"")</f>
        <v/>
      </c>
      <c r="O413" s="20" t="n"/>
      <c r="P413" s="21">
        <f>IF(COUNTA($N413,$O413)=0,"",SUM($N413:$O413))</f>
        <v/>
      </c>
      <c r="Q413" s="21">
        <f>IFERROR(INDEX('Standards &amp; Staff'!$C$5:$C$11,MATCH($I413,'Standards &amp; Staff'!$A$5:$A$11,0)),"")</f>
        <v/>
      </c>
      <c r="R413" s="21">
        <f>IFERROR(($P413/60)*INDEX('Standards &amp; Staff'!$G$15:$G$114,MATCH($C413,'Standards &amp; Staff'!$A$15:$A$114,0)),"")</f>
        <v/>
      </c>
      <c r="S413" s="21">
        <f>IFERROR($N413-$Q413,"")</f>
        <v/>
      </c>
      <c r="T413" s="38">
        <f>IFERROR($J413/$R413,"")</f>
        <v/>
      </c>
      <c r="U413" s="20" t="n"/>
      <c r="V413" s="20" t="n"/>
      <c r="W413" s="20" t="n"/>
      <c r="X413" s="20" t="n"/>
      <c r="Y413" s="39">
        <f>IFERROR(INDEX('Standards &amp; Staff'!$F$15:$F$114,MATCH($C413,'Standards &amp; Staff'!$A$15:$A$114,0)),"")</f>
        <v/>
      </c>
      <c r="Z413" s="39">
        <f>IFERROR(($P413/60)*$Y413,"")</f>
        <v/>
      </c>
      <c r="AA413" s="20" t="n"/>
      <c r="AB413" s="21">
        <f>IF($A413="","",IF(OR($M413="Not Completed",$U413="Failed",AND($T413&lt;&gt;"",$T413&lt;'Standards &amp; Staff'!$D$2),$AA413&gt;'Standards &amp; Staff'!$F$2),"Yes","No"))</f>
        <v/>
      </c>
      <c r="AC413" s="25">
        <f>IF($A413="","",IF($M413="Not Completed","Room Not Completed",IF($U413="Failed","Failed Inspection",IF(AND($T413&lt;&gt;"",$T413&lt;'Standards &amp; Staff'!$D$2),"Productivity Below Threshold",IF($AA413&gt;'Standards &amp; Staff'!$F$2,"Overtime Above Threshold","")))))</f>
        <v/>
      </c>
      <c r="AD413" s="26" t="n"/>
      <c r="AE413" s="26" t="n"/>
      <c r="AF413" s="20" t="n"/>
    </row>
    <row r="414">
      <c r="A414" s="19" t="n"/>
      <c r="B414" s="20" t="n"/>
      <c r="C414" s="20" t="n"/>
      <c r="D414" s="21">
        <f>IFERROR(INDEX('Standards &amp; Staff'!$B$15:$B$114,MATCH($C414,'Standards &amp; Staff'!$A$15:$A$114,0)),"")</f>
        <v/>
      </c>
      <c r="E414" s="21">
        <f>IFERROR(INDEX('Standards &amp; Staff'!$C$15:$C$114,MATCH($C414,'Standards &amp; Staff'!$A$15:$A$114,0)),"")</f>
        <v/>
      </c>
      <c r="F414" s="20" t="n"/>
      <c r="G414" s="20" t="n"/>
      <c r="H414" s="20" t="n"/>
      <c r="I414" s="20" t="n"/>
      <c r="J414" s="21">
        <f>IFERROR(IF($M414="Completed",INDEX('Standards &amp; Staff'!$B$5:$B$11,MATCH($I414,'Standards &amp; Staff'!$A$5:$A$11,0)),0),"")</f>
        <v/>
      </c>
      <c r="K414" s="22" t="n"/>
      <c r="L414" s="22" t="n"/>
      <c r="M414" s="20" t="n"/>
      <c r="N414" s="21">
        <f>IFERROR(IF(OR($K414="",$L414=""),"",MOD($L414-$K414,1)*1440),"")</f>
        <v/>
      </c>
      <c r="O414" s="20" t="n"/>
      <c r="P414" s="21">
        <f>IF(COUNTA($N414,$O414)=0,"",SUM($N414:$O414))</f>
        <v/>
      </c>
      <c r="Q414" s="21">
        <f>IFERROR(INDEX('Standards &amp; Staff'!$C$5:$C$11,MATCH($I414,'Standards &amp; Staff'!$A$5:$A$11,0)),"")</f>
        <v/>
      </c>
      <c r="R414" s="21">
        <f>IFERROR(($P414/60)*INDEX('Standards &amp; Staff'!$G$15:$G$114,MATCH($C414,'Standards &amp; Staff'!$A$15:$A$114,0)),"")</f>
        <v/>
      </c>
      <c r="S414" s="21">
        <f>IFERROR($N414-$Q414,"")</f>
        <v/>
      </c>
      <c r="T414" s="38">
        <f>IFERROR($J414/$R414,"")</f>
        <v/>
      </c>
      <c r="U414" s="20" t="n"/>
      <c r="V414" s="20" t="n"/>
      <c r="W414" s="20" t="n"/>
      <c r="X414" s="20" t="n"/>
      <c r="Y414" s="39">
        <f>IFERROR(INDEX('Standards &amp; Staff'!$F$15:$F$114,MATCH($C414,'Standards &amp; Staff'!$A$15:$A$114,0)),"")</f>
        <v/>
      </c>
      <c r="Z414" s="39">
        <f>IFERROR(($P414/60)*$Y414,"")</f>
        <v/>
      </c>
      <c r="AA414" s="20" t="n"/>
      <c r="AB414" s="21">
        <f>IF($A414="","",IF(OR($M414="Not Completed",$U414="Failed",AND($T414&lt;&gt;"",$T414&lt;'Standards &amp; Staff'!$D$2),$AA414&gt;'Standards &amp; Staff'!$F$2),"Yes","No"))</f>
        <v/>
      </c>
      <c r="AC414" s="25">
        <f>IF($A414="","",IF($M414="Not Completed","Room Not Completed",IF($U414="Failed","Failed Inspection",IF(AND($T414&lt;&gt;"",$T414&lt;'Standards &amp; Staff'!$D$2),"Productivity Below Threshold",IF($AA414&gt;'Standards &amp; Staff'!$F$2,"Overtime Above Threshold","")))))</f>
        <v/>
      </c>
      <c r="AD414" s="26" t="n"/>
      <c r="AE414" s="26" t="n"/>
      <c r="AF414" s="20" t="n"/>
    </row>
    <row r="415">
      <c r="A415" s="19" t="n"/>
      <c r="B415" s="20" t="n"/>
      <c r="C415" s="20" t="n"/>
      <c r="D415" s="21">
        <f>IFERROR(INDEX('Standards &amp; Staff'!$B$15:$B$114,MATCH($C415,'Standards &amp; Staff'!$A$15:$A$114,0)),"")</f>
        <v/>
      </c>
      <c r="E415" s="21">
        <f>IFERROR(INDEX('Standards &amp; Staff'!$C$15:$C$114,MATCH($C415,'Standards &amp; Staff'!$A$15:$A$114,0)),"")</f>
        <v/>
      </c>
      <c r="F415" s="20" t="n"/>
      <c r="G415" s="20" t="n"/>
      <c r="H415" s="20" t="n"/>
      <c r="I415" s="20" t="n"/>
      <c r="J415" s="21">
        <f>IFERROR(IF($M415="Completed",INDEX('Standards &amp; Staff'!$B$5:$B$11,MATCH($I415,'Standards &amp; Staff'!$A$5:$A$11,0)),0),"")</f>
        <v/>
      </c>
      <c r="K415" s="22" t="n"/>
      <c r="L415" s="22" t="n"/>
      <c r="M415" s="20" t="n"/>
      <c r="N415" s="21">
        <f>IFERROR(IF(OR($K415="",$L415=""),"",MOD($L415-$K415,1)*1440),"")</f>
        <v/>
      </c>
      <c r="O415" s="20" t="n"/>
      <c r="P415" s="21">
        <f>IF(COUNTA($N415,$O415)=0,"",SUM($N415:$O415))</f>
        <v/>
      </c>
      <c r="Q415" s="21">
        <f>IFERROR(INDEX('Standards &amp; Staff'!$C$5:$C$11,MATCH($I415,'Standards &amp; Staff'!$A$5:$A$11,0)),"")</f>
        <v/>
      </c>
      <c r="R415" s="21">
        <f>IFERROR(($P415/60)*INDEX('Standards &amp; Staff'!$G$15:$G$114,MATCH($C415,'Standards &amp; Staff'!$A$15:$A$114,0)),"")</f>
        <v/>
      </c>
      <c r="S415" s="21">
        <f>IFERROR($N415-$Q415,"")</f>
        <v/>
      </c>
      <c r="T415" s="38">
        <f>IFERROR($J415/$R415,"")</f>
        <v/>
      </c>
      <c r="U415" s="20" t="n"/>
      <c r="V415" s="20" t="n"/>
      <c r="W415" s="20" t="n"/>
      <c r="X415" s="20" t="n"/>
      <c r="Y415" s="39">
        <f>IFERROR(INDEX('Standards &amp; Staff'!$F$15:$F$114,MATCH($C415,'Standards &amp; Staff'!$A$15:$A$114,0)),"")</f>
        <v/>
      </c>
      <c r="Z415" s="39">
        <f>IFERROR(($P415/60)*$Y415,"")</f>
        <v/>
      </c>
      <c r="AA415" s="20" t="n"/>
      <c r="AB415" s="21">
        <f>IF($A415="","",IF(OR($M415="Not Completed",$U415="Failed",AND($T415&lt;&gt;"",$T415&lt;'Standards &amp; Staff'!$D$2),$AA415&gt;'Standards &amp; Staff'!$F$2),"Yes","No"))</f>
        <v/>
      </c>
      <c r="AC415" s="25">
        <f>IF($A415="","",IF($M415="Not Completed","Room Not Completed",IF($U415="Failed","Failed Inspection",IF(AND($T415&lt;&gt;"",$T415&lt;'Standards &amp; Staff'!$D$2),"Productivity Below Threshold",IF($AA415&gt;'Standards &amp; Staff'!$F$2,"Overtime Above Threshold","")))))</f>
        <v/>
      </c>
      <c r="AD415" s="26" t="n"/>
      <c r="AE415" s="26" t="n"/>
      <c r="AF415" s="20" t="n"/>
    </row>
    <row r="416">
      <c r="A416" s="19" t="n"/>
      <c r="B416" s="20" t="n"/>
      <c r="C416" s="20" t="n"/>
      <c r="D416" s="21">
        <f>IFERROR(INDEX('Standards &amp; Staff'!$B$15:$B$114,MATCH($C416,'Standards &amp; Staff'!$A$15:$A$114,0)),"")</f>
        <v/>
      </c>
      <c r="E416" s="21">
        <f>IFERROR(INDEX('Standards &amp; Staff'!$C$15:$C$114,MATCH($C416,'Standards &amp; Staff'!$A$15:$A$114,0)),"")</f>
        <v/>
      </c>
      <c r="F416" s="20" t="n"/>
      <c r="G416" s="20" t="n"/>
      <c r="H416" s="20" t="n"/>
      <c r="I416" s="20" t="n"/>
      <c r="J416" s="21">
        <f>IFERROR(IF($M416="Completed",INDEX('Standards &amp; Staff'!$B$5:$B$11,MATCH($I416,'Standards &amp; Staff'!$A$5:$A$11,0)),0),"")</f>
        <v/>
      </c>
      <c r="K416" s="22" t="n"/>
      <c r="L416" s="22" t="n"/>
      <c r="M416" s="20" t="n"/>
      <c r="N416" s="21">
        <f>IFERROR(IF(OR($K416="",$L416=""),"",MOD($L416-$K416,1)*1440),"")</f>
        <v/>
      </c>
      <c r="O416" s="20" t="n"/>
      <c r="P416" s="21">
        <f>IF(COUNTA($N416,$O416)=0,"",SUM($N416:$O416))</f>
        <v/>
      </c>
      <c r="Q416" s="21">
        <f>IFERROR(INDEX('Standards &amp; Staff'!$C$5:$C$11,MATCH($I416,'Standards &amp; Staff'!$A$5:$A$11,0)),"")</f>
        <v/>
      </c>
      <c r="R416" s="21">
        <f>IFERROR(($P416/60)*INDEX('Standards &amp; Staff'!$G$15:$G$114,MATCH($C416,'Standards &amp; Staff'!$A$15:$A$114,0)),"")</f>
        <v/>
      </c>
      <c r="S416" s="21">
        <f>IFERROR($N416-$Q416,"")</f>
        <v/>
      </c>
      <c r="T416" s="38">
        <f>IFERROR($J416/$R416,"")</f>
        <v/>
      </c>
      <c r="U416" s="20" t="n"/>
      <c r="V416" s="20" t="n"/>
      <c r="W416" s="20" t="n"/>
      <c r="X416" s="20" t="n"/>
      <c r="Y416" s="39">
        <f>IFERROR(INDEX('Standards &amp; Staff'!$F$15:$F$114,MATCH($C416,'Standards &amp; Staff'!$A$15:$A$114,0)),"")</f>
        <v/>
      </c>
      <c r="Z416" s="39">
        <f>IFERROR(($P416/60)*$Y416,"")</f>
        <v/>
      </c>
      <c r="AA416" s="20" t="n"/>
      <c r="AB416" s="21">
        <f>IF($A416="","",IF(OR($M416="Not Completed",$U416="Failed",AND($T416&lt;&gt;"",$T416&lt;'Standards &amp; Staff'!$D$2),$AA416&gt;'Standards &amp; Staff'!$F$2),"Yes","No"))</f>
        <v/>
      </c>
      <c r="AC416" s="25">
        <f>IF($A416="","",IF($M416="Not Completed","Room Not Completed",IF($U416="Failed","Failed Inspection",IF(AND($T416&lt;&gt;"",$T416&lt;'Standards &amp; Staff'!$D$2),"Productivity Below Threshold",IF($AA416&gt;'Standards &amp; Staff'!$F$2,"Overtime Above Threshold","")))))</f>
        <v/>
      </c>
      <c r="AD416" s="26" t="n"/>
      <c r="AE416" s="26" t="n"/>
      <c r="AF416" s="20" t="n"/>
    </row>
    <row r="417">
      <c r="A417" s="19" t="n"/>
      <c r="B417" s="20" t="n"/>
      <c r="C417" s="20" t="n"/>
      <c r="D417" s="21">
        <f>IFERROR(INDEX('Standards &amp; Staff'!$B$15:$B$114,MATCH($C417,'Standards &amp; Staff'!$A$15:$A$114,0)),"")</f>
        <v/>
      </c>
      <c r="E417" s="21">
        <f>IFERROR(INDEX('Standards &amp; Staff'!$C$15:$C$114,MATCH($C417,'Standards &amp; Staff'!$A$15:$A$114,0)),"")</f>
        <v/>
      </c>
      <c r="F417" s="20" t="n"/>
      <c r="G417" s="20" t="n"/>
      <c r="H417" s="20" t="n"/>
      <c r="I417" s="20" t="n"/>
      <c r="J417" s="21">
        <f>IFERROR(IF($M417="Completed",INDEX('Standards &amp; Staff'!$B$5:$B$11,MATCH($I417,'Standards &amp; Staff'!$A$5:$A$11,0)),0),"")</f>
        <v/>
      </c>
      <c r="K417" s="22" t="n"/>
      <c r="L417" s="22" t="n"/>
      <c r="M417" s="20" t="n"/>
      <c r="N417" s="21">
        <f>IFERROR(IF(OR($K417="",$L417=""),"",MOD($L417-$K417,1)*1440),"")</f>
        <v/>
      </c>
      <c r="O417" s="20" t="n"/>
      <c r="P417" s="21">
        <f>IF(COUNTA($N417,$O417)=0,"",SUM($N417:$O417))</f>
        <v/>
      </c>
      <c r="Q417" s="21">
        <f>IFERROR(INDEX('Standards &amp; Staff'!$C$5:$C$11,MATCH($I417,'Standards &amp; Staff'!$A$5:$A$11,0)),"")</f>
        <v/>
      </c>
      <c r="R417" s="21">
        <f>IFERROR(($P417/60)*INDEX('Standards &amp; Staff'!$G$15:$G$114,MATCH($C417,'Standards &amp; Staff'!$A$15:$A$114,0)),"")</f>
        <v/>
      </c>
      <c r="S417" s="21">
        <f>IFERROR($N417-$Q417,"")</f>
        <v/>
      </c>
      <c r="T417" s="38">
        <f>IFERROR($J417/$R417,"")</f>
        <v/>
      </c>
      <c r="U417" s="20" t="n"/>
      <c r="V417" s="20" t="n"/>
      <c r="W417" s="20" t="n"/>
      <c r="X417" s="20" t="n"/>
      <c r="Y417" s="39">
        <f>IFERROR(INDEX('Standards &amp; Staff'!$F$15:$F$114,MATCH($C417,'Standards &amp; Staff'!$A$15:$A$114,0)),"")</f>
        <v/>
      </c>
      <c r="Z417" s="39">
        <f>IFERROR(($P417/60)*$Y417,"")</f>
        <v/>
      </c>
      <c r="AA417" s="20" t="n"/>
      <c r="AB417" s="21">
        <f>IF($A417="","",IF(OR($M417="Not Completed",$U417="Failed",AND($T417&lt;&gt;"",$T417&lt;'Standards &amp; Staff'!$D$2),$AA417&gt;'Standards &amp; Staff'!$F$2),"Yes","No"))</f>
        <v/>
      </c>
      <c r="AC417" s="25">
        <f>IF($A417="","",IF($M417="Not Completed","Room Not Completed",IF($U417="Failed","Failed Inspection",IF(AND($T417&lt;&gt;"",$T417&lt;'Standards &amp; Staff'!$D$2),"Productivity Below Threshold",IF($AA417&gt;'Standards &amp; Staff'!$F$2,"Overtime Above Threshold","")))))</f>
        <v/>
      </c>
      <c r="AD417" s="26" t="n"/>
      <c r="AE417" s="26" t="n"/>
      <c r="AF417" s="20" t="n"/>
    </row>
    <row r="418">
      <c r="A418" s="19" t="n"/>
      <c r="B418" s="20" t="n"/>
      <c r="C418" s="20" t="n"/>
      <c r="D418" s="21">
        <f>IFERROR(INDEX('Standards &amp; Staff'!$B$15:$B$114,MATCH($C418,'Standards &amp; Staff'!$A$15:$A$114,0)),"")</f>
        <v/>
      </c>
      <c r="E418" s="21">
        <f>IFERROR(INDEX('Standards &amp; Staff'!$C$15:$C$114,MATCH($C418,'Standards &amp; Staff'!$A$15:$A$114,0)),"")</f>
        <v/>
      </c>
      <c r="F418" s="20" t="n"/>
      <c r="G418" s="20" t="n"/>
      <c r="H418" s="20" t="n"/>
      <c r="I418" s="20" t="n"/>
      <c r="J418" s="21">
        <f>IFERROR(IF($M418="Completed",INDEX('Standards &amp; Staff'!$B$5:$B$11,MATCH($I418,'Standards &amp; Staff'!$A$5:$A$11,0)),0),"")</f>
        <v/>
      </c>
      <c r="K418" s="22" t="n"/>
      <c r="L418" s="22" t="n"/>
      <c r="M418" s="20" t="n"/>
      <c r="N418" s="21">
        <f>IFERROR(IF(OR($K418="",$L418=""),"",MOD($L418-$K418,1)*1440),"")</f>
        <v/>
      </c>
      <c r="O418" s="20" t="n"/>
      <c r="P418" s="21">
        <f>IF(COUNTA($N418,$O418)=0,"",SUM($N418:$O418))</f>
        <v/>
      </c>
      <c r="Q418" s="21">
        <f>IFERROR(INDEX('Standards &amp; Staff'!$C$5:$C$11,MATCH($I418,'Standards &amp; Staff'!$A$5:$A$11,0)),"")</f>
        <v/>
      </c>
      <c r="R418" s="21">
        <f>IFERROR(($P418/60)*INDEX('Standards &amp; Staff'!$G$15:$G$114,MATCH($C418,'Standards &amp; Staff'!$A$15:$A$114,0)),"")</f>
        <v/>
      </c>
      <c r="S418" s="21">
        <f>IFERROR($N418-$Q418,"")</f>
        <v/>
      </c>
      <c r="T418" s="38">
        <f>IFERROR($J418/$R418,"")</f>
        <v/>
      </c>
      <c r="U418" s="20" t="n"/>
      <c r="V418" s="20" t="n"/>
      <c r="W418" s="20" t="n"/>
      <c r="X418" s="20" t="n"/>
      <c r="Y418" s="39">
        <f>IFERROR(INDEX('Standards &amp; Staff'!$F$15:$F$114,MATCH($C418,'Standards &amp; Staff'!$A$15:$A$114,0)),"")</f>
        <v/>
      </c>
      <c r="Z418" s="39">
        <f>IFERROR(($P418/60)*$Y418,"")</f>
        <v/>
      </c>
      <c r="AA418" s="20" t="n"/>
      <c r="AB418" s="21">
        <f>IF($A418="","",IF(OR($M418="Not Completed",$U418="Failed",AND($T418&lt;&gt;"",$T418&lt;'Standards &amp; Staff'!$D$2),$AA418&gt;'Standards &amp; Staff'!$F$2),"Yes","No"))</f>
        <v/>
      </c>
      <c r="AC418" s="25">
        <f>IF($A418="","",IF($M418="Not Completed","Room Not Completed",IF($U418="Failed","Failed Inspection",IF(AND($T418&lt;&gt;"",$T418&lt;'Standards &amp; Staff'!$D$2),"Productivity Below Threshold",IF($AA418&gt;'Standards &amp; Staff'!$F$2,"Overtime Above Threshold","")))))</f>
        <v/>
      </c>
      <c r="AD418" s="26" t="n"/>
      <c r="AE418" s="26" t="n"/>
      <c r="AF418" s="20" t="n"/>
    </row>
    <row r="419">
      <c r="A419" s="19" t="n"/>
      <c r="B419" s="20" t="n"/>
      <c r="C419" s="20" t="n"/>
      <c r="D419" s="21">
        <f>IFERROR(INDEX('Standards &amp; Staff'!$B$15:$B$114,MATCH($C419,'Standards &amp; Staff'!$A$15:$A$114,0)),"")</f>
        <v/>
      </c>
      <c r="E419" s="21">
        <f>IFERROR(INDEX('Standards &amp; Staff'!$C$15:$C$114,MATCH($C419,'Standards &amp; Staff'!$A$15:$A$114,0)),"")</f>
        <v/>
      </c>
      <c r="F419" s="20" t="n"/>
      <c r="G419" s="20" t="n"/>
      <c r="H419" s="20" t="n"/>
      <c r="I419" s="20" t="n"/>
      <c r="J419" s="21">
        <f>IFERROR(IF($M419="Completed",INDEX('Standards &amp; Staff'!$B$5:$B$11,MATCH($I419,'Standards &amp; Staff'!$A$5:$A$11,0)),0),"")</f>
        <v/>
      </c>
      <c r="K419" s="22" t="n"/>
      <c r="L419" s="22" t="n"/>
      <c r="M419" s="20" t="n"/>
      <c r="N419" s="21">
        <f>IFERROR(IF(OR($K419="",$L419=""),"",MOD($L419-$K419,1)*1440),"")</f>
        <v/>
      </c>
      <c r="O419" s="20" t="n"/>
      <c r="P419" s="21">
        <f>IF(COUNTA($N419,$O419)=0,"",SUM($N419:$O419))</f>
        <v/>
      </c>
      <c r="Q419" s="21">
        <f>IFERROR(INDEX('Standards &amp; Staff'!$C$5:$C$11,MATCH($I419,'Standards &amp; Staff'!$A$5:$A$11,0)),"")</f>
        <v/>
      </c>
      <c r="R419" s="21">
        <f>IFERROR(($P419/60)*INDEX('Standards &amp; Staff'!$G$15:$G$114,MATCH($C419,'Standards &amp; Staff'!$A$15:$A$114,0)),"")</f>
        <v/>
      </c>
      <c r="S419" s="21">
        <f>IFERROR($N419-$Q419,"")</f>
        <v/>
      </c>
      <c r="T419" s="38">
        <f>IFERROR($J419/$R419,"")</f>
        <v/>
      </c>
      <c r="U419" s="20" t="n"/>
      <c r="V419" s="20" t="n"/>
      <c r="W419" s="20" t="n"/>
      <c r="X419" s="20" t="n"/>
      <c r="Y419" s="39">
        <f>IFERROR(INDEX('Standards &amp; Staff'!$F$15:$F$114,MATCH($C419,'Standards &amp; Staff'!$A$15:$A$114,0)),"")</f>
        <v/>
      </c>
      <c r="Z419" s="39">
        <f>IFERROR(($P419/60)*$Y419,"")</f>
        <v/>
      </c>
      <c r="AA419" s="20" t="n"/>
      <c r="AB419" s="21">
        <f>IF($A419="","",IF(OR($M419="Not Completed",$U419="Failed",AND($T419&lt;&gt;"",$T419&lt;'Standards &amp; Staff'!$D$2),$AA419&gt;'Standards &amp; Staff'!$F$2),"Yes","No"))</f>
        <v/>
      </c>
      <c r="AC419" s="25">
        <f>IF($A419="","",IF($M419="Not Completed","Room Not Completed",IF($U419="Failed","Failed Inspection",IF(AND($T419&lt;&gt;"",$T419&lt;'Standards &amp; Staff'!$D$2),"Productivity Below Threshold",IF($AA419&gt;'Standards &amp; Staff'!$F$2,"Overtime Above Threshold","")))))</f>
        <v/>
      </c>
      <c r="AD419" s="26" t="n"/>
      <c r="AE419" s="26" t="n"/>
      <c r="AF419" s="20" t="n"/>
    </row>
    <row r="420">
      <c r="A420" s="19" t="n"/>
      <c r="B420" s="20" t="n"/>
      <c r="C420" s="20" t="n"/>
      <c r="D420" s="21">
        <f>IFERROR(INDEX('Standards &amp; Staff'!$B$15:$B$114,MATCH($C420,'Standards &amp; Staff'!$A$15:$A$114,0)),"")</f>
        <v/>
      </c>
      <c r="E420" s="21">
        <f>IFERROR(INDEX('Standards &amp; Staff'!$C$15:$C$114,MATCH($C420,'Standards &amp; Staff'!$A$15:$A$114,0)),"")</f>
        <v/>
      </c>
      <c r="F420" s="20" t="n"/>
      <c r="G420" s="20" t="n"/>
      <c r="H420" s="20" t="n"/>
      <c r="I420" s="20" t="n"/>
      <c r="J420" s="21">
        <f>IFERROR(IF($M420="Completed",INDEX('Standards &amp; Staff'!$B$5:$B$11,MATCH($I420,'Standards &amp; Staff'!$A$5:$A$11,0)),0),"")</f>
        <v/>
      </c>
      <c r="K420" s="22" t="n"/>
      <c r="L420" s="22" t="n"/>
      <c r="M420" s="20" t="n"/>
      <c r="N420" s="21">
        <f>IFERROR(IF(OR($K420="",$L420=""),"",MOD($L420-$K420,1)*1440),"")</f>
        <v/>
      </c>
      <c r="O420" s="20" t="n"/>
      <c r="P420" s="21">
        <f>IF(COUNTA($N420,$O420)=0,"",SUM($N420:$O420))</f>
        <v/>
      </c>
      <c r="Q420" s="21">
        <f>IFERROR(INDEX('Standards &amp; Staff'!$C$5:$C$11,MATCH($I420,'Standards &amp; Staff'!$A$5:$A$11,0)),"")</f>
        <v/>
      </c>
      <c r="R420" s="21">
        <f>IFERROR(($P420/60)*INDEX('Standards &amp; Staff'!$G$15:$G$114,MATCH($C420,'Standards &amp; Staff'!$A$15:$A$114,0)),"")</f>
        <v/>
      </c>
      <c r="S420" s="21">
        <f>IFERROR($N420-$Q420,"")</f>
        <v/>
      </c>
      <c r="T420" s="38">
        <f>IFERROR($J420/$R420,"")</f>
        <v/>
      </c>
      <c r="U420" s="20" t="n"/>
      <c r="V420" s="20" t="n"/>
      <c r="W420" s="20" t="n"/>
      <c r="X420" s="20" t="n"/>
      <c r="Y420" s="39">
        <f>IFERROR(INDEX('Standards &amp; Staff'!$F$15:$F$114,MATCH($C420,'Standards &amp; Staff'!$A$15:$A$114,0)),"")</f>
        <v/>
      </c>
      <c r="Z420" s="39">
        <f>IFERROR(($P420/60)*$Y420,"")</f>
        <v/>
      </c>
      <c r="AA420" s="20" t="n"/>
      <c r="AB420" s="21">
        <f>IF($A420="","",IF(OR($M420="Not Completed",$U420="Failed",AND($T420&lt;&gt;"",$T420&lt;'Standards &amp; Staff'!$D$2),$AA420&gt;'Standards &amp; Staff'!$F$2),"Yes","No"))</f>
        <v/>
      </c>
      <c r="AC420" s="25">
        <f>IF($A420="","",IF($M420="Not Completed","Room Not Completed",IF($U420="Failed","Failed Inspection",IF(AND($T420&lt;&gt;"",$T420&lt;'Standards &amp; Staff'!$D$2),"Productivity Below Threshold",IF($AA420&gt;'Standards &amp; Staff'!$F$2,"Overtime Above Threshold","")))))</f>
        <v/>
      </c>
      <c r="AD420" s="26" t="n"/>
      <c r="AE420" s="26" t="n"/>
      <c r="AF420" s="20" t="n"/>
    </row>
    <row r="421">
      <c r="A421" s="19" t="n"/>
      <c r="B421" s="20" t="n"/>
      <c r="C421" s="20" t="n"/>
      <c r="D421" s="21">
        <f>IFERROR(INDEX('Standards &amp; Staff'!$B$15:$B$114,MATCH($C421,'Standards &amp; Staff'!$A$15:$A$114,0)),"")</f>
        <v/>
      </c>
      <c r="E421" s="21">
        <f>IFERROR(INDEX('Standards &amp; Staff'!$C$15:$C$114,MATCH($C421,'Standards &amp; Staff'!$A$15:$A$114,0)),"")</f>
        <v/>
      </c>
      <c r="F421" s="20" t="n"/>
      <c r="G421" s="20" t="n"/>
      <c r="H421" s="20" t="n"/>
      <c r="I421" s="20" t="n"/>
      <c r="J421" s="21">
        <f>IFERROR(IF($M421="Completed",INDEX('Standards &amp; Staff'!$B$5:$B$11,MATCH($I421,'Standards &amp; Staff'!$A$5:$A$11,0)),0),"")</f>
        <v/>
      </c>
      <c r="K421" s="22" t="n"/>
      <c r="L421" s="22" t="n"/>
      <c r="M421" s="20" t="n"/>
      <c r="N421" s="21">
        <f>IFERROR(IF(OR($K421="",$L421=""),"",MOD($L421-$K421,1)*1440),"")</f>
        <v/>
      </c>
      <c r="O421" s="20" t="n"/>
      <c r="P421" s="21">
        <f>IF(COUNTA($N421,$O421)=0,"",SUM($N421:$O421))</f>
        <v/>
      </c>
      <c r="Q421" s="21">
        <f>IFERROR(INDEX('Standards &amp; Staff'!$C$5:$C$11,MATCH($I421,'Standards &amp; Staff'!$A$5:$A$11,0)),"")</f>
        <v/>
      </c>
      <c r="R421" s="21">
        <f>IFERROR(($P421/60)*INDEX('Standards &amp; Staff'!$G$15:$G$114,MATCH($C421,'Standards &amp; Staff'!$A$15:$A$114,0)),"")</f>
        <v/>
      </c>
      <c r="S421" s="21">
        <f>IFERROR($N421-$Q421,"")</f>
        <v/>
      </c>
      <c r="T421" s="38">
        <f>IFERROR($J421/$R421,"")</f>
        <v/>
      </c>
      <c r="U421" s="20" t="n"/>
      <c r="V421" s="20" t="n"/>
      <c r="W421" s="20" t="n"/>
      <c r="X421" s="20" t="n"/>
      <c r="Y421" s="39">
        <f>IFERROR(INDEX('Standards &amp; Staff'!$F$15:$F$114,MATCH($C421,'Standards &amp; Staff'!$A$15:$A$114,0)),"")</f>
        <v/>
      </c>
      <c r="Z421" s="39">
        <f>IFERROR(($P421/60)*$Y421,"")</f>
        <v/>
      </c>
      <c r="AA421" s="20" t="n"/>
      <c r="AB421" s="21">
        <f>IF($A421="","",IF(OR($M421="Not Completed",$U421="Failed",AND($T421&lt;&gt;"",$T421&lt;'Standards &amp; Staff'!$D$2),$AA421&gt;'Standards &amp; Staff'!$F$2),"Yes","No"))</f>
        <v/>
      </c>
      <c r="AC421" s="25">
        <f>IF($A421="","",IF($M421="Not Completed","Room Not Completed",IF($U421="Failed","Failed Inspection",IF(AND($T421&lt;&gt;"",$T421&lt;'Standards &amp; Staff'!$D$2),"Productivity Below Threshold",IF($AA421&gt;'Standards &amp; Staff'!$F$2,"Overtime Above Threshold","")))))</f>
        <v/>
      </c>
      <c r="AD421" s="26" t="n"/>
      <c r="AE421" s="26" t="n"/>
      <c r="AF421" s="20" t="n"/>
    </row>
    <row r="422">
      <c r="A422" s="19" t="n"/>
      <c r="B422" s="20" t="n"/>
      <c r="C422" s="20" t="n"/>
      <c r="D422" s="21">
        <f>IFERROR(INDEX('Standards &amp; Staff'!$B$15:$B$114,MATCH($C422,'Standards &amp; Staff'!$A$15:$A$114,0)),"")</f>
        <v/>
      </c>
      <c r="E422" s="21">
        <f>IFERROR(INDEX('Standards &amp; Staff'!$C$15:$C$114,MATCH($C422,'Standards &amp; Staff'!$A$15:$A$114,0)),"")</f>
        <v/>
      </c>
      <c r="F422" s="20" t="n"/>
      <c r="G422" s="20" t="n"/>
      <c r="H422" s="20" t="n"/>
      <c r="I422" s="20" t="n"/>
      <c r="J422" s="21">
        <f>IFERROR(IF($M422="Completed",INDEX('Standards &amp; Staff'!$B$5:$B$11,MATCH($I422,'Standards &amp; Staff'!$A$5:$A$11,0)),0),"")</f>
        <v/>
      </c>
      <c r="K422" s="22" t="n"/>
      <c r="L422" s="22" t="n"/>
      <c r="M422" s="20" t="n"/>
      <c r="N422" s="21">
        <f>IFERROR(IF(OR($K422="",$L422=""),"",MOD($L422-$K422,1)*1440),"")</f>
        <v/>
      </c>
      <c r="O422" s="20" t="n"/>
      <c r="P422" s="21">
        <f>IF(COUNTA($N422,$O422)=0,"",SUM($N422:$O422))</f>
        <v/>
      </c>
      <c r="Q422" s="21">
        <f>IFERROR(INDEX('Standards &amp; Staff'!$C$5:$C$11,MATCH($I422,'Standards &amp; Staff'!$A$5:$A$11,0)),"")</f>
        <v/>
      </c>
      <c r="R422" s="21">
        <f>IFERROR(($P422/60)*INDEX('Standards &amp; Staff'!$G$15:$G$114,MATCH($C422,'Standards &amp; Staff'!$A$15:$A$114,0)),"")</f>
        <v/>
      </c>
      <c r="S422" s="21">
        <f>IFERROR($N422-$Q422,"")</f>
        <v/>
      </c>
      <c r="T422" s="38">
        <f>IFERROR($J422/$R422,"")</f>
        <v/>
      </c>
      <c r="U422" s="20" t="n"/>
      <c r="V422" s="20" t="n"/>
      <c r="W422" s="20" t="n"/>
      <c r="X422" s="20" t="n"/>
      <c r="Y422" s="39">
        <f>IFERROR(INDEX('Standards &amp; Staff'!$F$15:$F$114,MATCH($C422,'Standards &amp; Staff'!$A$15:$A$114,0)),"")</f>
        <v/>
      </c>
      <c r="Z422" s="39">
        <f>IFERROR(($P422/60)*$Y422,"")</f>
        <v/>
      </c>
      <c r="AA422" s="20" t="n"/>
      <c r="AB422" s="21">
        <f>IF($A422="","",IF(OR($M422="Not Completed",$U422="Failed",AND($T422&lt;&gt;"",$T422&lt;'Standards &amp; Staff'!$D$2),$AA422&gt;'Standards &amp; Staff'!$F$2),"Yes","No"))</f>
        <v/>
      </c>
      <c r="AC422" s="25">
        <f>IF($A422="","",IF($M422="Not Completed","Room Not Completed",IF($U422="Failed","Failed Inspection",IF(AND($T422&lt;&gt;"",$T422&lt;'Standards &amp; Staff'!$D$2),"Productivity Below Threshold",IF($AA422&gt;'Standards &amp; Staff'!$F$2,"Overtime Above Threshold","")))))</f>
        <v/>
      </c>
      <c r="AD422" s="26" t="n"/>
      <c r="AE422" s="26" t="n"/>
      <c r="AF422" s="20" t="n"/>
    </row>
    <row r="423">
      <c r="A423" s="19" t="n"/>
      <c r="B423" s="20" t="n"/>
      <c r="C423" s="20" t="n"/>
      <c r="D423" s="21">
        <f>IFERROR(INDEX('Standards &amp; Staff'!$B$15:$B$114,MATCH($C423,'Standards &amp; Staff'!$A$15:$A$114,0)),"")</f>
        <v/>
      </c>
      <c r="E423" s="21">
        <f>IFERROR(INDEX('Standards &amp; Staff'!$C$15:$C$114,MATCH($C423,'Standards &amp; Staff'!$A$15:$A$114,0)),"")</f>
        <v/>
      </c>
      <c r="F423" s="20" t="n"/>
      <c r="G423" s="20" t="n"/>
      <c r="H423" s="20" t="n"/>
      <c r="I423" s="20" t="n"/>
      <c r="J423" s="21">
        <f>IFERROR(IF($M423="Completed",INDEX('Standards &amp; Staff'!$B$5:$B$11,MATCH($I423,'Standards &amp; Staff'!$A$5:$A$11,0)),0),"")</f>
        <v/>
      </c>
      <c r="K423" s="22" t="n"/>
      <c r="L423" s="22" t="n"/>
      <c r="M423" s="20" t="n"/>
      <c r="N423" s="21">
        <f>IFERROR(IF(OR($K423="",$L423=""),"",MOD($L423-$K423,1)*1440),"")</f>
        <v/>
      </c>
      <c r="O423" s="20" t="n"/>
      <c r="P423" s="21">
        <f>IF(COUNTA($N423,$O423)=0,"",SUM($N423:$O423))</f>
        <v/>
      </c>
      <c r="Q423" s="21">
        <f>IFERROR(INDEX('Standards &amp; Staff'!$C$5:$C$11,MATCH($I423,'Standards &amp; Staff'!$A$5:$A$11,0)),"")</f>
        <v/>
      </c>
      <c r="R423" s="21">
        <f>IFERROR(($P423/60)*INDEX('Standards &amp; Staff'!$G$15:$G$114,MATCH($C423,'Standards &amp; Staff'!$A$15:$A$114,0)),"")</f>
        <v/>
      </c>
      <c r="S423" s="21">
        <f>IFERROR($N423-$Q423,"")</f>
        <v/>
      </c>
      <c r="T423" s="38">
        <f>IFERROR($J423/$R423,"")</f>
        <v/>
      </c>
      <c r="U423" s="20" t="n"/>
      <c r="V423" s="20" t="n"/>
      <c r="W423" s="20" t="n"/>
      <c r="X423" s="20" t="n"/>
      <c r="Y423" s="39">
        <f>IFERROR(INDEX('Standards &amp; Staff'!$F$15:$F$114,MATCH($C423,'Standards &amp; Staff'!$A$15:$A$114,0)),"")</f>
        <v/>
      </c>
      <c r="Z423" s="39">
        <f>IFERROR(($P423/60)*$Y423,"")</f>
        <v/>
      </c>
      <c r="AA423" s="20" t="n"/>
      <c r="AB423" s="21">
        <f>IF($A423="","",IF(OR($M423="Not Completed",$U423="Failed",AND($T423&lt;&gt;"",$T423&lt;'Standards &amp; Staff'!$D$2),$AA423&gt;'Standards &amp; Staff'!$F$2),"Yes","No"))</f>
        <v/>
      </c>
      <c r="AC423" s="25">
        <f>IF($A423="","",IF($M423="Not Completed","Room Not Completed",IF($U423="Failed","Failed Inspection",IF(AND($T423&lt;&gt;"",$T423&lt;'Standards &amp; Staff'!$D$2),"Productivity Below Threshold",IF($AA423&gt;'Standards &amp; Staff'!$F$2,"Overtime Above Threshold","")))))</f>
        <v/>
      </c>
      <c r="AD423" s="26" t="n"/>
      <c r="AE423" s="26" t="n"/>
      <c r="AF423" s="20" t="n"/>
    </row>
    <row r="424">
      <c r="A424" s="19" t="n"/>
      <c r="B424" s="20" t="n"/>
      <c r="C424" s="20" t="n"/>
      <c r="D424" s="21">
        <f>IFERROR(INDEX('Standards &amp; Staff'!$B$15:$B$114,MATCH($C424,'Standards &amp; Staff'!$A$15:$A$114,0)),"")</f>
        <v/>
      </c>
      <c r="E424" s="21">
        <f>IFERROR(INDEX('Standards &amp; Staff'!$C$15:$C$114,MATCH($C424,'Standards &amp; Staff'!$A$15:$A$114,0)),"")</f>
        <v/>
      </c>
      <c r="F424" s="20" t="n"/>
      <c r="G424" s="20" t="n"/>
      <c r="H424" s="20" t="n"/>
      <c r="I424" s="20" t="n"/>
      <c r="J424" s="21">
        <f>IFERROR(IF($M424="Completed",INDEX('Standards &amp; Staff'!$B$5:$B$11,MATCH($I424,'Standards &amp; Staff'!$A$5:$A$11,0)),0),"")</f>
        <v/>
      </c>
      <c r="K424" s="22" t="n"/>
      <c r="L424" s="22" t="n"/>
      <c r="M424" s="20" t="n"/>
      <c r="N424" s="21">
        <f>IFERROR(IF(OR($K424="",$L424=""),"",MOD($L424-$K424,1)*1440),"")</f>
        <v/>
      </c>
      <c r="O424" s="20" t="n"/>
      <c r="P424" s="21">
        <f>IF(COUNTA($N424,$O424)=0,"",SUM($N424:$O424))</f>
        <v/>
      </c>
      <c r="Q424" s="21">
        <f>IFERROR(INDEX('Standards &amp; Staff'!$C$5:$C$11,MATCH($I424,'Standards &amp; Staff'!$A$5:$A$11,0)),"")</f>
        <v/>
      </c>
      <c r="R424" s="21">
        <f>IFERROR(($P424/60)*INDEX('Standards &amp; Staff'!$G$15:$G$114,MATCH($C424,'Standards &amp; Staff'!$A$15:$A$114,0)),"")</f>
        <v/>
      </c>
      <c r="S424" s="21">
        <f>IFERROR($N424-$Q424,"")</f>
        <v/>
      </c>
      <c r="T424" s="38">
        <f>IFERROR($J424/$R424,"")</f>
        <v/>
      </c>
      <c r="U424" s="20" t="n"/>
      <c r="V424" s="20" t="n"/>
      <c r="W424" s="20" t="n"/>
      <c r="X424" s="20" t="n"/>
      <c r="Y424" s="39">
        <f>IFERROR(INDEX('Standards &amp; Staff'!$F$15:$F$114,MATCH($C424,'Standards &amp; Staff'!$A$15:$A$114,0)),"")</f>
        <v/>
      </c>
      <c r="Z424" s="39">
        <f>IFERROR(($P424/60)*$Y424,"")</f>
        <v/>
      </c>
      <c r="AA424" s="20" t="n"/>
      <c r="AB424" s="21">
        <f>IF($A424="","",IF(OR($M424="Not Completed",$U424="Failed",AND($T424&lt;&gt;"",$T424&lt;'Standards &amp; Staff'!$D$2),$AA424&gt;'Standards &amp; Staff'!$F$2),"Yes","No"))</f>
        <v/>
      </c>
      <c r="AC424" s="25">
        <f>IF($A424="","",IF($M424="Not Completed","Room Not Completed",IF($U424="Failed","Failed Inspection",IF(AND($T424&lt;&gt;"",$T424&lt;'Standards &amp; Staff'!$D$2),"Productivity Below Threshold",IF($AA424&gt;'Standards &amp; Staff'!$F$2,"Overtime Above Threshold","")))))</f>
        <v/>
      </c>
      <c r="AD424" s="26" t="n"/>
      <c r="AE424" s="26" t="n"/>
      <c r="AF424" s="20" t="n"/>
    </row>
    <row r="425">
      <c r="A425" s="19" t="n"/>
      <c r="B425" s="20" t="n"/>
      <c r="C425" s="20" t="n"/>
      <c r="D425" s="21">
        <f>IFERROR(INDEX('Standards &amp; Staff'!$B$15:$B$114,MATCH($C425,'Standards &amp; Staff'!$A$15:$A$114,0)),"")</f>
        <v/>
      </c>
      <c r="E425" s="21">
        <f>IFERROR(INDEX('Standards &amp; Staff'!$C$15:$C$114,MATCH($C425,'Standards &amp; Staff'!$A$15:$A$114,0)),"")</f>
        <v/>
      </c>
      <c r="F425" s="20" t="n"/>
      <c r="G425" s="20" t="n"/>
      <c r="H425" s="20" t="n"/>
      <c r="I425" s="20" t="n"/>
      <c r="J425" s="21">
        <f>IFERROR(IF($M425="Completed",INDEX('Standards &amp; Staff'!$B$5:$B$11,MATCH($I425,'Standards &amp; Staff'!$A$5:$A$11,0)),0),"")</f>
        <v/>
      </c>
      <c r="K425" s="22" t="n"/>
      <c r="L425" s="22" t="n"/>
      <c r="M425" s="20" t="n"/>
      <c r="N425" s="21">
        <f>IFERROR(IF(OR($K425="",$L425=""),"",MOD($L425-$K425,1)*1440),"")</f>
        <v/>
      </c>
      <c r="O425" s="20" t="n"/>
      <c r="P425" s="21">
        <f>IF(COUNTA($N425,$O425)=0,"",SUM($N425:$O425))</f>
        <v/>
      </c>
      <c r="Q425" s="21">
        <f>IFERROR(INDEX('Standards &amp; Staff'!$C$5:$C$11,MATCH($I425,'Standards &amp; Staff'!$A$5:$A$11,0)),"")</f>
        <v/>
      </c>
      <c r="R425" s="21">
        <f>IFERROR(($P425/60)*INDEX('Standards &amp; Staff'!$G$15:$G$114,MATCH($C425,'Standards &amp; Staff'!$A$15:$A$114,0)),"")</f>
        <v/>
      </c>
      <c r="S425" s="21">
        <f>IFERROR($N425-$Q425,"")</f>
        <v/>
      </c>
      <c r="T425" s="38">
        <f>IFERROR($J425/$R425,"")</f>
        <v/>
      </c>
      <c r="U425" s="20" t="n"/>
      <c r="V425" s="20" t="n"/>
      <c r="W425" s="20" t="n"/>
      <c r="X425" s="20" t="n"/>
      <c r="Y425" s="39">
        <f>IFERROR(INDEX('Standards &amp; Staff'!$F$15:$F$114,MATCH($C425,'Standards &amp; Staff'!$A$15:$A$114,0)),"")</f>
        <v/>
      </c>
      <c r="Z425" s="39">
        <f>IFERROR(($P425/60)*$Y425,"")</f>
        <v/>
      </c>
      <c r="AA425" s="20" t="n"/>
      <c r="AB425" s="21">
        <f>IF($A425="","",IF(OR($M425="Not Completed",$U425="Failed",AND($T425&lt;&gt;"",$T425&lt;'Standards &amp; Staff'!$D$2),$AA425&gt;'Standards &amp; Staff'!$F$2),"Yes","No"))</f>
        <v/>
      </c>
      <c r="AC425" s="25">
        <f>IF($A425="","",IF($M425="Not Completed","Room Not Completed",IF($U425="Failed","Failed Inspection",IF(AND($T425&lt;&gt;"",$T425&lt;'Standards &amp; Staff'!$D$2),"Productivity Below Threshold",IF($AA425&gt;'Standards &amp; Staff'!$F$2,"Overtime Above Threshold","")))))</f>
        <v/>
      </c>
      <c r="AD425" s="26" t="n"/>
      <c r="AE425" s="26" t="n"/>
      <c r="AF425" s="20" t="n"/>
    </row>
    <row r="426">
      <c r="A426" s="19" t="n"/>
      <c r="B426" s="20" t="n"/>
      <c r="C426" s="20" t="n"/>
      <c r="D426" s="21">
        <f>IFERROR(INDEX('Standards &amp; Staff'!$B$15:$B$114,MATCH($C426,'Standards &amp; Staff'!$A$15:$A$114,0)),"")</f>
        <v/>
      </c>
      <c r="E426" s="21">
        <f>IFERROR(INDEX('Standards &amp; Staff'!$C$15:$C$114,MATCH($C426,'Standards &amp; Staff'!$A$15:$A$114,0)),"")</f>
        <v/>
      </c>
      <c r="F426" s="20" t="n"/>
      <c r="G426" s="20" t="n"/>
      <c r="H426" s="20" t="n"/>
      <c r="I426" s="20" t="n"/>
      <c r="J426" s="21">
        <f>IFERROR(IF($M426="Completed",INDEX('Standards &amp; Staff'!$B$5:$B$11,MATCH($I426,'Standards &amp; Staff'!$A$5:$A$11,0)),0),"")</f>
        <v/>
      </c>
      <c r="K426" s="22" t="n"/>
      <c r="L426" s="22" t="n"/>
      <c r="M426" s="20" t="n"/>
      <c r="N426" s="21">
        <f>IFERROR(IF(OR($K426="",$L426=""),"",MOD($L426-$K426,1)*1440),"")</f>
        <v/>
      </c>
      <c r="O426" s="20" t="n"/>
      <c r="P426" s="21">
        <f>IF(COUNTA($N426,$O426)=0,"",SUM($N426:$O426))</f>
        <v/>
      </c>
      <c r="Q426" s="21">
        <f>IFERROR(INDEX('Standards &amp; Staff'!$C$5:$C$11,MATCH($I426,'Standards &amp; Staff'!$A$5:$A$11,0)),"")</f>
        <v/>
      </c>
      <c r="R426" s="21">
        <f>IFERROR(($P426/60)*INDEX('Standards &amp; Staff'!$G$15:$G$114,MATCH($C426,'Standards &amp; Staff'!$A$15:$A$114,0)),"")</f>
        <v/>
      </c>
      <c r="S426" s="21">
        <f>IFERROR($N426-$Q426,"")</f>
        <v/>
      </c>
      <c r="T426" s="38">
        <f>IFERROR($J426/$R426,"")</f>
        <v/>
      </c>
      <c r="U426" s="20" t="n"/>
      <c r="V426" s="20" t="n"/>
      <c r="W426" s="20" t="n"/>
      <c r="X426" s="20" t="n"/>
      <c r="Y426" s="39">
        <f>IFERROR(INDEX('Standards &amp; Staff'!$F$15:$F$114,MATCH($C426,'Standards &amp; Staff'!$A$15:$A$114,0)),"")</f>
        <v/>
      </c>
      <c r="Z426" s="39">
        <f>IFERROR(($P426/60)*$Y426,"")</f>
        <v/>
      </c>
      <c r="AA426" s="20" t="n"/>
      <c r="AB426" s="21">
        <f>IF($A426="","",IF(OR($M426="Not Completed",$U426="Failed",AND($T426&lt;&gt;"",$T426&lt;'Standards &amp; Staff'!$D$2),$AA426&gt;'Standards &amp; Staff'!$F$2),"Yes","No"))</f>
        <v/>
      </c>
      <c r="AC426" s="25">
        <f>IF($A426="","",IF($M426="Not Completed","Room Not Completed",IF($U426="Failed","Failed Inspection",IF(AND($T426&lt;&gt;"",$T426&lt;'Standards &amp; Staff'!$D$2),"Productivity Below Threshold",IF($AA426&gt;'Standards &amp; Staff'!$F$2,"Overtime Above Threshold","")))))</f>
        <v/>
      </c>
      <c r="AD426" s="26" t="n"/>
      <c r="AE426" s="26" t="n"/>
      <c r="AF426" s="20" t="n"/>
    </row>
    <row r="427">
      <c r="A427" s="19" t="n"/>
      <c r="B427" s="20" t="n"/>
      <c r="C427" s="20" t="n"/>
      <c r="D427" s="21">
        <f>IFERROR(INDEX('Standards &amp; Staff'!$B$15:$B$114,MATCH($C427,'Standards &amp; Staff'!$A$15:$A$114,0)),"")</f>
        <v/>
      </c>
      <c r="E427" s="21">
        <f>IFERROR(INDEX('Standards &amp; Staff'!$C$15:$C$114,MATCH($C427,'Standards &amp; Staff'!$A$15:$A$114,0)),"")</f>
        <v/>
      </c>
      <c r="F427" s="20" t="n"/>
      <c r="G427" s="20" t="n"/>
      <c r="H427" s="20" t="n"/>
      <c r="I427" s="20" t="n"/>
      <c r="J427" s="21">
        <f>IFERROR(IF($M427="Completed",INDEX('Standards &amp; Staff'!$B$5:$B$11,MATCH($I427,'Standards &amp; Staff'!$A$5:$A$11,0)),0),"")</f>
        <v/>
      </c>
      <c r="K427" s="22" t="n"/>
      <c r="L427" s="22" t="n"/>
      <c r="M427" s="20" t="n"/>
      <c r="N427" s="21">
        <f>IFERROR(IF(OR($K427="",$L427=""),"",MOD($L427-$K427,1)*1440),"")</f>
        <v/>
      </c>
      <c r="O427" s="20" t="n"/>
      <c r="P427" s="21">
        <f>IF(COUNTA($N427,$O427)=0,"",SUM($N427:$O427))</f>
        <v/>
      </c>
      <c r="Q427" s="21">
        <f>IFERROR(INDEX('Standards &amp; Staff'!$C$5:$C$11,MATCH($I427,'Standards &amp; Staff'!$A$5:$A$11,0)),"")</f>
        <v/>
      </c>
      <c r="R427" s="21">
        <f>IFERROR(($P427/60)*INDEX('Standards &amp; Staff'!$G$15:$G$114,MATCH($C427,'Standards &amp; Staff'!$A$15:$A$114,0)),"")</f>
        <v/>
      </c>
      <c r="S427" s="21">
        <f>IFERROR($N427-$Q427,"")</f>
        <v/>
      </c>
      <c r="T427" s="38">
        <f>IFERROR($J427/$R427,"")</f>
        <v/>
      </c>
      <c r="U427" s="20" t="n"/>
      <c r="V427" s="20" t="n"/>
      <c r="W427" s="20" t="n"/>
      <c r="X427" s="20" t="n"/>
      <c r="Y427" s="39">
        <f>IFERROR(INDEX('Standards &amp; Staff'!$F$15:$F$114,MATCH($C427,'Standards &amp; Staff'!$A$15:$A$114,0)),"")</f>
        <v/>
      </c>
      <c r="Z427" s="39">
        <f>IFERROR(($P427/60)*$Y427,"")</f>
        <v/>
      </c>
      <c r="AA427" s="20" t="n"/>
      <c r="AB427" s="21">
        <f>IF($A427="","",IF(OR($M427="Not Completed",$U427="Failed",AND($T427&lt;&gt;"",$T427&lt;'Standards &amp; Staff'!$D$2),$AA427&gt;'Standards &amp; Staff'!$F$2),"Yes","No"))</f>
        <v/>
      </c>
      <c r="AC427" s="25">
        <f>IF($A427="","",IF($M427="Not Completed","Room Not Completed",IF($U427="Failed","Failed Inspection",IF(AND($T427&lt;&gt;"",$T427&lt;'Standards &amp; Staff'!$D$2),"Productivity Below Threshold",IF($AA427&gt;'Standards &amp; Staff'!$F$2,"Overtime Above Threshold","")))))</f>
        <v/>
      </c>
      <c r="AD427" s="26" t="n"/>
      <c r="AE427" s="26" t="n"/>
      <c r="AF427" s="20" t="n"/>
    </row>
    <row r="428">
      <c r="A428" s="19" t="n"/>
      <c r="B428" s="20" t="n"/>
      <c r="C428" s="20" t="n"/>
      <c r="D428" s="21">
        <f>IFERROR(INDEX('Standards &amp; Staff'!$B$15:$B$114,MATCH($C428,'Standards &amp; Staff'!$A$15:$A$114,0)),"")</f>
        <v/>
      </c>
      <c r="E428" s="21">
        <f>IFERROR(INDEX('Standards &amp; Staff'!$C$15:$C$114,MATCH($C428,'Standards &amp; Staff'!$A$15:$A$114,0)),"")</f>
        <v/>
      </c>
      <c r="F428" s="20" t="n"/>
      <c r="G428" s="20" t="n"/>
      <c r="H428" s="20" t="n"/>
      <c r="I428" s="20" t="n"/>
      <c r="J428" s="21">
        <f>IFERROR(IF($M428="Completed",INDEX('Standards &amp; Staff'!$B$5:$B$11,MATCH($I428,'Standards &amp; Staff'!$A$5:$A$11,0)),0),"")</f>
        <v/>
      </c>
      <c r="K428" s="22" t="n"/>
      <c r="L428" s="22" t="n"/>
      <c r="M428" s="20" t="n"/>
      <c r="N428" s="21">
        <f>IFERROR(IF(OR($K428="",$L428=""),"",MOD($L428-$K428,1)*1440),"")</f>
        <v/>
      </c>
      <c r="O428" s="20" t="n"/>
      <c r="P428" s="21">
        <f>IF(COUNTA($N428,$O428)=0,"",SUM($N428:$O428))</f>
        <v/>
      </c>
      <c r="Q428" s="21">
        <f>IFERROR(INDEX('Standards &amp; Staff'!$C$5:$C$11,MATCH($I428,'Standards &amp; Staff'!$A$5:$A$11,0)),"")</f>
        <v/>
      </c>
      <c r="R428" s="21">
        <f>IFERROR(($P428/60)*INDEX('Standards &amp; Staff'!$G$15:$G$114,MATCH($C428,'Standards &amp; Staff'!$A$15:$A$114,0)),"")</f>
        <v/>
      </c>
      <c r="S428" s="21">
        <f>IFERROR($N428-$Q428,"")</f>
        <v/>
      </c>
      <c r="T428" s="38">
        <f>IFERROR($J428/$R428,"")</f>
        <v/>
      </c>
      <c r="U428" s="20" t="n"/>
      <c r="V428" s="20" t="n"/>
      <c r="W428" s="20" t="n"/>
      <c r="X428" s="20" t="n"/>
      <c r="Y428" s="39">
        <f>IFERROR(INDEX('Standards &amp; Staff'!$F$15:$F$114,MATCH($C428,'Standards &amp; Staff'!$A$15:$A$114,0)),"")</f>
        <v/>
      </c>
      <c r="Z428" s="39">
        <f>IFERROR(($P428/60)*$Y428,"")</f>
        <v/>
      </c>
      <c r="AA428" s="20" t="n"/>
      <c r="AB428" s="21">
        <f>IF($A428="","",IF(OR($M428="Not Completed",$U428="Failed",AND($T428&lt;&gt;"",$T428&lt;'Standards &amp; Staff'!$D$2),$AA428&gt;'Standards &amp; Staff'!$F$2),"Yes","No"))</f>
        <v/>
      </c>
      <c r="AC428" s="25">
        <f>IF($A428="","",IF($M428="Not Completed","Room Not Completed",IF($U428="Failed","Failed Inspection",IF(AND($T428&lt;&gt;"",$T428&lt;'Standards &amp; Staff'!$D$2),"Productivity Below Threshold",IF($AA428&gt;'Standards &amp; Staff'!$F$2,"Overtime Above Threshold","")))))</f>
        <v/>
      </c>
      <c r="AD428" s="26" t="n"/>
      <c r="AE428" s="26" t="n"/>
      <c r="AF428" s="20" t="n"/>
    </row>
    <row r="429">
      <c r="A429" s="19" t="n"/>
      <c r="B429" s="20" t="n"/>
      <c r="C429" s="20" t="n"/>
      <c r="D429" s="21">
        <f>IFERROR(INDEX('Standards &amp; Staff'!$B$15:$B$114,MATCH($C429,'Standards &amp; Staff'!$A$15:$A$114,0)),"")</f>
        <v/>
      </c>
      <c r="E429" s="21">
        <f>IFERROR(INDEX('Standards &amp; Staff'!$C$15:$C$114,MATCH($C429,'Standards &amp; Staff'!$A$15:$A$114,0)),"")</f>
        <v/>
      </c>
      <c r="F429" s="20" t="n"/>
      <c r="G429" s="20" t="n"/>
      <c r="H429" s="20" t="n"/>
      <c r="I429" s="20" t="n"/>
      <c r="J429" s="21">
        <f>IFERROR(IF($M429="Completed",INDEX('Standards &amp; Staff'!$B$5:$B$11,MATCH($I429,'Standards &amp; Staff'!$A$5:$A$11,0)),0),"")</f>
        <v/>
      </c>
      <c r="K429" s="22" t="n"/>
      <c r="L429" s="22" t="n"/>
      <c r="M429" s="20" t="n"/>
      <c r="N429" s="21">
        <f>IFERROR(IF(OR($K429="",$L429=""),"",MOD($L429-$K429,1)*1440),"")</f>
        <v/>
      </c>
      <c r="O429" s="20" t="n"/>
      <c r="P429" s="21">
        <f>IF(COUNTA($N429,$O429)=0,"",SUM($N429:$O429))</f>
        <v/>
      </c>
      <c r="Q429" s="21">
        <f>IFERROR(INDEX('Standards &amp; Staff'!$C$5:$C$11,MATCH($I429,'Standards &amp; Staff'!$A$5:$A$11,0)),"")</f>
        <v/>
      </c>
      <c r="R429" s="21">
        <f>IFERROR(($P429/60)*INDEX('Standards &amp; Staff'!$G$15:$G$114,MATCH($C429,'Standards &amp; Staff'!$A$15:$A$114,0)),"")</f>
        <v/>
      </c>
      <c r="S429" s="21">
        <f>IFERROR($N429-$Q429,"")</f>
        <v/>
      </c>
      <c r="T429" s="38">
        <f>IFERROR($J429/$R429,"")</f>
        <v/>
      </c>
      <c r="U429" s="20" t="n"/>
      <c r="V429" s="20" t="n"/>
      <c r="W429" s="20" t="n"/>
      <c r="X429" s="20" t="n"/>
      <c r="Y429" s="39">
        <f>IFERROR(INDEX('Standards &amp; Staff'!$F$15:$F$114,MATCH($C429,'Standards &amp; Staff'!$A$15:$A$114,0)),"")</f>
        <v/>
      </c>
      <c r="Z429" s="39">
        <f>IFERROR(($P429/60)*$Y429,"")</f>
        <v/>
      </c>
      <c r="AA429" s="20" t="n"/>
      <c r="AB429" s="21">
        <f>IF($A429="","",IF(OR($M429="Not Completed",$U429="Failed",AND($T429&lt;&gt;"",$T429&lt;'Standards &amp; Staff'!$D$2),$AA429&gt;'Standards &amp; Staff'!$F$2),"Yes","No"))</f>
        <v/>
      </c>
      <c r="AC429" s="25">
        <f>IF($A429="","",IF($M429="Not Completed","Room Not Completed",IF($U429="Failed","Failed Inspection",IF(AND($T429&lt;&gt;"",$T429&lt;'Standards &amp; Staff'!$D$2),"Productivity Below Threshold",IF($AA429&gt;'Standards &amp; Staff'!$F$2,"Overtime Above Threshold","")))))</f>
        <v/>
      </c>
      <c r="AD429" s="26" t="n"/>
      <c r="AE429" s="26" t="n"/>
      <c r="AF429" s="20" t="n"/>
    </row>
    <row r="430">
      <c r="A430" s="19" t="n"/>
      <c r="B430" s="20" t="n"/>
      <c r="C430" s="20" t="n"/>
      <c r="D430" s="21">
        <f>IFERROR(INDEX('Standards &amp; Staff'!$B$15:$B$114,MATCH($C430,'Standards &amp; Staff'!$A$15:$A$114,0)),"")</f>
        <v/>
      </c>
      <c r="E430" s="21">
        <f>IFERROR(INDEX('Standards &amp; Staff'!$C$15:$C$114,MATCH($C430,'Standards &amp; Staff'!$A$15:$A$114,0)),"")</f>
        <v/>
      </c>
      <c r="F430" s="20" t="n"/>
      <c r="G430" s="20" t="n"/>
      <c r="H430" s="20" t="n"/>
      <c r="I430" s="20" t="n"/>
      <c r="J430" s="21">
        <f>IFERROR(IF($M430="Completed",INDEX('Standards &amp; Staff'!$B$5:$B$11,MATCH($I430,'Standards &amp; Staff'!$A$5:$A$11,0)),0),"")</f>
        <v/>
      </c>
      <c r="K430" s="22" t="n"/>
      <c r="L430" s="22" t="n"/>
      <c r="M430" s="20" t="n"/>
      <c r="N430" s="21">
        <f>IFERROR(IF(OR($K430="",$L430=""),"",MOD($L430-$K430,1)*1440),"")</f>
        <v/>
      </c>
      <c r="O430" s="20" t="n"/>
      <c r="P430" s="21">
        <f>IF(COUNTA($N430,$O430)=0,"",SUM($N430:$O430))</f>
        <v/>
      </c>
      <c r="Q430" s="21">
        <f>IFERROR(INDEX('Standards &amp; Staff'!$C$5:$C$11,MATCH($I430,'Standards &amp; Staff'!$A$5:$A$11,0)),"")</f>
        <v/>
      </c>
      <c r="R430" s="21">
        <f>IFERROR(($P430/60)*INDEX('Standards &amp; Staff'!$G$15:$G$114,MATCH($C430,'Standards &amp; Staff'!$A$15:$A$114,0)),"")</f>
        <v/>
      </c>
      <c r="S430" s="21">
        <f>IFERROR($N430-$Q430,"")</f>
        <v/>
      </c>
      <c r="T430" s="38">
        <f>IFERROR($J430/$R430,"")</f>
        <v/>
      </c>
      <c r="U430" s="20" t="n"/>
      <c r="V430" s="20" t="n"/>
      <c r="W430" s="20" t="n"/>
      <c r="X430" s="20" t="n"/>
      <c r="Y430" s="39">
        <f>IFERROR(INDEX('Standards &amp; Staff'!$F$15:$F$114,MATCH($C430,'Standards &amp; Staff'!$A$15:$A$114,0)),"")</f>
        <v/>
      </c>
      <c r="Z430" s="39">
        <f>IFERROR(($P430/60)*$Y430,"")</f>
        <v/>
      </c>
      <c r="AA430" s="20" t="n"/>
      <c r="AB430" s="21">
        <f>IF($A430="","",IF(OR($M430="Not Completed",$U430="Failed",AND($T430&lt;&gt;"",$T430&lt;'Standards &amp; Staff'!$D$2),$AA430&gt;'Standards &amp; Staff'!$F$2),"Yes","No"))</f>
        <v/>
      </c>
      <c r="AC430" s="25">
        <f>IF($A430="","",IF($M430="Not Completed","Room Not Completed",IF($U430="Failed","Failed Inspection",IF(AND($T430&lt;&gt;"",$T430&lt;'Standards &amp; Staff'!$D$2),"Productivity Below Threshold",IF($AA430&gt;'Standards &amp; Staff'!$F$2,"Overtime Above Threshold","")))))</f>
        <v/>
      </c>
      <c r="AD430" s="26" t="n"/>
      <c r="AE430" s="26" t="n"/>
      <c r="AF430" s="20" t="n"/>
    </row>
    <row r="431">
      <c r="A431" s="19" t="n"/>
      <c r="B431" s="20" t="n"/>
      <c r="C431" s="20" t="n"/>
      <c r="D431" s="21">
        <f>IFERROR(INDEX('Standards &amp; Staff'!$B$15:$B$114,MATCH($C431,'Standards &amp; Staff'!$A$15:$A$114,0)),"")</f>
        <v/>
      </c>
      <c r="E431" s="21">
        <f>IFERROR(INDEX('Standards &amp; Staff'!$C$15:$C$114,MATCH($C431,'Standards &amp; Staff'!$A$15:$A$114,0)),"")</f>
        <v/>
      </c>
      <c r="F431" s="20" t="n"/>
      <c r="G431" s="20" t="n"/>
      <c r="H431" s="20" t="n"/>
      <c r="I431" s="20" t="n"/>
      <c r="J431" s="21">
        <f>IFERROR(IF($M431="Completed",INDEX('Standards &amp; Staff'!$B$5:$B$11,MATCH($I431,'Standards &amp; Staff'!$A$5:$A$11,0)),0),"")</f>
        <v/>
      </c>
      <c r="K431" s="22" t="n"/>
      <c r="L431" s="22" t="n"/>
      <c r="M431" s="20" t="n"/>
      <c r="N431" s="21">
        <f>IFERROR(IF(OR($K431="",$L431=""),"",MOD($L431-$K431,1)*1440),"")</f>
        <v/>
      </c>
      <c r="O431" s="20" t="n"/>
      <c r="P431" s="21">
        <f>IF(COUNTA($N431,$O431)=0,"",SUM($N431:$O431))</f>
        <v/>
      </c>
      <c r="Q431" s="21">
        <f>IFERROR(INDEX('Standards &amp; Staff'!$C$5:$C$11,MATCH($I431,'Standards &amp; Staff'!$A$5:$A$11,0)),"")</f>
        <v/>
      </c>
      <c r="R431" s="21">
        <f>IFERROR(($P431/60)*INDEX('Standards &amp; Staff'!$G$15:$G$114,MATCH($C431,'Standards &amp; Staff'!$A$15:$A$114,0)),"")</f>
        <v/>
      </c>
      <c r="S431" s="21">
        <f>IFERROR($N431-$Q431,"")</f>
        <v/>
      </c>
      <c r="T431" s="38">
        <f>IFERROR($J431/$R431,"")</f>
        <v/>
      </c>
      <c r="U431" s="20" t="n"/>
      <c r="V431" s="20" t="n"/>
      <c r="W431" s="20" t="n"/>
      <c r="X431" s="20" t="n"/>
      <c r="Y431" s="39">
        <f>IFERROR(INDEX('Standards &amp; Staff'!$F$15:$F$114,MATCH($C431,'Standards &amp; Staff'!$A$15:$A$114,0)),"")</f>
        <v/>
      </c>
      <c r="Z431" s="39">
        <f>IFERROR(($P431/60)*$Y431,"")</f>
        <v/>
      </c>
      <c r="AA431" s="20" t="n"/>
      <c r="AB431" s="21">
        <f>IF($A431="","",IF(OR($M431="Not Completed",$U431="Failed",AND($T431&lt;&gt;"",$T431&lt;'Standards &amp; Staff'!$D$2),$AA431&gt;'Standards &amp; Staff'!$F$2),"Yes","No"))</f>
        <v/>
      </c>
      <c r="AC431" s="25">
        <f>IF($A431="","",IF($M431="Not Completed","Room Not Completed",IF($U431="Failed","Failed Inspection",IF(AND($T431&lt;&gt;"",$T431&lt;'Standards &amp; Staff'!$D$2),"Productivity Below Threshold",IF($AA431&gt;'Standards &amp; Staff'!$F$2,"Overtime Above Threshold","")))))</f>
        <v/>
      </c>
      <c r="AD431" s="26" t="n"/>
      <c r="AE431" s="26" t="n"/>
      <c r="AF431" s="20" t="n"/>
    </row>
    <row r="432">
      <c r="A432" s="19" t="n"/>
      <c r="B432" s="20" t="n"/>
      <c r="C432" s="20" t="n"/>
      <c r="D432" s="21">
        <f>IFERROR(INDEX('Standards &amp; Staff'!$B$15:$B$114,MATCH($C432,'Standards &amp; Staff'!$A$15:$A$114,0)),"")</f>
        <v/>
      </c>
      <c r="E432" s="21">
        <f>IFERROR(INDEX('Standards &amp; Staff'!$C$15:$C$114,MATCH($C432,'Standards &amp; Staff'!$A$15:$A$114,0)),"")</f>
        <v/>
      </c>
      <c r="F432" s="20" t="n"/>
      <c r="G432" s="20" t="n"/>
      <c r="H432" s="20" t="n"/>
      <c r="I432" s="20" t="n"/>
      <c r="J432" s="21">
        <f>IFERROR(IF($M432="Completed",INDEX('Standards &amp; Staff'!$B$5:$B$11,MATCH($I432,'Standards &amp; Staff'!$A$5:$A$11,0)),0),"")</f>
        <v/>
      </c>
      <c r="K432" s="22" t="n"/>
      <c r="L432" s="22" t="n"/>
      <c r="M432" s="20" t="n"/>
      <c r="N432" s="21">
        <f>IFERROR(IF(OR($K432="",$L432=""),"",MOD($L432-$K432,1)*1440),"")</f>
        <v/>
      </c>
      <c r="O432" s="20" t="n"/>
      <c r="P432" s="21">
        <f>IF(COUNTA($N432,$O432)=0,"",SUM($N432:$O432))</f>
        <v/>
      </c>
      <c r="Q432" s="21">
        <f>IFERROR(INDEX('Standards &amp; Staff'!$C$5:$C$11,MATCH($I432,'Standards &amp; Staff'!$A$5:$A$11,0)),"")</f>
        <v/>
      </c>
      <c r="R432" s="21">
        <f>IFERROR(($P432/60)*INDEX('Standards &amp; Staff'!$G$15:$G$114,MATCH($C432,'Standards &amp; Staff'!$A$15:$A$114,0)),"")</f>
        <v/>
      </c>
      <c r="S432" s="21">
        <f>IFERROR($N432-$Q432,"")</f>
        <v/>
      </c>
      <c r="T432" s="38">
        <f>IFERROR($J432/$R432,"")</f>
        <v/>
      </c>
      <c r="U432" s="20" t="n"/>
      <c r="V432" s="20" t="n"/>
      <c r="W432" s="20" t="n"/>
      <c r="X432" s="20" t="n"/>
      <c r="Y432" s="39">
        <f>IFERROR(INDEX('Standards &amp; Staff'!$F$15:$F$114,MATCH($C432,'Standards &amp; Staff'!$A$15:$A$114,0)),"")</f>
        <v/>
      </c>
      <c r="Z432" s="39">
        <f>IFERROR(($P432/60)*$Y432,"")</f>
        <v/>
      </c>
      <c r="AA432" s="20" t="n"/>
      <c r="AB432" s="21">
        <f>IF($A432="","",IF(OR($M432="Not Completed",$U432="Failed",AND($T432&lt;&gt;"",$T432&lt;'Standards &amp; Staff'!$D$2),$AA432&gt;'Standards &amp; Staff'!$F$2),"Yes","No"))</f>
        <v/>
      </c>
      <c r="AC432" s="25">
        <f>IF($A432="","",IF($M432="Not Completed","Room Not Completed",IF($U432="Failed","Failed Inspection",IF(AND($T432&lt;&gt;"",$T432&lt;'Standards &amp; Staff'!$D$2),"Productivity Below Threshold",IF($AA432&gt;'Standards &amp; Staff'!$F$2,"Overtime Above Threshold","")))))</f>
        <v/>
      </c>
      <c r="AD432" s="26" t="n"/>
      <c r="AE432" s="26" t="n"/>
      <c r="AF432" s="20" t="n"/>
    </row>
    <row r="433">
      <c r="A433" s="19" t="n"/>
      <c r="B433" s="20" t="n"/>
      <c r="C433" s="20" t="n"/>
      <c r="D433" s="21">
        <f>IFERROR(INDEX('Standards &amp; Staff'!$B$15:$B$114,MATCH($C433,'Standards &amp; Staff'!$A$15:$A$114,0)),"")</f>
        <v/>
      </c>
      <c r="E433" s="21">
        <f>IFERROR(INDEX('Standards &amp; Staff'!$C$15:$C$114,MATCH($C433,'Standards &amp; Staff'!$A$15:$A$114,0)),"")</f>
        <v/>
      </c>
      <c r="F433" s="20" t="n"/>
      <c r="G433" s="20" t="n"/>
      <c r="H433" s="20" t="n"/>
      <c r="I433" s="20" t="n"/>
      <c r="J433" s="21">
        <f>IFERROR(IF($M433="Completed",INDEX('Standards &amp; Staff'!$B$5:$B$11,MATCH($I433,'Standards &amp; Staff'!$A$5:$A$11,0)),0),"")</f>
        <v/>
      </c>
      <c r="K433" s="22" t="n"/>
      <c r="L433" s="22" t="n"/>
      <c r="M433" s="20" t="n"/>
      <c r="N433" s="21">
        <f>IFERROR(IF(OR($K433="",$L433=""),"",MOD($L433-$K433,1)*1440),"")</f>
        <v/>
      </c>
      <c r="O433" s="20" t="n"/>
      <c r="P433" s="21">
        <f>IF(COUNTA($N433,$O433)=0,"",SUM($N433:$O433))</f>
        <v/>
      </c>
      <c r="Q433" s="21">
        <f>IFERROR(INDEX('Standards &amp; Staff'!$C$5:$C$11,MATCH($I433,'Standards &amp; Staff'!$A$5:$A$11,0)),"")</f>
        <v/>
      </c>
      <c r="R433" s="21">
        <f>IFERROR(($P433/60)*INDEX('Standards &amp; Staff'!$G$15:$G$114,MATCH($C433,'Standards &amp; Staff'!$A$15:$A$114,0)),"")</f>
        <v/>
      </c>
      <c r="S433" s="21">
        <f>IFERROR($N433-$Q433,"")</f>
        <v/>
      </c>
      <c r="T433" s="38">
        <f>IFERROR($J433/$R433,"")</f>
        <v/>
      </c>
      <c r="U433" s="20" t="n"/>
      <c r="V433" s="20" t="n"/>
      <c r="W433" s="20" t="n"/>
      <c r="X433" s="20" t="n"/>
      <c r="Y433" s="39">
        <f>IFERROR(INDEX('Standards &amp; Staff'!$F$15:$F$114,MATCH($C433,'Standards &amp; Staff'!$A$15:$A$114,0)),"")</f>
        <v/>
      </c>
      <c r="Z433" s="39">
        <f>IFERROR(($P433/60)*$Y433,"")</f>
        <v/>
      </c>
      <c r="AA433" s="20" t="n"/>
      <c r="AB433" s="21">
        <f>IF($A433="","",IF(OR($M433="Not Completed",$U433="Failed",AND($T433&lt;&gt;"",$T433&lt;'Standards &amp; Staff'!$D$2),$AA433&gt;'Standards &amp; Staff'!$F$2),"Yes","No"))</f>
        <v/>
      </c>
      <c r="AC433" s="25">
        <f>IF($A433="","",IF($M433="Not Completed","Room Not Completed",IF($U433="Failed","Failed Inspection",IF(AND($T433&lt;&gt;"",$T433&lt;'Standards &amp; Staff'!$D$2),"Productivity Below Threshold",IF($AA433&gt;'Standards &amp; Staff'!$F$2,"Overtime Above Threshold","")))))</f>
        <v/>
      </c>
      <c r="AD433" s="26" t="n"/>
      <c r="AE433" s="26" t="n"/>
      <c r="AF433" s="20" t="n"/>
    </row>
    <row r="434">
      <c r="A434" s="19" t="n"/>
      <c r="B434" s="20" t="n"/>
      <c r="C434" s="20" t="n"/>
      <c r="D434" s="21">
        <f>IFERROR(INDEX('Standards &amp; Staff'!$B$15:$B$114,MATCH($C434,'Standards &amp; Staff'!$A$15:$A$114,0)),"")</f>
        <v/>
      </c>
      <c r="E434" s="21">
        <f>IFERROR(INDEX('Standards &amp; Staff'!$C$15:$C$114,MATCH($C434,'Standards &amp; Staff'!$A$15:$A$114,0)),"")</f>
        <v/>
      </c>
      <c r="F434" s="20" t="n"/>
      <c r="G434" s="20" t="n"/>
      <c r="H434" s="20" t="n"/>
      <c r="I434" s="20" t="n"/>
      <c r="J434" s="21">
        <f>IFERROR(IF($M434="Completed",INDEX('Standards &amp; Staff'!$B$5:$B$11,MATCH($I434,'Standards &amp; Staff'!$A$5:$A$11,0)),0),"")</f>
        <v/>
      </c>
      <c r="K434" s="22" t="n"/>
      <c r="L434" s="22" t="n"/>
      <c r="M434" s="20" t="n"/>
      <c r="N434" s="21">
        <f>IFERROR(IF(OR($K434="",$L434=""),"",MOD($L434-$K434,1)*1440),"")</f>
        <v/>
      </c>
      <c r="O434" s="20" t="n"/>
      <c r="P434" s="21">
        <f>IF(COUNTA($N434,$O434)=0,"",SUM($N434:$O434))</f>
        <v/>
      </c>
      <c r="Q434" s="21">
        <f>IFERROR(INDEX('Standards &amp; Staff'!$C$5:$C$11,MATCH($I434,'Standards &amp; Staff'!$A$5:$A$11,0)),"")</f>
        <v/>
      </c>
      <c r="R434" s="21">
        <f>IFERROR(($P434/60)*INDEX('Standards &amp; Staff'!$G$15:$G$114,MATCH($C434,'Standards &amp; Staff'!$A$15:$A$114,0)),"")</f>
        <v/>
      </c>
      <c r="S434" s="21">
        <f>IFERROR($N434-$Q434,"")</f>
        <v/>
      </c>
      <c r="T434" s="38">
        <f>IFERROR($J434/$R434,"")</f>
        <v/>
      </c>
      <c r="U434" s="20" t="n"/>
      <c r="V434" s="20" t="n"/>
      <c r="W434" s="20" t="n"/>
      <c r="X434" s="20" t="n"/>
      <c r="Y434" s="39">
        <f>IFERROR(INDEX('Standards &amp; Staff'!$F$15:$F$114,MATCH($C434,'Standards &amp; Staff'!$A$15:$A$114,0)),"")</f>
        <v/>
      </c>
      <c r="Z434" s="39">
        <f>IFERROR(($P434/60)*$Y434,"")</f>
        <v/>
      </c>
      <c r="AA434" s="20" t="n"/>
      <c r="AB434" s="21">
        <f>IF($A434="","",IF(OR($M434="Not Completed",$U434="Failed",AND($T434&lt;&gt;"",$T434&lt;'Standards &amp; Staff'!$D$2),$AA434&gt;'Standards &amp; Staff'!$F$2),"Yes","No"))</f>
        <v/>
      </c>
      <c r="AC434" s="25">
        <f>IF($A434="","",IF($M434="Not Completed","Room Not Completed",IF($U434="Failed","Failed Inspection",IF(AND($T434&lt;&gt;"",$T434&lt;'Standards &amp; Staff'!$D$2),"Productivity Below Threshold",IF($AA434&gt;'Standards &amp; Staff'!$F$2,"Overtime Above Threshold","")))))</f>
        <v/>
      </c>
      <c r="AD434" s="26" t="n"/>
      <c r="AE434" s="26" t="n"/>
      <c r="AF434" s="20" t="n"/>
    </row>
    <row r="435">
      <c r="A435" s="19" t="n"/>
      <c r="B435" s="20" t="n"/>
      <c r="C435" s="20" t="n"/>
      <c r="D435" s="21">
        <f>IFERROR(INDEX('Standards &amp; Staff'!$B$15:$B$114,MATCH($C435,'Standards &amp; Staff'!$A$15:$A$114,0)),"")</f>
        <v/>
      </c>
      <c r="E435" s="21">
        <f>IFERROR(INDEX('Standards &amp; Staff'!$C$15:$C$114,MATCH($C435,'Standards &amp; Staff'!$A$15:$A$114,0)),"")</f>
        <v/>
      </c>
      <c r="F435" s="20" t="n"/>
      <c r="G435" s="20" t="n"/>
      <c r="H435" s="20" t="n"/>
      <c r="I435" s="20" t="n"/>
      <c r="J435" s="21">
        <f>IFERROR(IF($M435="Completed",INDEX('Standards &amp; Staff'!$B$5:$B$11,MATCH($I435,'Standards &amp; Staff'!$A$5:$A$11,0)),0),"")</f>
        <v/>
      </c>
      <c r="K435" s="22" t="n"/>
      <c r="L435" s="22" t="n"/>
      <c r="M435" s="20" t="n"/>
      <c r="N435" s="21">
        <f>IFERROR(IF(OR($K435="",$L435=""),"",MOD($L435-$K435,1)*1440),"")</f>
        <v/>
      </c>
      <c r="O435" s="20" t="n"/>
      <c r="P435" s="21">
        <f>IF(COUNTA($N435,$O435)=0,"",SUM($N435:$O435))</f>
        <v/>
      </c>
      <c r="Q435" s="21">
        <f>IFERROR(INDEX('Standards &amp; Staff'!$C$5:$C$11,MATCH($I435,'Standards &amp; Staff'!$A$5:$A$11,0)),"")</f>
        <v/>
      </c>
      <c r="R435" s="21">
        <f>IFERROR(($P435/60)*INDEX('Standards &amp; Staff'!$G$15:$G$114,MATCH($C435,'Standards &amp; Staff'!$A$15:$A$114,0)),"")</f>
        <v/>
      </c>
      <c r="S435" s="21">
        <f>IFERROR($N435-$Q435,"")</f>
        <v/>
      </c>
      <c r="T435" s="38">
        <f>IFERROR($J435/$R435,"")</f>
        <v/>
      </c>
      <c r="U435" s="20" t="n"/>
      <c r="V435" s="20" t="n"/>
      <c r="W435" s="20" t="n"/>
      <c r="X435" s="20" t="n"/>
      <c r="Y435" s="39">
        <f>IFERROR(INDEX('Standards &amp; Staff'!$F$15:$F$114,MATCH($C435,'Standards &amp; Staff'!$A$15:$A$114,0)),"")</f>
        <v/>
      </c>
      <c r="Z435" s="39">
        <f>IFERROR(($P435/60)*$Y435,"")</f>
        <v/>
      </c>
      <c r="AA435" s="20" t="n"/>
      <c r="AB435" s="21">
        <f>IF($A435="","",IF(OR($M435="Not Completed",$U435="Failed",AND($T435&lt;&gt;"",$T435&lt;'Standards &amp; Staff'!$D$2),$AA435&gt;'Standards &amp; Staff'!$F$2),"Yes","No"))</f>
        <v/>
      </c>
      <c r="AC435" s="25">
        <f>IF($A435="","",IF($M435="Not Completed","Room Not Completed",IF($U435="Failed","Failed Inspection",IF(AND($T435&lt;&gt;"",$T435&lt;'Standards &amp; Staff'!$D$2),"Productivity Below Threshold",IF($AA435&gt;'Standards &amp; Staff'!$F$2,"Overtime Above Threshold","")))))</f>
        <v/>
      </c>
      <c r="AD435" s="26" t="n"/>
      <c r="AE435" s="26" t="n"/>
      <c r="AF435" s="20" t="n"/>
    </row>
    <row r="436">
      <c r="A436" s="19" t="n"/>
      <c r="B436" s="20" t="n"/>
      <c r="C436" s="20" t="n"/>
      <c r="D436" s="21">
        <f>IFERROR(INDEX('Standards &amp; Staff'!$B$15:$B$114,MATCH($C436,'Standards &amp; Staff'!$A$15:$A$114,0)),"")</f>
        <v/>
      </c>
      <c r="E436" s="21">
        <f>IFERROR(INDEX('Standards &amp; Staff'!$C$15:$C$114,MATCH($C436,'Standards &amp; Staff'!$A$15:$A$114,0)),"")</f>
        <v/>
      </c>
      <c r="F436" s="20" t="n"/>
      <c r="G436" s="20" t="n"/>
      <c r="H436" s="20" t="n"/>
      <c r="I436" s="20" t="n"/>
      <c r="J436" s="21">
        <f>IFERROR(IF($M436="Completed",INDEX('Standards &amp; Staff'!$B$5:$B$11,MATCH($I436,'Standards &amp; Staff'!$A$5:$A$11,0)),0),"")</f>
        <v/>
      </c>
      <c r="K436" s="22" t="n"/>
      <c r="L436" s="22" t="n"/>
      <c r="M436" s="20" t="n"/>
      <c r="N436" s="21">
        <f>IFERROR(IF(OR($K436="",$L436=""),"",MOD($L436-$K436,1)*1440),"")</f>
        <v/>
      </c>
      <c r="O436" s="20" t="n"/>
      <c r="P436" s="21">
        <f>IF(COUNTA($N436,$O436)=0,"",SUM($N436:$O436))</f>
        <v/>
      </c>
      <c r="Q436" s="21">
        <f>IFERROR(INDEX('Standards &amp; Staff'!$C$5:$C$11,MATCH($I436,'Standards &amp; Staff'!$A$5:$A$11,0)),"")</f>
        <v/>
      </c>
      <c r="R436" s="21">
        <f>IFERROR(($P436/60)*INDEX('Standards &amp; Staff'!$G$15:$G$114,MATCH($C436,'Standards &amp; Staff'!$A$15:$A$114,0)),"")</f>
        <v/>
      </c>
      <c r="S436" s="21">
        <f>IFERROR($N436-$Q436,"")</f>
        <v/>
      </c>
      <c r="T436" s="38">
        <f>IFERROR($J436/$R436,"")</f>
        <v/>
      </c>
      <c r="U436" s="20" t="n"/>
      <c r="V436" s="20" t="n"/>
      <c r="W436" s="20" t="n"/>
      <c r="X436" s="20" t="n"/>
      <c r="Y436" s="39">
        <f>IFERROR(INDEX('Standards &amp; Staff'!$F$15:$F$114,MATCH($C436,'Standards &amp; Staff'!$A$15:$A$114,0)),"")</f>
        <v/>
      </c>
      <c r="Z436" s="39">
        <f>IFERROR(($P436/60)*$Y436,"")</f>
        <v/>
      </c>
      <c r="AA436" s="20" t="n"/>
      <c r="AB436" s="21">
        <f>IF($A436="","",IF(OR($M436="Not Completed",$U436="Failed",AND($T436&lt;&gt;"",$T436&lt;'Standards &amp; Staff'!$D$2),$AA436&gt;'Standards &amp; Staff'!$F$2),"Yes","No"))</f>
        <v/>
      </c>
      <c r="AC436" s="25">
        <f>IF($A436="","",IF($M436="Not Completed","Room Not Completed",IF($U436="Failed","Failed Inspection",IF(AND($T436&lt;&gt;"",$T436&lt;'Standards &amp; Staff'!$D$2),"Productivity Below Threshold",IF($AA436&gt;'Standards &amp; Staff'!$F$2,"Overtime Above Threshold","")))))</f>
        <v/>
      </c>
      <c r="AD436" s="26" t="n"/>
      <c r="AE436" s="26" t="n"/>
      <c r="AF436" s="20" t="n"/>
    </row>
    <row r="437">
      <c r="A437" s="19" t="n"/>
      <c r="B437" s="20" t="n"/>
      <c r="C437" s="20" t="n"/>
      <c r="D437" s="21">
        <f>IFERROR(INDEX('Standards &amp; Staff'!$B$15:$B$114,MATCH($C437,'Standards &amp; Staff'!$A$15:$A$114,0)),"")</f>
        <v/>
      </c>
      <c r="E437" s="21">
        <f>IFERROR(INDEX('Standards &amp; Staff'!$C$15:$C$114,MATCH($C437,'Standards &amp; Staff'!$A$15:$A$114,0)),"")</f>
        <v/>
      </c>
      <c r="F437" s="20" t="n"/>
      <c r="G437" s="20" t="n"/>
      <c r="H437" s="20" t="n"/>
      <c r="I437" s="20" t="n"/>
      <c r="J437" s="21">
        <f>IFERROR(IF($M437="Completed",INDEX('Standards &amp; Staff'!$B$5:$B$11,MATCH($I437,'Standards &amp; Staff'!$A$5:$A$11,0)),0),"")</f>
        <v/>
      </c>
      <c r="K437" s="22" t="n"/>
      <c r="L437" s="22" t="n"/>
      <c r="M437" s="20" t="n"/>
      <c r="N437" s="21">
        <f>IFERROR(IF(OR($K437="",$L437=""),"",MOD($L437-$K437,1)*1440),"")</f>
        <v/>
      </c>
      <c r="O437" s="20" t="n"/>
      <c r="P437" s="21">
        <f>IF(COUNTA($N437,$O437)=0,"",SUM($N437:$O437))</f>
        <v/>
      </c>
      <c r="Q437" s="21">
        <f>IFERROR(INDEX('Standards &amp; Staff'!$C$5:$C$11,MATCH($I437,'Standards &amp; Staff'!$A$5:$A$11,0)),"")</f>
        <v/>
      </c>
      <c r="R437" s="21">
        <f>IFERROR(($P437/60)*INDEX('Standards &amp; Staff'!$G$15:$G$114,MATCH($C437,'Standards &amp; Staff'!$A$15:$A$114,0)),"")</f>
        <v/>
      </c>
      <c r="S437" s="21">
        <f>IFERROR($N437-$Q437,"")</f>
        <v/>
      </c>
      <c r="T437" s="38">
        <f>IFERROR($J437/$R437,"")</f>
        <v/>
      </c>
      <c r="U437" s="20" t="n"/>
      <c r="V437" s="20" t="n"/>
      <c r="W437" s="20" t="n"/>
      <c r="X437" s="20" t="n"/>
      <c r="Y437" s="39">
        <f>IFERROR(INDEX('Standards &amp; Staff'!$F$15:$F$114,MATCH($C437,'Standards &amp; Staff'!$A$15:$A$114,0)),"")</f>
        <v/>
      </c>
      <c r="Z437" s="39">
        <f>IFERROR(($P437/60)*$Y437,"")</f>
        <v/>
      </c>
      <c r="AA437" s="20" t="n"/>
      <c r="AB437" s="21">
        <f>IF($A437="","",IF(OR($M437="Not Completed",$U437="Failed",AND($T437&lt;&gt;"",$T437&lt;'Standards &amp; Staff'!$D$2),$AA437&gt;'Standards &amp; Staff'!$F$2),"Yes","No"))</f>
        <v/>
      </c>
      <c r="AC437" s="25">
        <f>IF($A437="","",IF($M437="Not Completed","Room Not Completed",IF($U437="Failed","Failed Inspection",IF(AND($T437&lt;&gt;"",$T437&lt;'Standards &amp; Staff'!$D$2),"Productivity Below Threshold",IF($AA437&gt;'Standards &amp; Staff'!$F$2,"Overtime Above Threshold","")))))</f>
        <v/>
      </c>
      <c r="AD437" s="26" t="n"/>
      <c r="AE437" s="26" t="n"/>
      <c r="AF437" s="20" t="n"/>
    </row>
    <row r="438">
      <c r="A438" s="19" t="n"/>
      <c r="B438" s="20" t="n"/>
      <c r="C438" s="20" t="n"/>
      <c r="D438" s="21">
        <f>IFERROR(INDEX('Standards &amp; Staff'!$B$15:$B$114,MATCH($C438,'Standards &amp; Staff'!$A$15:$A$114,0)),"")</f>
        <v/>
      </c>
      <c r="E438" s="21">
        <f>IFERROR(INDEX('Standards &amp; Staff'!$C$15:$C$114,MATCH($C438,'Standards &amp; Staff'!$A$15:$A$114,0)),"")</f>
        <v/>
      </c>
      <c r="F438" s="20" t="n"/>
      <c r="G438" s="20" t="n"/>
      <c r="H438" s="20" t="n"/>
      <c r="I438" s="20" t="n"/>
      <c r="J438" s="21">
        <f>IFERROR(IF($M438="Completed",INDEX('Standards &amp; Staff'!$B$5:$B$11,MATCH($I438,'Standards &amp; Staff'!$A$5:$A$11,0)),0),"")</f>
        <v/>
      </c>
      <c r="K438" s="22" t="n"/>
      <c r="L438" s="22" t="n"/>
      <c r="M438" s="20" t="n"/>
      <c r="N438" s="21">
        <f>IFERROR(IF(OR($K438="",$L438=""),"",MOD($L438-$K438,1)*1440),"")</f>
        <v/>
      </c>
      <c r="O438" s="20" t="n"/>
      <c r="P438" s="21">
        <f>IF(COUNTA($N438,$O438)=0,"",SUM($N438:$O438))</f>
        <v/>
      </c>
      <c r="Q438" s="21">
        <f>IFERROR(INDEX('Standards &amp; Staff'!$C$5:$C$11,MATCH($I438,'Standards &amp; Staff'!$A$5:$A$11,0)),"")</f>
        <v/>
      </c>
      <c r="R438" s="21">
        <f>IFERROR(($P438/60)*INDEX('Standards &amp; Staff'!$G$15:$G$114,MATCH($C438,'Standards &amp; Staff'!$A$15:$A$114,0)),"")</f>
        <v/>
      </c>
      <c r="S438" s="21">
        <f>IFERROR($N438-$Q438,"")</f>
        <v/>
      </c>
      <c r="T438" s="38">
        <f>IFERROR($J438/$R438,"")</f>
        <v/>
      </c>
      <c r="U438" s="20" t="n"/>
      <c r="V438" s="20" t="n"/>
      <c r="W438" s="20" t="n"/>
      <c r="X438" s="20" t="n"/>
      <c r="Y438" s="39">
        <f>IFERROR(INDEX('Standards &amp; Staff'!$F$15:$F$114,MATCH($C438,'Standards &amp; Staff'!$A$15:$A$114,0)),"")</f>
        <v/>
      </c>
      <c r="Z438" s="39">
        <f>IFERROR(($P438/60)*$Y438,"")</f>
        <v/>
      </c>
      <c r="AA438" s="20" t="n"/>
      <c r="AB438" s="21">
        <f>IF($A438="","",IF(OR($M438="Not Completed",$U438="Failed",AND($T438&lt;&gt;"",$T438&lt;'Standards &amp; Staff'!$D$2),$AA438&gt;'Standards &amp; Staff'!$F$2),"Yes","No"))</f>
        <v/>
      </c>
      <c r="AC438" s="25">
        <f>IF($A438="","",IF($M438="Not Completed","Room Not Completed",IF($U438="Failed","Failed Inspection",IF(AND($T438&lt;&gt;"",$T438&lt;'Standards &amp; Staff'!$D$2),"Productivity Below Threshold",IF($AA438&gt;'Standards &amp; Staff'!$F$2,"Overtime Above Threshold","")))))</f>
        <v/>
      </c>
      <c r="AD438" s="26" t="n"/>
      <c r="AE438" s="26" t="n"/>
      <c r="AF438" s="20" t="n"/>
    </row>
    <row r="439">
      <c r="A439" s="19" t="n"/>
      <c r="B439" s="20" t="n"/>
      <c r="C439" s="20" t="n"/>
      <c r="D439" s="21">
        <f>IFERROR(INDEX('Standards &amp; Staff'!$B$15:$B$114,MATCH($C439,'Standards &amp; Staff'!$A$15:$A$114,0)),"")</f>
        <v/>
      </c>
      <c r="E439" s="21">
        <f>IFERROR(INDEX('Standards &amp; Staff'!$C$15:$C$114,MATCH($C439,'Standards &amp; Staff'!$A$15:$A$114,0)),"")</f>
        <v/>
      </c>
      <c r="F439" s="20" t="n"/>
      <c r="G439" s="20" t="n"/>
      <c r="H439" s="20" t="n"/>
      <c r="I439" s="20" t="n"/>
      <c r="J439" s="21">
        <f>IFERROR(IF($M439="Completed",INDEX('Standards &amp; Staff'!$B$5:$B$11,MATCH($I439,'Standards &amp; Staff'!$A$5:$A$11,0)),0),"")</f>
        <v/>
      </c>
      <c r="K439" s="22" t="n"/>
      <c r="L439" s="22" t="n"/>
      <c r="M439" s="20" t="n"/>
      <c r="N439" s="21">
        <f>IFERROR(IF(OR($K439="",$L439=""),"",MOD($L439-$K439,1)*1440),"")</f>
        <v/>
      </c>
      <c r="O439" s="20" t="n"/>
      <c r="P439" s="21">
        <f>IF(COUNTA($N439,$O439)=0,"",SUM($N439:$O439))</f>
        <v/>
      </c>
      <c r="Q439" s="21">
        <f>IFERROR(INDEX('Standards &amp; Staff'!$C$5:$C$11,MATCH($I439,'Standards &amp; Staff'!$A$5:$A$11,0)),"")</f>
        <v/>
      </c>
      <c r="R439" s="21">
        <f>IFERROR(($P439/60)*INDEX('Standards &amp; Staff'!$G$15:$G$114,MATCH($C439,'Standards &amp; Staff'!$A$15:$A$114,0)),"")</f>
        <v/>
      </c>
      <c r="S439" s="21">
        <f>IFERROR($N439-$Q439,"")</f>
        <v/>
      </c>
      <c r="T439" s="38">
        <f>IFERROR($J439/$R439,"")</f>
        <v/>
      </c>
      <c r="U439" s="20" t="n"/>
      <c r="V439" s="20" t="n"/>
      <c r="W439" s="20" t="n"/>
      <c r="X439" s="20" t="n"/>
      <c r="Y439" s="39">
        <f>IFERROR(INDEX('Standards &amp; Staff'!$F$15:$F$114,MATCH($C439,'Standards &amp; Staff'!$A$15:$A$114,0)),"")</f>
        <v/>
      </c>
      <c r="Z439" s="39">
        <f>IFERROR(($P439/60)*$Y439,"")</f>
        <v/>
      </c>
      <c r="AA439" s="20" t="n"/>
      <c r="AB439" s="21">
        <f>IF($A439="","",IF(OR($M439="Not Completed",$U439="Failed",AND($T439&lt;&gt;"",$T439&lt;'Standards &amp; Staff'!$D$2),$AA439&gt;'Standards &amp; Staff'!$F$2),"Yes","No"))</f>
        <v/>
      </c>
      <c r="AC439" s="25">
        <f>IF($A439="","",IF($M439="Not Completed","Room Not Completed",IF($U439="Failed","Failed Inspection",IF(AND($T439&lt;&gt;"",$T439&lt;'Standards &amp; Staff'!$D$2),"Productivity Below Threshold",IF($AA439&gt;'Standards &amp; Staff'!$F$2,"Overtime Above Threshold","")))))</f>
        <v/>
      </c>
      <c r="AD439" s="26" t="n"/>
      <c r="AE439" s="26" t="n"/>
      <c r="AF439" s="20" t="n"/>
    </row>
    <row r="440">
      <c r="A440" s="19" t="n"/>
      <c r="B440" s="20" t="n"/>
      <c r="C440" s="20" t="n"/>
      <c r="D440" s="21">
        <f>IFERROR(INDEX('Standards &amp; Staff'!$B$15:$B$114,MATCH($C440,'Standards &amp; Staff'!$A$15:$A$114,0)),"")</f>
        <v/>
      </c>
      <c r="E440" s="21">
        <f>IFERROR(INDEX('Standards &amp; Staff'!$C$15:$C$114,MATCH($C440,'Standards &amp; Staff'!$A$15:$A$114,0)),"")</f>
        <v/>
      </c>
      <c r="F440" s="20" t="n"/>
      <c r="G440" s="20" t="n"/>
      <c r="H440" s="20" t="n"/>
      <c r="I440" s="20" t="n"/>
      <c r="J440" s="21">
        <f>IFERROR(IF($M440="Completed",INDEX('Standards &amp; Staff'!$B$5:$B$11,MATCH($I440,'Standards &amp; Staff'!$A$5:$A$11,0)),0),"")</f>
        <v/>
      </c>
      <c r="K440" s="22" t="n"/>
      <c r="L440" s="22" t="n"/>
      <c r="M440" s="20" t="n"/>
      <c r="N440" s="21">
        <f>IFERROR(IF(OR($K440="",$L440=""),"",MOD($L440-$K440,1)*1440),"")</f>
        <v/>
      </c>
      <c r="O440" s="20" t="n"/>
      <c r="P440" s="21">
        <f>IF(COUNTA($N440,$O440)=0,"",SUM($N440:$O440))</f>
        <v/>
      </c>
      <c r="Q440" s="21">
        <f>IFERROR(INDEX('Standards &amp; Staff'!$C$5:$C$11,MATCH($I440,'Standards &amp; Staff'!$A$5:$A$11,0)),"")</f>
        <v/>
      </c>
      <c r="R440" s="21">
        <f>IFERROR(($P440/60)*INDEX('Standards &amp; Staff'!$G$15:$G$114,MATCH($C440,'Standards &amp; Staff'!$A$15:$A$114,0)),"")</f>
        <v/>
      </c>
      <c r="S440" s="21">
        <f>IFERROR($N440-$Q440,"")</f>
        <v/>
      </c>
      <c r="T440" s="38">
        <f>IFERROR($J440/$R440,"")</f>
        <v/>
      </c>
      <c r="U440" s="20" t="n"/>
      <c r="V440" s="20" t="n"/>
      <c r="W440" s="20" t="n"/>
      <c r="X440" s="20" t="n"/>
      <c r="Y440" s="39">
        <f>IFERROR(INDEX('Standards &amp; Staff'!$F$15:$F$114,MATCH($C440,'Standards &amp; Staff'!$A$15:$A$114,0)),"")</f>
        <v/>
      </c>
      <c r="Z440" s="39">
        <f>IFERROR(($P440/60)*$Y440,"")</f>
        <v/>
      </c>
      <c r="AA440" s="20" t="n"/>
      <c r="AB440" s="21">
        <f>IF($A440="","",IF(OR($M440="Not Completed",$U440="Failed",AND($T440&lt;&gt;"",$T440&lt;'Standards &amp; Staff'!$D$2),$AA440&gt;'Standards &amp; Staff'!$F$2),"Yes","No"))</f>
        <v/>
      </c>
      <c r="AC440" s="25">
        <f>IF($A440="","",IF($M440="Not Completed","Room Not Completed",IF($U440="Failed","Failed Inspection",IF(AND($T440&lt;&gt;"",$T440&lt;'Standards &amp; Staff'!$D$2),"Productivity Below Threshold",IF($AA440&gt;'Standards &amp; Staff'!$F$2,"Overtime Above Threshold","")))))</f>
        <v/>
      </c>
      <c r="AD440" s="26" t="n"/>
      <c r="AE440" s="26" t="n"/>
      <c r="AF440" s="20" t="n"/>
    </row>
    <row r="441">
      <c r="A441" s="19" t="n"/>
      <c r="B441" s="20" t="n"/>
      <c r="C441" s="20" t="n"/>
      <c r="D441" s="21">
        <f>IFERROR(INDEX('Standards &amp; Staff'!$B$15:$B$114,MATCH($C441,'Standards &amp; Staff'!$A$15:$A$114,0)),"")</f>
        <v/>
      </c>
      <c r="E441" s="21">
        <f>IFERROR(INDEX('Standards &amp; Staff'!$C$15:$C$114,MATCH($C441,'Standards &amp; Staff'!$A$15:$A$114,0)),"")</f>
        <v/>
      </c>
      <c r="F441" s="20" t="n"/>
      <c r="G441" s="20" t="n"/>
      <c r="H441" s="20" t="n"/>
      <c r="I441" s="20" t="n"/>
      <c r="J441" s="21">
        <f>IFERROR(IF($M441="Completed",INDEX('Standards &amp; Staff'!$B$5:$B$11,MATCH($I441,'Standards &amp; Staff'!$A$5:$A$11,0)),0),"")</f>
        <v/>
      </c>
      <c r="K441" s="22" t="n"/>
      <c r="L441" s="22" t="n"/>
      <c r="M441" s="20" t="n"/>
      <c r="N441" s="21">
        <f>IFERROR(IF(OR($K441="",$L441=""),"",MOD($L441-$K441,1)*1440),"")</f>
        <v/>
      </c>
      <c r="O441" s="20" t="n"/>
      <c r="P441" s="21">
        <f>IF(COUNTA($N441,$O441)=0,"",SUM($N441:$O441))</f>
        <v/>
      </c>
      <c r="Q441" s="21">
        <f>IFERROR(INDEX('Standards &amp; Staff'!$C$5:$C$11,MATCH($I441,'Standards &amp; Staff'!$A$5:$A$11,0)),"")</f>
        <v/>
      </c>
      <c r="R441" s="21">
        <f>IFERROR(($P441/60)*INDEX('Standards &amp; Staff'!$G$15:$G$114,MATCH($C441,'Standards &amp; Staff'!$A$15:$A$114,0)),"")</f>
        <v/>
      </c>
      <c r="S441" s="21">
        <f>IFERROR($N441-$Q441,"")</f>
        <v/>
      </c>
      <c r="T441" s="38">
        <f>IFERROR($J441/$R441,"")</f>
        <v/>
      </c>
      <c r="U441" s="20" t="n"/>
      <c r="V441" s="20" t="n"/>
      <c r="W441" s="20" t="n"/>
      <c r="X441" s="20" t="n"/>
      <c r="Y441" s="39">
        <f>IFERROR(INDEX('Standards &amp; Staff'!$F$15:$F$114,MATCH($C441,'Standards &amp; Staff'!$A$15:$A$114,0)),"")</f>
        <v/>
      </c>
      <c r="Z441" s="39">
        <f>IFERROR(($P441/60)*$Y441,"")</f>
        <v/>
      </c>
      <c r="AA441" s="20" t="n"/>
      <c r="AB441" s="21">
        <f>IF($A441="","",IF(OR($M441="Not Completed",$U441="Failed",AND($T441&lt;&gt;"",$T441&lt;'Standards &amp; Staff'!$D$2),$AA441&gt;'Standards &amp; Staff'!$F$2),"Yes","No"))</f>
        <v/>
      </c>
      <c r="AC441" s="25">
        <f>IF($A441="","",IF($M441="Not Completed","Room Not Completed",IF($U441="Failed","Failed Inspection",IF(AND($T441&lt;&gt;"",$T441&lt;'Standards &amp; Staff'!$D$2),"Productivity Below Threshold",IF($AA441&gt;'Standards &amp; Staff'!$F$2,"Overtime Above Threshold","")))))</f>
        <v/>
      </c>
      <c r="AD441" s="26" t="n"/>
      <c r="AE441" s="26" t="n"/>
      <c r="AF441" s="20" t="n"/>
    </row>
    <row r="442">
      <c r="A442" s="19" t="n"/>
      <c r="B442" s="20" t="n"/>
      <c r="C442" s="20" t="n"/>
      <c r="D442" s="21">
        <f>IFERROR(INDEX('Standards &amp; Staff'!$B$15:$B$114,MATCH($C442,'Standards &amp; Staff'!$A$15:$A$114,0)),"")</f>
        <v/>
      </c>
      <c r="E442" s="21">
        <f>IFERROR(INDEX('Standards &amp; Staff'!$C$15:$C$114,MATCH($C442,'Standards &amp; Staff'!$A$15:$A$114,0)),"")</f>
        <v/>
      </c>
      <c r="F442" s="20" t="n"/>
      <c r="G442" s="20" t="n"/>
      <c r="H442" s="20" t="n"/>
      <c r="I442" s="20" t="n"/>
      <c r="J442" s="21">
        <f>IFERROR(IF($M442="Completed",INDEX('Standards &amp; Staff'!$B$5:$B$11,MATCH($I442,'Standards &amp; Staff'!$A$5:$A$11,0)),0),"")</f>
        <v/>
      </c>
      <c r="K442" s="22" t="n"/>
      <c r="L442" s="22" t="n"/>
      <c r="M442" s="20" t="n"/>
      <c r="N442" s="21">
        <f>IFERROR(IF(OR($K442="",$L442=""),"",MOD($L442-$K442,1)*1440),"")</f>
        <v/>
      </c>
      <c r="O442" s="20" t="n"/>
      <c r="P442" s="21">
        <f>IF(COUNTA($N442,$O442)=0,"",SUM($N442:$O442))</f>
        <v/>
      </c>
      <c r="Q442" s="21">
        <f>IFERROR(INDEX('Standards &amp; Staff'!$C$5:$C$11,MATCH($I442,'Standards &amp; Staff'!$A$5:$A$11,0)),"")</f>
        <v/>
      </c>
      <c r="R442" s="21">
        <f>IFERROR(($P442/60)*INDEX('Standards &amp; Staff'!$G$15:$G$114,MATCH($C442,'Standards &amp; Staff'!$A$15:$A$114,0)),"")</f>
        <v/>
      </c>
      <c r="S442" s="21">
        <f>IFERROR($N442-$Q442,"")</f>
        <v/>
      </c>
      <c r="T442" s="38">
        <f>IFERROR($J442/$R442,"")</f>
        <v/>
      </c>
      <c r="U442" s="20" t="n"/>
      <c r="V442" s="20" t="n"/>
      <c r="W442" s="20" t="n"/>
      <c r="X442" s="20" t="n"/>
      <c r="Y442" s="39">
        <f>IFERROR(INDEX('Standards &amp; Staff'!$F$15:$F$114,MATCH($C442,'Standards &amp; Staff'!$A$15:$A$114,0)),"")</f>
        <v/>
      </c>
      <c r="Z442" s="39">
        <f>IFERROR(($P442/60)*$Y442,"")</f>
        <v/>
      </c>
      <c r="AA442" s="20" t="n"/>
      <c r="AB442" s="21">
        <f>IF($A442="","",IF(OR($M442="Not Completed",$U442="Failed",AND($T442&lt;&gt;"",$T442&lt;'Standards &amp; Staff'!$D$2),$AA442&gt;'Standards &amp; Staff'!$F$2),"Yes","No"))</f>
        <v/>
      </c>
      <c r="AC442" s="25">
        <f>IF($A442="","",IF($M442="Not Completed","Room Not Completed",IF($U442="Failed","Failed Inspection",IF(AND($T442&lt;&gt;"",$T442&lt;'Standards &amp; Staff'!$D$2),"Productivity Below Threshold",IF($AA442&gt;'Standards &amp; Staff'!$F$2,"Overtime Above Threshold","")))))</f>
        <v/>
      </c>
      <c r="AD442" s="26" t="n"/>
      <c r="AE442" s="26" t="n"/>
      <c r="AF442" s="20" t="n"/>
    </row>
    <row r="443">
      <c r="A443" s="19" t="n"/>
      <c r="B443" s="20" t="n"/>
      <c r="C443" s="20" t="n"/>
      <c r="D443" s="21">
        <f>IFERROR(INDEX('Standards &amp; Staff'!$B$15:$B$114,MATCH($C443,'Standards &amp; Staff'!$A$15:$A$114,0)),"")</f>
        <v/>
      </c>
      <c r="E443" s="21">
        <f>IFERROR(INDEX('Standards &amp; Staff'!$C$15:$C$114,MATCH($C443,'Standards &amp; Staff'!$A$15:$A$114,0)),"")</f>
        <v/>
      </c>
      <c r="F443" s="20" t="n"/>
      <c r="G443" s="20" t="n"/>
      <c r="H443" s="20" t="n"/>
      <c r="I443" s="20" t="n"/>
      <c r="J443" s="21">
        <f>IFERROR(IF($M443="Completed",INDEX('Standards &amp; Staff'!$B$5:$B$11,MATCH($I443,'Standards &amp; Staff'!$A$5:$A$11,0)),0),"")</f>
        <v/>
      </c>
      <c r="K443" s="22" t="n"/>
      <c r="L443" s="22" t="n"/>
      <c r="M443" s="20" t="n"/>
      <c r="N443" s="21">
        <f>IFERROR(IF(OR($K443="",$L443=""),"",MOD($L443-$K443,1)*1440),"")</f>
        <v/>
      </c>
      <c r="O443" s="20" t="n"/>
      <c r="P443" s="21">
        <f>IF(COUNTA($N443,$O443)=0,"",SUM($N443:$O443))</f>
        <v/>
      </c>
      <c r="Q443" s="21">
        <f>IFERROR(INDEX('Standards &amp; Staff'!$C$5:$C$11,MATCH($I443,'Standards &amp; Staff'!$A$5:$A$11,0)),"")</f>
        <v/>
      </c>
      <c r="R443" s="21">
        <f>IFERROR(($P443/60)*INDEX('Standards &amp; Staff'!$G$15:$G$114,MATCH($C443,'Standards &amp; Staff'!$A$15:$A$114,0)),"")</f>
        <v/>
      </c>
      <c r="S443" s="21">
        <f>IFERROR($N443-$Q443,"")</f>
        <v/>
      </c>
      <c r="T443" s="38">
        <f>IFERROR($J443/$R443,"")</f>
        <v/>
      </c>
      <c r="U443" s="20" t="n"/>
      <c r="V443" s="20" t="n"/>
      <c r="W443" s="20" t="n"/>
      <c r="X443" s="20" t="n"/>
      <c r="Y443" s="39">
        <f>IFERROR(INDEX('Standards &amp; Staff'!$F$15:$F$114,MATCH($C443,'Standards &amp; Staff'!$A$15:$A$114,0)),"")</f>
        <v/>
      </c>
      <c r="Z443" s="39">
        <f>IFERROR(($P443/60)*$Y443,"")</f>
        <v/>
      </c>
      <c r="AA443" s="20" t="n"/>
      <c r="AB443" s="21">
        <f>IF($A443="","",IF(OR($M443="Not Completed",$U443="Failed",AND($T443&lt;&gt;"",$T443&lt;'Standards &amp; Staff'!$D$2),$AA443&gt;'Standards &amp; Staff'!$F$2),"Yes","No"))</f>
        <v/>
      </c>
      <c r="AC443" s="25">
        <f>IF($A443="","",IF($M443="Not Completed","Room Not Completed",IF($U443="Failed","Failed Inspection",IF(AND($T443&lt;&gt;"",$T443&lt;'Standards &amp; Staff'!$D$2),"Productivity Below Threshold",IF($AA443&gt;'Standards &amp; Staff'!$F$2,"Overtime Above Threshold","")))))</f>
        <v/>
      </c>
      <c r="AD443" s="26" t="n"/>
      <c r="AE443" s="26" t="n"/>
      <c r="AF443" s="20" t="n"/>
    </row>
    <row r="444">
      <c r="A444" s="19" t="n"/>
      <c r="B444" s="20" t="n"/>
      <c r="C444" s="20" t="n"/>
      <c r="D444" s="21">
        <f>IFERROR(INDEX('Standards &amp; Staff'!$B$15:$B$114,MATCH($C444,'Standards &amp; Staff'!$A$15:$A$114,0)),"")</f>
        <v/>
      </c>
      <c r="E444" s="21">
        <f>IFERROR(INDEX('Standards &amp; Staff'!$C$15:$C$114,MATCH($C444,'Standards &amp; Staff'!$A$15:$A$114,0)),"")</f>
        <v/>
      </c>
      <c r="F444" s="20" t="n"/>
      <c r="G444" s="20" t="n"/>
      <c r="H444" s="20" t="n"/>
      <c r="I444" s="20" t="n"/>
      <c r="J444" s="21">
        <f>IFERROR(IF($M444="Completed",INDEX('Standards &amp; Staff'!$B$5:$B$11,MATCH($I444,'Standards &amp; Staff'!$A$5:$A$11,0)),0),"")</f>
        <v/>
      </c>
      <c r="K444" s="22" t="n"/>
      <c r="L444" s="22" t="n"/>
      <c r="M444" s="20" t="n"/>
      <c r="N444" s="21">
        <f>IFERROR(IF(OR($K444="",$L444=""),"",MOD($L444-$K444,1)*1440),"")</f>
        <v/>
      </c>
      <c r="O444" s="20" t="n"/>
      <c r="P444" s="21">
        <f>IF(COUNTA($N444,$O444)=0,"",SUM($N444:$O444))</f>
        <v/>
      </c>
      <c r="Q444" s="21">
        <f>IFERROR(INDEX('Standards &amp; Staff'!$C$5:$C$11,MATCH($I444,'Standards &amp; Staff'!$A$5:$A$11,0)),"")</f>
        <v/>
      </c>
      <c r="R444" s="21">
        <f>IFERROR(($P444/60)*INDEX('Standards &amp; Staff'!$G$15:$G$114,MATCH($C444,'Standards &amp; Staff'!$A$15:$A$114,0)),"")</f>
        <v/>
      </c>
      <c r="S444" s="21">
        <f>IFERROR($N444-$Q444,"")</f>
        <v/>
      </c>
      <c r="T444" s="38">
        <f>IFERROR($J444/$R444,"")</f>
        <v/>
      </c>
      <c r="U444" s="20" t="n"/>
      <c r="V444" s="20" t="n"/>
      <c r="W444" s="20" t="n"/>
      <c r="X444" s="20" t="n"/>
      <c r="Y444" s="39">
        <f>IFERROR(INDEX('Standards &amp; Staff'!$F$15:$F$114,MATCH($C444,'Standards &amp; Staff'!$A$15:$A$114,0)),"")</f>
        <v/>
      </c>
      <c r="Z444" s="39">
        <f>IFERROR(($P444/60)*$Y444,"")</f>
        <v/>
      </c>
      <c r="AA444" s="20" t="n"/>
      <c r="AB444" s="21">
        <f>IF($A444="","",IF(OR($M444="Not Completed",$U444="Failed",AND($T444&lt;&gt;"",$T444&lt;'Standards &amp; Staff'!$D$2),$AA444&gt;'Standards &amp; Staff'!$F$2),"Yes","No"))</f>
        <v/>
      </c>
      <c r="AC444" s="25">
        <f>IF($A444="","",IF($M444="Not Completed","Room Not Completed",IF($U444="Failed","Failed Inspection",IF(AND($T444&lt;&gt;"",$T444&lt;'Standards &amp; Staff'!$D$2),"Productivity Below Threshold",IF($AA444&gt;'Standards &amp; Staff'!$F$2,"Overtime Above Threshold","")))))</f>
        <v/>
      </c>
      <c r="AD444" s="26" t="n"/>
      <c r="AE444" s="26" t="n"/>
      <c r="AF444" s="20" t="n"/>
    </row>
    <row r="445">
      <c r="A445" s="19" t="n"/>
      <c r="B445" s="20" t="n"/>
      <c r="C445" s="20" t="n"/>
      <c r="D445" s="21">
        <f>IFERROR(INDEX('Standards &amp; Staff'!$B$15:$B$114,MATCH($C445,'Standards &amp; Staff'!$A$15:$A$114,0)),"")</f>
        <v/>
      </c>
      <c r="E445" s="21">
        <f>IFERROR(INDEX('Standards &amp; Staff'!$C$15:$C$114,MATCH($C445,'Standards &amp; Staff'!$A$15:$A$114,0)),"")</f>
        <v/>
      </c>
      <c r="F445" s="20" t="n"/>
      <c r="G445" s="20" t="n"/>
      <c r="H445" s="20" t="n"/>
      <c r="I445" s="20" t="n"/>
      <c r="J445" s="21">
        <f>IFERROR(IF($M445="Completed",INDEX('Standards &amp; Staff'!$B$5:$B$11,MATCH($I445,'Standards &amp; Staff'!$A$5:$A$11,0)),0),"")</f>
        <v/>
      </c>
      <c r="K445" s="22" t="n"/>
      <c r="L445" s="22" t="n"/>
      <c r="M445" s="20" t="n"/>
      <c r="N445" s="21">
        <f>IFERROR(IF(OR($K445="",$L445=""),"",MOD($L445-$K445,1)*1440),"")</f>
        <v/>
      </c>
      <c r="O445" s="20" t="n"/>
      <c r="P445" s="21">
        <f>IF(COUNTA($N445,$O445)=0,"",SUM($N445:$O445))</f>
        <v/>
      </c>
      <c r="Q445" s="21">
        <f>IFERROR(INDEX('Standards &amp; Staff'!$C$5:$C$11,MATCH($I445,'Standards &amp; Staff'!$A$5:$A$11,0)),"")</f>
        <v/>
      </c>
      <c r="R445" s="21">
        <f>IFERROR(($P445/60)*INDEX('Standards &amp; Staff'!$G$15:$G$114,MATCH($C445,'Standards &amp; Staff'!$A$15:$A$114,0)),"")</f>
        <v/>
      </c>
      <c r="S445" s="21">
        <f>IFERROR($N445-$Q445,"")</f>
        <v/>
      </c>
      <c r="T445" s="38">
        <f>IFERROR($J445/$R445,"")</f>
        <v/>
      </c>
      <c r="U445" s="20" t="n"/>
      <c r="V445" s="20" t="n"/>
      <c r="W445" s="20" t="n"/>
      <c r="X445" s="20" t="n"/>
      <c r="Y445" s="39">
        <f>IFERROR(INDEX('Standards &amp; Staff'!$F$15:$F$114,MATCH($C445,'Standards &amp; Staff'!$A$15:$A$114,0)),"")</f>
        <v/>
      </c>
      <c r="Z445" s="39">
        <f>IFERROR(($P445/60)*$Y445,"")</f>
        <v/>
      </c>
      <c r="AA445" s="20" t="n"/>
      <c r="AB445" s="21">
        <f>IF($A445="","",IF(OR($M445="Not Completed",$U445="Failed",AND($T445&lt;&gt;"",$T445&lt;'Standards &amp; Staff'!$D$2),$AA445&gt;'Standards &amp; Staff'!$F$2),"Yes","No"))</f>
        <v/>
      </c>
      <c r="AC445" s="25">
        <f>IF($A445="","",IF($M445="Not Completed","Room Not Completed",IF($U445="Failed","Failed Inspection",IF(AND($T445&lt;&gt;"",$T445&lt;'Standards &amp; Staff'!$D$2),"Productivity Below Threshold",IF($AA445&gt;'Standards &amp; Staff'!$F$2,"Overtime Above Threshold","")))))</f>
        <v/>
      </c>
      <c r="AD445" s="26" t="n"/>
      <c r="AE445" s="26" t="n"/>
      <c r="AF445" s="20" t="n"/>
    </row>
    <row r="446">
      <c r="A446" s="19" t="n"/>
      <c r="B446" s="20" t="n"/>
      <c r="C446" s="20" t="n"/>
      <c r="D446" s="21">
        <f>IFERROR(INDEX('Standards &amp; Staff'!$B$15:$B$114,MATCH($C446,'Standards &amp; Staff'!$A$15:$A$114,0)),"")</f>
        <v/>
      </c>
      <c r="E446" s="21">
        <f>IFERROR(INDEX('Standards &amp; Staff'!$C$15:$C$114,MATCH($C446,'Standards &amp; Staff'!$A$15:$A$114,0)),"")</f>
        <v/>
      </c>
      <c r="F446" s="20" t="n"/>
      <c r="G446" s="20" t="n"/>
      <c r="H446" s="20" t="n"/>
      <c r="I446" s="20" t="n"/>
      <c r="J446" s="21">
        <f>IFERROR(IF($M446="Completed",INDEX('Standards &amp; Staff'!$B$5:$B$11,MATCH($I446,'Standards &amp; Staff'!$A$5:$A$11,0)),0),"")</f>
        <v/>
      </c>
      <c r="K446" s="22" t="n"/>
      <c r="L446" s="22" t="n"/>
      <c r="M446" s="20" t="n"/>
      <c r="N446" s="21">
        <f>IFERROR(IF(OR($K446="",$L446=""),"",MOD($L446-$K446,1)*1440),"")</f>
        <v/>
      </c>
      <c r="O446" s="20" t="n"/>
      <c r="P446" s="21">
        <f>IF(COUNTA($N446,$O446)=0,"",SUM($N446:$O446))</f>
        <v/>
      </c>
      <c r="Q446" s="21">
        <f>IFERROR(INDEX('Standards &amp; Staff'!$C$5:$C$11,MATCH($I446,'Standards &amp; Staff'!$A$5:$A$11,0)),"")</f>
        <v/>
      </c>
      <c r="R446" s="21">
        <f>IFERROR(($P446/60)*INDEX('Standards &amp; Staff'!$G$15:$G$114,MATCH($C446,'Standards &amp; Staff'!$A$15:$A$114,0)),"")</f>
        <v/>
      </c>
      <c r="S446" s="21">
        <f>IFERROR($N446-$Q446,"")</f>
        <v/>
      </c>
      <c r="T446" s="38">
        <f>IFERROR($J446/$R446,"")</f>
        <v/>
      </c>
      <c r="U446" s="20" t="n"/>
      <c r="V446" s="20" t="n"/>
      <c r="W446" s="20" t="n"/>
      <c r="X446" s="20" t="n"/>
      <c r="Y446" s="39">
        <f>IFERROR(INDEX('Standards &amp; Staff'!$F$15:$F$114,MATCH($C446,'Standards &amp; Staff'!$A$15:$A$114,0)),"")</f>
        <v/>
      </c>
      <c r="Z446" s="39">
        <f>IFERROR(($P446/60)*$Y446,"")</f>
        <v/>
      </c>
      <c r="AA446" s="20" t="n"/>
      <c r="AB446" s="21">
        <f>IF($A446="","",IF(OR($M446="Not Completed",$U446="Failed",AND($T446&lt;&gt;"",$T446&lt;'Standards &amp; Staff'!$D$2),$AA446&gt;'Standards &amp; Staff'!$F$2),"Yes","No"))</f>
        <v/>
      </c>
      <c r="AC446" s="25">
        <f>IF($A446="","",IF($M446="Not Completed","Room Not Completed",IF($U446="Failed","Failed Inspection",IF(AND($T446&lt;&gt;"",$T446&lt;'Standards &amp; Staff'!$D$2),"Productivity Below Threshold",IF($AA446&gt;'Standards &amp; Staff'!$F$2,"Overtime Above Threshold","")))))</f>
        <v/>
      </c>
      <c r="AD446" s="26" t="n"/>
      <c r="AE446" s="26" t="n"/>
      <c r="AF446" s="20" t="n"/>
    </row>
    <row r="447">
      <c r="A447" s="19" t="n"/>
      <c r="B447" s="20" t="n"/>
      <c r="C447" s="20" t="n"/>
      <c r="D447" s="21">
        <f>IFERROR(INDEX('Standards &amp; Staff'!$B$15:$B$114,MATCH($C447,'Standards &amp; Staff'!$A$15:$A$114,0)),"")</f>
        <v/>
      </c>
      <c r="E447" s="21">
        <f>IFERROR(INDEX('Standards &amp; Staff'!$C$15:$C$114,MATCH($C447,'Standards &amp; Staff'!$A$15:$A$114,0)),"")</f>
        <v/>
      </c>
      <c r="F447" s="20" t="n"/>
      <c r="G447" s="20" t="n"/>
      <c r="H447" s="20" t="n"/>
      <c r="I447" s="20" t="n"/>
      <c r="J447" s="21">
        <f>IFERROR(IF($M447="Completed",INDEX('Standards &amp; Staff'!$B$5:$B$11,MATCH($I447,'Standards &amp; Staff'!$A$5:$A$11,0)),0),"")</f>
        <v/>
      </c>
      <c r="K447" s="22" t="n"/>
      <c r="L447" s="22" t="n"/>
      <c r="M447" s="20" t="n"/>
      <c r="N447" s="21">
        <f>IFERROR(IF(OR($K447="",$L447=""),"",MOD($L447-$K447,1)*1440),"")</f>
        <v/>
      </c>
      <c r="O447" s="20" t="n"/>
      <c r="P447" s="21">
        <f>IF(COUNTA($N447,$O447)=0,"",SUM($N447:$O447))</f>
        <v/>
      </c>
      <c r="Q447" s="21">
        <f>IFERROR(INDEX('Standards &amp; Staff'!$C$5:$C$11,MATCH($I447,'Standards &amp; Staff'!$A$5:$A$11,0)),"")</f>
        <v/>
      </c>
      <c r="R447" s="21">
        <f>IFERROR(($P447/60)*INDEX('Standards &amp; Staff'!$G$15:$G$114,MATCH($C447,'Standards &amp; Staff'!$A$15:$A$114,0)),"")</f>
        <v/>
      </c>
      <c r="S447" s="21">
        <f>IFERROR($N447-$Q447,"")</f>
        <v/>
      </c>
      <c r="T447" s="38">
        <f>IFERROR($J447/$R447,"")</f>
        <v/>
      </c>
      <c r="U447" s="20" t="n"/>
      <c r="V447" s="20" t="n"/>
      <c r="W447" s="20" t="n"/>
      <c r="X447" s="20" t="n"/>
      <c r="Y447" s="39">
        <f>IFERROR(INDEX('Standards &amp; Staff'!$F$15:$F$114,MATCH($C447,'Standards &amp; Staff'!$A$15:$A$114,0)),"")</f>
        <v/>
      </c>
      <c r="Z447" s="39">
        <f>IFERROR(($P447/60)*$Y447,"")</f>
        <v/>
      </c>
      <c r="AA447" s="20" t="n"/>
      <c r="AB447" s="21">
        <f>IF($A447="","",IF(OR($M447="Not Completed",$U447="Failed",AND($T447&lt;&gt;"",$T447&lt;'Standards &amp; Staff'!$D$2),$AA447&gt;'Standards &amp; Staff'!$F$2),"Yes","No"))</f>
        <v/>
      </c>
      <c r="AC447" s="25">
        <f>IF($A447="","",IF($M447="Not Completed","Room Not Completed",IF($U447="Failed","Failed Inspection",IF(AND($T447&lt;&gt;"",$T447&lt;'Standards &amp; Staff'!$D$2),"Productivity Below Threshold",IF($AA447&gt;'Standards &amp; Staff'!$F$2,"Overtime Above Threshold","")))))</f>
        <v/>
      </c>
      <c r="AD447" s="26" t="n"/>
      <c r="AE447" s="26" t="n"/>
      <c r="AF447" s="20" t="n"/>
    </row>
    <row r="448">
      <c r="A448" s="19" t="n"/>
      <c r="B448" s="20" t="n"/>
      <c r="C448" s="20" t="n"/>
      <c r="D448" s="21">
        <f>IFERROR(INDEX('Standards &amp; Staff'!$B$15:$B$114,MATCH($C448,'Standards &amp; Staff'!$A$15:$A$114,0)),"")</f>
        <v/>
      </c>
      <c r="E448" s="21">
        <f>IFERROR(INDEX('Standards &amp; Staff'!$C$15:$C$114,MATCH($C448,'Standards &amp; Staff'!$A$15:$A$114,0)),"")</f>
        <v/>
      </c>
      <c r="F448" s="20" t="n"/>
      <c r="G448" s="20" t="n"/>
      <c r="H448" s="20" t="n"/>
      <c r="I448" s="20" t="n"/>
      <c r="J448" s="21">
        <f>IFERROR(IF($M448="Completed",INDEX('Standards &amp; Staff'!$B$5:$B$11,MATCH($I448,'Standards &amp; Staff'!$A$5:$A$11,0)),0),"")</f>
        <v/>
      </c>
      <c r="K448" s="22" t="n"/>
      <c r="L448" s="22" t="n"/>
      <c r="M448" s="20" t="n"/>
      <c r="N448" s="21">
        <f>IFERROR(IF(OR($K448="",$L448=""),"",MOD($L448-$K448,1)*1440),"")</f>
        <v/>
      </c>
      <c r="O448" s="20" t="n"/>
      <c r="P448" s="21">
        <f>IF(COUNTA($N448,$O448)=0,"",SUM($N448:$O448))</f>
        <v/>
      </c>
      <c r="Q448" s="21">
        <f>IFERROR(INDEX('Standards &amp; Staff'!$C$5:$C$11,MATCH($I448,'Standards &amp; Staff'!$A$5:$A$11,0)),"")</f>
        <v/>
      </c>
      <c r="R448" s="21">
        <f>IFERROR(($P448/60)*INDEX('Standards &amp; Staff'!$G$15:$G$114,MATCH($C448,'Standards &amp; Staff'!$A$15:$A$114,0)),"")</f>
        <v/>
      </c>
      <c r="S448" s="21">
        <f>IFERROR($N448-$Q448,"")</f>
        <v/>
      </c>
      <c r="T448" s="38">
        <f>IFERROR($J448/$R448,"")</f>
        <v/>
      </c>
      <c r="U448" s="20" t="n"/>
      <c r="V448" s="20" t="n"/>
      <c r="W448" s="20" t="n"/>
      <c r="X448" s="20" t="n"/>
      <c r="Y448" s="39">
        <f>IFERROR(INDEX('Standards &amp; Staff'!$F$15:$F$114,MATCH($C448,'Standards &amp; Staff'!$A$15:$A$114,0)),"")</f>
        <v/>
      </c>
      <c r="Z448" s="39">
        <f>IFERROR(($P448/60)*$Y448,"")</f>
        <v/>
      </c>
      <c r="AA448" s="20" t="n"/>
      <c r="AB448" s="21">
        <f>IF($A448="","",IF(OR($M448="Not Completed",$U448="Failed",AND($T448&lt;&gt;"",$T448&lt;'Standards &amp; Staff'!$D$2),$AA448&gt;'Standards &amp; Staff'!$F$2),"Yes","No"))</f>
        <v/>
      </c>
      <c r="AC448" s="25">
        <f>IF($A448="","",IF($M448="Not Completed","Room Not Completed",IF($U448="Failed","Failed Inspection",IF(AND($T448&lt;&gt;"",$T448&lt;'Standards &amp; Staff'!$D$2),"Productivity Below Threshold",IF($AA448&gt;'Standards &amp; Staff'!$F$2,"Overtime Above Threshold","")))))</f>
        <v/>
      </c>
      <c r="AD448" s="26" t="n"/>
      <c r="AE448" s="26" t="n"/>
      <c r="AF448" s="20" t="n"/>
    </row>
    <row r="449">
      <c r="A449" s="19" t="n"/>
      <c r="B449" s="20" t="n"/>
      <c r="C449" s="20" t="n"/>
      <c r="D449" s="21">
        <f>IFERROR(INDEX('Standards &amp; Staff'!$B$15:$B$114,MATCH($C449,'Standards &amp; Staff'!$A$15:$A$114,0)),"")</f>
        <v/>
      </c>
      <c r="E449" s="21">
        <f>IFERROR(INDEX('Standards &amp; Staff'!$C$15:$C$114,MATCH($C449,'Standards &amp; Staff'!$A$15:$A$114,0)),"")</f>
        <v/>
      </c>
      <c r="F449" s="20" t="n"/>
      <c r="G449" s="20" t="n"/>
      <c r="H449" s="20" t="n"/>
      <c r="I449" s="20" t="n"/>
      <c r="J449" s="21">
        <f>IFERROR(IF($M449="Completed",INDEX('Standards &amp; Staff'!$B$5:$B$11,MATCH($I449,'Standards &amp; Staff'!$A$5:$A$11,0)),0),"")</f>
        <v/>
      </c>
      <c r="K449" s="22" t="n"/>
      <c r="L449" s="22" t="n"/>
      <c r="M449" s="20" t="n"/>
      <c r="N449" s="21">
        <f>IFERROR(IF(OR($K449="",$L449=""),"",MOD($L449-$K449,1)*1440),"")</f>
        <v/>
      </c>
      <c r="O449" s="20" t="n"/>
      <c r="P449" s="21">
        <f>IF(COUNTA($N449,$O449)=0,"",SUM($N449:$O449))</f>
        <v/>
      </c>
      <c r="Q449" s="21">
        <f>IFERROR(INDEX('Standards &amp; Staff'!$C$5:$C$11,MATCH($I449,'Standards &amp; Staff'!$A$5:$A$11,0)),"")</f>
        <v/>
      </c>
      <c r="R449" s="21">
        <f>IFERROR(($P449/60)*INDEX('Standards &amp; Staff'!$G$15:$G$114,MATCH($C449,'Standards &amp; Staff'!$A$15:$A$114,0)),"")</f>
        <v/>
      </c>
      <c r="S449" s="21">
        <f>IFERROR($N449-$Q449,"")</f>
        <v/>
      </c>
      <c r="T449" s="38">
        <f>IFERROR($J449/$R449,"")</f>
        <v/>
      </c>
      <c r="U449" s="20" t="n"/>
      <c r="V449" s="20" t="n"/>
      <c r="W449" s="20" t="n"/>
      <c r="X449" s="20" t="n"/>
      <c r="Y449" s="39">
        <f>IFERROR(INDEX('Standards &amp; Staff'!$F$15:$F$114,MATCH($C449,'Standards &amp; Staff'!$A$15:$A$114,0)),"")</f>
        <v/>
      </c>
      <c r="Z449" s="39">
        <f>IFERROR(($P449/60)*$Y449,"")</f>
        <v/>
      </c>
      <c r="AA449" s="20" t="n"/>
      <c r="AB449" s="21">
        <f>IF($A449="","",IF(OR($M449="Not Completed",$U449="Failed",AND($T449&lt;&gt;"",$T449&lt;'Standards &amp; Staff'!$D$2),$AA449&gt;'Standards &amp; Staff'!$F$2),"Yes","No"))</f>
        <v/>
      </c>
      <c r="AC449" s="25">
        <f>IF($A449="","",IF($M449="Not Completed","Room Not Completed",IF($U449="Failed","Failed Inspection",IF(AND($T449&lt;&gt;"",$T449&lt;'Standards &amp; Staff'!$D$2),"Productivity Below Threshold",IF($AA449&gt;'Standards &amp; Staff'!$F$2,"Overtime Above Threshold","")))))</f>
        <v/>
      </c>
      <c r="AD449" s="26" t="n"/>
      <c r="AE449" s="26" t="n"/>
      <c r="AF449" s="20" t="n"/>
    </row>
    <row r="450">
      <c r="A450" s="19" t="n"/>
      <c r="B450" s="20" t="n"/>
      <c r="C450" s="20" t="n"/>
      <c r="D450" s="21">
        <f>IFERROR(INDEX('Standards &amp; Staff'!$B$15:$B$114,MATCH($C450,'Standards &amp; Staff'!$A$15:$A$114,0)),"")</f>
        <v/>
      </c>
      <c r="E450" s="21">
        <f>IFERROR(INDEX('Standards &amp; Staff'!$C$15:$C$114,MATCH($C450,'Standards &amp; Staff'!$A$15:$A$114,0)),"")</f>
        <v/>
      </c>
      <c r="F450" s="20" t="n"/>
      <c r="G450" s="20" t="n"/>
      <c r="H450" s="20" t="n"/>
      <c r="I450" s="20" t="n"/>
      <c r="J450" s="21">
        <f>IFERROR(IF($M450="Completed",INDEX('Standards &amp; Staff'!$B$5:$B$11,MATCH($I450,'Standards &amp; Staff'!$A$5:$A$11,0)),0),"")</f>
        <v/>
      </c>
      <c r="K450" s="22" t="n"/>
      <c r="L450" s="22" t="n"/>
      <c r="M450" s="20" t="n"/>
      <c r="N450" s="21">
        <f>IFERROR(IF(OR($K450="",$L450=""),"",MOD($L450-$K450,1)*1440),"")</f>
        <v/>
      </c>
      <c r="O450" s="20" t="n"/>
      <c r="P450" s="21">
        <f>IF(COUNTA($N450,$O450)=0,"",SUM($N450:$O450))</f>
        <v/>
      </c>
      <c r="Q450" s="21">
        <f>IFERROR(INDEX('Standards &amp; Staff'!$C$5:$C$11,MATCH($I450,'Standards &amp; Staff'!$A$5:$A$11,0)),"")</f>
        <v/>
      </c>
      <c r="R450" s="21">
        <f>IFERROR(($P450/60)*INDEX('Standards &amp; Staff'!$G$15:$G$114,MATCH($C450,'Standards &amp; Staff'!$A$15:$A$114,0)),"")</f>
        <v/>
      </c>
      <c r="S450" s="21">
        <f>IFERROR($N450-$Q450,"")</f>
        <v/>
      </c>
      <c r="T450" s="38">
        <f>IFERROR($J450/$R450,"")</f>
        <v/>
      </c>
      <c r="U450" s="20" t="n"/>
      <c r="V450" s="20" t="n"/>
      <c r="W450" s="20" t="n"/>
      <c r="X450" s="20" t="n"/>
      <c r="Y450" s="39">
        <f>IFERROR(INDEX('Standards &amp; Staff'!$F$15:$F$114,MATCH($C450,'Standards &amp; Staff'!$A$15:$A$114,0)),"")</f>
        <v/>
      </c>
      <c r="Z450" s="39">
        <f>IFERROR(($P450/60)*$Y450,"")</f>
        <v/>
      </c>
      <c r="AA450" s="20" t="n"/>
      <c r="AB450" s="21">
        <f>IF($A450="","",IF(OR($M450="Not Completed",$U450="Failed",AND($T450&lt;&gt;"",$T450&lt;'Standards &amp; Staff'!$D$2),$AA450&gt;'Standards &amp; Staff'!$F$2),"Yes","No"))</f>
        <v/>
      </c>
      <c r="AC450" s="25">
        <f>IF($A450="","",IF($M450="Not Completed","Room Not Completed",IF($U450="Failed","Failed Inspection",IF(AND($T450&lt;&gt;"",$T450&lt;'Standards &amp; Staff'!$D$2),"Productivity Below Threshold",IF($AA450&gt;'Standards &amp; Staff'!$F$2,"Overtime Above Threshold","")))))</f>
        <v/>
      </c>
      <c r="AD450" s="26" t="n"/>
      <c r="AE450" s="26" t="n"/>
      <c r="AF450" s="20" t="n"/>
    </row>
    <row r="451">
      <c r="A451" s="19" t="n"/>
      <c r="B451" s="20" t="n"/>
      <c r="C451" s="20" t="n"/>
      <c r="D451" s="21">
        <f>IFERROR(INDEX('Standards &amp; Staff'!$B$15:$B$114,MATCH($C451,'Standards &amp; Staff'!$A$15:$A$114,0)),"")</f>
        <v/>
      </c>
      <c r="E451" s="21">
        <f>IFERROR(INDEX('Standards &amp; Staff'!$C$15:$C$114,MATCH($C451,'Standards &amp; Staff'!$A$15:$A$114,0)),"")</f>
        <v/>
      </c>
      <c r="F451" s="20" t="n"/>
      <c r="G451" s="20" t="n"/>
      <c r="H451" s="20" t="n"/>
      <c r="I451" s="20" t="n"/>
      <c r="J451" s="21">
        <f>IFERROR(IF($M451="Completed",INDEX('Standards &amp; Staff'!$B$5:$B$11,MATCH($I451,'Standards &amp; Staff'!$A$5:$A$11,0)),0),"")</f>
        <v/>
      </c>
      <c r="K451" s="22" t="n"/>
      <c r="L451" s="22" t="n"/>
      <c r="M451" s="20" t="n"/>
      <c r="N451" s="21">
        <f>IFERROR(IF(OR($K451="",$L451=""),"",MOD($L451-$K451,1)*1440),"")</f>
        <v/>
      </c>
      <c r="O451" s="20" t="n"/>
      <c r="P451" s="21">
        <f>IF(COUNTA($N451,$O451)=0,"",SUM($N451:$O451))</f>
        <v/>
      </c>
      <c r="Q451" s="21">
        <f>IFERROR(INDEX('Standards &amp; Staff'!$C$5:$C$11,MATCH($I451,'Standards &amp; Staff'!$A$5:$A$11,0)),"")</f>
        <v/>
      </c>
      <c r="R451" s="21">
        <f>IFERROR(($P451/60)*INDEX('Standards &amp; Staff'!$G$15:$G$114,MATCH($C451,'Standards &amp; Staff'!$A$15:$A$114,0)),"")</f>
        <v/>
      </c>
      <c r="S451" s="21">
        <f>IFERROR($N451-$Q451,"")</f>
        <v/>
      </c>
      <c r="T451" s="38">
        <f>IFERROR($J451/$R451,"")</f>
        <v/>
      </c>
      <c r="U451" s="20" t="n"/>
      <c r="V451" s="20" t="n"/>
      <c r="W451" s="20" t="n"/>
      <c r="X451" s="20" t="n"/>
      <c r="Y451" s="39">
        <f>IFERROR(INDEX('Standards &amp; Staff'!$F$15:$F$114,MATCH($C451,'Standards &amp; Staff'!$A$15:$A$114,0)),"")</f>
        <v/>
      </c>
      <c r="Z451" s="39">
        <f>IFERROR(($P451/60)*$Y451,"")</f>
        <v/>
      </c>
      <c r="AA451" s="20" t="n"/>
      <c r="AB451" s="21">
        <f>IF($A451="","",IF(OR($M451="Not Completed",$U451="Failed",AND($T451&lt;&gt;"",$T451&lt;'Standards &amp; Staff'!$D$2),$AA451&gt;'Standards &amp; Staff'!$F$2),"Yes","No"))</f>
        <v/>
      </c>
      <c r="AC451" s="25">
        <f>IF($A451="","",IF($M451="Not Completed","Room Not Completed",IF($U451="Failed","Failed Inspection",IF(AND($T451&lt;&gt;"",$T451&lt;'Standards &amp; Staff'!$D$2),"Productivity Below Threshold",IF($AA451&gt;'Standards &amp; Staff'!$F$2,"Overtime Above Threshold","")))))</f>
        <v/>
      </c>
      <c r="AD451" s="26" t="n"/>
      <c r="AE451" s="26" t="n"/>
      <c r="AF451" s="20" t="n"/>
    </row>
    <row r="452">
      <c r="A452" s="19" t="n"/>
      <c r="B452" s="20" t="n"/>
      <c r="C452" s="20" t="n"/>
      <c r="D452" s="21">
        <f>IFERROR(INDEX('Standards &amp; Staff'!$B$15:$B$114,MATCH($C452,'Standards &amp; Staff'!$A$15:$A$114,0)),"")</f>
        <v/>
      </c>
      <c r="E452" s="21">
        <f>IFERROR(INDEX('Standards &amp; Staff'!$C$15:$C$114,MATCH($C452,'Standards &amp; Staff'!$A$15:$A$114,0)),"")</f>
        <v/>
      </c>
      <c r="F452" s="20" t="n"/>
      <c r="G452" s="20" t="n"/>
      <c r="H452" s="20" t="n"/>
      <c r="I452" s="20" t="n"/>
      <c r="J452" s="21">
        <f>IFERROR(IF($M452="Completed",INDEX('Standards &amp; Staff'!$B$5:$B$11,MATCH($I452,'Standards &amp; Staff'!$A$5:$A$11,0)),0),"")</f>
        <v/>
      </c>
      <c r="K452" s="22" t="n"/>
      <c r="L452" s="22" t="n"/>
      <c r="M452" s="20" t="n"/>
      <c r="N452" s="21">
        <f>IFERROR(IF(OR($K452="",$L452=""),"",MOD($L452-$K452,1)*1440),"")</f>
        <v/>
      </c>
      <c r="O452" s="20" t="n"/>
      <c r="P452" s="21">
        <f>IF(COUNTA($N452,$O452)=0,"",SUM($N452:$O452))</f>
        <v/>
      </c>
      <c r="Q452" s="21">
        <f>IFERROR(INDEX('Standards &amp; Staff'!$C$5:$C$11,MATCH($I452,'Standards &amp; Staff'!$A$5:$A$11,0)),"")</f>
        <v/>
      </c>
      <c r="R452" s="21">
        <f>IFERROR(($P452/60)*INDEX('Standards &amp; Staff'!$G$15:$G$114,MATCH($C452,'Standards &amp; Staff'!$A$15:$A$114,0)),"")</f>
        <v/>
      </c>
      <c r="S452" s="21">
        <f>IFERROR($N452-$Q452,"")</f>
        <v/>
      </c>
      <c r="T452" s="38">
        <f>IFERROR($J452/$R452,"")</f>
        <v/>
      </c>
      <c r="U452" s="20" t="n"/>
      <c r="V452" s="20" t="n"/>
      <c r="W452" s="20" t="n"/>
      <c r="X452" s="20" t="n"/>
      <c r="Y452" s="39">
        <f>IFERROR(INDEX('Standards &amp; Staff'!$F$15:$F$114,MATCH($C452,'Standards &amp; Staff'!$A$15:$A$114,0)),"")</f>
        <v/>
      </c>
      <c r="Z452" s="39">
        <f>IFERROR(($P452/60)*$Y452,"")</f>
        <v/>
      </c>
      <c r="AA452" s="20" t="n"/>
      <c r="AB452" s="21">
        <f>IF($A452="","",IF(OR($M452="Not Completed",$U452="Failed",AND($T452&lt;&gt;"",$T452&lt;'Standards &amp; Staff'!$D$2),$AA452&gt;'Standards &amp; Staff'!$F$2),"Yes","No"))</f>
        <v/>
      </c>
      <c r="AC452" s="25">
        <f>IF($A452="","",IF($M452="Not Completed","Room Not Completed",IF($U452="Failed","Failed Inspection",IF(AND($T452&lt;&gt;"",$T452&lt;'Standards &amp; Staff'!$D$2),"Productivity Below Threshold",IF($AA452&gt;'Standards &amp; Staff'!$F$2,"Overtime Above Threshold","")))))</f>
        <v/>
      </c>
      <c r="AD452" s="26" t="n"/>
      <c r="AE452" s="26" t="n"/>
      <c r="AF452" s="20" t="n"/>
    </row>
    <row r="453">
      <c r="A453" s="19" t="n"/>
      <c r="B453" s="20" t="n"/>
      <c r="C453" s="20" t="n"/>
      <c r="D453" s="21">
        <f>IFERROR(INDEX('Standards &amp; Staff'!$B$15:$B$114,MATCH($C453,'Standards &amp; Staff'!$A$15:$A$114,0)),"")</f>
        <v/>
      </c>
      <c r="E453" s="21">
        <f>IFERROR(INDEX('Standards &amp; Staff'!$C$15:$C$114,MATCH($C453,'Standards &amp; Staff'!$A$15:$A$114,0)),"")</f>
        <v/>
      </c>
      <c r="F453" s="20" t="n"/>
      <c r="G453" s="20" t="n"/>
      <c r="H453" s="20" t="n"/>
      <c r="I453" s="20" t="n"/>
      <c r="J453" s="21">
        <f>IFERROR(IF($M453="Completed",INDEX('Standards &amp; Staff'!$B$5:$B$11,MATCH($I453,'Standards &amp; Staff'!$A$5:$A$11,0)),0),"")</f>
        <v/>
      </c>
      <c r="K453" s="22" t="n"/>
      <c r="L453" s="22" t="n"/>
      <c r="M453" s="20" t="n"/>
      <c r="N453" s="21">
        <f>IFERROR(IF(OR($K453="",$L453=""),"",MOD($L453-$K453,1)*1440),"")</f>
        <v/>
      </c>
      <c r="O453" s="20" t="n"/>
      <c r="P453" s="21">
        <f>IF(COUNTA($N453,$O453)=0,"",SUM($N453:$O453))</f>
        <v/>
      </c>
      <c r="Q453" s="21">
        <f>IFERROR(INDEX('Standards &amp; Staff'!$C$5:$C$11,MATCH($I453,'Standards &amp; Staff'!$A$5:$A$11,0)),"")</f>
        <v/>
      </c>
      <c r="R453" s="21">
        <f>IFERROR(($P453/60)*INDEX('Standards &amp; Staff'!$G$15:$G$114,MATCH($C453,'Standards &amp; Staff'!$A$15:$A$114,0)),"")</f>
        <v/>
      </c>
      <c r="S453" s="21">
        <f>IFERROR($N453-$Q453,"")</f>
        <v/>
      </c>
      <c r="T453" s="38">
        <f>IFERROR($J453/$R453,"")</f>
        <v/>
      </c>
      <c r="U453" s="20" t="n"/>
      <c r="V453" s="20" t="n"/>
      <c r="W453" s="20" t="n"/>
      <c r="X453" s="20" t="n"/>
      <c r="Y453" s="39">
        <f>IFERROR(INDEX('Standards &amp; Staff'!$F$15:$F$114,MATCH($C453,'Standards &amp; Staff'!$A$15:$A$114,0)),"")</f>
        <v/>
      </c>
      <c r="Z453" s="39">
        <f>IFERROR(($P453/60)*$Y453,"")</f>
        <v/>
      </c>
      <c r="AA453" s="20" t="n"/>
      <c r="AB453" s="21">
        <f>IF($A453="","",IF(OR($M453="Not Completed",$U453="Failed",AND($T453&lt;&gt;"",$T453&lt;'Standards &amp; Staff'!$D$2),$AA453&gt;'Standards &amp; Staff'!$F$2),"Yes","No"))</f>
        <v/>
      </c>
      <c r="AC453" s="25">
        <f>IF($A453="","",IF($M453="Not Completed","Room Not Completed",IF($U453="Failed","Failed Inspection",IF(AND($T453&lt;&gt;"",$T453&lt;'Standards &amp; Staff'!$D$2),"Productivity Below Threshold",IF($AA453&gt;'Standards &amp; Staff'!$F$2,"Overtime Above Threshold","")))))</f>
        <v/>
      </c>
      <c r="AD453" s="26" t="n"/>
      <c r="AE453" s="26" t="n"/>
      <c r="AF453" s="20" t="n"/>
    </row>
    <row r="454">
      <c r="A454" s="19" t="n"/>
      <c r="B454" s="20" t="n"/>
      <c r="C454" s="20" t="n"/>
      <c r="D454" s="21">
        <f>IFERROR(INDEX('Standards &amp; Staff'!$B$15:$B$114,MATCH($C454,'Standards &amp; Staff'!$A$15:$A$114,0)),"")</f>
        <v/>
      </c>
      <c r="E454" s="21">
        <f>IFERROR(INDEX('Standards &amp; Staff'!$C$15:$C$114,MATCH($C454,'Standards &amp; Staff'!$A$15:$A$114,0)),"")</f>
        <v/>
      </c>
      <c r="F454" s="20" t="n"/>
      <c r="G454" s="20" t="n"/>
      <c r="H454" s="20" t="n"/>
      <c r="I454" s="20" t="n"/>
      <c r="J454" s="21">
        <f>IFERROR(IF($M454="Completed",INDEX('Standards &amp; Staff'!$B$5:$B$11,MATCH($I454,'Standards &amp; Staff'!$A$5:$A$11,0)),0),"")</f>
        <v/>
      </c>
      <c r="K454" s="22" t="n"/>
      <c r="L454" s="22" t="n"/>
      <c r="M454" s="20" t="n"/>
      <c r="N454" s="21">
        <f>IFERROR(IF(OR($K454="",$L454=""),"",MOD($L454-$K454,1)*1440),"")</f>
        <v/>
      </c>
      <c r="O454" s="20" t="n"/>
      <c r="P454" s="21">
        <f>IF(COUNTA($N454,$O454)=0,"",SUM($N454:$O454))</f>
        <v/>
      </c>
      <c r="Q454" s="21">
        <f>IFERROR(INDEX('Standards &amp; Staff'!$C$5:$C$11,MATCH($I454,'Standards &amp; Staff'!$A$5:$A$11,0)),"")</f>
        <v/>
      </c>
      <c r="R454" s="21">
        <f>IFERROR(($P454/60)*INDEX('Standards &amp; Staff'!$G$15:$G$114,MATCH($C454,'Standards &amp; Staff'!$A$15:$A$114,0)),"")</f>
        <v/>
      </c>
      <c r="S454" s="21">
        <f>IFERROR($N454-$Q454,"")</f>
        <v/>
      </c>
      <c r="T454" s="38">
        <f>IFERROR($J454/$R454,"")</f>
        <v/>
      </c>
      <c r="U454" s="20" t="n"/>
      <c r="V454" s="20" t="n"/>
      <c r="W454" s="20" t="n"/>
      <c r="X454" s="20" t="n"/>
      <c r="Y454" s="39">
        <f>IFERROR(INDEX('Standards &amp; Staff'!$F$15:$F$114,MATCH($C454,'Standards &amp; Staff'!$A$15:$A$114,0)),"")</f>
        <v/>
      </c>
      <c r="Z454" s="39">
        <f>IFERROR(($P454/60)*$Y454,"")</f>
        <v/>
      </c>
      <c r="AA454" s="20" t="n"/>
      <c r="AB454" s="21">
        <f>IF($A454="","",IF(OR($M454="Not Completed",$U454="Failed",AND($T454&lt;&gt;"",$T454&lt;'Standards &amp; Staff'!$D$2),$AA454&gt;'Standards &amp; Staff'!$F$2),"Yes","No"))</f>
        <v/>
      </c>
      <c r="AC454" s="25">
        <f>IF($A454="","",IF($M454="Not Completed","Room Not Completed",IF($U454="Failed","Failed Inspection",IF(AND($T454&lt;&gt;"",$T454&lt;'Standards &amp; Staff'!$D$2),"Productivity Below Threshold",IF($AA454&gt;'Standards &amp; Staff'!$F$2,"Overtime Above Threshold","")))))</f>
        <v/>
      </c>
      <c r="AD454" s="26" t="n"/>
      <c r="AE454" s="26" t="n"/>
      <c r="AF454" s="20" t="n"/>
    </row>
    <row r="455">
      <c r="A455" s="19" t="n"/>
      <c r="B455" s="20" t="n"/>
      <c r="C455" s="20" t="n"/>
      <c r="D455" s="21">
        <f>IFERROR(INDEX('Standards &amp; Staff'!$B$15:$B$114,MATCH($C455,'Standards &amp; Staff'!$A$15:$A$114,0)),"")</f>
        <v/>
      </c>
      <c r="E455" s="21">
        <f>IFERROR(INDEX('Standards &amp; Staff'!$C$15:$C$114,MATCH($C455,'Standards &amp; Staff'!$A$15:$A$114,0)),"")</f>
        <v/>
      </c>
      <c r="F455" s="20" t="n"/>
      <c r="G455" s="20" t="n"/>
      <c r="H455" s="20" t="n"/>
      <c r="I455" s="20" t="n"/>
      <c r="J455" s="21">
        <f>IFERROR(IF($M455="Completed",INDEX('Standards &amp; Staff'!$B$5:$B$11,MATCH($I455,'Standards &amp; Staff'!$A$5:$A$11,0)),0),"")</f>
        <v/>
      </c>
      <c r="K455" s="22" t="n"/>
      <c r="L455" s="22" t="n"/>
      <c r="M455" s="20" t="n"/>
      <c r="N455" s="21">
        <f>IFERROR(IF(OR($K455="",$L455=""),"",MOD($L455-$K455,1)*1440),"")</f>
        <v/>
      </c>
      <c r="O455" s="20" t="n"/>
      <c r="P455" s="21">
        <f>IF(COUNTA($N455,$O455)=0,"",SUM($N455:$O455))</f>
        <v/>
      </c>
      <c r="Q455" s="21">
        <f>IFERROR(INDEX('Standards &amp; Staff'!$C$5:$C$11,MATCH($I455,'Standards &amp; Staff'!$A$5:$A$11,0)),"")</f>
        <v/>
      </c>
      <c r="R455" s="21">
        <f>IFERROR(($P455/60)*INDEX('Standards &amp; Staff'!$G$15:$G$114,MATCH($C455,'Standards &amp; Staff'!$A$15:$A$114,0)),"")</f>
        <v/>
      </c>
      <c r="S455" s="21">
        <f>IFERROR($N455-$Q455,"")</f>
        <v/>
      </c>
      <c r="T455" s="38">
        <f>IFERROR($J455/$R455,"")</f>
        <v/>
      </c>
      <c r="U455" s="20" t="n"/>
      <c r="V455" s="20" t="n"/>
      <c r="W455" s="20" t="n"/>
      <c r="X455" s="20" t="n"/>
      <c r="Y455" s="39">
        <f>IFERROR(INDEX('Standards &amp; Staff'!$F$15:$F$114,MATCH($C455,'Standards &amp; Staff'!$A$15:$A$114,0)),"")</f>
        <v/>
      </c>
      <c r="Z455" s="39">
        <f>IFERROR(($P455/60)*$Y455,"")</f>
        <v/>
      </c>
      <c r="AA455" s="20" t="n"/>
      <c r="AB455" s="21">
        <f>IF($A455="","",IF(OR($M455="Not Completed",$U455="Failed",AND($T455&lt;&gt;"",$T455&lt;'Standards &amp; Staff'!$D$2),$AA455&gt;'Standards &amp; Staff'!$F$2),"Yes","No"))</f>
        <v/>
      </c>
      <c r="AC455" s="25">
        <f>IF($A455="","",IF($M455="Not Completed","Room Not Completed",IF($U455="Failed","Failed Inspection",IF(AND($T455&lt;&gt;"",$T455&lt;'Standards &amp; Staff'!$D$2),"Productivity Below Threshold",IF($AA455&gt;'Standards &amp; Staff'!$F$2,"Overtime Above Threshold","")))))</f>
        <v/>
      </c>
      <c r="AD455" s="26" t="n"/>
      <c r="AE455" s="26" t="n"/>
      <c r="AF455" s="20" t="n"/>
    </row>
    <row r="456">
      <c r="A456" s="19" t="n"/>
      <c r="B456" s="20" t="n"/>
      <c r="C456" s="20" t="n"/>
      <c r="D456" s="21">
        <f>IFERROR(INDEX('Standards &amp; Staff'!$B$15:$B$114,MATCH($C456,'Standards &amp; Staff'!$A$15:$A$114,0)),"")</f>
        <v/>
      </c>
      <c r="E456" s="21">
        <f>IFERROR(INDEX('Standards &amp; Staff'!$C$15:$C$114,MATCH($C456,'Standards &amp; Staff'!$A$15:$A$114,0)),"")</f>
        <v/>
      </c>
      <c r="F456" s="20" t="n"/>
      <c r="G456" s="20" t="n"/>
      <c r="H456" s="20" t="n"/>
      <c r="I456" s="20" t="n"/>
      <c r="J456" s="21">
        <f>IFERROR(IF($M456="Completed",INDEX('Standards &amp; Staff'!$B$5:$B$11,MATCH($I456,'Standards &amp; Staff'!$A$5:$A$11,0)),0),"")</f>
        <v/>
      </c>
      <c r="K456" s="22" t="n"/>
      <c r="L456" s="22" t="n"/>
      <c r="M456" s="20" t="n"/>
      <c r="N456" s="21">
        <f>IFERROR(IF(OR($K456="",$L456=""),"",MOD($L456-$K456,1)*1440),"")</f>
        <v/>
      </c>
      <c r="O456" s="20" t="n"/>
      <c r="P456" s="21">
        <f>IF(COUNTA($N456,$O456)=0,"",SUM($N456:$O456))</f>
        <v/>
      </c>
      <c r="Q456" s="21">
        <f>IFERROR(INDEX('Standards &amp; Staff'!$C$5:$C$11,MATCH($I456,'Standards &amp; Staff'!$A$5:$A$11,0)),"")</f>
        <v/>
      </c>
      <c r="R456" s="21">
        <f>IFERROR(($P456/60)*INDEX('Standards &amp; Staff'!$G$15:$G$114,MATCH($C456,'Standards &amp; Staff'!$A$15:$A$114,0)),"")</f>
        <v/>
      </c>
      <c r="S456" s="21">
        <f>IFERROR($N456-$Q456,"")</f>
        <v/>
      </c>
      <c r="T456" s="38">
        <f>IFERROR($J456/$R456,"")</f>
        <v/>
      </c>
      <c r="U456" s="20" t="n"/>
      <c r="V456" s="20" t="n"/>
      <c r="W456" s="20" t="n"/>
      <c r="X456" s="20" t="n"/>
      <c r="Y456" s="39">
        <f>IFERROR(INDEX('Standards &amp; Staff'!$F$15:$F$114,MATCH($C456,'Standards &amp; Staff'!$A$15:$A$114,0)),"")</f>
        <v/>
      </c>
      <c r="Z456" s="39">
        <f>IFERROR(($P456/60)*$Y456,"")</f>
        <v/>
      </c>
      <c r="AA456" s="20" t="n"/>
      <c r="AB456" s="21">
        <f>IF($A456="","",IF(OR($M456="Not Completed",$U456="Failed",AND($T456&lt;&gt;"",$T456&lt;'Standards &amp; Staff'!$D$2),$AA456&gt;'Standards &amp; Staff'!$F$2),"Yes","No"))</f>
        <v/>
      </c>
      <c r="AC456" s="25">
        <f>IF($A456="","",IF($M456="Not Completed","Room Not Completed",IF($U456="Failed","Failed Inspection",IF(AND($T456&lt;&gt;"",$T456&lt;'Standards &amp; Staff'!$D$2),"Productivity Below Threshold",IF($AA456&gt;'Standards &amp; Staff'!$F$2,"Overtime Above Threshold","")))))</f>
        <v/>
      </c>
      <c r="AD456" s="26" t="n"/>
      <c r="AE456" s="26" t="n"/>
      <c r="AF456" s="20" t="n"/>
    </row>
    <row r="457">
      <c r="A457" s="19" t="n"/>
      <c r="B457" s="20" t="n"/>
      <c r="C457" s="20" t="n"/>
      <c r="D457" s="21">
        <f>IFERROR(INDEX('Standards &amp; Staff'!$B$15:$B$114,MATCH($C457,'Standards &amp; Staff'!$A$15:$A$114,0)),"")</f>
        <v/>
      </c>
      <c r="E457" s="21">
        <f>IFERROR(INDEX('Standards &amp; Staff'!$C$15:$C$114,MATCH($C457,'Standards &amp; Staff'!$A$15:$A$114,0)),"")</f>
        <v/>
      </c>
      <c r="F457" s="20" t="n"/>
      <c r="G457" s="20" t="n"/>
      <c r="H457" s="20" t="n"/>
      <c r="I457" s="20" t="n"/>
      <c r="J457" s="21">
        <f>IFERROR(IF($M457="Completed",INDEX('Standards &amp; Staff'!$B$5:$B$11,MATCH($I457,'Standards &amp; Staff'!$A$5:$A$11,0)),0),"")</f>
        <v/>
      </c>
      <c r="K457" s="22" t="n"/>
      <c r="L457" s="22" t="n"/>
      <c r="M457" s="20" t="n"/>
      <c r="N457" s="21">
        <f>IFERROR(IF(OR($K457="",$L457=""),"",MOD($L457-$K457,1)*1440),"")</f>
        <v/>
      </c>
      <c r="O457" s="20" t="n"/>
      <c r="P457" s="21">
        <f>IF(COUNTA($N457,$O457)=0,"",SUM($N457:$O457))</f>
        <v/>
      </c>
      <c r="Q457" s="21">
        <f>IFERROR(INDEX('Standards &amp; Staff'!$C$5:$C$11,MATCH($I457,'Standards &amp; Staff'!$A$5:$A$11,0)),"")</f>
        <v/>
      </c>
      <c r="R457" s="21">
        <f>IFERROR(($P457/60)*INDEX('Standards &amp; Staff'!$G$15:$G$114,MATCH($C457,'Standards &amp; Staff'!$A$15:$A$114,0)),"")</f>
        <v/>
      </c>
      <c r="S457" s="21">
        <f>IFERROR($N457-$Q457,"")</f>
        <v/>
      </c>
      <c r="T457" s="38">
        <f>IFERROR($J457/$R457,"")</f>
        <v/>
      </c>
      <c r="U457" s="20" t="n"/>
      <c r="V457" s="20" t="n"/>
      <c r="W457" s="20" t="n"/>
      <c r="X457" s="20" t="n"/>
      <c r="Y457" s="39">
        <f>IFERROR(INDEX('Standards &amp; Staff'!$F$15:$F$114,MATCH($C457,'Standards &amp; Staff'!$A$15:$A$114,0)),"")</f>
        <v/>
      </c>
      <c r="Z457" s="39">
        <f>IFERROR(($P457/60)*$Y457,"")</f>
        <v/>
      </c>
      <c r="AA457" s="20" t="n"/>
      <c r="AB457" s="21">
        <f>IF($A457="","",IF(OR($M457="Not Completed",$U457="Failed",AND($T457&lt;&gt;"",$T457&lt;'Standards &amp; Staff'!$D$2),$AA457&gt;'Standards &amp; Staff'!$F$2),"Yes","No"))</f>
        <v/>
      </c>
      <c r="AC457" s="25">
        <f>IF($A457="","",IF($M457="Not Completed","Room Not Completed",IF($U457="Failed","Failed Inspection",IF(AND($T457&lt;&gt;"",$T457&lt;'Standards &amp; Staff'!$D$2),"Productivity Below Threshold",IF($AA457&gt;'Standards &amp; Staff'!$F$2,"Overtime Above Threshold","")))))</f>
        <v/>
      </c>
      <c r="AD457" s="26" t="n"/>
      <c r="AE457" s="26" t="n"/>
      <c r="AF457" s="20" t="n"/>
    </row>
    <row r="458">
      <c r="A458" s="19" t="n"/>
      <c r="B458" s="20" t="n"/>
      <c r="C458" s="20" t="n"/>
      <c r="D458" s="21">
        <f>IFERROR(INDEX('Standards &amp; Staff'!$B$15:$B$114,MATCH($C458,'Standards &amp; Staff'!$A$15:$A$114,0)),"")</f>
        <v/>
      </c>
      <c r="E458" s="21">
        <f>IFERROR(INDEX('Standards &amp; Staff'!$C$15:$C$114,MATCH($C458,'Standards &amp; Staff'!$A$15:$A$114,0)),"")</f>
        <v/>
      </c>
      <c r="F458" s="20" t="n"/>
      <c r="G458" s="20" t="n"/>
      <c r="H458" s="20" t="n"/>
      <c r="I458" s="20" t="n"/>
      <c r="J458" s="21">
        <f>IFERROR(IF($M458="Completed",INDEX('Standards &amp; Staff'!$B$5:$B$11,MATCH($I458,'Standards &amp; Staff'!$A$5:$A$11,0)),0),"")</f>
        <v/>
      </c>
      <c r="K458" s="22" t="n"/>
      <c r="L458" s="22" t="n"/>
      <c r="M458" s="20" t="n"/>
      <c r="N458" s="21">
        <f>IFERROR(IF(OR($K458="",$L458=""),"",MOD($L458-$K458,1)*1440),"")</f>
        <v/>
      </c>
      <c r="O458" s="20" t="n"/>
      <c r="P458" s="21">
        <f>IF(COUNTA($N458,$O458)=0,"",SUM($N458:$O458))</f>
        <v/>
      </c>
      <c r="Q458" s="21">
        <f>IFERROR(INDEX('Standards &amp; Staff'!$C$5:$C$11,MATCH($I458,'Standards &amp; Staff'!$A$5:$A$11,0)),"")</f>
        <v/>
      </c>
      <c r="R458" s="21">
        <f>IFERROR(($P458/60)*INDEX('Standards &amp; Staff'!$G$15:$G$114,MATCH($C458,'Standards &amp; Staff'!$A$15:$A$114,0)),"")</f>
        <v/>
      </c>
      <c r="S458" s="21">
        <f>IFERROR($N458-$Q458,"")</f>
        <v/>
      </c>
      <c r="T458" s="38">
        <f>IFERROR($J458/$R458,"")</f>
        <v/>
      </c>
      <c r="U458" s="20" t="n"/>
      <c r="V458" s="20" t="n"/>
      <c r="W458" s="20" t="n"/>
      <c r="X458" s="20" t="n"/>
      <c r="Y458" s="39">
        <f>IFERROR(INDEX('Standards &amp; Staff'!$F$15:$F$114,MATCH($C458,'Standards &amp; Staff'!$A$15:$A$114,0)),"")</f>
        <v/>
      </c>
      <c r="Z458" s="39">
        <f>IFERROR(($P458/60)*$Y458,"")</f>
        <v/>
      </c>
      <c r="AA458" s="20" t="n"/>
      <c r="AB458" s="21">
        <f>IF($A458="","",IF(OR($M458="Not Completed",$U458="Failed",AND($T458&lt;&gt;"",$T458&lt;'Standards &amp; Staff'!$D$2),$AA458&gt;'Standards &amp; Staff'!$F$2),"Yes","No"))</f>
        <v/>
      </c>
      <c r="AC458" s="25">
        <f>IF($A458="","",IF($M458="Not Completed","Room Not Completed",IF($U458="Failed","Failed Inspection",IF(AND($T458&lt;&gt;"",$T458&lt;'Standards &amp; Staff'!$D$2),"Productivity Below Threshold",IF($AA458&gt;'Standards &amp; Staff'!$F$2,"Overtime Above Threshold","")))))</f>
        <v/>
      </c>
      <c r="AD458" s="26" t="n"/>
      <c r="AE458" s="26" t="n"/>
      <c r="AF458" s="20" t="n"/>
    </row>
    <row r="459">
      <c r="A459" s="19" t="n"/>
      <c r="B459" s="20" t="n"/>
      <c r="C459" s="20" t="n"/>
      <c r="D459" s="21">
        <f>IFERROR(INDEX('Standards &amp; Staff'!$B$15:$B$114,MATCH($C459,'Standards &amp; Staff'!$A$15:$A$114,0)),"")</f>
        <v/>
      </c>
      <c r="E459" s="21">
        <f>IFERROR(INDEX('Standards &amp; Staff'!$C$15:$C$114,MATCH($C459,'Standards &amp; Staff'!$A$15:$A$114,0)),"")</f>
        <v/>
      </c>
      <c r="F459" s="20" t="n"/>
      <c r="G459" s="20" t="n"/>
      <c r="H459" s="20" t="n"/>
      <c r="I459" s="20" t="n"/>
      <c r="J459" s="21">
        <f>IFERROR(IF($M459="Completed",INDEX('Standards &amp; Staff'!$B$5:$B$11,MATCH($I459,'Standards &amp; Staff'!$A$5:$A$11,0)),0),"")</f>
        <v/>
      </c>
      <c r="K459" s="22" t="n"/>
      <c r="L459" s="22" t="n"/>
      <c r="M459" s="20" t="n"/>
      <c r="N459" s="21">
        <f>IFERROR(IF(OR($K459="",$L459=""),"",MOD($L459-$K459,1)*1440),"")</f>
        <v/>
      </c>
      <c r="O459" s="20" t="n"/>
      <c r="P459" s="21">
        <f>IF(COUNTA($N459,$O459)=0,"",SUM($N459:$O459))</f>
        <v/>
      </c>
      <c r="Q459" s="21">
        <f>IFERROR(INDEX('Standards &amp; Staff'!$C$5:$C$11,MATCH($I459,'Standards &amp; Staff'!$A$5:$A$11,0)),"")</f>
        <v/>
      </c>
      <c r="R459" s="21">
        <f>IFERROR(($P459/60)*INDEX('Standards &amp; Staff'!$G$15:$G$114,MATCH($C459,'Standards &amp; Staff'!$A$15:$A$114,0)),"")</f>
        <v/>
      </c>
      <c r="S459" s="21">
        <f>IFERROR($N459-$Q459,"")</f>
        <v/>
      </c>
      <c r="T459" s="38">
        <f>IFERROR($J459/$R459,"")</f>
        <v/>
      </c>
      <c r="U459" s="20" t="n"/>
      <c r="V459" s="20" t="n"/>
      <c r="W459" s="20" t="n"/>
      <c r="X459" s="20" t="n"/>
      <c r="Y459" s="39">
        <f>IFERROR(INDEX('Standards &amp; Staff'!$F$15:$F$114,MATCH($C459,'Standards &amp; Staff'!$A$15:$A$114,0)),"")</f>
        <v/>
      </c>
      <c r="Z459" s="39">
        <f>IFERROR(($P459/60)*$Y459,"")</f>
        <v/>
      </c>
      <c r="AA459" s="20" t="n"/>
      <c r="AB459" s="21">
        <f>IF($A459="","",IF(OR($M459="Not Completed",$U459="Failed",AND($T459&lt;&gt;"",$T459&lt;'Standards &amp; Staff'!$D$2),$AA459&gt;'Standards &amp; Staff'!$F$2),"Yes","No"))</f>
        <v/>
      </c>
      <c r="AC459" s="25">
        <f>IF($A459="","",IF($M459="Not Completed","Room Not Completed",IF($U459="Failed","Failed Inspection",IF(AND($T459&lt;&gt;"",$T459&lt;'Standards &amp; Staff'!$D$2),"Productivity Below Threshold",IF($AA459&gt;'Standards &amp; Staff'!$F$2,"Overtime Above Threshold","")))))</f>
        <v/>
      </c>
      <c r="AD459" s="26" t="n"/>
      <c r="AE459" s="26" t="n"/>
      <c r="AF459" s="20" t="n"/>
    </row>
    <row r="460">
      <c r="A460" s="19" t="n"/>
      <c r="B460" s="20" t="n"/>
      <c r="C460" s="20" t="n"/>
      <c r="D460" s="21">
        <f>IFERROR(INDEX('Standards &amp; Staff'!$B$15:$B$114,MATCH($C460,'Standards &amp; Staff'!$A$15:$A$114,0)),"")</f>
        <v/>
      </c>
      <c r="E460" s="21">
        <f>IFERROR(INDEX('Standards &amp; Staff'!$C$15:$C$114,MATCH($C460,'Standards &amp; Staff'!$A$15:$A$114,0)),"")</f>
        <v/>
      </c>
      <c r="F460" s="20" t="n"/>
      <c r="G460" s="20" t="n"/>
      <c r="H460" s="20" t="n"/>
      <c r="I460" s="20" t="n"/>
      <c r="J460" s="21">
        <f>IFERROR(IF($M460="Completed",INDEX('Standards &amp; Staff'!$B$5:$B$11,MATCH($I460,'Standards &amp; Staff'!$A$5:$A$11,0)),0),"")</f>
        <v/>
      </c>
      <c r="K460" s="22" t="n"/>
      <c r="L460" s="22" t="n"/>
      <c r="M460" s="20" t="n"/>
      <c r="N460" s="21">
        <f>IFERROR(IF(OR($K460="",$L460=""),"",MOD($L460-$K460,1)*1440),"")</f>
        <v/>
      </c>
      <c r="O460" s="20" t="n"/>
      <c r="P460" s="21">
        <f>IF(COUNTA($N460,$O460)=0,"",SUM($N460:$O460))</f>
        <v/>
      </c>
      <c r="Q460" s="21">
        <f>IFERROR(INDEX('Standards &amp; Staff'!$C$5:$C$11,MATCH($I460,'Standards &amp; Staff'!$A$5:$A$11,0)),"")</f>
        <v/>
      </c>
      <c r="R460" s="21">
        <f>IFERROR(($P460/60)*INDEX('Standards &amp; Staff'!$G$15:$G$114,MATCH($C460,'Standards &amp; Staff'!$A$15:$A$114,0)),"")</f>
        <v/>
      </c>
      <c r="S460" s="21">
        <f>IFERROR($N460-$Q460,"")</f>
        <v/>
      </c>
      <c r="T460" s="38">
        <f>IFERROR($J460/$R460,"")</f>
        <v/>
      </c>
      <c r="U460" s="20" t="n"/>
      <c r="V460" s="20" t="n"/>
      <c r="W460" s="20" t="n"/>
      <c r="X460" s="20" t="n"/>
      <c r="Y460" s="39">
        <f>IFERROR(INDEX('Standards &amp; Staff'!$F$15:$F$114,MATCH($C460,'Standards &amp; Staff'!$A$15:$A$114,0)),"")</f>
        <v/>
      </c>
      <c r="Z460" s="39">
        <f>IFERROR(($P460/60)*$Y460,"")</f>
        <v/>
      </c>
      <c r="AA460" s="20" t="n"/>
      <c r="AB460" s="21">
        <f>IF($A460="","",IF(OR($M460="Not Completed",$U460="Failed",AND($T460&lt;&gt;"",$T460&lt;'Standards &amp; Staff'!$D$2),$AA460&gt;'Standards &amp; Staff'!$F$2),"Yes","No"))</f>
        <v/>
      </c>
      <c r="AC460" s="25">
        <f>IF($A460="","",IF($M460="Not Completed","Room Not Completed",IF($U460="Failed","Failed Inspection",IF(AND($T460&lt;&gt;"",$T460&lt;'Standards &amp; Staff'!$D$2),"Productivity Below Threshold",IF($AA460&gt;'Standards &amp; Staff'!$F$2,"Overtime Above Threshold","")))))</f>
        <v/>
      </c>
      <c r="AD460" s="26" t="n"/>
      <c r="AE460" s="26" t="n"/>
      <c r="AF460" s="20" t="n"/>
    </row>
    <row r="461">
      <c r="A461" s="19" t="n"/>
      <c r="B461" s="20" t="n"/>
      <c r="C461" s="20" t="n"/>
      <c r="D461" s="21">
        <f>IFERROR(INDEX('Standards &amp; Staff'!$B$15:$B$114,MATCH($C461,'Standards &amp; Staff'!$A$15:$A$114,0)),"")</f>
        <v/>
      </c>
      <c r="E461" s="21">
        <f>IFERROR(INDEX('Standards &amp; Staff'!$C$15:$C$114,MATCH($C461,'Standards &amp; Staff'!$A$15:$A$114,0)),"")</f>
        <v/>
      </c>
      <c r="F461" s="20" t="n"/>
      <c r="G461" s="20" t="n"/>
      <c r="H461" s="20" t="n"/>
      <c r="I461" s="20" t="n"/>
      <c r="J461" s="21">
        <f>IFERROR(IF($M461="Completed",INDEX('Standards &amp; Staff'!$B$5:$B$11,MATCH($I461,'Standards &amp; Staff'!$A$5:$A$11,0)),0),"")</f>
        <v/>
      </c>
      <c r="K461" s="22" t="n"/>
      <c r="L461" s="22" t="n"/>
      <c r="M461" s="20" t="n"/>
      <c r="N461" s="21">
        <f>IFERROR(IF(OR($K461="",$L461=""),"",MOD($L461-$K461,1)*1440),"")</f>
        <v/>
      </c>
      <c r="O461" s="20" t="n"/>
      <c r="P461" s="21">
        <f>IF(COUNTA($N461,$O461)=0,"",SUM($N461:$O461))</f>
        <v/>
      </c>
      <c r="Q461" s="21">
        <f>IFERROR(INDEX('Standards &amp; Staff'!$C$5:$C$11,MATCH($I461,'Standards &amp; Staff'!$A$5:$A$11,0)),"")</f>
        <v/>
      </c>
      <c r="R461" s="21">
        <f>IFERROR(($P461/60)*INDEX('Standards &amp; Staff'!$G$15:$G$114,MATCH($C461,'Standards &amp; Staff'!$A$15:$A$114,0)),"")</f>
        <v/>
      </c>
      <c r="S461" s="21">
        <f>IFERROR($N461-$Q461,"")</f>
        <v/>
      </c>
      <c r="T461" s="38">
        <f>IFERROR($J461/$R461,"")</f>
        <v/>
      </c>
      <c r="U461" s="20" t="n"/>
      <c r="V461" s="20" t="n"/>
      <c r="W461" s="20" t="n"/>
      <c r="X461" s="20" t="n"/>
      <c r="Y461" s="39">
        <f>IFERROR(INDEX('Standards &amp; Staff'!$F$15:$F$114,MATCH($C461,'Standards &amp; Staff'!$A$15:$A$114,0)),"")</f>
        <v/>
      </c>
      <c r="Z461" s="39">
        <f>IFERROR(($P461/60)*$Y461,"")</f>
        <v/>
      </c>
      <c r="AA461" s="20" t="n"/>
      <c r="AB461" s="21">
        <f>IF($A461="","",IF(OR($M461="Not Completed",$U461="Failed",AND($T461&lt;&gt;"",$T461&lt;'Standards &amp; Staff'!$D$2),$AA461&gt;'Standards &amp; Staff'!$F$2),"Yes","No"))</f>
        <v/>
      </c>
      <c r="AC461" s="25">
        <f>IF($A461="","",IF($M461="Not Completed","Room Not Completed",IF($U461="Failed","Failed Inspection",IF(AND($T461&lt;&gt;"",$T461&lt;'Standards &amp; Staff'!$D$2),"Productivity Below Threshold",IF($AA461&gt;'Standards &amp; Staff'!$F$2,"Overtime Above Threshold","")))))</f>
        <v/>
      </c>
      <c r="AD461" s="26" t="n"/>
      <c r="AE461" s="26" t="n"/>
      <c r="AF461" s="20" t="n"/>
    </row>
    <row r="462">
      <c r="A462" s="19" t="n"/>
      <c r="B462" s="20" t="n"/>
      <c r="C462" s="20" t="n"/>
      <c r="D462" s="21">
        <f>IFERROR(INDEX('Standards &amp; Staff'!$B$15:$B$114,MATCH($C462,'Standards &amp; Staff'!$A$15:$A$114,0)),"")</f>
        <v/>
      </c>
      <c r="E462" s="21">
        <f>IFERROR(INDEX('Standards &amp; Staff'!$C$15:$C$114,MATCH($C462,'Standards &amp; Staff'!$A$15:$A$114,0)),"")</f>
        <v/>
      </c>
      <c r="F462" s="20" t="n"/>
      <c r="G462" s="20" t="n"/>
      <c r="H462" s="20" t="n"/>
      <c r="I462" s="20" t="n"/>
      <c r="J462" s="21">
        <f>IFERROR(IF($M462="Completed",INDEX('Standards &amp; Staff'!$B$5:$B$11,MATCH($I462,'Standards &amp; Staff'!$A$5:$A$11,0)),0),"")</f>
        <v/>
      </c>
      <c r="K462" s="22" t="n"/>
      <c r="L462" s="22" t="n"/>
      <c r="M462" s="20" t="n"/>
      <c r="N462" s="21">
        <f>IFERROR(IF(OR($K462="",$L462=""),"",MOD($L462-$K462,1)*1440),"")</f>
        <v/>
      </c>
      <c r="O462" s="20" t="n"/>
      <c r="P462" s="21">
        <f>IF(COUNTA($N462,$O462)=0,"",SUM($N462:$O462))</f>
        <v/>
      </c>
      <c r="Q462" s="21">
        <f>IFERROR(INDEX('Standards &amp; Staff'!$C$5:$C$11,MATCH($I462,'Standards &amp; Staff'!$A$5:$A$11,0)),"")</f>
        <v/>
      </c>
      <c r="R462" s="21">
        <f>IFERROR(($P462/60)*INDEX('Standards &amp; Staff'!$G$15:$G$114,MATCH($C462,'Standards &amp; Staff'!$A$15:$A$114,0)),"")</f>
        <v/>
      </c>
      <c r="S462" s="21">
        <f>IFERROR($N462-$Q462,"")</f>
        <v/>
      </c>
      <c r="T462" s="38">
        <f>IFERROR($J462/$R462,"")</f>
        <v/>
      </c>
      <c r="U462" s="20" t="n"/>
      <c r="V462" s="20" t="n"/>
      <c r="W462" s="20" t="n"/>
      <c r="X462" s="20" t="n"/>
      <c r="Y462" s="39">
        <f>IFERROR(INDEX('Standards &amp; Staff'!$F$15:$F$114,MATCH($C462,'Standards &amp; Staff'!$A$15:$A$114,0)),"")</f>
        <v/>
      </c>
      <c r="Z462" s="39">
        <f>IFERROR(($P462/60)*$Y462,"")</f>
        <v/>
      </c>
      <c r="AA462" s="20" t="n"/>
      <c r="AB462" s="21">
        <f>IF($A462="","",IF(OR($M462="Not Completed",$U462="Failed",AND($T462&lt;&gt;"",$T462&lt;'Standards &amp; Staff'!$D$2),$AA462&gt;'Standards &amp; Staff'!$F$2),"Yes","No"))</f>
        <v/>
      </c>
      <c r="AC462" s="25">
        <f>IF($A462="","",IF($M462="Not Completed","Room Not Completed",IF($U462="Failed","Failed Inspection",IF(AND($T462&lt;&gt;"",$T462&lt;'Standards &amp; Staff'!$D$2),"Productivity Below Threshold",IF($AA462&gt;'Standards &amp; Staff'!$F$2,"Overtime Above Threshold","")))))</f>
        <v/>
      </c>
      <c r="AD462" s="26" t="n"/>
      <c r="AE462" s="26" t="n"/>
      <c r="AF462" s="20" t="n"/>
    </row>
    <row r="463">
      <c r="A463" s="19" t="n"/>
      <c r="B463" s="20" t="n"/>
      <c r="C463" s="20" t="n"/>
      <c r="D463" s="21">
        <f>IFERROR(INDEX('Standards &amp; Staff'!$B$15:$B$114,MATCH($C463,'Standards &amp; Staff'!$A$15:$A$114,0)),"")</f>
        <v/>
      </c>
      <c r="E463" s="21">
        <f>IFERROR(INDEX('Standards &amp; Staff'!$C$15:$C$114,MATCH($C463,'Standards &amp; Staff'!$A$15:$A$114,0)),"")</f>
        <v/>
      </c>
      <c r="F463" s="20" t="n"/>
      <c r="G463" s="20" t="n"/>
      <c r="H463" s="20" t="n"/>
      <c r="I463" s="20" t="n"/>
      <c r="J463" s="21">
        <f>IFERROR(IF($M463="Completed",INDEX('Standards &amp; Staff'!$B$5:$B$11,MATCH($I463,'Standards &amp; Staff'!$A$5:$A$11,0)),0),"")</f>
        <v/>
      </c>
      <c r="K463" s="22" t="n"/>
      <c r="L463" s="22" t="n"/>
      <c r="M463" s="20" t="n"/>
      <c r="N463" s="21">
        <f>IFERROR(IF(OR($K463="",$L463=""),"",MOD($L463-$K463,1)*1440),"")</f>
        <v/>
      </c>
      <c r="O463" s="20" t="n"/>
      <c r="P463" s="21">
        <f>IF(COUNTA($N463,$O463)=0,"",SUM($N463:$O463))</f>
        <v/>
      </c>
      <c r="Q463" s="21">
        <f>IFERROR(INDEX('Standards &amp; Staff'!$C$5:$C$11,MATCH($I463,'Standards &amp; Staff'!$A$5:$A$11,0)),"")</f>
        <v/>
      </c>
      <c r="R463" s="21">
        <f>IFERROR(($P463/60)*INDEX('Standards &amp; Staff'!$G$15:$G$114,MATCH($C463,'Standards &amp; Staff'!$A$15:$A$114,0)),"")</f>
        <v/>
      </c>
      <c r="S463" s="21">
        <f>IFERROR($N463-$Q463,"")</f>
        <v/>
      </c>
      <c r="T463" s="38">
        <f>IFERROR($J463/$R463,"")</f>
        <v/>
      </c>
      <c r="U463" s="20" t="n"/>
      <c r="V463" s="20" t="n"/>
      <c r="W463" s="20" t="n"/>
      <c r="X463" s="20" t="n"/>
      <c r="Y463" s="39">
        <f>IFERROR(INDEX('Standards &amp; Staff'!$F$15:$F$114,MATCH($C463,'Standards &amp; Staff'!$A$15:$A$114,0)),"")</f>
        <v/>
      </c>
      <c r="Z463" s="39">
        <f>IFERROR(($P463/60)*$Y463,"")</f>
        <v/>
      </c>
      <c r="AA463" s="20" t="n"/>
      <c r="AB463" s="21">
        <f>IF($A463="","",IF(OR($M463="Not Completed",$U463="Failed",AND($T463&lt;&gt;"",$T463&lt;'Standards &amp; Staff'!$D$2),$AA463&gt;'Standards &amp; Staff'!$F$2),"Yes","No"))</f>
        <v/>
      </c>
      <c r="AC463" s="25">
        <f>IF($A463="","",IF($M463="Not Completed","Room Not Completed",IF($U463="Failed","Failed Inspection",IF(AND($T463&lt;&gt;"",$T463&lt;'Standards &amp; Staff'!$D$2),"Productivity Below Threshold",IF($AA463&gt;'Standards &amp; Staff'!$F$2,"Overtime Above Threshold","")))))</f>
        <v/>
      </c>
      <c r="AD463" s="26" t="n"/>
      <c r="AE463" s="26" t="n"/>
      <c r="AF463" s="20" t="n"/>
    </row>
    <row r="464">
      <c r="A464" s="19" t="n"/>
      <c r="B464" s="20" t="n"/>
      <c r="C464" s="20" t="n"/>
      <c r="D464" s="21">
        <f>IFERROR(INDEX('Standards &amp; Staff'!$B$15:$B$114,MATCH($C464,'Standards &amp; Staff'!$A$15:$A$114,0)),"")</f>
        <v/>
      </c>
      <c r="E464" s="21">
        <f>IFERROR(INDEX('Standards &amp; Staff'!$C$15:$C$114,MATCH($C464,'Standards &amp; Staff'!$A$15:$A$114,0)),"")</f>
        <v/>
      </c>
      <c r="F464" s="20" t="n"/>
      <c r="G464" s="20" t="n"/>
      <c r="H464" s="20" t="n"/>
      <c r="I464" s="20" t="n"/>
      <c r="J464" s="21">
        <f>IFERROR(IF($M464="Completed",INDEX('Standards &amp; Staff'!$B$5:$B$11,MATCH($I464,'Standards &amp; Staff'!$A$5:$A$11,0)),0),"")</f>
        <v/>
      </c>
      <c r="K464" s="22" t="n"/>
      <c r="L464" s="22" t="n"/>
      <c r="M464" s="20" t="n"/>
      <c r="N464" s="21">
        <f>IFERROR(IF(OR($K464="",$L464=""),"",MOD($L464-$K464,1)*1440),"")</f>
        <v/>
      </c>
      <c r="O464" s="20" t="n"/>
      <c r="P464" s="21">
        <f>IF(COUNTA($N464,$O464)=0,"",SUM($N464:$O464))</f>
        <v/>
      </c>
      <c r="Q464" s="21">
        <f>IFERROR(INDEX('Standards &amp; Staff'!$C$5:$C$11,MATCH($I464,'Standards &amp; Staff'!$A$5:$A$11,0)),"")</f>
        <v/>
      </c>
      <c r="R464" s="21">
        <f>IFERROR(($P464/60)*INDEX('Standards &amp; Staff'!$G$15:$G$114,MATCH($C464,'Standards &amp; Staff'!$A$15:$A$114,0)),"")</f>
        <v/>
      </c>
      <c r="S464" s="21">
        <f>IFERROR($N464-$Q464,"")</f>
        <v/>
      </c>
      <c r="T464" s="38">
        <f>IFERROR($J464/$R464,"")</f>
        <v/>
      </c>
      <c r="U464" s="20" t="n"/>
      <c r="V464" s="20" t="n"/>
      <c r="W464" s="20" t="n"/>
      <c r="X464" s="20" t="n"/>
      <c r="Y464" s="39">
        <f>IFERROR(INDEX('Standards &amp; Staff'!$F$15:$F$114,MATCH($C464,'Standards &amp; Staff'!$A$15:$A$114,0)),"")</f>
        <v/>
      </c>
      <c r="Z464" s="39">
        <f>IFERROR(($P464/60)*$Y464,"")</f>
        <v/>
      </c>
      <c r="AA464" s="20" t="n"/>
      <c r="AB464" s="21">
        <f>IF($A464="","",IF(OR($M464="Not Completed",$U464="Failed",AND($T464&lt;&gt;"",$T464&lt;'Standards &amp; Staff'!$D$2),$AA464&gt;'Standards &amp; Staff'!$F$2),"Yes","No"))</f>
        <v/>
      </c>
      <c r="AC464" s="25">
        <f>IF($A464="","",IF($M464="Not Completed","Room Not Completed",IF($U464="Failed","Failed Inspection",IF(AND($T464&lt;&gt;"",$T464&lt;'Standards &amp; Staff'!$D$2),"Productivity Below Threshold",IF($AA464&gt;'Standards &amp; Staff'!$F$2,"Overtime Above Threshold","")))))</f>
        <v/>
      </c>
      <c r="AD464" s="26" t="n"/>
      <c r="AE464" s="26" t="n"/>
      <c r="AF464" s="20" t="n"/>
    </row>
    <row r="465">
      <c r="A465" s="19" t="n"/>
      <c r="B465" s="20" t="n"/>
      <c r="C465" s="20" t="n"/>
      <c r="D465" s="21">
        <f>IFERROR(INDEX('Standards &amp; Staff'!$B$15:$B$114,MATCH($C465,'Standards &amp; Staff'!$A$15:$A$114,0)),"")</f>
        <v/>
      </c>
      <c r="E465" s="21">
        <f>IFERROR(INDEX('Standards &amp; Staff'!$C$15:$C$114,MATCH($C465,'Standards &amp; Staff'!$A$15:$A$114,0)),"")</f>
        <v/>
      </c>
      <c r="F465" s="20" t="n"/>
      <c r="G465" s="20" t="n"/>
      <c r="H465" s="20" t="n"/>
      <c r="I465" s="20" t="n"/>
      <c r="J465" s="21">
        <f>IFERROR(IF($M465="Completed",INDEX('Standards &amp; Staff'!$B$5:$B$11,MATCH($I465,'Standards &amp; Staff'!$A$5:$A$11,0)),0),"")</f>
        <v/>
      </c>
      <c r="K465" s="22" t="n"/>
      <c r="L465" s="22" t="n"/>
      <c r="M465" s="20" t="n"/>
      <c r="N465" s="21">
        <f>IFERROR(IF(OR($K465="",$L465=""),"",MOD($L465-$K465,1)*1440),"")</f>
        <v/>
      </c>
      <c r="O465" s="20" t="n"/>
      <c r="P465" s="21">
        <f>IF(COUNTA($N465,$O465)=0,"",SUM($N465:$O465))</f>
        <v/>
      </c>
      <c r="Q465" s="21">
        <f>IFERROR(INDEX('Standards &amp; Staff'!$C$5:$C$11,MATCH($I465,'Standards &amp; Staff'!$A$5:$A$11,0)),"")</f>
        <v/>
      </c>
      <c r="R465" s="21">
        <f>IFERROR(($P465/60)*INDEX('Standards &amp; Staff'!$G$15:$G$114,MATCH($C465,'Standards &amp; Staff'!$A$15:$A$114,0)),"")</f>
        <v/>
      </c>
      <c r="S465" s="21">
        <f>IFERROR($N465-$Q465,"")</f>
        <v/>
      </c>
      <c r="T465" s="38">
        <f>IFERROR($J465/$R465,"")</f>
        <v/>
      </c>
      <c r="U465" s="20" t="n"/>
      <c r="V465" s="20" t="n"/>
      <c r="W465" s="20" t="n"/>
      <c r="X465" s="20" t="n"/>
      <c r="Y465" s="39">
        <f>IFERROR(INDEX('Standards &amp; Staff'!$F$15:$F$114,MATCH($C465,'Standards &amp; Staff'!$A$15:$A$114,0)),"")</f>
        <v/>
      </c>
      <c r="Z465" s="39">
        <f>IFERROR(($P465/60)*$Y465,"")</f>
        <v/>
      </c>
      <c r="AA465" s="20" t="n"/>
      <c r="AB465" s="21">
        <f>IF($A465="","",IF(OR($M465="Not Completed",$U465="Failed",AND($T465&lt;&gt;"",$T465&lt;'Standards &amp; Staff'!$D$2),$AA465&gt;'Standards &amp; Staff'!$F$2),"Yes","No"))</f>
        <v/>
      </c>
      <c r="AC465" s="25">
        <f>IF($A465="","",IF($M465="Not Completed","Room Not Completed",IF($U465="Failed","Failed Inspection",IF(AND($T465&lt;&gt;"",$T465&lt;'Standards &amp; Staff'!$D$2),"Productivity Below Threshold",IF($AA465&gt;'Standards &amp; Staff'!$F$2,"Overtime Above Threshold","")))))</f>
        <v/>
      </c>
      <c r="AD465" s="26" t="n"/>
      <c r="AE465" s="26" t="n"/>
      <c r="AF465" s="20" t="n"/>
    </row>
    <row r="466">
      <c r="A466" s="19" t="n"/>
      <c r="B466" s="20" t="n"/>
      <c r="C466" s="20" t="n"/>
      <c r="D466" s="21">
        <f>IFERROR(INDEX('Standards &amp; Staff'!$B$15:$B$114,MATCH($C466,'Standards &amp; Staff'!$A$15:$A$114,0)),"")</f>
        <v/>
      </c>
      <c r="E466" s="21">
        <f>IFERROR(INDEX('Standards &amp; Staff'!$C$15:$C$114,MATCH($C466,'Standards &amp; Staff'!$A$15:$A$114,0)),"")</f>
        <v/>
      </c>
      <c r="F466" s="20" t="n"/>
      <c r="G466" s="20" t="n"/>
      <c r="H466" s="20" t="n"/>
      <c r="I466" s="20" t="n"/>
      <c r="J466" s="21">
        <f>IFERROR(IF($M466="Completed",INDEX('Standards &amp; Staff'!$B$5:$B$11,MATCH($I466,'Standards &amp; Staff'!$A$5:$A$11,0)),0),"")</f>
        <v/>
      </c>
      <c r="K466" s="22" t="n"/>
      <c r="L466" s="22" t="n"/>
      <c r="M466" s="20" t="n"/>
      <c r="N466" s="21">
        <f>IFERROR(IF(OR($K466="",$L466=""),"",MOD($L466-$K466,1)*1440),"")</f>
        <v/>
      </c>
      <c r="O466" s="20" t="n"/>
      <c r="P466" s="21">
        <f>IF(COUNTA($N466,$O466)=0,"",SUM($N466:$O466))</f>
        <v/>
      </c>
      <c r="Q466" s="21">
        <f>IFERROR(INDEX('Standards &amp; Staff'!$C$5:$C$11,MATCH($I466,'Standards &amp; Staff'!$A$5:$A$11,0)),"")</f>
        <v/>
      </c>
      <c r="R466" s="21">
        <f>IFERROR(($P466/60)*INDEX('Standards &amp; Staff'!$G$15:$G$114,MATCH($C466,'Standards &amp; Staff'!$A$15:$A$114,0)),"")</f>
        <v/>
      </c>
      <c r="S466" s="21">
        <f>IFERROR($N466-$Q466,"")</f>
        <v/>
      </c>
      <c r="T466" s="38">
        <f>IFERROR($J466/$R466,"")</f>
        <v/>
      </c>
      <c r="U466" s="20" t="n"/>
      <c r="V466" s="20" t="n"/>
      <c r="W466" s="20" t="n"/>
      <c r="X466" s="20" t="n"/>
      <c r="Y466" s="39">
        <f>IFERROR(INDEX('Standards &amp; Staff'!$F$15:$F$114,MATCH($C466,'Standards &amp; Staff'!$A$15:$A$114,0)),"")</f>
        <v/>
      </c>
      <c r="Z466" s="39">
        <f>IFERROR(($P466/60)*$Y466,"")</f>
        <v/>
      </c>
      <c r="AA466" s="20" t="n"/>
      <c r="AB466" s="21">
        <f>IF($A466="","",IF(OR($M466="Not Completed",$U466="Failed",AND($T466&lt;&gt;"",$T466&lt;'Standards &amp; Staff'!$D$2),$AA466&gt;'Standards &amp; Staff'!$F$2),"Yes","No"))</f>
        <v/>
      </c>
      <c r="AC466" s="25">
        <f>IF($A466="","",IF($M466="Not Completed","Room Not Completed",IF($U466="Failed","Failed Inspection",IF(AND($T466&lt;&gt;"",$T466&lt;'Standards &amp; Staff'!$D$2),"Productivity Below Threshold",IF($AA466&gt;'Standards &amp; Staff'!$F$2,"Overtime Above Threshold","")))))</f>
        <v/>
      </c>
      <c r="AD466" s="26" t="n"/>
      <c r="AE466" s="26" t="n"/>
      <c r="AF466" s="20" t="n"/>
    </row>
    <row r="467">
      <c r="A467" s="19" t="n"/>
      <c r="B467" s="20" t="n"/>
      <c r="C467" s="20" t="n"/>
      <c r="D467" s="21">
        <f>IFERROR(INDEX('Standards &amp; Staff'!$B$15:$B$114,MATCH($C467,'Standards &amp; Staff'!$A$15:$A$114,0)),"")</f>
        <v/>
      </c>
      <c r="E467" s="21">
        <f>IFERROR(INDEX('Standards &amp; Staff'!$C$15:$C$114,MATCH($C467,'Standards &amp; Staff'!$A$15:$A$114,0)),"")</f>
        <v/>
      </c>
      <c r="F467" s="20" t="n"/>
      <c r="G467" s="20" t="n"/>
      <c r="H467" s="20" t="n"/>
      <c r="I467" s="20" t="n"/>
      <c r="J467" s="21">
        <f>IFERROR(IF($M467="Completed",INDEX('Standards &amp; Staff'!$B$5:$B$11,MATCH($I467,'Standards &amp; Staff'!$A$5:$A$11,0)),0),"")</f>
        <v/>
      </c>
      <c r="K467" s="22" t="n"/>
      <c r="L467" s="22" t="n"/>
      <c r="M467" s="20" t="n"/>
      <c r="N467" s="21">
        <f>IFERROR(IF(OR($K467="",$L467=""),"",MOD($L467-$K467,1)*1440),"")</f>
        <v/>
      </c>
      <c r="O467" s="20" t="n"/>
      <c r="P467" s="21">
        <f>IF(COUNTA($N467,$O467)=0,"",SUM($N467:$O467))</f>
        <v/>
      </c>
      <c r="Q467" s="21">
        <f>IFERROR(INDEX('Standards &amp; Staff'!$C$5:$C$11,MATCH($I467,'Standards &amp; Staff'!$A$5:$A$11,0)),"")</f>
        <v/>
      </c>
      <c r="R467" s="21">
        <f>IFERROR(($P467/60)*INDEX('Standards &amp; Staff'!$G$15:$G$114,MATCH($C467,'Standards &amp; Staff'!$A$15:$A$114,0)),"")</f>
        <v/>
      </c>
      <c r="S467" s="21">
        <f>IFERROR($N467-$Q467,"")</f>
        <v/>
      </c>
      <c r="T467" s="38">
        <f>IFERROR($J467/$R467,"")</f>
        <v/>
      </c>
      <c r="U467" s="20" t="n"/>
      <c r="V467" s="20" t="n"/>
      <c r="W467" s="20" t="n"/>
      <c r="X467" s="20" t="n"/>
      <c r="Y467" s="39">
        <f>IFERROR(INDEX('Standards &amp; Staff'!$F$15:$F$114,MATCH($C467,'Standards &amp; Staff'!$A$15:$A$114,0)),"")</f>
        <v/>
      </c>
      <c r="Z467" s="39">
        <f>IFERROR(($P467/60)*$Y467,"")</f>
        <v/>
      </c>
      <c r="AA467" s="20" t="n"/>
      <c r="AB467" s="21">
        <f>IF($A467="","",IF(OR($M467="Not Completed",$U467="Failed",AND($T467&lt;&gt;"",$T467&lt;'Standards &amp; Staff'!$D$2),$AA467&gt;'Standards &amp; Staff'!$F$2),"Yes","No"))</f>
        <v/>
      </c>
      <c r="AC467" s="25">
        <f>IF($A467="","",IF($M467="Not Completed","Room Not Completed",IF($U467="Failed","Failed Inspection",IF(AND($T467&lt;&gt;"",$T467&lt;'Standards &amp; Staff'!$D$2),"Productivity Below Threshold",IF($AA467&gt;'Standards &amp; Staff'!$F$2,"Overtime Above Threshold","")))))</f>
        <v/>
      </c>
      <c r="AD467" s="26" t="n"/>
      <c r="AE467" s="26" t="n"/>
      <c r="AF467" s="20" t="n"/>
    </row>
    <row r="468">
      <c r="A468" s="19" t="n"/>
      <c r="B468" s="20" t="n"/>
      <c r="C468" s="20" t="n"/>
      <c r="D468" s="21">
        <f>IFERROR(INDEX('Standards &amp; Staff'!$B$15:$B$114,MATCH($C468,'Standards &amp; Staff'!$A$15:$A$114,0)),"")</f>
        <v/>
      </c>
      <c r="E468" s="21">
        <f>IFERROR(INDEX('Standards &amp; Staff'!$C$15:$C$114,MATCH($C468,'Standards &amp; Staff'!$A$15:$A$114,0)),"")</f>
        <v/>
      </c>
      <c r="F468" s="20" t="n"/>
      <c r="G468" s="20" t="n"/>
      <c r="H468" s="20" t="n"/>
      <c r="I468" s="20" t="n"/>
      <c r="J468" s="21">
        <f>IFERROR(IF($M468="Completed",INDEX('Standards &amp; Staff'!$B$5:$B$11,MATCH($I468,'Standards &amp; Staff'!$A$5:$A$11,0)),0),"")</f>
        <v/>
      </c>
      <c r="K468" s="22" t="n"/>
      <c r="L468" s="22" t="n"/>
      <c r="M468" s="20" t="n"/>
      <c r="N468" s="21">
        <f>IFERROR(IF(OR($K468="",$L468=""),"",MOD($L468-$K468,1)*1440),"")</f>
        <v/>
      </c>
      <c r="O468" s="20" t="n"/>
      <c r="P468" s="21">
        <f>IF(COUNTA($N468,$O468)=0,"",SUM($N468:$O468))</f>
        <v/>
      </c>
      <c r="Q468" s="21">
        <f>IFERROR(INDEX('Standards &amp; Staff'!$C$5:$C$11,MATCH($I468,'Standards &amp; Staff'!$A$5:$A$11,0)),"")</f>
        <v/>
      </c>
      <c r="R468" s="21">
        <f>IFERROR(($P468/60)*INDEX('Standards &amp; Staff'!$G$15:$G$114,MATCH($C468,'Standards &amp; Staff'!$A$15:$A$114,0)),"")</f>
        <v/>
      </c>
      <c r="S468" s="21">
        <f>IFERROR($N468-$Q468,"")</f>
        <v/>
      </c>
      <c r="T468" s="38">
        <f>IFERROR($J468/$R468,"")</f>
        <v/>
      </c>
      <c r="U468" s="20" t="n"/>
      <c r="V468" s="20" t="n"/>
      <c r="W468" s="20" t="n"/>
      <c r="X468" s="20" t="n"/>
      <c r="Y468" s="39">
        <f>IFERROR(INDEX('Standards &amp; Staff'!$F$15:$F$114,MATCH($C468,'Standards &amp; Staff'!$A$15:$A$114,0)),"")</f>
        <v/>
      </c>
      <c r="Z468" s="39">
        <f>IFERROR(($P468/60)*$Y468,"")</f>
        <v/>
      </c>
      <c r="AA468" s="20" t="n"/>
      <c r="AB468" s="21">
        <f>IF($A468="","",IF(OR($M468="Not Completed",$U468="Failed",AND($T468&lt;&gt;"",$T468&lt;'Standards &amp; Staff'!$D$2),$AA468&gt;'Standards &amp; Staff'!$F$2),"Yes","No"))</f>
        <v/>
      </c>
      <c r="AC468" s="25">
        <f>IF($A468="","",IF($M468="Not Completed","Room Not Completed",IF($U468="Failed","Failed Inspection",IF(AND($T468&lt;&gt;"",$T468&lt;'Standards &amp; Staff'!$D$2),"Productivity Below Threshold",IF($AA468&gt;'Standards &amp; Staff'!$F$2,"Overtime Above Threshold","")))))</f>
        <v/>
      </c>
      <c r="AD468" s="26" t="n"/>
      <c r="AE468" s="26" t="n"/>
      <c r="AF468" s="20" t="n"/>
    </row>
    <row r="469">
      <c r="A469" s="19" t="n"/>
      <c r="B469" s="20" t="n"/>
      <c r="C469" s="20" t="n"/>
      <c r="D469" s="21">
        <f>IFERROR(INDEX('Standards &amp; Staff'!$B$15:$B$114,MATCH($C469,'Standards &amp; Staff'!$A$15:$A$114,0)),"")</f>
        <v/>
      </c>
      <c r="E469" s="21">
        <f>IFERROR(INDEX('Standards &amp; Staff'!$C$15:$C$114,MATCH($C469,'Standards &amp; Staff'!$A$15:$A$114,0)),"")</f>
        <v/>
      </c>
      <c r="F469" s="20" t="n"/>
      <c r="G469" s="20" t="n"/>
      <c r="H469" s="20" t="n"/>
      <c r="I469" s="20" t="n"/>
      <c r="J469" s="21">
        <f>IFERROR(IF($M469="Completed",INDEX('Standards &amp; Staff'!$B$5:$B$11,MATCH($I469,'Standards &amp; Staff'!$A$5:$A$11,0)),0),"")</f>
        <v/>
      </c>
      <c r="K469" s="22" t="n"/>
      <c r="L469" s="22" t="n"/>
      <c r="M469" s="20" t="n"/>
      <c r="N469" s="21">
        <f>IFERROR(IF(OR($K469="",$L469=""),"",MOD($L469-$K469,1)*1440),"")</f>
        <v/>
      </c>
      <c r="O469" s="20" t="n"/>
      <c r="P469" s="21">
        <f>IF(COUNTA($N469,$O469)=0,"",SUM($N469:$O469))</f>
        <v/>
      </c>
      <c r="Q469" s="21">
        <f>IFERROR(INDEX('Standards &amp; Staff'!$C$5:$C$11,MATCH($I469,'Standards &amp; Staff'!$A$5:$A$11,0)),"")</f>
        <v/>
      </c>
      <c r="R469" s="21">
        <f>IFERROR(($P469/60)*INDEX('Standards &amp; Staff'!$G$15:$G$114,MATCH($C469,'Standards &amp; Staff'!$A$15:$A$114,0)),"")</f>
        <v/>
      </c>
      <c r="S469" s="21">
        <f>IFERROR($N469-$Q469,"")</f>
        <v/>
      </c>
      <c r="T469" s="38">
        <f>IFERROR($J469/$R469,"")</f>
        <v/>
      </c>
      <c r="U469" s="20" t="n"/>
      <c r="V469" s="20" t="n"/>
      <c r="W469" s="20" t="n"/>
      <c r="X469" s="20" t="n"/>
      <c r="Y469" s="39">
        <f>IFERROR(INDEX('Standards &amp; Staff'!$F$15:$F$114,MATCH($C469,'Standards &amp; Staff'!$A$15:$A$114,0)),"")</f>
        <v/>
      </c>
      <c r="Z469" s="39">
        <f>IFERROR(($P469/60)*$Y469,"")</f>
        <v/>
      </c>
      <c r="AA469" s="20" t="n"/>
      <c r="AB469" s="21">
        <f>IF($A469="","",IF(OR($M469="Not Completed",$U469="Failed",AND($T469&lt;&gt;"",$T469&lt;'Standards &amp; Staff'!$D$2),$AA469&gt;'Standards &amp; Staff'!$F$2),"Yes","No"))</f>
        <v/>
      </c>
      <c r="AC469" s="25">
        <f>IF($A469="","",IF($M469="Not Completed","Room Not Completed",IF($U469="Failed","Failed Inspection",IF(AND($T469&lt;&gt;"",$T469&lt;'Standards &amp; Staff'!$D$2),"Productivity Below Threshold",IF($AA469&gt;'Standards &amp; Staff'!$F$2,"Overtime Above Threshold","")))))</f>
        <v/>
      </c>
      <c r="AD469" s="26" t="n"/>
      <c r="AE469" s="26" t="n"/>
      <c r="AF469" s="20" t="n"/>
    </row>
    <row r="470">
      <c r="A470" s="19" t="n"/>
      <c r="B470" s="20" t="n"/>
      <c r="C470" s="20" t="n"/>
      <c r="D470" s="21">
        <f>IFERROR(INDEX('Standards &amp; Staff'!$B$15:$B$114,MATCH($C470,'Standards &amp; Staff'!$A$15:$A$114,0)),"")</f>
        <v/>
      </c>
      <c r="E470" s="21">
        <f>IFERROR(INDEX('Standards &amp; Staff'!$C$15:$C$114,MATCH($C470,'Standards &amp; Staff'!$A$15:$A$114,0)),"")</f>
        <v/>
      </c>
      <c r="F470" s="20" t="n"/>
      <c r="G470" s="20" t="n"/>
      <c r="H470" s="20" t="n"/>
      <c r="I470" s="20" t="n"/>
      <c r="J470" s="21">
        <f>IFERROR(IF($M470="Completed",INDEX('Standards &amp; Staff'!$B$5:$B$11,MATCH($I470,'Standards &amp; Staff'!$A$5:$A$11,0)),0),"")</f>
        <v/>
      </c>
      <c r="K470" s="22" t="n"/>
      <c r="L470" s="22" t="n"/>
      <c r="M470" s="20" t="n"/>
      <c r="N470" s="21">
        <f>IFERROR(IF(OR($K470="",$L470=""),"",MOD($L470-$K470,1)*1440),"")</f>
        <v/>
      </c>
      <c r="O470" s="20" t="n"/>
      <c r="P470" s="21">
        <f>IF(COUNTA($N470,$O470)=0,"",SUM($N470:$O470))</f>
        <v/>
      </c>
      <c r="Q470" s="21">
        <f>IFERROR(INDEX('Standards &amp; Staff'!$C$5:$C$11,MATCH($I470,'Standards &amp; Staff'!$A$5:$A$11,0)),"")</f>
        <v/>
      </c>
      <c r="R470" s="21">
        <f>IFERROR(($P470/60)*INDEX('Standards &amp; Staff'!$G$15:$G$114,MATCH($C470,'Standards &amp; Staff'!$A$15:$A$114,0)),"")</f>
        <v/>
      </c>
      <c r="S470" s="21">
        <f>IFERROR($N470-$Q470,"")</f>
        <v/>
      </c>
      <c r="T470" s="38">
        <f>IFERROR($J470/$R470,"")</f>
        <v/>
      </c>
      <c r="U470" s="20" t="n"/>
      <c r="V470" s="20" t="n"/>
      <c r="W470" s="20" t="n"/>
      <c r="X470" s="20" t="n"/>
      <c r="Y470" s="39">
        <f>IFERROR(INDEX('Standards &amp; Staff'!$F$15:$F$114,MATCH($C470,'Standards &amp; Staff'!$A$15:$A$114,0)),"")</f>
        <v/>
      </c>
      <c r="Z470" s="39">
        <f>IFERROR(($P470/60)*$Y470,"")</f>
        <v/>
      </c>
      <c r="AA470" s="20" t="n"/>
      <c r="AB470" s="21">
        <f>IF($A470="","",IF(OR($M470="Not Completed",$U470="Failed",AND($T470&lt;&gt;"",$T470&lt;'Standards &amp; Staff'!$D$2),$AA470&gt;'Standards &amp; Staff'!$F$2),"Yes","No"))</f>
        <v/>
      </c>
      <c r="AC470" s="25">
        <f>IF($A470="","",IF($M470="Not Completed","Room Not Completed",IF($U470="Failed","Failed Inspection",IF(AND($T470&lt;&gt;"",$T470&lt;'Standards &amp; Staff'!$D$2),"Productivity Below Threshold",IF($AA470&gt;'Standards &amp; Staff'!$F$2,"Overtime Above Threshold","")))))</f>
        <v/>
      </c>
      <c r="AD470" s="26" t="n"/>
      <c r="AE470" s="26" t="n"/>
      <c r="AF470" s="20" t="n"/>
    </row>
    <row r="471">
      <c r="A471" s="19" t="n"/>
      <c r="B471" s="20" t="n"/>
      <c r="C471" s="20" t="n"/>
      <c r="D471" s="21">
        <f>IFERROR(INDEX('Standards &amp; Staff'!$B$15:$B$114,MATCH($C471,'Standards &amp; Staff'!$A$15:$A$114,0)),"")</f>
        <v/>
      </c>
      <c r="E471" s="21">
        <f>IFERROR(INDEX('Standards &amp; Staff'!$C$15:$C$114,MATCH($C471,'Standards &amp; Staff'!$A$15:$A$114,0)),"")</f>
        <v/>
      </c>
      <c r="F471" s="20" t="n"/>
      <c r="G471" s="20" t="n"/>
      <c r="H471" s="20" t="n"/>
      <c r="I471" s="20" t="n"/>
      <c r="J471" s="21">
        <f>IFERROR(IF($M471="Completed",INDEX('Standards &amp; Staff'!$B$5:$B$11,MATCH($I471,'Standards &amp; Staff'!$A$5:$A$11,0)),0),"")</f>
        <v/>
      </c>
      <c r="K471" s="22" t="n"/>
      <c r="L471" s="22" t="n"/>
      <c r="M471" s="20" t="n"/>
      <c r="N471" s="21">
        <f>IFERROR(IF(OR($K471="",$L471=""),"",MOD($L471-$K471,1)*1440),"")</f>
        <v/>
      </c>
      <c r="O471" s="20" t="n"/>
      <c r="P471" s="21">
        <f>IF(COUNTA($N471,$O471)=0,"",SUM($N471:$O471))</f>
        <v/>
      </c>
      <c r="Q471" s="21">
        <f>IFERROR(INDEX('Standards &amp; Staff'!$C$5:$C$11,MATCH($I471,'Standards &amp; Staff'!$A$5:$A$11,0)),"")</f>
        <v/>
      </c>
      <c r="R471" s="21">
        <f>IFERROR(($P471/60)*INDEX('Standards &amp; Staff'!$G$15:$G$114,MATCH($C471,'Standards &amp; Staff'!$A$15:$A$114,0)),"")</f>
        <v/>
      </c>
      <c r="S471" s="21">
        <f>IFERROR($N471-$Q471,"")</f>
        <v/>
      </c>
      <c r="T471" s="38">
        <f>IFERROR($J471/$R471,"")</f>
        <v/>
      </c>
      <c r="U471" s="20" t="n"/>
      <c r="V471" s="20" t="n"/>
      <c r="W471" s="20" t="n"/>
      <c r="X471" s="20" t="n"/>
      <c r="Y471" s="39">
        <f>IFERROR(INDEX('Standards &amp; Staff'!$F$15:$F$114,MATCH($C471,'Standards &amp; Staff'!$A$15:$A$114,0)),"")</f>
        <v/>
      </c>
      <c r="Z471" s="39">
        <f>IFERROR(($P471/60)*$Y471,"")</f>
        <v/>
      </c>
      <c r="AA471" s="20" t="n"/>
      <c r="AB471" s="21">
        <f>IF($A471="","",IF(OR($M471="Not Completed",$U471="Failed",AND($T471&lt;&gt;"",$T471&lt;'Standards &amp; Staff'!$D$2),$AA471&gt;'Standards &amp; Staff'!$F$2),"Yes","No"))</f>
        <v/>
      </c>
      <c r="AC471" s="25">
        <f>IF($A471="","",IF($M471="Not Completed","Room Not Completed",IF($U471="Failed","Failed Inspection",IF(AND($T471&lt;&gt;"",$T471&lt;'Standards &amp; Staff'!$D$2),"Productivity Below Threshold",IF($AA471&gt;'Standards &amp; Staff'!$F$2,"Overtime Above Threshold","")))))</f>
        <v/>
      </c>
      <c r="AD471" s="26" t="n"/>
      <c r="AE471" s="26" t="n"/>
      <c r="AF471" s="20" t="n"/>
    </row>
    <row r="472">
      <c r="A472" s="19" t="n"/>
      <c r="B472" s="20" t="n"/>
      <c r="C472" s="20" t="n"/>
      <c r="D472" s="21">
        <f>IFERROR(INDEX('Standards &amp; Staff'!$B$15:$B$114,MATCH($C472,'Standards &amp; Staff'!$A$15:$A$114,0)),"")</f>
        <v/>
      </c>
      <c r="E472" s="21">
        <f>IFERROR(INDEX('Standards &amp; Staff'!$C$15:$C$114,MATCH($C472,'Standards &amp; Staff'!$A$15:$A$114,0)),"")</f>
        <v/>
      </c>
      <c r="F472" s="20" t="n"/>
      <c r="G472" s="20" t="n"/>
      <c r="H472" s="20" t="n"/>
      <c r="I472" s="20" t="n"/>
      <c r="J472" s="21">
        <f>IFERROR(IF($M472="Completed",INDEX('Standards &amp; Staff'!$B$5:$B$11,MATCH($I472,'Standards &amp; Staff'!$A$5:$A$11,0)),0),"")</f>
        <v/>
      </c>
      <c r="K472" s="22" t="n"/>
      <c r="L472" s="22" t="n"/>
      <c r="M472" s="20" t="n"/>
      <c r="N472" s="21">
        <f>IFERROR(IF(OR($K472="",$L472=""),"",MOD($L472-$K472,1)*1440),"")</f>
        <v/>
      </c>
      <c r="O472" s="20" t="n"/>
      <c r="P472" s="21">
        <f>IF(COUNTA($N472,$O472)=0,"",SUM($N472:$O472))</f>
        <v/>
      </c>
      <c r="Q472" s="21">
        <f>IFERROR(INDEX('Standards &amp; Staff'!$C$5:$C$11,MATCH($I472,'Standards &amp; Staff'!$A$5:$A$11,0)),"")</f>
        <v/>
      </c>
      <c r="R472" s="21">
        <f>IFERROR(($P472/60)*INDEX('Standards &amp; Staff'!$G$15:$G$114,MATCH($C472,'Standards &amp; Staff'!$A$15:$A$114,0)),"")</f>
        <v/>
      </c>
      <c r="S472" s="21">
        <f>IFERROR($N472-$Q472,"")</f>
        <v/>
      </c>
      <c r="T472" s="38">
        <f>IFERROR($J472/$R472,"")</f>
        <v/>
      </c>
      <c r="U472" s="20" t="n"/>
      <c r="V472" s="20" t="n"/>
      <c r="W472" s="20" t="n"/>
      <c r="X472" s="20" t="n"/>
      <c r="Y472" s="39">
        <f>IFERROR(INDEX('Standards &amp; Staff'!$F$15:$F$114,MATCH($C472,'Standards &amp; Staff'!$A$15:$A$114,0)),"")</f>
        <v/>
      </c>
      <c r="Z472" s="39">
        <f>IFERROR(($P472/60)*$Y472,"")</f>
        <v/>
      </c>
      <c r="AA472" s="20" t="n"/>
      <c r="AB472" s="21">
        <f>IF($A472="","",IF(OR($M472="Not Completed",$U472="Failed",AND($T472&lt;&gt;"",$T472&lt;'Standards &amp; Staff'!$D$2),$AA472&gt;'Standards &amp; Staff'!$F$2),"Yes","No"))</f>
        <v/>
      </c>
      <c r="AC472" s="25">
        <f>IF($A472="","",IF($M472="Not Completed","Room Not Completed",IF($U472="Failed","Failed Inspection",IF(AND($T472&lt;&gt;"",$T472&lt;'Standards &amp; Staff'!$D$2),"Productivity Below Threshold",IF($AA472&gt;'Standards &amp; Staff'!$F$2,"Overtime Above Threshold","")))))</f>
        <v/>
      </c>
      <c r="AD472" s="26" t="n"/>
      <c r="AE472" s="26" t="n"/>
      <c r="AF472" s="20" t="n"/>
    </row>
    <row r="473">
      <c r="A473" s="19" t="n"/>
      <c r="B473" s="20" t="n"/>
      <c r="C473" s="20" t="n"/>
      <c r="D473" s="21">
        <f>IFERROR(INDEX('Standards &amp; Staff'!$B$15:$B$114,MATCH($C473,'Standards &amp; Staff'!$A$15:$A$114,0)),"")</f>
        <v/>
      </c>
      <c r="E473" s="21">
        <f>IFERROR(INDEX('Standards &amp; Staff'!$C$15:$C$114,MATCH($C473,'Standards &amp; Staff'!$A$15:$A$114,0)),"")</f>
        <v/>
      </c>
      <c r="F473" s="20" t="n"/>
      <c r="G473" s="20" t="n"/>
      <c r="H473" s="20" t="n"/>
      <c r="I473" s="20" t="n"/>
      <c r="J473" s="21">
        <f>IFERROR(IF($M473="Completed",INDEX('Standards &amp; Staff'!$B$5:$B$11,MATCH($I473,'Standards &amp; Staff'!$A$5:$A$11,0)),0),"")</f>
        <v/>
      </c>
      <c r="K473" s="22" t="n"/>
      <c r="L473" s="22" t="n"/>
      <c r="M473" s="20" t="n"/>
      <c r="N473" s="21">
        <f>IFERROR(IF(OR($K473="",$L473=""),"",MOD($L473-$K473,1)*1440),"")</f>
        <v/>
      </c>
      <c r="O473" s="20" t="n"/>
      <c r="P473" s="21">
        <f>IF(COUNTA($N473,$O473)=0,"",SUM($N473:$O473))</f>
        <v/>
      </c>
      <c r="Q473" s="21">
        <f>IFERROR(INDEX('Standards &amp; Staff'!$C$5:$C$11,MATCH($I473,'Standards &amp; Staff'!$A$5:$A$11,0)),"")</f>
        <v/>
      </c>
      <c r="R473" s="21">
        <f>IFERROR(($P473/60)*INDEX('Standards &amp; Staff'!$G$15:$G$114,MATCH($C473,'Standards &amp; Staff'!$A$15:$A$114,0)),"")</f>
        <v/>
      </c>
      <c r="S473" s="21">
        <f>IFERROR($N473-$Q473,"")</f>
        <v/>
      </c>
      <c r="T473" s="38">
        <f>IFERROR($J473/$R473,"")</f>
        <v/>
      </c>
      <c r="U473" s="20" t="n"/>
      <c r="V473" s="20" t="n"/>
      <c r="W473" s="20" t="n"/>
      <c r="X473" s="20" t="n"/>
      <c r="Y473" s="39">
        <f>IFERROR(INDEX('Standards &amp; Staff'!$F$15:$F$114,MATCH($C473,'Standards &amp; Staff'!$A$15:$A$114,0)),"")</f>
        <v/>
      </c>
      <c r="Z473" s="39">
        <f>IFERROR(($P473/60)*$Y473,"")</f>
        <v/>
      </c>
      <c r="AA473" s="20" t="n"/>
      <c r="AB473" s="21">
        <f>IF($A473="","",IF(OR($M473="Not Completed",$U473="Failed",AND($T473&lt;&gt;"",$T473&lt;'Standards &amp; Staff'!$D$2),$AA473&gt;'Standards &amp; Staff'!$F$2),"Yes","No"))</f>
        <v/>
      </c>
      <c r="AC473" s="25">
        <f>IF($A473="","",IF($M473="Not Completed","Room Not Completed",IF($U473="Failed","Failed Inspection",IF(AND($T473&lt;&gt;"",$T473&lt;'Standards &amp; Staff'!$D$2),"Productivity Below Threshold",IF($AA473&gt;'Standards &amp; Staff'!$F$2,"Overtime Above Threshold","")))))</f>
        <v/>
      </c>
      <c r="AD473" s="26" t="n"/>
      <c r="AE473" s="26" t="n"/>
      <c r="AF473" s="20" t="n"/>
    </row>
    <row r="474">
      <c r="A474" s="19" t="n"/>
      <c r="B474" s="20" t="n"/>
      <c r="C474" s="20" t="n"/>
      <c r="D474" s="21">
        <f>IFERROR(INDEX('Standards &amp; Staff'!$B$15:$B$114,MATCH($C474,'Standards &amp; Staff'!$A$15:$A$114,0)),"")</f>
        <v/>
      </c>
      <c r="E474" s="21">
        <f>IFERROR(INDEX('Standards &amp; Staff'!$C$15:$C$114,MATCH($C474,'Standards &amp; Staff'!$A$15:$A$114,0)),"")</f>
        <v/>
      </c>
      <c r="F474" s="20" t="n"/>
      <c r="G474" s="20" t="n"/>
      <c r="H474" s="20" t="n"/>
      <c r="I474" s="20" t="n"/>
      <c r="J474" s="21">
        <f>IFERROR(IF($M474="Completed",INDEX('Standards &amp; Staff'!$B$5:$B$11,MATCH($I474,'Standards &amp; Staff'!$A$5:$A$11,0)),0),"")</f>
        <v/>
      </c>
      <c r="K474" s="22" t="n"/>
      <c r="L474" s="22" t="n"/>
      <c r="M474" s="20" t="n"/>
      <c r="N474" s="21">
        <f>IFERROR(IF(OR($K474="",$L474=""),"",MOD($L474-$K474,1)*1440),"")</f>
        <v/>
      </c>
      <c r="O474" s="20" t="n"/>
      <c r="P474" s="21">
        <f>IF(COUNTA($N474,$O474)=0,"",SUM($N474:$O474))</f>
        <v/>
      </c>
      <c r="Q474" s="21">
        <f>IFERROR(INDEX('Standards &amp; Staff'!$C$5:$C$11,MATCH($I474,'Standards &amp; Staff'!$A$5:$A$11,0)),"")</f>
        <v/>
      </c>
      <c r="R474" s="21">
        <f>IFERROR(($P474/60)*INDEX('Standards &amp; Staff'!$G$15:$G$114,MATCH($C474,'Standards &amp; Staff'!$A$15:$A$114,0)),"")</f>
        <v/>
      </c>
      <c r="S474" s="21">
        <f>IFERROR($N474-$Q474,"")</f>
        <v/>
      </c>
      <c r="T474" s="38">
        <f>IFERROR($J474/$R474,"")</f>
        <v/>
      </c>
      <c r="U474" s="20" t="n"/>
      <c r="V474" s="20" t="n"/>
      <c r="W474" s="20" t="n"/>
      <c r="X474" s="20" t="n"/>
      <c r="Y474" s="39">
        <f>IFERROR(INDEX('Standards &amp; Staff'!$F$15:$F$114,MATCH($C474,'Standards &amp; Staff'!$A$15:$A$114,0)),"")</f>
        <v/>
      </c>
      <c r="Z474" s="39">
        <f>IFERROR(($P474/60)*$Y474,"")</f>
        <v/>
      </c>
      <c r="AA474" s="20" t="n"/>
      <c r="AB474" s="21">
        <f>IF($A474="","",IF(OR($M474="Not Completed",$U474="Failed",AND($T474&lt;&gt;"",$T474&lt;'Standards &amp; Staff'!$D$2),$AA474&gt;'Standards &amp; Staff'!$F$2),"Yes","No"))</f>
        <v/>
      </c>
      <c r="AC474" s="25">
        <f>IF($A474="","",IF($M474="Not Completed","Room Not Completed",IF($U474="Failed","Failed Inspection",IF(AND($T474&lt;&gt;"",$T474&lt;'Standards &amp; Staff'!$D$2),"Productivity Below Threshold",IF($AA474&gt;'Standards &amp; Staff'!$F$2,"Overtime Above Threshold","")))))</f>
        <v/>
      </c>
      <c r="AD474" s="26" t="n"/>
      <c r="AE474" s="26" t="n"/>
      <c r="AF474" s="20" t="n"/>
    </row>
    <row r="475">
      <c r="A475" s="19" t="n"/>
      <c r="B475" s="20" t="n"/>
      <c r="C475" s="20" t="n"/>
      <c r="D475" s="21">
        <f>IFERROR(INDEX('Standards &amp; Staff'!$B$15:$B$114,MATCH($C475,'Standards &amp; Staff'!$A$15:$A$114,0)),"")</f>
        <v/>
      </c>
      <c r="E475" s="21">
        <f>IFERROR(INDEX('Standards &amp; Staff'!$C$15:$C$114,MATCH($C475,'Standards &amp; Staff'!$A$15:$A$114,0)),"")</f>
        <v/>
      </c>
      <c r="F475" s="20" t="n"/>
      <c r="G475" s="20" t="n"/>
      <c r="H475" s="20" t="n"/>
      <c r="I475" s="20" t="n"/>
      <c r="J475" s="21">
        <f>IFERROR(IF($M475="Completed",INDEX('Standards &amp; Staff'!$B$5:$B$11,MATCH($I475,'Standards &amp; Staff'!$A$5:$A$11,0)),0),"")</f>
        <v/>
      </c>
      <c r="K475" s="22" t="n"/>
      <c r="L475" s="22" t="n"/>
      <c r="M475" s="20" t="n"/>
      <c r="N475" s="21">
        <f>IFERROR(IF(OR($K475="",$L475=""),"",MOD($L475-$K475,1)*1440),"")</f>
        <v/>
      </c>
      <c r="O475" s="20" t="n"/>
      <c r="P475" s="21">
        <f>IF(COUNTA($N475,$O475)=0,"",SUM($N475:$O475))</f>
        <v/>
      </c>
      <c r="Q475" s="21">
        <f>IFERROR(INDEX('Standards &amp; Staff'!$C$5:$C$11,MATCH($I475,'Standards &amp; Staff'!$A$5:$A$11,0)),"")</f>
        <v/>
      </c>
      <c r="R475" s="21">
        <f>IFERROR(($P475/60)*INDEX('Standards &amp; Staff'!$G$15:$G$114,MATCH($C475,'Standards &amp; Staff'!$A$15:$A$114,0)),"")</f>
        <v/>
      </c>
      <c r="S475" s="21">
        <f>IFERROR($N475-$Q475,"")</f>
        <v/>
      </c>
      <c r="T475" s="38">
        <f>IFERROR($J475/$R475,"")</f>
        <v/>
      </c>
      <c r="U475" s="20" t="n"/>
      <c r="V475" s="20" t="n"/>
      <c r="W475" s="20" t="n"/>
      <c r="X475" s="20" t="n"/>
      <c r="Y475" s="39">
        <f>IFERROR(INDEX('Standards &amp; Staff'!$F$15:$F$114,MATCH($C475,'Standards &amp; Staff'!$A$15:$A$114,0)),"")</f>
        <v/>
      </c>
      <c r="Z475" s="39">
        <f>IFERROR(($P475/60)*$Y475,"")</f>
        <v/>
      </c>
      <c r="AA475" s="20" t="n"/>
      <c r="AB475" s="21">
        <f>IF($A475="","",IF(OR($M475="Not Completed",$U475="Failed",AND($T475&lt;&gt;"",$T475&lt;'Standards &amp; Staff'!$D$2),$AA475&gt;'Standards &amp; Staff'!$F$2),"Yes","No"))</f>
        <v/>
      </c>
      <c r="AC475" s="25">
        <f>IF($A475="","",IF($M475="Not Completed","Room Not Completed",IF($U475="Failed","Failed Inspection",IF(AND($T475&lt;&gt;"",$T475&lt;'Standards &amp; Staff'!$D$2),"Productivity Below Threshold",IF($AA475&gt;'Standards &amp; Staff'!$F$2,"Overtime Above Threshold","")))))</f>
        <v/>
      </c>
      <c r="AD475" s="26" t="n"/>
      <c r="AE475" s="26" t="n"/>
      <c r="AF475" s="20" t="n"/>
    </row>
    <row r="476">
      <c r="A476" s="19" t="n"/>
      <c r="B476" s="20" t="n"/>
      <c r="C476" s="20" t="n"/>
      <c r="D476" s="21">
        <f>IFERROR(INDEX('Standards &amp; Staff'!$B$15:$B$114,MATCH($C476,'Standards &amp; Staff'!$A$15:$A$114,0)),"")</f>
        <v/>
      </c>
      <c r="E476" s="21">
        <f>IFERROR(INDEX('Standards &amp; Staff'!$C$15:$C$114,MATCH($C476,'Standards &amp; Staff'!$A$15:$A$114,0)),"")</f>
        <v/>
      </c>
      <c r="F476" s="20" t="n"/>
      <c r="G476" s="20" t="n"/>
      <c r="H476" s="20" t="n"/>
      <c r="I476" s="20" t="n"/>
      <c r="J476" s="21">
        <f>IFERROR(IF($M476="Completed",INDEX('Standards &amp; Staff'!$B$5:$B$11,MATCH($I476,'Standards &amp; Staff'!$A$5:$A$11,0)),0),"")</f>
        <v/>
      </c>
      <c r="K476" s="22" t="n"/>
      <c r="L476" s="22" t="n"/>
      <c r="M476" s="20" t="n"/>
      <c r="N476" s="21">
        <f>IFERROR(IF(OR($K476="",$L476=""),"",MOD($L476-$K476,1)*1440),"")</f>
        <v/>
      </c>
      <c r="O476" s="20" t="n"/>
      <c r="P476" s="21">
        <f>IF(COUNTA($N476,$O476)=0,"",SUM($N476:$O476))</f>
        <v/>
      </c>
      <c r="Q476" s="21">
        <f>IFERROR(INDEX('Standards &amp; Staff'!$C$5:$C$11,MATCH($I476,'Standards &amp; Staff'!$A$5:$A$11,0)),"")</f>
        <v/>
      </c>
      <c r="R476" s="21">
        <f>IFERROR(($P476/60)*INDEX('Standards &amp; Staff'!$G$15:$G$114,MATCH($C476,'Standards &amp; Staff'!$A$15:$A$114,0)),"")</f>
        <v/>
      </c>
      <c r="S476" s="21">
        <f>IFERROR($N476-$Q476,"")</f>
        <v/>
      </c>
      <c r="T476" s="38">
        <f>IFERROR($J476/$R476,"")</f>
        <v/>
      </c>
      <c r="U476" s="20" t="n"/>
      <c r="V476" s="20" t="n"/>
      <c r="W476" s="20" t="n"/>
      <c r="X476" s="20" t="n"/>
      <c r="Y476" s="39">
        <f>IFERROR(INDEX('Standards &amp; Staff'!$F$15:$F$114,MATCH($C476,'Standards &amp; Staff'!$A$15:$A$114,0)),"")</f>
        <v/>
      </c>
      <c r="Z476" s="39">
        <f>IFERROR(($P476/60)*$Y476,"")</f>
        <v/>
      </c>
      <c r="AA476" s="20" t="n"/>
      <c r="AB476" s="21">
        <f>IF($A476="","",IF(OR($M476="Not Completed",$U476="Failed",AND($T476&lt;&gt;"",$T476&lt;'Standards &amp; Staff'!$D$2),$AA476&gt;'Standards &amp; Staff'!$F$2),"Yes","No"))</f>
        <v/>
      </c>
      <c r="AC476" s="25">
        <f>IF($A476="","",IF($M476="Not Completed","Room Not Completed",IF($U476="Failed","Failed Inspection",IF(AND($T476&lt;&gt;"",$T476&lt;'Standards &amp; Staff'!$D$2),"Productivity Below Threshold",IF($AA476&gt;'Standards &amp; Staff'!$F$2,"Overtime Above Threshold","")))))</f>
        <v/>
      </c>
      <c r="AD476" s="26" t="n"/>
      <c r="AE476" s="26" t="n"/>
      <c r="AF476" s="20" t="n"/>
    </row>
    <row r="477">
      <c r="A477" s="19" t="n"/>
      <c r="B477" s="20" t="n"/>
      <c r="C477" s="20" t="n"/>
      <c r="D477" s="21">
        <f>IFERROR(INDEX('Standards &amp; Staff'!$B$15:$B$114,MATCH($C477,'Standards &amp; Staff'!$A$15:$A$114,0)),"")</f>
        <v/>
      </c>
      <c r="E477" s="21">
        <f>IFERROR(INDEX('Standards &amp; Staff'!$C$15:$C$114,MATCH($C477,'Standards &amp; Staff'!$A$15:$A$114,0)),"")</f>
        <v/>
      </c>
      <c r="F477" s="20" t="n"/>
      <c r="G477" s="20" t="n"/>
      <c r="H477" s="20" t="n"/>
      <c r="I477" s="20" t="n"/>
      <c r="J477" s="21">
        <f>IFERROR(IF($M477="Completed",INDEX('Standards &amp; Staff'!$B$5:$B$11,MATCH($I477,'Standards &amp; Staff'!$A$5:$A$11,0)),0),"")</f>
        <v/>
      </c>
      <c r="K477" s="22" t="n"/>
      <c r="L477" s="22" t="n"/>
      <c r="M477" s="20" t="n"/>
      <c r="N477" s="21">
        <f>IFERROR(IF(OR($K477="",$L477=""),"",MOD($L477-$K477,1)*1440),"")</f>
        <v/>
      </c>
      <c r="O477" s="20" t="n"/>
      <c r="P477" s="21">
        <f>IF(COUNTA($N477,$O477)=0,"",SUM($N477:$O477))</f>
        <v/>
      </c>
      <c r="Q477" s="21">
        <f>IFERROR(INDEX('Standards &amp; Staff'!$C$5:$C$11,MATCH($I477,'Standards &amp; Staff'!$A$5:$A$11,0)),"")</f>
        <v/>
      </c>
      <c r="R477" s="21">
        <f>IFERROR(($P477/60)*INDEX('Standards &amp; Staff'!$G$15:$G$114,MATCH($C477,'Standards &amp; Staff'!$A$15:$A$114,0)),"")</f>
        <v/>
      </c>
      <c r="S477" s="21">
        <f>IFERROR($N477-$Q477,"")</f>
        <v/>
      </c>
      <c r="T477" s="38">
        <f>IFERROR($J477/$R477,"")</f>
        <v/>
      </c>
      <c r="U477" s="20" t="n"/>
      <c r="V477" s="20" t="n"/>
      <c r="W477" s="20" t="n"/>
      <c r="X477" s="20" t="n"/>
      <c r="Y477" s="39">
        <f>IFERROR(INDEX('Standards &amp; Staff'!$F$15:$F$114,MATCH($C477,'Standards &amp; Staff'!$A$15:$A$114,0)),"")</f>
        <v/>
      </c>
      <c r="Z477" s="39">
        <f>IFERROR(($P477/60)*$Y477,"")</f>
        <v/>
      </c>
      <c r="AA477" s="20" t="n"/>
      <c r="AB477" s="21">
        <f>IF($A477="","",IF(OR($M477="Not Completed",$U477="Failed",AND($T477&lt;&gt;"",$T477&lt;'Standards &amp; Staff'!$D$2),$AA477&gt;'Standards &amp; Staff'!$F$2),"Yes","No"))</f>
        <v/>
      </c>
      <c r="AC477" s="25">
        <f>IF($A477="","",IF($M477="Not Completed","Room Not Completed",IF($U477="Failed","Failed Inspection",IF(AND($T477&lt;&gt;"",$T477&lt;'Standards &amp; Staff'!$D$2),"Productivity Below Threshold",IF($AA477&gt;'Standards &amp; Staff'!$F$2,"Overtime Above Threshold","")))))</f>
        <v/>
      </c>
      <c r="AD477" s="26" t="n"/>
      <c r="AE477" s="26" t="n"/>
      <c r="AF477" s="20" t="n"/>
    </row>
    <row r="478">
      <c r="A478" s="19" t="n"/>
      <c r="B478" s="20" t="n"/>
      <c r="C478" s="20" t="n"/>
      <c r="D478" s="21">
        <f>IFERROR(INDEX('Standards &amp; Staff'!$B$15:$B$114,MATCH($C478,'Standards &amp; Staff'!$A$15:$A$114,0)),"")</f>
        <v/>
      </c>
      <c r="E478" s="21">
        <f>IFERROR(INDEX('Standards &amp; Staff'!$C$15:$C$114,MATCH($C478,'Standards &amp; Staff'!$A$15:$A$114,0)),"")</f>
        <v/>
      </c>
      <c r="F478" s="20" t="n"/>
      <c r="G478" s="20" t="n"/>
      <c r="H478" s="20" t="n"/>
      <c r="I478" s="20" t="n"/>
      <c r="J478" s="21">
        <f>IFERROR(IF($M478="Completed",INDEX('Standards &amp; Staff'!$B$5:$B$11,MATCH($I478,'Standards &amp; Staff'!$A$5:$A$11,0)),0),"")</f>
        <v/>
      </c>
      <c r="K478" s="22" t="n"/>
      <c r="L478" s="22" t="n"/>
      <c r="M478" s="20" t="n"/>
      <c r="N478" s="21">
        <f>IFERROR(IF(OR($K478="",$L478=""),"",MOD($L478-$K478,1)*1440),"")</f>
        <v/>
      </c>
      <c r="O478" s="20" t="n"/>
      <c r="P478" s="21">
        <f>IF(COUNTA($N478,$O478)=0,"",SUM($N478:$O478))</f>
        <v/>
      </c>
      <c r="Q478" s="21">
        <f>IFERROR(INDEX('Standards &amp; Staff'!$C$5:$C$11,MATCH($I478,'Standards &amp; Staff'!$A$5:$A$11,0)),"")</f>
        <v/>
      </c>
      <c r="R478" s="21">
        <f>IFERROR(($P478/60)*INDEX('Standards &amp; Staff'!$G$15:$G$114,MATCH($C478,'Standards &amp; Staff'!$A$15:$A$114,0)),"")</f>
        <v/>
      </c>
      <c r="S478" s="21">
        <f>IFERROR($N478-$Q478,"")</f>
        <v/>
      </c>
      <c r="T478" s="38">
        <f>IFERROR($J478/$R478,"")</f>
        <v/>
      </c>
      <c r="U478" s="20" t="n"/>
      <c r="V478" s="20" t="n"/>
      <c r="W478" s="20" t="n"/>
      <c r="X478" s="20" t="n"/>
      <c r="Y478" s="39">
        <f>IFERROR(INDEX('Standards &amp; Staff'!$F$15:$F$114,MATCH($C478,'Standards &amp; Staff'!$A$15:$A$114,0)),"")</f>
        <v/>
      </c>
      <c r="Z478" s="39">
        <f>IFERROR(($P478/60)*$Y478,"")</f>
        <v/>
      </c>
      <c r="AA478" s="20" t="n"/>
      <c r="AB478" s="21">
        <f>IF($A478="","",IF(OR($M478="Not Completed",$U478="Failed",AND($T478&lt;&gt;"",$T478&lt;'Standards &amp; Staff'!$D$2),$AA478&gt;'Standards &amp; Staff'!$F$2),"Yes","No"))</f>
        <v/>
      </c>
      <c r="AC478" s="25">
        <f>IF($A478="","",IF($M478="Not Completed","Room Not Completed",IF($U478="Failed","Failed Inspection",IF(AND($T478&lt;&gt;"",$T478&lt;'Standards &amp; Staff'!$D$2),"Productivity Below Threshold",IF($AA478&gt;'Standards &amp; Staff'!$F$2,"Overtime Above Threshold","")))))</f>
        <v/>
      </c>
      <c r="AD478" s="26" t="n"/>
      <c r="AE478" s="26" t="n"/>
      <c r="AF478" s="20" t="n"/>
    </row>
    <row r="479">
      <c r="A479" s="19" t="n"/>
      <c r="B479" s="20" t="n"/>
      <c r="C479" s="20" t="n"/>
      <c r="D479" s="21">
        <f>IFERROR(INDEX('Standards &amp; Staff'!$B$15:$B$114,MATCH($C479,'Standards &amp; Staff'!$A$15:$A$114,0)),"")</f>
        <v/>
      </c>
      <c r="E479" s="21">
        <f>IFERROR(INDEX('Standards &amp; Staff'!$C$15:$C$114,MATCH($C479,'Standards &amp; Staff'!$A$15:$A$114,0)),"")</f>
        <v/>
      </c>
      <c r="F479" s="20" t="n"/>
      <c r="G479" s="20" t="n"/>
      <c r="H479" s="20" t="n"/>
      <c r="I479" s="20" t="n"/>
      <c r="J479" s="21">
        <f>IFERROR(IF($M479="Completed",INDEX('Standards &amp; Staff'!$B$5:$B$11,MATCH($I479,'Standards &amp; Staff'!$A$5:$A$11,0)),0),"")</f>
        <v/>
      </c>
      <c r="K479" s="22" t="n"/>
      <c r="L479" s="22" t="n"/>
      <c r="M479" s="20" t="n"/>
      <c r="N479" s="21">
        <f>IFERROR(IF(OR($K479="",$L479=""),"",MOD($L479-$K479,1)*1440),"")</f>
        <v/>
      </c>
      <c r="O479" s="20" t="n"/>
      <c r="P479" s="21">
        <f>IF(COUNTA($N479,$O479)=0,"",SUM($N479:$O479))</f>
        <v/>
      </c>
      <c r="Q479" s="21">
        <f>IFERROR(INDEX('Standards &amp; Staff'!$C$5:$C$11,MATCH($I479,'Standards &amp; Staff'!$A$5:$A$11,0)),"")</f>
        <v/>
      </c>
      <c r="R479" s="21">
        <f>IFERROR(($P479/60)*INDEX('Standards &amp; Staff'!$G$15:$G$114,MATCH($C479,'Standards &amp; Staff'!$A$15:$A$114,0)),"")</f>
        <v/>
      </c>
      <c r="S479" s="21">
        <f>IFERROR($N479-$Q479,"")</f>
        <v/>
      </c>
      <c r="T479" s="38">
        <f>IFERROR($J479/$R479,"")</f>
        <v/>
      </c>
      <c r="U479" s="20" t="n"/>
      <c r="V479" s="20" t="n"/>
      <c r="W479" s="20" t="n"/>
      <c r="X479" s="20" t="n"/>
      <c r="Y479" s="39">
        <f>IFERROR(INDEX('Standards &amp; Staff'!$F$15:$F$114,MATCH($C479,'Standards &amp; Staff'!$A$15:$A$114,0)),"")</f>
        <v/>
      </c>
      <c r="Z479" s="39">
        <f>IFERROR(($P479/60)*$Y479,"")</f>
        <v/>
      </c>
      <c r="AA479" s="20" t="n"/>
      <c r="AB479" s="21">
        <f>IF($A479="","",IF(OR($M479="Not Completed",$U479="Failed",AND($T479&lt;&gt;"",$T479&lt;'Standards &amp; Staff'!$D$2),$AA479&gt;'Standards &amp; Staff'!$F$2),"Yes","No"))</f>
        <v/>
      </c>
      <c r="AC479" s="25">
        <f>IF($A479="","",IF($M479="Not Completed","Room Not Completed",IF($U479="Failed","Failed Inspection",IF(AND($T479&lt;&gt;"",$T479&lt;'Standards &amp; Staff'!$D$2),"Productivity Below Threshold",IF($AA479&gt;'Standards &amp; Staff'!$F$2,"Overtime Above Threshold","")))))</f>
        <v/>
      </c>
      <c r="AD479" s="26" t="n"/>
      <c r="AE479" s="26" t="n"/>
      <c r="AF479" s="20" t="n"/>
    </row>
    <row r="480">
      <c r="A480" s="19" t="n"/>
      <c r="B480" s="20" t="n"/>
      <c r="C480" s="20" t="n"/>
      <c r="D480" s="21">
        <f>IFERROR(INDEX('Standards &amp; Staff'!$B$15:$B$114,MATCH($C480,'Standards &amp; Staff'!$A$15:$A$114,0)),"")</f>
        <v/>
      </c>
      <c r="E480" s="21">
        <f>IFERROR(INDEX('Standards &amp; Staff'!$C$15:$C$114,MATCH($C480,'Standards &amp; Staff'!$A$15:$A$114,0)),"")</f>
        <v/>
      </c>
      <c r="F480" s="20" t="n"/>
      <c r="G480" s="20" t="n"/>
      <c r="H480" s="20" t="n"/>
      <c r="I480" s="20" t="n"/>
      <c r="J480" s="21">
        <f>IFERROR(IF($M480="Completed",INDEX('Standards &amp; Staff'!$B$5:$B$11,MATCH($I480,'Standards &amp; Staff'!$A$5:$A$11,0)),0),"")</f>
        <v/>
      </c>
      <c r="K480" s="22" t="n"/>
      <c r="L480" s="22" t="n"/>
      <c r="M480" s="20" t="n"/>
      <c r="N480" s="21">
        <f>IFERROR(IF(OR($K480="",$L480=""),"",MOD($L480-$K480,1)*1440),"")</f>
        <v/>
      </c>
      <c r="O480" s="20" t="n"/>
      <c r="P480" s="21">
        <f>IF(COUNTA($N480,$O480)=0,"",SUM($N480:$O480))</f>
        <v/>
      </c>
      <c r="Q480" s="21">
        <f>IFERROR(INDEX('Standards &amp; Staff'!$C$5:$C$11,MATCH($I480,'Standards &amp; Staff'!$A$5:$A$11,0)),"")</f>
        <v/>
      </c>
      <c r="R480" s="21">
        <f>IFERROR(($P480/60)*INDEX('Standards &amp; Staff'!$G$15:$G$114,MATCH($C480,'Standards &amp; Staff'!$A$15:$A$114,0)),"")</f>
        <v/>
      </c>
      <c r="S480" s="21">
        <f>IFERROR($N480-$Q480,"")</f>
        <v/>
      </c>
      <c r="T480" s="38">
        <f>IFERROR($J480/$R480,"")</f>
        <v/>
      </c>
      <c r="U480" s="20" t="n"/>
      <c r="V480" s="20" t="n"/>
      <c r="W480" s="20" t="n"/>
      <c r="X480" s="20" t="n"/>
      <c r="Y480" s="39">
        <f>IFERROR(INDEX('Standards &amp; Staff'!$F$15:$F$114,MATCH($C480,'Standards &amp; Staff'!$A$15:$A$114,0)),"")</f>
        <v/>
      </c>
      <c r="Z480" s="39">
        <f>IFERROR(($P480/60)*$Y480,"")</f>
        <v/>
      </c>
      <c r="AA480" s="20" t="n"/>
      <c r="AB480" s="21">
        <f>IF($A480="","",IF(OR($M480="Not Completed",$U480="Failed",AND($T480&lt;&gt;"",$T480&lt;'Standards &amp; Staff'!$D$2),$AA480&gt;'Standards &amp; Staff'!$F$2),"Yes","No"))</f>
        <v/>
      </c>
      <c r="AC480" s="25">
        <f>IF($A480="","",IF($M480="Not Completed","Room Not Completed",IF($U480="Failed","Failed Inspection",IF(AND($T480&lt;&gt;"",$T480&lt;'Standards &amp; Staff'!$D$2),"Productivity Below Threshold",IF($AA480&gt;'Standards &amp; Staff'!$F$2,"Overtime Above Threshold","")))))</f>
        <v/>
      </c>
      <c r="AD480" s="26" t="n"/>
      <c r="AE480" s="26" t="n"/>
      <c r="AF480" s="20" t="n"/>
    </row>
    <row r="481">
      <c r="A481" s="19" t="n"/>
      <c r="B481" s="20" t="n"/>
      <c r="C481" s="20" t="n"/>
      <c r="D481" s="21">
        <f>IFERROR(INDEX('Standards &amp; Staff'!$B$15:$B$114,MATCH($C481,'Standards &amp; Staff'!$A$15:$A$114,0)),"")</f>
        <v/>
      </c>
      <c r="E481" s="21">
        <f>IFERROR(INDEX('Standards &amp; Staff'!$C$15:$C$114,MATCH($C481,'Standards &amp; Staff'!$A$15:$A$114,0)),"")</f>
        <v/>
      </c>
      <c r="F481" s="20" t="n"/>
      <c r="G481" s="20" t="n"/>
      <c r="H481" s="20" t="n"/>
      <c r="I481" s="20" t="n"/>
      <c r="J481" s="21">
        <f>IFERROR(IF($M481="Completed",INDEX('Standards &amp; Staff'!$B$5:$B$11,MATCH($I481,'Standards &amp; Staff'!$A$5:$A$11,0)),0),"")</f>
        <v/>
      </c>
      <c r="K481" s="22" t="n"/>
      <c r="L481" s="22" t="n"/>
      <c r="M481" s="20" t="n"/>
      <c r="N481" s="21">
        <f>IFERROR(IF(OR($K481="",$L481=""),"",MOD($L481-$K481,1)*1440),"")</f>
        <v/>
      </c>
      <c r="O481" s="20" t="n"/>
      <c r="P481" s="21">
        <f>IF(COUNTA($N481,$O481)=0,"",SUM($N481:$O481))</f>
        <v/>
      </c>
      <c r="Q481" s="21">
        <f>IFERROR(INDEX('Standards &amp; Staff'!$C$5:$C$11,MATCH($I481,'Standards &amp; Staff'!$A$5:$A$11,0)),"")</f>
        <v/>
      </c>
      <c r="R481" s="21">
        <f>IFERROR(($P481/60)*INDEX('Standards &amp; Staff'!$G$15:$G$114,MATCH($C481,'Standards &amp; Staff'!$A$15:$A$114,0)),"")</f>
        <v/>
      </c>
      <c r="S481" s="21">
        <f>IFERROR($N481-$Q481,"")</f>
        <v/>
      </c>
      <c r="T481" s="38">
        <f>IFERROR($J481/$R481,"")</f>
        <v/>
      </c>
      <c r="U481" s="20" t="n"/>
      <c r="V481" s="20" t="n"/>
      <c r="W481" s="20" t="n"/>
      <c r="X481" s="20" t="n"/>
      <c r="Y481" s="39">
        <f>IFERROR(INDEX('Standards &amp; Staff'!$F$15:$F$114,MATCH($C481,'Standards &amp; Staff'!$A$15:$A$114,0)),"")</f>
        <v/>
      </c>
      <c r="Z481" s="39">
        <f>IFERROR(($P481/60)*$Y481,"")</f>
        <v/>
      </c>
      <c r="AA481" s="20" t="n"/>
      <c r="AB481" s="21">
        <f>IF($A481="","",IF(OR($M481="Not Completed",$U481="Failed",AND($T481&lt;&gt;"",$T481&lt;'Standards &amp; Staff'!$D$2),$AA481&gt;'Standards &amp; Staff'!$F$2),"Yes","No"))</f>
        <v/>
      </c>
      <c r="AC481" s="25">
        <f>IF($A481="","",IF($M481="Not Completed","Room Not Completed",IF($U481="Failed","Failed Inspection",IF(AND($T481&lt;&gt;"",$T481&lt;'Standards &amp; Staff'!$D$2),"Productivity Below Threshold",IF($AA481&gt;'Standards &amp; Staff'!$F$2,"Overtime Above Threshold","")))))</f>
        <v/>
      </c>
      <c r="AD481" s="26" t="n"/>
      <c r="AE481" s="26" t="n"/>
      <c r="AF481" s="20" t="n"/>
    </row>
    <row r="482">
      <c r="A482" s="19" t="n"/>
      <c r="B482" s="20" t="n"/>
      <c r="C482" s="20" t="n"/>
      <c r="D482" s="21">
        <f>IFERROR(INDEX('Standards &amp; Staff'!$B$15:$B$114,MATCH($C482,'Standards &amp; Staff'!$A$15:$A$114,0)),"")</f>
        <v/>
      </c>
      <c r="E482" s="21">
        <f>IFERROR(INDEX('Standards &amp; Staff'!$C$15:$C$114,MATCH($C482,'Standards &amp; Staff'!$A$15:$A$114,0)),"")</f>
        <v/>
      </c>
      <c r="F482" s="20" t="n"/>
      <c r="G482" s="20" t="n"/>
      <c r="H482" s="20" t="n"/>
      <c r="I482" s="20" t="n"/>
      <c r="J482" s="21">
        <f>IFERROR(IF($M482="Completed",INDEX('Standards &amp; Staff'!$B$5:$B$11,MATCH($I482,'Standards &amp; Staff'!$A$5:$A$11,0)),0),"")</f>
        <v/>
      </c>
      <c r="K482" s="22" t="n"/>
      <c r="L482" s="22" t="n"/>
      <c r="M482" s="20" t="n"/>
      <c r="N482" s="21">
        <f>IFERROR(IF(OR($K482="",$L482=""),"",MOD($L482-$K482,1)*1440),"")</f>
        <v/>
      </c>
      <c r="O482" s="20" t="n"/>
      <c r="P482" s="21">
        <f>IF(COUNTA($N482,$O482)=0,"",SUM($N482:$O482))</f>
        <v/>
      </c>
      <c r="Q482" s="21">
        <f>IFERROR(INDEX('Standards &amp; Staff'!$C$5:$C$11,MATCH($I482,'Standards &amp; Staff'!$A$5:$A$11,0)),"")</f>
        <v/>
      </c>
      <c r="R482" s="21">
        <f>IFERROR(($P482/60)*INDEX('Standards &amp; Staff'!$G$15:$G$114,MATCH($C482,'Standards &amp; Staff'!$A$15:$A$114,0)),"")</f>
        <v/>
      </c>
      <c r="S482" s="21">
        <f>IFERROR($N482-$Q482,"")</f>
        <v/>
      </c>
      <c r="T482" s="38">
        <f>IFERROR($J482/$R482,"")</f>
        <v/>
      </c>
      <c r="U482" s="20" t="n"/>
      <c r="V482" s="20" t="n"/>
      <c r="W482" s="20" t="n"/>
      <c r="X482" s="20" t="n"/>
      <c r="Y482" s="39">
        <f>IFERROR(INDEX('Standards &amp; Staff'!$F$15:$F$114,MATCH($C482,'Standards &amp; Staff'!$A$15:$A$114,0)),"")</f>
        <v/>
      </c>
      <c r="Z482" s="39">
        <f>IFERROR(($P482/60)*$Y482,"")</f>
        <v/>
      </c>
      <c r="AA482" s="20" t="n"/>
      <c r="AB482" s="21">
        <f>IF($A482="","",IF(OR($M482="Not Completed",$U482="Failed",AND($T482&lt;&gt;"",$T482&lt;'Standards &amp; Staff'!$D$2),$AA482&gt;'Standards &amp; Staff'!$F$2),"Yes","No"))</f>
        <v/>
      </c>
      <c r="AC482" s="25">
        <f>IF($A482="","",IF($M482="Not Completed","Room Not Completed",IF($U482="Failed","Failed Inspection",IF(AND($T482&lt;&gt;"",$T482&lt;'Standards &amp; Staff'!$D$2),"Productivity Below Threshold",IF($AA482&gt;'Standards &amp; Staff'!$F$2,"Overtime Above Threshold","")))))</f>
        <v/>
      </c>
      <c r="AD482" s="26" t="n"/>
      <c r="AE482" s="26" t="n"/>
      <c r="AF482" s="20" t="n"/>
    </row>
    <row r="483">
      <c r="A483" s="19" t="n"/>
      <c r="B483" s="20" t="n"/>
      <c r="C483" s="20" t="n"/>
      <c r="D483" s="21">
        <f>IFERROR(INDEX('Standards &amp; Staff'!$B$15:$B$114,MATCH($C483,'Standards &amp; Staff'!$A$15:$A$114,0)),"")</f>
        <v/>
      </c>
      <c r="E483" s="21">
        <f>IFERROR(INDEX('Standards &amp; Staff'!$C$15:$C$114,MATCH($C483,'Standards &amp; Staff'!$A$15:$A$114,0)),"")</f>
        <v/>
      </c>
      <c r="F483" s="20" t="n"/>
      <c r="G483" s="20" t="n"/>
      <c r="H483" s="20" t="n"/>
      <c r="I483" s="20" t="n"/>
      <c r="J483" s="21">
        <f>IFERROR(IF($M483="Completed",INDEX('Standards &amp; Staff'!$B$5:$B$11,MATCH($I483,'Standards &amp; Staff'!$A$5:$A$11,0)),0),"")</f>
        <v/>
      </c>
      <c r="K483" s="22" t="n"/>
      <c r="L483" s="22" t="n"/>
      <c r="M483" s="20" t="n"/>
      <c r="N483" s="21">
        <f>IFERROR(IF(OR($K483="",$L483=""),"",MOD($L483-$K483,1)*1440),"")</f>
        <v/>
      </c>
      <c r="O483" s="20" t="n"/>
      <c r="P483" s="21">
        <f>IF(COUNTA($N483,$O483)=0,"",SUM($N483:$O483))</f>
        <v/>
      </c>
      <c r="Q483" s="21">
        <f>IFERROR(INDEX('Standards &amp; Staff'!$C$5:$C$11,MATCH($I483,'Standards &amp; Staff'!$A$5:$A$11,0)),"")</f>
        <v/>
      </c>
      <c r="R483" s="21">
        <f>IFERROR(($P483/60)*INDEX('Standards &amp; Staff'!$G$15:$G$114,MATCH($C483,'Standards &amp; Staff'!$A$15:$A$114,0)),"")</f>
        <v/>
      </c>
      <c r="S483" s="21">
        <f>IFERROR($N483-$Q483,"")</f>
        <v/>
      </c>
      <c r="T483" s="38">
        <f>IFERROR($J483/$R483,"")</f>
        <v/>
      </c>
      <c r="U483" s="20" t="n"/>
      <c r="V483" s="20" t="n"/>
      <c r="W483" s="20" t="n"/>
      <c r="X483" s="20" t="n"/>
      <c r="Y483" s="39">
        <f>IFERROR(INDEX('Standards &amp; Staff'!$F$15:$F$114,MATCH($C483,'Standards &amp; Staff'!$A$15:$A$114,0)),"")</f>
        <v/>
      </c>
      <c r="Z483" s="39">
        <f>IFERROR(($P483/60)*$Y483,"")</f>
        <v/>
      </c>
      <c r="AA483" s="20" t="n"/>
      <c r="AB483" s="21">
        <f>IF($A483="","",IF(OR($M483="Not Completed",$U483="Failed",AND($T483&lt;&gt;"",$T483&lt;'Standards &amp; Staff'!$D$2),$AA483&gt;'Standards &amp; Staff'!$F$2),"Yes","No"))</f>
        <v/>
      </c>
      <c r="AC483" s="25">
        <f>IF($A483="","",IF($M483="Not Completed","Room Not Completed",IF($U483="Failed","Failed Inspection",IF(AND($T483&lt;&gt;"",$T483&lt;'Standards &amp; Staff'!$D$2),"Productivity Below Threshold",IF($AA483&gt;'Standards &amp; Staff'!$F$2,"Overtime Above Threshold","")))))</f>
        <v/>
      </c>
      <c r="AD483" s="26" t="n"/>
      <c r="AE483" s="26" t="n"/>
      <c r="AF483" s="20" t="n"/>
    </row>
    <row r="484">
      <c r="A484" s="19" t="n"/>
      <c r="B484" s="20" t="n"/>
      <c r="C484" s="20" t="n"/>
      <c r="D484" s="21">
        <f>IFERROR(INDEX('Standards &amp; Staff'!$B$15:$B$114,MATCH($C484,'Standards &amp; Staff'!$A$15:$A$114,0)),"")</f>
        <v/>
      </c>
      <c r="E484" s="21">
        <f>IFERROR(INDEX('Standards &amp; Staff'!$C$15:$C$114,MATCH($C484,'Standards &amp; Staff'!$A$15:$A$114,0)),"")</f>
        <v/>
      </c>
      <c r="F484" s="20" t="n"/>
      <c r="G484" s="20" t="n"/>
      <c r="H484" s="20" t="n"/>
      <c r="I484" s="20" t="n"/>
      <c r="J484" s="21">
        <f>IFERROR(IF($M484="Completed",INDEX('Standards &amp; Staff'!$B$5:$B$11,MATCH($I484,'Standards &amp; Staff'!$A$5:$A$11,0)),0),"")</f>
        <v/>
      </c>
      <c r="K484" s="22" t="n"/>
      <c r="L484" s="22" t="n"/>
      <c r="M484" s="20" t="n"/>
      <c r="N484" s="21">
        <f>IFERROR(IF(OR($K484="",$L484=""),"",MOD($L484-$K484,1)*1440),"")</f>
        <v/>
      </c>
      <c r="O484" s="20" t="n"/>
      <c r="P484" s="21">
        <f>IF(COUNTA($N484,$O484)=0,"",SUM($N484:$O484))</f>
        <v/>
      </c>
      <c r="Q484" s="21">
        <f>IFERROR(INDEX('Standards &amp; Staff'!$C$5:$C$11,MATCH($I484,'Standards &amp; Staff'!$A$5:$A$11,0)),"")</f>
        <v/>
      </c>
      <c r="R484" s="21">
        <f>IFERROR(($P484/60)*INDEX('Standards &amp; Staff'!$G$15:$G$114,MATCH($C484,'Standards &amp; Staff'!$A$15:$A$114,0)),"")</f>
        <v/>
      </c>
      <c r="S484" s="21">
        <f>IFERROR($N484-$Q484,"")</f>
        <v/>
      </c>
      <c r="T484" s="38">
        <f>IFERROR($J484/$R484,"")</f>
        <v/>
      </c>
      <c r="U484" s="20" t="n"/>
      <c r="V484" s="20" t="n"/>
      <c r="W484" s="20" t="n"/>
      <c r="X484" s="20" t="n"/>
      <c r="Y484" s="39">
        <f>IFERROR(INDEX('Standards &amp; Staff'!$F$15:$F$114,MATCH($C484,'Standards &amp; Staff'!$A$15:$A$114,0)),"")</f>
        <v/>
      </c>
      <c r="Z484" s="39">
        <f>IFERROR(($P484/60)*$Y484,"")</f>
        <v/>
      </c>
      <c r="AA484" s="20" t="n"/>
      <c r="AB484" s="21">
        <f>IF($A484="","",IF(OR($M484="Not Completed",$U484="Failed",AND($T484&lt;&gt;"",$T484&lt;'Standards &amp; Staff'!$D$2),$AA484&gt;'Standards &amp; Staff'!$F$2),"Yes","No"))</f>
        <v/>
      </c>
      <c r="AC484" s="25">
        <f>IF($A484="","",IF($M484="Not Completed","Room Not Completed",IF($U484="Failed","Failed Inspection",IF(AND($T484&lt;&gt;"",$T484&lt;'Standards &amp; Staff'!$D$2),"Productivity Below Threshold",IF($AA484&gt;'Standards &amp; Staff'!$F$2,"Overtime Above Threshold","")))))</f>
        <v/>
      </c>
      <c r="AD484" s="26" t="n"/>
      <c r="AE484" s="26" t="n"/>
      <c r="AF484" s="20" t="n"/>
    </row>
    <row r="485">
      <c r="A485" s="19" t="n"/>
      <c r="B485" s="20" t="n"/>
      <c r="C485" s="20" t="n"/>
      <c r="D485" s="21">
        <f>IFERROR(INDEX('Standards &amp; Staff'!$B$15:$B$114,MATCH($C485,'Standards &amp; Staff'!$A$15:$A$114,0)),"")</f>
        <v/>
      </c>
      <c r="E485" s="21">
        <f>IFERROR(INDEX('Standards &amp; Staff'!$C$15:$C$114,MATCH($C485,'Standards &amp; Staff'!$A$15:$A$114,0)),"")</f>
        <v/>
      </c>
      <c r="F485" s="20" t="n"/>
      <c r="G485" s="20" t="n"/>
      <c r="H485" s="20" t="n"/>
      <c r="I485" s="20" t="n"/>
      <c r="J485" s="21">
        <f>IFERROR(IF($M485="Completed",INDEX('Standards &amp; Staff'!$B$5:$B$11,MATCH($I485,'Standards &amp; Staff'!$A$5:$A$11,0)),0),"")</f>
        <v/>
      </c>
      <c r="K485" s="22" t="n"/>
      <c r="L485" s="22" t="n"/>
      <c r="M485" s="20" t="n"/>
      <c r="N485" s="21">
        <f>IFERROR(IF(OR($K485="",$L485=""),"",MOD($L485-$K485,1)*1440),"")</f>
        <v/>
      </c>
      <c r="O485" s="20" t="n"/>
      <c r="P485" s="21">
        <f>IF(COUNTA($N485,$O485)=0,"",SUM($N485:$O485))</f>
        <v/>
      </c>
      <c r="Q485" s="21">
        <f>IFERROR(INDEX('Standards &amp; Staff'!$C$5:$C$11,MATCH($I485,'Standards &amp; Staff'!$A$5:$A$11,0)),"")</f>
        <v/>
      </c>
      <c r="R485" s="21">
        <f>IFERROR(($P485/60)*INDEX('Standards &amp; Staff'!$G$15:$G$114,MATCH($C485,'Standards &amp; Staff'!$A$15:$A$114,0)),"")</f>
        <v/>
      </c>
      <c r="S485" s="21">
        <f>IFERROR($N485-$Q485,"")</f>
        <v/>
      </c>
      <c r="T485" s="38">
        <f>IFERROR($J485/$R485,"")</f>
        <v/>
      </c>
      <c r="U485" s="20" t="n"/>
      <c r="V485" s="20" t="n"/>
      <c r="W485" s="20" t="n"/>
      <c r="X485" s="20" t="n"/>
      <c r="Y485" s="39">
        <f>IFERROR(INDEX('Standards &amp; Staff'!$F$15:$F$114,MATCH($C485,'Standards &amp; Staff'!$A$15:$A$114,0)),"")</f>
        <v/>
      </c>
      <c r="Z485" s="39">
        <f>IFERROR(($P485/60)*$Y485,"")</f>
        <v/>
      </c>
      <c r="AA485" s="20" t="n"/>
      <c r="AB485" s="21">
        <f>IF($A485="","",IF(OR($M485="Not Completed",$U485="Failed",AND($T485&lt;&gt;"",$T485&lt;'Standards &amp; Staff'!$D$2),$AA485&gt;'Standards &amp; Staff'!$F$2),"Yes","No"))</f>
        <v/>
      </c>
      <c r="AC485" s="25">
        <f>IF($A485="","",IF($M485="Not Completed","Room Not Completed",IF($U485="Failed","Failed Inspection",IF(AND($T485&lt;&gt;"",$T485&lt;'Standards &amp; Staff'!$D$2),"Productivity Below Threshold",IF($AA485&gt;'Standards &amp; Staff'!$F$2,"Overtime Above Threshold","")))))</f>
        <v/>
      </c>
      <c r="AD485" s="26" t="n"/>
      <c r="AE485" s="26" t="n"/>
      <c r="AF485" s="20" t="n"/>
    </row>
    <row r="486">
      <c r="A486" s="19" t="n"/>
      <c r="B486" s="20" t="n"/>
      <c r="C486" s="20" t="n"/>
      <c r="D486" s="21">
        <f>IFERROR(INDEX('Standards &amp; Staff'!$B$15:$B$114,MATCH($C486,'Standards &amp; Staff'!$A$15:$A$114,0)),"")</f>
        <v/>
      </c>
      <c r="E486" s="21">
        <f>IFERROR(INDEX('Standards &amp; Staff'!$C$15:$C$114,MATCH($C486,'Standards &amp; Staff'!$A$15:$A$114,0)),"")</f>
        <v/>
      </c>
      <c r="F486" s="20" t="n"/>
      <c r="G486" s="20" t="n"/>
      <c r="H486" s="20" t="n"/>
      <c r="I486" s="20" t="n"/>
      <c r="J486" s="21">
        <f>IFERROR(IF($M486="Completed",INDEX('Standards &amp; Staff'!$B$5:$B$11,MATCH($I486,'Standards &amp; Staff'!$A$5:$A$11,0)),0),"")</f>
        <v/>
      </c>
      <c r="K486" s="22" t="n"/>
      <c r="L486" s="22" t="n"/>
      <c r="M486" s="20" t="n"/>
      <c r="N486" s="21">
        <f>IFERROR(IF(OR($K486="",$L486=""),"",MOD($L486-$K486,1)*1440),"")</f>
        <v/>
      </c>
      <c r="O486" s="20" t="n"/>
      <c r="P486" s="21">
        <f>IF(COUNTA($N486,$O486)=0,"",SUM($N486:$O486))</f>
        <v/>
      </c>
      <c r="Q486" s="21">
        <f>IFERROR(INDEX('Standards &amp; Staff'!$C$5:$C$11,MATCH($I486,'Standards &amp; Staff'!$A$5:$A$11,0)),"")</f>
        <v/>
      </c>
      <c r="R486" s="21">
        <f>IFERROR(($P486/60)*INDEX('Standards &amp; Staff'!$G$15:$G$114,MATCH($C486,'Standards &amp; Staff'!$A$15:$A$114,0)),"")</f>
        <v/>
      </c>
      <c r="S486" s="21">
        <f>IFERROR($N486-$Q486,"")</f>
        <v/>
      </c>
      <c r="T486" s="38">
        <f>IFERROR($J486/$R486,"")</f>
        <v/>
      </c>
      <c r="U486" s="20" t="n"/>
      <c r="V486" s="20" t="n"/>
      <c r="W486" s="20" t="n"/>
      <c r="X486" s="20" t="n"/>
      <c r="Y486" s="39">
        <f>IFERROR(INDEX('Standards &amp; Staff'!$F$15:$F$114,MATCH($C486,'Standards &amp; Staff'!$A$15:$A$114,0)),"")</f>
        <v/>
      </c>
      <c r="Z486" s="39">
        <f>IFERROR(($P486/60)*$Y486,"")</f>
        <v/>
      </c>
      <c r="AA486" s="20" t="n"/>
      <c r="AB486" s="21">
        <f>IF($A486="","",IF(OR($M486="Not Completed",$U486="Failed",AND($T486&lt;&gt;"",$T486&lt;'Standards &amp; Staff'!$D$2),$AA486&gt;'Standards &amp; Staff'!$F$2),"Yes","No"))</f>
        <v/>
      </c>
      <c r="AC486" s="25">
        <f>IF($A486="","",IF($M486="Not Completed","Room Not Completed",IF($U486="Failed","Failed Inspection",IF(AND($T486&lt;&gt;"",$T486&lt;'Standards &amp; Staff'!$D$2),"Productivity Below Threshold",IF($AA486&gt;'Standards &amp; Staff'!$F$2,"Overtime Above Threshold","")))))</f>
        <v/>
      </c>
      <c r="AD486" s="26" t="n"/>
      <c r="AE486" s="26" t="n"/>
      <c r="AF486" s="20" t="n"/>
    </row>
    <row r="487">
      <c r="A487" s="19" t="n"/>
      <c r="B487" s="20" t="n"/>
      <c r="C487" s="20" t="n"/>
      <c r="D487" s="21">
        <f>IFERROR(INDEX('Standards &amp; Staff'!$B$15:$B$114,MATCH($C487,'Standards &amp; Staff'!$A$15:$A$114,0)),"")</f>
        <v/>
      </c>
      <c r="E487" s="21">
        <f>IFERROR(INDEX('Standards &amp; Staff'!$C$15:$C$114,MATCH($C487,'Standards &amp; Staff'!$A$15:$A$114,0)),"")</f>
        <v/>
      </c>
      <c r="F487" s="20" t="n"/>
      <c r="G487" s="20" t="n"/>
      <c r="H487" s="20" t="n"/>
      <c r="I487" s="20" t="n"/>
      <c r="J487" s="21">
        <f>IFERROR(IF($M487="Completed",INDEX('Standards &amp; Staff'!$B$5:$B$11,MATCH($I487,'Standards &amp; Staff'!$A$5:$A$11,0)),0),"")</f>
        <v/>
      </c>
      <c r="K487" s="22" t="n"/>
      <c r="L487" s="22" t="n"/>
      <c r="M487" s="20" t="n"/>
      <c r="N487" s="21">
        <f>IFERROR(IF(OR($K487="",$L487=""),"",MOD($L487-$K487,1)*1440),"")</f>
        <v/>
      </c>
      <c r="O487" s="20" t="n"/>
      <c r="P487" s="21">
        <f>IF(COUNTA($N487,$O487)=0,"",SUM($N487:$O487))</f>
        <v/>
      </c>
      <c r="Q487" s="21">
        <f>IFERROR(INDEX('Standards &amp; Staff'!$C$5:$C$11,MATCH($I487,'Standards &amp; Staff'!$A$5:$A$11,0)),"")</f>
        <v/>
      </c>
      <c r="R487" s="21">
        <f>IFERROR(($P487/60)*INDEX('Standards &amp; Staff'!$G$15:$G$114,MATCH($C487,'Standards &amp; Staff'!$A$15:$A$114,0)),"")</f>
        <v/>
      </c>
      <c r="S487" s="21">
        <f>IFERROR($N487-$Q487,"")</f>
        <v/>
      </c>
      <c r="T487" s="38">
        <f>IFERROR($J487/$R487,"")</f>
        <v/>
      </c>
      <c r="U487" s="20" t="n"/>
      <c r="V487" s="20" t="n"/>
      <c r="W487" s="20" t="n"/>
      <c r="X487" s="20" t="n"/>
      <c r="Y487" s="39">
        <f>IFERROR(INDEX('Standards &amp; Staff'!$F$15:$F$114,MATCH($C487,'Standards &amp; Staff'!$A$15:$A$114,0)),"")</f>
        <v/>
      </c>
      <c r="Z487" s="39">
        <f>IFERROR(($P487/60)*$Y487,"")</f>
        <v/>
      </c>
      <c r="AA487" s="20" t="n"/>
      <c r="AB487" s="21">
        <f>IF($A487="","",IF(OR($M487="Not Completed",$U487="Failed",AND($T487&lt;&gt;"",$T487&lt;'Standards &amp; Staff'!$D$2),$AA487&gt;'Standards &amp; Staff'!$F$2),"Yes","No"))</f>
        <v/>
      </c>
      <c r="AC487" s="25">
        <f>IF($A487="","",IF($M487="Not Completed","Room Not Completed",IF($U487="Failed","Failed Inspection",IF(AND($T487&lt;&gt;"",$T487&lt;'Standards &amp; Staff'!$D$2),"Productivity Below Threshold",IF($AA487&gt;'Standards &amp; Staff'!$F$2,"Overtime Above Threshold","")))))</f>
        <v/>
      </c>
      <c r="AD487" s="26" t="n"/>
      <c r="AE487" s="26" t="n"/>
      <c r="AF487" s="20" t="n"/>
    </row>
    <row r="488">
      <c r="A488" s="19" t="n"/>
      <c r="B488" s="20" t="n"/>
      <c r="C488" s="20" t="n"/>
      <c r="D488" s="21">
        <f>IFERROR(INDEX('Standards &amp; Staff'!$B$15:$B$114,MATCH($C488,'Standards &amp; Staff'!$A$15:$A$114,0)),"")</f>
        <v/>
      </c>
      <c r="E488" s="21">
        <f>IFERROR(INDEX('Standards &amp; Staff'!$C$15:$C$114,MATCH($C488,'Standards &amp; Staff'!$A$15:$A$114,0)),"")</f>
        <v/>
      </c>
      <c r="F488" s="20" t="n"/>
      <c r="G488" s="20" t="n"/>
      <c r="H488" s="20" t="n"/>
      <c r="I488" s="20" t="n"/>
      <c r="J488" s="21">
        <f>IFERROR(IF($M488="Completed",INDEX('Standards &amp; Staff'!$B$5:$B$11,MATCH($I488,'Standards &amp; Staff'!$A$5:$A$11,0)),0),"")</f>
        <v/>
      </c>
      <c r="K488" s="22" t="n"/>
      <c r="L488" s="22" t="n"/>
      <c r="M488" s="20" t="n"/>
      <c r="N488" s="21">
        <f>IFERROR(IF(OR($K488="",$L488=""),"",MOD($L488-$K488,1)*1440),"")</f>
        <v/>
      </c>
      <c r="O488" s="20" t="n"/>
      <c r="P488" s="21">
        <f>IF(COUNTA($N488,$O488)=0,"",SUM($N488:$O488))</f>
        <v/>
      </c>
      <c r="Q488" s="21">
        <f>IFERROR(INDEX('Standards &amp; Staff'!$C$5:$C$11,MATCH($I488,'Standards &amp; Staff'!$A$5:$A$11,0)),"")</f>
        <v/>
      </c>
      <c r="R488" s="21">
        <f>IFERROR(($P488/60)*INDEX('Standards &amp; Staff'!$G$15:$G$114,MATCH($C488,'Standards &amp; Staff'!$A$15:$A$114,0)),"")</f>
        <v/>
      </c>
      <c r="S488" s="21">
        <f>IFERROR($N488-$Q488,"")</f>
        <v/>
      </c>
      <c r="T488" s="38">
        <f>IFERROR($J488/$R488,"")</f>
        <v/>
      </c>
      <c r="U488" s="20" t="n"/>
      <c r="V488" s="20" t="n"/>
      <c r="W488" s="20" t="n"/>
      <c r="X488" s="20" t="n"/>
      <c r="Y488" s="39">
        <f>IFERROR(INDEX('Standards &amp; Staff'!$F$15:$F$114,MATCH($C488,'Standards &amp; Staff'!$A$15:$A$114,0)),"")</f>
        <v/>
      </c>
      <c r="Z488" s="39">
        <f>IFERROR(($P488/60)*$Y488,"")</f>
        <v/>
      </c>
      <c r="AA488" s="20" t="n"/>
      <c r="AB488" s="21">
        <f>IF($A488="","",IF(OR($M488="Not Completed",$U488="Failed",AND($T488&lt;&gt;"",$T488&lt;'Standards &amp; Staff'!$D$2),$AA488&gt;'Standards &amp; Staff'!$F$2),"Yes","No"))</f>
        <v/>
      </c>
      <c r="AC488" s="25">
        <f>IF($A488="","",IF($M488="Not Completed","Room Not Completed",IF($U488="Failed","Failed Inspection",IF(AND($T488&lt;&gt;"",$T488&lt;'Standards &amp; Staff'!$D$2),"Productivity Below Threshold",IF($AA488&gt;'Standards &amp; Staff'!$F$2,"Overtime Above Threshold","")))))</f>
        <v/>
      </c>
      <c r="AD488" s="26" t="n"/>
      <c r="AE488" s="26" t="n"/>
      <c r="AF488" s="20" t="n"/>
    </row>
    <row r="489">
      <c r="A489" s="19" t="n"/>
      <c r="B489" s="20" t="n"/>
      <c r="C489" s="20" t="n"/>
      <c r="D489" s="21">
        <f>IFERROR(INDEX('Standards &amp; Staff'!$B$15:$B$114,MATCH($C489,'Standards &amp; Staff'!$A$15:$A$114,0)),"")</f>
        <v/>
      </c>
      <c r="E489" s="21">
        <f>IFERROR(INDEX('Standards &amp; Staff'!$C$15:$C$114,MATCH($C489,'Standards &amp; Staff'!$A$15:$A$114,0)),"")</f>
        <v/>
      </c>
      <c r="F489" s="20" t="n"/>
      <c r="G489" s="20" t="n"/>
      <c r="H489" s="20" t="n"/>
      <c r="I489" s="20" t="n"/>
      <c r="J489" s="21">
        <f>IFERROR(IF($M489="Completed",INDEX('Standards &amp; Staff'!$B$5:$B$11,MATCH($I489,'Standards &amp; Staff'!$A$5:$A$11,0)),0),"")</f>
        <v/>
      </c>
      <c r="K489" s="22" t="n"/>
      <c r="L489" s="22" t="n"/>
      <c r="M489" s="20" t="n"/>
      <c r="N489" s="21">
        <f>IFERROR(IF(OR($K489="",$L489=""),"",MOD($L489-$K489,1)*1440),"")</f>
        <v/>
      </c>
      <c r="O489" s="20" t="n"/>
      <c r="P489" s="21">
        <f>IF(COUNTA($N489,$O489)=0,"",SUM($N489:$O489))</f>
        <v/>
      </c>
      <c r="Q489" s="21">
        <f>IFERROR(INDEX('Standards &amp; Staff'!$C$5:$C$11,MATCH($I489,'Standards &amp; Staff'!$A$5:$A$11,0)),"")</f>
        <v/>
      </c>
      <c r="R489" s="21">
        <f>IFERROR(($P489/60)*INDEX('Standards &amp; Staff'!$G$15:$G$114,MATCH($C489,'Standards &amp; Staff'!$A$15:$A$114,0)),"")</f>
        <v/>
      </c>
      <c r="S489" s="21">
        <f>IFERROR($N489-$Q489,"")</f>
        <v/>
      </c>
      <c r="T489" s="38">
        <f>IFERROR($J489/$R489,"")</f>
        <v/>
      </c>
      <c r="U489" s="20" t="n"/>
      <c r="V489" s="20" t="n"/>
      <c r="W489" s="20" t="n"/>
      <c r="X489" s="20" t="n"/>
      <c r="Y489" s="39">
        <f>IFERROR(INDEX('Standards &amp; Staff'!$F$15:$F$114,MATCH($C489,'Standards &amp; Staff'!$A$15:$A$114,0)),"")</f>
        <v/>
      </c>
      <c r="Z489" s="39">
        <f>IFERROR(($P489/60)*$Y489,"")</f>
        <v/>
      </c>
      <c r="AA489" s="20" t="n"/>
      <c r="AB489" s="21">
        <f>IF($A489="","",IF(OR($M489="Not Completed",$U489="Failed",AND($T489&lt;&gt;"",$T489&lt;'Standards &amp; Staff'!$D$2),$AA489&gt;'Standards &amp; Staff'!$F$2),"Yes","No"))</f>
        <v/>
      </c>
      <c r="AC489" s="25">
        <f>IF($A489="","",IF($M489="Not Completed","Room Not Completed",IF($U489="Failed","Failed Inspection",IF(AND($T489&lt;&gt;"",$T489&lt;'Standards &amp; Staff'!$D$2),"Productivity Below Threshold",IF($AA489&gt;'Standards &amp; Staff'!$F$2,"Overtime Above Threshold","")))))</f>
        <v/>
      </c>
      <c r="AD489" s="26" t="n"/>
      <c r="AE489" s="26" t="n"/>
      <c r="AF489" s="20" t="n"/>
    </row>
    <row r="490">
      <c r="A490" s="19" t="n"/>
      <c r="B490" s="20" t="n"/>
      <c r="C490" s="20" t="n"/>
      <c r="D490" s="21">
        <f>IFERROR(INDEX('Standards &amp; Staff'!$B$15:$B$114,MATCH($C490,'Standards &amp; Staff'!$A$15:$A$114,0)),"")</f>
        <v/>
      </c>
      <c r="E490" s="21">
        <f>IFERROR(INDEX('Standards &amp; Staff'!$C$15:$C$114,MATCH($C490,'Standards &amp; Staff'!$A$15:$A$114,0)),"")</f>
        <v/>
      </c>
      <c r="F490" s="20" t="n"/>
      <c r="G490" s="20" t="n"/>
      <c r="H490" s="20" t="n"/>
      <c r="I490" s="20" t="n"/>
      <c r="J490" s="21">
        <f>IFERROR(IF($M490="Completed",INDEX('Standards &amp; Staff'!$B$5:$B$11,MATCH($I490,'Standards &amp; Staff'!$A$5:$A$11,0)),0),"")</f>
        <v/>
      </c>
      <c r="K490" s="22" t="n"/>
      <c r="L490" s="22" t="n"/>
      <c r="M490" s="20" t="n"/>
      <c r="N490" s="21">
        <f>IFERROR(IF(OR($K490="",$L490=""),"",MOD($L490-$K490,1)*1440),"")</f>
        <v/>
      </c>
      <c r="O490" s="20" t="n"/>
      <c r="P490" s="21">
        <f>IF(COUNTA($N490,$O490)=0,"",SUM($N490:$O490))</f>
        <v/>
      </c>
      <c r="Q490" s="21">
        <f>IFERROR(INDEX('Standards &amp; Staff'!$C$5:$C$11,MATCH($I490,'Standards &amp; Staff'!$A$5:$A$11,0)),"")</f>
        <v/>
      </c>
      <c r="R490" s="21">
        <f>IFERROR(($P490/60)*INDEX('Standards &amp; Staff'!$G$15:$G$114,MATCH($C490,'Standards &amp; Staff'!$A$15:$A$114,0)),"")</f>
        <v/>
      </c>
      <c r="S490" s="21">
        <f>IFERROR($N490-$Q490,"")</f>
        <v/>
      </c>
      <c r="T490" s="38">
        <f>IFERROR($J490/$R490,"")</f>
        <v/>
      </c>
      <c r="U490" s="20" t="n"/>
      <c r="V490" s="20" t="n"/>
      <c r="W490" s="20" t="n"/>
      <c r="X490" s="20" t="n"/>
      <c r="Y490" s="39">
        <f>IFERROR(INDEX('Standards &amp; Staff'!$F$15:$F$114,MATCH($C490,'Standards &amp; Staff'!$A$15:$A$114,0)),"")</f>
        <v/>
      </c>
      <c r="Z490" s="39">
        <f>IFERROR(($P490/60)*$Y490,"")</f>
        <v/>
      </c>
      <c r="AA490" s="20" t="n"/>
      <c r="AB490" s="21">
        <f>IF($A490="","",IF(OR($M490="Not Completed",$U490="Failed",AND($T490&lt;&gt;"",$T490&lt;'Standards &amp; Staff'!$D$2),$AA490&gt;'Standards &amp; Staff'!$F$2),"Yes","No"))</f>
        <v/>
      </c>
      <c r="AC490" s="25">
        <f>IF($A490="","",IF($M490="Not Completed","Room Not Completed",IF($U490="Failed","Failed Inspection",IF(AND($T490&lt;&gt;"",$T490&lt;'Standards &amp; Staff'!$D$2),"Productivity Below Threshold",IF($AA490&gt;'Standards &amp; Staff'!$F$2,"Overtime Above Threshold","")))))</f>
        <v/>
      </c>
      <c r="AD490" s="26" t="n"/>
      <c r="AE490" s="26" t="n"/>
      <c r="AF490" s="20" t="n"/>
    </row>
    <row r="491">
      <c r="A491" s="19" t="n"/>
      <c r="B491" s="20" t="n"/>
      <c r="C491" s="20" t="n"/>
      <c r="D491" s="21">
        <f>IFERROR(INDEX('Standards &amp; Staff'!$B$15:$B$114,MATCH($C491,'Standards &amp; Staff'!$A$15:$A$114,0)),"")</f>
        <v/>
      </c>
      <c r="E491" s="21">
        <f>IFERROR(INDEX('Standards &amp; Staff'!$C$15:$C$114,MATCH($C491,'Standards &amp; Staff'!$A$15:$A$114,0)),"")</f>
        <v/>
      </c>
      <c r="F491" s="20" t="n"/>
      <c r="G491" s="20" t="n"/>
      <c r="H491" s="20" t="n"/>
      <c r="I491" s="20" t="n"/>
      <c r="J491" s="21">
        <f>IFERROR(IF($M491="Completed",INDEX('Standards &amp; Staff'!$B$5:$B$11,MATCH($I491,'Standards &amp; Staff'!$A$5:$A$11,0)),0),"")</f>
        <v/>
      </c>
      <c r="K491" s="22" t="n"/>
      <c r="L491" s="22" t="n"/>
      <c r="M491" s="20" t="n"/>
      <c r="N491" s="21">
        <f>IFERROR(IF(OR($K491="",$L491=""),"",MOD($L491-$K491,1)*1440),"")</f>
        <v/>
      </c>
      <c r="O491" s="20" t="n"/>
      <c r="P491" s="21">
        <f>IF(COUNTA($N491,$O491)=0,"",SUM($N491:$O491))</f>
        <v/>
      </c>
      <c r="Q491" s="21">
        <f>IFERROR(INDEX('Standards &amp; Staff'!$C$5:$C$11,MATCH($I491,'Standards &amp; Staff'!$A$5:$A$11,0)),"")</f>
        <v/>
      </c>
      <c r="R491" s="21">
        <f>IFERROR(($P491/60)*INDEX('Standards &amp; Staff'!$G$15:$G$114,MATCH($C491,'Standards &amp; Staff'!$A$15:$A$114,0)),"")</f>
        <v/>
      </c>
      <c r="S491" s="21">
        <f>IFERROR($N491-$Q491,"")</f>
        <v/>
      </c>
      <c r="T491" s="38">
        <f>IFERROR($J491/$R491,"")</f>
        <v/>
      </c>
      <c r="U491" s="20" t="n"/>
      <c r="V491" s="20" t="n"/>
      <c r="W491" s="20" t="n"/>
      <c r="X491" s="20" t="n"/>
      <c r="Y491" s="39">
        <f>IFERROR(INDEX('Standards &amp; Staff'!$F$15:$F$114,MATCH($C491,'Standards &amp; Staff'!$A$15:$A$114,0)),"")</f>
        <v/>
      </c>
      <c r="Z491" s="39">
        <f>IFERROR(($P491/60)*$Y491,"")</f>
        <v/>
      </c>
      <c r="AA491" s="20" t="n"/>
      <c r="AB491" s="21">
        <f>IF($A491="","",IF(OR($M491="Not Completed",$U491="Failed",AND($T491&lt;&gt;"",$T491&lt;'Standards &amp; Staff'!$D$2),$AA491&gt;'Standards &amp; Staff'!$F$2),"Yes","No"))</f>
        <v/>
      </c>
      <c r="AC491" s="25">
        <f>IF($A491="","",IF($M491="Not Completed","Room Not Completed",IF($U491="Failed","Failed Inspection",IF(AND($T491&lt;&gt;"",$T491&lt;'Standards &amp; Staff'!$D$2),"Productivity Below Threshold",IF($AA491&gt;'Standards &amp; Staff'!$F$2,"Overtime Above Threshold","")))))</f>
        <v/>
      </c>
      <c r="AD491" s="26" t="n"/>
      <c r="AE491" s="26" t="n"/>
      <c r="AF491" s="20" t="n"/>
    </row>
    <row r="492">
      <c r="A492" s="19" t="n"/>
      <c r="B492" s="20" t="n"/>
      <c r="C492" s="20" t="n"/>
      <c r="D492" s="21">
        <f>IFERROR(INDEX('Standards &amp; Staff'!$B$15:$B$114,MATCH($C492,'Standards &amp; Staff'!$A$15:$A$114,0)),"")</f>
        <v/>
      </c>
      <c r="E492" s="21">
        <f>IFERROR(INDEX('Standards &amp; Staff'!$C$15:$C$114,MATCH($C492,'Standards &amp; Staff'!$A$15:$A$114,0)),"")</f>
        <v/>
      </c>
      <c r="F492" s="20" t="n"/>
      <c r="G492" s="20" t="n"/>
      <c r="H492" s="20" t="n"/>
      <c r="I492" s="20" t="n"/>
      <c r="J492" s="21">
        <f>IFERROR(IF($M492="Completed",INDEX('Standards &amp; Staff'!$B$5:$B$11,MATCH($I492,'Standards &amp; Staff'!$A$5:$A$11,0)),0),"")</f>
        <v/>
      </c>
      <c r="K492" s="22" t="n"/>
      <c r="L492" s="22" t="n"/>
      <c r="M492" s="20" t="n"/>
      <c r="N492" s="21">
        <f>IFERROR(IF(OR($K492="",$L492=""),"",MOD($L492-$K492,1)*1440),"")</f>
        <v/>
      </c>
      <c r="O492" s="20" t="n"/>
      <c r="P492" s="21">
        <f>IF(COUNTA($N492,$O492)=0,"",SUM($N492:$O492))</f>
        <v/>
      </c>
      <c r="Q492" s="21">
        <f>IFERROR(INDEX('Standards &amp; Staff'!$C$5:$C$11,MATCH($I492,'Standards &amp; Staff'!$A$5:$A$11,0)),"")</f>
        <v/>
      </c>
      <c r="R492" s="21">
        <f>IFERROR(($P492/60)*INDEX('Standards &amp; Staff'!$G$15:$G$114,MATCH($C492,'Standards &amp; Staff'!$A$15:$A$114,0)),"")</f>
        <v/>
      </c>
      <c r="S492" s="21">
        <f>IFERROR($N492-$Q492,"")</f>
        <v/>
      </c>
      <c r="T492" s="38">
        <f>IFERROR($J492/$R492,"")</f>
        <v/>
      </c>
      <c r="U492" s="20" t="n"/>
      <c r="V492" s="20" t="n"/>
      <c r="W492" s="20" t="n"/>
      <c r="X492" s="20" t="n"/>
      <c r="Y492" s="39">
        <f>IFERROR(INDEX('Standards &amp; Staff'!$F$15:$F$114,MATCH($C492,'Standards &amp; Staff'!$A$15:$A$114,0)),"")</f>
        <v/>
      </c>
      <c r="Z492" s="39">
        <f>IFERROR(($P492/60)*$Y492,"")</f>
        <v/>
      </c>
      <c r="AA492" s="20" t="n"/>
      <c r="AB492" s="21">
        <f>IF($A492="","",IF(OR($M492="Not Completed",$U492="Failed",AND($T492&lt;&gt;"",$T492&lt;'Standards &amp; Staff'!$D$2),$AA492&gt;'Standards &amp; Staff'!$F$2),"Yes","No"))</f>
        <v/>
      </c>
      <c r="AC492" s="25">
        <f>IF($A492="","",IF($M492="Not Completed","Room Not Completed",IF($U492="Failed","Failed Inspection",IF(AND($T492&lt;&gt;"",$T492&lt;'Standards &amp; Staff'!$D$2),"Productivity Below Threshold",IF($AA492&gt;'Standards &amp; Staff'!$F$2,"Overtime Above Threshold","")))))</f>
        <v/>
      </c>
      <c r="AD492" s="26" t="n"/>
      <c r="AE492" s="26" t="n"/>
      <c r="AF492" s="20" t="n"/>
    </row>
    <row r="493">
      <c r="A493" s="19" t="n"/>
      <c r="B493" s="20" t="n"/>
      <c r="C493" s="20" t="n"/>
      <c r="D493" s="21">
        <f>IFERROR(INDEX('Standards &amp; Staff'!$B$15:$B$114,MATCH($C493,'Standards &amp; Staff'!$A$15:$A$114,0)),"")</f>
        <v/>
      </c>
      <c r="E493" s="21">
        <f>IFERROR(INDEX('Standards &amp; Staff'!$C$15:$C$114,MATCH($C493,'Standards &amp; Staff'!$A$15:$A$114,0)),"")</f>
        <v/>
      </c>
      <c r="F493" s="20" t="n"/>
      <c r="G493" s="20" t="n"/>
      <c r="H493" s="20" t="n"/>
      <c r="I493" s="20" t="n"/>
      <c r="J493" s="21">
        <f>IFERROR(IF($M493="Completed",INDEX('Standards &amp; Staff'!$B$5:$B$11,MATCH($I493,'Standards &amp; Staff'!$A$5:$A$11,0)),0),"")</f>
        <v/>
      </c>
      <c r="K493" s="22" t="n"/>
      <c r="L493" s="22" t="n"/>
      <c r="M493" s="20" t="n"/>
      <c r="N493" s="21">
        <f>IFERROR(IF(OR($K493="",$L493=""),"",MOD($L493-$K493,1)*1440),"")</f>
        <v/>
      </c>
      <c r="O493" s="20" t="n"/>
      <c r="P493" s="21">
        <f>IF(COUNTA($N493,$O493)=0,"",SUM($N493:$O493))</f>
        <v/>
      </c>
      <c r="Q493" s="21">
        <f>IFERROR(INDEX('Standards &amp; Staff'!$C$5:$C$11,MATCH($I493,'Standards &amp; Staff'!$A$5:$A$11,0)),"")</f>
        <v/>
      </c>
      <c r="R493" s="21">
        <f>IFERROR(($P493/60)*INDEX('Standards &amp; Staff'!$G$15:$G$114,MATCH($C493,'Standards &amp; Staff'!$A$15:$A$114,0)),"")</f>
        <v/>
      </c>
      <c r="S493" s="21">
        <f>IFERROR($N493-$Q493,"")</f>
        <v/>
      </c>
      <c r="T493" s="38">
        <f>IFERROR($J493/$R493,"")</f>
        <v/>
      </c>
      <c r="U493" s="20" t="n"/>
      <c r="V493" s="20" t="n"/>
      <c r="W493" s="20" t="n"/>
      <c r="X493" s="20" t="n"/>
      <c r="Y493" s="39">
        <f>IFERROR(INDEX('Standards &amp; Staff'!$F$15:$F$114,MATCH($C493,'Standards &amp; Staff'!$A$15:$A$114,0)),"")</f>
        <v/>
      </c>
      <c r="Z493" s="39">
        <f>IFERROR(($P493/60)*$Y493,"")</f>
        <v/>
      </c>
      <c r="AA493" s="20" t="n"/>
      <c r="AB493" s="21">
        <f>IF($A493="","",IF(OR($M493="Not Completed",$U493="Failed",AND($T493&lt;&gt;"",$T493&lt;'Standards &amp; Staff'!$D$2),$AA493&gt;'Standards &amp; Staff'!$F$2),"Yes","No"))</f>
        <v/>
      </c>
      <c r="AC493" s="25">
        <f>IF($A493="","",IF($M493="Not Completed","Room Not Completed",IF($U493="Failed","Failed Inspection",IF(AND($T493&lt;&gt;"",$T493&lt;'Standards &amp; Staff'!$D$2),"Productivity Below Threshold",IF($AA493&gt;'Standards &amp; Staff'!$F$2,"Overtime Above Threshold","")))))</f>
        <v/>
      </c>
      <c r="AD493" s="26" t="n"/>
      <c r="AE493" s="26" t="n"/>
      <c r="AF493" s="20" t="n"/>
    </row>
    <row r="494">
      <c r="A494" s="19" t="n"/>
      <c r="B494" s="20" t="n"/>
      <c r="C494" s="20" t="n"/>
      <c r="D494" s="21">
        <f>IFERROR(INDEX('Standards &amp; Staff'!$B$15:$B$114,MATCH($C494,'Standards &amp; Staff'!$A$15:$A$114,0)),"")</f>
        <v/>
      </c>
      <c r="E494" s="21">
        <f>IFERROR(INDEX('Standards &amp; Staff'!$C$15:$C$114,MATCH($C494,'Standards &amp; Staff'!$A$15:$A$114,0)),"")</f>
        <v/>
      </c>
      <c r="F494" s="20" t="n"/>
      <c r="G494" s="20" t="n"/>
      <c r="H494" s="20" t="n"/>
      <c r="I494" s="20" t="n"/>
      <c r="J494" s="21">
        <f>IFERROR(IF($M494="Completed",INDEX('Standards &amp; Staff'!$B$5:$B$11,MATCH($I494,'Standards &amp; Staff'!$A$5:$A$11,0)),0),"")</f>
        <v/>
      </c>
      <c r="K494" s="22" t="n"/>
      <c r="L494" s="22" t="n"/>
      <c r="M494" s="20" t="n"/>
      <c r="N494" s="21">
        <f>IFERROR(IF(OR($K494="",$L494=""),"",MOD($L494-$K494,1)*1440),"")</f>
        <v/>
      </c>
      <c r="O494" s="20" t="n"/>
      <c r="P494" s="21">
        <f>IF(COUNTA($N494,$O494)=0,"",SUM($N494:$O494))</f>
        <v/>
      </c>
      <c r="Q494" s="21">
        <f>IFERROR(INDEX('Standards &amp; Staff'!$C$5:$C$11,MATCH($I494,'Standards &amp; Staff'!$A$5:$A$11,0)),"")</f>
        <v/>
      </c>
      <c r="R494" s="21">
        <f>IFERROR(($P494/60)*INDEX('Standards &amp; Staff'!$G$15:$G$114,MATCH($C494,'Standards &amp; Staff'!$A$15:$A$114,0)),"")</f>
        <v/>
      </c>
      <c r="S494" s="21">
        <f>IFERROR($N494-$Q494,"")</f>
        <v/>
      </c>
      <c r="T494" s="38">
        <f>IFERROR($J494/$R494,"")</f>
        <v/>
      </c>
      <c r="U494" s="20" t="n"/>
      <c r="V494" s="20" t="n"/>
      <c r="W494" s="20" t="n"/>
      <c r="X494" s="20" t="n"/>
      <c r="Y494" s="39">
        <f>IFERROR(INDEX('Standards &amp; Staff'!$F$15:$F$114,MATCH($C494,'Standards &amp; Staff'!$A$15:$A$114,0)),"")</f>
        <v/>
      </c>
      <c r="Z494" s="39">
        <f>IFERROR(($P494/60)*$Y494,"")</f>
        <v/>
      </c>
      <c r="AA494" s="20" t="n"/>
      <c r="AB494" s="21">
        <f>IF($A494="","",IF(OR($M494="Not Completed",$U494="Failed",AND($T494&lt;&gt;"",$T494&lt;'Standards &amp; Staff'!$D$2),$AA494&gt;'Standards &amp; Staff'!$F$2),"Yes","No"))</f>
        <v/>
      </c>
      <c r="AC494" s="25">
        <f>IF($A494="","",IF($M494="Not Completed","Room Not Completed",IF($U494="Failed","Failed Inspection",IF(AND($T494&lt;&gt;"",$T494&lt;'Standards &amp; Staff'!$D$2),"Productivity Below Threshold",IF($AA494&gt;'Standards &amp; Staff'!$F$2,"Overtime Above Threshold","")))))</f>
        <v/>
      </c>
      <c r="AD494" s="26" t="n"/>
      <c r="AE494" s="26" t="n"/>
      <c r="AF494" s="20" t="n"/>
    </row>
    <row r="495">
      <c r="A495" s="19" t="n"/>
      <c r="B495" s="20" t="n"/>
      <c r="C495" s="20" t="n"/>
      <c r="D495" s="21">
        <f>IFERROR(INDEX('Standards &amp; Staff'!$B$15:$B$114,MATCH($C495,'Standards &amp; Staff'!$A$15:$A$114,0)),"")</f>
        <v/>
      </c>
      <c r="E495" s="21">
        <f>IFERROR(INDEX('Standards &amp; Staff'!$C$15:$C$114,MATCH($C495,'Standards &amp; Staff'!$A$15:$A$114,0)),"")</f>
        <v/>
      </c>
      <c r="F495" s="20" t="n"/>
      <c r="G495" s="20" t="n"/>
      <c r="H495" s="20" t="n"/>
      <c r="I495" s="20" t="n"/>
      <c r="J495" s="21">
        <f>IFERROR(IF($M495="Completed",INDEX('Standards &amp; Staff'!$B$5:$B$11,MATCH($I495,'Standards &amp; Staff'!$A$5:$A$11,0)),0),"")</f>
        <v/>
      </c>
      <c r="K495" s="22" t="n"/>
      <c r="L495" s="22" t="n"/>
      <c r="M495" s="20" t="n"/>
      <c r="N495" s="21">
        <f>IFERROR(IF(OR($K495="",$L495=""),"",MOD($L495-$K495,1)*1440),"")</f>
        <v/>
      </c>
      <c r="O495" s="20" t="n"/>
      <c r="P495" s="21">
        <f>IF(COUNTA($N495,$O495)=0,"",SUM($N495:$O495))</f>
        <v/>
      </c>
      <c r="Q495" s="21">
        <f>IFERROR(INDEX('Standards &amp; Staff'!$C$5:$C$11,MATCH($I495,'Standards &amp; Staff'!$A$5:$A$11,0)),"")</f>
        <v/>
      </c>
      <c r="R495" s="21">
        <f>IFERROR(($P495/60)*INDEX('Standards &amp; Staff'!$G$15:$G$114,MATCH($C495,'Standards &amp; Staff'!$A$15:$A$114,0)),"")</f>
        <v/>
      </c>
      <c r="S495" s="21">
        <f>IFERROR($N495-$Q495,"")</f>
        <v/>
      </c>
      <c r="T495" s="38">
        <f>IFERROR($J495/$R495,"")</f>
        <v/>
      </c>
      <c r="U495" s="20" t="n"/>
      <c r="V495" s="20" t="n"/>
      <c r="W495" s="20" t="n"/>
      <c r="X495" s="20" t="n"/>
      <c r="Y495" s="39">
        <f>IFERROR(INDEX('Standards &amp; Staff'!$F$15:$F$114,MATCH($C495,'Standards &amp; Staff'!$A$15:$A$114,0)),"")</f>
        <v/>
      </c>
      <c r="Z495" s="39">
        <f>IFERROR(($P495/60)*$Y495,"")</f>
        <v/>
      </c>
      <c r="AA495" s="20" t="n"/>
      <c r="AB495" s="21">
        <f>IF($A495="","",IF(OR($M495="Not Completed",$U495="Failed",AND($T495&lt;&gt;"",$T495&lt;'Standards &amp; Staff'!$D$2),$AA495&gt;'Standards &amp; Staff'!$F$2),"Yes","No"))</f>
        <v/>
      </c>
      <c r="AC495" s="25">
        <f>IF($A495="","",IF($M495="Not Completed","Room Not Completed",IF($U495="Failed","Failed Inspection",IF(AND($T495&lt;&gt;"",$T495&lt;'Standards &amp; Staff'!$D$2),"Productivity Below Threshold",IF($AA495&gt;'Standards &amp; Staff'!$F$2,"Overtime Above Threshold","")))))</f>
        <v/>
      </c>
      <c r="AD495" s="26" t="n"/>
      <c r="AE495" s="26" t="n"/>
      <c r="AF495" s="20" t="n"/>
    </row>
    <row r="496">
      <c r="A496" s="19" t="n"/>
      <c r="B496" s="20" t="n"/>
      <c r="C496" s="20" t="n"/>
      <c r="D496" s="21">
        <f>IFERROR(INDEX('Standards &amp; Staff'!$B$15:$B$114,MATCH($C496,'Standards &amp; Staff'!$A$15:$A$114,0)),"")</f>
        <v/>
      </c>
      <c r="E496" s="21">
        <f>IFERROR(INDEX('Standards &amp; Staff'!$C$15:$C$114,MATCH($C496,'Standards &amp; Staff'!$A$15:$A$114,0)),"")</f>
        <v/>
      </c>
      <c r="F496" s="20" t="n"/>
      <c r="G496" s="20" t="n"/>
      <c r="H496" s="20" t="n"/>
      <c r="I496" s="20" t="n"/>
      <c r="J496" s="21">
        <f>IFERROR(IF($M496="Completed",INDEX('Standards &amp; Staff'!$B$5:$B$11,MATCH($I496,'Standards &amp; Staff'!$A$5:$A$11,0)),0),"")</f>
        <v/>
      </c>
      <c r="K496" s="22" t="n"/>
      <c r="L496" s="22" t="n"/>
      <c r="M496" s="20" t="n"/>
      <c r="N496" s="21">
        <f>IFERROR(IF(OR($K496="",$L496=""),"",MOD($L496-$K496,1)*1440),"")</f>
        <v/>
      </c>
      <c r="O496" s="20" t="n"/>
      <c r="P496" s="21">
        <f>IF(COUNTA($N496,$O496)=0,"",SUM($N496:$O496))</f>
        <v/>
      </c>
      <c r="Q496" s="21">
        <f>IFERROR(INDEX('Standards &amp; Staff'!$C$5:$C$11,MATCH($I496,'Standards &amp; Staff'!$A$5:$A$11,0)),"")</f>
        <v/>
      </c>
      <c r="R496" s="21">
        <f>IFERROR(($P496/60)*INDEX('Standards &amp; Staff'!$G$15:$G$114,MATCH($C496,'Standards &amp; Staff'!$A$15:$A$114,0)),"")</f>
        <v/>
      </c>
      <c r="S496" s="21">
        <f>IFERROR($N496-$Q496,"")</f>
        <v/>
      </c>
      <c r="T496" s="38">
        <f>IFERROR($J496/$R496,"")</f>
        <v/>
      </c>
      <c r="U496" s="20" t="n"/>
      <c r="V496" s="20" t="n"/>
      <c r="W496" s="20" t="n"/>
      <c r="X496" s="20" t="n"/>
      <c r="Y496" s="39">
        <f>IFERROR(INDEX('Standards &amp; Staff'!$F$15:$F$114,MATCH($C496,'Standards &amp; Staff'!$A$15:$A$114,0)),"")</f>
        <v/>
      </c>
      <c r="Z496" s="39">
        <f>IFERROR(($P496/60)*$Y496,"")</f>
        <v/>
      </c>
      <c r="AA496" s="20" t="n"/>
      <c r="AB496" s="21">
        <f>IF($A496="","",IF(OR($M496="Not Completed",$U496="Failed",AND($T496&lt;&gt;"",$T496&lt;'Standards &amp; Staff'!$D$2),$AA496&gt;'Standards &amp; Staff'!$F$2),"Yes","No"))</f>
        <v/>
      </c>
      <c r="AC496" s="25">
        <f>IF($A496="","",IF($M496="Not Completed","Room Not Completed",IF($U496="Failed","Failed Inspection",IF(AND($T496&lt;&gt;"",$T496&lt;'Standards &amp; Staff'!$D$2),"Productivity Below Threshold",IF($AA496&gt;'Standards &amp; Staff'!$F$2,"Overtime Above Threshold","")))))</f>
        <v/>
      </c>
      <c r="AD496" s="26" t="n"/>
      <c r="AE496" s="26" t="n"/>
      <c r="AF496" s="20" t="n"/>
    </row>
    <row r="497">
      <c r="A497" s="19" t="n"/>
      <c r="B497" s="20" t="n"/>
      <c r="C497" s="20" t="n"/>
      <c r="D497" s="21">
        <f>IFERROR(INDEX('Standards &amp; Staff'!$B$15:$B$114,MATCH($C497,'Standards &amp; Staff'!$A$15:$A$114,0)),"")</f>
        <v/>
      </c>
      <c r="E497" s="21">
        <f>IFERROR(INDEX('Standards &amp; Staff'!$C$15:$C$114,MATCH($C497,'Standards &amp; Staff'!$A$15:$A$114,0)),"")</f>
        <v/>
      </c>
      <c r="F497" s="20" t="n"/>
      <c r="G497" s="20" t="n"/>
      <c r="H497" s="20" t="n"/>
      <c r="I497" s="20" t="n"/>
      <c r="J497" s="21">
        <f>IFERROR(IF($M497="Completed",INDEX('Standards &amp; Staff'!$B$5:$B$11,MATCH($I497,'Standards &amp; Staff'!$A$5:$A$11,0)),0),"")</f>
        <v/>
      </c>
      <c r="K497" s="22" t="n"/>
      <c r="L497" s="22" t="n"/>
      <c r="M497" s="20" t="n"/>
      <c r="N497" s="21">
        <f>IFERROR(IF(OR($K497="",$L497=""),"",MOD($L497-$K497,1)*1440),"")</f>
        <v/>
      </c>
      <c r="O497" s="20" t="n"/>
      <c r="P497" s="21">
        <f>IF(COUNTA($N497,$O497)=0,"",SUM($N497:$O497))</f>
        <v/>
      </c>
      <c r="Q497" s="21">
        <f>IFERROR(INDEX('Standards &amp; Staff'!$C$5:$C$11,MATCH($I497,'Standards &amp; Staff'!$A$5:$A$11,0)),"")</f>
        <v/>
      </c>
      <c r="R497" s="21">
        <f>IFERROR(($P497/60)*INDEX('Standards &amp; Staff'!$G$15:$G$114,MATCH($C497,'Standards &amp; Staff'!$A$15:$A$114,0)),"")</f>
        <v/>
      </c>
      <c r="S497" s="21">
        <f>IFERROR($N497-$Q497,"")</f>
        <v/>
      </c>
      <c r="T497" s="38">
        <f>IFERROR($J497/$R497,"")</f>
        <v/>
      </c>
      <c r="U497" s="20" t="n"/>
      <c r="V497" s="20" t="n"/>
      <c r="W497" s="20" t="n"/>
      <c r="X497" s="20" t="n"/>
      <c r="Y497" s="39">
        <f>IFERROR(INDEX('Standards &amp; Staff'!$F$15:$F$114,MATCH($C497,'Standards &amp; Staff'!$A$15:$A$114,0)),"")</f>
        <v/>
      </c>
      <c r="Z497" s="39">
        <f>IFERROR(($P497/60)*$Y497,"")</f>
        <v/>
      </c>
      <c r="AA497" s="20" t="n"/>
      <c r="AB497" s="21">
        <f>IF($A497="","",IF(OR($M497="Not Completed",$U497="Failed",AND($T497&lt;&gt;"",$T497&lt;'Standards &amp; Staff'!$D$2),$AA497&gt;'Standards &amp; Staff'!$F$2),"Yes","No"))</f>
        <v/>
      </c>
      <c r="AC497" s="25">
        <f>IF($A497="","",IF($M497="Not Completed","Room Not Completed",IF($U497="Failed","Failed Inspection",IF(AND($T497&lt;&gt;"",$T497&lt;'Standards &amp; Staff'!$D$2),"Productivity Below Threshold",IF($AA497&gt;'Standards &amp; Staff'!$F$2,"Overtime Above Threshold","")))))</f>
        <v/>
      </c>
      <c r="AD497" s="26" t="n"/>
      <c r="AE497" s="26" t="n"/>
      <c r="AF497" s="20" t="n"/>
    </row>
    <row r="498">
      <c r="A498" s="19" t="n"/>
      <c r="B498" s="20" t="n"/>
      <c r="C498" s="20" t="n"/>
      <c r="D498" s="21">
        <f>IFERROR(INDEX('Standards &amp; Staff'!$B$15:$B$114,MATCH($C498,'Standards &amp; Staff'!$A$15:$A$114,0)),"")</f>
        <v/>
      </c>
      <c r="E498" s="21">
        <f>IFERROR(INDEX('Standards &amp; Staff'!$C$15:$C$114,MATCH($C498,'Standards &amp; Staff'!$A$15:$A$114,0)),"")</f>
        <v/>
      </c>
      <c r="F498" s="20" t="n"/>
      <c r="G498" s="20" t="n"/>
      <c r="H498" s="20" t="n"/>
      <c r="I498" s="20" t="n"/>
      <c r="J498" s="21">
        <f>IFERROR(IF($M498="Completed",INDEX('Standards &amp; Staff'!$B$5:$B$11,MATCH($I498,'Standards &amp; Staff'!$A$5:$A$11,0)),0),"")</f>
        <v/>
      </c>
      <c r="K498" s="22" t="n"/>
      <c r="L498" s="22" t="n"/>
      <c r="M498" s="20" t="n"/>
      <c r="N498" s="21">
        <f>IFERROR(IF(OR($K498="",$L498=""),"",MOD($L498-$K498,1)*1440),"")</f>
        <v/>
      </c>
      <c r="O498" s="20" t="n"/>
      <c r="P498" s="21">
        <f>IF(COUNTA($N498,$O498)=0,"",SUM($N498:$O498))</f>
        <v/>
      </c>
      <c r="Q498" s="21">
        <f>IFERROR(INDEX('Standards &amp; Staff'!$C$5:$C$11,MATCH($I498,'Standards &amp; Staff'!$A$5:$A$11,0)),"")</f>
        <v/>
      </c>
      <c r="R498" s="21">
        <f>IFERROR(($P498/60)*INDEX('Standards &amp; Staff'!$G$15:$G$114,MATCH($C498,'Standards &amp; Staff'!$A$15:$A$114,0)),"")</f>
        <v/>
      </c>
      <c r="S498" s="21">
        <f>IFERROR($N498-$Q498,"")</f>
        <v/>
      </c>
      <c r="T498" s="38">
        <f>IFERROR($J498/$R498,"")</f>
        <v/>
      </c>
      <c r="U498" s="20" t="n"/>
      <c r="V498" s="20" t="n"/>
      <c r="W498" s="20" t="n"/>
      <c r="X498" s="20" t="n"/>
      <c r="Y498" s="39">
        <f>IFERROR(INDEX('Standards &amp; Staff'!$F$15:$F$114,MATCH($C498,'Standards &amp; Staff'!$A$15:$A$114,0)),"")</f>
        <v/>
      </c>
      <c r="Z498" s="39">
        <f>IFERROR(($P498/60)*$Y498,"")</f>
        <v/>
      </c>
      <c r="AA498" s="20" t="n"/>
      <c r="AB498" s="21">
        <f>IF($A498="","",IF(OR($M498="Not Completed",$U498="Failed",AND($T498&lt;&gt;"",$T498&lt;'Standards &amp; Staff'!$D$2),$AA498&gt;'Standards &amp; Staff'!$F$2),"Yes","No"))</f>
        <v/>
      </c>
      <c r="AC498" s="25">
        <f>IF($A498="","",IF($M498="Not Completed","Room Not Completed",IF($U498="Failed","Failed Inspection",IF(AND($T498&lt;&gt;"",$T498&lt;'Standards &amp; Staff'!$D$2),"Productivity Below Threshold",IF($AA498&gt;'Standards &amp; Staff'!$F$2,"Overtime Above Threshold","")))))</f>
        <v/>
      </c>
      <c r="AD498" s="26" t="n"/>
      <c r="AE498" s="26" t="n"/>
      <c r="AF498" s="20" t="n"/>
    </row>
    <row r="499">
      <c r="A499" s="19" t="n"/>
      <c r="B499" s="20" t="n"/>
      <c r="C499" s="20" t="n"/>
      <c r="D499" s="21">
        <f>IFERROR(INDEX('Standards &amp; Staff'!$B$15:$B$114,MATCH($C499,'Standards &amp; Staff'!$A$15:$A$114,0)),"")</f>
        <v/>
      </c>
      <c r="E499" s="21">
        <f>IFERROR(INDEX('Standards &amp; Staff'!$C$15:$C$114,MATCH($C499,'Standards &amp; Staff'!$A$15:$A$114,0)),"")</f>
        <v/>
      </c>
      <c r="F499" s="20" t="n"/>
      <c r="G499" s="20" t="n"/>
      <c r="H499" s="20" t="n"/>
      <c r="I499" s="20" t="n"/>
      <c r="J499" s="21">
        <f>IFERROR(IF($M499="Completed",INDEX('Standards &amp; Staff'!$B$5:$B$11,MATCH($I499,'Standards &amp; Staff'!$A$5:$A$11,0)),0),"")</f>
        <v/>
      </c>
      <c r="K499" s="22" t="n"/>
      <c r="L499" s="22" t="n"/>
      <c r="M499" s="20" t="n"/>
      <c r="N499" s="21">
        <f>IFERROR(IF(OR($K499="",$L499=""),"",MOD($L499-$K499,1)*1440),"")</f>
        <v/>
      </c>
      <c r="O499" s="20" t="n"/>
      <c r="P499" s="21">
        <f>IF(COUNTA($N499,$O499)=0,"",SUM($N499:$O499))</f>
        <v/>
      </c>
      <c r="Q499" s="21">
        <f>IFERROR(INDEX('Standards &amp; Staff'!$C$5:$C$11,MATCH($I499,'Standards &amp; Staff'!$A$5:$A$11,0)),"")</f>
        <v/>
      </c>
      <c r="R499" s="21">
        <f>IFERROR(($P499/60)*INDEX('Standards &amp; Staff'!$G$15:$G$114,MATCH($C499,'Standards &amp; Staff'!$A$15:$A$114,0)),"")</f>
        <v/>
      </c>
      <c r="S499" s="21">
        <f>IFERROR($N499-$Q499,"")</f>
        <v/>
      </c>
      <c r="T499" s="38">
        <f>IFERROR($J499/$R499,"")</f>
        <v/>
      </c>
      <c r="U499" s="20" t="n"/>
      <c r="V499" s="20" t="n"/>
      <c r="W499" s="20" t="n"/>
      <c r="X499" s="20" t="n"/>
      <c r="Y499" s="39">
        <f>IFERROR(INDEX('Standards &amp; Staff'!$F$15:$F$114,MATCH($C499,'Standards &amp; Staff'!$A$15:$A$114,0)),"")</f>
        <v/>
      </c>
      <c r="Z499" s="39">
        <f>IFERROR(($P499/60)*$Y499,"")</f>
        <v/>
      </c>
      <c r="AA499" s="20" t="n"/>
      <c r="AB499" s="21">
        <f>IF($A499="","",IF(OR($M499="Not Completed",$U499="Failed",AND($T499&lt;&gt;"",$T499&lt;'Standards &amp; Staff'!$D$2),$AA499&gt;'Standards &amp; Staff'!$F$2),"Yes","No"))</f>
        <v/>
      </c>
      <c r="AC499" s="25">
        <f>IF($A499="","",IF($M499="Not Completed","Room Not Completed",IF($U499="Failed","Failed Inspection",IF(AND($T499&lt;&gt;"",$T499&lt;'Standards &amp; Staff'!$D$2),"Productivity Below Threshold",IF($AA499&gt;'Standards &amp; Staff'!$F$2,"Overtime Above Threshold","")))))</f>
        <v/>
      </c>
      <c r="AD499" s="26" t="n"/>
      <c r="AE499" s="26" t="n"/>
      <c r="AF499" s="20" t="n"/>
    </row>
    <row r="500">
      <c r="A500" s="19" t="n"/>
      <c r="B500" s="20" t="n"/>
      <c r="C500" s="20" t="n"/>
      <c r="D500" s="21">
        <f>IFERROR(INDEX('Standards &amp; Staff'!$B$15:$B$114,MATCH($C500,'Standards &amp; Staff'!$A$15:$A$114,0)),"")</f>
        <v/>
      </c>
      <c r="E500" s="21">
        <f>IFERROR(INDEX('Standards &amp; Staff'!$C$15:$C$114,MATCH($C500,'Standards &amp; Staff'!$A$15:$A$114,0)),"")</f>
        <v/>
      </c>
      <c r="F500" s="20" t="n"/>
      <c r="G500" s="20" t="n"/>
      <c r="H500" s="20" t="n"/>
      <c r="I500" s="20" t="n"/>
      <c r="J500" s="21">
        <f>IFERROR(IF($M500="Completed",INDEX('Standards &amp; Staff'!$B$5:$B$11,MATCH($I500,'Standards &amp; Staff'!$A$5:$A$11,0)),0),"")</f>
        <v/>
      </c>
      <c r="K500" s="22" t="n"/>
      <c r="L500" s="22" t="n"/>
      <c r="M500" s="20" t="n"/>
      <c r="N500" s="21">
        <f>IFERROR(IF(OR($K500="",$L500=""),"",MOD($L500-$K500,1)*1440),"")</f>
        <v/>
      </c>
      <c r="O500" s="20" t="n"/>
      <c r="P500" s="21">
        <f>IF(COUNTA($N500,$O500)=0,"",SUM($N500:$O500))</f>
        <v/>
      </c>
      <c r="Q500" s="21">
        <f>IFERROR(INDEX('Standards &amp; Staff'!$C$5:$C$11,MATCH($I500,'Standards &amp; Staff'!$A$5:$A$11,0)),"")</f>
        <v/>
      </c>
      <c r="R500" s="21">
        <f>IFERROR(($P500/60)*INDEX('Standards &amp; Staff'!$G$15:$G$114,MATCH($C500,'Standards &amp; Staff'!$A$15:$A$114,0)),"")</f>
        <v/>
      </c>
      <c r="S500" s="21">
        <f>IFERROR($N500-$Q500,"")</f>
        <v/>
      </c>
      <c r="T500" s="38">
        <f>IFERROR($J500/$R500,"")</f>
        <v/>
      </c>
      <c r="U500" s="20" t="n"/>
      <c r="V500" s="20" t="n"/>
      <c r="W500" s="20" t="n"/>
      <c r="X500" s="20" t="n"/>
      <c r="Y500" s="39">
        <f>IFERROR(INDEX('Standards &amp; Staff'!$F$15:$F$114,MATCH($C500,'Standards &amp; Staff'!$A$15:$A$114,0)),"")</f>
        <v/>
      </c>
      <c r="Z500" s="39">
        <f>IFERROR(($P500/60)*$Y500,"")</f>
        <v/>
      </c>
      <c r="AA500" s="20" t="n"/>
      <c r="AB500" s="21">
        <f>IF($A500="","",IF(OR($M500="Not Completed",$U500="Failed",AND($T500&lt;&gt;"",$T500&lt;'Standards &amp; Staff'!$D$2),$AA500&gt;'Standards &amp; Staff'!$F$2),"Yes","No"))</f>
        <v/>
      </c>
      <c r="AC500" s="25">
        <f>IF($A500="","",IF($M500="Not Completed","Room Not Completed",IF($U500="Failed","Failed Inspection",IF(AND($T500&lt;&gt;"",$T500&lt;'Standards &amp; Staff'!$D$2),"Productivity Below Threshold",IF($AA500&gt;'Standards &amp; Staff'!$F$2,"Overtime Above Threshold","")))))</f>
        <v/>
      </c>
      <c r="AD500" s="26" t="n"/>
      <c r="AE500" s="26" t="n"/>
      <c r="AF500" s="20" t="n"/>
    </row>
    <row r="501">
      <c r="A501" s="19" t="n"/>
      <c r="B501" s="20" t="n"/>
      <c r="C501" s="20" t="n"/>
      <c r="D501" s="21">
        <f>IFERROR(INDEX('Standards &amp; Staff'!$B$15:$B$114,MATCH($C501,'Standards &amp; Staff'!$A$15:$A$114,0)),"")</f>
        <v/>
      </c>
      <c r="E501" s="21">
        <f>IFERROR(INDEX('Standards &amp; Staff'!$C$15:$C$114,MATCH($C501,'Standards &amp; Staff'!$A$15:$A$114,0)),"")</f>
        <v/>
      </c>
      <c r="F501" s="20" t="n"/>
      <c r="G501" s="20" t="n"/>
      <c r="H501" s="20" t="n"/>
      <c r="I501" s="20" t="n"/>
      <c r="J501" s="21">
        <f>IFERROR(IF($M501="Completed",INDEX('Standards &amp; Staff'!$B$5:$B$11,MATCH($I501,'Standards &amp; Staff'!$A$5:$A$11,0)),0),"")</f>
        <v/>
      </c>
      <c r="K501" s="22" t="n"/>
      <c r="L501" s="22" t="n"/>
      <c r="M501" s="20" t="n"/>
      <c r="N501" s="21">
        <f>IFERROR(IF(OR($K501="",$L501=""),"",MOD($L501-$K501,1)*1440),"")</f>
        <v/>
      </c>
      <c r="O501" s="20" t="n"/>
      <c r="P501" s="21">
        <f>IF(COUNTA($N501,$O501)=0,"",SUM($N501:$O501))</f>
        <v/>
      </c>
      <c r="Q501" s="21">
        <f>IFERROR(INDEX('Standards &amp; Staff'!$C$5:$C$11,MATCH($I501,'Standards &amp; Staff'!$A$5:$A$11,0)),"")</f>
        <v/>
      </c>
      <c r="R501" s="21">
        <f>IFERROR(($P501/60)*INDEX('Standards &amp; Staff'!$G$15:$G$114,MATCH($C501,'Standards &amp; Staff'!$A$15:$A$114,0)),"")</f>
        <v/>
      </c>
      <c r="S501" s="21">
        <f>IFERROR($N501-$Q501,"")</f>
        <v/>
      </c>
      <c r="T501" s="38">
        <f>IFERROR($J501/$R501,"")</f>
        <v/>
      </c>
      <c r="U501" s="20" t="n"/>
      <c r="V501" s="20" t="n"/>
      <c r="W501" s="20" t="n"/>
      <c r="X501" s="20" t="n"/>
      <c r="Y501" s="39">
        <f>IFERROR(INDEX('Standards &amp; Staff'!$F$15:$F$114,MATCH($C501,'Standards &amp; Staff'!$A$15:$A$114,0)),"")</f>
        <v/>
      </c>
      <c r="Z501" s="39">
        <f>IFERROR(($P501/60)*$Y501,"")</f>
        <v/>
      </c>
      <c r="AA501" s="20" t="n"/>
      <c r="AB501" s="21">
        <f>IF($A501="","",IF(OR($M501="Not Completed",$U501="Failed",AND($T501&lt;&gt;"",$T501&lt;'Standards &amp; Staff'!$D$2),$AA501&gt;'Standards &amp; Staff'!$F$2),"Yes","No"))</f>
        <v/>
      </c>
      <c r="AC501" s="25">
        <f>IF($A501="","",IF($M501="Not Completed","Room Not Completed",IF($U501="Failed","Failed Inspection",IF(AND($T501&lt;&gt;"",$T501&lt;'Standards &amp; Staff'!$D$2),"Productivity Below Threshold",IF($AA501&gt;'Standards &amp; Staff'!$F$2,"Overtime Above Threshold","")))))</f>
        <v/>
      </c>
      <c r="AD501" s="26" t="n"/>
      <c r="AE501" s="26" t="n"/>
      <c r="AF501" s="20" t="n"/>
    </row>
  </sheetData>
  <conditionalFormatting sqref="T2:T501">
    <cfRule type="expression" priority="1" dxfId="0">
      <formula>AND(T2&lt;&gt;"",T2&lt;'Standards &amp; Staff'!$D$2)</formula>
    </cfRule>
  </conditionalFormatting>
  <conditionalFormatting sqref="U2:U501">
    <cfRule type="expression" priority="2" dxfId="0">
      <formula>U2="Failed"</formula>
    </cfRule>
  </conditionalFormatting>
  <conditionalFormatting sqref="AB2:AB501">
    <cfRule type="expression" priority="3" dxfId="0">
      <formula>AB2="Yes"</formula>
    </cfRule>
  </conditionalFormatting>
  <conditionalFormatting sqref="M2:M501">
    <cfRule type="expression" priority="4" dxfId="0">
      <formula>M2="Not Completed"</formula>
    </cfRule>
  </conditionalFormatting>
  <dataValidations count="8">
    <dataValidation sqref="B2:B501" showDropDown="0" showInputMessage="1" showErrorMessage="1" allowBlank="0" errorTitle="Invalid Entry" error="Select a value from the drop-down list." promptTitle="Shift" prompt="Select the work shift." type="list" errorStyle="stop">
      <formula1>"Day,Evening,Overnight"</formula1>
    </dataValidation>
    <dataValidation sqref="C2:C501" showDropDown="0" showInputMessage="1" showErrorMessage="1" allowBlank="0" errorTitle="Invalid Entry" error="Select a value from the drop-down list." promptTitle="Employee ID" prompt="Select an active employee ID." type="list" errorStyle="stop">
      <formula1>"HK-1001,HK-1002,HK-1003,HK-1004,HK-1005,HK-1006,HK-1007,HK-1008"</formula1>
    </dataValidation>
    <dataValidation sqref="F2:F501" showDropDown="0" showInputMessage="1" showErrorMessage="1" allowBlank="0" errorTitle="Invalid Entry" error="Select a value from the drop-down list." promptTitle="Hotel Section" prompt="Select the assigned section." type="list" errorStyle="stop">
      <formula1>"North,South,East,West,Suites,Cottages,Public Areas,All Sections"</formula1>
    </dataValidation>
    <dataValidation sqref="H2:H501" showDropDown="0" showInputMessage="1" showErrorMessage="1" allowBlank="0" errorTitle="Invalid Entry" error="Select a value from the drop-down list." promptTitle="Room Type" prompt="Select a room type." type="list" errorStyle="stop">
      <formula1>"Standard King,Double Queen,Suite,Accessible Room,Other"</formula1>
    </dataValidation>
    <dataValidation sqref="I2:I501" showDropDown="0" showInputMessage="1" showErrorMessage="1" allowBlank="0" errorTitle="Invalid Entry" error="Select a value from the drop-down list." promptTitle="Cleaning Type" prompt="Select the cleaning assignment." type="list" errorStyle="stop">
      <formula1>"Stayover,Checkout,Deep Clean,Touch-Up,Turndown,Public Area,Other"</formula1>
    </dataValidation>
    <dataValidation sqref="M2:M501" showDropDown="0" showInputMessage="1" showErrorMessage="1" allowBlank="0" errorTitle="Invalid Entry" error="Select a value from the drop-down list." promptTitle="Completion Status" prompt="Select the assignment outcome." type="list" errorStyle="stop">
      <formula1>"Completed,Not Completed,Out of Order,Guest Refused,Reassigned"</formula1>
    </dataValidation>
    <dataValidation sqref="U2:U501" showDropDown="0" showInputMessage="1" showErrorMessage="1" allowBlank="0" errorTitle="Invalid Entry" error="Select a value from the drop-down list." promptTitle="Inspection Result" prompt="Select the inspection result." type="list" errorStyle="stop">
      <formula1>"Not Inspected,Passed,Failed,Recheck Passed"</formula1>
    </dataValidation>
    <dataValidation sqref="AF2:AF501" showDropDown="0" showInputMessage="1" showErrorMessage="1" allowBlank="0" errorTitle="Invalid Entry" error="Select a value from the drop-down list." promptTitle="Record Status" prompt="Select the record workflow status." type="list" errorStyle="stop">
      <formula1>"Draft,Reviewed,Approved"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4"/>
  <sheetViews>
    <sheetView showGridLines="0" zoomScale="70" zoomScaleNormal="7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6" customWidth="1" min="4" max="4"/>
    <col width="18" customWidth="1" min="5" max="5"/>
    <col width="15" customWidth="1" min="6" max="6"/>
    <col width="24" customWidth="1" min="7" max="7"/>
    <col width="12" customWidth="1" min="8" max="8"/>
    <col width="20" customWidth="1" min="9" max="9"/>
    <col width="30" customWidth="1" min="10" max="10"/>
  </cols>
  <sheetData>
    <row r="1">
      <c r="A1" s="1" t="inlineStr">
        <is>
          <t>Housekeeping Standards, Staff, and Validation Lists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4" t="inlineStr">
        <is>
          <t>Inspection Passing Score</t>
        </is>
      </c>
      <c r="B2" s="6" t="n">
        <v>90</v>
      </c>
      <c r="C2" s="4" t="inlineStr">
        <is>
          <t>Productivity Review Threshold</t>
        </is>
      </c>
      <c r="D2" s="40" t="n">
        <v>0.85</v>
      </c>
      <c r="E2" s="4" t="inlineStr">
        <is>
          <t>Overtime Review Threshold in Minutes</t>
        </is>
      </c>
      <c r="F2" s="6" t="n">
        <v>30</v>
      </c>
      <c r="G2" s="4" t="inlineStr">
        <is>
          <t>Minutes Variance Review Threshold</t>
        </is>
      </c>
      <c r="H2" s="6" t="n">
        <v>10</v>
      </c>
      <c r="I2" s="4" t="inlineStr">
        <is>
          <t>Standard Shift Hours</t>
        </is>
      </c>
      <c r="J2" s="6" t="n">
        <v>8</v>
      </c>
    </row>
    <row r="4">
      <c r="A4" s="28" t="inlineStr">
        <is>
          <t>Cleaning Type</t>
        </is>
      </c>
      <c r="B4" s="28" t="inlineStr">
        <is>
          <t>Room Credits</t>
        </is>
      </c>
      <c r="C4" s="28" t="inlineStr">
        <is>
          <t>Target Minutes</t>
        </is>
      </c>
      <c r="D4" s="28" t="inlineStr">
        <is>
          <t>Requires Room Number</t>
        </is>
      </c>
      <c r="E4" s="28" t="inlineStr">
        <is>
          <t>Active</t>
        </is>
      </c>
    </row>
    <row r="5">
      <c r="A5" s="29" t="inlineStr">
        <is>
          <t>Stayover</t>
        </is>
      </c>
      <c r="B5" s="29" t="n">
        <v>0.5</v>
      </c>
      <c r="C5" s="29" t="n">
        <v>15</v>
      </c>
      <c r="D5" s="29" t="inlineStr">
        <is>
          <t>Yes</t>
        </is>
      </c>
      <c r="E5" s="29" t="inlineStr">
        <is>
          <t>Yes</t>
        </is>
      </c>
    </row>
    <row r="6">
      <c r="A6" s="29" t="inlineStr">
        <is>
          <t>Checkout</t>
        </is>
      </c>
      <c r="B6" s="29" t="n">
        <v>1</v>
      </c>
      <c r="C6" s="29" t="n">
        <v>30</v>
      </c>
      <c r="D6" s="29" t="inlineStr">
        <is>
          <t>Yes</t>
        </is>
      </c>
      <c r="E6" s="29" t="inlineStr">
        <is>
          <t>Yes</t>
        </is>
      </c>
    </row>
    <row r="7">
      <c r="A7" s="29" t="inlineStr">
        <is>
          <t>Deep Clean</t>
        </is>
      </c>
      <c r="B7" s="29" t="n">
        <v>1.5</v>
      </c>
      <c r="C7" s="29" t="n">
        <v>50</v>
      </c>
      <c r="D7" s="29" t="inlineStr">
        <is>
          <t>Yes</t>
        </is>
      </c>
      <c r="E7" s="29" t="inlineStr">
        <is>
          <t>Yes</t>
        </is>
      </c>
    </row>
    <row r="8">
      <c r="A8" s="29" t="inlineStr">
        <is>
          <t>Touch-Up</t>
        </is>
      </c>
      <c r="B8" s="29" t="n">
        <v>0.25</v>
      </c>
      <c r="C8" s="29" t="n">
        <v>10</v>
      </c>
      <c r="D8" s="29" t="inlineStr">
        <is>
          <t>Yes</t>
        </is>
      </c>
      <c r="E8" s="29" t="inlineStr">
        <is>
          <t>Yes</t>
        </is>
      </c>
    </row>
    <row r="9">
      <c r="A9" s="29" t="inlineStr">
        <is>
          <t>Turndown</t>
        </is>
      </c>
      <c r="B9" s="29" t="n">
        <v>0.35</v>
      </c>
      <c r="C9" s="29" t="n">
        <v>12</v>
      </c>
      <c r="D9" s="29" t="inlineStr">
        <is>
          <t>Yes</t>
        </is>
      </c>
      <c r="E9" s="29" t="inlineStr">
        <is>
          <t>Yes</t>
        </is>
      </c>
    </row>
    <row r="10">
      <c r="A10" s="29" t="inlineStr">
        <is>
          <t>Public Area</t>
        </is>
      </c>
      <c r="B10" s="29" t="n">
        <v>0</v>
      </c>
      <c r="C10" s="29" t="n">
        <v>60</v>
      </c>
      <c r="D10" s="29" t="inlineStr">
        <is>
          <t>No</t>
        </is>
      </c>
      <c r="E10" s="29" t="inlineStr">
        <is>
          <t>Yes</t>
        </is>
      </c>
    </row>
    <row r="11">
      <c r="A11" s="29" t="inlineStr">
        <is>
          <t>Other</t>
        </is>
      </c>
      <c r="B11" s="29" t="n">
        <v>0</v>
      </c>
      <c r="C11" s="29" t="n">
        <v>30</v>
      </c>
      <c r="D11" s="29" t="inlineStr">
        <is>
          <t>No</t>
        </is>
      </c>
      <c r="E11" s="29" t="inlineStr">
        <is>
          <t>Yes</t>
        </is>
      </c>
    </row>
    <row r="14">
      <c r="A14" s="28" t="inlineStr">
        <is>
          <t>Employee ID</t>
        </is>
      </c>
      <c r="B14" s="28" t="inlineStr">
        <is>
          <t>Employee Name</t>
        </is>
      </c>
      <c r="C14" s="28" t="inlineStr">
        <is>
          <t>Job Role</t>
        </is>
      </c>
      <c r="D14" s="28" t="inlineStr">
        <is>
          <t>Primary Shift</t>
        </is>
      </c>
      <c r="E14" s="28" t="inlineStr">
        <is>
          <t>Primary Section</t>
        </is>
      </c>
      <c r="F14" s="28" t="inlineStr">
        <is>
          <t>Hourly Wage</t>
        </is>
      </c>
      <c r="G14" s="28" t="inlineStr">
        <is>
          <t>Target Credits per Paid Hour</t>
        </is>
      </c>
      <c r="H14" s="28" t="inlineStr">
        <is>
          <t>Active</t>
        </is>
      </c>
      <c r="I14" s="28" t="inlineStr">
        <is>
          <t>Supervisor</t>
        </is>
      </c>
      <c r="J14" s="28" t="inlineStr">
        <is>
          <t>Notes</t>
        </is>
      </c>
    </row>
    <row r="15">
      <c r="A15" s="30" t="inlineStr">
        <is>
          <t>HK-1001</t>
        </is>
      </c>
      <c r="B15" s="30" t="inlineStr">
        <is>
          <t>Maria Lopez</t>
        </is>
      </c>
      <c r="C15" s="30" t="inlineStr">
        <is>
          <t>Room Attendant</t>
        </is>
      </c>
      <c r="D15" s="30" t="inlineStr">
        <is>
          <t>Day</t>
        </is>
      </c>
      <c r="E15" s="30" t="inlineStr">
        <is>
          <t>North</t>
        </is>
      </c>
      <c r="F15" s="41" t="n">
        <v>18.75</v>
      </c>
      <c r="G15" s="30" t="n">
        <v>2</v>
      </c>
      <c r="H15" s="30" t="inlineStr">
        <is>
          <t>Yes</t>
        </is>
      </c>
      <c r="I15" s="30" t="inlineStr">
        <is>
          <t>Evelyn Reed</t>
        </is>
      </c>
      <c r="J15" s="30" t="inlineStr">
        <is>
          <t>Active room attendant</t>
        </is>
      </c>
    </row>
    <row r="16">
      <c r="A16" s="30" t="inlineStr">
        <is>
          <t>HK-1002</t>
        </is>
      </c>
      <c r="B16" s="30" t="inlineStr">
        <is>
          <t>James Carter</t>
        </is>
      </c>
      <c r="C16" s="30" t="inlineStr">
        <is>
          <t>Room Attendant</t>
        </is>
      </c>
      <c r="D16" s="30" t="inlineStr">
        <is>
          <t>Day</t>
        </is>
      </c>
      <c r="E16" s="30" t="inlineStr">
        <is>
          <t>South</t>
        </is>
      </c>
      <c r="F16" s="41" t="n">
        <v>18.5</v>
      </c>
      <c r="G16" s="30" t="n">
        <v>2</v>
      </c>
      <c r="H16" s="30" t="inlineStr">
        <is>
          <t>Yes</t>
        </is>
      </c>
      <c r="I16" s="30" t="inlineStr">
        <is>
          <t>Evelyn Reed</t>
        </is>
      </c>
      <c r="J16" s="30" t="inlineStr">
        <is>
          <t>Active room attendant</t>
        </is>
      </c>
    </row>
    <row r="17">
      <c r="A17" s="30" t="inlineStr">
        <is>
          <t>HK-1003</t>
        </is>
      </c>
      <c r="B17" s="30" t="inlineStr">
        <is>
          <t>Tiana Brooks</t>
        </is>
      </c>
      <c r="C17" s="30" t="inlineStr">
        <is>
          <t>Senior Room Attendant</t>
        </is>
      </c>
      <c r="D17" s="30" t="inlineStr">
        <is>
          <t>Day</t>
        </is>
      </c>
      <c r="E17" s="30" t="inlineStr">
        <is>
          <t>Suites</t>
        </is>
      </c>
      <c r="F17" s="41" t="n">
        <v>20.25</v>
      </c>
      <c r="G17" s="30" t="n">
        <v>1.85</v>
      </c>
      <c r="H17" s="30" t="inlineStr">
        <is>
          <t>Yes</t>
        </is>
      </c>
      <c r="I17" s="30" t="inlineStr">
        <is>
          <t>Evelyn Reed</t>
        </is>
      </c>
      <c r="J17" s="30" t="inlineStr">
        <is>
          <t>Suite assignment specialist</t>
        </is>
      </c>
    </row>
    <row r="18">
      <c r="A18" s="30" t="inlineStr">
        <is>
          <t>HK-1004</t>
        </is>
      </c>
      <c r="B18" s="30" t="inlineStr">
        <is>
          <t>Daniel Kim</t>
        </is>
      </c>
      <c r="C18" s="30" t="inlineStr">
        <is>
          <t>Room Attendant</t>
        </is>
      </c>
      <c r="D18" s="30" t="inlineStr">
        <is>
          <t>Day</t>
        </is>
      </c>
      <c r="E18" s="30" t="inlineStr">
        <is>
          <t>North</t>
        </is>
      </c>
      <c r="F18" s="41" t="n">
        <v>18.75</v>
      </c>
      <c r="G18" s="30" t="n">
        <v>2</v>
      </c>
      <c r="H18" s="30" t="inlineStr">
        <is>
          <t>Yes</t>
        </is>
      </c>
      <c r="I18" s="30" t="inlineStr">
        <is>
          <t>Evelyn Reed</t>
        </is>
      </c>
      <c r="J18" s="30" t="inlineStr">
        <is>
          <t>Active room attendant</t>
        </is>
      </c>
    </row>
    <row r="19">
      <c r="A19" s="30" t="inlineStr">
        <is>
          <t>HK-1005</t>
        </is>
      </c>
      <c r="B19" s="30" t="inlineStr">
        <is>
          <t>Andre Williams</t>
        </is>
      </c>
      <c r="C19" s="30" t="inlineStr">
        <is>
          <t>Houseperson</t>
        </is>
      </c>
      <c r="D19" s="30" t="inlineStr">
        <is>
          <t>Day</t>
        </is>
      </c>
      <c r="E19" s="30" t="inlineStr">
        <is>
          <t>Public Areas</t>
        </is>
      </c>
      <c r="F19" s="41" t="n">
        <v>19.25</v>
      </c>
      <c r="G19" s="30" t="n">
        <v>0</v>
      </c>
      <c r="H19" s="30" t="inlineStr">
        <is>
          <t>Yes</t>
        </is>
      </c>
      <c r="I19" s="30" t="inlineStr">
        <is>
          <t>Marcus Hill</t>
        </is>
      </c>
      <c r="J19" s="30" t="inlineStr">
        <is>
          <t>Public-area support</t>
        </is>
      </c>
    </row>
    <row r="20">
      <c r="A20" s="30" t="inlineStr">
        <is>
          <t>HK-1006</t>
        </is>
      </c>
      <c r="B20" s="30" t="inlineStr">
        <is>
          <t>Sofia Martinez</t>
        </is>
      </c>
      <c r="C20" s="30" t="inlineStr">
        <is>
          <t>Room Attendant</t>
        </is>
      </c>
      <c r="D20" s="30" t="inlineStr">
        <is>
          <t>Evening</t>
        </is>
      </c>
      <c r="E20" s="30" t="inlineStr">
        <is>
          <t>West</t>
        </is>
      </c>
      <c r="F20" s="41" t="n">
        <v>19</v>
      </c>
      <c r="G20" s="30" t="n">
        <v>1.75</v>
      </c>
      <c r="H20" s="30" t="inlineStr">
        <is>
          <t>Yes</t>
        </is>
      </c>
      <c r="I20" s="30" t="inlineStr">
        <is>
          <t>Marcus Hill</t>
        </is>
      </c>
      <c r="J20" s="30" t="inlineStr">
        <is>
          <t>Evening room attendant</t>
        </is>
      </c>
    </row>
    <row r="21">
      <c r="A21" s="30" t="inlineStr">
        <is>
          <t>HK-1007</t>
        </is>
      </c>
      <c r="B21" s="30" t="inlineStr">
        <is>
          <t>Evelyn Reed</t>
        </is>
      </c>
      <c r="C21" s="30" t="inlineStr">
        <is>
          <t>Housekeeping Supervisor</t>
        </is>
      </c>
      <c r="D21" s="30" t="inlineStr">
        <is>
          <t>Day</t>
        </is>
      </c>
      <c r="E21" s="30" t="inlineStr">
        <is>
          <t>All Sections</t>
        </is>
      </c>
      <c r="F21" s="41" t="n">
        <v>25.5</v>
      </c>
      <c r="G21" s="30" t="n">
        <v>0</v>
      </c>
      <c r="H21" s="30" t="inlineStr">
        <is>
          <t>Yes</t>
        </is>
      </c>
      <c r="I21" s="30" t="inlineStr">
        <is>
          <t>Dana Price</t>
        </is>
      </c>
      <c r="J21" s="30" t="inlineStr">
        <is>
          <t>Day supervisor</t>
        </is>
      </c>
    </row>
    <row r="22">
      <c r="A22" s="30" t="inlineStr">
        <is>
          <t>HK-1008</t>
        </is>
      </c>
      <c r="B22" s="30" t="inlineStr">
        <is>
          <t>Marcus Hill</t>
        </is>
      </c>
      <c r="C22" s="30" t="inlineStr">
        <is>
          <t>Housekeeping Supervisor</t>
        </is>
      </c>
      <c r="D22" s="30" t="inlineStr">
        <is>
          <t>Evening</t>
        </is>
      </c>
      <c r="E22" s="30" t="inlineStr">
        <is>
          <t>All Sections</t>
        </is>
      </c>
      <c r="F22" s="41" t="n">
        <v>26</v>
      </c>
      <c r="G22" s="30" t="n">
        <v>0</v>
      </c>
      <c r="H22" s="30" t="inlineStr">
        <is>
          <t>Yes</t>
        </is>
      </c>
      <c r="I22" s="30" t="inlineStr">
        <is>
          <t>Dana Price</t>
        </is>
      </c>
      <c r="J22" s="30" t="inlineStr">
        <is>
          <t>Evening supervisor</t>
        </is>
      </c>
    </row>
    <row r="23">
      <c r="A23" s="30" t="n"/>
      <c r="B23" s="30" t="n"/>
      <c r="C23" s="30" t="n"/>
      <c r="D23" s="30" t="n"/>
      <c r="E23" s="30" t="n"/>
      <c r="F23" s="41" t="n"/>
      <c r="G23" s="30" t="n"/>
      <c r="H23" s="30" t="n"/>
      <c r="I23" s="30" t="n"/>
      <c r="J23" s="30" t="n"/>
    </row>
    <row r="24">
      <c r="A24" s="30" t="n"/>
      <c r="B24" s="30" t="n"/>
      <c r="C24" s="30" t="n"/>
      <c r="D24" s="30" t="n"/>
      <c r="E24" s="30" t="n"/>
      <c r="F24" s="41" t="n"/>
      <c r="G24" s="30" t="n"/>
      <c r="H24" s="30" t="n"/>
      <c r="I24" s="30" t="n"/>
      <c r="J24" s="30" t="n"/>
    </row>
    <row r="25">
      <c r="A25" s="30" t="n"/>
      <c r="B25" s="30" t="n"/>
      <c r="C25" s="30" t="n"/>
      <c r="D25" s="30" t="n"/>
      <c r="E25" s="30" t="n"/>
      <c r="F25" s="41" t="n"/>
      <c r="G25" s="30" t="n"/>
      <c r="H25" s="30" t="n"/>
      <c r="I25" s="30" t="n"/>
      <c r="J25" s="30" t="n"/>
    </row>
    <row r="26">
      <c r="A26" s="30" t="n"/>
      <c r="B26" s="30" t="n"/>
      <c r="C26" s="30" t="n"/>
      <c r="D26" s="30" t="n"/>
      <c r="E26" s="30" t="n"/>
      <c r="F26" s="41" t="n"/>
      <c r="G26" s="30" t="n"/>
      <c r="H26" s="30" t="n"/>
      <c r="I26" s="30" t="n"/>
      <c r="J26" s="30" t="n"/>
    </row>
    <row r="27">
      <c r="A27" s="30" t="n"/>
      <c r="B27" s="30" t="n"/>
      <c r="C27" s="30" t="n"/>
      <c r="D27" s="30" t="n"/>
      <c r="E27" s="30" t="n"/>
      <c r="F27" s="41" t="n"/>
      <c r="G27" s="30" t="n"/>
      <c r="H27" s="30" t="n"/>
      <c r="I27" s="30" t="n"/>
      <c r="J27" s="30" t="n"/>
    </row>
    <row r="28">
      <c r="A28" s="30" t="n"/>
      <c r="B28" s="30" t="n"/>
      <c r="C28" s="30" t="n"/>
      <c r="D28" s="30" t="n"/>
      <c r="E28" s="30" t="n"/>
      <c r="F28" s="41" t="n"/>
      <c r="G28" s="30" t="n"/>
      <c r="H28" s="30" t="n"/>
      <c r="I28" s="30" t="n"/>
      <c r="J28" s="30" t="n"/>
    </row>
    <row r="29">
      <c r="A29" s="30" t="n"/>
      <c r="B29" s="30" t="n"/>
      <c r="C29" s="30" t="n"/>
      <c r="D29" s="30" t="n"/>
      <c r="E29" s="30" t="n"/>
      <c r="F29" s="41" t="n"/>
      <c r="G29" s="30" t="n"/>
      <c r="H29" s="30" t="n"/>
      <c r="I29" s="30" t="n"/>
      <c r="J29" s="30" t="n"/>
    </row>
    <row r="30">
      <c r="A30" s="30" t="n"/>
      <c r="B30" s="30" t="n"/>
      <c r="C30" s="30" t="n"/>
      <c r="D30" s="30" t="n"/>
      <c r="E30" s="30" t="n"/>
      <c r="F30" s="41" t="n"/>
      <c r="G30" s="30" t="n"/>
      <c r="H30" s="30" t="n"/>
      <c r="I30" s="30" t="n"/>
      <c r="J30" s="30" t="n"/>
    </row>
    <row r="31">
      <c r="A31" s="30" t="n"/>
      <c r="B31" s="30" t="n"/>
      <c r="C31" s="30" t="n"/>
      <c r="D31" s="30" t="n"/>
      <c r="E31" s="30" t="n"/>
      <c r="F31" s="41" t="n"/>
      <c r="G31" s="30" t="n"/>
      <c r="H31" s="30" t="n"/>
      <c r="I31" s="30" t="n"/>
      <c r="J31" s="30" t="n"/>
    </row>
    <row r="32">
      <c r="A32" s="30" t="n"/>
      <c r="B32" s="30" t="n"/>
      <c r="C32" s="30" t="n"/>
      <c r="D32" s="30" t="n"/>
      <c r="E32" s="30" t="n"/>
      <c r="F32" s="41" t="n"/>
      <c r="G32" s="30" t="n"/>
      <c r="H32" s="30" t="n"/>
      <c r="I32" s="30" t="n"/>
      <c r="J32" s="30" t="n"/>
    </row>
    <row r="33">
      <c r="A33" s="30" t="n"/>
      <c r="B33" s="30" t="n"/>
      <c r="C33" s="30" t="n"/>
      <c r="D33" s="30" t="n"/>
      <c r="E33" s="30" t="n"/>
      <c r="F33" s="41" t="n"/>
      <c r="G33" s="30" t="n"/>
      <c r="H33" s="30" t="n"/>
      <c r="I33" s="30" t="n"/>
      <c r="J33" s="30" t="n"/>
    </row>
    <row r="34">
      <c r="A34" s="30" t="n"/>
      <c r="B34" s="30" t="n"/>
      <c r="C34" s="30" t="n"/>
      <c r="D34" s="30" t="n"/>
      <c r="E34" s="30" t="n"/>
      <c r="F34" s="41" t="n"/>
      <c r="G34" s="30" t="n"/>
      <c r="H34" s="30" t="n"/>
      <c r="I34" s="30" t="n"/>
      <c r="J34" s="30" t="n"/>
    </row>
    <row r="35">
      <c r="A35" s="30" t="n"/>
      <c r="B35" s="30" t="n"/>
      <c r="C35" s="30" t="n"/>
      <c r="D35" s="30" t="n"/>
      <c r="E35" s="30" t="n"/>
      <c r="F35" s="41" t="n"/>
      <c r="G35" s="30" t="n"/>
      <c r="H35" s="30" t="n"/>
      <c r="I35" s="30" t="n"/>
      <c r="J35" s="30" t="n"/>
    </row>
    <row r="36">
      <c r="A36" s="30" t="n"/>
      <c r="B36" s="30" t="n"/>
      <c r="C36" s="30" t="n"/>
      <c r="D36" s="30" t="n"/>
      <c r="E36" s="30" t="n"/>
      <c r="F36" s="41" t="n"/>
      <c r="G36" s="30" t="n"/>
      <c r="H36" s="30" t="n"/>
      <c r="I36" s="30" t="n"/>
      <c r="J36" s="30" t="n"/>
    </row>
    <row r="37">
      <c r="A37" s="30" t="n"/>
      <c r="B37" s="30" t="n"/>
      <c r="C37" s="30" t="n"/>
      <c r="D37" s="30" t="n"/>
      <c r="E37" s="30" t="n"/>
      <c r="F37" s="41" t="n"/>
      <c r="G37" s="30" t="n"/>
      <c r="H37" s="30" t="n"/>
      <c r="I37" s="30" t="n"/>
      <c r="J37" s="30" t="n"/>
    </row>
    <row r="38">
      <c r="A38" s="30" t="n"/>
      <c r="B38" s="30" t="n"/>
      <c r="C38" s="30" t="n"/>
      <c r="D38" s="30" t="n"/>
      <c r="E38" s="30" t="n"/>
      <c r="F38" s="41" t="n"/>
      <c r="G38" s="30" t="n"/>
      <c r="H38" s="30" t="n"/>
      <c r="I38" s="30" t="n"/>
      <c r="J38" s="30" t="n"/>
    </row>
    <row r="39">
      <c r="A39" s="30" t="n"/>
      <c r="B39" s="30" t="n"/>
      <c r="C39" s="30" t="n"/>
      <c r="D39" s="30" t="n"/>
      <c r="E39" s="30" t="n"/>
      <c r="F39" s="41" t="n"/>
      <c r="G39" s="30" t="n"/>
      <c r="H39" s="30" t="n"/>
      <c r="I39" s="30" t="n"/>
      <c r="J39" s="30" t="n"/>
    </row>
    <row r="40">
      <c r="A40" s="30" t="n"/>
      <c r="B40" s="30" t="n"/>
      <c r="C40" s="30" t="n"/>
      <c r="D40" s="30" t="n"/>
      <c r="E40" s="30" t="n"/>
      <c r="F40" s="41" t="n"/>
      <c r="G40" s="30" t="n"/>
      <c r="H40" s="30" t="n"/>
      <c r="I40" s="30" t="n"/>
      <c r="J40" s="30" t="n"/>
    </row>
    <row r="41">
      <c r="A41" s="30" t="n"/>
      <c r="B41" s="30" t="n"/>
      <c r="C41" s="30" t="n"/>
      <c r="D41" s="30" t="n"/>
      <c r="E41" s="30" t="n"/>
      <c r="F41" s="41" t="n"/>
      <c r="G41" s="30" t="n"/>
      <c r="H41" s="30" t="n"/>
      <c r="I41" s="30" t="n"/>
      <c r="J41" s="30" t="n"/>
    </row>
    <row r="42">
      <c r="A42" s="30" t="n"/>
      <c r="B42" s="30" t="n"/>
      <c r="C42" s="30" t="n"/>
      <c r="D42" s="30" t="n"/>
      <c r="E42" s="30" t="n"/>
      <c r="F42" s="41" t="n"/>
      <c r="G42" s="30" t="n"/>
      <c r="H42" s="30" t="n"/>
      <c r="I42" s="30" t="n"/>
      <c r="J42" s="30" t="n"/>
    </row>
    <row r="43">
      <c r="A43" s="30" t="n"/>
      <c r="B43" s="30" t="n"/>
      <c r="C43" s="30" t="n"/>
      <c r="D43" s="30" t="n"/>
      <c r="E43" s="30" t="n"/>
      <c r="F43" s="41" t="n"/>
      <c r="G43" s="30" t="n"/>
      <c r="H43" s="30" t="n"/>
      <c r="I43" s="30" t="n"/>
      <c r="J43" s="30" t="n"/>
    </row>
    <row r="44">
      <c r="A44" s="30" t="n"/>
      <c r="B44" s="30" t="n"/>
      <c r="C44" s="30" t="n"/>
      <c r="D44" s="30" t="n"/>
      <c r="E44" s="30" t="n"/>
      <c r="F44" s="41" t="n"/>
      <c r="G44" s="30" t="n"/>
      <c r="H44" s="30" t="n"/>
      <c r="I44" s="30" t="n"/>
      <c r="J44" s="30" t="n"/>
    </row>
    <row r="45">
      <c r="A45" s="30" t="n"/>
      <c r="B45" s="30" t="n"/>
      <c r="C45" s="30" t="n"/>
      <c r="D45" s="30" t="n"/>
      <c r="E45" s="30" t="n"/>
      <c r="F45" s="41" t="n"/>
      <c r="G45" s="30" t="n"/>
      <c r="H45" s="30" t="n"/>
      <c r="I45" s="30" t="n"/>
      <c r="J45" s="30" t="n"/>
    </row>
    <row r="46">
      <c r="A46" s="30" t="n"/>
      <c r="B46" s="30" t="n"/>
      <c r="C46" s="30" t="n"/>
      <c r="D46" s="30" t="n"/>
      <c r="E46" s="30" t="n"/>
      <c r="F46" s="41" t="n"/>
      <c r="G46" s="30" t="n"/>
      <c r="H46" s="30" t="n"/>
      <c r="I46" s="30" t="n"/>
      <c r="J46" s="30" t="n"/>
    </row>
    <row r="47">
      <c r="A47" s="30" t="n"/>
      <c r="B47" s="30" t="n"/>
      <c r="C47" s="30" t="n"/>
      <c r="D47" s="30" t="n"/>
      <c r="E47" s="30" t="n"/>
      <c r="F47" s="41" t="n"/>
      <c r="G47" s="30" t="n"/>
      <c r="H47" s="30" t="n"/>
      <c r="I47" s="30" t="n"/>
      <c r="J47" s="30" t="n"/>
    </row>
    <row r="48">
      <c r="A48" s="30" t="n"/>
      <c r="B48" s="30" t="n"/>
      <c r="C48" s="30" t="n"/>
      <c r="D48" s="30" t="n"/>
      <c r="E48" s="30" t="n"/>
      <c r="F48" s="41" t="n"/>
      <c r="G48" s="30" t="n"/>
      <c r="H48" s="30" t="n"/>
      <c r="I48" s="30" t="n"/>
      <c r="J48" s="30" t="n"/>
    </row>
    <row r="49">
      <c r="A49" s="30" t="n"/>
      <c r="B49" s="30" t="n"/>
      <c r="C49" s="30" t="n"/>
      <c r="D49" s="30" t="n"/>
      <c r="E49" s="30" t="n"/>
      <c r="F49" s="41" t="n"/>
      <c r="G49" s="30" t="n"/>
      <c r="H49" s="30" t="n"/>
      <c r="I49" s="30" t="n"/>
      <c r="J49" s="30" t="n"/>
    </row>
    <row r="50">
      <c r="A50" s="30" t="n"/>
      <c r="B50" s="30" t="n"/>
      <c r="C50" s="30" t="n"/>
      <c r="D50" s="30" t="n"/>
      <c r="E50" s="30" t="n"/>
      <c r="F50" s="41" t="n"/>
      <c r="G50" s="30" t="n"/>
      <c r="H50" s="30" t="n"/>
      <c r="I50" s="30" t="n"/>
      <c r="J50" s="30" t="n"/>
    </row>
    <row r="51">
      <c r="A51" s="30" t="n"/>
      <c r="B51" s="30" t="n"/>
      <c r="C51" s="30" t="n"/>
      <c r="D51" s="30" t="n"/>
      <c r="E51" s="30" t="n"/>
      <c r="F51" s="41" t="n"/>
      <c r="G51" s="30" t="n"/>
      <c r="H51" s="30" t="n"/>
      <c r="I51" s="30" t="n"/>
      <c r="J51" s="30" t="n"/>
    </row>
    <row r="52">
      <c r="A52" s="30" t="n"/>
      <c r="B52" s="30" t="n"/>
      <c r="C52" s="30" t="n"/>
      <c r="D52" s="30" t="n"/>
      <c r="E52" s="30" t="n"/>
      <c r="F52" s="41" t="n"/>
      <c r="G52" s="30" t="n"/>
      <c r="H52" s="30" t="n"/>
      <c r="I52" s="30" t="n"/>
      <c r="J52" s="30" t="n"/>
    </row>
    <row r="53">
      <c r="A53" s="30" t="n"/>
      <c r="B53" s="30" t="n"/>
      <c r="C53" s="30" t="n"/>
      <c r="D53" s="30" t="n"/>
      <c r="E53" s="30" t="n"/>
      <c r="F53" s="41" t="n"/>
      <c r="G53" s="30" t="n"/>
      <c r="H53" s="30" t="n"/>
      <c r="I53" s="30" t="n"/>
      <c r="J53" s="30" t="n"/>
    </row>
    <row r="54">
      <c r="A54" s="30" t="n"/>
      <c r="B54" s="30" t="n"/>
      <c r="C54" s="30" t="n"/>
      <c r="D54" s="30" t="n"/>
      <c r="E54" s="30" t="n"/>
      <c r="F54" s="41" t="n"/>
      <c r="G54" s="30" t="n"/>
      <c r="H54" s="30" t="n"/>
      <c r="I54" s="30" t="n"/>
      <c r="J54" s="30" t="n"/>
    </row>
    <row r="55">
      <c r="A55" s="30" t="n"/>
      <c r="B55" s="30" t="n"/>
      <c r="C55" s="30" t="n"/>
      <c r="D55" s="30" t="n"/>
      <c r="E55" s="30" t="n"/>
      <c r="F55" s="41" t="n"/>
      <c r="G55" s="30" t="n"/>
      <c r="H55" s="30" t="n"/>
      <c r="I55" s="30" t="n"/>
      <c r="J55" s="30" t="n"/>
    </row>
    <row r="56">
      <c r="A56" s="30" t="n"/>
      <c r="B56" s="30" t="n"/>
      <c r="C56" s="30" t="n"/>
      <c r="D56" s="30" t="n"/>
      <c r="E56" s="30" t="n"/>
      <c r="F56" s="41" t="n"/>
      <c r="G56" s="30" t="n"/>
      <c r="H56" s="30" t="n"/>
      <c r="I56" s="30" t="n"/>
      <c r="J56" s="30" t="n"/>
    </row>
    <row r="57">
      <c r="A57" s="30" t="n"/>
      <c r="B57" s="30" t="n"/>
      <c r="C57" s="30" t="n"/>
      <c r="D57" s="30" t="n"/>
      <c r="E57" s="30" t="n"/>
      <c r="F57" s="41" t="n"/>
      <c r="G57" s="30" t="n"/>
      <c r="H57" s="30" t="n"/>
      <c r="I57" s="30" t="n"/>
      <c r="J57" s="30" t="n"/>
    </row>
    <row r="58">
      <c r="A58" s="30" t="n"/>
      <c r="B58" s="30" t="n"/>
      <c r="C58" s="30" t="n"/>
      <c r="D58" s="30" t="n"/>
      <c r="E58" s="30" t="n"/>
      <c r="F58" s="41" t="n"/>
      <c r="G58" s="30" t="n"/>
      <c r="H58" s="30" t="n"/>
      <c r="I58" s="30" t="n"/>
      <c r="J58" s="30" t="n"/>
    </row>
    <row r="59">
      <c r="A59" s="30" t="n"/>
      <c r="B59" s="30" t="n"/>
      <c r="C59" s="30" t="n"/>
      <c r="D59" s="30" t="n"/>
      <c r="E59" s="30" t="n"/>
      <c r="F59" s="41" t="n"/>
      <c r="G59" s="30" t="n"/>
      <c r="H59" s="30" t="n"/>
      <c r="I59" s="30" t="n"/>
      <c r="J59" s="30" t="n"/>
    </row>
    <row r="60">
      <c r="A60" s="30" t="n"/>
      <c r="B60" s="30" t="n"/>
      <c r="C60" s="30" t="n"/>
      <c r="D60" s="30" t="n"/>
      <c r="E60" s="30" t="n"/>
      <c r="F60" s="41" t="n"/>
      <c r="G60" s="30" t="n"/>
      <c r="H60" s="30" t="n"/>
      <c r="I60" s="30" t="n"/>
      <c r="J60" s="30" t="n"/>
    </row>
    <row r="61">
      <c r="A61" s="30" t="n"/>
      <c r="B61" s="30" t="n"/>
      <c r="C61" s="30" t="n"/>
      <c r="D61" s="30" t="n"/>
      <c r="E61" s="30" t="n"/>
      <c r="F61" s="41" t="n"/>
      <c r="G61" s="30" t="n"/>
      <c r="H61" s="30" t="n"/>
      <c r="I61" s="30" t="n"/>
      <c r="J61" s="30" t="n"/>
    </row>
    <row r="62">
      <c r="A62" s="30" t="n"/>
      <c r="B62" s="30" t="n"/>
      <c r="C62" s="30" t="n"/>
      <c r="D62" s="30" t="n"/>
      <c r="E62" s="30" t="n"/>
      <c r="F62" s="41" t="n"/>
      <c r="G62" s="30" t="n"/>
      <c r="H62" s="30" t="n"/>
      <c r="I62" s="30" t="n"/>
      <c r="J62" s="30" t="n"/>
    </row>
    <row r="63">
      <c r="A63" s="30" t="n"/>
      <c r="B63" s="30" t="n"/>
      <c r="C63" s="30" t="n"/>
      <c r="D63" s="30" t="n"/>
      <c r="E63" s="30" t="n"/>
      <c r="F63" s="41" t="n"/>
      <c r="G63" s="30" t="n"/>
      <c r="H63" s="30" t="n"/>
      <c r="I63" s="30" t="n"/>
      <c r="J63" s="30" t="n"/>
    </row>
    <row r="64">
      <c r="A64" s="30" t="n"/>
      <c r="B64" s="30" t="n"/>
      <c r="C64" s="30" t="n"/>
      <c r="D64" s="30" t="n"/>
      <c r="E64" s="30" t="n"/>
      <c r="F64" s="41" t="n"/>
      <c r="G64" s="30" t="n"/>
      <c r="H64" s="30" t="n"/>
      <c r="I64" s="30" t="n"/>
      <c r="J64" s="30" t="n"/>
    </row>
    <row r="65">
      <c r="A65" s="30" t="n"/>
      <c r="B65" s="30" t="n"/>
      <c r="C65" s="30" t="n"/>
      <c r="D65" s="30" t="n"/>
      <c r="E65" s="30" t="n"/>
      <c r="F65" s="41" t="n"/>
      <c r="G65" s="30" t="n"/>
      <c r="H65" s="30" t="n"/>
      <c r="I65" s="30" t="n"/>
      <c r="J65" s="30" t="n"/>
    </row>
    <row r="66">
      <c r="A66" s="30" t="n"/>
      <c r="B66" s="30" t="n"/>
      <c r="C66" s="30" t="n"/>
      <c r="D66" s="30" t="n"/>
      <c r="E66" s="30" t="n"/>
      <c r="F66" s="41" t="n"/>
      <c r="G66" s="30" t="n"/>
      <c r="H66" s="30" t="n"/>
      <c r="I66" s="30" t="n"/>
      <c r="J66" s="30" t="n"/>
    </row>
    <row r="67">
      <c r="A67" s="30" t="n"/>
      <c r="B67" s="30" t="n"/>
      <c r="C67" s="30" t="n"/>
      <c r="D67" s="30" t="n"/>
      <c r="E67" s="30" t="n"/>
      <c r="F67" s="41" t="n"/>
      <c r="G67" s="30" t="n"/>
      <c r="H67" s="30" t="n"/>
      <c r="I67" s="30" t="n"/>
      <c r="J67" s="30" t="n"/>
    </row>
    <row r="68">
      <c r="A68" s="30" t="n"/>
      <c r="B68" s="30" t="n"/>
      <c r="C68" s="30" t="n"/>
      <c r="D68" s="30" t="n"/>
      <c r="E68" s="30" t="n"/>
      <c r="F68" s="41" t="n"/>
      <c r="G68" s="30" t="n"/>
      <c r="H68" s="30" t="n"/>
      <c r="I68" s="30" t="n"/>
      <c r="J68" s="30" t="n"/>
    </row>
    <row r="69">
      <c r="A69" s="30" t="n"/>
      <c r="B69" s="30" t="n"/>
      <c r="C69" s="30" t="n"/>
      <c r="D69" s="30" t="n"/>
      <c r="E69" s="30" t="n"/>
      <c r="F69" s="41" t="n"/>
      <c r="G69" s="30" t="n"/>
      <c r="H69" s="30" t="n"/>
      <c r="I69" s="30" t="n"/>
      <c r="J69" s="30" t="n"/>
    </row>
    <row r="70">
      <c r="A70" s="30" t="n"/>
      <c r="B70" s="30" t="n"/>
      <c r="C70" s="30" t="n"/>
      <c r="D70" s="30" t="n"/>
      <c r="E70" s="30" t="n"/>
      <c r="F70" s="41" t="n"/>
      <c r="G70" s="30" t="n"/>
      <c r="H70" s="30" t="n"/>
      <c r="I70" s="30" t="n"/>
      <c r="J70" s="30" t="n"/>
    </row>
    <row r="71">
      <c r="A71" s="30" t="n"/>
      <c r="B71" s="30" t="n"/>
      <c r="C71" s="30" t="n"/>
      <c r="D71" s="30" t="n"/>
      <c r="E71" s="30" t="n"/>
      <c r="F71" s="41" t="n"/>
      <c r="G71" s="30" t="n"/>
      <c r="H71" s="30" t="n"/>
      <c r="I71" s="30" t="n"/>
      <c r="J71" s="30" t="n"/>
    </row>
    <row r="72">
      <c r="A72" s="30" t="n"/>
      <c r="B72" s="30" t="n"/>
      <c r="C72" s="30" t="n"/>
      <c r="D72" s="30" t="n"/>
      <c r="E72" s="30" t="n"/>
      <c r="F72" s="41" t="n"/>
      <c r="G72" s="30" t="n"/>
      <c r="H72" s="30" t="n"/>
      <c r="I72" s="30" t="n"/>
      <c r="J72" s="30" t="n"/>
    </row>
    <row r="73">
      <c r="A73" s="30" t="n"/>
      <c r="B73" s="30" t="n"/>
      <c r="C73" s="30" t="n"/>
      <c r="D73" s="30" t="n"/>
      <c r="E73" s="30" t="n"/>
      <c r="F73" s="41" t="n"/>
      <c r="G73" s="30" t="n"/>
      <c r="H73" s="30" t="n"/>
      <c r="I73" s="30" t="n"/>
      <c r="J73" s="30" t="n"/>
    </row>
    <row r="74">
      <c r="A74" s="30" t="n"/>
      <c r="B74" s="30" t="n"/>
      <c r="C74" s="30" t="n"/>
      <c r="D74" s="30" t="n"/>
      <c r="E74" s="30" t="n"/>
      <c r="F74" s="41" t="n"/>
      <c r="G74" s="30" t="n"/>
      <c r="H74" s="30" t="n"/>
      <c r="I74" s="30" t="n"/>
      <c r="J74" s="30" t="n"/>
    </row>
    <row r="75">
      <c r="A75" s="30" t="n"/>
      <c r="B75" s="30" t="n"/>
      <c r="C75" s="30" t="n"/>
      <c r="D75" s="30" t="n"/>
      <c r="E75" s="30" t="n"/>
      <c r="F75" s="41" t="n"/>
      <c r="G75" s="30" t="n"/>
      <c r="H75" s="30" t="n"/>
      <c r="I75" s="30" t="n"/>
      <c r="J75" s="30" t="n"/>
    </row>
    <row r="76">
      <c r="A76" s="30" t="n"/>
      <c r="B76" s="30" t="n"/>
      <c r="C76" s="30" t="n"/>
      <c r="D76" s="30" t="n"/>
      <c r="E76" s="30" t="n"/>
      <c r="F76" s="41" t="n"/>
      <c r="G76" s="30" t="n"/>
      <c r="H76" s="30" t="n"/>
      <c r="I76" s="30" t="n"/>
      <c r="J76" s="30" t="n"/>
    </row>
    <row r="77">
      <c r="A77" s="30" t="n"/>
      <c r="B77" s="30" t="n"/>
      <c r="C77" s="30" t="n"/>
      <c r="D77" s="30" t="n"/>
      <c r="E77" s="30" t="n"/>
      <c r="F77" s="41" t="n"/>
      <c r="G77" s="30" t="n"/>
      <c r="H77" s="30" t="n"/>
      <c r="I77" s="30" t="n"/>
      <c r="J77" s="30" t="n"/>
    </row>
    <row r="78">
      <c r="A78" s="30" t="n"/>
      <c r="B78" s="30" t="n"/>
      <c r="C78" s="30" t="n"/>
      <c r="D78" s="30" t="n"/>
      <c r="E78" s="30" t="n"/>
      <c r="F78" s="41" t="n"/>
      <c r="G78" s="30" t="n"/>
      <c r="H78" s="30" t="n"/>
      <c r="I78" s="30" t="n"/>
      <c r="J78" s="30" t="n"/>
    </row>
    <row r="79">
      <c r="A79" s="30" t="n"/>
      <c r="B79" s="30" t="n"/>
      <c r="C79" s="30" t="n"/>
      <c r="D79" s="30" t="n"/>
      <c r="E79" s="30" t="n"/>
      <c r="F79" s="41" t="n"/>
      <c r="G79" s="30" t="n"/>
      <c r="H79" s="30" t="n"/>
      <c r="I79" s="30" t="n"/>
      <c r="J79" s="30" t="n"/>
    </row>
    <row r="80">
      <c r="A80" s="30" t="n"/>
      <c r="B80" s="30" t="n"/>
      <c r="C80" s="30" t="n"/>
      <c r="D80" s="30" t="n"/>
      <c r="E80" s="30" t="n"/>
      <c r="F80" s="41" t="n"/>
      <c r="G80" s="30" t="n"/>
      <c r="H80" s="30" t="n"/>
      <c r="I80" s="30" t="n"/>
      <c r="J80" s="30" t="n"/>
    </row>
    <row r="81">
      <c r="A81" s="30" t="n"/>
      <c r="B81" s="30" t="n"/>
      <c r="C81" s="30" t="n"/>
      <c r="D81" s="30" t="n"/>
      <c r="E81" s="30" t="n"/>
      <c r="F81" s="41" t="n"/>
      <c r="G81" s="30" t="n"/>
      <c r="H81" s="30" t="n"/>
      <c r="I81" s="30" t="n"/>
      <c r="J81" s="30" t="n"/>
    </row>
    <row r="82">
      <c r="A82" s="30" t="n"/>
      <c r="B82" s="30" t="n"/>
      <c r="C82" s="30" t="n"/>
      <c r="D82" s="30" t="n"/>
      <c r="E82" s="30" t="n"/>
      <c r="F82" s="41" t="n"/>
      <c r="G82" s="30" t="n"/>
      <c r="H82" s="30" t="n"/>
      <c r="I82" s="30" t="n"/>
      <c r="J82" s="30" t="n"/>
    </row>
    <row r="83">
      <c r="A83" s="30" t="n"/>
      <c r="B83" s="30" t="n"/>
      <c r="C83" s="30" t="n"/>
      <c r="D83" s="30" t="n"/>
      <c r="E83" s="30" t="n"/>
      <c r="F83" s="41" t="n"/>
      <c r="G83" s="30" t="n"/>
      <c r="H83" s="30" t="n"/>
      <c r="I83" s="30" t="n"/>
      <c r="J83" s="30" t="n"/>
    </row>
    <row r="84">
      <c r="A84" s="30" t="n"/>
      <c r="B84" s="30" t="n"/>
      <c r="C84" s="30" t="n"/>
      <c r="D84" s="30" t="n"/>
      <c r="E84" s="30" t="n"/>
      <c r="F84" s="41" t="n"/>
      <c r="G84" s="30" t="n"/>
      <c r="H84" s="30" t="n"/>
      <c r="I84" s="30" t="n"/>
      <c r="J84" s="30" t="n"/>
    </row>
    <row r="85">
      <c r="A85" s="30" t="n"/>
      <c r="B85" s="30" t="n"/>
      <c r="C85" s="30" t="n"/>
      <c r="D85" s="30" t="n"/>
      <c r="E85" s="30" t="n"/>
      <c r="F85" s="41" t="n"/>
      <c r="G85" s="30" t="n"/>
      <c r="H85" s="30" t="n"/>
      <c r="I85" s="30" t="n"/>
      <c r="J85" s="30" t="n"/>
    </row>
    <row r="86">
      <c r="A86" s="30" t="n"/>
      <c r="B86" s="30" t="n"/>
      <c r="C86" s="30" t="n"/>
      <c r="D86" s="30" t="n"/>
      <c r="E86" s="30" t="n"/>
      <c r="F86" s="41" t="n"/>
      <c r="G86" s="30" t="n"/>
      <c r="H86" s="30" t="n"/>
      <c r="I86" s="30" t="n"/>
      <c r="J86" s="30" t="n"/>
    </row>
    <row r="87">
      <c r="A87" s="30" t="n"/>
      <c r="B87" s="30" t="n"/>
      <c r="C87" s="30" t="n"/>
      <c r="D87" s="30" t="n"/>
      <c r="E87" s="30" t="n"/>
      <c r="F87" s="41" t="n"/>
      <c r="G87" s="30" t="n"/>
      <c r="H87" s="30" t="n"/>
      <c r="I87" s="30" t="n"/>
      <c r="J87" s="30" t="n"/>
    </row>
    <row r="88">
      <c r="A88" s="30" t="n"/>
      <c r="B88" s="30" t="n"/>
      <c r="C88" s="30" t="n"/>
      <c r="D88" s="30" t="n"/>
      <c r="E88" s="30" t="n"/>
      <c r="F88" s="41" t="n"/>
      <c r="G88" s="30" t="n"/>
      <c r="H88" s="30" t="n"/>
      <c r="I88" s="30" t="n"/>
      <c r="J88" s="30" t="n"/>
    </row>
    <row r="89">
      <c r="A89" s="30" t="n"/>
      <c r="B89" s="30" t="n"/>
      <c r="C89" s="30" t="n"/>
      <c r="D89" s="30" t="n"/>
      <c r="E89" s="30" t="n"/>
      <c r="F89" s="41" t="n"/>
      <c r="G89" s="30" t="n"/>
      <c r="H89" s="30" t="n"/>
      <c r="I89" s="30" t="n"/>
      <c r="J89" s="30" t="n"/>
    </row>
    <row r="90">
      <c r="A90" s="30" t="n"/>
      <c r="B90" s="30" t="n"/>
      <c r="C90" s="30" t="n"/>
      <c r="D90" s="30" t="n"/>
      <c r="E90" s="30" t="n"/>
      <c r="F90" s="41" t="n"/>
      <c r="G90" s="30" t="n"/>
      <c r="H90" s="30" t="n"/>
      <c r="I90" s="30" t="n"/>
      <c r="J90" s="30" t="n"/>
    </row>
    <row r="91">
      <c r="A91" s="30" t="n"/>
      <c r="B91" s="30" t="n"/>
      <c r="C91" s="30" t="n"/>
      <c r="D91" s="30" t="n"/>
      <c r="E91" s="30" t="n"/>
      <c r="F91" s="41" t="n"/>
      <c r="G91" s="30" t="n"/>
      <c r="H91" s="30" t="n"/>
      <c r="I91" s="30" t="n"/>
      <c r="J91" s="30" t="n"/>
    </row>
    <row r="92">
      <c r="A92" s="30" t="n"/>
      <c r="B92" s="30" t="n"/>
      <c r="C92" s="30" t="n"/>
      <c r="D92" s="30" t="n"/>
      <c r="E92" s="30" t="n"/>
      <c r="F92" s="41" t="n"/>
      <c r="G92" s="30" t="n"/>
      <c r="H92" s="30" t="n"/>
      <c r="I92" s="30" t="n"/>
      <c r="J92" s="30" t="n"/>
    </row>
    <row r="93">
      <c r="A93" s="30" t="n"/>
      <c r="B93" s="30" t="n"/>
      <c r="C93" s="30" t="n"/>
      <c r="D93" s="30" t="n"/>
      <c r="E93" s="30" t="n"/>
      <c r="F93" s="41" t="n"/>
      <c r="G93" s="30" t="n"/>
      <c r="H93" s="30" t="n"/>
      <c r="I93" s="30" t="n"/>
      <c r="J93" s="30" t="n"/>
    </row>
    <row r="94">
      <c r="A94" s="30" t="n"/>
      <c r="B94" s="30" t="n"/>
      <c r="C94" s="30" t="n"/>
      <c r="D94" s="30" t="n"/>
      <c r="E94" s="30" t="n"/>
      <c r="F94" s="41" t="n"/>
      <c r="G94" s="30" t="n"/>
      <c r="H94" s="30" t="n"/>
      <c r="I94" s="30" t="n"/>
      <c r="J94" s="30" t="n"/>
    </row>
    <row r="95">
      <c r="A95" s="30" t="n"/>
      <c r="B95" s="30" t="n"/>
      <c r="C95" s="30" t="n"/>
      <c r="D95" s="30" t="n"/>
      <c r="E95" s="30" t="n"/>
      <c r="F95" s="41" t="n"/>
      <c r="G95" s="30" t="n"/>
      <c r="H95" s="30" t="n"/>
      <c r="I95" s="30" t="n"/>
      <c r="J95" s="30" t="n"/>
    </row>
    <row r="96">
      <c r="A96" s="30" t="n"/>
      <c r="B96" s="30" t="n"/>
      <c r="C96" s="30" t="n"/>
      <c r="D96" s="30" t="n"/>
      <c r="E96" s="30" t="n"/>
      <c r="F96" s="41" t="n"/>
      <c r="G96" s="30" t="n"/>
      <c r="H96" s="30" t="n"/>
      <c r="I96" s="30" t="n"/>
      <c r="J96" s="30" t="n"/>
    </row>
    <row r="97">
      <c r="A97" s="30" t="n"/>
      <c r="B97" s="30" t="n"/>
      <c r="C97" s="30" t="n"/>
      <c r="D97" s="30" t="n"/>
      <c r="E97" s="30" t="n"/>
      <c r="F97" s="41" t="n"/>
      <c r="G97" s="30" t="n"/>
      <c r="H97" s="30" t="n"/>
      <c r="I97" s="30" t="n"/>
      <c r="J97" s="30" t="n"/>
    </row>
    <row r="98">
      <c r="A98" s="30" t="n"/>
      <c r="B98" s="30" t="n"/>
      <c r="C98" s="30" t="n"/>
      <c r="D98" s="30" t="n"/>
      <c r="E98" s="30" t="n"/>
      <c r="F98" s="41" t="n"/>
      <c r="G98" s="30" t="n"/>
      <c r="H98" s="30" t="n"/>
      <c r="I98" s="30" t="n"/>
      <c r="J98" s="30" t="n"/>
    </row>
    <row r="99">
      <c r="A99" s="30" t="n"/>
      <c r="B99" s="30" t="n"/>
      <c r="C99" s="30" t="n"/>
      <c r="D99" s="30" t="n"/>
      <c r="E99" s="30" t="n"/>
      <c r="F99" s="41" t="n"/>
      <c r="G99" s="30" t="n"/>
      <c r="H99" s="30" t="n"/>
      <c r="I99" s="30" t="n"/>
      <c r="J99" s="30" t="n"/>
    </row>
    <row r="100">
      <c r="A100" s="30" t="n"/>
      <c r="B100" s="30" t="n"/>
      <c r="C100" s="30" t="n"/>
      <c r="D100" s="30" t="n"/>
      <c r="E100" s="30" t="n"/>
      <c r="F100" s="41" t="n"/>
      <c r="G100" s="30" t="n"/>
      <c r="H100" s="30" t="n"/>
      <c r="I100" s="30" t="n"/>
      <c r="J100" s="30" t="n"/>
    </row>
    <row r="101">
      <c r="A101" s="30" t="n"/>
      <c r="B101" s="30" t="n"/>
      <c r="C101" s="30" t="n"/>
      <c r="D101" s="30" t="n"/>
      <c r="E101" s="30" t="n"/>
      <c r="F101" s="41" t="n"/>
      <c r="G101" s="30" t="n"/>
      <c r="H101" s="30" t="n"/>
      <c r="I101" s="30" t="n"/>
      <c r="J101" s="30" t="n"/>
    </row>
    <row r="102">
      <c r="A102" s="30" t="n"/>
      <c r="B102" s="30" t="n"/>
      <c r="C102" s="30" t="n"/>
      <c r="D102" s="30" t="n"/>
      <c r="E102" s="30" t="n"/>
      <c r="F102" s="41" t="n"/>
      <c r="G102" s="30" t="n"/>
      <c r="H102" s="30" t="n"/>
      <c r="I102" s="30" t="n"/>
      <c r="J102" s="30" t="n"/>
    </row>
    <row r="103">
      <c r="A103" s="30" t="n"/>
      <c r="B103" s="30" t="n"/>
      <c r="C103" s="30" t="n"/>
      <c r="D103" s="30" t="n"/>
      <c r="E103" s="30" t="n"/>
      <c r="F103" s="41" t="n"/>
      <c r="G103" s="30" t="n"/>
      <c r="H103" s="30" t="n"/>
      <c r="I103" s="30" t="n"/>
      <c r="J103" s="30" t="n"/>
    </row>
    <row r="104">
      <c r="A104" s="30" t="n"/>
      <c r="B104" s="30" t="n"/>
      <c r="C104" s="30" t="n"/>
      <c r="D104" s="30" t="n"/>
      <c r="E104" s="30" t="n"/>
      <c r="F104" s="41" t="n"/>
      <c r="G104" s="30" t="n"/>
      <c r="H104" s="30" t="n"/>
      <c r="I104" s="30" t="n"/>
      <c r="J104" s="30" t="n"/>
    </row>
    <row r="105">
      <c r="A105" s="30" t="n"/>
      <c r="B105" s="30" t="n"/>
      <c r="C105" s="30" t="n"/>
      <c r="D105" s="30" t="n"/>
      <c r="E105" s="30" t="n"/>
      <c r="F105" s="41" t="n"/>
      <c r="G105" s="30" t="n"/>
      <c r="H105" s="30" t="n"/>
      <c r="I105" s="30" t="n"/>
      <c r="J105" s="30" t="n"/>
    </row>
    <row r="106">
      <c r="A106" s="30" t="n"/>
      <c r="B106" s="30" t="n"/>
      <c r="C106" s="30" t="n"/>
      <c r="D106" s="30" t="n"/>
      <c r="E106" s="30" t="n"/>
      <c r="F106" s="41" t="n"/>
      <c r="G106" s="30" t="n"/>
      <c r="H106" s="30" t="n"/>
      <c r="I106" s="30" t="n"/>
      <c r="J106" s="30" t="n"/>
    </row>
    <row r="107">
      <c r="A107" s="30" t="n"/>
      <c r="B107" s="30" t="n"/>
      <c r="C107" s="30" t="n"/>
      <c r="D107" s="30" t="n"/>
      <c r="E107" s="30" t="n"/>
      <c r="F107" s="41" t="n"/>
      <c r="G107" s="30" t="n"/>
      <c r="H107" s="30" t="n"/>
      <c r="I107" s="30" t="n"/>
      <c r="J107" s="30" t="n"/>
    </row>
    <row r="108">
      <c r="A108" s="30" t="n"/>
      <c r="B108" s="30" t="n"/>
      <c r="C108" s="30" t="n"/>
      <c r="D108" s="30" t="n"/>
      <c r="E108" s="30" t="n"/>
      <c r="F108" s="41" t="n"/>
      <c r="G108" s="30" t="n"/>
      <c r="H108" s="30" t="n"/>
      <c r="I108" s="30" t="n"/>
      <c r="J108" s="30" t="n"/>
    </row>
    <row r="109">
      <c r="A109" s="30" t="n"/>
      <c r="B109" s="30" t="n"/>
      <c r="C109" s="30" t="n"/>
      <c r="D109" s="30" t="n"/>
      <c r="E109" s="30" t="n"/>
      <c r="F109" s="41" t="n"/>
      <c r="G109" s="30" t="n"/>
      <c r="H109" s="30" t="n"/>
      <c r="I109" s="30" t="n"/>
      <c r="J109" s="30" t="n"/>
    </row>
    <row r="110">
      <c r="A110" s="30" t="n"/>
      <c r="B110" s="30" t="n"/>
      <c r="C110" s="30" t="n"/>
      <c r="D110" s="30" t="n"/>
      <c r="E110" s="30" t="n"/>
      <c r="F110" s="41" t="n"/>
      <c r="G110" s="30" t="n"/>
      <c r="H110" s="30" t="n"/>
      <c r="I110" s="30" t="n"/>
      <c r="J110" s="30" t="n"/>
    </row>
    <row r="111">
      <c r="A111" s="30" t="n"/>
      <c r="B111" s="30" t="n"/>
      <c r="C111" s="30" t="n"/>
      <c r="D111" s="30" t="n"/>
      <c r="E111" s="30" t="n"/>
      <c r="F111" s="41" t="n"/>
      <c r="G111" s="30" t="n"/>
      <c r="H111" s="30" t="n"/>
      <c r="I111" s="30" t="n"/>
      <c r="J111" s="30" t="n"/>
    </row>
    <row r="112">
      <c r="A112" s="30" t="n"/>
      <c r="B112" s="30" t="n"/>
      <c r="C112" s="30" t="n"/>
      <c r="D112" s="30" t="n"/>
      <c r="E112" s="30" t="n"/>
      <c r="F112" s="41" t="n"/>
      <c r="G112" s="30" t="n"/>
      <c r="H112" s="30" t="n"/>
      <c r="I112" s="30" t="n"/>
      <c r="J112" s="30" t="n"/>
    </row>
    <row r="113">
      <c r="A113" s="30" t="n"/>
      <c r="B113" s="30" t="n"/>
      <c r="C113" s="30" t="n"/>
      <c r="D113" s="30" t="n"/>
      <c r="E113" s="30" t="n"/>
      <c r="F113" s="41" t="n"/>
      <c r="G113" s="30" t="n"/>
      <c r="H113" s="30" t="n"/>
      <c r="I113" s="30" t="n"/>
      <c r="J113" s="30" t="n"/>
    </row>
    <row r="114">
      <c r="A114" s="30" t="n"/>
      <c r="B114" s="30" t="n"/>
      <c r="C114" s="30" t="n"/>
      <c r="D114" s="30" t="n"/>
      <c r="E114" s="30" t="n"/>
      <c r="F114" s="41" t="n"/>
      <c r="G114" s="30" t="n"/>
      <c r="H114" s="30" t="n"/>
      <c r="I114" s="30" t="n"/>
      <c r="J114" s="30" t="n"/>
    </row>
  </sheetData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Hotel Housekeeping Productivity Tracker Instructions</t>
        </is>
      </c>
      <c r="B1" s="1" t="n"/>
      <c r="C1" s="1" t="n"/>
      <c r="D1" s="1" t="n"/>
      <c r="E1" s="1" t="n"/>
      <c r="F1" s="1" t="n"/>
      <c r="G1" s="1" t="n"/>
      <c r="H1" s="1" t="n"/>
    </row>
    <row r="3">
      <c r="A3" s="32" t="inlineStr">
        <is>
          <t>Getting Started</t>
        </is>
      </c>
      <c r="B3" s="32" t="n"/>
      <c r="C3" s="32" t="n"/>
      <c r="D3" s="32" t="n"/>
      <c r="E3" s="32" t="n"/>
      <c r="F3" s="32" t="n"/>
      <c r="G3" s="32" t="n"/>
      <c r="H3" s="32" t="n"/>
    </row>
    <row r="4" ht="28" customHeight="1">
      <c r="A4" s="33" t="inlineStr">
        <is>
          <t>1. Review the editable thresholds and cleaning standards on Standards &amp; Staff.</t>
        </is>
      </c>
      <c r="B4" s="33" t="n"/>
      <c r="C4" s="33" t="n"/>
      <c r="D4" s="33" t="n"/>
      <c r="E4" s="33" t="n"/>
      <c r="F4" s="33" t="n"/>
      <c r="G4" s="33" t="n"/>
      <c r="H4" s="33" t="n"/>
    </row>
    <row r="5" ht="28" customHeight="1">
      <c r="A5" s="33" t="inlineStr">
        <is>
          <t>2. Add or update employee records and hourly wage planning values.</t>
        </is>
      </c>
      <c r="B5" s="33" t="n"/>
      <c r="C5" s="33" t="n"/>
      <c r="D5" s="33" t="n"/>
      <c r="E5" s="33" t="n"/>
      <c r="F5" s="33" t="n"/>
      <c r="G5" s="33" t="n"/>
      <c r="H5" s="33" t="n"/>
    </row>
    <row r="6" ht="28" customHeight="1">
      <c r="A6" s="33" t="inlineStr">
        <is>
          <t>3. Enter daily room and task activity on Housekeeping Log.</t>
        </is>
      </c>
      <c r="B6" s="33" t="n"/>
      <c r="C6" s="33" t="n"/>
      <c r="D6" s="33" t="n"/>
      <c r="E6" s="33" t="n"/>
      <c r="F6" s="33" t="n"/>
      <c r="G6" s="33" t="n"/>
      <c r="H6" s="33" t="n"/>
    </row>
    <row r="7" ht="28" customHeight="1">
      <c r="A7" s="33" t="inlineStr">
        <is>
          <t>4. Use one row for each room assignment or consolidated non-room assignment.</t>
        </is>
      </c>
      <c r="B7" s="33" t="n"/>
      <c r="C7" s="33" t="n"/>
      <c r="D7" s="33" t="n"/>
      <c r="E7" s="33" t="n"/>
      <c r="F7" s="33" t="n"/>
      <c r="G7" s="33" t="n"/>
      <c r="H7" s="33" t="n"/>
    </row>
    <row r="8" ht="28" customHeight="1">
      <c r="A8" s="33" t="inlineStr">
        <is>
          <t>5. Review exceptions and performance trends on Dashboard.</t>
        </is>
      </c>
      <c r="B8" s="33" t="n"/>
      <c r="C8" s="33" t="n"/>
      <c r="D8" s="33" t="n"/>
      <c r="E8" s="33" t="n"/>
      <c r="F8" s="33" t="n"/>
      <c r="G8" s="33" t="n"/>
      <c r="H8" s="33" t="n"/>
    </row>
    <row r="10">
      <c r="A10" s="32" t="inlineStr">
        <is>
          <t>Daily Entry Guidance</t>
        </is>
      </c>
      <c r="B10" s="32" t="n"/>
      <c r="C10" s="32" t="n"/>
      <c r="D10" s="32" t="n"/>
      <c r="E10" s="32" t="n"/>
      <c r="F10" s="32" t="n"/>
      <c r="G10" s="32" t="n"/>
      <c r="H10" s="32" t="n"/>
    </row>
    <row r="11" ht="28" customHeight="1">
      <c r="A11" s="33" t="inlineStr">
        <is>
          <t>Enter the work date, employee ID, section, room, cleaning type, start time, end time, and completion status.</t>
        </is>
      </c>
      <c r="B11" s="33" t="n"/>
      <c r="C11" s="33" t="n"/>
      <c r="D11" s="33" t="n"/>
      <c r="E11" s="33" t="n"/>
      <c r="F11" s="33" t="n"/>
      <c r="G11" s="33" t="n"/>
      <c r="H11" s="33" t="n"/>
    </row>
    <row r="12" ht="28" customHeight="1">
      <c r="A12" s="33" t="inlineStr">
        <is>
          <t>Record non-room task minutes only for time not already included in room-cleaning time.</t>
        </is>
      </c>
      <c r="B12" s="33" t="n"/>
      <c r="C12" s="33" t="n"/>
      <c r="D12" s="33" t="n"/>
      <c r="E12" s="33" t="n"/>
      <c r="F12" s="33" t="n"/>
      <c r="G12" s="33" t="n"/>
      <c r="H12" s="33" t="n"/>
    </row>
    <row r="13" ht="28" customHeight="1">
      <c r="A13" s="33" t="inlineStr">
        <is>
          <t>Enter inspection results and rework minutes when an inspection occurs.</t>
        </is>
      </c>
      <c r="B13" s="33" t="n"/>
      <c r="C13" s="33" t="n"/>
      <c r="D13" s="33" t="n"/>
      <c r="E13" s="33" t="n"/>
      <c r="F13" s="33" t="n"/>
      <c r="G13" s="33" t="n"/>
      <c r="H13" s="33" t="n"/>
    </row>
    <row r="14" ht="28" customHeight="1">
      <c r="A14" s="33" t="inlineStr">
        <is>
          <t>Use Notes to document guest access delays, maintenance holds, linen shortages, training, or approved deep-clean work.</t>
        </is>
      </c>
      <c r="B14" s="33" t="n"/>
      <c r="C14" s="33" t="n"/>
      <c r="D14" s="33" t="n"/>
      <c r="E14" s="33" t="n"/>
      <c r="F14" s="33" t="n"/>
      <c r="G14" s="33" t="n"/>
      <c r="H14" s="33" t="n"/>
    </row>
    <row r="16">
      <c r="A16" s="32" t="inlineStr">
        <is>
          <t>Metric Definitions</t>
        </is>
      </c>
      <c r="B16" s="32" t="n"/>
      <c r="C16" s="32" t="n"/>
      <c r="D16" s="32" t="n"/>
      <c r="E16" s="32" t="n"/>
      <c r="F16" s="32" t="n"/>
      <c r="G16" s="32" t="n"/>
      <c r="H16" s="32" t="n"/>
    </row>
    <row r="17" ht="28" customHeight="1">
      <c r="A17" s="33" t="inlineStr">
        <is>
          <t>Room credit is a property-defined workload unit assigned to a cleaning type.</t>
        </is>
      </c>
      <c r="B17" s="33" t="n"/>
      <c r="C17" s="33" t="n"/>
      <c r="D17" s="33" t="n"/>
      <c r="E17" s="33" t="n"/>
      <c r="F17" s="33" t="n"/>
      <c r="G17" s="33" t="n"/>
      <c r="H17" s="33" t="n"/>
    </row>
    <row r="18" ht="28" customHeight="1">
      <c r="A18" s="33" t="inlineStr">
        <is>
          <t>Paid minutes are productive minutes plus entered non-room task minutes.</t>
        </is>
      </c>
      <c r="B18" s="33" t="n"/>
      <c r="C18" s="33" t="n"/>
      <c r="D18" s="33" t="n"/>
      <c r="E18" s="33" t="n"/>
      <c r="F18" s="33" t="n"/>
      <c r="G18" s="33" t="n"/>
      <c r="H18" s="33" t="n"/>
    </row>
    <row r="19" ht="28" customHeight="1">
      <c r="A19" s="33" t="inlineStr">
        <is>
          <t>Productivity attainment is completed room credits divided by target room credits.</t>
        </is>
      </c>
      <c r="B19" s="33" t="n"/>
      <c r="C19" s="33" t="n"/>
      <c r="D19" s="33" t="n"/>
      <c r="E19" s="33" t="n"/>
      <c r="F19" s="33" t="n"/>
      <c r="G19" s="33" t="n"/>
      <c r="H19" s="33" t="n"/>
    </row>
    <row r="20" ht="28" customHeight="1">
      <c r="A20" s="33" t="inlineStr">
        <is>
          <t>Inspection pass rate includes passed and recheck-passed inspections.</t>
        </is>
      </c>
      <c r="B20" s="33" t="n"/>
      <c r="C20" s="33" t="n"/>
      <c r="D20" s="33" t="n"/>
      <c r="E20" s="33" t="n"/>
      <c r="F20" s="33" t="n"/>
      <c r="G20" s="33" t="n"/>
      <c r="H20" s="33" t="n"/>
    </row>
    <row r="21" ht="28" customHeight="1">
      <c r="A21" s="33" t="inlineStr">
        <is>
          <t>Estimated labor cost is a planning measure based on entered minutes and hourly wage assumptions.</t>
        </is>
      </c>
      <c r="B21" s="33" t="n"/>
      <c r="C21" s="33" t="n"/>
      <c r="D21" s="33" t="n"/>
      <c r="E21" s="33" t="n"/>
      <c r="F21" s="33" t="n"/>
      <c r="G21" s="33" t="n"/>
      <c r="H21" s="33" t="n"/>
    </row>
    <row r="23">
      <c r="A23" s="32" t="inlineStr">
        <is>
          <t>Color Legend</t>
        </is>
      </c>
      <c r="B23" s="32" t="n"/>
      <c r="C23" s="32" t="n"/>
      <c r="D23" s="32" t="n"/>
      <c r="E23" s="32" t="n"/>
      <c r="F23" s="32" t="n"/>
      <c r="G23" s="32" t="n"/>
      <c r="H23" s="32" t="n"/>
    </row>
    <row r="24" ht="28" customHeight="1">
      <c r="A24" s="33" t="inlineStr">
        <is>
          <t>Pale yellow = user input</t>
        </is>
      </c>
      <c r="B24" s="33" t="n"/>
      <c r="C24" s="33" t="n"/>
      <c r="D24" s="33" t="n"/>
      <c r="E24" s="33" t="n"/>
      <c r="F24" s="33" t="n"/>
      <c r="G24" s="33" t="n"/>
      <c r="H24" s="33" t="n"/>
    </row>
    <row r="25" ht="28" customHeight="1">
      <c r="A25" s="33" t="inlineStr">
        <is>
          <t>Light blue = formula</t>
        </is>
      </c>
      <c r="B25" s="33" t="n"/>
      <c r="C25" s="33" t="n"/>
      <c r="D25" s="33" t="n"/>
      <c r="E25" s="33" t="n"/>
      <c r="F25" s="33" t="n"/>
      <c r="G25" s="33" t="n"/>
      <c r="H25" s="33" t="n"/>
    </row>
    <row r="26" ht="28" customHeight="1">
      <c r="A26" s="33" t="inlineStr">
        <is>
          <t>Red = exception</t>
        </is>
      </c>
      <c r="B26" s="33" t="n"/>
      <c r="C26" s="33" t="n"/>
      <c r="D26" s="33" t="n"/>
      <c r="E26" s="33" t="n"/>
      <c r="F26" s="33" t="n"/>
      <c r="G26" s="33" t="n"/>
      <c r="H26" s="33" t="n"/>
    </row>
    <row r="27" ht="28" customHeight="1">
      <c r="A27" s="33" t="inlineStr">
        <is>
          <t>Green = meets or exceeds target</t>
        </is>
      </c>
      <c r="B27" s="33" t="n"/>
      <c r="C27" s="33" t="n"/>
      <c r="D27" s="33" t="n"/>
      <c r="E27" s="33" t="n"/>
      <c r="F27" s="33" t="n"/>
      <c r="G27" s="33" t="n"/>
      <c r="H27" s="33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2026-09-06T22:24:22Z</dcterms:created>
  <dcterms:modified xmlns:dcterms="http://purl.org/dc/terms/" xmlns:xsi="http://www.w3.org/2001/XMLSchema-instance" xsi:type="dcterms:W3CDTF">2026-09-06T22:24:25+00:00Z</dcterms:modified>
</cp:coreProperties>
</file>