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Group Analysi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'Dashboard'!$A$1:$R$42</definedName>
    <definedName name="_xlnm._FilterDatabase" localSheetId="1" hidden="1">'Group Analysis'!$A$1:$AZ$151</definedName>
    <definedName name="_xlnm.Print_Area" localSheetId="1">'Group Analysis'!$A$1:$AZ$151</definedName>
    <definedName name="_xlnm._FilterDatabase" localSheetId="2" hidden="1">'Assumptions'!$A$1:$C$17</definedName>
    <definedName name="_xlnm.Print_Area" localSheetId="2">'Assumptions'!$A$1:$G$23</definedName>
    <definedName name="_xlnm.Print_Area" localSheetId="3">'Instructions'!$A$1:$H$39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/d/yyyy"/>
    <numFmt numFmtId="165" formatCode="$#,##0.00"/>
    <numFmt numFmtId="166" formatCode="mmm"/>
    <numFmt numFmtId="167" formatCode="0.0%"/>
    <numFmt numFmtId="168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i val="1"/>
      <color rgb="0017324D"/>
      <sz val="11"/>
    </font>
    <font>
      <name val="Calibri"/>
      <b val="1"/>
      <color rgb="0017324D"/>
      <sz val="10"/>
    </font>
    <font>
      <name val="Calibri"/>
      <b val="1"/>
      <color rgb="0017324D"/>
      <sz val="16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E7F0F4"/>
      </patternFill>
    </fill>
    <fill>
      <patternFill patternType="solid">
        <fgColor rgb="00FFFFFF"/>
      </patternFill>
    </fill>
    <fill>
      <patternFill patternType="solid">
        <fgColor rgb="00F2F7F8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0" borderId="0" pivotButton="0" quotePrefix="0" xfId="0"/>
    <xf numFmtId="164" fontId="0" fillId="0" borderId="0" pivotButton="0" quotePrefix="0" xfId="0"/>
    <xf numFmtId="0" fontId="3" fillId="5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pivotButton="0" quotePrefix="0" xfId="0"/>
    <xf numFmtId="164" fontId="0" fillId="4" borderId="1" applyProtection="1" pivotButton="0" quotePrefix="0" xfId="0">
      <protection locked="0" hidden="0"/>
    </xf>
    <xf numFmtId="0" fontId="0" fillId="4" borderId="1" applyProtection="1" pivotButton="0" quotePrefix="0" xfId="0">
      <protection locked="0" hidden="0"/>
    </xf>
    <xf numFmtId="0" fontId="0" fillId="5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7" fillId="5" borderId="1" applyAlignment="1" pivotButton="0" quotePrefix="0" xfId="0">
      <alignment horizontal="center" vertical="center" wrapText="1"/>
    </xf>
    <xf numFmtId="165" fontId="7" fillId="5" borderId="1" applyAlignment="1" pivotButton="0" quotePrefix="0" xfId="0">
      <alignment horizontal="center" vertical="center" wrapText="1"/>
    </xf>
    <xf numFmtId="0" fontId="4" fillId="2" borderId="0" pivotButton="0" quotePrefix="0" xfId="0"/>
    <xf numFmtId="1" fontId="0" fillId="6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0" fontId="0" fillId="6" borderId="1" pivotButton="0" quotePrefix="0" xfId="0"/>
    <xf numFmtId="1" fontId="0" fillId="6" borderId="1" pivotButton="0" quotePrefix="0" xfId="0"/>
    <xf numFmtId="165" fontId="0" fillId="6" borderId="1" pivotButton="0" quotePrefix="0" xfId="0"/>
    <xf numFmtId="0" fontId="0" fillId="7" borderId="1" pivotButton="0" quotePrefix="0" xfId="0"/>
    <xf numFmtId="1" fontId="0" fillId="7" borderId="1" pivotButton="0" quotePrefix="0" xfId="0"/>
    <xf numFmtId="165" fontId="0" fillId="7" borderId="1" pivotButton="0" quotePrefix="0" xfId="0"/>
    <xf numFmtId="166" fontId="0" fillId="7" borderId="1" pivotButton="0" quotePrefix="0" xfId="0"/>
    <xf numFmtId="166" fontId="0" fillId="6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164" fontId="3" fillId="4" borderId="1" applyAlignment="1" applyProtection="1" pivotButton="0" quotePrefix="0" xfId="0">
      <alignment horizontal="center" vertical="center" wrapText="1"/>
      <protection locked="0" hidden="0"/>
    </xf>
    <xf numFmtId="1" fontId="3" fillId="4" borderId="1" applyAlignment="1" applyProtection="1" pivotButton="0" quotePrefix="0" xfId="0">
      <alignment horizontal="right" vertical="center"/>
      <protection locked="0" hidden="0"/>
    </xf>
    <xf numFmtId="165" fontId="3" fillId="4" borderId="1" applyAlignment="1" applyProtection="1" pivotButton="0" quotePrefix="0" xfId="0">
      <alignment horizontal="right" vertical="center"/>
      <protection locked="0" hidden="0"/>
    </xf>
    <xf numFmtId="167" fontId="3" fillId="4" borderId="1" applyAlignment="1" applyProtection="1" pivotButton="0" quotePrefix="0" xfId="0">
      <alignment horizontal="right" vertical="center"/>
      <protection locked="0" hidden="0"/>
    </xf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168" fontId="3" fillId="4" borderId="1" applyAlignment="1" applyProtection="1" pivotButton="0" quotePrefix="0" xfId="0">
      <alignment horizontal="left" vertical="center" wrapText="1"/>
      <protection locked="0" hidden="0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applyProtection="1" pivotButton="0" quotePrefix="0" xfId="0">
      <alignment horizontal="right" vertical="center"/>
      <protection locked="0" hidden="0"/>
    </xf>
    <xf numFmtId="0" fontId="3" fillId="5" borderId="1" applyAlignment="1" pivotButton="0" quotePrefix="0" xfId="0">
      <alignment horizontal="left" vertical="center" wrapText="1"/>
    </xf>
    <xf numFmtId="0" fontId="3" fillId="4" borderId="1" applyProtection="1" pivotButton="0" quotePrefix="0" xfId="0">
      <protection locked="0" hidden="0"/>
    </xf>
    <xf numFmtId="0" fontId="4" fillId="2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164" fontId="0" fillId="0" borderId="0" pivotButton="0" quotePrefix="0" xfId="0"/>
    <xf numFmtId="164" fontId="0" fillId="4" borderId="1" applyProtection="1" pivotButton="0" quotePrefix="0" xfId="0">
      <protection locked="0" hidden="0"/>
    </xf>
    <xf numFmtId="0" fontId="0" fillId="0" borderId="4" pivotButton="0" quotePrefix="0" xfId="0"/>
    <xf numFmtId="166" fontId="0" fillId="7" borderId="1" pivotButton="0" quotePrefix="0" xfId="0"/>
    <xf numFmtId="166" fontId="0" fillId="6" borderId="1" pivotButton="0" quotePrefix="0" xfId="0"/>
    <xf numFmtId="164" fontId="3" fillId="4" borderId="1" applyAlignment="1" applyProtection="1" pivotButton="0" quotePrefix="0" xfId="0">
      <alignment horizontal="center" vertical="center" wrapText="1"/>
      <protection locked="0" hidden="0"/>
    </xf>
    <xf numFmtId="167" fontId="3" fillId="4" borderId="1" applyAlignment="1" applyProtection="1" pivotButton="0" quotePrefix="0" xfId="0">
      <alignment horizontal="right" vertical="center"/>
      <protection locked="0" hidden="0"/>
    </xf>
    <xf numFmtId="167" fontId="3" fillId="6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168" fontId="3" fillId="4" borderId="1" applyAlignment="1" applyProtection="1" pivotButton="0" quotePrefix="0" xfId="0">
      <alignment horizontal="left" vertical="center" wrapText="1"/>
      <protection locked="0" hidden="0"/>
    </xf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C73939"/>
        <sz val="10"/>
      </font>
      <fill>
        <patternFill patternType="solid">
          <fgColor rgb="00FCE2E2"/>
        </patternFill>
      </fill>
    </dxf>
    <dxf>
      <font>
        <name val="Calibri"/>
        <b val="1"/>
        <color rgb="00147D64"/>
        <sz val="10"/>
      </font>
      <fill>
        <patternFill patternType="solid">
          <fgColor rgb="00D9EDE7"/>
        </patternFill>
      </fill>
    </dxf>
    <dxf>
      <font>
        <name val="Calibri"/>
        <b val="1"/>
        <color rgb="0017324D"/>
        <sz val="10"/>
      </font>
      <fill>
        <patternFill patternType="solid">
          <fgColor rgb="00FFF0CC"/>
        </patternFill>
      </fill>
    </dxf>
    <dxf>
      <font>
        <name val="Calibri"/>
        <color rgb="00737B82"/>
        <sz val="10"/>
      </font>
      <fill>
        <patternFill patternType="solid">
          <fgColor rgb="00E5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Room Night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'Dashboard'!B30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'Dashboard'!$A$31:$A$42</f>
            </numRef>
          </cat>
          <val>
            <numRef>
              <f>'Dashboard'!$B$31:$B$42</f>
            </numRef>
          </val>
        </ser>
        <ser>
          <idx val="1"/>
          <order val="1"/>
          <tx>
            <strRef>
              <f>'Dashboard'!C30</f>
            </strRef>
          </tx>
          <spPr>
            <a:solidFill xmlns:a="http://schemas.openxmlformats.org/drawingml/2006/main">
              <a:srgbClr val="D99000"/>
            </a:solidFill>
            <a:ln xmlns:a="http://schemas.openxmlformats.org/drawingml/2006/main">
              <a:prstDash val="solid"/>
            </a:ln>
          </spPr>
          <cat>
            <numRef>
              <f>'Dashboard'!$A$31:$A$42</f>
            </numRef>
          </cat>
          <val>
            <numRef>
              <f>'Dashboard'!$C$31:$C$42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2026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 Nights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Contribution Comparison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'Dashboard'!D30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'Dashboard'!$A$31:$A$42</f>
            </numRef>
          </cat>
          <val>
            <numRef>
              <f>'Dashboard'!$D$31:$D$42</f>
            </numRef>
          </val>
        </ser>
        <ser>
          <idx val="1"/>
          <order val="1"/>
          <tx>
            <strRef>
              <f>'Dashboard'!E30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prstDash val="solid"/>
            </a:ln>
          </spPr>
          <cat>
            <numRef>
              <f>'Dashboard'!$A$31:$A$42</f>
            </numRef>
          </cat>
          <val>
            <numRef>
              <f>'Dashboard'!$E$31:$E$42</f>
            </numRef>
          </val>
        </ser>
        <ser>
          <idx val="2"/>
          <order val="2"/>
          <tx>
            <strRef>
              <f>'Dashboard'!F30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'Dashboard'!$A$31:$A$42</f>
            </numRef>
          </cat>
          <val>
            <numRef>
              <f>'Dashboard'!$F$31:$F$42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2026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Workbook Guidance</author>
  </authors>
  <commentList>
    <comment ref="AE1" authorId="0" shapeId="0">
      <text>
        <t>Service charge treatment varies by property policy and accounting practice. Confirm whether it should be included as revenue.</t>
      </text>
    </comment>
    <comment ref="AI1" authorId="0" shapeId="0">
      <text>
        <t>Include incremental setup labor, commissions, transportation, amenities, and other direct costs as applicable.</t>
      </text>
    </comment>
    <comment ref="AJ1" authorId="0" shapeId="0">
      <text>
        <t>Estimate the direct economic cost of complimentary rooms, upgrades, rebates, waived fees, or similar concessions.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2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2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GroupAnalysis" displayName="tblGroupAnalysis" ref="A1:AZ151" headerRowCount="1">
  <autoFilter ref="A1:AZ151"/>
  <tableColumns count="52">
    <tableColumn id="1" name="Analysis ID"/>
    <tableColumn id="2" name="External Reference"/>
    <tableColumn id="3" name="Group Name"/>
    <tableColumn id="4" name="Organization"/>
    <tableColumn id="5" name="Event Type"/>
    <tableColumn id="6" name="Sales Manager"/>
    <tableColumn id="7" name="Opportunity Status"/>
    <tableColumn id="8" name="Inquiry Date"/>
    <tableColumn id="9" name="Decision Due Date"/>
    <tableColumn id="10" name="Event Start Date"/>
    <tableColumn id="11" name="Event End Date"/>
    <tableColumn id="12" name="Peak Rooms"/>
    <tableColumn id="13" name="Requested Room Nights"/>
    <tableColumn id="14" name="Group ADR"/>
    <tableColumn id="15" name="Expected Wash %"/>
    <tableColumn id="16" name="Expected Picked-Up Room Nights"/>
    <tableColumn id="17" name="Group Room Revenue"/>
    <tableColumn id="18" name="Room Variable Cost per Occupied Room"/>
    <tableColumn id="19" name="Group Room Variable Cost"/>
    <tableColumn id="20" name="Available Room Nights Before Group"/>
    <tableColumn id="21" name="Forecast Transient Demand Room Nights"/>
    <tableColumn id="22" name="Forecast Transient ADR"/>
    <tableColumn id="23" name="Transient Variable Cost per Occupied Room"/>
    <tableColumn id="24" name="Expected Displaced Room Nights"/>
    <tableColumn id="25" name="Displaced Transient Room Revenue"/>
    <tableColumn id="26" name="Avoided Transient Variable Cost"/>
    <tableColumn id="27" name="Displaced Transient Contribution"/>
    <tableColumn id="28" name="Food and Beverage Revenue"/>
    <tableColumn id="29" name="Meeting Room Rental"/>
    <tableColumn id="30" name="Other Group Revenue"/>
    <tableColumn id="31" name="Service Charge Rate"/>
    <tableColumn id="32" name="Service Charge Revenue Included"/>
    <tableColumn id="33" name="Food and Beverage Cost %"/>
    <tableColumn id="34" name="Food and Beverage Cost"/>
    <tableColumn id="35" name="Other Direct Group Costs"/>
    <tableColumn id="36" name="Concessions Value"/>
    <tableColumn id="37" name="Incremental Labor Cost"/>
    <tableColumn id="38" name="Total Group Revenue"/>
    <tableColumn id="39" name="Total Group Direct Costs"/>
    <tableColumn id="40" name="Group Contribution"/>
    <tableColumn id="41" name="Net Contribution Advantage"/>
    <tableColumn id="42" name="Contribution per Picked-Up Room Night"/>
    <tableColumn id="43" name="Group ADR Premium / (Discount)"/>
    <tableColumn id="44" name="Group ADR Index"/>
    <tableColumn id="45" name="Displacement Ratio"/>
    <tableColumn id="46" name="Contribution Margin"/>
    <tableColumn id="47" name="Recommendation"/>
    <tableColumn id="48" name="Decision Timing"/>
    <tableColumn id="49" name="Capacity Check"/>
    <tableColumn id="50" name="Data Check"/>
    <tableColumn id="51" name="Decision Notes"/>
    <tableColumn id="52" name="Last Reviewed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5" customWidth="1" min="6" max="6"/>
    <col width="18" customWidth="1" min="7" max="7"/>
    <col width="18" customWidth="1" min="8" max="8"/>
    <col width="24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0" customHeight="1">
      <c r="A1" s="1" t="inlineStr">
        <is>
          <t>Hotel Group Displacement Analysis</t>
        </is>
      </c>
    </row>
    <row r="2">
      <c r="A2" s="2" t="inlineStr">
        <is>
          <t>Group contribution compared with expected displaced transient contribution</t>
        </is>
      </c>
      <c r="G2" s="3" t="inlineStr">
        <is>
          <t>As of Date</t>
        </is>
      </c>
      <c r="H2" s="50">
        <f>IFERROR(TODAY(),"")</f>
        <v/>
      </c>
    </row>
    <row r="3">
      <c r="A3" s="5" t="inlineStr">
        <is>
          <t>Recommendations are based on entered forecasts and assumptions. Review demand, pricing, operating capacity, and contract terms before making a final decision.</t>
        </is>
      </c>
    </row>
    <row r="4">
      <c r="A4" s="6" t="inlineStr">
        <is>
          <t>Event Start From</t>
        </is>
      </c>
      <c r="C4" s="6" t="inlineStr">
        <is>
          <t>Event Start Through</t>
        </is>
      </c>
      <c r="E4" s="6" t="inlineStr">
        <is>
          <t>Sales Manager</t>
        </is>
      </c>
      <c r="G4" s="6" t="inlineStr">
        <is>
          <t>Opportunity Status</t>
        </is>
      </c>
      <c r="I4" s="7" t="inlineStr">
        <is>
          <t>Property</t>
        </is>
      </c>
    </row>
    <row r="5">
      <c r="A5" s="51" t="n">
        <v>46023</v>
      </c>
      <c r="C5" s="51" t="n">
        <v>46387</v>
      </c>
      <c r="E5" s="9" t="inlineStr">
        <is>
          <t>All</t>
        </is>
      </c>
      <c r="G5" s="9" t="inlineStr">
        <is>
          <t>All</t>
        </is>
      </c>
      <c r="I5" s="10">
        <f>IFERROR(VLOOKUP($I$4,'Assumptions'!$A$2:$B$17,2,0),"")</f>
        <v/>
      </c>
    </row>
    <row r="6">
      <c r="A6" s="11" t="inlineStr">
        <is>
          <t>Open Opportunities</t>
        </is>
      </c>
      <c r="B6" s="52" t="n"/>
      <c r="D6" s="11" t="inlineStr">
        <is>
          <t>Requested Room Nights</t>
        </is>
      </c>
      <c r="E6" s="52" t="n"/>
      <c r="G6" s="11" t="inlineStr">
        <is>
          <t>Expected Picked-Up Room Nights</t>
        </is>
      </c>
      <c r="H6" s="52" t="n"/>
    </row>
    <row r="7">
      <c r="A7" s="13">
        <f>IFERROR(SUM(COUNTIF('Group Analysis'!$G$2:$G$151,"Prospect"),COUNTIF('Group Analysis'!$G$2:$G$151,"Tentative")),0)</f>
        <v/>
      </c>
      <c r="B7" s="52" t="n"/>
      <c r="D7" s="13">
        <f>IFERROR(SUM(SUMIFS('Group Analysis'!$M$2:$M$151,'Group Analysis'!$G$2:$G$151,"Prospect"),SUMIFS('Group Analysis'!$M$2:$M$151,'Group Analysis'!$G$2:$G$151,"Tentative")),0)</f>
        <v/>
      </c>
      <c r="E7" s="52" t="n"/>
      <c r="G7" s="13">
        <f>IFERROR(SUM(SUMIFS('Group Analysis'!$P$2:$P$151,'Group Analysis'!$G$2:$G$151,"Prospect"),SUMIFS('Group Analysis'!$P$2:$P$151,'Group Analysis'!$G$2:$G$151,"Tentative")),0)</f>
        <v/>
      </c>
      <c r="H7" s="52" t="n"/>
    </row>
    <row r="8"/>
    <row r="9">
      <c r="A9" s="11" t="inlineStr">
        <is>
          <t>Expected Displaced Room Nights</t>
        </is>
      </c>
      <c r="B9" s="52" t="n"/>
      <c r="D9" s="11" t="inlineStr">
        <is>
          <t>Total Group Contribution</t>
        </is>
      </c>
      <c r="E9" s="52" t="n"/>
      <c r="G9" s="11" t="inlineStr">
        <is>
          <t>Displaced Transient Contribution</t>
        </is>
      </c>
      <c r="H9" s="52" t="n"/>
    </row>
    <row r="10">
      <c r="A10" s="13">
        <f>IFERROR(SUM(SUMIFS('Group Analysis'!$X$2:$X$151,'Group Analysis'!$G$2:$G$151,"Prospect"),SUMIFS('Group Analysis'!$X$2:$X$151,'Group Analysis'!$G$2:$G$151,"Tentative")),0)</f>
        <v/>
      </c>
      <c r="B10" s="52" t="n"/>
      <c r="D10" s="14">
        <f>IFERROR(SUM(SUMIFS('Group Analysis'!$AN$2:$AN$151,'Group Analysis'!$G$2:$G$151,"Prospect"),SUMIFS('Group Analysis'!$AN$2:$AN$151,'Group Analysis'!$G$2:$G$151,"Tentative")),0)</f>
        <v/>
      </c>
      <c r="E10" s="52" t="n"/>
      <c r="G10" s="14">
        <f>IFERROR(SUM(SUMIFS('Group Analysis'!$AA$2:$AA$151,'Group Analysis'!$G$2:$G$151,"Prospect"),SUMIFS('Group Analysis'!$AA$2:$AA$151,'Group Analysis'!$G$2:$G$151,"Tentative")),0)</f>
        <v/>
      </c>
      <c r="H10" s="52" t="n"/>
    </row>
    <row r="11"/>
    <row r="12">
      <c r="A12" s="11" t="inlineStr">
        <is>
          <t>Net Contribution Advantage</t>
        </is>
      </c>
      <c r="B12" s="52" t="n"/>
      <c r="D12" s="11" t="inlineStr">
        <is>
          <t>Opportunities Recommended to Accept</t>
        </is>
      </c>
      <c r="E12" s="52" t="n"/>
      <c r="G12" s="11" t="inlineStr">
        <is>
          <t>Decisions Due or Overdue</t>
        </is>
      </c>
      <c r="H12" s="52" t="n"/>
    </row>
    <row r="13">
      <c r="A13" s="14">
        <f>IFERROR(SUM(SUMIFS('Group Analysis'!$AO$2:$AO$151,'Group Analysis'!$G$2:$G$151,"Prospect"),SUMIFS('Group Analysis'!$AO$2:$AO$151,'Group Analysis'!$G$2:$G$151,"Tentative")),0)</f>
        <v/>
      </c>
      <c r="B13" s="52" t="n"/>
      <c r="D13" s="13">
        <f>IFERROR(SUM(COUNTIFS('Group Analysis'!$G$2:$G$151,"Prospect",'Group Analysis'!$AU$2:$AU$151,"Accept"),COUNTIFS('Group Analysis'!$G$2:$G$151,"Tentative",'Group Analysis'!$AU$2:$AU$151,"Accept")),0)</f>
        <v/>
      </c>
      <c r="E13" s="52" t="n"/>
      <c r="G13" s="13">
        <f>IFERROR(SUM(COUNTIFS('Group Analysis'!$G$2:$G$151,"Prospect",'Group Analysis'!$I$2:$I$151,"&lt;="&amp;TODAY()),COUNTIFS('Group Analysis'!$G$2:$G$151,"Tentative",'Group Analysis'!$I$2:$I$151,"&lt;="&amp;TODAY())),0)</f>
        <v/>
      </c>
      <c r="H13" s="52" t="n"/>
    </row>
    <row r="14"/>
    <row r="15">
      <c r="A15" s="11" t="inlineStr">
        <is>
          <t>Average Group ADR</t>
        </is>
      </c>
      <c r="B15" s="52" t="n"/>
      <c r="F15" s="15" t="inlineStr">
        <is>
          <t>Operational Alerts</t>
        </is>
      </c>
      <c r="G15" s="15" t="inlineStr">
        <is>
          <t>Count</t>
        </is>
      </c>
    </row>
    <row r="16">
      <c r="A16" s="14">
        <f>IFERROR(SUM(SUMIFS('Group Analysis'!$Q$2:$Q$151,'Group Analysis'!$G$2:$G$151,"Prospect"),SUMIFS('Group Analysis'!$Q$2:$Q$151,'Group Analysis'!$G$2:$G$151,"Tentative"))/SUM(SUMIFS('Group Analysis'!$P$2:$P$151,'Group Analysis'!$G$2:$G$151,"Prospect"),SUMIFS('Group Analysis'!$P$2:$P$151,'Group Analysis'!$G$2:$G$151,"Tentative")),0)</f>
        <v/>
      </c>
      <c r="B16" s="52" t="n"/>
      <c r="F16" s="10" t="inlineStr">
        <is>
          <t>Incomplete analyses</t>
        </is>
      </c>
      <c r="G16" s="16">
        <f>IFERROR(COUNTIF('Group Analysis'!$AX$2:$AX$151,"&lt;&gt;OK")-COUNTIF('Group Analysis'!$AX$2:$AX$151,""),0)</f>
        <v/>
      </c>
    </row>
    <row r="17">
      <c r="A17">
        <f>""</f>
        <v/>
      </c>
      <c r="F17" s="10" t="inlineStr">
        <is>
          <t>Capacity exceptions</t>
        </is>
      </c>
      <c r="G17" s="16">
        <f>IFERROR(COUNTIF('Group Analysis'!$AW$2:$AW$151,"&lt;&gt;OK")-COUNTIF('Group Analysis'!$AW$2:$AW$151,""),0)</f>
        <v/>
      </c>
    </row>
    <row r="18">
      <c r="A18">
        <f>""</f>
        <v/>
      </c>
      <c r="F18" s="10" t="inlineStr">
        <is>
          <t>Negative net contribution</t>
        </is>
      </c>
      <c r="G18" s="16">
        <f>IFERROR(COUNTIF('Group Analysis'!$AO$2:$AO$151,"&lt;0"),0)</f>
        <v/>
      </c>
    </row>
    <row r="19">
      <c r="A19">
        <f>""</f>
        <v/>
      </c>
      <c r="F19" s="10" t="inlineStr">
        <is>
          <t>Low-profit opportunities</t>
        </is>
      </c>
      <c r="G19" s="16">
        <f>IFERROR(SUM(COUNTIFS('Group Analysis'!$G$2:$G$151,"Prospect",'Group Analysis'!$AN$2:$AN$151,"&lt;"&amp;'Assumptions'!$B$16),COUNTIFS('Group Analysis'!$G$2:$G$151,"Tentative",'Group Analysis'!$AN$2:$AN$151,"&lt;"&amp;'Assumptions'!$B$16)),0)</f>
        <v/>
      </c>
    </row>
    <row r="20">
      <c r="A20">
        <f>""</f>
        <v/>
      </c>
      <c r="F20" s="10" t="inlineStr">
        <is>
          <t>Overdue decisions</t>
        </is>
      </c>
      <c r="G20" s="16">
        <f>IFERROR(COUNTIF('Group Analysis'!$AV$2:$AV$151,"Overdue"),0)</f>
        <v/>
      </c>
    </row>
    <row r="21">
      <c r="A21">
        <f>""</f>
        <v/>
      </c>
      <c r="F21" s="10" t="inlineStr">
        <is>
          <t>Definite groups with incomplete data</t>
        </is>
      </c>
      <c r="G21" s="16">
        <f>IFERROR(COUNTIFS('Group Analysis'!$G$2:$G$151,"Definite",'Group Analysis'!$AX$2:$AX$151,"&lt;&gt;OK"),0)</f>
        <v/>
      </c>
    </row>
    <row r="22">
      <c r="A22">
        <f>""</f>
        <v/>
      </c>
    </row>
    <row r="23">
      <c r="A23">
        <f>""</f>
        <v/>
      </c>
      <c r="F23" s="17" t="inlineStr">
        <is>
          <t>Recommendation</t>
        </is>
      </c>
      <c r="G23" s="17" t="inlineStr">
        <is>
          <t>Opportunity Count</t>
        </is>
      </c>
      <c r="H23" s="17" t="inlineStr">
        <is>
          <t>Picked-Up Room Nights</t>
        </is>
      </c>
      <c r="I23" s="17" t="inlineStr">
        <is>
          <t>Net Contribution Advantage</t>
        </is>
      </c>
    </row>
    <row r="24">
      <c r="A24">
        <f>""</f>
        <v/>
      </c>
      <c r="F24" s="18" t="inlineStr">
        <is>
          <t>Accept</t>
        </is>
      </c>
      <c r="G24" s="19">
        <f>IFERROR(SUM(COUNTIFS('Group Analysis'!$G$2:$G$151,"Prospect",'Group Analysis'!$AU$2:$AU$151,$F24),COUNTIFS('Group Analysis'!$G$2:$G$151,"Tentative",'Group Analysis'!$AU$2:$AU$151,$F24)),0)</f>
        <v/>
      </c>
      <c r="H24" s="19">
        <f>IFERROR(SUM(SUMIFS('Group Analysis'!$P$2:$P$151,'Group Analysis'!$G$2:$G$151,"Prospect",'Group Analysis'!$AU$2:$AU$151,$F24),SUMIFS('Group Analysis'!$P$2:$P$151,'Group Analysis'!$G$2:$G$151,"Tentative",'Group Analysis'!$AU$2:$AU$151,$F24)),0)</f>
        <v/>
      </c>
      <c r="I24" s="20">
        <f>IFERROR(SUM(SUMIFS('Group Analysis'!$AO$2:$AO$151,'Group Analysis'!$G$2:$G$151,"Prospect",'Group Analysis'!$AU$2:$AU$151,$F24),SUMIFS('Group Analysis'!$AO$2:$AO$151,'Group Analysis'!$G$2:$G$151,"Tentative",'Group Analysis'!$AU$2:$AU$151,$F24)),0)</f>
        <v/>
      </c>
    </row>
    <row r="25">
      <c r="A25">
        <f>""</f>
        <v/>
      </c>
      <c r="F25" s="21" t="inlineStr">
        <is>
          <t>Review</t>
        </is>
      </c>
      <c r="G25" s="22">
        <f>IFERROR(SUM(COUNTIFS('Group Analysis'!$G$2:$G$151,"Prospect",'Group Analysis'!$AU$2:$AU$151,$F25),COUNTIFS('Group Analysis'!$G$2:$G$151,"Tentative",'Group Analysis'!$AU$2:$AU$151,$F25)),0)</f>
        <v/>
      </c>
      <c r="H25" s="22">
        <f>IFERROR(SUM(SUMIFS('Group Analysis'!$P$2:$P$151,'Group Analysis'!$G$2:$G$151,"Prospect",'Group Analysis'!$AU$2:$AU$151,$F25),SUMIFS('Group Analysis'!$P$2:$P$151,'Group Analysis'!$G$2:$G$151,"Tentative",'Group Analysis'!$AU$2:$AU$151,$F25)),0)</f>
        <v/>
      </c>
      <c r="I25" s="23">
        <f>IFERROR(SUM(SUMIFS('Group Analysis'!$AO$2:$AO$151,'Group Analysis'!$G$2:$G$151,"Prospect",'Group Analysis'!$AU$2:$AU$151,$F25),SUMIFS('Group Analysis'!$AO$2:$AO$151,'Group Analysis'!$G$2:$G$151,"Tentative",'Group Analysis'!$AU$2:$AU$151,$F25)),0)</f>
        <v/>
      </c>
    </row>
    <row r="26">
      <c r="A26">
        <f>""</f>
        <v/>
      </c>
      <c r="F26" s="18" t="inlineStr">
        <is>
          <t>Decline</t>
        </is>
      </c>
      <c r="G26" s="19">
        <f>IFERROR(SUM(COUNTIFS('Group Analysis'!$G$2:$G$151,"Prospect",'Group Analysis'!$AU$2:$AU$151,$F26),COUNTIFS('Group Analysis'!$G$2:$G$151,"Tentative",'Group Analysis'!$AU$2:$AU$151,$F26)),0)</f>
        <v/>
      </c>
      <c r="H26" s="19">
        <f>IFERROR(SUM(SUMIFS('Group Analysis'!$P$2:$P$151,'Group Analysis'!$G$2:$G$151,"Prospect",'Group Analysis'!$AU$2:$AU$151,$F26),SUMIFS('Group Analysis'!$P$2:$P$151,'Group Analysis'!$G$2:$G$151,"Tentative",'Group Analysis'!$AU$2:$AU$151,$F26)),0)</f>
        <v/>
      </c>
      <c r="I26" s="20">
        <f>IFERROR(SUM(SUMIFS('Group Analysis'!$AO$2:$AO$151,'Group Analysis'!$G$2:$G$151,"Prospect",'Group Analysis'!$AU$2:$AU$151,$F26),SUMIFS('Group Analysis'!$AO$2:$AO$151,'Group Analysis'!$G$2:$G$151,"Tentative",'Group Analysis'!$AU$2:$AU$151,$F26)),0)</f>
        <v/>
      </c>
    </row>
    <row r="27">
      <c r="A27">
        <f>""</f>
        <v/>
      </c>
      <c r="F27" s="21" t="inlineStr">
        <is>
          <t>Hold / Incomplete</t>
        </is>
      </c>
      <c r="G27" s="22">
        <f>IFERROR(SUM(COUNTIFS('Group Analysis'!$G$2:$G$151,"Prospect",'Group Analysis'!$AU$2:$AU$151,$F27),COUNTIFS('Group Analysis'!$G$2:$G$151,"Tentative",'Group Analysis'!$AU$2:$AU$151,$F27)),0)</f>
        <v/>
      </c>
      <c r="H27" s="22">
        <f>IFERROR(SUM(SUMIFS('Group Analysis'!$P$2:$P$151,'Group Analysis'!$G$2:$G$151,"Prospect",'Group Analysis'!$AU$2:$AU$151,$F27),SUMIFS('Group Analysis'!$P$2:$P$151,'Group Analysis'!$G$2:$G$151,"Tentative",'Group Analysis'!$AU$2:$AU$151,$F27)),0)</f>
        <v/>
      </c>
      <c r="I27" s="23">
        <f>IFERROR(SUM(SUMIFS('Group Analysis'!$AO$2:$AO$151,'Group Analysis'!$G$2:$G$151,"Prospect",'Group Analysis'!$AU$2:$AU$151,$F27),SUMIFS('Group Analysis'!$AO$2:$AO$151,'Group Analysis'!$G$2:$G$151,"Tentative",'Group Analysis'!$AU$2:$AU$151,$F27)),0)</f>
        <v/>
      </c>
    </row>
    <row r="28">
      <c r="A28">
        <f>""</f>
        <v/>
      </c>
      <c r="G28">
        <f>""</f>
        <v/>
      </c>
      <c r="I28">
        <f>""</f>
        <v/>
      </c>
    </row>
    <row r="29">
      <c r="A29">
        <f>""</f>
        <v/>
      </c>
      <c r="G29">
        <f>""</f>
        <v/>
      </c>
      <c r="I29">
        <f>""</f>
        <v/>
      </c>
    </row>
    <row r="30">
      <c r="A30" s="17" t="inlineStr">
        <is>
          <t>Month</t>
        </is>
      </c>
      <c r="B30" s="17" t="inlineStr">
        <is>
          <t>Expected Picked-Up Room Nights</t>
        </is>
      </c>
      <c r="C30" s="17" t="inlineStr">
        <is>
          <t>Expected Displaced Room Nights</t>
        </is>
      </c>
      <c r="D30" s="17" t="inlineStr">
        <is>
          <t>Group Contribution</t>
        </is>
      </c>
      <c r="E30" s="17" t="inlineStr">
        <is>
          <t>Displaced Transient Contribution</t>
        </is>
      </c>
      <c r="F30" s="17" t="inlineStr">
        <is>
          <t>Net Contribution Advantage</t>
        </is>
      </c>
      <c r="G30">
        <f>""</f>
        <v/>
      </c>
      <c r="H30" t="inlineStr">
        <is>
          <t>Next Month</t>
        </is>
      </c>
      <c r="I30">
        <f>""</f>
        <v/>
      </c>
    </row>
    <row r="31">
      <c r="A31" s="53" t="n">
        <v>46023</v>
      </c>
      <c r="B31" s="22">
        <f>IFERROR(SUMIFS('Group Analysis'!$P$2:$P$151,'Group Analysis'!$J$2:$J$151,"&gt;="&amp;$A31,'Group Analysis'!$J$2:$J$151,"&lt;"&amp;$H31),0)</f>
        <v/>
      </c>
      <c r="C31" s="22">
        <f>IFERROR(SUMIFS('Group Analysis'!$X$2:$X$151,'Group Analysis'!$J$2:$J$151,"&gt;="&amp;$A31,'Group Analysis'!$J$2:$J$151,"&lt;"&amp;$H31),0)</f>
        <v/>
      </c>
      <c r="D31" s="23">
        <f>IFERROR(SUMIFS('Group Analysis'!$AN$2:$AN$151,'Group Analysis'!$J$2:$J$151,"&gt;="&amp;$A31,'Group Analysis'!$J$2:$J$151,"&lt;"&amp;$H31),0)</f>
        <v/>
      </c>
      <c r="E31" s="23">
        <f>IFERROR(SUMIFS('Group Analysis'!$AA$2:$AA$151,'Group Analysis'!$J$2:$J$151,"&gt;="&amp;$A31,'Group Analysis'!$J$2:$J$151,"&lt;"&amp;$H31),0)</f>
        <v/>
      </c>
      <c r="F31" s="23">
        <f>IFERROR(SUMIFS('Group Analysis'!$AO$2:$AO$151,'Group Analysis'!$J$2:$J$151,"&gt;="&amp;$A31,'Group Analysis'!$J$2:$J$151,"&lt;"&amp;$H31),0)</f>
        <v/>
      </c>
      <c r="G31">
        <f>""</f>
        <v/>
      </c>
      <c r="H31">
        <f>IFERROR($A31+31-DAY($A31+31)+1,"")</f>
        <v/>
      </c>
      <c r="I31">
        <f>""</f>
        <v/>
      </c>
    </row>
    <row r="32">
      <c r="A32" s="54" t="n">
        <v>46054</v>
      </c>
      <c r="B32" s="19">
        <f>IFERROR(SUMIFS('Group Analysis'!$P$2:$P$151,'Group Analysis'!$J$2:$J$151,"&gt;="&amp;$A32,'Group Analysis'!$J$2:$J$151,"&lt;"&amp;$H32),0)</f>
        <v/>
      </c>
      <c r="C32" s="19">
        <f>IFERROR(SUMIFS('Group Analysis'!$X$2:$X$151,'Group Analysis'!$J$2:$J$151,"&gt;="&amp;$A32,'Group Analysis'!$J$2:$J$151,"&lt;"&amp;$H32),0)</f>
        <v/>
      </c>
      <c r="D32" s="20">
        <f>IFERROR(SUMIFS('Group Analysis'!$AN$2:$AN$151,'Group Analysis'!$J$2:$J$151,"&gt;="&amp;$A32,'Group Analysis'!$J$2:$J$151,"&lt;"&amp;$H32),0)</f>
        <v/>
      </c>
      <c r="E32" s="20">
        <f>IFERROR(SUMIFS('Group Analysis'!$AA$2:$AA$151,'Group Analysis'!$J$2:$J$151,"&gt;="&amp;$A32,'Group Analysis'!$J$2:$J$151,"&lt;"&amp;$H32),0)</f>
        <v/>
      </c>
      <c r="F32" s="20">
        <f>IFERROR(SUMIFS('Group Analysis'!$AO$2:$AO$151,'Group Analysis'!$J$2:$J$151,"&gt;="&amp;$A32,'Group Analysis'!$J$2:$J$151,"&lt;"&amp;$H32),0)</f>
        <v/>
      </c>
      <c r="G32">
        <f>""</f>
        <v/>
      </c>
      <c r="H32">
        <f>IFERROR($A32+31-DAY($A32+31)+1,"")</f>
        <v/>
      </c>
      <c r="I32">
        <f>""</f>
        <v/>
      </c>
    </row>
    <row r="33">
      <c r="A33" s="53" t="n">
        <v>46082</v>
      </c>
      <c r="B33" s="22">
        <f>IFERROR(SUMIFS('Group Analysis'!$P$2:$P$151,'Group Analysis'!$J$2:$J$151,"&gt;="&amp;$A33,'Group Analysis'!$J$2:$J$151,"&lt;"&amp;$H33),0)</f>
        <v/>
      </c>
      <c r="C33" s="22">
        <f>IFERROR(SUMIFS('Group Analysis'!$X$2:$X$151,'Group Analysis'!$J$2:$J$151,"&gt;="&amp;$A33,'Group Analysis'!$J$2:$J$151,"&lt;"&amp;$H33),0)</f>
        <v/>
      </c>
      <c r="D33" s="23">
        <f>IFERROR(SUMIFS('Group Analysis'!$AN$2:$AN$151,'Group Analysis'!$J$2:$J$151,"&gt;="&amp;$A33,'Group Analysis'!$J$2:$J$151,"&lt;"&amp;$H33),0)</f>
        <v/>
      </c>
      <c r="E33" s="23">
        <f>IFERROR(SUMIFS('Group Analysis'!$AA$2:$AA$151,'Group Analysis'!$J$2:$J$151,"&gt;="&amp;$A33,'Group Analysis'!$J$2:$J$151,"&lt;"&amp;$H33),0)</f>
        <v/>
      </c>
      <c r="F33" s="23">
        <f>IFERROR(SUMIFS('Group Analysis'!$AO$2:$AO$151,'Group Analysis'!$J$2:$J$151,"&gt;="&amp;$A33,'Group Analysis'!$J$2:$J$151,"&lt;"&amp;$H33),0)</f>
        <v/>
      </c>
      <c r="G33">
        <f>""</f>
        <v/>
      </c>
      <c r="H33">
        <f>IFERROR($A33+31-DAY($A33+31)+1,"")</f>
        <v/>
      </c>
      <c r="I33">
        <f>""</f>
        <v/>
      </c>
    </row>
    <row r="34">
      <c r="A34" s="54" t="n">
        <v>46113</v>
      </c>
      <c r="B34" s="19">
        <f>IFERROR(SUMIFS('Group Analysis'!$P$2:$P$151,'Group Analysis'!$J$2:$J$151,"&gt;="&amp;$A34,'Group Analysis'!$J$2:$J$151,"&lt;"&amp;$H34),0)</f>
        <v/>
      </c>
      <c r="C34" s="19">
        <f>IFERROR(SUMIFS('Group Analysis'!$X$2:$X$151,'Group Analysis'!$J$2:$J$151,"&gt;="&amp;$A34,'Group Analysis'!$J$2:$J$151,"&lt;"&amp;$H34),0)</f>
        <v/>
      </c>
      <c r="D34" s="20">
        <f>IFERROR(SUMIFS('Group Analysis'!$AN$2:$AN$151,'Group Analysis'!$J$2:$J$151,"&gt;="&amp;$A34,'Group Analysis'!$J$2:$J$151,"&lt;"&amp;$H34),0)</f>
        <v/>
      </c>
      <c r="E34" s="20">
        <f>IFERROR(SUMIFS('Group Analysis'!$AA$2:$AA$151,'Group Analysis'!$J$2:$J$151,"&gt;="&amp;$A34,'Group Analysis'!$J$2:$J$151,"&lt;"&amp;$H34),0)</f>
        <v/>
      </c>
      <c r="F34" s="20">
        <f>IFERROR(SUMIFS('Group Analysis'!$AO$2:$AO$151,'Group Analysis'!$J$2:$J$151,"&gt;="&amp;$A34,'Group Analysis'!$J$2:$J$151,"&lt;"&amp;$H34),0)</f>
        <v/>
      </c>
      <c r="G34">
        <f>""</f>
        <v/>
      </c>
      <c r="H34">
        <f>IFERROR($A34+31-DAY($A34+31)+1,"")</f>
        <v/>
      </c>
      <c r="I34">
        <f>""</f>
        <v/>
      </c>
    </row>
    <row r="35">
      <c r="A35" s="53" t="n">
        <v>46143</v>
      </c>
      <c r="B35" s="22">
        <f>IFERROR(SUMIFS('Group Analysis'!$P$2:$P$151,'Group Analysis'!$J$2:$J$151,"&gt;="&amp;$A35,'Group Analysis'!$J$2:$J$151,"&lt;"&amp;$H35),0)</f>
        <v/>
      </c>
      <c r="C35" s="22">
        <f>IFERROR(SUMIFS('Group Analysis'!$X$2:$X$151,'Group Analysis'!$J$2:$J$151,"&gt;="&amp;$A35,'Group Analysis'!$J$2:$J$151,"&lt;"&amp;$H35),0)</f>
        <v/>
      </c>
      <c r="D35" s="23">
        <f>IFERROR(SUMIFS('Group Analysis'!$AN$2:$AN$151,'Group Analysis'!$J$2:$J$151,"&gt;="&amp;$A35,'Group Analysis'!$J$2:$J$151,"&lt;"&amp;$H35),0)</f>
        <v/>
      </c>
      <c r="E35" s="23">
        <f>IFERROR(SUMIFS('Group Analysis'!$AA$2:$AA$151,'Group Analysis'!$J$2:$J$151,"&gt;="&amp;$A35,'Group Analysis'!$J$2:$J$151,"&lt;"&amp;$H35),0)</f>
        <v/>
      </c>
      <c r="F35" s="23">
        <f>IFERROR(SUMIFS('Group Analysis'!$AO$2:$AO$151,'Group Analysis'!$J$2:$J$151,"&gt;="&amp;$A35,'Group Analysis'!$J$2:$J$151,"&lt;"&amp;$H35),0)</f>
        <v/>
      </c>
      <c r="G35">
        <f>""</f>
        <v/>
      </c>
      <c r="H35">
        <f>IFERROR($A35+31-DAY($A35+31)+1,"")</f>
        <v/>
      </c>
      <c r="I35">
        <f>""</f>
        <v/>
      </c>
    </row>
    <row r="36">
      <c r="A36" s="54" t="n">
        <v>46174</v>
      </c>
      <c r="B36" s="19">
        <f>IFERROR(SUMIFS('Group Analysis'!$P$2:$P$151,'Group Analysis'!$J$2:$J$151,"&gt;="&amp;$A36,'Group Analysis'!$J$2:$J$151,"&lt;"&amp;$H36),0)</f>
        <v/>
      </c>
      <c r="C36" s="19">
        <f>IFERROR(SUMIFS('Group Analysis'!$X$2:$X$151,'Group Analysis'!$J$2:$J$151,"&gt;="&amp;$A36,'Group Analysis'!$J$2:$J$151,"&lt;"&amp;$H36),0)</f>
        <v/>
      </c>
      <c r="D36" s="20">
        <f>IFERROR(SUMIFS('Group Analysis'!$AN$2:$AN$151,'Group Analysis'!$J$2:$J$151,"&gt;="&amp;$A36,'Group Analysis'!$J$2:$J$151,"&lt;"&amp;$H36),0)</f>
        <v/>
      </c>
      <c r="E36" s="20">
        <f>IFERROR(SUMIFS('Group Analysis'!$AA$2:$AA$151,'Group Analysis'!$J$2:$J$151,"&gt;="&amp;$A36,'Group Analysis'!$J$2:$J$151,"&lt;"&amp;$H36),0)</f>
        <v/>
      </c>
      <c r="F36" s="20">
        <f>IFERROR(SUMIFS('Group Analysis'!$AO$2:$AO$151,'Group Analysis'!$J$2:$J$151,"&gt;="&amp;$A36,'Group Analysis'!$J$2:$J$151,"&lt;"&amp;$H36),0)</f>
        <v/>
      </c>
      <c r="G36">
        <f>""</f>
        <v/>
      </c>
      <c r="H36">
        <f>IFERROR($A36+31-DAY($A36+31)+1,"")</f>
        <v/>
      </c>
      <c r="I36">
        <f>""</f>
        <v/>
      </c>
    </row>
    <row r="37">
      <c r="A37" s="53" t="n">
        <v>46204</v>
      </c>
      <c r="B37" s="22">
        <f>IFERROR(SUMIFS('Group Analysis'!$P$2:$P$151,'Group Analysis'!$J$2:$J$151,"&gt;="&amp;$A37,'Group Analysis'!$J$2:$J$151,"&lt;"&amp;$H37),0)</f>
        <v/>
      </c>
      <c r="C37" s="22">
        <f>IFERROR(SUMIFS('Group Analysis'!$X$2:$X$151,'Group Analysis'!$J$2:$J$151,"&gt;="&amp;$A37,'Group Analysis'!$J$2:$J$151,"&lt;"&amp;$H37),0)</f>
        <v/>
      </c>
      <c r="D37" s="23">
        <f>IFERROR(SUMIFS('Group Analysis'!$AN$2:$AN$151,'Group Analysis'!$J$2:$J$151,"&gt;="&amp;$A37,'Group Analysis'!$J$2:$J$151,"&lt;"&amp;$H37),0)</f>
        <v/>
      </c>
      <c r="E37" s="23">
        <f>IFERROR(SUMIFS('Group Analysis'!$AA$2:$AA$151,'Group Analysis'!$J$2:$J$151,"&gt;="&amp;$A37,'Group Analysis'!$J$2:$J$151,"&lt;"&amp;$H37),0)</f>
        <v/>
      </c>
      <c r="F37" s="23">
        <f>IFERROR(SUMIFS('Group Analysis'!$AO$2:$AO$151,'Group Analysis'!$J$2:$J$151,"&gt;="&amp;$A37,'Group Analysis'!$J$2:$J$151,"&lt;"&amp;$H37),0)</f>
        <v/>
      </c>
      <c r="G37">
        <f>""</f>
        <v/>
      </c>
      <c r="H37">
        <f>IFERROR($A37+31-DAY($A37+31)+1,"")</f>
        <v/>
      </c>
      <c r="I37">
        <f>""</f>
        <v/>
      </c>
    </row>
    <row r="38">
      <c r="A38" s="54" t="n">
        <v>46235</v>
      </c>
      <c r="B38" s="19">
        <f>IFERROR(SUMIFS('Group Analysis'!$P$2:$P$151,'Group Analysis'!$J$2:$J$151,"&gt;="&amp;$A38,'Group Analysis'!$J$2:$J$151,"&lt;"&amp;$H38),0)</f>
        <v/>
      </c>
      <c r="C38" s="19">
        <f>IFERROR(SUMIFS('Group Analysis'!$X$2:$X$151,'Group Analysis'!$J$2:$J$151,"&gt;="&amp;$A38,'Group Analysis'!$J$2:$J$151,"&lt;"&amp;$H38),0)</f>
        <v/>
      </c>
      <c r="D38" s="20">
        <f>IFERROR(SUMIFS('Group Analysis'!$AN$2:$AN$151,'Group Analysis'!$J$2:$J$151,"&gt;="&amp;$A38,'Group Analysis'!$J$2:$J$151,"&lt;"&amp;$H38),0)</f>
        <v/>
      </c>
      <c r="E38" s="20">
        <f>IFERROR(SUMIFS('Group Analysis'!$AA$2:$AA$151,'Group Analysis'!$J$2:$J$151,"&gt;="&amp;$A38,'Group Analysis'!$J$2:$J$151,"&lt;"&amp;$H38),0)</f>
        <v/>
      </c>
      <c r="F38" s="20">
        <f>IFERROR(SUMIFS('Group Analysis'!$AO$2:$AO$151,'Group Analysis'!$J$2:$J$151,"&gt;="&amp;$A38,'Group Analysis'!$J$2:$J$151,"&lt;"&amp;$H38),0)</f>
        <v/>
      </c>
      <c r="G38">
        <f>""</f>
        <v/>
      </c>
      <c r="H38">
        <f>IFERROR($A38+31-DAY($A38+31)+1,"")</f>
        <v/>
      </c>
      <c r="I38">
        <f>""</f>
        <v/>
      </c>
    </row>
    <row r="39">
      <c r="A39" s="53" t="n">
        <v>46266</v>
      </c>
      <c r="B39" s="22">
        <f>IFERROR(SUMIFS('Group Analysis'!$P$2:$P$151,'Group Analysis'!$J$2:$J$151,"&gt;="&amp;$A39,'Group Analysis'!$J$2:$J$151,"&lt;"&amp;$H39),0)</f>
        <v/>
      </c>
      <c r="C39" s="22">
        <f>IFERROR(SUMIFS('Group Analysis'!$X$2:$X$151,'Group Analysis'!$J$2:$J$151,"&gt;="&amp;$A39,'Group Analysis'!$J$2:$J$151,"&lt;"&amp;$H39),0)</f>
        <v/>
      </c>
      <c r="D39" s="23">
        <f>IFERROR(SUMIFS('Group Analysis'!$AN$2:$AN$151,'Group Analysis'!$J$2:$J$151,"&gt;="&amp;$A39,'Group Analysis'!$J$2:$J$151,"&lt;"&amp;$H39),0)</f>
        <v/>
      </c>
      <c r="E39" s="23">
        <f>IFERROR(SUMIFS('Group Analysis'!$AA$2:$AA$151,'Group Analysis'!$J$2:$J$151,"&gt;="&amp;$A39,'Group Analysis'!$J$2:$J$151,"&lt;"&amp;$H39),0)</f>
        <v/>
      </c>
      <c r="F39" s="23">
        <f>IFERROR(SUMIFS('Group Analysis'!$AO$2:$AO$151,'Group Analysis'!$J$2:$J$151,"&gt;="&amp;$A39,'Group Analysis'!$J$2:$J$151,"&lt;"&amp;$H39),0)</f>
        <v/>
      </c>
      <c r="G39">
        <f>""</f>
        <v/>
      </c>
      <c r="H39">
        <f>IFERROR($A39+31-DAY($A39+31)+1,"")</f>
        <v/>
      </c>
      <c r="I39">
        <f>""</f>
        <v/>
      </c>
    </row>
    <row r="40">
      <c r="A40" s="54" t="n">
        <v>46296</v>
      </c>
      <c r="B40" s="19">
        <f>IFERROR(SUMIFS('Group Analysis'!$P$2:$P$151,'Group Analysis'!$J$2:$J$151,"&gt;="&amp;$A40,'Group Analysis'!$J$2:$J$151,"&lt;"&amp;$H40),0)</f>
        <v/>
      </c>
      <c r="C40" s="19">
        <f>IFERROR(SUMIFS('Group Analysis'!$X$2:$X$151,'Group Analysis'!$J$2:$J$151,"&gt;="&amp;$A40,'Group Analysis'!$J$2:$J$151,"&lt;"&amp;$H40),0)</f>
        <v/>
      </c>
      <c r="D40" s="20">
        <f>IFERROR(SUMIFS('Group Analysis'!$AN$2:$AN$151,'Group Analysis'!$J$2:$J$151,"&gt;="&amp;$A40,'Group Analysis'!$J$2:$J$151,"&lt;"&amp;$H40),0)</f>
        <v/>
      </c>
      <c r="E40" s="20">
        <f>IFERROR(SUMIFS('Group Analysis'!$AA$2:$AA$151,'Group Analysis'!$J$2:$J$151,"&gt;="&amp;$A40,'Group Analysis'!$J$2:$J$151,"&lt;"&amp;$H40),0)</f>
        <v/>
      </c>
      <c r="F40" s="20">
        <f>IFERROR(SUMIFS('Group Analysis'!$AO$2:$AO$151,'Group Analysis'!$J$2:$J$151,"&gt;="&amp;$A40,'Group Analysis'!$J$2:$J$151,"&lt;"&amp;$H40),0)</f>
        <v/>
      </c>
      <c r="G40">
        <f>""</f>
        <v/>
      </c>
      <c r="H40">
        <f>IFERROR($A40+31-DAY($A40+31)+1,"")</f>
        <v/>
      </c>
      <c r="I40">
        <f>""</f>
        <v/>
      </c>
    </row>
    <row r="41">
      <c r="A41" s="53" t="n">
        <v>46327</v>
      </c>
      <c r="B41" s="22">
        <f>IFERROR(SUMIFS('Group Analysis'!$P$2:$P$151,'Group Analysis'!$J$2:$J$151,"&gt;="&amp;$A41,'Group Analysis'!$J$2:$J$151,"&lt;"&amp;$H41),0)</f>
        <v/>
      </c>
      <c r="C41" s="22">
        <f>IFERROR(SUMIFS('Group Analysis'!$X$2:$X$151,'Group Analysis'!$J$2:$J$151,"&gt;="&amp;$A41,'Group Analysis'!$J$2:$J$151,"&lt;"&amp;$H41),0)</f>
        <v/>
      </c>
      <c r="D41" s="23">
        <f>IFERROR(SUMIFS('Group Analysis'!$AN$2:$AN$151,'Group Analysis'!$J$2:$J$151,"&gt;="&amp;$A41,'Group Analysis'!$J$2:$J$151,"&lt;"&amp;$H41),0)</f>
        <v/>
      </c>
      <c r="E41" s="23">
        <f>IFERROR(SUMIFS('Group Analysis'!$AA$2:$AA$151,'Group Analysis'!$J$2:$J$151,"&gt;="&amp;$A41,'Group Analysis'!$J$2:$J$151,"&lt;"&amp;$H41),0)</f>
        <v/>
      </c>
      <c r="F41" s="23">
        <f>IFERROR(SUMIFS('Group Analysis'!$AO$2:$AO$151,'Group Analysis'!$J$2:$J$151,"&gt;="&amp;$A41,'Group Analysis'!$J$2:$J$151,"&lt;"&amp;$H41),0)</f>
        <v/>
      </c>
      <c r="G41">
        <f>""</f>
        <v/>
      </c>
      <c r="H41">
        <f>IFERROR($A41+31-DAY($A41+31)+1,"")</f>
        <v/>
      </c>
      <c r="I41">
        <f>""</f>
        <v/>
      </c>
    </row>
    <row r="42">
      <c r="A42" s="54" t="n">
        <v>46357</v>
      </c>
      <c r="B42" s="19">
        <f>IFERROR(SUMIFS('Group Analysis'!$P$2:$P$151,'Group Analysis'!$J$2:$J$151,"&gt;="&amp;$A42,'Group Analysis'!$J$2:$J$151,"&lt;"&amp;$H42),0)</f>
        <v/>
      </c>
      <c r="C42" s="19">
        <f>IFERROR(SUMIFS('Group Analysis'!$X$2:$X$151,'Group Analysis'!$J$2:$J$151,"&gt;="&amp;$A42,'Group Analysis'!$J$2:$J$151,"&lt;"&amp;$H42),0)</f>
        <v/>
      </c>
      <c r="D42" s="20">
        <f>IFERROR(SUMIFS('Group Analysis'!$AN$2:$AN$151,'Group Analysis'!$J$2:$J$151,"&gt;="&amp;$A42,'Group Analysis'!$J$2:$J$151,"&lt;"&amp;$H42),0)</f>
        <v/>
      </c>
      <c r="E42" s="20">
        <f>IFERROR(SUMIFS('Group Analysis'!$AA$2:$AA$151,'Group Analysis'!$J$2:$J$151,"&gt;="&amp;$A42,'Group Analysis'!$J$2:$J$151,"&lt;"&amp;$H42),0)</f>
        <v/>
      </c>
      <c r="F42" s="20">
        <f>IFERROR(SUMIFS('Group Analysis'!$AO$2:$AO$151,'Group Analysis'!$J$2:$J$151,"&gt;="&amp;$A42,'Group Analysis'!$J$2:$J$151,"&lt;"&amp;$H42),0)</f>
        <v/>
      </c>
      <c r="G42">
        <f>""</f>
        <v/>
      </c>
      <c r="H42">
        <f>IFERROR($A42+31-DAY($A42+31)+1,"")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mergeCells count="22">
    <mergeCell ref="G12:H12"/>
    <mergeCell ref="D10:E10"/>
    <mergeCell ref="A15:B15"/>
    <mergeCell ref="A6:B6"/>
    <mergeCell ref="D6:E6"/>
    <mergeCell ref="A16:B16"/>
    <mergeCell ref="A7:B7"/>
    <mergeCell ref="G7:H7"/>
    <mergeCell ref="D13:E13"/>
    <mergeCell ref="G10:H10"/>
    <mergeCell ref="G6:H6"/>
    <mergeCell ref="G13:H13"/>
    <mergeCell ref="A12:B12"/>
    <mergeCell ref="A3:H3"/>
    <mergeCell ref="D7:E7"/>
    <mergeCell ref="D9:E9"/>
    <mergeCell ref="D12:E12"/>
    <mergeCell ref="A10:B10"/>
    <mergeCell ref="A13:B13"/>
    <mergeCell ref="A1:R1"/>
    <mergeCell ref="A9:B9"/>
    <mergeCell ref="G9:H9"/>
  </mergeCells>
  <conditionalFormatting sqref="G16:G21">
    <cfRule type="cellIs" priority="1" operator="greaterThan" dxfId="0">
      <formula>0</formula>
    </cfRule>
  </conditionalFormatting>
  <dataValidations count="2">
    <dataValidation sqref="E5" showDropDown="0" showInputMessage="0" showErrorMessage="0" allowBlank="0" type="list">
      <formula1>"All,Jordan Lee,Morgan Reed,Casey Bennett,Taylor Brooks,Avery Collins"</formula1>
    </dataValidation>
    <dataValidation sqref="G5" showDropDown="0" showInputMessage="0" showErrorMessage="0" allowBlank="0" type="list">
      <formula1>"All,Prospect,Tentative,Definite,Lost,Canceled"</formula1>
    </dataValidation>
  </dataValidations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Z15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34" customWidth="1" min="3" max="3"/>
    <col width="28" customWidth="1" min="4" max="4"/>
    <col width="22" customWidth="1" min="5" max="5"/>
    <col width="19" customWidth="1" min="6" max="6"/>
    <col width="18" customWidth="1" min="7" max="7"/>
    <col width="14" customWidth="1" min="8" max="8"/>
    <col width="16" customWidth="1" min="9" max="9"/>
    <col width="15" customWidth="1" min="10" max="10"/>
    <col width="15" customWidth="1" min="11" max="11"/>
    <col width="12" customWidth="1" min="12" max="12"/>
    <col width="17" customWidth="1" min="13" max="13"/>
    <col width="13" customWidth="1" min="14" max="14"/>
    <col width="14" customWidth="1" min="15" max="15"/>
    <col width="20" customWidth="1" min="16" max="16"/>
    <col width="18" customWidth="1" min="17" max="17"/>
    <col width="22" customWidth="1" min="18" max="18"/>
    <col width="20" customWidth="1" min="19" max="19"/>
    <col width="22" customWidth="1" min="20" max="20"/>
    <col width="24" customWidth="1" min="21" max="21"/>
    <col width="18" customWidth="1" min="22" max="22"/>
    <col width="22" customWidth="1" min="23" max="23"/>
    <col width="21" customWidth="1" min="24" max="24"/>
    <col width="21" customWidth="1" min="25" max="25"/>
    <col width="20" customWidth="1" min="26" max="26"/>
    <col width="22" customWidth="1" min="27" max="27"/>
    <col width="20" customWidth="1" min="28" max="28"/>
    <col width="18" customWidth="1" min="29" max="29"/>
    <col width="18" customWidth="1" min="30" max="30"/>
    <col width="17" customWidth="1" min="31" max="31"/>
    <col width="22" customWidth="1" min="32" max="32"/>
    <col width="18" customWidth="1" min="33" max="33"/>
    <col width="18" customWidth="1" min="34" max="34"/>
    <col width="20" customWidth="1" min="35" max="35"/>
    <col width="17" customWidth="1" min="36" max="36"/>
    <col width="18" customWidth="1" min="37" max="37"/>
    <col width="20" customWidth="1" min="38" max="38"/>
    <col width="20" customWidth="1" min="39" max="39"/>
    <col width="18" customWidth="1" min="40" max="40"/>
    <col width="22" customWidth="1" min="41" max="41"/>
    <col width="22" customWidth="1" min="42" max="42"/>
    <col width="20" customWidth="1" min="43" max="43"/>
    <col width="15" customWidth="1" min="44" max="44"/>
    <col width="16" customWidth="1" min="45" max="45"/>
    <col width="16" customWidth="1" min="46" max="46"/>
    <col width="19" customWidth="1" min="47" max="47"/>
    <col width="19" customWidth="1" min="48" max="48"/>
    <col width="20" customWidth="1" min="49" max="49"/>
    <col width="22" customWidth="1" min="50" max="50"/>
    <col width="42" customWidth="1" min="51" max="51"/>
    <col width="17" customWidth="1" min="52" max="52"/>
  </cols>
  <sheetData>
    <row r="1" ht="52" customHeight="1">
      <c r="A1" s="26" t="inlineStr">
        <is>
          <t>Analysis ID</t>
        </is>
      </c>
      <c r="B1" s="26" t="inlineStr">
        <is>
          <t>External Reference</t>
        </is>
      </c>
      <c r="C1" s="26" t="inlineStr">
        <is>
          <t>Group Name</t>
        </is>
      </c>
      <c r="D1" s="26" t="inlineStr">
        <is>
          <t>Organization</t>
        </is>
      </c>
      <c r="E1" s="26" t="inlineStr">
        <is>
          <t>Event Type</t>
        </is>
      </c>
      <c r="F1" s="26" t="inlineStr">
        <is>
          <t>Sales Manager</t>
        </is>
      </c>
      <c r="G1" s="26" t="inlineStr">
        <is>
          <t>Opportunity Status</t>
        </is>
      </c>
      <c r="H1" s="26" t="inlineStr">
        <is>
          <t>Inquiry Date</t>
        </is>
      </c>
      <c r="I1" s="26" t="inlineStr">
        <is>
          <t>Decision Due Date</t>
        </is>
      </c>
      <c r="J1" s="26" t="inlineStr">
        <is>
          <t>Event Start Date</t>
        </is>
      </c>
      <c r="K1" s="26" t="inlineStr">
        <is>
          <t>Event End Date</t>
        </is>
      </c>
      <c r="L1" s="26" t="inlineStr">
        <is>
          <t>Peak Rooms</t>
        </is>
      </c>
      <c r="M1" s="26" t="inlineStr">
        <is>
          <t>Requested Room Nights</t>
        </is>
      </c>
      <c r="N1" s="26" t="inlineStr">
        <is>
          <t>Group ADR</t>
        </is>
      </c>
      <c r="O1" s="26" t="inlineStr">
        <is>
          <t>Expected Wash %</t>
        </is>
      </c>
      <c r="P1" s="26" t="inlineStr">
        <is>
          <t>Expected Picked-Up Room Nights</t>
        </is>
      </c>
      <c r="Q1" s="26" t="inlineStr">
        <is>
          <t>Group Room Revenue</t>
        </is>
      </c>
      <c r="R1" s="26" t="inlineStr">
        <is>
          <t>Room Variable Cost per Occupied Room</t>
        </is>
      </c>
      <c r="S1" s="26" t="inlineStr">
        <is>
          <t>Group Room Variable Cost</t>
        </is>
      </c>
      <c r="T1" s="26" t="inlineStr">
        <is>
          <t>Available Room Nights Before Group</t>
        </is>
      </c>
      <c r="U1" s="26" t="inlineStr">
        <is>
          <t>Forecast Transient Demand Room Nights</t>
        </is>
      </c>
      <c r="V1" s="26" t="inlineStr">
        <is>
          <t>Forecast Transient ADR</t>
        </is>
      </c>
      <c r="W1" s="26" t="inlineStr">
        <is>
          <t>Transient Variable Cost per Occupied Room</t>
        </is>
      </c>
      <c r="X1" s="26" t="inlineStr">
        <is>
          <t>Expected Displaced Room Nights</t>
        </is>
      </c>
      <c r="Y1" s="26" t="inlineStr">
        <is>
          <t>Displaced Transient Room Revenue</t>
        </is>
      </c>
      <c r="Z1" s="26" t="inlineStr">
        <is>
          <t>Avoided Transient Variable Cost</t>
        </is>
      </c>
      <c r="AA1" s="26" t="inlineStr">
        <is>
          <t>Displaced Transient Contribution</t>
        </is>
      </c>
      <c r="AB1" s="26" t="inlineStr">
        <is>
          <t>Food and Beverage Revenue</t>
        </is>
      </c>
      <c r="AC1" s="26" t="inlineStr">
        <is>
          <t>Meeting Room Rental</t>
        </is>
      </c>
      <c r="AD1" s="26" t="inlineStr">
        <is>
          <t>Other Group Revenue</t>
        </is>
      </c>
      <c r="AE1" s="26" t="inlineStr">
        <is>
          <t>Service Charge Rate</t>
        </is>
      </c>
      <c r="AF1" s="26" t="inlineStr">
        <is>
          <t>Service Charge Revenue Included</t>
        </is>
      </c>
      <c r="AG1" s="26" t="inlineStr">
        <is>
          <t>Food and Beverage Cost %</t>
        </is>
      </c>
      <c r="AH1" s="26" t="inlineStr">
        <is>
          <t>Food and Beverage Cost</t>
        </is>
      </c>
      <c r="AI1" s="26" t="inlineStr">
        <is>
          <t>Other Direct Group Costs</t>
        </is>
      </c>
      <c r="AJ1" s="26" t="inlineStr">
        <is>
          <t>Concessions Value</t>
        </is>
      </c>
      <c r="AK1" s="26" t="inlineStr">
        <is>
          <t>Incremental Labor Cost</t>
        </is>
      </c>
      <c r="AL1" s="26" t="inlineStr">
        <is>
          <t>Total Group Revenue</t>
        </is>
      </c>
      <c r="AM1" s="26" t="inlineStr">
        <is>
          <t>Total Group Direct Costs</t>
        </is>
      </c>
      <c r="AN1" s="26" t="inlineStr">
        <is>
          <t>Group Contribution</t>
        </is>
      </c>
      <c r="AO1" s="26" t="inlineStr">
        <is>
          <t>Net Contribution Advantage</t>
        </is>
      </c>
      <c r="AP1" s="26" t="inlineStr">
        <is>
          <t>Contribution per Picked-Up Room Night</t>
        </is>
      </c>
      <c r="AQ1" s="26" t="inlineStr">
        <is>
          <t>Group ADR Premium / (Discount)</t>
        </is>
      </c>
      <c r="AR1" s="26" t="inlineStr">
        <is>
          <t>Group ADR Index</t>
        </is>
      </c>
      <c r="AS1" s="26" t="inlineStr">
        <is>
          <t>Displacement Ratio</t>
        </is>
      </c>
      <c r="AT1" s="26" t="inlineStr">
        <is>
          <t>Contribution Margin</t>
        </is>
      </c>
      <c r="AU1" s="26" t="inlineStr">
        <is>
          <t>Recommendation</t>
        </is>
      </c>
      <c r="AV1" s="26" t="inlineStr">
        <is>
          <t>Decision Timing</t>
        </is>
      </c>
      <c r="AW1" s="26" t="inlineStr">
        <is>
          <t>Capacity Check</t>
        </is>
      </c>
      <c r="AX1" s="26" t="inlineStr">
        <is>
          <t>Data Check</t>
        </is>
      </c>
      <c r="AY1" s="26" t="inlineStr">
        <is>
          <t>Decision Notes</t>
        </is>
      </c>
      <c r="AZ1" s="26" t="inlineStr">
        <is>
          <t>Last Reviewed Date</t>
        </is>
      </c>
    </row>
    <row r="2">
      <c r="A2" s="27" t="inlineStr">
        <is>
          <t>GDA-2026-001</t>
        </is>
      </c>
      <c r="B2" s="27" t="inlineStr">
        <is>
          <t>SC-HPH-6101</t>
        </is>
      </c>
      <c r="C2" s="27" t="inlineStr">
        <is>
          <t>Apex Medical Leadership Summit</t>
        </is>
      </c>
      <c r="D2" s="27" t="inlineStr">
        <is>
          <t>Apex Medical Collaborative</t>
        </is>
      </c>
      <c r="E2" s="27" t="inlineStr">
        <is>
          <t>Corporate Meeting</t>
        </is>
      </c>
      <c r="F2" s="27" t="inlineStr">
        <is>
          <t>Jordan Lee</t>
        </is>
      </c>
      <c r="G2" s="27" t="inlineStr">
        <is>
          <t>Tentative</t>
        </is>
      </c>
      <c r="H2" s="55" t="n">
        <v>46030</v>
      </c>
      <c r="I2" s="55" t="n">
        <v>46266</v>
      </c>
      <c r="J2" s="55" t="n">
        <v>46062</v>
      </c>
      <c r="K2" s="55" t="n">
        <v>46064</v>
      </c>
      <c r="L2" s="29" t="n">
        <v>52</v>
      </c>
      <c r="M2" s="29" t="n">
        <v>140</v>
      </c>
      <c r="N2" s="30" t="n">
        <v>219</v>
      </c>
      <c r="O2" s="56" t="n">
        <v>0.06</v>
      </c>
      <c r="P2" s="32">
        <f>IFERROR(IF($A2="","",ROUND($M2*(1-$O2),0)),"")</f>
        <v/>
      </c>
      <c r="Q2" s="33">
        <f>IFERROR(IF($A2="","",$P2*$N2),"")</f>
        <v/>
      </c>
      <c r="R2" s="30" t="n">
        <v>22</v>
      </c>
      <c r="S2" s="33">
        <f>IFERROR(IF($A2="","",$P2*$R2),"")</f>
        <v/>
      </c>
      <c r="T2" s="29" t="n">
        <v>660</v>
      </c>
      <c r="U2" s="29" t="n">
        <v>430</v>
      </c>
      <c r="V2" s="30" t="n">
        <v>249</v>
      </c>
      <c r="W2" s="30" t="n">
        <v>20</v>
      </c>
      <c r="X2" s="32">
        <f>IFERROR(IF($A2="","",MIN($P2,MAX(0,$U2+$P2-$T2))),"")</f>
        <v/>
      </c>
      <c r="Y2" s="33">
        <f>IFERROR(IF($A2="","",$X2*$V2),"")</f>
        <v/>
      </c>
      <c r="Z2" s="33">
        <f>IFERROR(IF($A2="","",$X2*$W2),"")</f>
        <v/>
      </c>
      <c r="AA2" s="33">
        <f>IFERROR(IF($A2="","",$Y2-$Z2),"")</f>
        <v/>
      </c>
      <c r="AB2" s="30" t="n">
        <v>24000</v>
      </c>
      <c r="AC2" s="30" t="n">
        <v>9000</v>
      </c>
      <c r="AD2" s="30" t="n">
        <v>1800</v>
      </c>
      <c r="AE2" s="56" t="n">
        <v>0.24</v>
      </c>
      <c r="AF2" s="33">
        <f>IFERROR(IF($A2="","",$AB2*$AE2),"")</f>
        <v/>
      </c>
      <c r="AG2" s="56" t="n">
        <v>0.32</v>
      </c>
      <c r="AH2" s="33">
        <f>IFERROR(IF($A2="","",$AB2*$AG2),"")</f>
        <v/>
      </c>
      <c r="AI2" s="30" t="n">
        <v>1500</v>
      </c>
      <c r="AJ2" s="30" t="n">
        <v>600</v>
      </c>
      <c r="AK2" s="30" t="n">
        <v>2300</v>
      </c>
      <c r="AL2" s="33">
        <f>IFERROR(IF($A2="","",SUM($Q2,$AB2,$AC2,$AD2,$AF2)),"")</f>
        <v/>
      </c>
      <c r="AM2" s="33">
        <f>IFERROR(IF($A2="","",SUM($S2,$AH2,$AI2,$AJ2,$AK2)),"")</f>
        <v/>
      </c>
      <c r="AN2" s="33">
        <f>IFERROR(IF($A2="","",$AL2-$AM2),"")</f>
        <v/>
      </c>
      <c r="AO2" s="33">
        <f>IFERROR(IF($A2="","",$AN2-$AA2),"")</f>
        <v/>
      </c>
      <c r="AP2" s="33">
        <f>IFERROR(IF($A2="","",$AN2/$P2),"")</f>
        <v/>
      </c>
      <c r="AQ2" s="33">
        <f>IFERROR(IF($A2="","",$N2-$V2),"")</f>
        <v/>
      </c>
      <c r="AR2" s="57">
        <f>IFERROR(IF($A2="","",$N2/$V2),"")</f>
        <v/>
      </c>
      <c r="AS2" s="57">
        <f>IFERROR(IF($A2="","",$X2/$P2),"")</f>
        <v/>
      </c>
      <c r="AT2" s="57">
        <f>IFERROR(IF($A2="","",$AN2/$AL2),"")</f>
        <v/>
      </c>
      <c r="AU2" s="35">
        <f>IFERROR(IF($A2="","",IF($AX2&lt;&gt;"OK","Hold / Incomplete",IF($AO2&gt;='Assumptions'!$B$14,"Accept",IF($AO2&gt;='Assumptions'!$B$15,"Review","Decline")))),"Hold / Incomplete")</f>
        <v/>
      </c>
      <c r="AV2" s="35">
        <f>IFERROR(IF($A2="","",IF(OR($G2="Lost",$G2="Canceled"),"Closed",IF($I2="","Missing Due Date",IF($I2&lt;TODAY(),"Overdue",IF($I2=TODAY(),"Due Today",IF($I2&lt;=TODAY()+7,"Due Within 7 Days","Future")))))),"")</f>
        <v/>
      </c>
      <c r="AW2" s="35">
        <f>IFERROR(IF($A2="","",IF(OR($L2="",$M2="",$T2="",$U2=""),"Missing Inputs",IF($P2&gt;$T2,"Capacity Exceeded",IF($L2&gt;'Assumptions'!$B$3,"Peak Review",IF($O2&gt;'Assumptions'!$B$17,"Wash Alert","OK"))))),"Missing Inputs")</f>
        <v/>
      </c>
      <c r="AX2" s="35">
        <f>IFERROR(IF($A2="","",IF($A2="","Missing ID",IF(OR($J2="",$K2=""),"Missing Dates",IF($K2&lt;$J2,"End Before Start",IF(OR($M2="",$T2=""),"Missing Room Nights",IF($N2="","Missing Group ADR",IF(OR($U2="",$V2=""),"Missing Transient Forecast",IF(COUNTIF($A$2:$A$151,$A2)&gt;1,"Duplicate ID",IF($AW2&lt;&gt;"OK","Capacity Issue","OK"))))))))),"Missing Inputs")</f>
        <v/>
      </c>
      <c r="AY2" s="27" t="inlineStr">
        <is>
          <t>Strong shoulder-night meeting value and flexible setup.</t>
        </is>
      </c>
      <c r="AZ2" s="55" t="n">
        <v>46034</v>
      </c>
    </row>
    <row r="3">
      <c r="A3" s="27" t="inlineStr">
        <is>
          <t>GDA-2026-002</t>
        </is>
      </c>
      <c r="B3" s="27" t="inlineStr">
        <is>
          <t>SC-HPH-6118</t>
        </is>
      </c>
      <c r="C3" s="27" t="inlineStr">
        <is>
          <t>Midwest Builders Annual Conference</t>
        </is>
      </c>
      <c r="D3" s="27" t="inlineStr">
        <is>
          <t>Midwest Builders Forum</t>
        </is>
      </c>
      <c r="E3" s="27" t="inlineStr">
        <is>
          <t>Association Meeting</t>
        </is>
      </c>
      <c r="F3" s="27" t="inlineStr">
        <is>
          <t>Morgan Reed</t>
        </is>
      </c>
      <c r="G3" s="27" t="inlineStr">
        <is>
          <t>Prospect</t>
        </is>
      </c>
      <c r="H3" s="55" t="n">
        <v>46042</v>
      </c>
      <c r="I3" s="55" t="n">
        <v>46275</v>
      </c>
      <c r="J3" s="55" t="n">
        <v>46096</v>
      </c>
      <c r="K3" s="55" t="n">
        <v>46099</v>
      </c>
      <c r="L3" s="29" t="n">
        <v>95</v>
      </c>
      <c r="M3" s="29" t="n">
        <v>330</v>
      </c>
      <c r="N3" s="30" t="n">
        <v>205</v>
      </c>
      <c r="O3" s="56" t="n">
        <v>0.08</v>
      </c>
      <c r="P3" s="36">
        <f>IFERROR(IF($A3="","",ROUND($M3*(1-$O3),0)),"")</f>
        <v/>
      </c>
      <c r="Q3" s="37">
        <f>IFERROR(IF($A3="","",$P3*$N3),"")</f>
        <v/>
      </c>
      <c r="R3" s="30" t="n">
        <v>22</v>
      </c>
      <c r="S3" s="37">
        <f>IFERROR(IF($A3="","",$P3*$R3),"")</f>
        <v/>
      </c>
      <c r="T3" s="29" t="n">
        <v>880</v>
      </c>
      <c r="U3" s="29" t="n">
        <v>700</v>
      </c>
      <c r="V3" s="30" t="n">
        <v>238</v>
      </c>
      <c r="W3" s="30" t="n">
        <v>20</v>
      </c>
      <c r="X3" s="36">
        <f>IFERROR(IF($A3="","",MIN($P3,MAX(0,$U3+$P3-$T3))),"")</f>
        <v/>
      </c>
      <c r="Y3" s="37">
        <f>IFERROR(IF($A3="","",$X3*$V3),"")</f>
        <v/>
      </c>
      <c r="Z3" s="37">
        <f>IFERROR(IF($A3="","",$X3*$W3),"")</f>
        <v/>
      </c>
      <c r="AA3" s="37">
        <f>IFERROR(IF($A3="","",$Y3-$Z3),"")</f>
        <v/>
      </c>
      <c r="AB3" s="30" t="n">
        <v>52000</v>
      </c>
      <c r="AC3" s="30" t="n">
        <v>12000</v>
      </c>
      <c r="AD3" s="30" t="n">
        <v>3500</v>
      </c>
      <c r="AE3" s="56" t="n">
        <v>0.24</v>
      </c>
      <c r="AF3" s="37">
        <f>IFERROR(IF($A3="","",$AB3*$AE3),"")</f>
        <v/>
      </c>
      <c r="AG3" s="56" t="n">
        <v>0.32</v>
      </c>
      <c r="AH3" s="37">
        <f>IFERROR(IF($A3="","",$AB3*$AG3),"")</f>
        <v/>
      </c>
      <c r="AI3" s="30" t="n">
        <v>4200</v>
      </c>
      <c r="AJ3" s="30" t="n">
        <v>1800</v>
      </c>
      <c r="AK3" s="30" t="n">
        <v>6800</v>
      </c>
      <c r="AL3" s="37">
        <f>IFERROR(IF($A3="","",SUM($Q3,$AB3,$AC3,$AD3,$AF3)),"")</f>
        <v/>
      </c>
      <c r="AM3" s="37">
        <f>IFERROR(IF($A3="","",SUM($S3,$AH3,$AI3,$AJ3,$AK3)),"")</f>
        <v/>
      </c>
      <c r="AN3" s="37">
        <f>IFERROR(IF($A3="","",$AL3-$AM3),"")</f>
        <v/>
      </c>
      <c r="AO3" s="37">
        <f>IFERROR(IF($A3="","",$AN3-$AA3),"")</f>
        <v/>
      </c>
      <c r="AP3" s="37">
        <f>IFERROR(IF($A3="","",$AN3/$P3),"")</f>
        <v/>
      </c>
      <c r="AQ3" s="37">
        <f>IFERROR(IF($A3="","",$N3-$V3),"")</f>
        <v/>
      </c>
      <c r="AR3" s="58">
        <f>IFERROR(IF($A3="","",$N3/$V3),"")</f>
        <v/>
      </c>
      <c r="AS3" s="58">
        <f>IFERROR(IF($A3="","",$X3/$P3),"")</f>
        <v/>
      </c>
      <c r="AT3" s="58">
        <f>IFERROR(IF($A3="","",$AN3/$AL3),"")</f>
        <v/>
      </c>
      <c r="AU3" s="39">
        <f>IFERROR(IF($A3="","",IF($AX3&lt;&gt;"OK","Hold / Incomplete",IF($AO3&gt;='Assumptions'!$B$14,"Accept",IF($AO3&gt;='Assumptions'!$B$15,"Review","Decline")))),"Hold / Incomplete")</f>
        <v/>
      </c>
      <c r="AV3" s="39">
        <f>IFERROR(IF($A3="","",IF(OR($G3="Lost",$G3="Canceled"),"Closed",IF($I3="","Missing Due Date",IF($I3&lt;TODAY(),"Overdue",IF($I3=TODAY(),"Due Today",IF($I3&lt;=TODAY()+7,"Due Within 7 Days","Future")))))),"")</f>
        <v/>
      </c>
      <c r="AW3" s="39">
        <f>IFERROR(IF($A3="","",IF(OR($L3="",$M3="",$T3="",$U3=""),"Missing Inputs",IF($P3&gt;$T3,"Capacity Exceeded",IF($L3&gt;'Assumptions'!$B$3,"Peak Review",IF($O3&gt;'Assumptions'!$B$17,"Wash Alert","OK"))))),"Missing Inputs")</f>
        <v/>
      </c>
      <c r="AX3" s="39">
        <f>IFERROR(IF($A3="","",IF($A3="","Missing ID",IF(OR($J3="",$K3=""),"Missing Dates",IF($K3&lt;$J3,"End Before Start",IF(OR($M3="",$T3=""),"Missing Room Nights",IF($N3="","Missing Group ADR",IF(OR($U3="",$V3=""),"Missing Transient Forecast",IF(COUNTIF($A$2:$A$151,$A3)&gt;1,"Duplicate ID",IF($AW3&lt;&gt;"OK","Capacity Issue","OK"))))))))),"Missing Inputs")</f>
        <v/>
      </c>
      <c r="AY3" s="59" t="n">
        <v>46055</v>
      </c>
      <c r="AZ3" s="55" t="n"/>
    </row>
    <row r="4">
      <c r="A4" s="27" t="inlineStr">
        <is>
          <t>GDA-2026-003</t>
        </is>
      </c>
      <c r="B4" s="27" t="inlineStr">
        <is>
          <t>EVT-6264</t>
        </is>
      </c>
      <c r="C4" s="27" t="inlineStr">
        <is>
          <t>Rivera-Wilson Wedding Weekend</t>
        </is>
      </c>
      <c r="D4" s="27" t="inlineStr">
        <is>
          <t>Rivera-Wilson Celebration</t>
        </is>
      </c>
      <c r="E4" s="27" t="inlineStr">
        <is>
          <t>Wedding</t>
        </is>
      </c>
      <c r="F4" s="27" t="inlineStr">
        <is>
          <t>Casey Bennett</t>
        </is>
      </c>
      <c r="G4" s="27" t="inlineStr">
        <is>
          <t>Tentative</t>
        </is>
      </c>
      <c r="H4" s="55" t="n">
        <v>46063</v>
      </c>
      <c r="I4" s="55" t="n">
        <v>46113</v>
      </c>
      <c r="J4" s="55" t="n">
        <v>46164</v>
      </c>
      <c r="K4" s="55" t="n">
        <v>46166</v>
      </c>
      <c r="L4" s="29" t="n">
        <v>58</v>
      </c>
      <c r="M4" s="29" t="n">
        <v>135</v>
      </c>
      <c r="N4" s="30" t="n">
        <v>229</v>
      </c>
      <c r="O4" s="56" t="n">
        <v>0.12</v>
      </c>
      <c r="P4" s="32">
        <f>IFERROR(IF($A4="","",ROUND($M4*(1-$O4),0)),"")</f>
        <v/>
      </c>
      <c r="Q4" s="33">
        <f>IFERROR(IF($A4="","",$P4*$N4),"")</f>
        <v/>
      </c>
      <c r="R4" s="30" t="n">
        <v>22</v>
      </c>
      <c r="S4" s="33">
        <f>IFERROR(IF($A4="","",$P4*$R4),"")</f>
        <v/>
      </c>
      <c r="T4" s="29" t="n">
        <v>660</v>
      </c>
      <c r="U4" s="29" t="n">
        <v>610</v>
      </c>
      <c r="V4" s="30" t="n">
        <v>289</v>
      </c>
      <c r="W4" s="30" t="n">
        <v>20</v>
      </c>
      <c r="X4" s="32">
        <f>IFERROR(IF($A4="","",MIN($P4,MAX(0,$U4+$P4-$T4))),"")</f>
        <v/>
      </c>
      <c r="Y4" s="33">
        <f>IFERROR(IF($A4="","",$X4*$V4),"")</f>
        <v/>
      </c>
      <c r="Z4" s="33">
        <f>IFERROR(IF($A4="","",$X4*$W4),"")</f>
        <v/>
      </c>
      <c r="AA4" s="33">
        <f>IFERROR(IF($A4="","",$Y4-$Z4),"")</f>
        <v/>
      </c>
      <c r="AB4" s="30" t="n">
        <v>48000</v>
      </c>
      <c r="AC4" s="30" t="n">
        <v>4500</v>
      </c>
      <c r="AD4" s="30" t="n">
        <v>2500</v>
      </c>
      <c r="AE4" s="56" t="n">
        <v>0.24</v>
      </c>
      <c r="AF4" s="33">
        <f>IFERROR(IF($A4="","",$AB4*$AE4),"")</f>
        <v/>
      </c>
      <c r="AG4" s="56" t="n">
        <v>0.34</v>
      </c>
      <c r="AH4" s="33">
        <f>IFERROR(IF($A4="","",$AB4*$AG4),"")</f>
        <v/>
      </c>
      <c r="AI4" s="30" t="n">
        <v>3800</v>
      </c>
      <c r="AJ4" s="30" t="n">
        <v>2200</v>
      </c>
      <c r="AK4" s="30" t="n">
        <v>5200</v>
      </c>
      <c r="AL4" s="33">
        <f>IFERROR(IF($A4="","",SUM($Q4,$AB4,$AC4,$AD4,$AF4)),"")</f>
        <v/>
      </c>
      <c r="AM4" s="33">
        <f>IFERROR(IF($A4="","",SUM($S4,$AH4,$AI4,$AJ4,$AK4)),"")</f>
        <v/>
      </c>
      <c r="AN4" s="33">
        <f>IFERROR(IF($A4="","",$AL4-$AM4),"")</f>
        <v/>
      </c>
      <c r="AO4" s="33">
        <f>IFERROR(IF($A4="","",$AN4-$AA4),"")</f>
        <v/>
      </c>
      <c r="AP4" s="33">
        <f>IFERROR(IF($A4="","",$AN4/$P4),"")</f>
        <v/>
      </c>
      <c r="AQ4" s="33">
        <f>IFERROR(IF($A4="","",$N4-$V4),"")</f>
        <v/>
      </c>
      <c r="AR4" s="57">
        <f>IFERROR(IF($A4="","",$N4/$V4),"")</f>
        <v/>
      </c>
      <c r="AS4" s="57">
        <f>IFERROR(IF($A4="","",$X4/$P4),"")</f>
        <v/>
      </c>
      <c r="AT4" s="57">
        <f>IFERROR(IF($A4="","",$AN4/$AL4),"")</f>
        <v/>
      </c>
      <c r="AU4" s="35">
        <f>IFERROR(IF($A4="","",IF($AX4&lt;&gt;"OK","Hold / Incomplete",IF($AO4&gt;='Assumptions'!$B$14,"Accept",IF($AO4&gt;='Assumptions'!$B$15,"Review","Decline")))),"Hold / Incomplete")</f>
        <v/>
      </c>
      <c r="AV4" s="35">
        <f>IFERROR(IF($A4="","",IF(OR($G4="Lost",$G4="Canceled"),"Closed",IF($I4="","Missing Due Date",IF($I4&lt;TODAY(),"Overdue",IF($I4=TODAY(),"Due Today",IF($I4&lt;=TODAY()+7,"Due Within 7 Days","Future")))))),"")</f>
        <v/>
      </c>
      <c r="AW4" s="35">
        <f>IFERROR(IF($A4="","",IF(OR($L4="",$M4="",$T4="",$U4=""),"Missing Inputs",IF($P4&gt;$T4,"Capacity Exceeded",IF($L4&gt;'Assumptions'!$B$3,"Peak Review",IF($O4&gt;'Assumptions'!$B$17,"Wash Alert","OK"))))),"Missing Inputs")</f>
        <v/>
      </c>
      <c r="AX4" s="35">
        <f>IFERROR(IF($A4="","",IF($A4="","Missing ID",IF(OR($J4="",$K4=""),"Missing Dates",IF($K4&lt;$J4,"End Before Start",IF(OR($M4="",$T4=""),"Missing Room Nights",IF($N4="","Missing Group ADR",IF(OR($U4="",$V4=""),"Missing Transient Forecast",IF(COUNTIF($A$2:$A$151,$A4)&gt;1,"Duplicate ID",IF($AW4&lt;&gt;"OK","Capacity Issue","OK"))))))))),"Missing Inputs")</f>
        <v/>
      </c>
      <c r="AY4" s="59" t="n">
        <v>46082</v>
      </c>
      <c r="AZ4" s="55" t="n"/>
    </row>
    <row r="5">
      <c r="A5" s="27" t="inlineStr">
        <is>
          <t>GDA-2026-004</t>
        </is>
      </c>
      <c r="B5" s="27" t="inlineStr">
        <is>
          <t>SC-HPH-6340</t>
        </is>
      </c>
      <c r="C5" s="27" t="inlineStr">
        <is>
          <t>Capital Tech Product Launch</t>
        </is>
      </c>
      <c r="D5" s="27" t="inlineStr">
        <is>
          <t>Capital Tech Labs</t>
        </is>
      </c>
      <c r="E5" s="27" t="inlineStr">
        <is>
          <t>Corporate Meeting</t>
        </is>
      </c>
      <c r="F5" s="27" t="inlineStr">
        <is>
          <t>Taylor Brooks</t>
        </is>
      </c>
      <c r="G5" s="27" t="inlineStr">
        <is>
          <t>Prospect</t>
        </is>
      </c>
      <c r="H5" s="55" t="n">
        <v>46086</v>
      </c>
      <c r="I5" s="55" t="n">
        <v>46152</v>
      </c>
      <c r="J5" s="55" t="n">
        <v>46189</v>
      </c>
      <c r="K5" s="55" t="n">
        <v>46191</v>
      </c>
      <c r="L5" s="29" t="n">
        <v>105</v>
      </c>
      <c r="M5" s="29" t="n">
        <v>300</v>
      </c>
      <c r="N5" s="30" t="n">
        <v>235</v>
      </c>
      <c r="O5" s="56" t="n">
        <v>0.05</v>
      </c>
      <c r="P5" s="36">
        <f>IFERROR(IF($A5="","",ROUND($M5*(1-$O5),0)),"")</f>
        <v/>
      </c>
      <c r="Q5" s="37">
        <f>IFERROR(IF($A5="","",$P5*$N5),"")</f>
        <v/>
      </c>
      <c r="R5" s="30" t="n">
        <v>22</v>
      </c>
      <c r="S5" s="37">
        <f>IFERROR(IF($A5="","",$P5*$R5),"")</f>
        <v/>
      </c>
      <c r="T5" s="29" t="n">
        <v>660</v>
      </c>
      <c r="U5" s="29" t="n">
        <v>640</v>
      </c>
      <c r="V5" s="30" t="n">
        <v>389</v>
      </c>
      <c r="W5" s="30" t="n">
        <v>20</v>
      </c>
      <c r="X5" s="36">
        <f>IFERROR(IF($A5="","",MIN($P5,MAX(0,$U5+$P5-$T5))),"")</f>
        <v/>
      </c>
      <c r="Y5" s="37">
        <f>IFERROR(IF($A5="","",$X5*$V5),"")</f>
        <v/>
      </c>
      <c r="Z5" s="37">
        <f>IFERROR(IF($A5="","",$X5*$W5),"")</f>
        <v/>
      </c>
      <c r="AA5" s="37">
        <f>IFERROR(IF($A5="","",$Y5-$Z5),"")</f>
        <v/>
      </c>
      <c r="AB5" s="30" t="n">
        <v>18000</v>
      </c>
      <c r="AC5" s="30" t="n">
        <v>5000</v>
      </c>
      <c r="AD5" s="30" t="n">
        <v>2500</v>
      </c>
      <c r="AE5" s="56" t="n">
        <v>0.22</v>
      </c>
      <c r="AF5" s="37">
        <f>IFERROR(IF($A5="","",$AB5*$AE5),"")</f>
        <v/>
      </c>
      <c r="AG5" s="56" t="n">
        <v>0.32</v>
      </c>
      <c r="AH5" s="37">
        <f>IFERROR(IF($A5="","",$AB5*$AG5),"")</f>
        <v/>
      </c>
      <c r="AI5" s="30" t="n">
        <v>7000</v>
      </c>
      <c r="AJ5" s="30" t="n">
        <v>5000</v>
      </c>
      <c r="AK5" s="30" t="n">
        <v>9000</v>
      </c>
      <c r="AL5" s="37">
        <f>IFERROR(IF($A5="","",SUM($Q5,$AB5,$AC5,$AD5,$AF5)),"")</f>
        <v/>
      </c>
      <c r="AM5" s="37">
        <f>IFERROR(IF($A5="","",SUM($S5,$AH5,$AI5,$AJ5,$AK5)),"")</f>
        <v/>
      </c>
      <c r="AN5" s="37">
        <f>IFERROR(IF($A5="","",$AL5-$AM5),"")</f>
        <v/>
      </c>
      <c r="AO5" s="37">
        <f>IFERROR(IF($A5="","",$AN5-$AA5),"")</f>
        <v/>
      </c>
      <c r="AP5" s="37">
        <f>IFERROR(IF($A5="","",$AN5/$P5),"")</f>
        <v/>
      </c>
      <c r="AQ5" s="37">
        <f>IFERROR(IF($A5="","",$N5-$V5),"")</f>
        <v/>
      </c>
      <c r="AR5" s="58">
        <f>IFERROR(IF($A5="","",$N5/$V5),"")</f>
        <v/>
      </c>
      <c r="AS5" s="58">
        <f>IFERROR(IF($A5="","",$X5/$P5),"")</f>
        <v/>
      </c>
      <c r="AT5" s="58">
        <f>IFERROR(IF($A5="","",$AN5/$AL5),"")</f>
        <v/>
      </c>
      <c r="AU5" s="39">
        <f>IFERROR(IF($A5="","",IF($AX5&lt;&gt;"OK","Hold / Incomplete",IF($AO5&gt;='Assumptions'!$B$14,"Accept",IF($AO5&gt;='Assumptions'!$B$15,"Review","Decline")))),"Hold / Incomplete")</f>
        <v/>
      </c>
      <c r="AV5" s="39">
        <f>IFERROR(IF($A5="","",IF(OR($G5="Lost",$G5="Canceled"),"Closed",IF($I5="","Missing Due Date",IF($I5&lt;TODAY(),"Overdue",IF($I5=TODAY(),"Due Today",IF($I5&lt;=TODAY()+7,"Due Within 7 Days","Future")))))),"")</f>
        <v/>
      </c>
      <c r="AW5" s="39">
        <f>IFERROR(IF($A5="","",IF(OR($L5="",$M5="",$T5="",$U5=""),"Missing Inputs",IF($P5&gt;$T5,"Capacity Exceeded",IF($L5&gt;'Assumptions'!$B$3,"Peak Review",IF($O5&gt;'Assumptions'!$B$17,"Wash Alert","OK"))))),"Missing Inputs")</f>
        <v/>
      </c>
      <c r="AX5" s="39">
        <f>IFERROR(IF($A5="","",IF($A5="","Missing ID",IF(OR($J5="",$K5=""),"Missing Dates",IF($K5&lt;$J5,"End Before Start",IF(OR($M5="",$T5=""),"Missing Room Nights",IF($N5="","Missing Group ADR",IF(OR($U5="",$V5=""),"Missing Transient Forecast",IF(COUNTIF($A$2:$A$151,$A5)&gt;1,"Duplicate ID",IF($AW5&lt;&gt;"OK","Capacity Issue","OK"))))))))),"Missing Inputs")</f>
        <v/>
      </c>
      <c r="AY5" s="59" t="n">
        <v>46099</v>
      </c>
      <c r="AZ5" s="55" t="n"/>
    </row>
    <row r="6">
      <c r="A6" s="27" t="inlineStr">
        <is>
          <t>GDA-2026-005</t>
        </is>
      </c>
      <c r="B6" s="27" t="inlineStr">
        <is>
          <t>TEAM-2760</t>
        </is>
      </c>
      <c r="C6" s="27" t="inlineStr">
        <is>
          <t>Lakeside Youth Soccer Club</t>
        </is>
      </c>
      <c r="D6" s="27" t="inlineStr">
        <is>
          <t>Lakeside Athletics Network</t>
        </is>
      </c>
      <c r="E6" s="27" t="inlineStr">
        <is>
          <t>Sports Group</t>
        </is>
      </c>
      <c r="F6" s="27" t="inlineStr">
        <is>
          <t>Avery Collins</t>
        </is>
      </c>
      <c r="G6" s="27" t="inlineStr">
        <is>
          <t>Prospect</t>
        </is>
      </c>
      <c r="H6" s="55" t="n">
        <v>46114</v>
      </c>
      <c r="I6" s="55" t="n">
        <v>46164</v>
      </c>
      <c r="J6" s="55" t="n">
        <v>46213</v>
      </c>
      <c r="K6" s="55" t="n">
        <v>46215</v>
      </c>
      <c r="L6" s="29" t="n">
        <v>88</v>
      </c>
      <c r="M6" s="29" t="n">
        <v>225</v>
      </c>
      <c r="N6" s="30" t="n">
        <v>159</v>
      </c>
      <c r="O6" s="56" t="n">
        <v>0.24</v>
      </c>
      <c r="P6" s="32">
        <f>IFERROR(IF($A6="","",ROUND($M6*(1-$O6),0)),"")</f>
        <v/>
      </c>
      <c r="Q6" s="33">
        <f>IFERROR(IF($A6="","",$P6*$N6),"")</f>
        <v/>
      </c>
      <c r="R6" s="30" t="n">
        <v>22</v>
      </c>
      <c r="S6" s="33">
        <f>IFERROR(IF($A6="","",$P6*$R6),"")</f>
        <v/>
      </c>
      <c r="T6" s="29" t="n">
        <v>660</v>
      </c>
      <c r="U6" s="29" t="n">
        <v>600</v>
      </c>
      <c r="V6" s="30" t="n">
        <v>269</v>
      </c>
      <c r="W6" s="30" t="n">
        <v>20</v>
      </c>
      <c r="X6" s="32">
        <f>IFERROR(IF($A6="","",MIN($P6,MAX(0,$U6+$P6-$T6))),"")</f>
        <v/>
      </c>
      <c r="Y6" s="33">
        <f>IFERROR(IF($A6="","",$X6*$V6),"")</f>
        <v/>
      </c>
      <c r="Z6" s="33">
        <f>IFERROR(IF($A6="","",$X6*$W6),"")</f>
        <v/>
      </c>
      <c r="AA6" s="33">
        <f>IFERROR(IF($A6="","",$Y6-$Z6),"")</f>
        <v/>
      </c>
      <c r="AB6" s="30" t="n">
        <v>3500</v>
      </c>
      <c r="AC6" s="30" t="n">
        <v>0</v>
      </c>
      <c r="AD6" s="30" t="n">
        <v>500</v>
      </c>
      <c r="AE6" s="56" t="n">
        <v>0.1</v>
      </c>
      <c r="AF6" s="33">
        <f>IFERROR(IF($A6="","",$AB6*$AE6),"")</f>
        <v/>
      </c>
      <c r="AG6" s="56" t="n">
        <v>0.35</v>
      </c>
      <c r="AH6" s="33">
        <f>IFERROR(IF($A6="","",$AB6*$AG6),"")</f>
        <v/>
      </c>
      <c r="AI6" s="30" t="n">
        <v>4800</v>
      </c>
      <c r="AJ6" s="30" t="n">
        <v>2400</v>
      </c>
      <c r="AK6" s="30" t="n">
        <v>3200</v>
      </c>
      <c r="AL6" s="33">
        <f>IFERROR(IF($A6="","",SUM($Q6,$AB6,$AC6,$AD6,$AF6)),"")</f>
        <v/>
      </c>
      <c r="AM6" s="33">
        <f>IFERROR(IF($A6="","",SUM($S6,$AH6,$AI6,$AJ6,$AK6)),"")</f>
        <v/>
      </c>
      <c r="AN6" s="33">
        <f>IFERROR(IF($A6="","",$AL6-$AM6),"")</f>
        <v/>
      </c>
      <c r="AO6" s="33">
        <f>IFERROR(IF($A6="","",$AN6-$AA6),"")</f>
        <v/>
      </c>
      <c r="AP6" s="33">
        <f>IFERROR(IF($A6="","",$AN6/$P6),"")</f>
        <v/>
      </c>
      <c r="AQ6" s="33">
        <f>IFERROR(IF($A6="","",$N6-$V6),"")</f>
        <v/>
      </c>
      <c r="AR6" s="57">
        <f>IFERROR(IF($A6="","",$N6/$V6),"")</f>
        <v/>
      </c>
      <c r="AS6" s="57">
        <f>IFERROR(IF($A6="","",$X6/$P6),"")</f>
        <v/>
      </c>
      <c r="AT6" s="57">
        <f>IFERROR(IF($A6="","",$AN6/$AL6),"")</f>
        <v/>
      </c>
      <c r="AU6" s="35">
        <f>IFERROR(IF($A6="","",IF($AX6&lt;&gt;"OK","Hold / Incomplete",IF($AO6&gt;='Assumptions'!$B$14,"Accept",IF($AO6&gt;='Assumptions'!$B$15,"Review","Decline")))),"Hold / Incomplete")</f>
        <v/>
      </c>
      <c r="AV6" s="35">
        <f>IFERROR(IF($A6="","",IF(OR($G6="Lost",$G6="Canceled"),"Closed",IF($I6="","Missing Due Date",IF($I6&lt;TODAY(),"Overdue",IF($I6=TODAY(),"Due Today",IF($I6&lt;=TODAY()+7,"Due Within 7 Days","Future")))))),"")</f>
        <v/>
      </c>
      <c r="AW6" s="35">
        <f>IFERROR(IF($A6="","",IF(OR($L6="",$M6="",$T6="",$U6=""),"Missing Inputs",IF($P6&gt;$T6,"Capacity Exceeded",IF($L6&gt;'Assumptions'!$B$3,"Peak Review",IF($O6&gt;'Assumptions'!$B$17,"Wash Alert","OK"))))),"Missing Inputs")</f>
        <v/>
      </c>
      <c r="AX6" s="35">
        <f>IFERROR(IF($A6="","",IF($A6="","Missing ID",IF(OR($J6="",$K6=""),"Missing Dates",IF($K6&lt;$J6,"End Before Start",IF(OR($M6="",$T6=""),"Missing Room Nights",IF($N6="","Missing Group ADR",IF(OR($U6="",$V6=""),"Missing Transient Forecast",IF(COUNTIF($A$2:$A$151,$A6)&gt;1,"Duplicate ID",IF($AW6&lt;&gt;"OK","Capacity Issue","OK"))))))))),"Missing Inputs")</f>
        <v/>
      </c>
      <c r="AY6" s="59" t="n">
        <v>46127</v>
      </c>
      <c r="AZ6" s="55" t="n"/>
    </row>
    <row r="7">
      <c r="A7" s="27" t="inlineStr">
        <is>
          <t>GDA-2026-006</t>
        </is>
      </c>
      <c r="B7" s="27" t="inlineStr">
        <is>
          <t>GOV-8144</t>
        </is>
      </c>
      <c r="C7" s="27" t="inlineStr">
        <is>
          <t>State Transportation Workshop</t>
        </is>
      </c>
      <c r="D7" s="27" t="inlineStr">
        <is>
          <t>Regional Transportation Council</t>
        </is>
      </c>
      <c r="E7" s="27" t="inlineStr">
        <is>
          <t>Government</t>
        </is>
      </c>
      <c r="F7" s="27" t="inlineStr">
        <is>
          <t>Jordan Lee</t>
        </is>
      </c>
      <c r="G7" s="27" t="inlineStr">
        <is>
          <t>Tentative</t>
        </is>
      </c>
      <c r="H7" s="55" t="n">
        <v>46146</v>
      </c>
      <c r="I7" s="55" t="n">
        <v>46188</v>
      </c>
      <c r="J7" s="55" t="n">
        <v>46237</v>
      </c>
      <c r="K7" s="55" t="n">
        <v>46239</v>
      </c>
      <c r="L7" s="29" t="n">
        <v>48</v>
      </c>
      <c r="M7" s="29" t="n">
        <v>128</v>
      </c>
      <c r="N7" s="30" t="n">
        <v>188</v>
      </c>
      <c r="O7" s="56" t="n">
        <v>0.05</v>
      </c>
      <c r="P7" s="36">
        <f>IFERROR(IF($A7="","",ROUND($M7*(1-$O7),0)),"")</f>
        <v/>
      </c>
      <c r="Q7" s="37">
        <f>IFERROR(IF($A7="","",$P7*$N7),"")</f>
        <v/>
      </c>
      <c r="R7" s="30" t="n">
        <v>22</v>
      </c>
      <c r="S7" s="37">
        <f>IFERROR(IF($A7="","",$P7*$R7),"")</f>
        <v/>
      </c>
      <c r="T7" s="29" t="n">
        <v>660</v>
      </c>
      <c r="U7" s="29" t="n">
        <v>430</v>
      </c>
      <c r="V7" s="30" t="n">
        <v>209</v>
      </c>
      <c r="W7" s="30" t="n">
        <v>20</v>
      </c>
      <c r="X7" s="36">
        <f>IFERROR(IF($A7="","",MIN($P7,MAX(0,$U7+$P7-$T7))),"")</f>
        <v/>
      </c>
      <c r="Y7" s="37">
        <f>IFERROR(IF($A7="","",$X7*$V7),"")</f>
        <v/>
      </c>
      <c r="Z7" s="37">
        <f>IFERROR(IF($A7="","",$X7*$W7),"")</f>
        <v/>
      </c>
      <c r="AA7" s="37">
        <f>IFERROR(IF($A7="","",$Y7-$Z7),"")</f>
        <v/>
      </c>
      <c r="AB7" s="30" t="n">
        <v>16000</v>
      </c>
      <c r="AC7" s="30" t="n">
        <v>7500</v>
      </c>
      <c r="AD7" s="30" t="n">
        <v>900</v>
      </c>
      <c r="AE7" s="56" t="n">
        <v>0.18</v>
      </c>
      <c r="AF7" s="37">
        <f>IFERROR(IF($A7="","",$AB7*$AE7),"")</f>
        <v/>
      </c>
      <c r="AG7" s="56" t="n">
        <v>0.31</v>
      </c>
      <c r="AH7" s="37">
        <f>IFERROR(IF($A7="","",$AB7*$AG7),"")</f>
        <v/>
      </c>
      <c r="AI7" s="30" t="n">
        <v>1200</v>
      </c>
      <c r="AJ7" s="30" t="n">
        <v>300</v>
      </c>
      <c r="AK7" s="30" t="n">
        <v>1700</v>
      </c>
      <c r="AL7" s="37">
        <f>IFERROR(IF($A7="","",SUM($Q7,$AB7,$AC7,$AD7,$AF7)),"")</f>
        <v/>
      </c>
      <c r="AM7" s="37">
        <f>IFERROR(IF($A7="","",SUM($S7,$AH7,$AI7,$AJ7,$AK7)),"")</f>
        <v/>
      </c>
      <c r="AN7" s="37">
        <f>IFERROR(IF($A7="","",$AL7-$AM7),"")</f>
        <v/>
      </c>
      <c r="AO7" s="37">
        <f>IFERROR(IF($A7="","",$AN7-$AA7),"")</f>
        <v/>
      </c>
      <c r="AP7" s="37">
        <f>IFERROR(IF($A7="","",$AN7/$P7),"")</f>
        <v/>
      </c>
      <c r="AQ7" s="37">
        <f>IFERROR(IF($A7="","",$N7-$V7),"")</f>
        <v/>
      </c>
      <c r="AR7" s="58">
        <f>IFERROR(IF($A7="","",$N7/$V7),"")</f>
        <v/>
      </c>
      <c r="AS7" s="58">
        <f>IFERROR(IF($A7="","",$X7/$P7),"")</f>
        <v/>
      </c>
      <c r="AT7" s="58">
        <f>IFERROR(IF($A7="","",$AN7/$AL7),"")</f>
        <v/>
      </c>
      <c r="AU7" s="39">
        <f>IFERROR(IF($A7="","",IF($AX7&lt;&gt;"OK","Hold / Incomplete",IF($AO7&gt;='Assumptions'!$B$14,"Accept",IF($AO7&gt;='Assumptions'!$B$15,"Review","Decline")))),"Hold / Incomplete")</f>
        <v/>
      </c>
      <c r="AV7" s="39">
        <f>IFERROR(IF($A7="","",IF(OR($G7="Lost",$G7="Canceled"),"Closed",IF($I7="","Missing Due Date",IF($I7&lt;TODAY(),"Overdue",IF($I7=TODAY(),"Due Today",IF($I7&lt;=TODAY()+7,"Due Within 7 Days","Future")))))),"")</f>
        <v/>
      </c>
      <c r="AW7" s="39">
        <f>IFERROR(IF($A7="","",IF(OR($L7="",$M7="",$T7="",$U7=""),"Missing Inputs",IF($P7&gt;$T7,"Capacity Exceeded",IF($L7&gt;'Assumptions'!$B$3,"Peak Review",IF($O7&gt;'Assumptions'!$B$17,"Wash Alert","OK"))))),"Missing Inputs")</f>
        <v/>
      </c>
      <c r="AX7" s="39">
        <f>IFERROR(IF($A7="","",IF($A7="","Missing ID",IF(OR($J7="",$K7=""),"Missing Dates",IF($K7&lt;$J7,"End Before Start",IF(OR($M7="",$T7=""),"Missing Room Nights",IF($N7="","Missing Group ADR",IF(OR($U7="",$V7=""),"Missing Transient Forecast",IF(COUNTIF($A$2:$A$151,$A7)&gt;1,"Duplicate ID",IF($AW7&lt;&gt;"OK","Capacity Issue","OK"))))))))),"Missing Inputs")</f>
        <v/>
      </c>
      <c r="AY7" s="59" t="n">
        <v>46162</v>
      </c>
      <c r="AZ7" s="55" t="n"/>
    </row>
    <row r="8">
      <c r="A8" s="27" t="inlineStr">
        <is>
          <t>GDA-2026-007</t>
        </is>
      </c>
      <c r="B8" s="27" t="inlineStr">
        <is>
          <t>TOUR-9031</t>
        </is>
      </c>
      <c r="C8" s="27" t="inlineStr">
        <is>
          <t>Heritage Coach Tour Series</t>
        </is>
      </c>
      <c r="D8" s="27" t="inlineStr">
        <is>
          <t>Heritage Journey Partners</t>
        </is>
      </c>
      <c r="E8" s="27" t="inlineStr">
        <is>
          <t>Tour Group</t>
        </is>
      </c>
      <c r="F8" s="27" t="inlineStr">
        <is>
          <t>Morgan Reed</t>
        </is>
      </c>
      <c r="G8" s="27" t="inlineStr">
        <is>
          <t>Definite</t>
        </is>
      </c>
      <c r="H8" s="55" t="n">
        <v>46167</v>
      </c>
      <c r="I8" s="55" t="n">
        <v>46204</v>
      </c>
      <c r="J8" s="55" t="n">
        <v>46278</v>
      </c>
      <c r="K8" s="55" t="n">
        <v>46280</v>
      </c>
      <c r="L8" s="29" t="n">
        <v>62</v>
      </c>
      <c r="M8" s="29" t="n">
        <v>180</v>
      </c>
      <c r="N8" s="30" t="n">
        <v>169</v>
      </c>
      <c r="O8" s="56" t="n">
        <v>0.04</v>
      </c>
      <c r="P8" s="32">
        <f>IFERROR(IF($A8="","",ROUND($M8*(1-$O8),0)),"")</f>
        <v/>
      </c>
      <c r="Q8" s="33">
        <f>IFERROR(IF($A8="","",$P8*$N8),"")</f>
        <v/>
      </c>
      <c r="R8" s="30" t="n">
        <v>22</v>
      </c>
      <c r="S8" s="33">
        <f>IFERROR(IF($A8="","",$P8*$R8),"")</f>
        <v/>
      </c>
      <c r="T8" s="29" t="n">
        <v>660</v>
      </c>
      <c r="U8" s="29" t="n">
        <v>540</v>
      </c>
      <c r="V8" s="30" t="n">
        <v>219</v>
      </c>
      <c r="W8" s="30" t="n">
        <v>20</v>
      </c>
      <c r="X8" s="32">
        <f>IFERROR(IF($A8="","",MIN($P8,MAX(0,$U8+$P8-$T8))),"")</f>
        <v/>
      </c>
      <c r="Y8" s="33">
        <f>IFERROR(IF($A8="","",$X8*$V8),"")</f>
        <v/>
      </c>
      <c r="Z8" s="33">
        <f>IFERROR(IF($A8="","",$X8*$W8),"")</f>
        <v/>
      </c>
      <c r="AA8" s="33">
        <f>IFERROR(IF($A8="","",$Y8-$Z8),"")</f>
        <v/>
      </c>
      <c r="AB8" s="30" t="n">
        <v>6500</v>
      </c>
      <c r="AC8" s="30" t="n">
        <v>0</v>
      </c>
      <c r="AD8" s="30" t="n">
        <v>800</v>
      </c>
      <c r="AE8" s="56" t="n">
        <v>0.12</v>
      </c>
      <c r="AF8" s="33">
        <f>IFERROR(IF($A8="","",$AB8*$AE8),"")</f>
        <v/>
      </c>
      <c r="AG8" s="56" t="n">
        <v>0.3</v>
      </c>
      <c r="AH8" s="33">
        <f>IFERROR(IF($A8="","",$AB8*$AG8),"")</f>
        <v/>
      </c>
      <c r="AI8" s="30" t="n">
        <v>1800</v>
      </c>
      <c r="AJ8" s="30" t="n">
        <v>900</v>
      </c>
      <c r="AK8" s="30" t="n">
        <v>1400</v>
      </c>
      <c r="AL8" s="33">
        <f>IFERROR(IF($A8="","",SUM($Q8,$AB8,$AC8,$AD8,$AF8)),"")</f>
        <v/>
      </c>
      <c r="AM8" s="33">
        <f>IFERROR(IF($A8="","",SUM($S8,$AH8,$AI8,$AJ8,$AK8)),"")</f>
        <v/>
      </c>
      <c r="AN8" s="33">
        <f>IFERROR(IF($A8="","",$AL8-$AM8),"")</f>
        <v/>
      </c>
      <c r="AO8" s="33">
        <f>IFERROR(IF($A8="","",$AN8-$AA8),"")</f>
        <v/>
      </c>
      <c r="AP8" s="33">
        <f>IFERROR(IF($A8="","",$AN8/$P8),"")</f>
        <v/>
      </c>
      <c r="AQ8" s="33">
        <f>IFERROR(IF($A8="","",$N8-$V8),"")</f>
        <v/>
      </c>
      <c r="AR8" s="57">
        <f>IFERROR(IF($A8="","",$N8/$V8),"")</f>
        <v/>
      </c>
      <c r="AS8" s="57">
        <f>IFERROR(IF($A8="","",$X8/$P8),"")</f>
        <v/>
      </c>
      <c r="AT8" s="57">
        <f>IFERROR(IF($A8="","",$AN8/$AL8),"")</f>
        <v/>
      </c>
      <c r="AU8" s="35">
        <f>IFERROR(IF($A8="","",IF($AX8&lt;&gt;"OK","Hold / Incomplete",IF($AO8&gt;='Assumptions'!$B$14,"Accept",IF($AO8&gt;='Assumptions'!$B$15,"Review","Decline")))),"Hold / Incomplete")</f>
        <v/>
      </c>
      <c r="AV8" s="35">
        <f>IFERROR(IF($A8="","",IF(OR($G8="Lost",$G8="Canceled"),"Closed",IF($I8="","Missing Due Date",IF($I8&lt;TODAY(),"Overdue",IF($I8=TODAY(),"Due Today",IF($I8&lt;=TODAY()+7,"Due Within 7 Days","Future")))))),"")</f>
        <v/>
      </c>
      <c r="AW8" s="35">
        <f>IFERROR(IF($A8="","",IF(OR($L8="",$M8="",$T8="",$U8=""),"Missing Inputs",IF($P8&gt;$T8,"Capacity Exceeded",IF($L8&gt;'Assumptions'!$B$3,"Peak Review",IF($O8&gt;'Assumptions'!$B$17,"Wash Alert","OK"))))),"Missing Inputs")</f>
        <v/>
      </c>
      <c r="AX8" s="35">
        <f>IFERROR(IF($A8="","",IF($A8="","Missing ID",IF(OR($J8="",$K8=""),"Missing Dates",IF($K8&lt;$J8,"End Before Start",IF(OR($M8="",$T8=""),"Missing Room Nights",IF($N8="","Missing Group ADR",IF(OR($U8="",$V8=""),"Missing Transient Forecast",IF(COUNTIF($A$2:$A$151,$A8)&gt;1,"Duplicate ID",IF($AW8&lt;&gt;"OK","Capacity Issue","OK"))))))))),"Missing Inputs")</f>
        <v/>
      </c>
      <c r="AY8" s="59" t="n">
        <v>46181</v>
      </c>
      <c r="AZ8" s="55" t="n"/>
    </row>
    <row r="9">
      <c r="A9" s="27" t="inlineStr">
        <is>
          <t>GDA-2026-008</t>
        </is>
      </c>
      <c r="B9" s="27" t="inlineStr">
        <is>
          <t>SC-HPH-6498</t>
        </is>
      </c>
      <c r="C9" s="27" t="inlineStr">
        <is>
          <t>National Retail Holiday Planning Meeting</t>
        </is>
      </c>
      <c r="D9" s="27" t="inlineStr">
        <is>
          <t>National Retail Strategy Group</t>
        </is>
      </c>
      <c r="E9" s="27" t="inlineStr">
        <is>
          <t>Corporate Meeting</t>
        </is>
      </c>
      <c r="F9" s="27" t="inlineStr">
        <is>
          <t>Taylor Brooks</t>
        </is>
      </c>
      <c r="G9" s="27" t="inlineStr">
        <is>
          <t>Tentative</t>
        </is>
      </c>
      <c r="H9" s="55" t="n">
        <v>46183</v>
      </c>
      <c r="I9" s="55" t="n">
        <v>46246</v>
      </c>
      <c r="J9" s="55" t="n">
        <v>46300</v>
      </c>
      <c r="K9" s="55" t="n">
        <v>46302</v>
      </c>
      <c r="L9" s="29" t="n">
        <v>82</v>
      </c>
      <c r="M9" s="29" t="n">
        <v>230</v>
      </c>
      <c r="N9" s="30" t="n">
        <v>249</v>
      </c>
      <c r="O9" s="56" t="n">
        <v>0.07000000000000001</v>
      </c>
      <c r="P9" s="36">
        <f>IFERROR(IF($A9="","",ROUND($M9*(1-$O9),0)),"")</f>
        <v/>
      </c>
      <c r="Q9" s="37">
        <f>IFERROR(IF($A9="","",$P9*$N9),"")</f>
        <v/>
      </c>
      <c r="R9" s="30" t="n">
        <v>22</v>
      </c>
      <c r="S9" s="37">
        <f>IFERROR(IF($A9="","",$P9*$R9),"")</f>
        <v/>
      </c>
      <c r="T9" s="29" t="n">
        <v>660</v>
      </c>
      <c r="U9" s="29" t="n">
        <v>590</v>
      </c>
      <c r="V9" s="30" t="n">
        <v>319</v>
      </c>
      <c r="W9" s="30" t="n">
        <v>20</v>
      </c>
      <c r="X9" s="36">
        <f>IFERROR(IF($A9="","",MIN($P9,MAX(0,$U9+$P9-$T9))),"")</f>
        <v/>
      </c>
      <c r="Y9" s="37">
        <f>IFERROR(IF($A9="","",$X9*$V9),"")</f>
        <v/>
      </c>
      <c r="Z9" s="37">
        <f>IFERROR(IF($A9="","",$X9*$W9),"")</f>
        <v/>
      </c>
      <c r="AA9" s="37">
        <f>IFERROR(IF($A9="","",$Y9-$Z9),"")</f>
        <v/>
      </c>
      <c r="AB9" s="30" t="n">
        <v>36000</v>
      </c>
      <c r="AC9" s="30" t="n">
        <v>9500</v>
      </c>
      <c r="AD9" s="30" t="n">
        <v>2200</v>
      </c>
      <c r="AE9" s="56" t="n">
        <v>0.24</v>
      </c>
      <c r="AF9" s="37">
        <f>IFERROR(IF($A9="","",$AB9*$AE9),"")</f>
        <v/>
      </c>
      <c r="AG9" s="56" t="n">
        <v>0.32</v>
      </c>
      <c r="AH9" s="37">
        <f>IFERROR(IF($A9="","",$AB9*$AG9),"")</f>
        <v/>
      </c>
      <c r="AI9" s="30" t="n">
        <v>3900</v>
      </c>
      <c r="AJ9" s="30" t="n">
        <v>1700</v>
      </c>
      <c r="AK9" s="30" t="n">
        <v>5600</v>
      </c>
      <c r="AL9" s="37">
        <f>IFERROR(IF($A9="","",SUM($Q9,$AB9,$AC9,$AD9,$AF9)),"")</f>
        <v/>
      </c>
      <c r="AM9" s="37">
        <f>IFERROR(IF($A9="","",SUM($S9,$AH9,$AI9,$AJ9,$AK9)),"")</f>
        <v/>
      </c>
      <c r="AN9" s="37">
        <f>IFERROR(IF($A9="","",$AL9-$AM9),"")</f>
        <v/>
      </c>
      <c r="AO9" s="37">
        <f>IFERROR(IF($A9="","",$AN9-$AA9),"")</f>
        <v/>
      </c>
      <c r="AP9" s="37">
        <f>IFERROR(IF($A9="","",$AN9/$P9),"")</f>
        <v/>
      </c>
      <c r="AQ9" s="37">
        <f>IFERROR(IF($A9="","",$N9-$V9),"")</f>
        <v/>
      </c>
      <c r="AR9" s="58">
        <f>IFERROR(IF($A9="","",$N9/$V9),"")</f>
        <v/>
      </c>
      <c r="AS9" s="58">
        <f>IFERROR(IF($A9="","",$X9/$P9),"")</f>
        <v/>
      </c>
      <c r="AT9" s="58">
        <f>IFERROR(IF($A9="","",$AN9/$AL9),"")</f>
        <v/>
      </c>
      <c r="AU9" s="39">
        <f>IFERROR(IF($A9="","",IF($AX9&lt;&gt;"OK","Hold / Incomplete",IF($AO9&gt;='Assumptions'!$B$14,"Accept",IF($AO9&gt;='Assumptions'!$B$15,"Review","Decline")))),"Hold / Incomplete")</f>
        <v/>
      </c>
      <c r="AV9" s="39">
        <f>IFERROR(IF($A9="","",IF(OR($G9="Lost",$G9="Canceled"),"Closed",IF($I9="","Missing Due Date",IF($I9&lt;TODAY(),"Overdue",IF($I9=TODAY(),"Due Today",IF($I9&lt;=TODAY()+7,"Due Within 7 Days","Future")))))),"")</f>
        <v/>
      </c>
      <c r="AW9" s="39">
        <f>IFERROR(IF($A9="","",IF(OR($L9="",$M9="",$T9="",$U9=""),"Missing Inputs",IF($P9&gt;$T9,"Capacity Exceeded",IF($L9&gt;'Assumptions'!$B$3,"Peak Review",IF($O9&gt;'Assumptions'!$B$17,"Wash Alert","OK"))))),"Missing Inputs")</f>
        <v/>
      </c>
      <c r="AX9" s="39">
        <f>IFERROR(IF($A9="","",IF($A9="","Missing ID",IF(OR($J9="",$K9=""),"Missing Dates",IF($K9&lt;$J9,"End Before Start",IF(OR($M9="",$T9=""),"Missing Room Nights",IF($N9="","Missing Group ADR",IF(OR($U9="",$V9=""),"Missing Transient Forecast",IF(COUNTIF($A$2:$A$151,$A9)&gt;1,"Duplicate ID",IF($AW9&lt;&gt;"OK","Capacity Issue","OK"))))))))),"Missing Inputs")</f>
        <v/>
      </c>
      <c r="AY9" s="59" t="n">
        <v>46198</v>
      </c>
      <c r="AZ9" s="55" t="n"/>
    </row>
    <row r="10">
      <c r="A10" s="27" t="inlineStr">
        <is>
          <t>GDA-2026-009</t>
        </is>
      </c>
      <c r="B10" s="27" t="inlineStr">
        <is>
          <t>EVT-6620</t>
        </is>
      </c>
      <c r="C10" s="27" t="inlineStr">
        <is>
          <t>Community Health Foundation Gala</t>
        </is>
      </c>
      <c r="D10" s="27" t="inlineStr">
        <is>
          <t>Community Wellness Foundation</t>
        </is>
      </c>
      <c r="E10" s="27" t="inlineStr">
        <is>
          <t>Social Event</t>
        </is>
      </c>
      <c r="F10" s="27" t="inlineStr">
        <is>
          <t>Casey Bennett</t>
        </is>
      </c>
      <c r="G10" s="27" t="inlineStr">
        <is>
          <t>Prospect</t>
        </is>
      </c>
      <c r="H10" s="55" t="n">
        <v>46215</v>
      </c>
      <c r="I10" s="55" t="n">
        <v>46266</v>
      </c>
      <c r="J10" s="55" t="n">
        <v>46333</v>
      </c>
      <c r="K10" s="55" t="n">
        <v>46334</v>
      </c>
      <c r="L10" s="29" t="n">
        <v>28</v>
      </c>
      <c r="M10" s="29" t="n">
        <v>48</v>
      </c>
      <c r="N10" s="30" t="n">
        <v>239</v>
      </c>
      <c r="O10" s="56" t="n">
        <v>0.05</v>
      </c>
      <c r="P10" s="32">
        <f>IFERROR(IF($A10="","",ROUND($M10*(1-$O10),0)),"")</f>
        <v/>
      </c>
      <c r="Q10" s="33">
        <f>IFERROR(IF($A10="","",$P10*$N10),"")</f>
        <v/>
      </c>
      <c r="R10" s="30" t="n">
        <v>22</v>
      </c>
      <c r="S10" s="33">
        <f>IFERROR(IF($A10="","",$P10*$R10),"")</f>
        <v/>
      </c>
      <c r="T10" s="29" t="n">
        <v>440</v>
      </c>
      <c r="U10" s="29" t="n">
        <v>310</v>
      </c>
      <c r="V10" s="30" t="n"/>
      <c r="W10" s="30" t="n">
        <v>20</v>
      </c>
      <c r="X10" s="32">
        <f>IFERROR(IF($A10="","",MIN($P10,MAX(0,$U10+$P10-$T10))),"")</f>
        <v/>
      </c>
      <c r="Y10" s="33">
        <f>IFERROR(IF($A10="","",$X10*$V10),"")</f>
        <v/>
      </c>
      <c r="Z10" s="33">
        <f>IFERROR(IF($A10="","",$X10*$W10),"")</f>
        <v/>
      </c>
      <c r="AA10" s="33">
        <f>IFERROR(IF($A10="","",$Y10-$Z10),"")</f>
        <v/>
      </c>
      <c r="AB10" s="30" t="n">
        <v>68000</v>
      </c>
      <c r="AC10" s="30" t="n">
        <v>12000</v>
      </c>
      <c r="AD10" s="30" t="n">
        <v>4000</v>
      </c>
      <c r="AE10" s="56" t="n">
        <v>0.24</v>
      </c>
      <c r="AF10" s="33">
        <f>IFERROR(IF($A10="","",$AB10*$AE10),"")</f>
        <v/>
      </c>
      <c r="AG10" s="56" t="n">
        <v>0.33</v>
      </c>
      <c r="AH10" s="33">
        <f>IFERROR(IF($A10="","",$AB10*$AG10),"")</f>
        <v/>
      </c>
      <c r="AI10" s="30" t="n">
        <v>6500</v>
      </c>
      <c r="AJ10" s="30" t="n">
        <v>1800</v>
      </c>
      <c r="AK10" s="30" t="n">
        <v>8500</v>
      </c>
      <c r="AL10" s="33">
        <f>IFERROR(IF($A10="","",SUM($Q10,$AB10,$AC10,$AD10,$AF10)),"")</f>
        <v/>
      </c>
      <c r="AM10" s="33">
        <f>IFERROR(IF($A10="","",SUM($S10,$AH10,$AI10,$AJ10,$AK10)),"")</f>
        <v/>
      </c>
      <c r="AN10" s="33">
        <f>IFERROR(IF($A10="","",$AL10-$AM10),"")</f>
        <v/>
      </c>
      <c r="AO10" s="33">
        <f>IFERROR(IF($A10="","",$AN10-$AA10),"")</f>
        <v/>
      </c>
      <c r="AP10" s="33">
        <f>IFERROR(IF($A10="","",$AN10/$P10),"")</f>
        <v/>
      </c>
      <c r="AQ10" s="33">
        <f>IFERROR(IF($A10="","",$N10-$V10),"")</f>
        <v/>
      </c>
      <c r="AR10" s="57">
        <f>IFERROR(IF($A10="","",$N10/$V10),"")</f>
        <v/>
      </c>
      <c r="AS10" s="57">
        <f>IFERROR(IF($A10="","",$X10/$P10),"")</f>
        <v/>
      </c>
      <c r="AT10" s="57">
        <f>IFERROR(IF($A10="","",$AN10/$AL10),"")</f>
        <v/>
      </c>
      <c r="AU10" s="35">
        <f>IFERROR(IF($A10="","",IF($AX10&lt;&gt;"OK","Hold / Incomplete",IF($AO10&gt;='Assumptions'!$B$14,"Accept",IF($AO10&gt;='Assumptions'!$B$15,"Review","Decline")))),"Hold / Incomplete")</f>
        <v/>
      </c>
      <c r="AV10" s="35">
        <f>IFERROR(IF($A10="","",IF(OR($G10="Lost",$G10="Canceled"),"Closed",IF($I10="","Missing Due Date",IF($I10&lt;TODAY(),"Overdue",IF($I10=TODAY(),"Due Today",IF($I10&lt;=TODAY()+7,"Due Within 7 Days","Future")))))),"")</f>
        <v/>
      </c>
      <c r="AW10" s="35">
        <f>IFERROR(IF($A10="","",IF(OR($L10="",$M10="",$T10="",$U10=""),"Missing Inputs",IF($P10&gt;$T10,"Capacity Exceeded",IF($L10&gt;'Assumptions'!$B$3,"Peak Review",IF($O10&gt;'Assumptions'!$B$17,"Wash Alert","OK"))))),"Missing Inputs")</f>
        <v/>
      </c>
      <c r="AX10" s="35">
        <f>IFERROR(IF($A10="","",IF($A10="","Missing ID",IF(OR($J10="",$K10=""),"Missing Dates",IF($K10&lt;$J10,"End Before Start",IF(OR($M10="",$T10=""),"Missing Room Nights",IF($N10="","Missing Group ADR",IF(OR($U10="",$V10=""),"Missing Transient Forecast",IF(COUNTIF($A$2:$A$151,$A10)&gt;1,"Duplicate ID",IF($AW10&lt;&gt;"OK","Capacity Issue","OK"))))))))),"Missing Inputs")</f>
        <v/>
      </c>
      <c r="AY10" s="59" t="n">
        <v>46223</v>
      </c>
      <c r="AZ10" s="55" t="n"/>
    </row>
    <row r="11">
      <c r="A11" s="27" t="n"/>
      <c r="B11" s="27" t="n"/>
      <c r="C11" s="27" t="n"/>
      <c r="D11" s="27" t="n"/>
      <c r="E11" s="27" t="n"/>
      <c r="F11" s="27" t="n"/>
      <c r="G11" s="27" t="n"/>
      <c r="H11" s="55" t="n"/>
      <c r="I11" s="55" t="n"/>
      <c r="J11" s="55" t="n"/>
      <c r="K11" s="55" t="n"/>
      <c r="L11" s="29" t="n"/>
      <c r="M11" s="29" t="n"/>
      <c r="N11" s="30" t="n"/>
      <c r="O11" s="56" t="n"/>
      <c r="P11" s="36">
        <f>IFERROR(IF($A11="","",ROUND($M11*(1-$O11),0)),"")</f>
        <v/>
      </c>
      <c r="Q11" s="37">
        <f>IFERROR(IF($A11="","",$P11*$N11),"")</f>
        <v/>
      </c>
      <c r="R11" s="30" t="n"/>
      <c r="S11" s="37">
        <f>IFERROR(IF($A11="","",$P11*$R11),"")</f>
        <v/>
      </c>
      <c r="T11" s="29" t="n"/>
      <c r="U11" s="29" t="n"/>
      <c r="V11" s="30" t="n"/>
      <c r="W11" s="30" t="n"/>
      <c r="X11" s="36">
        <f>IFERROR(IF($A11="","",MIN($P11,MAX(0,$U11+$P11-$T11))),"")</f>
        <v/>
      </c>
      <c r="Y11" s="37">
        <f>IFERROR(IF($A11="","",$X11*$V11),"")</f>
        <v/>
      </c>
      <c r="Z11" s="37">
        <f>IFERROR(IF($A11="","",$X11*$W11),"")</f>
        <v/>
      </c>
      <c r="AA11" s="37">
        <f>IFERROR(IF($A11="","",$Y11-$Z11),"")</f>
        <v/>
      </c>
      <c r="AB11" s="30" t="n"/>
      <c r="AC11" s="30" t="n"/>
      <c r="AD11" s="30" t="n"/>
      <c r="AE11" s="56" t="n"/>
      <c r="AF11" s="37">
        <f>IFERROR(IF($A11="","",$AB11*$AE11),"")</f>
        <v/>
      </c>
      <c r="AG11" s="56" t="n"/>
      <c r="AH11" s="37">
        <f>IFERROR(IF($A11="","",$AB11*$AG11),"")</f>
        <v/>
      </c>
      <c r="AI11" s="30" t="n"/>
      <c r="AJ11" s="30" t="n"/>
      <c r="AK11" s="30" t="n"/>
      <c r="AL11" s="37">
        <f>IFERROR(IF($A11="","",SUM($Q11,$AB11,$AC11,$AD11,$AF11)),"")</f>
        <v/>
      </c>
      <c r="AM11" s="37">
        <f>IFERROR(IF($A11="","",SUM($S11,$AH11,$AI11,$AJ11,$AK11)),"")</f>
        <v/>
      </c>
      <c r="AN11" s="37">
        <f>IFERROR(IF($A11="","",$AL11-$AM11),"")</f>
        <v/>
      </c>
      <c r="AO11" s="37">
        <f>IFERROR(IF($A11="","",$AN11-$AA11),"")</f>
        <v/>
      </c>
      <c r="AP11" s="37">
        <f>IFERROR(IF($A11="","",$AN11/$P11),"")</f>
        <v/>
      </c>
      <c r="AQ11" s="37">
        <f>IFERROR(IF($A11="","",$N11-$V11),"")</f>
        <v/>
      </c>
      <c r="AR11" s="58">
        <f>IFERROR(IF($A11="","",$N11/$V11),"")</f>
        <v/>
      </c>
      <c r="AS11" s="58">
        <f>IFERROR(IF($A11="","",$X11/$P11),"")</f>
        <v/>
      </c>
      <c r="AT11" s="58">
        <f>IFERROR(IF($A11="","",$AN11/$AL11),"")</f>
        <v/>
      </c>
      <c r="AU11" s="39">
        <f>IFERROR(IF($A11="","",IF($AX11&lt;&gt;"OK","Hold / Incomplete",IF($AO11&gt;='Assumptions'!$B$14,"Accept",IF($AO11&gt;='Assumptions'!$B$15,"Review","Decline")))),"Hold / Incomplete")</f>
        <v/>
      </c>
      <c r="AV11" s="39">
        <f>IFERROR(IF($A11="","",IF(OR($G11="Lost",$G11="Canceled"),"Closed",IF($I11="","Missing Due Date",IF($I11&lt;TODAY(),"Overdue",IF($I11=TODAY(),"Due Today",IF($I11&lt;=TODAY()+7,"Due Within 7 Days","Future")))))),"")</f>
        <v/>
      </c>
      <c r="AW11" s="39">
        <f>IFERROR(IF($A11="","",IF(OR($L11="",$M11="",$T11="",$U11=""),"Missing Inputs",IF($P11&gt;$T11,"Capacity Exceeded",IF($L11&gt;'Assumptions'!$B$3,"Peak Review",IF($O11&gt;'Assumptions'!$B$17,"Wash Alert","OK"))))),"Missing Inputs")</f>
        <v/>
      </c>
      <c r="AX11" s="39">
        <f>IFERROR(IF($A11="","",IF($A11="","Missing ID",IF(OR($J11="",$K11=""),"Missing Dates",IF($K11&lt;$J11,"End Before Start",IF(OR($M11="",$T11=""),"Missing Room Nights",IF($N11="","Missing Group ADR",IF(OR($U11="",$V11=""),"Missing Transient Forecast",IF(COUNTIF($A$2:$A$151,$A11)&gt;1,"Duplicate ID",IF($AW11&lt;&gt;"OK","Capacity Issue","OK"))))))))),"Missing Inputs")</f>
        <v/>
      </c>
      <c r="AY11" s="27" t="n"/>
      <c r="AZ11" s="55" t="n"/>
    </row>
    <row r="12">
      <c r="A12" s="27" t="n"/>
      <c r="B12" s="27" t="n"/>
      <c r="C12" s="27" t="n"/>
      <c r="D12" s="27" t="n"/>
      <c r="E12" s="27" t="n"/>
      <c r="F12" s="27" t="n"/>
      <c r="G12" s="27" t="n"/>
      <c r="H12" s="55" t="n"/>
      <c r="I12" s="55" t="n"/>
      <c r="J12" s="55" t="n"/>
      <c r="K12" s="55" t="n"/>
      <c r="L12" s="29" t="n"/>
      <c r="M12" s="29" t="n"/>
      <c r="N12" s="30" t="n"/>
      <c r="O12" s="56" t="n"/>
      <c r="P12" s="32">
        <f>IFERROR(IF($A12="","",ROUND($M12*(1-$O12),0)),"")</f>
        <v/>
      </c>
      <c r="Q12" s="33">
        <f>IFERROR(IF($A12="","",$P12*$N12),"")</f>
        <v/>
      </c>
      <c r="R12" s="30" t="n"/>
      <c r="S12" s="33">
        <f>IFERROR(IF($A12="","",$P12*$R12),"")</f>
        <v/>
      </c>
      <c r="T12" s="29" t="n"/>
      <c r="U12" s="29" t="n"/>
      <c r="V12" s="30" t="n"/>
      <c r="W12" s="30" t="n"/>
      <c r="X12" s="32">
        <f>IFERROR(IF($A12="","",MIN($P12,MAX(0,$U12+$P12-$T12))),"")</f>
        <v/>
      </c>
      <c r="Y12" s="33">
        <f>IFERROR(IF($A12="","",$X12*$V12),"")</f>
        <v/>
      </c>
      <c r="Z12" s="33">
        <f>IFERROR(IF($A12="","",$X12*$W12),"")</f>
        <v/>
      </c>
      <c r="AA12" s="33">
        <f>IFERROR(IF($A12="","",$Y12-$Z12),"")</f>
        <v/>
      </c>
      <c r="AB12" s="30" t="n"/>
      <c r="AC12" s="30" t="n"/>
      <c r="AD12" s="30" t="n"/>
      <c r="AE12" s="56" t="n"/>
      <c r="AF12" s="33">
        <f>IFERROR(IF($A12="","",$AB12*$AE12),"")</f>
        <v/>
      </c>
      <c r="AG12" s="56" t="n"/>
      <c r="AH12" s="33">
        <f>IFERROR(IF($A12="","",$AB12*$AG12),"")</f>
        <v/>
      </c>
      <c r="AI12" s="30" t="n"/>
      <c r="AJ12" s="30" t="n"/>
      <c r="AK12" s="30" t="n"/>
      <c r="AL12" s="33">
        <f>IFERROR(IF($A12="","",SUM($Q12,$AB12,$AC12,$AD12,$AF12)),"")</f>
        <v/>
      </c>
      <c r="AM12" s="33">
        <f>IFERROR(IF($A12="","",SUM($S12,$AH12,$AI12,$AJ12,$AK12)),"")</f>
        <v/>
      </c>
      <c r="AN12" s="33">
        <f>IFERROR(IF($A12="","",$AL12-$AM12),"")</f>
        <v/>
      </c>
      <c r="AO12" s="33">
        <f>IFERROR(IF($A12="","",$AN12-$AA12),"")</f>
        <v/>
      </c>
      <c r="AP12" s="33">
        <f>IFERROR(IF($A12="","",$AN12/$P12),"")</f>
        <v/>
      </c>
      <c r="AQ12" s="33">
        <f>IFERROR(IF($A12="","",$N12-$V12),"")</f>
        <v/>
      </c>
      <c r="AR12" s="57">
        <f>IFERROR(IF($A12="","",$N12/$V12),"")</f>
        <v/>
      </c>
      <c r="AS12" s="57">
        <f>IFERROR(IF($A12="","",$X12/$P12),"")</f>
        <v/>
      </c>
      <c r="AT12" s="57">
        <f>IFERROR(IF($A12="","",$AN12/$AL12),"")</f>
        <v/>
      </c>
      <c r="AU12" s="35">
        <f>IFERROR(IF($A12="","",IF($AX12&lt;&gt;"OK","Hold / Incomplete",IF($AO12&gt;='Assumptions'!$B$14,"Accept",IF($AO12&gt;='Assumptions'!$B$15,"Review","Decline")))),"Hold / Incomplete")</f>
        <v/>
      </c>
      <c r="AV12" s="35">
        <f>IFERROR(IF($A12="","",IF(OR($G12="Lost",$G12="Canceled"),"Closed",IF($I12="","Missing Due Date",IF($I12&lt;TODAY(),"Overdue",IF($I12=TODAY(),"Due Today",IF($I12&lt;=TODAY()+7,"Due Within 7 Days","Future")))))),"")</f>
        <v/>
      </c>
      <c r="AW12" s="35">
        <f>IFERROR(IF($A12="","",IF(OR($L12="",$M12="",$T12="",$U12=""),"Missing Inputs",IF($P12&gt;$T12,"Capacity Exceeded",IF($L12&gt;'Assumptions'!$B$3,"Peak Review",IF($O12&gt;'Assumptions'!$B$17,"Wash Alert","OK"))))),"Missing Inputs")</f>
        <v/>
      </c>
      <c r="AX12" s="35">
        <f>IFERROR(IF($A12="","",IF($A12="","Missing ID",IF(OR($J12="",$K12=""),"Missing Dates",IF($K12&lt;$J12,"End Before Start",IF(OR($M12="",$T12=""),"Missing Room Nights",IF($N12="","Missing Group ADR",IF(OR($U12="",$V12=""),"Missing Transient Forecast",IF(COUNTIF($A$2:$A$151,$A12)&gt;1,"Duplicate ID",IF($AW12&lt;&gt;"OK","Capacity Issue","OK"))))))))),"Missing Inputs")</f>
        <v/>
      </c>
      <c r="AY12" s="27" t="n"/>
      <c r="AZ12" s="55" t="n"/>
    </row>
    <row r="13">
      <c r="A13" s="27" t="n"/>
      <c r="B13" s="27" t="n"/>
      <c r="C13" s="27" t="n"/>
      <c r="D13" s="27" t="n"/>
      <c r="E13" s="27" t="n"/>
      <c r="F13" s="27" t="n"/>
      <c r="G13" s="27" t="n"/>
      <c r="H13" s="55" t="n"/>
      <c r="I13" s="55" t="n"/>
      <c r="J13" s="55" t="n"/>
      <c r="K13" s="55" t="n"/>
      <c r="L13" s="29" t="n"/>
      <c r="M13" s="29" t="n"/>
      <c r="N13" s="30" t="n"/>
      <c r="O13" s="56" t="n"/>
      <c r="P13" s="36">
        <f>IFERROR(IF($A13="","",ROUND($M13*(1-$O13),0)),"")</f>
        <v/>
      </c>
      <c r="Q13" s="37">
        <f>IFERROR(IF($A13="","",$P13*$N13),"")</f>
        <v/>
      </c>
      <c r="R13" s="30" t="n"/>
      <c r="S13" s="37">
        <f>IFERROR(IF($A13="","",$P13*$R13),"")</f>
        <v/>
      </c>
      <c r="T13" s="29" t="n"/>
      <c r="U13" s="29" t="n"/>
      <c r="V13" s="30" t="n"/>
      <c r="W13" s="30" t="n"/>
      <c r="X13" s="36">
        <f>IFERROR(IF($A13="","",MIN($P13,MAX(0,$U13+$P13-$T13))),"")</f>
        <v/>
      </c>
      <c r="Y13" s="37">
        <f>IFERROR(IF($A13="","",$X13*$V13),"")</f>
        <v/>
      </c>
      <c r="Z13" s="37">
        <f>IFERROR(IF($A13="","",$X13*$W13),"")</f>
        <v/>
      </c>
      <c r="AA13" s="37">
        <f>IFERROR(IF($A13="","",$Y13-$Z13),"")</f>
        <v/>
      </c>
      <c r="AB13" s="30" t="n"/>
      <c r="AC13" s="30" t="n"/>
      <c r="AD13" s="30" t="n"/>
      <c r="AE13" s="56" t="n"/>
      <c r="AF13" s="37">
        <f>IFERROR(IF($A13="","",$AB13*$AE13),"")</f>
        <v/>
      </c>
      <c r="AG13" s="56" t="n"/>
      <c r="AH13" s="37">
        <f>IFERROR(IF($A13="","",$AB13*$AG13),"")</f>
        <v/>
      </c>
      <c r="AI13" s="30" t="n"/>
      <c r="AJ13" s="30" t="n"/>
      <c r="AK13" s="30" t="n"/>
      <c r="AL13" s="37">
        <f>IFERROR(IF($A13="","",SUM($Q13,$AB13,$AC13,$AD13,$AF13)),"")</f>
        <v/>
      </c>
      <c r="AM13" s="37">
        <f>IFERROR(IF($A13="","",SUM($S13,$AH13,$AI13,$AJ13,$AK13)),"")</f>
        <v/>
      </c>
      <c r="AN13" s="37">
        <f>IFERROR(IF($A13="","",$AL13-$AM13),"")</f>
        <v/>
      </c>
      <c r="AO13" s="37">
        <f>IFERROR(IF($A13="","",$AN13-$AA13),"")</f>
        <v/>
      </c>
      <c r="AP13" s="37">
        <f>IFERROR(IF($A13="","",$AN13/$P13),"")</f>
        <v/>
      </c>
      <c r="AQ13" s="37">
        <f>IFERROR(IF($A13="","",$N13-$V13),"")</f>
        <v/>
      </c>
      <c r="AR13" s="58">
        <f>IFERROR(IF($A13="","",$N13/$V13),"")</f>
        <v/>
      </c>
      <c r="AS13" s="58">
        <f>IFERROR(IF($A13="","",$X13/$P13),"")</f>
        <v/>
      </c>
      <c r="AT13" s="58">
        <f>IFERROR(IF($A13="","",$AN13/$AL13),"")</f>
        <v/>
      </c>
      <c r="AU13" s="39">
        <f>IFERROR(IF($A13="","",IF($AX13&lt;&gt;"OK","Hold / Incomplete",IF($AO13&gt;='Assumptions'!$B$14,"Accept",IF($AO13&gt;='Assumptions'!$B$15,"Review","Decline")))),"Hold / Incomplete")</f>
        <v/>
      </c>
      <c r="AV13" s="39">
        <f>IFERROR(IF($A13="","",IF(OR($G13="Lost",$G13="Canceled"),"Closed",IF($I13="","Missing Due Date",IF($I13&lt;TODAY(),"Overdue",IF($I13=TODAY(),"Due Today",IF($I13&lt;=TODAY()+7,"Due Within 7 Days","Future")))))),"")</f>
        <v/>
      </c>
      <c r="AW13" s="39">
        <f>IFERROR(IF($A13="","",IF(OR($L13="",$M13="",$T13="",$U13=""),"Missing Inputs",IF($P13&gt;$T13,"Capacity Exceeded",IF($L13&gt;'Assumptions'!$B$3,"Peak Review",IF($O13&gt;'Assumptions'!$B$17,"Wash Alert","OK"))))),"Missing Inputs")</f>
        <v/>
      </c>
      <c r="AX13" s="39">
        <f>IFERROR(IF($A13="","",IF($A13="","Missing ID",IF(OR($J13="",$K13=""),"Missing Dates",IF($K13&lt;$J13,"End Before Start",IF(OR($M13="",$T13=""),"Missing Room Nights",IF($N13="","Missing Group ADR",IF(OR($U13="",$V13=""),"Missing Transient Forecast",IF(COUNTIF($A$2:$A$151,$A13)&gt;1,"Duplicate ID",IF($AW13&lt;&gt;"OK","Capacity Issue","OK"))))))))),"Missing Inputs")</f>
        <v/>
      </c>
      <c r="AY13" s="27" t="n"/>
      <c r="AZ13" s="55" t="n"/>
    </row>
    <row r="14">
      <c r="A14" s="27" t="n"/>
      <c r="B14" s="27" t="n"/>
      <c r="C14" s="27" t="n"/>
      <c r="D14" s="27" t="n"/>
      <c r="E14" s="27" t="n"/>
      <c r="F14" s="27" t="n"/>
      <c r="G14" s="27" t="n"/>
      <c r="H14" s="55" t="n"/>
      <c r="I14" s="55" t="n"/>
      <c r="J14" s="55" t="n"/>
      <c r="K14" s="55" t="n"/>
      <c r="L14" s="29" t="n"/>
      <c r="M14" s="29" t="n"/>
      <c r="N14" s="30" t="n"/>
      <c r="O14" s="56" t="n"/>
      <c r="P14" s="32">
        <f>IFERROR(IF($A14="","",ROUND($M14*(1-$O14),0)),"")</f>
        <v/>
      </c>
      <c r="Q14" s="33">
        <f>IFERROR(IF($A14="","",$P14*$N14),"")</f>
        <v/>
      </c>
      <c r="R14" s="30" t="n"/>
      <c r="S14" s="33">
        <f>IFERROR(IF($A14="","",$P14*$R14),"")</f>
        <v/>
      </c>
      <c r="T14" s="29" t="n"/>
      <c r="U14" s="29" t="n"/>
      <c r="V14" s="30" t="n"/>
      <c r="W14" s="30" t="n"/>
      <c r="X14" s="32">
        <f>IFERROR(IF($A14="","",MIN($P14,MAX(0,$U14+$P14-$T14))),"")</f>
        <v/>
      </c>
      <c r="Y14" s="33">
        <f>IFERROR(IF($A14="","",$X14*$V14),"")</f>
        <v/>
      </c>
      <c r="Z14" s="33">
        <f>IFERROR(IF($A14="","",$X14*$W14),"")</f>
        <v/>
      </c>
      <c r="AA14" s="33">
        <f>IFERROR(IF($A14="","",$Y14-$Z14),"")</f>
        <v/>
      </c>
      <c r="AB14" s="30" t="n"/>
      <c r="AC14" s="30" t="n"/>
      <c r="AD14" s="30" t="n"/>
      <c r="AE14" s="56" t="n"/>
      <c r="AF14" s="33">
        <f>IFERROR(IF($A14="","",$AB14*$AE14),"")</f>
        <v/>
      </c>
      <c r="AG14" s="56" t="n"/>
      <c r="AH14" s="33">
        <f>IFERROR(IF($A14="","",$AB14*$AG14),"")</f>
        <v/>
      </c>
      <c r="AI14" s="30" t="n"/>
      <c r="AJ14" s="30" t="n"/>
      <c r="AK14" s="30" t="n"/>
      <c r="AL14" s="33">
        <f>IFERROR(IF($A14="","",SUM($Q14,$AB14,$AC14,$AD14,$AF14)),"")</f>
        <v/>
      </c>
      <c r="AM14" s="33">
        <f>IFERROR(IF($A14="","",SUM($S14,$AH14,$AI14,$AJ14,$AK14)),"")</f>
        <v/>
      </c>
      <c r="AN14" s="33">
        <f>IFERROR(IF($A14="","",$AL14-$AM14),"")</f>
        <v/>
      </c>
      <c r="AO14" s="33">
        <f>IFERROR(IF($A14="","",$AN14-$AA14),"")</f>
        <v/>
      </c>
      <c r="AP14" s="33">
        <f>IFERROR(IF($A14="","",$AN14/$P14),"")</f>
        <v/>
      </c>
      <c r="AQ14" s="33">
        <f>IFERROR(IF($A14="","",$N14-$V14),"")</f>
        <v/>
      </c>
      <c r="AR14" s="57">
        <f>IFERROR(IF($A14="","",$N14/$V14),"")</f>
        <v/>
      </c>
      <c r="AS14" s="57">
        <f>IFERROR(IF($A14="","",$X14/$P14),"")</f>
        <v/>
      </c>
      <c r="AT14" s="57">
        <f>IFERROR(IF($A14="","",$AN14/$AL14),"")</f>
        <v/>
      </c>
      <c r="AU14" s="35">
        <f>IFERROR(IF($A14="","",IF($AX14&lt;&gt;"OK","Hold / Incomplete",IF($AO14&gt;='Assumptions'!$B$14,"Accept",IF($AO14&gt;='Assumptions'!$B$15,"Review","Decline")))),"Hold / Incomplete")</f>
        <v/>
      </c>
      <c r="AV14" s="35">
        <f>IFERROR(IF($A14="","",IF(OR($G14="Lost",$G14="Canceled"),"Closed",IF($I14="","Missing Due Date",IF($I14&lt;TODAY(),"Overdue",IF($I14=TODAY(),"Due Today",IF($I14&lt;=TODAY()+7,"Due Within 7 Days","Future")))))),"")</f>
        <v/>
      </c>
      <c r="AW14" s="35">
        <f>IFERROR(IF($A14="","",IF(OR($L14="",$M14="",$T14="",$U14=""),"Missing Inputs",IF($P14&gt;$T14,"Capacity Exceeded",IF($L14&gt;'Assumptions'!$B$3,"Peak Review",IF($O14&gt;'Assumptions'!$B$17,"Wash Alert","OK"))))),"Missing Inputs")</f>
        <v/>
      </c>
      <c r="AX14" s="35">
        <f>IFERROR(IF($A14="","",IF($A14="","Missing ID",IF(OR($J14="",$K14=""),"Missing Dates",IF($K14&lt;$J14,"End Before Start",IF(OR($M14="",$T14=""),"Missing Room Nights",IF($N14="","Missing Group ADR",IF(OR($U14="",$V14=""),"Missing Transient Forecast",IF(COUNTIF($A$2:$A$151,$A14)&gt;1,"Duplicate ID",IF($AW14&lt;&gt;"OK","Capacity Issue","OK"))))))))),"Missing Inputs")</f>
        <v/>
      </c>
      <c r="AY14" s="27" t="n"/>
      <c r="AZ14" s="55" t="n"/>
    </row>
    <row r="15">
      <c r="A15" s="27" t="n"/>
      <c r="B15" s="27" t="n"/>
      <c r="C15" s="27" t="n"/>
      <c r="D15" s="27" t="n"/>
      <c r="E15" s="27" t="n"/>
      <c r="F15" s="27" t="n"/>
      <c r="G15" s="27" t="n"/>
      <c r="H15" s="55" t="n"/>
      <c r="I15" s="55" t="n"/>
      <c r="J15" s="55" t="n"/>
      <c r="K15" s="55" t="n"/>
      <c r="L15" s="29" t="n"/>
      <c r="M15" s="29" t="n"/>
      <c r="N15" s="30" t="n"/>
      <c r="O15" s="56" t="n"/>
      <c r="P15" s="36">
        <f>IFERROR(IF($A15="","",ROUND($M15*(1-$O15),0)),"")</f>
        <v/>
      </c>
      <c r="Q15" s="37">
        <f>IFERROR(IF($A15="","",$P15*$N15),"")</f>
        <v/>
      </c>
      <c r="R15" s="30" t="n"/>
      <c r="S15" s="37">
        <f>IFERROR(IF($A15="","",$P15*$R15),"")</f>
        <v/>
      </c>
      <c r="T15" s="29" t="n"/>
      <c r="U15" s="29" t="n"/>
      <c r="V15" s="30" t="n"/>
      <c r="W15" s="30" t="n"/>
      <c r="X15" s="36">
        <f>IFERROR(IF($A15="","",MIN($P15,MAX(0,$U15+$P15-$T15))),"")</f>
        <v/>
      </c>
      <c r="Y15" s="37">
        <f>IFERROR(IF($A15="","",$X15*$V15),"")</f>
        <v/>
      </c>
      <c r="Z15" s="37">
        <f>IFERROR(IF($A15="","",$X15*$W15),"")</f>
        <v/>
      </c>
      <c r="AA15" s="37">
        <f>IFERROR(IF($A15="","",$Y15-$Z15),"")</f>
        <v/>
      </c>
      <c r="AB15" s="30" t="n"/>
      <c r="AC15" s="30" t="n"/>
      <c r="AD15" s="30" t="n"/>
      <c r="AE15" s="56" t="n"/>
      <c r="AF15" s="37">
        <f>IFERROR(IF($A15="","",$AB15*$AE15),"")</f>
        <v/>
      </c>
      <c r="AG15" s="56" t="n"/>
      <c r="AH15" s="37">
        <f>IFERROR(IF($A15="","",$AB15*$AG15),"")</f>
        <v/>
      </c>
      <c r="AI15" s="30" t="n"/>
      <c r="AJ15" s="30" t="n"/>
      <c r="AK15" s="30" t="n"/>
      <c r="AL15" s="37">
        <f>IFERROR(IF($A15="","",SUM($Q15,$AB15,$AC15,$AD15,$AF15)),"")</f>
        <v/>
      </c>
      <c r="AM15" s="37">
        <f>IFERROR(IF($A15="","",SUM($S15,$AH15,$AI15,$AJ15,$AK15)),"")</f>
        <v/>
      </c>
      <c r="AN15" s="37">
        <f>IFERROR(IF($A15="","",$AL15-$AM15),"")</f>
        <v/>
      </c>
      <c r="AO15" s="37">
        <f>IFERROR(IF($A15="","",$AN15-$AA15),"")</f>
        <v/>
      </c>
      <c r="AP15" s="37">
        <f>IFERROR(IF($A15="","",$AN15/$P15),"")</f>
        <v/>
      </c>
      <c r="AQ15" s="37">
        <f>IFERROR(IF($A15="","",$N15-$V15),"")</f>
        <v/>
      </c>
      <c r="AR15" s="58">
        <f>IFERROR(IF($A15="","",$N15/$V15),"")</f>
        <v/>
      </c>
      <c r="AS15" s="58">
        <f>IFERROR(IF($A15="","",$X15/$P15),"")</f>
        <v/>
      </c>
      <c r="AT15" s="58">
        <f>IFERROR(IF($A15="","",$AN15/$AL15),"")</f>
        <v/>
      </c>
      <c r="AU15" s="39">
        <f>IFERROR(IF($A15="","",IF($AX15&lt;&gt;"OK","Hold / Incomplete",IF($AO15&gt;='Assumptions'!$B$14,"Accept",IF($AO15&gt;='Assumptions'!$B$15,"Review","Decline")))),"Hold / Incomplete")</f>
        <v/>
      </c>
      <c r="AV15" s="39">
        <f>IFERROR(IF($A15="","",IF(OR($G15="Lost",$G15="Canceled"),"Closed",IF($I15="","Missing Due Date",IF($I15&lt;TODAY(),"Overdue",IF($I15=TODAY(),"Due Today",IF($I15&lt;=TODAY()+7,"Due Within 7 Days","Future")))))),"")</f>
        <v/>
      </c>
      <c r="AW15" s="39">
        <f>IFERROR(IF($A15="","",IF(OR($L15="",$M15="",$T15="",$U15=""),"Missing Inputs",IF($P15&gt;$T15,"Capacity Exceeded",IF($L15&gt;'Assumptions'!$B$3,"Peak Review",IF($O15&gt;'Assumptions'!$B$17,"Wash Alert","OK"))))),"Missing Inputs")</f>
        <v/>
      </c>
      <c r="AX15" s="39">
        <f>IFERROR(IF($A15="","",IF($A15="","Missing ID",IF(OR($J15="",$K15=""),"Missing Dates",IF($K15&lt;$J15,"End Before Start",IF(OR($M15="",$T15=""),"Missing Room Nights",IF($N15="","Missing Group ADR",IF(OR($U15="",$V15=""),"Missing Transient Forecast",IF(COUNTIF($A$2:$A$151,$A15)&gt;1,"Duplicate ID",IF($AW15&lt;&gt;"OK","Capacity Issue","OK"))))))))),"Missing Inputs")</f>
        <v/>
      </c>
      <c r="AY15" s="27" t="n"/>
      <c r="AZ15" s="55" t="n"/>
    </row>
    <row r="16">
      <c r="A16" s="27" t="n"/>
      <c r="B16" s="27" t="n"/>
      <c r="C16" s="27" t="n"/>
      <c r="D16" s="27" t="n"/>
      <c r="E16" s="27" t="n"/>
      <c r="F16" s="27" t="n"/>
      <c r="G16" s="27" t="n"/>
      <c r="H16" s="55" t="n"/>
      <c r="I16" s="55" t="n"/>
      <c r="J16" s="55" t="n"/>
      <c r="K16" s="55" t="n"/>
      <c r="L16" s="29" t="n"/>
      <c r="M16" s="29" t="n"/>
      <c r="N16" s="30" t="n"/>
      <c r="O16" s="56" t="n"/>
      <c r="P16" s="32">
        <f>IFERROR(IF($A16="","",ROUND($M16*(1-$O16),0)),"")</f>
        <v/>
      </c>
      <c r="Q16" s="33">
        <f>IFERROR(IF($A16="","",$P16*$N16),"")</f>
        <v/>
      </c>
      <c r="R16" s="30" t="n"/>
      <c r="S16" s="33">
        <f>IFERROR(IF($A16="","",$P16*$R16),"")</f>
        <v/>
      </c>
      <c r="T16" s="29" t="n"/>
      <c r="U16" s="29" t="n"/>
      <c r="V16" s="30" t="n"/>
      <c r="W16" s="30" t="n"/>
      <c r="X16" s="32">
        <f>IFERROR(IF($A16="","",MIN($P16,MAX(0,$U16+$P16-$T16))),"")</f>
        <v/>
      </c>
      <c r="Y16" s="33">
        <f>IFERROR(IF($A16="","",$X16*$V16),"")</f>
        <v/>
      </c>
      <c r="Z16" s="33">
        <f>IFERROR(IF($A16="","",$X16*$W16),"")</f>
        <v/>
      </c>
      <c r="AA16" s="33">
        <f>IFERROR(IF($A16="","",$Y16-$Z16),"")</f>
        <v/>
      </c>
      <c r="AB16" s="30" t="n"/>
      <c r="AC16" s="30" t="n"/>
      <c r="AD16" s="30" t="n"/>
      <c r="AE16" s="56" t="n"/>
      <c r="AF16" s="33">
        <f>IFERROR(IF($A16="","",$AB16*$AE16),"")</f>
        <v/>
      </c>
      <c r="AG16" s="56" t="n"/>
      <c r="AH16" s="33">
        <f>IFERROR(IF($A16="","",$AB16*$AG16),"")</f>
        <v/>
      </c>
      <c r="AI16" s="30" t="n"/>
      <c r="AJ16" s="30" t="n"/>
      <c r="AK16" s="30" t="n"/>
      <c r="AL16" s="33">
        <f>IFERROR(IF($A16="","",SUM($Q16,$AB16,$AC16,$AD16,$AF16)),"")</f>
        <v/>
      </c>
      <c r="AM16" s="33">
        <f>IFERROR(IF($A16="","",SUM($S16,$AH16,$AI16,$AJ16,$AK16)),"")</f>
        <v/>
      </c>
      <c r="AN16" s="33">
        <f>IFERROR(IF($A16="","",$AL16-$AM16),"")</f>
        <v/>
      </c>
      <c r="AO16" s="33">
        <f>IFERROR(IF($A16="","",$AN16-$AA16),"")</f>
        <v/>
      </c>
      <c r="AP16" s="33">
        <f>IFERROR(IF($A16="","",$AN16/$P16),"")</f>
        <v/>
      </c>
      <c r="AQ16" s="33">
        <f>IFERROR(IF($A16="","",$N16-$V16),"")</f>
        <v/>
      </c>
      <c r="AR16" s="57">
        <f>IFERROR(IF($A16="","",$N16/$V16),"")</f>
        <v/>
      </c>
      <c r="AS16" s="57">
        <f>IFERROR(IF($A16="","",$X16/$P16),"")</f>
        <v/>
      </c>
      <c r="AT16" s="57">
        <f>IFERROR(IF($A16="","",$AN16/$AL16),"")</f>
        <v/>
      </c>
      <c r="AU16" s="35">
        <f>IFERROR(IF($A16="","",IF($AX16&lt;&gt;"OK","Hold / Incomplete",IF($AO16&gt;='Assumptions'!$B$14,"Accept",IF($AO16&gt;='Assumptions'!$B$15,"Review","Decline")))),"Hold / Incomplete")</f>
        <v/>
      </c>
      <c r="AV16" s="35">
        <f>IFERROR(IF($A16="","",IF(OR($G16="Lost",$G16="Canceled"),"Closed",IF($I16="","Missing Due Date",IF($I16&lt;TODAY(),"Overdue",IF($I16=TODAY(),"Due Today",IF($I16&lt;=TODAY()+7,"Due Within 7 Days","Future")))))),"")</f>
        <v/>
      </c>
      <c r="AW16" s="35">
        <f>IFERROR(IF($A16="","",IF(OR($L16="",$M16="",$T16="",$U16=""),"Missing Inputs",IF($P16&gt;$T16,"Capacity Exceeded",IF($L16&gt;'Assumptions'!$B$3,"Peak Review",IF($O16&gt;'Assumptions'!$B$17,"Wash Alert","OK"))))),"Missing Inputs")</f>
        <v/>
      </c>
      <c r="AX16" s="35">
        <f>IFERROR(IF($A16="","",IF($A16="","Missing ID",IF(OR($J16="",$K16=""),"Missing Dates",IF($K16&lt;$J16,"End Before Start",IF(OR($M16="",$T16=""),"Missing Room Nights",IF($N16="","Missing Group ADR",IF(OR($U16="",$V16=""),"Missing Transient Forecast",IF(COUNTIF($A$2:$A$151,$A16)&gt;1,"Duplicate ID",IF($AW16&lt;&gt;"OK","Capacity Issue","OK"))))))))),"Missing Inputs")</f>
        <v/>
      </c>
      <c r="AY16" s="27" t="n"/>
      <c r="AZ16" s="55" t="n"/>
    </row>
    <row r="17">
      <c r="A17" s="27" t="n"/>
      <c r="B17" s="27" t="n"/>
      <c r="C17" s="27" t="n"/>
      <c r="D17" s="27" t="n"/>
      <c r="E17" s="27" t="n"/>
      <c r="F17" s="27" t="n"/>
      <c r="G17" s="27" t="n"/>
      <c r="H17" s="55" t="n"/>
      <c r="I17" s="55" t="n"/>
      <c r="J17" s="55" t="n"/>
      <c r="K17" s="55" t="n"/>
      <c r="L17" s="29" t="n"/>
      <c r="M17" s="29" t="n"/>
      <c r="N17" s="30" t="n"/>
      <c r="O17" s="56" t="n"/>
      <c r="P17" s="36">
        <f>IFERROR(IF($A17="","",ROUND($M17*(1-$O17),0)),"")</f>
        <v/>
      </c>
      <c r="Q17" s="37">
        <f>IFERROR(IF($A17="","",$P17*$N17),"")</f>
        <v/>
      </c>
      <c r="R17" s="30" t="n"/>
      <c r="S17" s="37">
        <f>IFERROR(IF($A17="","",$P17*$R17),"")</f>
        <v/>
      </c>
      <c r="T17" s="29" t="n"/>
      <c r="U17" s="29" t="n"/>
      <c r="V17" s="30" t="n"/>
      <c r="W17" s="30" t="n"/>
      <c r="X17" s="36">
        <f>IFERROR(IF($A17="","",MIN($P17,MAX(0,$U17+$P17-$T17))),"")</f>
        <v/>
      </c>
      <c r="Y17" s="37">
        <f>IFERROR(IF($A17="","",$X17*$V17),"")</f>
        <v/>
      </c>
      <c r="Z17" s="37">
        <f>IFERROR(IF($A17="","",$X17*$W17),"")</f>
        <v/>
      </c>
      <c r="AA17" s="37">
        <f>IFERROR(IF($A17="","",$Y17-$Z17),"")</f>
        <v/>
      </c>
      <c r="AB17" s="30" t="n"/>
      <c r="AC17" s="30" t="n"/>
      <c r="AD17" s="30" t="n"/>
      <c r="AE17" s="56" t="n"/>
      <c r="AF17" s="37">
        <f>IFERROR(IF($A17="","",$AB17*$AE17),"")</f>
        <v/>
      </c>
      <c r="AG17" s="56" t="n"/>
      <c r="AH17" s="37">
        <f>IFERROR(IF($A17="","",$AB17*$AG17),"")</f>
        <v/>
      </c>
      <c r="AI17" s="30" t="n"/>
      <c r="AJ17" s="30" t="n"/>
      <c r="AK17" s="30" t="n"/>
      <c r="AL17" s="37">
        <f>IFERROR(IF($A17="","",SUM($Q17,$AB17,$AC17,$AD17,$AF17)),"")</f>
        <v/>
      </c>
      <c r="AM17" s="37">
        <f>IFERROR(IF($A17="","",SUM($S17,$AH17,$AI17,$AJ17,$AK17)),"")</f>
        <v/>
      </c>
      <c r="AN17" s="37">
        <f>IFERROR(IF($A17="","",$AL17-$AM17),"")</f>
        <v/>
      </c>
      <c r="AO17" s="37">
        <f>IFERROR(IF($A17="","",$AN17-$AA17),"")</f>
        <v/>
      </c>
      <c r="AP17" s="37">
        <f>IFERROR(IF($A17="","",$AN17/$P17),"")</f>
        <v/>
      </c>
      <c r="AQ17" s="37">
        <f>IFERROR(IF($A17="","",$N17-$V17),"")</f>
        <v/>
      </c>
      <c r="AR17" s="58">
        <f>IFERROR(IF($A17="","",$N17/$V17),"")</f>
        <v/>
      </c>
      <c r="AS17" s="58">
        <f>IFERROR(IF($A17="","",$X17/$P17),"")</f>
        <v/>
      </c>
      <c r="AT17" s="58">
        <f>IFERROR(IF($A17="","",$AN17/$AL17),"")</f>
        <v/>
      </c>
      <c r="AU17" s="39">
        <f>IFERROR(IF($A17="","",IF($AX17&lt;&gt;"OK","Hold / Incomplete",IF($AO17&gt;='Assumptions'!$B$14,"Accept",IF($AO17&gt;='Assumptions'!$B$15,"Review","Decline")))),"Hold / Incomplete")</f>
        <v/>
      </c>
      <c r="AV17" s="39">
        <f>IFERROR(IF($A17="","",IF(OR($G17="Lost",$G17="Canceled"),"Closed",IF($I17="","Missing Due Date",IF($I17&lt;TODAY(),"Overdue",IF($I17=TODAY(),"Due Today",IF($I17&lt;=TODAY()+7,"Due Within 7 Days","Future")))))),"")</f>
        <v/>
      </c>
      <c r="AW17" s="39">
        <f>IFERROR(IF($A17="","",IF(OR($L17="",$M17="",$T17="",$U17=""),"Missing Inputs",IF($P17&gt;$T17,"Capacity Exceeded",IF($L17&gt;'Assumptions'!$B$3,"Peak Review",IF($O17&gt;'Assumptions'!$B$17,"Wash Alert","OK"))))),"Missing Inputs")</f>
        <v/>
      </c>
      <c r="AX17" s="39">
        <f>IFERROR(IF($A17="","",IF($A17="","Missing ID",IF(OR($J17="",$K17=""),"Missing Dates",IF($K17&lt;$J17,"End Before Start",IF(OR($M17="",$T17=""),"Missing Room Nights",IF($N17="","Missing Group ADR",IF(OR($U17="",$V17=""),"Missing Transient Forecast",IF(COUNTIF($A$2:$A$151,$A17)&gt;1,"Duplicate ID",IF($AW17&lt;&gt;"OK","Capacity Issue","OK"))))))))),"Missing Inputs")</f>
        <v/>
      </c>
      <c r="AY17" s="27" t="n"/>
      <c r="AZ17" s="55" t="n"/>
    </row>
    <row r="18">
      <c r="A18" s="27" t="n"/>
      <c r="B18" s="27" t="n"/>
      <c r="C18" s="27" t="n"/>
      <c r="D18" s="27" t="n"/>
      <c r="E18" s="27" t="n"/>
      <c r="F18" s="27" t="n"/>
      <c r="G18" s="27" t="n"/>
      <c r="H18" s="55" t="n"/>
      <c r="I18" s="55" t="n"/>
      <c r="J18" s="55" t="n"/>
      <c r="K18" s="55" t="n"/>
      <c r="L18" s="29" t="n"/>
      <c r="M18" s="29" t="n"/>
      <c r="N18" s="30" t="n"/>
      <c r="O18" s="56" t="n"/>
      <c r="P18" s="32">
        <f>IFERROR(IF($A18="","",ROUND($M18*(1-$O18),0)),"")</f>
        <v/>
      </c>
      <c r="Q18" s="33">
        <f>IFERROR(IF($A18="","",$P18*$N18),"")</f>
        <v/>
      </c>
      <c r="R18" s="30" t="n"/>
      <c r="S18" s="33">
        <f>IFERROR(IF($A18="","",$P18*$R18),"")</f>
        <v/>
      </c>
      <c r="T18" s="29" t="n"/>
      <c r="U18" s="29" t="n"/>
      <c r="V18" s="30" t="n"/>
      <c r="W18" s="30" t="n"/>
      <c r="X18" s="32">
        <f>IFERROR(IF($A18="","",MIN($P18,MAX(0,$U18+$P18-$T18))),"")</f>
        <v/>
      </c>
      <c r="Y18" s="33">
        <f>IFERROR(IF($A18="","",$X18*$V18),"")</f>
        <v/>
      </c>
      <c r="Z18" s="33">
        <f>IFERROR(IF($A18="","",$X18*$W18),"")</f>
        <v/>
      </c>
      <c r="AA18" s="33">
        <f>IFERROR(IF($A18="","",$Y18-$Z18),"")</f>
        <v/>
      </c>
      <c r="AB18" s="30" t="n"/>
      <c r="AC18" s="30" t="n"/>
      <c r="AD18" s="30" t="n"/>
      <c r="AE18" s="56" t="n"/>
      <c r="AF18" s="33">
        <f>IFERROR(IF($A18="","",$AB18*$AE18),"")</f>
        <v/>
      </c>
      <c r="AG18" s="56" t="n"/>
      <c r="AH18" s="33">
        <f>IFERROR(IF($A18="","",$AB18*$AG18),"")</f>
        <v/>
      </c>
      <c r="AI18" s="30" t="n"/>
      <c r="AJ18" s="30" t="n"/>
      <c r="AK18" s="30" t="n"/>
      <c r="AL18" s="33">
        <f>IFERROR(IF($A18="","",SUM($Q18,$AB18,$AC18,$AD18,$AF18)),"")</f>
        <v/>
      </c>
      <c r="AM18" s="33">
        <f>IFERROR(IF($A18="","",SUM($S18,$AH18,$AI18,$AJ18,$AK18)),"")</f>
        <v/>
      </c>
      <c r="AN18" s="33">
        <f>IFERROR(IF($A18="","",$AL18-$AM18),"")</f>
        <v/>
      </c>
      <c r="AO18" s="33">
        <f>IFERROR(IF($A18="","",$AN18-$AA18),"")</f>
        <v/>
      </c>
      <c r="AP18" s="33">
        <f>IFERROR(IF($A18="","",$AN18/$P18),"")</f>
        <v/>
      </c>
      <c r="AQ18" s="33">
        <f>IFERROR(IF($A18="","",$N18-$V18),"")</f>
        <v/>
      </c>
      <c r="AR18" s="57">
        <f>IFERROR(IF($A18="","",$N18/$V18),"")</f>
        <v/>
      </c>
      <c r="AS18" s="57">
        <f>IFERROR(IF($A18="","",$X18/$P18),"")</f>
        <v/>
      </c>
      <c r="AT18" s="57">
        <f>IFERROR(IF($A18="","",$AN18/$AL18),"")</f>
        <v/>
      </c>
      <c r="AU18" s="35">
        <f>IFERROR(IF($A18="","",IF($AX18&lt;&gt;"OK","Hold / Incomplete",IF($AO18&gt;='Assumptions'!$B$14,"Accept",IF($AO18&gt;='Assumptions'!$B$15,"Review","Decline")))),"Hold / Incomplete")</f>
        <v/>
      </c>
      <c r="AV18" s="35">
        <f>IFERROR(IF($A18="","",IF(OR($G18="Lost",$G18="Canceled"),"Closed",IF($I18="","Missing Due Date",IF($I18&lt;TODAY(),"Overdue",IF($I18=TODAY(),"Due Today",IF($I18&lt;=TODAY()+7,"Due Within 7 Days","Future")))))),"")</f>
        <v/>
      </c>
      <c r="AW18" s="35">
        <f>IFERROR(IF($A18="","",IF(OR($L18="",$M18="",$T18="",$U18=""),"Missing Inputs",IF($P18&gt;$T18,"Capacity Exceeded",IF($L18&gt;'Assumptions'!$B$3,"Peak Review",IF($O18&gt;'Assumptions'!$B$17,"Wash Alert","OK"))))),"Missing Inputs")</f>
        <v/>
      </c>
      <c r="AX18" s="35">
        <f>IFERROR(IF($A18="","",IF($A18="","Missing ID",IF(OR($J18="",$K18=""),"Missing Dates",IF($K18&lt;$J18,"End Before Start",IF(OR($M18="",$T18=""),"Missing Room Nights",IF($N18="","Missing Group ADR",IF(OR($U18="",$V18=""),"Missing Transient Forecast",IF(COUNTIF($A$2:$A$151,$A18)&gt;1,"Duplicate ID",IF($AW18&lt;&gt;"OK","Capacity Issue","OK"))))))))),"Missing Inputs")</f>
        <v/>
      </c>
      <c r="AY18" s="27" t="n"/>
      <c r="AZ18" s="55" t="n"/>
    </row>
    <row r="19">
      <c r="A19" s="27" t="n"/>
      <c r="B19" s="27" t="n"/>
      <c r="C19" s="27" t="n"/>
      <c r="D19" s="27" t="n"/>
      <c r="E19" s="27" t="n"/>
      <c r="F19" s="27" t="n"/>
      <c r="G19" s="27" t="n"/>
      <c r="H19" s="55" t="n"/>
      <c r="I19" s="55" t="n"/>
      <c r="J19" s="55" t="n"/>
      <c r="K19" s="55" t="n"/>
      <c r="L19" s="29" t="n"/>
      <c r="M19" s="29" t="n"/>
      <c r="N19" s="30" t="n"/>
      <c r="O19" s="56" t="n"/>
      <c r="P19" s="36">
        <f>IFERROR(IF($A19="","",ROUND($M19*(1-$O19),0)),"")</f>
        <v/>
      </c>
      <c r="Q19" s="37">
        <f>IFERROR(IF($A19="","",$P19*$N19),"")</f>
        <v/>
      </c>
      <c r="R19" s="30" t="n"/>
      <c r="S19" s="37">
        <f>IFERROR(IF($A19="","",$P19*$R19),"")</f>
        <v/>
      </c>
      <c r="T19" s="29" t="n"/>
      <c r="U19" s="29" t="n"/>
      <c r="V19" s="30" t="n"/>
      <c r="W19" s="30" t="n"/>
      <c r="X19" s="36">
        <f>IFERROR(IF($A19="","",MIN($P19,MAX(0,$U19+$P19-$T19))),"")</f>
        <v/>
      </c>
      <c r="Y19" s="37">
        <f>IFERROR(IF($A19="","",$X19*$V19),"")</f>
        <v/>
      </c>
      <c r="Z19" s="37">
        <f>IFERROR(IF($A19="","",$X19*$W19),"")</f>
        <v/>
      </c>
      <c r="AA19" s="37">
        <f>IFERROR(IF($A19="","",$Y19-$Z19),"")</f>
        <v/>
      </c>
      <c r="AB19" s="30" t="n"/>
      <c r="AC19" s="30" t="n"/>
      <c r="AD19" s="30" t="n"/>
      <c r="AE19" s="56" t="n"/>
      <c r="AF19" s="37">
        <f>IFERROR(IF($A19="","",$AB19*$AE19),"")</f>
        <v/>
      </c>
      <c r="AG19" s="56" t="n"/>
      <c r="AH19" s="37">
        <f>IFERROR(IF($A19="","",$AB19*$AG19),"")</f>
        <v/>
      </c>
      <c r="AI19" s="30" t="n"/>
      <c r="AJ19" s="30" t="n"/>
      <c r="AK19" s="30" t="n"/>
      <c r="AL19" s="37">
        <f>IFERROR(IF($A19="","",SUM($Q19,$AB19,$AC19,$AD19,$AF19)),"")</f>
        <v/>
      </c>
      <c r="AM19" s="37">
        <f>IFERROR(IF($A19="","",SUM($S19,$AH19,$AI19,$AJ19,$AK19)),"")</f>
        <v/>
      </c>
      <c r="AN19" s="37">
        <f>IFERROR(IF($A19="","",$AL19-$AM19),"")</f>
        <v/>
      </c>
      <c r="AO19" s="37">
        <f>IFERROR(IF($A19="","",$AN19-$AA19),"")</f>
        <v/>
      </c>
      <c r="AP19" s="37">
        <f>IFERROR(IF($A19="","",$AN19/$P19),"")</f>
        <v/>
      </c>
      <c r="AQ19" s="37">
        <f>IFERROR(IF($A19="","",$N19-$V19),"")</f>
        <v/>
      </c>
      <c r="AR19" s="58">
        <f>IFERROR(IF($A19="","",$N19/$V19),"")</f>
        <v/>
      </c>
      <c r="AS19" s="58">
        <f>IFERROR(IF($A19="","",$X19/$P19),"")</f>
        <v/>
      </c>
      <c r="AT19" s="58">
        <f>IFERROR(IF($A19="","",$AN19/$AL19),"")</f>
        <v/>
      </c>
      <c r="AU19" s="39">
        <f>IFERROR(IF($A19="","",IF($AX19&lt;&gt;"OK","Hold / Incomplete",IF($AO19&gt;='Assumptions'!$B$14,"Accept",IF($AO19&gt;='Assumptions'!$B$15,"Review","Decline")))),"Hold / Incomplete")</f>
        <v/>
      </c>
      <c r="AV19" s="39">
        <f>IFERROR(IF($A19="","",IF(OR($G19="Lost",$G19="Canceled"),"Closed",IF($I19="","Missing Due Date",IF($I19&lt;TODAY(),"Overdue",IF($I19=TODAY(),"Due Today",IF($I19&lt;=TODAY()+7,"Due Within 7 Days","Future")))))),"")</f>
        <v/>
      </c>
      <c r="AW19" s="39">
        <f>IFERROR(IF($A19="","",IF(OR($L19="",$M19="",$T19="",$U19=""),"Missing Inputs",IF($P19&gt;$T19,"Capacity Exceeded",IF($L19&gt;'Assumptions'!$B$3,"Peak Review",IF($O19&gt;'Assumptions'!$B$17,"Wash Alert","OK"))))),"Missing Inputs")</f>
        <v/>
      </c>
      <c r="AX19" s="39">
        <f>IFERROR(IF($A19="","",IF($A19="","Missing ID",IF(OR($J19="",$K19=""),"Missing Dates",IF($K19&lt;$J19,"End Before Start",IF(OR($M19="",$T19=""),"Missing Room Nights",IF($N19="","Missing Group ADR",IF(OR($U19="",$V19=""),"Missing Transient Forecast",IF(COUNTIF($A$2:$A$151,$A19)&gt;1,"Duplicate ID",IF($AW19&lt;&gt;"OK","Capacity Issue","OK"))))))))),"Missing Inputs")</f>
        <v/>
      </c>
      <c r="AY19" s="27" t="n"/>
      <c r="AZ19" s="55" t="n"/>
    </row>
    <row r="20">
      <c r="A20" s="27" t="n"/>
      <c r="B20" s="27" t="n"/>
      <c r="C20" s="27" t="n"/>
      <c r="D20" s="27" t="n"/>
      <c r="E20" s="27" t="n"/>
      <c r="F20" s="27" t="n"/>
      <c r="G20" s="27" t="n"/>
      <c r="H20" s="55" t="n"/>
      <c r="I20" s="55" t="n"/>
      <c r="J20" s="55" t="n"/>
      <c r="K20" s="55" t="n"/>
      <c r="L20" s="29" t="n"/>
      <c r="M20" s="29" t="n"/>
      <c r="N20" s="30" t="n"/>
      <c r="O20" s="56" t="n"/>
      <c r="P20" s="32">
        <f>IFERROR(IF($A20="","",ROUND($M20*(1-$O20),0)),"")</f>
        <v/>
      </c>
      <c r="Q20" s="33">
        <f>IFERROR(IF($A20="","",$P20*$N20),"")</f>
        <v/>
      </c>
      <c r="R20" s="30" t="n"/>
      <c r="S20" s="33">
        <f>IFERROR(IF($A20="","",$P20*$R20),"")</f>
        <v/>
      </c>
      <c r="T20" s="29" t="n"/>
      <c r="U20" s="29" t="n"/>
      <c r="V20" s="30" t="n"/>
      <c r="W20" s="30" t="n"/>
      <c r="X20" s="32">
        <f>IFERROR(IF($A20="","",MIN($P20,MAX(0,$U20+$P20-$T20))),"")</f>
        <v/>
      </c>
      <c r="Y20" s="33">
        <f>IFERROR(IF($A20="","",$X20*$V20),"")</f>
        <v/>
      </c>
      <c r="Z20" s="33">
        <f>IFERROR(IF($A20="","",$X20*$W20),"")</f>
        <v/>
      </c>
      <c r="AA20" s="33">
        <f>IFERROR(IF($A20="","",$Y20-$Z20),"")</f>
        <v/>
      </c>
      <c r="AB20" s="30" t="n"/>
      <c r="AC20" s="30" t="n"/>
      <c r="AD20" s="30" t="n"/>
      <c r="AE20" s="56" t="n"/>
      <c r="AF20" s="33">
        <f>IFERROR(IF($A20="","",$AB20*$AE20),"")</f>
        <v/>
      </c>
      <c r="AG20" s="56" t="n"/>
      <c r="AH20" s="33">
        <f>IFERROR(IF($A20="","",$AB20*$AG20),"")</f>
        <v/>
      </c>
      <c r="AI20" s="30" t="n"/>
      <c r="AJ20" s="30" t="n"/>
      <c r="AK20" s="30" t="n"/>
      <c r="AL20" s="33">
        <f>IFERROR(IF($A20="","",SUM($Q20,$AB20,$AC20,$AD20,$AF20)),"")</f>
        <v/>
      </c>
      <c r="AM20" s="33">
        <f>IFERROR(IF($A20="","",SUM($S20,$AH20,$AI20,$AJ20,$AK20)),"")</f>
        <v/>
      </c>
      <c r="AN20" s="33">
        <f>IFERROR(IF($A20="","",$AL20-$AM20),"")</f>
        <v/>
      </c>
      <c r="AO20" s="33">
        <f>IFERROR(IF($A20="","",$AN20-$AA20),"")</f>
        <v/>
      </c>
      <c r="AP20" s="33">
        <f>IFERROR(IF($A20="","",$AN20/$P20),"")</f>
        <v/>
      </c>
      <c r="AQ20" s="33">
        <f>IFERROR(IF($A20="","",$N20-$V20),"")</f>
        <v/>
      </c>
      <c r="AR20" s="57">
        <f>IFERROR(IF($A20="","",$N20/$V20),"")</f>
        <v/>
      </c>
      <c r="AS20" s="57">
        <f>IFERROR(IF($A20="","",$X20/$P20),"")</f>
        <v/>
      </c>
      <c r="AT20" s="57">
        <f>IFERROR(IF($A20="","",$AN20/$AL20),"")</f>
        <v/>
      </c>
      <c r="AU20" s="35">
        <f>IFERROR(IF($A20="","",IF($AX20&lt;&gt;"OK","Hold / Incomplete",IF($AO20&gt;='Assumptions'!$B$14,"Accept",IF($AO20&gt;='Assumptions'!$B$15,"Review","Decline")))),"Hold / Incomplete")</f>
        <v/>
      </c>
      <c r="AV20" s="35">
        <f>IFERROR(IF($A20="","",IF(OR($G20="Lost",$G20="Canceled"),"Closed",IF($I20="","Missing Due Date",IF($I20&lt;TODAY(),"Overdue",IF($I20=TODAY(),"Due Today",IF($I20&lt;=TODAY()+7,"Due Within 7 Days","Future")))))),"")</f>
        <v/>
      </c>
      <c r="AW20" s="35">
        <f>IFERROR(IF($A20="","",IF(OR($L20="",$M20="",$T20="",$U20=""),"Missing Inputs",IF($P20&gt;$T20,"Capacity Exceeded",IF($L20&gt;'Assumptions'!$B$3,"Peak Review",IF($O20&gt;'Assumptions'!$B$17,"Wash Alert","OK"))))),"Missing Inputs")</f>
        <v/>
      </c>
      <c r="AX20" s="35">
        <f>IFERROR(IF($A20="","",IF($A20="","Missing ID",IF(OR($J20="",$K20=""),"Missing Dates",IF($K20&lt;$J20,"End Before Start",IF(OR($M20="",$T20=""),"Missing Room Nights",IF($N20="","Missing Group ADR",IF(OR($U20="",$V20=""),"Missing Transient Forecast",IF(COUNTIF($A$2:$A$151,$A20)&gt;1,"Duplicate ID",IF($AW20&lt;&gt;"OK","Capacity Issue","OK"))))))))),"Missing Inputs")</f>
        <v/>
      </c>
      <c r="AY20" s="27" t="n"/>
      <c r="AZ20" s="55" t="n"/>
    </row>
    <row r="21">
      <c r="A21" s="27" t="n"/>
      <c r="B21" s="27" t="n"/>
      <c r="C21" s="27" t="n"/>
      <c r="D21" s="27" t="n"/>
      <c r="E21" s="27" t="n"/>
      <c r="F21" s="27" t="n"/>
      <c r="G21" s="27" t="n"/>
      <c r="H21" s="55" t="n"/>
      <c r="I21" s="55" t="n"/>
      <c r="J21" s="55" t="n"/>
      <c r="K21" s="55" t="n"/>
      <c r="L21" s="29" t="n"/>
      <c r="M21" s="29" t="n"/>
      <c r="N21" s="30" t="n"/>
      <c r="O21" s="56" t="n"/>
      <c r="P21" s="36">
        <f>IFERROR(IF($A21="","",ROUND($M21*(1-$O21),0)),"")</f>
        <v/>
      </c>
      <c r="Q21" s="37">
        <f>IFERROR(IF($A21="","",$P21*$N21),"")</f>
        <v/>
      </c>
      <c r="R21" s="30" t="n"/>
      <c r="S21" s="37">
        <f>IFERROR(IF($A21="","",$P21*$R21),"")</f>
        <v/>
      </c>
      <c r="T21" s="29" t="n"/>
      <c r="U21" s="29" t="n"/>
      <c r="V21" s="30" t="n"/>
      <c r="W21" s="30" t="n"/>
      <c r="X21" s="36">
        <f>IFERROR(IF($A21="","",MIN($P21,MAX(0,$U21+$P21-$T21))),"")</f>
        <v/>
      </c>
      <c r="Y21" s="37">
        <f>IFERROR(IF($A21="","",$X21*$V21),"")</f>
        <v/>
      </c>
      <c r="Z21" s="37">
        <f>IFERROR(IF($A21="","",$X21*$W21),"")</f>
        <v/>
      </c>
      <c r="AA21" s="37">
        <f>IFERROR(IF($A21="","",$Y21-$Z21),"")</f>
        <v/>
      </c>
      <c r="AB21" s="30" t="n"/>
      <c r="AC21" s="30" t="n"/>
      <c r="AD21" s="30" t="n"/>
      <c r="AE21" s="56" t="n"/>
      <c r="AF21" s="37">
        <f>IFERROR(IF($A21="","",$AB21*$AE21),"")</f>
        <v/>
      </c>
      <c r="AG21" s="56" t="n"/>
      <c r="AH21" s="37">
        <f>IFERROR(IF($A21="","",$AB21*$AG21),"")</f>
        <v/>
      </c>
      <c r="AI21" s="30" t="n"/>
      <c r="AJ21" s="30" t="n"/>
      <c r="AK21" s="30" t="n"/>
      <c r="AL21" s="37">
        <f>IFERROR(IF($A21="","",SUM($Q21,$AB21,$AC21,$AD21,$AF21)),"")</f>
        <v/>
      </c>
      <c r="AM21" s="37">
        <f>IFERROR(IF($A21="","",SUM($S21,$AH21,$AI21,$AJ21,$AK21)),"")</f>
        <v/>
      </c>
      <c r="AN21" s="37">
        <f>IFERROR(IF($A21="","",$AL21-$AM21),"")</f>
        <v/>
      </c>
      <c r="AO21" s="37">
        <f>IFERROR(IF($A21="","",$AN21-$AA21),"")</f>
        <v/>
      </c>
      <c r="AP21" s="37">
        <f>IFERROR(IF($A21="","",$AN21/$P21),"")</f>
        <v/>
      </c>
      <c r="AQ21" s="37">
        <f>IFERROR(IF($A21="","",$N21-$V21),"")</f>
        <v/>
      </c>
      <c r="AR21" s="58">
        <f>IFERROR(IF($A21="","",$N21/$V21),"")</f>
        <v/>
      </c>
      <c r="AS21" s="58">
        <f>IFERROR(IF($A21="","",$X21/$P21),"")</f>
        <v/>
      </c>
      <c r="AT21" s="58">
        <f>IFERROR(IF($A21="","",$AN21/$AL21),"")</f>
        <v/>
      </c>
      <c r="AU21" s="39">
        <f>IFERROR(IF($A21="","",IF($AX21&lt;&gt;"OK","Hold / Incomplete",IF($AO21&gt;='Assumptions'!$B$14,"Accept",IF($AO21&gt;='Assumptions'!$B$15,"Review","Decline")))),"Hold / Incomplete")</f>
        <v/>
      </c>
      <c r="AV21" s="39">
        <f>IFERROR(IF($A21="","",IF(OR($G21="Lost",$G21="Canceled"),"Closed",IF($I21="","Missing Due Date",IF($I21&lt;TODAY(),"Overdue",IF($I21=TODAY(),"Due Today",IF($I21&lt;=TODAY()+7,"Due Within 7 Days","Future")))))),"")</f>
        <v/>
      </c>
      <c r="AW21" s="39">
        <f>IFERROR(IF($A21="","",IF(OR($L21="",$M21="",$T21="",$U21=""),"Missing Inputs",IF($P21&gt;$T21,"Capacity Exceeded",IF($L21&gt;'Assumptions'!$B$3,"Peak Review",IF($O21&gt;'Assumptions'!$B$17,"Wash Alert","OK"))))),"Missing Inputs")</f>
        <v/>
      </c>
      <c r="AX21" s="39">
        <f>IFERROR(IF($A21="","",IF($A21="","Missing ID",IF(OR($J21="",$K21=""),"Missing Dates",IF($K21&lt;$J21,"End Before Start",IF(OR($M21="",$T21=""),"Missing Room Nights",IF($N21="","Missing Group ADR",IF(OR($U21="",$V21=""),"Missing Transient Forecast",IF(COUNTIF($A$2:$A$151,$A21)&gt;1,"Duplicate ID",IF($AW21&lt;&gt;"OK","Capacity Issue","OK"))))))))),"Missing Inputs")</f>
        <v/>
      </c>
      <c r="AY21" s="27" t="n"/>
      <c r="AZ21" s="55" t="n"/>
    </row>
    <row r="22">
      <c r="A22" s="27" t="n"/>
      <c r="B22" s="27" t="n"/>
      <c r="C22" s="27" t="n"/>
      <c r="D22" s="27" t="n"/>
      <c r="E22" s="27" t="n"/>
      <c r="F22" s="27" t="n"/>
      <c r="G22" s="27" t="n"/>
      <c r="H22" s="55" t="n"/>
      <c r="I22" s="55" t="n"/>
      <c r="J22" s="55" t="n"/>
      <c r="K22" s="55" t="n"/>
      <c r="L22" s="29" t="n"/>
      <c r="M22" s="29" t="n"/>
      <c r="N22" s="30" t="n"/>
      <c r="O22" s="56" t="n"/>
      <c r="P22" s="32">
        <f>IFERROR(IF($A22="","",ROUND($M22*(1-$O22),0)),"")</f>
        <v/>
      </c>
      <c r="Q22" s="33">
        <f>IFERROR(IF($A22="","",$P22*$N22),"")</f>
        <v/>
      </c>
      <c r="R22" s="30" t="n"/>
      <c r="S22" s="33">
        <f>IFERROR(IF($A22="","",$P22*$R22),"")</f>
        <v/>
      </c>
      <c r="T22" s="29" t="n"/>
      <c r="U22" s="29" t="n"/>
      <c r="V22" s="30" t="n"/>
      <c r="W22" s="30" t="n"/>
      <c r="X22" s="32">
        <f>IFERROR(IF($A22="","",MIN($P22,MAX(0,$U22+$P22-$T22))),"")</f>
        <v/>
      </c>
      <c r="Y22" s="33">
        <f>IFERROR(IF($A22="","",$X22*$V22),"")</f>
        <v/>
      </c>
      <c r="Z22" s="33">
        <f>IFERROR(IF($A22="","",$X22*$W22),"")</f>
        <v/>
      </c>
      <c r="AA22" s="33">
        <f>IFERROR(IF($A22="","",$Y22-$Z22),"")</f>
        <v/>
      </c>
      <c r="AB22" s="30" t="n"/>
      <c r="AC22" s="30" t="n"/>
      <c r="AD22" s="30" t="n"/>
      <c r="AE22" s="56" t="n"/>
      <c r="AF22" s="33">
        <f>IFERROR(IF($A22="","",$AB22*$AE22),"")</f>
        <v/>
      </c>
      <c r="AG22" s="56" t="n"/>
      <c r="AH22" s="33">
        <f>IFERROR(IF($A22="","",$AB22*$AG22),"")</f>
        <v/>
      </c>
      <c r="AI22" s="30" t="n"/>
      <c r="AJ22" s="30" t="n"/>
      <c r="AK22" s="30" t="n"/>
      <c r="AL22" s="33">
        <f>IFERROR(IF($A22="","",SUM($Q22,$AB22,$AC22,$AD22,$AF22)),"")</f>
        <v/>
      </c>
      <c r="AM22" s="33">
        <f>IFERROR(IF($A22="","",SUM($S22,$AH22,$AI22,$AJ22,$AK22)),"")</f>
        <v/>
      </c>
      <c r="AN22" s="33">
        <f>IFERROR(IF($A22="","",$AL22-$AM22),"")</f>
        <v/>
      </c>
      <c r="AO22" s="33">
        <f>IFERROR(IF($A22="","",$AN22-$AA22),"")</f>
        <v/>
      </c>
      <c r="AP22" s="33">
        <f>IFERROR(IF($A22="","",$AN22/$P22),"")</f>
        <v/>
      </c>
      <c r="AQ22" s="33">
        <f>IFERROR(IF($A22="","",$N22-$V22),"")</f>
        <v/>
      </c>
      <c r="AR22" s="57">
        <f>IFERROR(IF($A22="","",$N22/$V22),"")</f>
        <v/>
      </c>
      <c r="AS22" s="57">
        <f>IFERROR(IF($A22="","",$X22/$P22),"")</f>
        <v/>
      </c>
      <c r="AT22" s="57">
        <f>IFERROR(IF($A22="","",$AN22/$AL22),"")</f>
        <v/>
      </c>
      <c r="AU22" s="35">
        <f>IFERROR(IF($A22="","",IF($AX22&lt;&gt;"OK","Hold / Incomplete",IF($AO22&gt;='Assumptions'!$B$14,"Accept",IF($AO22&gt;='Assumptions'!$B$15,"Review","Decline")))),"Hold / Incomplete")</f>
        <v/>
      </c>
      <c r="AV22" s="35">
        <f>IFERROR(IF($A22="","",IF(OR($G22="Lost",$G22="Canceled"),"Closed",IF($I22="","Missing Due Date",IF($I22&lt;TODAY(),"Overdue",IF($I22=TODAY(),"Due Today",IF($I22&lt;=TODAY()+7,"Due Within 7 Days","Future")))))),"")</f>
        <v/>
      </c>
      <c r="AW22" s="35">
        <f>IFERROR(IF($A22="","",IF(OR($L22="",$M22="",$T22="",$U22=""),"Missing Inputs",IF($P22&gt;$T22,"Capacity Exceeded",IF($L22&gt;'Assumptions'!$B$3,"Peak Review",IF($O22&gt;'Assumptions'!$B$17,"Wash Alert","OK"))))),"Missing Inputs")</f>
        <v/>
      </c>
      <c r="AX22" s="35">
        <f>IFERROR(IF($A22="","",IF($A22="","Missing ID",IF(OR($J22="",$K22=""),"Missing Dates",IF($K22&lt;$J22,"End Before Start",IF(OR($M22="",$T22=""),"Missing Room Nights",IF($N22="","Missing Group ADR",IF(OR($U22="",$V22=""),"Missing Transient Forecast",IF(COUNTIF($A$2:$A$151,$A22)&gt;1,"Duplicate ID",IF($AW22&lt;&gt;"OK","Capacity Issue","OK"))))))))),"Missing Inputs")</f>
        <v/>
      </c>
      <c r="AY22" s="27" t="n"/>
      <c r="AZ22" s="55" t="n"/>
    </row>
    <row r="23">
      <c r="A23" s="27" t="n"/>
      <c r="B23" s="27" t="n"/>
      <c r="C23" s="27" t="n"/>
      <c r="D23" s="27" t="n"/>
      <c r="E23" s="27" t="n"/>
      <c r="F23" s="27" t="n"/>
      <c r="G23" s="27" t="n"/>
      <c r="H23" s="55" t="n"/>
      <c r="I23" s="55" t="n"/>
      <c r="J23" s="55" t="n"/>
      <c r="K23" s="55" t="n"/>
      <c r="L23" s="29" t="n"/>
      <c r="M23" s="29" t="n"/>
      <c r="N23" s="30" t="n"/>
      <c r="O23" s="56" t="n"/>
      <c r="P23" s="36">
        <f>IFERROR(IF($A23="","",ROUND($M23*(1-$O23),0)),"")</f>
        <v/>
      </c>
      <c r="Q23" s="37">
        <f>IFERROR(IF($A23="","",$P23*$N23),"")</f>
        <v/>
      </c>
      <c r="R23" s="30" t="n"/>
      <c r="S23" s="37">
        <f>IFERROR(IF($A23="","",$P23*$R23),"")</f>
        <v/>
      </c>
      <c r="T23" s="29" t="n"/>
      <c r="U23" s="29" t="n"/>
      <c r="V23" s="30" t="n"/>
      <c r="W23" s="30" t="n"/>
      <c r="X23" s="36">
        <f>IFERROR(IF($A23="","",MIN($P23,MAX(0,$U23+$P23-$T23))),"")</f>
        <v/>
      </c>
      <c r="Y23" s="37">
        <f>IFERROR(IF($A23="","",$X23*$V23),"")</f>
        <v/>
      </c>
      <c r="Z23" s="37">
        <f>IFERROR(IF($A23="","",$X23*$W23),"")</f>
        <v/>
      </c>
      <c r="AA23" s="37">
        <f>IFERROR(IF($A23="","",$Y23-$Z23),"")</f>
        <v/>
      </c>
      <c r="AB23" s="30" t="n"/>
      <c r="AC23" s="30" t="n"/>
      <c r="AD23" s="30" t="n"/>
      <c r="AE23" s="56" t="n"/>
      <c r="AF23" s="37">
        <f>IFERROR(IF($A23="","",$AB23*$AE23),"")</f>
        <v/>
      </c>
      <c r="AG23" s="56" t="n"/>
      <c r="AH23" s="37">
        <f>IFERROR(IF($A23="","",$AB23*$AG23),"")</f>
        <v/>
      </c>
      <c r="AI23" s="30" t="n"/>
      <c r="AJ23" s="30" t="n"/>
      <c r="AK23" s="30" t="n"/>
      <c r="AL23" s="37">
        <f>IFERROR(IF($A23="","",SUM($Q23,$AB23,$AC23,$AD23,$AF23)),"")</f>
        <v/>
      </c>
      <c r="AM23" s="37">
        <f>IFERROR(IF($A23="","",SUM($S23,$AH23,$AI23,$AJ23,$AK23)),"")</f>
        <v/>
      </c>
      <c r="AN23" s="37">
        <f>IFERROR(IF($A23="","",$AL23-$AM23),"")</f>
        <v/>
      </c>
      <c r="AO23" s="37">
        <f>IFERROR(IF($A23="","",$AN23-$AA23),"")</f>
        <v/>
      </c>
      <c r="AP23" s="37">
        <f>IFERROR(IF($A23="","",$AN23/$P23),"")</f>
        <v/>
      </c>
      <c r="AQ23" s="37">
        <f>IFERROR(IF($A23="","",$N23-$V23),"")</f>
        <v/>
      </c>
      <c r="AR23" s="58">
        <f>IFERROR(IF($A23="","",$N23/$V23),"")</f>
        <v/>
      </c>
      <c r="AS23" s="58">
        <f>IFERROR(IF($A23="","",$X23/$P23),"")</f>
        <v/>
      </c>
      <c r="AT23" s="58">
        <f>IFERROR(IF($A23="","",$AN23/$AL23),"")</f>
        <v/>
      </c>
      <c r="AU23" s="39">
        <f>IFERROR(IF($A23="","",IF($AX23&lt;&gt;"OK","Hold / Incomplete",IF($AO23&gt;='Assumptions'!$B$14,"Accept",IF($AO23&gt;='Assumptions'!$B$15,"Review","Decline")))),"Hold / Incomplete")</f>
        <v/>
      </c>
      <c r="AV23" s="39">
        <f>IFERROR(IF($A23="","",IF(OR($G23="Lost",$G23="Canceled"),"Closed",IF($I23="","Missing Due Date",IF($I23&lt;TODAY(),"Overdue",IF($I23=TODAY(),"Due Today",IF($I23&lt;=TODAY()+7,"Due Within 7 Days","Future")))))),"")</f>
        <v/>
      </c>
      <c r="AW23" s="39">
        <f>IFERROR(IF($A23="","",IF(OR($L23="",$M23="",$T23="",$U23=""),"Missing Inputs",IF($P23&gt;$T23,"Capacity Exceeded",IF($L23&gt;'Assumptions'!$B$3,"Peak Review",IF($O23&gt;'Assumptions'!$B$17,"Wash Alert","OK"))))),"Missing Inputs")</f>
        <v/>
      </c>
      <c r="AX23" s="39">
        <f>IFERROR(IF($A23="","",IF($A23="","Missing ID",IF(OR($J23="",$K23=""),"Missing Dates",IF($K23&lt;$J23,"End Before Start",IF(OR($M23="",$T23=""),"Missing Room Nights",IF($N23="","Missing Group ADR",IF(OR($U23="",$V23=""),"Missing Transient Forecast",IF(COUNTIF($A$2:$A$151,$A23)&gt;1,"Duplicate ID",IF($AW23&lt;&gt;"OK","Capacity Issue","OK"))))))))),"Missing Inputs")</f>
        <v/>
      </c>
      <c r="AY23" s="27" t="n"/>
      <c r="AZ23" s="55" t="n"/>
    </row>
    <row r="24">
      <c r="A24" s="27" t="n"/>
      <c r="B24" s="27" t="n"/>
      <c r="C24" s="27" t="n"/>
      <c r="D24" s="27" t="n"/>
      <c r="E24" s="27" t="n"/>
      <c r="F24" s="27" t="n"/>
      <c r="G24" s="27" t="n"/>
      <c r="H24" s="55" t="n"/>
      <c r="I24" s="55" t="n"/>
      <c r="J24" s="55" t="n"/>
      <c r="K24" s="55" t="n"/>
      <c r="L24" s="29" t="n"/>
      <c r="M24" s="29" t="n"/>
      <c r="N24" s="30" t="n"/>
      <c r="O24" s="56" t="n"/>
      <c r="P24" s="32">
        <f>IFERROR(IF($A24="","",ROUND($M24*(1-$O24),0)),"")</f>
        <v/>
      </c>
      <c r="Q24" s="33">
        <f>IFERROR(IF($A24="","",$P24*$N24),"")</f>
        <v/>
      </c>
      <c r="R24" s="30" t="n"/>
      <c r="S24" s="33">
        <f>IFERROR(IF($A24="","",$P24*$R24),"")</f>
        <v/>
      </c>
      <c r="T24" s="29" t="n"/>
      <c r="U24" s="29" t="n"/>
      <c r="V24" s="30" t="n"/>
      <c r="W24" s="30" t="n"/>
      <c r="X24" s="32">
        <f>IFERROR(IF($A24="","",MIN($P24,MAX(0,$U24+$P24-$T24))),"")</f>
        <v/>
      </c>
      <c r="Y24" s="33">
        <f>IFERROR(IF($A24="","",$X24*$V24),"")</f>
        <v/>
      </c>
      <c r="Z24" s="33">
        <f>IFERROR(IF($A24="","",$X24*$W24),"")</f>
        <v/>
      </c>
      <c r="AA24" s="33">
        <f>IFERROR(IF($A24="","",$Y24-$Z24),"")</f>
        <v/>
      </c>
      <c r="AB24" s="30" t="n"/>
      <c r="AC24" s="30" t="n"/>
      <c r="AD24" s="30" t="n"/>
      <c r="AE24" s="56" t="n"/>
      <c r="AF24" s="33">
        <f>IFERROR(IF($A24="","",$AB24*$AE24),"")</f>
        <v/>
      </c>
      <c r="AG24" s="56" t="n"/>
      <c r="AH24" s="33">
        <f>IFERROR(IF($A24="","",$AB24*$AG24),"")</f>
        <v/>
      </c>
      <c r="AI24" s="30" t="n"/>
      <c r="AJ24" s="30" t="n"/>
      <c r="AK24" s="30" t="n"/>
      <c r="AL24" s="33">
        <f>IFERROR(IF($A24="","",SUM($Q24,$AB24,$AC24,$AD24,$AF24)),"")</f>
        <v/>
      </c>
      <c r="AM24" s="33">
        <f>IFERROR(IF($A24="","",SUM($S24,$AH24,$AI24,$AJ24,$AK24)),"")</f>
        <v/>
      </c>
      <c r="AN24" s="33">
        <f>IFERROR(IF($A24="","",$AL24-$AM24),"")</f>
        <v/>
      </c>
      <c r="AO24" s="33">
        <f>IFERROR(IF($A24="","",$AN24-$AA24),"")</f>
        <v/>
      </c>
      <c r="AP24" s="33">
        <f>IFERROR(IF($A24="","",$AN24/$P24),"")</f>
        <v/>
      </c>
      <c r="AQ24" s="33">
        <f>IFERROR(IF($A24="","",$N24-$V24),"")</f>
        <v/>
      </c>
      <c r="AR24" s="57">
        <f>IFERROR(IF($A24="","",$N24/$V24),"")</f>
        <v/>
      </c>
      <c r="AS24" s="57">
        <f>IFERROR(IF($A24="","",$X24/$P24),"")</f>
        <v/>
      </c>
      <c r="AT24" s="57">
        <f>IFERROR(IF($A24="","",$AN24/$AL24),"")</f>
        <v/>
      </c>
      <c r="AU24" s="35">
        <f>IFERROR(IF($A24="","",IF($AX24&lt;&gt;"OK","Hold / Incomplete",IF($AO24&gt;='Assumptions'!$B$14,"Accept",IF($AO24&gt;='Assumptions'!$B$15,"Review","Decline")))),"Hold / Incomplete")</f>
        <v/>
      </c>
      <c r="AV24" s="35">
        <f>IFERROR(IF($A24="","",IF(OR($G24="Lost",$G24="Canceled"),"Closed",IF($I24="","Missing Due Date",IF($I24&lt;TODAY(),"Overdue",IF($I24=TODAY(),"Due Today",IF($I24&lt;=TODAY()+7,"Due Within 7 Days","Future")))))),"")</f>
        <v/>
      </c>
      <c r="AW24" s="35">
        <f>IFERROR(IF($A24="","",IF(OR($L24="",$M24="",$T24="",$U24=""),"Missing Inputs",IF($P24&gt;$T24,"Capacity Exceeded",IF($L24&gt;'Assumptions'!$B$3,"Peak Review",IF($O24&gt;'Assumptions'!$B$17,"Wash Alert","OK"))))),"Missing Inputs")</f>
        <v/>
      </c>
      <c r="AX24" s="35">
        <f>IFERROR(IF($A24="","",IF($A24="","Missing ID",IF(OR($J24="",$K24=""),"Missing Dates",IF($K24&lt;$J24,"End Before Start",IF(OR($M24="",$T24=""),"Missing Room Nights",IF($N24="","Missing Group ADR",IF(OR($U24="",$V24=""),"Missing Transient Forecast",IF(COUNTIF($A$2:$A$151,$A24)&gt;1,"Duplicate ID",IF($AW24&lt;&gt;"OK","Capacity Issue","OK"))))))))),"Missing Inputs")</f>
        <v/>
      </c>
      <c r="AY24" s="27" t="n"/>
      <c r="AZ24" s="55" t="n"/>
    </row>
    <row r="25">
      <c r="A25" s="27" t="n"/>
      <c r="B25" s="27" t="n"/>
      <c r="C25" s="27" t="n"/>
      <c r="D25" s="27" t="n"/>
      <c r="E25" s="27" t="n"/>
      <c r="F25" s="27" t="n"/>
      <c r="G25" s="27" t="n"/>
      <c r="H25" s="55" t="n"/>
      <c r="I25" s="55" t="n"/>
      <c r="J25" s="55" t="n"/>
      <c r="K25" s="55" t="n"/>
      <c r="L25" s="29" t="n"/>
      <c r="M25" s="29" t="n"/>
      <c r="N25" s="30" t="n"/>
      <c r="O25" s="56" t="n"/>
      <c r="P25" s="36">
        <f>IFERROR(IF($A25="","",ROUND($M25*(1-$O25),0)),"")</f>
        <v/>
      </c>
      <c r="Q25" s="37">
        <f>IFERROR(IF($A25="","",$P25*$N25),"")</f>
        <v/>
      </c>
      <c r="R25" s="30" t="n"/>
      <c r="S25" s="37">
        <f>IFERROR(IF($A25="","",$P25*$R25),"")</f>
        <v/>
      </c>
      <c r="T25" s="29" t="n"/>
      <c r="U25" s="29" t="n"/>
      <c r="V25" s="30" t="n"/>
      <c r="W25" s="30" t="n"/>
      <c r="X25" s="36">
        <f>IFERROR(IF($A25="","",MIN($P25,MAX(0,$U25+$P25-$T25))),"")</f>
        <v/>
      </c>
      <c r="Y25" s="37">
        <f>IFERROR(IF($A25="","",$X25*$V25),"")</f>
        <v/>
      </c>
      <c r="Z25" s="37">
        <f>IFERROR(IF($A25="","",$X25*$W25),"")</f>
        <v/>
      </c>
      <c r="AA25" s="37">
        <f>IFERROR(IF($A25="","",$Y25-$Z25),"")</f>
        <v/>
      </c>
      <c r="AB25" s="30" t="n"/>
      <c r="AC25" s="30" t="n"/>
      <c r="AD25" s="30" t="n"/>
      <c r="AE25" s="56" t="n"/>
      <c r="AF25" s="37">
        <f>IFERROR(IF($A25="","",$AB25*$AE25),"")</f>
        <v/>
      </c>
      <c r="AG25" s="56" t="n"/>
      <c r="AH25" s="37">
        <f>IFERROR(IF($A25="","",$AB25*$AG25),"")</f>
        <v/>
      </c>
      <c r="AI25" s="30" t="n"/>
      <c r="AJ25" s="30" t="n"/>
      <c r="AK25" s="30" t="n"/>
      <c r="AL25" s="37">
        <f>IFERROR(IF($A25="","",SUM($Q25,$AB25,$AC25,$AD25,$AF25)),"")</f>
        <v/>
      </c>
      <c r="AM25" s="37">
        <f>IFERROR(IF($A25="","",SUM($S25,$AH25,$AI25,$AJ25,$AK25)),"")</f>
        <v/>
      </c>
      <c r="AN25" s="37">
        <f>IFERROR(IF($A25="","",$AL25-$AM25),"")</f>
        <v/>
      </c>
      <c r="AO25" s="37">
        <f>IFERROR(IF($A25="","",$AN25-$AA25),"")</f>
        <v/>
      </c>
      <c r="AP25" s="37">
        <f>IFERROR(IF($A25="","",$AN25/$P25),"")</f>
        <v/>
      </c>
      <c r="AQ25" s="37">
        <f>IFERROR(IF($A25="","",$N25-$V25),"")</f>
        <v/>
      </c>
      <c r="AR25" s="58">
        <f>IFERROR(IF($A25="","",$N25/$V25),"")</f>
        <v/>
      </c>
      <c r="AS25" s="58">
        <f>IFERROR(IF($A25="","",$X25/$P25),"")</f>
        <v/>
      </c>
      <c r="AT25" s="58">
        <f>IFERROR(IF($A25="","",$AN25/$AL25),"")</f>
        <v/>
      </c>
      <c r="AU25" s="39">
        <f>IFERROR(IF($A25="","",IF($AX25&lt;&gt;"OK","Hold / Incomplete",IF($AO25&gt;='Assumptions'!$B$14,"Accept",IF($AO25&gt;='Assumptions'!$B$15,"Review","Decline")))),"Hold / Incomplete")</f>
        <v/>
      </c>
      <c r="AV25" s="39">
        <f>IFERROR(IF($A25="","",IF(OR($G25="Lost",$G25="Canceled"),"Closed",IF($I25="","Missing Due Date",IF($I25&lt;TODAY(),"Overdue",IF($I25=TODAY(),"Due Today",IF($I25&lt;=TODAY()+7,"Due Within 7 Days","Future")))))),"")</f>
        <v/>
      </c>
      <c r="AW25" s="39">
        <f>IFERROR(IF($A25="","",IF(OR($L25="",$M25="",$T25="",$U25=""),"Missing Inputs",IF($P25&gt;$T25,"Capacity Exceeded",IF($L25&gt;'Assumptions'!$B$3,"Peak Review",IF($O25&gt;'Assumptions'!$B$17,"Wash Alert","OK"))))),"Missing Inputs")</f>
        <v/>
      </c>
      <c r="AX25" s="39">
        <f>IFERROR(IF($A25="","",IF($A25="","Missing ID",IF(OR($J25="",$K25=""),"Missing Dates",IF($K25&lt;$J25,"End Before Start",IF(OR($M25="",$T25=""),"Missing Room Nights",IF($N25="","Missing Group ADR",IF(OR($U25="",$V25=""),"Missing Transient Forecast",IF(COUNTIF($A$2:$A$151,$A25)&gt;1,"Duplicate ID",IF($AW25&lt;&gt;"OK","Capacity Issue","OK"))))))))),"Missing Inputs")</f>
        <v/>
      </c>
      <c r="AY25" s="27" t="n"/>
      <c r="AZ25" s="55" t="n"/>
    </row>
    <row r="26">
      <c r="A26" s="27" t="n"/>
      <c r="B26" s="27" t="n"/>
      <c r="C26" s="27" t="n"/>
      <c r="D26" s="27" t="n"/>
      <c r="E26" s="27" t="n"/>
      <c r="F26" s="27" t="n"/>
      <c r="G26" s="27" t="n"/>
      <c r="H26" s="55" t="n"/>
      <c r="I26" s="55" t="n"/>
      <c r="J26" s="55" t="n"/>
      <c r="K26" s="55" t="n"/>
      <c r="L26" s="29" t="n"/>
      <c r="M26" s="29" t="n"/>
      <c r="N26" s="30" t="n"/>
      <c r="O26" s="56" t="n"/>
      <c r="P26" s="32">
        <f>IFERROR(IF($A26="","",ROUND($M26*(1-$O26),0)),"")</f>
        <v/>
      </c>
      <c r="Q26" s="33">
        <f>IFERROR(IF($A26="","",$P26*$N26),"")</f>
        <v/>
      </c>
      <c r="R26" s="30" t="n"/>
      <c r="S26" s="33">
        <f>IFERROR(IF($A26="","",$P26*$R26),"")</f>
        <v/>
      </c>
      <c r="T26" s="29" t="n"/>
      <c r="U26" s="29" t="n"/>
      <c r="V26" s="30" t="n"/>
      <c r="W26" s="30" t="n"/>
      <c r="X26" s="32">
        <f>IFERROR(IF($A26="","",MIN($P26,MAX(0,$U26+$P26-$T26))),"")</f>
        <v/>
      </c>
      <c r="Y26" s="33">
        <f>IFERROR(IF($A26="","",$X26*$V26),"")</f>
        <v/>
      </c>
      <c r="Z26" s="33">
        <f>IFERROR(IF($A26="","",$X26*$W26),"")</f>
        <v/>
      </c>
      <c r="AA26" s="33">
        <f>IFERROR(IF($A26="","",$Y26-$Z26),"")</f>
        <v/>
      </c>
      <c r="AB26" s="30" t="n"/>
      <c r="AC26" s="30" t="n"/>
      <c r="AD26" s="30" t="n"/>
      <c r="AE26" s="56" t="n"/>
      <c r="AF26" s="33">
        <f>IFERROR(IF($A26="","",$AB26*$AE26),"")</f>
        <v/>
      </c>
      <c r="AG26" s="56" t="n"/>
      <c r="AH26" s="33">
        <f>IFERROR(IF($A26="","",$AB26*$AG26),"")</f>
        <v/>
      </c>
      <c r="AI26" s="30" t="n"/>
      <c r="AJ26" s="30" t="n"/>
      <c r="AK26" s="30" t="n"/>
      <c r="AL26" s="33">
        <f>IFERROR(IF($A26="","",SUM($Q26,$AB26,$AC26,$AD26,$AF26)),"")</f>
        <v/>
      </c>
      <c r="AM26" s="33">
        <f>IFERROR(IF($A26="","",SUM($S26,$AH26,$AI26,$AJ26,$AK26)),"")</f>
        <v/>
      </c>
      <c r="AN26" s="33">
        <f>IFERROR(IF($A26="","",$AL26-$AM26),"")</f>
        <v/>
      </c>
      <c r="AO26" s="33">
        <f>IFERROR(IF($A26="","",$AN26-$AA26),"")</f>
        <v/>
      </c>
      <c r="AP26" s="33">
        <f>IFERROR(IF($A26="","",$AN26/$P26),"")</f>
        <v/>
      </c>
      <c r="AQ26" s="33">
        <f>IFERROR(IF($A26="","",$N26-$V26),"")</f>
        <v/>
      </c>
      <c r="AR26" s="57">
        <f>IFERROR(IF($A26="","",$N26/$V26),"")</f>
        <v/>
      </c>
      <c r="AS26" s="57">
        <f>IFERROR(IF($A26="","",$X26/$P26),"")</f>
        <v/>
      </c>
      <c r="AT26" s="57">
        <f>IFERROR(IF($A26="","",$AN26/$AL26),"")</f>
        <v/>
      </c>
      <c r="AU26" s="35">
        <f>IFERROR(IF($A26="","",IF($AX26&lt;&gt;"OK","Hold / Incomplete",IF($AO26&gt;='Assumptions'!$B$14,"Accept",IF($AO26&gt;='Assumptions'!$B$15,"Review","Decline")))),"Hold / Incomplete")</f>
        <v/>
      </c>
      <c r="AV26" s="35">
        <f>IFERROR(IF($A26="","",IF(OR($G26="Lost",$G26="Canceled"),"Closed",IF($I26="","Missing Due Date",IF($I26&lt;TODAY(),"Overdue",IF($I26=TODAY(),"Due Today",IF($I26&lt;=TODAY()+7,"Due Within 7 Days","Future")))))),"")</f>
        <v/>
      </c>
      <c r="AW26" s="35">
        <f>IFERROR(IF($A26="","",IF(OR($L26="",$M26="",$T26="",$U26=""),"Missing Inputs",IF($P26&gt;$T26,"Capacity Exceeded",IF($L26&gt;'Assumptions'!$B$3,"Peak Review",IF($O26&gt;'Assumptions'!$B$17,"Wash Alert","OK"))))),"Missing Inputs")</f>
        <v/>
      </c>
      <c r="AX26" s="35">
        <f>IFERROR(IF($A26="","",IF($A26="","Missing ID",IF(OR($J26="",$K26=""),"Missing Dates",IF($K26&lt;$J26,"End Before Start",IF(OR($M26="",$T26=""),"Missing Room Nights",IF($N26="","Missing Group ADR",IF(OR($U26="",$V26=""),"Missing Transient Forecast",IF(COUNTIF($A$2:$A$151,$A26)&gt;1,"Duplicate ID",IF($AW26&lt;&gt;"OK","Capacity Issue","OK"))))))))),"Missing Inputs")</f>
        <v/>
      </c>
      <c r="AY26" s="27" t="n"/>
      <c r="AZ26" s="55" t="n"/>
    </row>
    <row r="27">
      <c r="A27" s="27" t="n"/>
      <c r="B27" s="27" t="n"/>
      <c r="C27" s="27" t="n"/>
      <c r="D27" s="27" t="n"/>
      <c r="E27" s="27" t="n"/>
      <c r="F27" s="27" t="n"/>
      <c r="G27" s="27" t="n"/>
      <c r="H27" s="55" t="n"/>
      <c r="I27" s="55" t="n"/>
      <c r="J27" s="55" t="n"/>
      <c r="K27" s="55" t="n"/>
      <c r="L27" s="29" t="n"/>
      <c r="M27" s="29" t="n"/>
      <c r="N27" s="30" t="n"/>
      <c r="O27" s="56" t="n"/>
      <c r="P27" s="36">
        <f>IFERROR(IF($A27="","",ROUND($M27*(1-$O27),0)),"")</f>
        <v/>
      </c>
      <c r="Q27" s="37">
        <f>IFERROR(IF($A27="","",$P27*$N27),"")</f>
        <v/>
      </c>
      <c r="R27" s="30" t="n"/>
      <c r="S27" s="37">
        <f>IFERROR(IF($A27="","",$P27*$R27),"")</f>
        <v/>
      </c>
      <c r="T27" s="29" t="n"/>
      <c r="U27" s="29" t="n"/>
      <c r="V27" s="30" t="n"/>
      <c r="W27" s="30" t="n"/>
      <c r="X27" s="36">
        <f>IFERROR(IF($A27="","",MIN($P27,MAX(0,$U27+$P27-$T27))),"")</f>
        <v/>
      </c>
      <c r="Y27" s="37">
        <f>IFERROR(IF($A27="","",$X27*$V27),"")</f>
        <v/>
      </c>
      <c r="Z27" s="37">
        <f>IFERROR(IF($A27="","",$X27*$W27),"")</f>
        <v/>
      </c>
      <c r="AA27" s="37">
        <f>IFERROR(IF($A27="","",$Y27-$Z27),"")</f>
        <v/>
      </c>
      <c r="AB27" s="30" t="n"/>
      <c r="AC27" s="30" t="n"/>
      <c r="AD27" s="30" t="n"/>
      <c r="AE27" s="56" t="n"/>
      <c r="AF27" s="37">
        <f>IFERROR(IF($A27="","",$AB27*$AE27),"")</f>
        <v/>
      </c>
      <c r="AG27" s="56" t="n"/>
      <c r="AH27" s="37">
        <f>IFERROR(IF($A27="","",$AB27*$AG27),"")</f>
        <v/>
      </c>
      <c r="AI27" s="30" t="n"/>
      <c r="AJ27" s="30" t="n"/>
      <c r="AK27" s="30" t="n"/>
      <c r="AL27" s="37">
        <f>IFERROR(IF($A27="","",SUM($Q27,$AB27,$AC27,$AD27,$AF27)),"")</f>
        <v/>
      </c>
      <c r="AM27" s="37">
        <f>IFERROR(IF($A27="","",SUM($S27,$AH27,$AI27,$AJ27,$AK27)),"")</f>
        <v/>
      </c>
      <c r="AN27" s="37">
        <f>IFERROR(IF($A27="","",$AL27-$AM27),"")</f>
        <v/>
      </c>
      <c r="AO27" s="37">
        <f>IFERROR(IF($A27="","",$AN27-$AA27),"")</f>
        <v/>
      </c>
      <c r="AP27" s="37">
        <f>IFERROR(IF($A27="","",$AN27/$P27),"")</f>
        <v/>
      </c>
      <c r="AQ27" s="37">
        <f>IFERROR(IF($A27="","",$N27-$V27),"")</f>
        <v/>
      </c>
      <c r="AR27" s="58">
        <f>IFERROR(IF($A27="","",$N27/$V27),"")</f>
        <v/>
      </c>
      <c r="AS27" s="58">
        <f>IFERROR(IF($A27="","",$X27/$P27),"")</f>
        <v/>
      </c>
      <c r="AT27" s="58">
        <f>IFERROR(IF($A27="","",$AN27/$AL27),"")</f>
        <v/>
      </c>
      <c r="AU27" s="39">
        <f>IFERROR(IF($A27="","",IF($AX27&lt;&gt;"OK","Hold / Incomplete",IF($AO27&gt;='Assumptions'!$B$14,"Accept",IF($AO27&gt;='Assumptions'!$B$15,"Review","Decline")))),"Hold / Incomplete")</f>
        <v/>
      </c>
      <c r="AV27" s="39">
        <f>IFERROR(IF($A27="","",IF(OR($G27="Lost",$G27="Canceled"),"Closed",IF($I27="","Missing Due Date",IF($I27&lt;TODAY(),"Overdue",IF($I27=TODAY(),"Due Today",IF($I27&lt;=TODAY()+7,"Due Within 7 Days","Future")))))),"")</f>
        <v/>
      </c>
      <c r="AW27" s="39">
        <f>IFERROR(IF($A27="","",IF(OR($L27="",$M27="",$T27="",$U27=""),"Missing Inputs",IF($P27&gt;$T27,"Capacity Exceeded",IF($L27&gt;'Assumptions'!$B$3,"Peak Review",IF($O27&gt;'Assumptions'!$B$17,"Wash Alert","OK"))))),"Missing Inputs")</f>
        <v/>
      </c>
      <c r="AX27" s="39">
        <f>IFERROR(IF($A27="","",IF($A27="","Missing ID",IF(OR($J27="",$K27=""),"Missing Dates",IF($K27&lt;$J27,"End Before Start",IF(OR($M27="",$T27=""),"Missing Room Nights",IF($N27="","Missing Group ADR",IF(OR($U27="",$V27=""),"Missing Transient Forecast",IF(COUNTIF($A$2:$A$151,$A27)&gt;1,"Duplicate ID",IF($AW27&lt;&gt;"OK","Capacity Issue","OK"))))))))),"Missing Inputs")</f>
        <v/>
      </c>
      <c r="AY27" s="27" t="n"/>
      <c r="AZ27" s="55" t="n"/>
    </row>
    <row r="28">
      <c r="A28" s="27" t="n"/>
      <c r="B28" s="27" t="n"/>
      <c r="C28" s="27" t="n"/>
      <c r="D28" s="27" t="n"/>
      <c r="E28" s="27" t="n"/>
      <c r="F28" s="27" t="n"/>
      <c r="G28" s="27" t="n"/>
      <c r="H28" s="55" t="n"/>
      <c r="I28" s="55" t="n"/>
      <c r="J28" s="55" t="n"/>
      <c r="K28" s="55" t="n"/>
      <c r="L28" s="29" t="n"/>
      <c r="M28" s="29" t="n"/>
      <c r="N28" s="30" t="n"/>
      <c r="O28" s="56" t="n"/>
      <c r="P28" s="32">
        <f>IFERROR(IF($A28="","",ROUND($M28*(1-$O28),0)),"")</f>
        <v/>
      </c>
      <c r="Q28" s="33">
        <f>IFERROR(IF($A28="","",$P28*$N28),"")</f>
        <v/>
      </c>
      <c r="R28" s="30" t="n"/>
      <c r="S28" s="33">
        <f>IFERROR(IF($A28="","",$P28*$R28),"")</f>
        <v/>
      </c>
      <c r="T28" s="29" t="n"/>
      <c r="U28" s="29" t="n"/>
      <c r="V28" s="30" t="n"/>
      <c r="W28" s="30" t="n"/>
      <c r="X28" s="32">
        <f>IFERROR(IF($A28="","",MIN($P28,MAX(0,$U28+$P28-$T28))),"")</f>
        <v/>
      </c>
      <c r="Y28" s="33">
        <f>IFERROR(IF($A28="","",$X28*$V28),"")</f>
        <v/>
      </c>
      <c r="Z28" s="33">
        <f>IFERROR(IF($A28="","",$X28*$W28),"")</f>
        <v/>
      </c>
      <c r="AA28" s="33">
        <f>IFERROR(IF($A28="","",$Y28-$Z28),"")</f>
        <v/>
      </c>
      <c r="AB28" s="30" t="n"/>
      <c r="AC28" s="30" t="n"/>
      <c r="AD28" s="30" t="n"/>
      <c r="AE28" s="56" t="n"/>
      <c r="AF28" s="33">
        <f>IFERROR(IF($A28="","",$AB28*$AE28),"")</f>
        <v/>
      </c>
      <c r="AG28" s="56" t="n"/>
      <c r="AH28" s="33">
        <f>IFERROR(IF($A28="","",$AB28*$AG28),"")</f>
        <v/>
      </c>
      <c r="AI28" s="30" t="n"/>
      <c r="AJ28" s="30" t="n"/>
      <c r="AK28" s="30" t="n"/>
      <c r="AL28" s="33">
        <f>IFERROR(IF($A28="","",SUM($Q28,$AB28,$AC28,$AD28,$AF28)),"")</f>
        <v/>
      </c>
      <c r="AM28" s="33">
        <f>IFERROR(IF($A28="","",SUM($S28,$AH28,$AI28,$AJ28,$AK28)),"")</f>
        <v/>
      </c>
      <c r="AN28" s="33">
        <f>IFERROR(IF($A28="","",$AL28-$AM28),"")</f>
        <v/>
      </c>
      <c r="AO28" s="33">
        <f>IFERROR(IF($A28="","",$AN28-$AA28),"")</f>
        <v/>
      </c>
      <c r="AP28" s="33">
        <f>IFERROR(IF($A28="","",$AN28/$P28),"")</f>
        <v/>
      </c>
      <c r="AQ28" s="33">
        <f>IFERROR(IF($A28="","",$N28-$V28),"")</f>
        <v/>
      </c>
      <c r="AR28" s="57">
        <f>IFERROR(IF($A28="","",$N28/$V28),"")</f>
        <v/>
      </c>
      <c r="AS28" s="57">
        <f>IFERROR(IF($A28="","",$X28/$P28),"")</f>
        <v/>
      </c>
      <c r="AT28" s="57">
        <f>IFERROR(IF($A28="","",$AN28/$AL28),"")</f>
        <v/>
      </c>
      <c r="AU28" s="35">
        <f>IFERROR(IF($A28="","",IF($AX28&lt;&gt;"OK","Hold / Incomplete",IF($AO28&gt;='Assumptions'!$B$14,"Accept",IF($AO28&gt;='Assumptions'!$B$15,"Review","Decline")))),"Hold / Incomplete")</f>
        <v/>
      </c>
      <c r="AV28" s="35">
        <f>IFERROR(IF($A28="","",IF(OR($G28="Lost",$G28="Canceled"),"Closed",IF($I28="","Missing Due Date",IF($I28&lt;TODAY(),"Overdue",IF($I28=TODAY(),"Due Today",IF($I28&lt;=TODAY()+7,"Due Within 7 Days","Future")))))),"")</f>
        <v/>
      </c>
      <c r="AW28" s="35">
        <f>IFERROR(IF($A28="","",IF(OR($L28="",$M28="",$T28="",$U28=""),"Missing Inputs",IF($P28&gt;$T28,"Capacity Exceeded",IF($L28&gt;'Assumptions'!$B$3,"Peak Review",IF($O28&gt;'Assumptions'!$B$17,"Wash Alert","OK"))))),"Missing Inputs")</f>
        <v/>
      </c>
      <c r="AX28" s="35">
        <f>IFERROR(IF($A28="","",IF($A28="","Missing ID",IF(OR($J28="",$K28=""),"Missing Dates",IF($K28&lt;$J28,"End Before Start",IF(OR($M28="",$T28=""),"Missing Room Nights",IF($N28="","Missing Group ADR",IF(OR($U28="",$V28=""),"Missing Transient Forecast",IF(COUNTIF($A$2:$A$151,$A28)&gt;1,"Duplicate ID",IF($AW28&lt;&gt;"OK","Capacity Issue","OK"))))))))),"Missing Inputs")</f>
        <v/>
      </c>
      <c r="AY28" s="27" t="n"/>
      <c r="AZ28" s="55" t="n"/>
    </row>
    <row r="29">
      <c r="A29" s="27" t="n"/>
      <c r="B29" s="27" t="n"/>
      <c r="C29" s="27" t="n"/>
      <c r="D29" s="27" t="n"/>
      <c r="E29" s="27" t="n"/>
      <c r="F29" s="27" t="n"/>
      <c r="G29" s="27" t="n"/>
      <c r="H29" s="55" t="n"/>
      <c r="I29" s="55" t="n"/>
      <c r="J29" s="55" t="n"/>
      <c r="K29" s="55" t="n"/>
      <c r="L29" s="29" t="n"/>
      <c r="M29" s="29" t="n"/>
      <c r="N29" s="30" t="n"/>
      <c r="O29" s="56" t="n"/>
      <c r="P29" s="36">
        <f>IFERROR(IF($A29="","",ROUND($M29*(1-$O29),0)),"")</f>
        <v/>
      </c>
      <c r="Q29" s="37">
        <f>IFERROR(IF($A29="","",$P29*$N29),"")</f>
        <v/>
      </c>
      <c r="R29" s="30" t="n"/>
      <c r="S29" s="37">
        <f>IFERROR(IF($A29="","",$P29*$R29),"")</f>
        <v/>
      </c>
      <c r="T29" s="29" t="n"/>
      <c r="U29" s="29" t="n"/>
      <c r="V29" s="30" t="n"/>
      <c r="W29" s="30" t="n"/>
      <c r="X29" s="36">
        <f>IFERROR(IF($A29="","",MIN($P29,MAX(0,$U29+$P29-$T29))),"")</f>
        <v/>
      </c>
      <c r="Y29" s="37">
        <f>IFERROR(IF($A29="","",$X29*$V29),"")</f>
        <v/>
      </c>
      <c r="Z29" s="37">
        <f>IFERROR(IF($A29="","",$X29*$W29),"")</f>
        <v/>
      </c>
      <c r="AA29" s="37">
        <f>IFERROR(IF($A29="","",$Y29-$Z29),"")</f>
        <v/>
      </c>
      <c r="AB29" s="30" t="n"/>
      <c r="AC29" s="30" t="n"/>
      <c r="AD29" s="30" t="n"/>
      <c r="AE29" s="56" t="n"/>
      <c r="AF29" s="37">
        <f>IFERROR(IF($A29="","",$AB29*$AE29),"")</f>
        <v/>
      </c>
      <c r="AG29" s="56" t="n"/>
      <c r="AH29" s="37">
        <f>IFERROR(IF($A29="","",$AB29*$AG29),"")</f>
        <v/>
      </c>
      <c r="AI29" s="30" t="n"/>
      <c r="AJ29" s="30" t="n"/>
      <c r="AK29" s="30" t="n"/>
      <c r="AL29" s="37">
        <f>IFERROR(IF($A29="","",SUM($Q29,$AB29,$AC29,$AD29,$AF29)),"")</f>
        <v/>
      </c>
      <c r="AM29" s="37">
        <f>IFERROR(IF($A29="","",SUM($S29,$AH29,$AI29,$AJ29,$AK29)),"")</f>
        <v/>
      </c>
      <c r="AN29" s="37">
        <f>IFERROR(IF($A29="","",$AL29-$AM29),"")</f>
        <v/>
      </c>
      <c r="AO29" s="37">
        <f>IFERROR(IF($A29="","",$AN29-$AA29),"")</f>
        <v/>
      </c>
      <c r="AP29" s="37">
        <f>IFERROR(IF($A29="","",$AN29/$P29),"")</f>
        <v/>
      </c>
      <c r="AQ29" s="37">
        <f>IFERROR(IF($A29="","",$N29-$V29),"")</f>
        <v/>
      </c>
      <c r="AR29" s="58">
        <f>IFERROR(IF($A29="","",$N29/$V29),"")</f>
        <v/>
      </c>
      <c r="AS29" s="58">
        <f>IFERROR(IF($A29="","",$X29/$P29),"")</f>
        <v/>
      </c>
      <c r="AT29" s="58">
        <f>IFERROR(IF($A29="","",$AN29/$AL29),"")</f>
        <v/>
      </c>
      <c r="AU29" s="39">
        <f>IFERROR(IF($A29="","",IF($AX29&lt;&gt;"OK","Hold / Incomplete",IF($AO29&gt;='Assumptions'!$B$14,"Accept",IF($AO29&gt;='Assumptions'!$B$15,"Review","Decline")))),"Hold / Incomplete")</f>
        <v/>
      </c>
      <c r="AV29" s="39">
        <f>IFERROR(IF($A29="","",IF(OR($G29="Lost",$G29="Canceled"),"Closed",IF($I29="","Missing Due Date",IF($I29&lt;TODAY(),"Overdue",IF($I29=TODAY(),"Due Today",IF($I29&lt;=TODAY()+7,"Due Within 7 Days","Future")))))),"")</f>
        <v/>
      </c>
      <c r="AW29" s="39">
        <f>IFERROR(IF($A29="","",IF(OR($L29="",$M29="",$T29="",$U29=""),"Missing Inputs",IF($P29&gt;$T29,"Capacity Exceeded",IF($L29&gt;'Assumptions'!$B$3,"Peak Review",IF($O29&gt;'Assumptions'!$B$17,"Wash Alert","OK"))))),"Missing Inputs")</f>
        <v/>
      </c>
      <c r="AX29" s="39">
        <f>IFERROR(IF($A29="","",IF($A29="","Missing ID",IF(OR($J29="",$K29=""),"Missing Dates",IF($K29&lt;$J29,"End Before Start",IF(OR($M29="",$T29=""),"Missing Room Nights",IF($N29="","Missing Group ADR",IF(OR($U29="",$V29=""),"Missing Transient Forecast",IF(COUNTIF($A$2:$A$151,$A29)&gt;1,"Duplicate ID",IF($AW29&lt;&gt;"OK","Capacity Issue","OK"))))))))),"Missing Inputs")</f>
        <v/>
      </c>
      <c r="AY29" s="27" t="n"/>
      <c r="AZ29" s="55" t="n"/>
    </row>
    <row r="30">
      <c r="A30" s="27" t="n"/>
      <c r="B30" s="27" t="n"/>
      <c r="C30" s="27" t="n"/>
      <c r="D30" s="27" t="n"/>
      <c r="E30" s="27" t="n"/>
      <c r="F30" s="27" t="n"/>
      <c r="G30" s="27" t="n"/>
      <c r="H30" s="55" t="n"/>
      <c r="I30" s="55" t="n"/>
      <c r="J30" s="55" t="n"/>
      <c r="K30" s="55" t="n"/>
      <c r="L30" s="29" t="n"/>
      <c r="M30" s="29" t="n"/>
      <c r="N30" s="30" t="n"/>
      <c r="O30" s="56" t="n"/>
      <c r="P30" s="32">
        <f>IFERROR(IF($A30="","",ROUND($M30*(1-$O30),0)),"")</f>
        <v/>
      </c>
      <c r="Q30" s="33">
        <f>IFERROR(IF($A30="","",$P30*$N30),"")</f>
        <v/>
      </c>
      <c r="R30" s="30" t="n"/>
      <c r="S30" s="33">
        <f>IFERROR(IF($A30="","",$P30*$R30),"")</f>
        <v/>
      </c>
      <c r="T30" s="29" t="n"/>
      <c r="U30" s="29" t="n"/>
      <c r="V30" s="30" t="n"/>
      <c r="W30" s="30" t="n"/>
      <c r="X30" s="32">
        <f>IFERROR(IF($A30="","",MIN($P30,MAX(0,$U30+$P30-$T30))),"")</f>
        <v/>
      </c>
      <c r="Y30" s="33">
        <f>IFERROR(IF($A30="","",$X30*$V30),"")</f>
        <v/>
      </c>
      <c r="Z30" s="33">
        <f>IFERROR(IF($A30="","",$X30*$W30),"")</f>
        <v/>
      </c>
      <c r="AA30" s="33">
        <f>IFERROR(IF($A30="","",$Y30-$Z30),"")</f>
        <v/>
      </c>
      <c r="AB30" s="30" t="n"/>
      <c r="AC30" s="30" t="n"/>
      <c r="AD30" s="30" t="n"/>
      <c r="AE30" s="56" t="n"/>
      <c r="AF30" s="33">
        <f>IFERROR(IF($A30="","",$AB30*$AE30),"")</f>
        <v/>
      </c>
      <c r="AG30" s="56" t="n"/>
      <c r="AH30" s="33">
        <f>IFERROR(IF($A30="","",$AB30*$AG30),"")</f>
        <v/>
      </c>
      <c r="AI30" s="30" t="n"/>
      <c r="AJ30" s="30" t="n"/>
      <c r="AK30" s="30" t="n"/>
      <c r="AL30" s="33">
        <f>IFERROR(IF($A30="","",SUM($Q30,$AB30,$AC30,$AD30,$AF30)),"")</f>
        <v/>
      </c>
      <c r="AM30" s="33">
        <f>IFERROR(IF($A30="","",SUM($S30,$AH30,$AI30,$AJ30,$AK30)),"")</f>
        <v/>
      </c>
      <c r="AN30" s="33">
        <f>IFERROR(IF($A30="","",$AL30-$AM30),"")</f>
        <v/>
      </c>
      <c r="AO30" s="33">
        <f>IFERROR(IF($A30="","",$AN30-$AA30),"")</f>
        <v/>
      </c>
      <c r="AP30" s="33">
        <f>IFERROR(IF($A30="","",$AN30/$P30),"")</f>
        <v/>
      </c>
      <c r="AQ30" s="33">
        <f>IFERROR(IF($A30="","",$N30-$V30),"")</f>
        <v/>
      </c>
      <c r="AR30" s="57">
        <f>IFERROR(IF($A30="","",$N30/$V30),"")</f>
        <v/>
      </c>
      <c r="AS30" s="57">
        <f>IFERROR(IF($A30="","",$X30/$P30),"")</f>
        <v/>
      </c>
      <c r="AT30" s="57">
        <f>IFERROR(IF($A30="","",$AN30/$AL30),"")</f>
        <v/>
      </c>
      <c r="AU30" s="35">
        <f>IFERROR(IF($A30="","",IF($AX30&lt;&gt;"OK","Hold / Incomplete",IF($AO30&gt;='Assumptions'!$B$14,"Accept",IF($AO30&gt;='Assumptions'!$B$15,"Review","Decline")))),"Hold / Incomplete")</f>
        <v/>
      </c>
      <c r="AV30" s="35">
        <f>IFERROR(IF($A30="","",IF(OR($G30="Lost",$G30="Canceled"),"Closed",IF($I30="","Missing Due Date",IF($I30&lt;TODAY(),"Overdue",IF($I30=TODAY(),"Due Today",IF($I30&lt;=TODAY()+7,"Due Within 7 Days","Future")))))),"")</f>
        <v/>
      </c>
      <c r="AW30" s="35">
        <f>IFERROR(IF($A30="","",IF(OR($L30="",$M30="",$T30="",$U30=""),"Missing Inputs",IF($P30&gt;$T30,"Capacity Exceeded",IF($L30&gt;'Assumptions'!$B$3,"Peak Review",IF($O30&gt;'Assumptions'!$B$17,"Wash Alert","OK"))))),"Missing Inputs")</f>
        <v/>
      </c>
      <c r="AX30" s="35">
        <f>IFERROR(IF($A30="","",IF($A30="","Missing ID",IF(OR($J30="",$K30=""),"Missing Dates",IF($K30&lt;$J30,"End Before Start",IF(OR($M30="",$T30=""),"Missing Room Nights",IF($N30="","Missing Group ADR",IF(OR($U30="",$V30=""),"Missing Transient Forecast",IF(COUNTIF($A$2:$A$151,$A30)&gt;1,"Duplicate ID",IF($AW30&lt;&gt;"OK","Capacity Issue","OK"))))))))),"Missing Inputs")</f>
        <v/>
      </c>
      <c r="AY30" s="27" t="n"/>
      <c r="AZ30" s="55" t="n"/>
    </row>
    <row r="31">
      <c r="A31" s="27" t="n"/>
      <c r="B31" s="27" t="n"/>
      <c r="C31" s="27" t="n"/>
      <c r="D31" s="27" t="n"/>
      <c r="E31" s="27" t="n"/>
      <c r="F31" s="27" t="n"/>
      <c r="G31" s="27" t="n"/>
      <c r="H31" s="55" t="n"/>
      <c r="I31" s="55" t="n"/>
      <c r="J31" s="55" t="n"/>
      <c r="K31" s="55" t="n"/>
      <c r="L31" s="29" t="n"/>
      <c r="M31" s="29" t="n"/>
      <c r="N31" s="30" t="n"/>
      <c r="O31" s="56" t="n"/>
      <c r="P31" s="36">
        <f>IFERROR(IF($A31="","",ROUND($M31*(1-$O31),0)),"")</f>
        <v/>
      </c>
      <c r="Q31" s="37">
        <f>IFERROR(IF($A31="","",$P31*$N31),"")</f>
        <v/>
      </c>
      <c r="R31" s="30" t="n"/>
      <c r="S31" s="37">
        <f>IFERROR(IF($A31="","",$P31*$R31),"")</f>
        <v/>
      </c>
      <c r="T31" s="29" t="n"/>
      <c r="U31" s="29" t="n"/>
      <c r="V31" s="30" t="n"/>
      <c r="W31" s="30" t="n"/>
      <c r="X31" s="36">
        <f>IFERROR(IF($A31="","",MIN($P31,MAX(0,$U31+$P31-$T31))),"")</f>
        <v/>
      </c>
      <c r="Y31" s="37">
        <f>IFERROR(IF($A31="","",$X31*$V31),"")</f>
        <v/>
      </c>
      <c r="Z31" s="37">
        <f>IFERROR(IF($A31="","",$X31*$W31),"")</f>
        <v/>
      </c>
      <c r="AA31" s="37">
        <f>IFERROR(IF($A31="","",$Y31-$Z31),"")</f>
        <v/>
      </c>
      <c r="AB31" s="30" t="n"/>
      <c r="AC31" s="30" t="n"/>
      <c r="AD31" s="30" t="n"/>
      <c r="AE31" s="56" t="n"/>
      <c r="AF31" s="37">
        <f>IFERROR(IF($A31="","",$AB31*$AE31),"")</f>
        <v/>
      </c>
      <c r="AG31" s="56" t="n"/>
      <c r="AH31" s="37">
        <f>IFERROR(IF($A31="","",$AB31*$AG31),"")</f>
        <v/>
      </c>
      <c r="AI31" s="30" t="n"/>
      <c r="AJ31" s="30" t="n"/>
      <c r="AK31" s="30" t="n"/>
      <c r="AL31" s="37">
        <f>IFERROR(IF($A31="","",SUM($Q31,$AB31,$AC31,$AD31,$AF31)),"")</f>
        <v/>
      </c>
      <c r="AM31" s="37">
        <f>IFERROR(IF($A31="","",SUM($S31,$AH31,$AI31,$AJ31,$AK31)),"")</f>
        <v/>
      </c>
      <c r="AN31" s="37">
        <f>IFERROR(IF($A31="","",$AL31-$AM31),"")</f>
        <v/>
      </c>
      <c r="AO31" s="37">
        <f>IFERROR(IF($A31="","",$AN31-$AA31),"")</f>
        <v/>
      </c>
      <c r="AP31" s="37">
        <f>IFERROR(IF($A31="","",$AN31/$P31),"")</f>
        <v/>
      </c>
      <c r="AQ31" s="37">
        <f>IFERROR(IF($A31="","",$N31-$V31),"")</f>
        <v/>
      </c>
      <c r="AR31" s="58">
        <f>IFERROR(IF($A31="","",$N31/$V31),"")</f>
        <v/>
      </c>
      <c r="AS31" s="58">
        <f>IFERROR(IF($A31="","",$X31/$P31),"")</f>
        <v/>
      </c>
      <c r="AT31" s="58">
        <f>IFERROR(IF($A31="","",$AN31/$AL31),"")</f>
        <v/>
      </c>
      <c r="AU31" s="39">
        <f>IFERROR(IF($A31="","",IF($AX31&lt;&gt;"OK","Hold / Incomplete",IF($AO31&gt;='Assumptions'!$B$14,"Accept",IF($AO31&gt;='Assumptions'!$B$15,"Review","Decline")))),"Hold / Incomplete")</f>
        <v/>
      </c>
      <c r="AV31" s="39">
        <f>IFERROR(IF($A31="","",IF(OR($G31="Lost",$G31="Canceled"),"Closed",IF($I31="","Missing Due Date",IF($I31&lt;TODAY(),"Overdue",IF($I31=TODAY(),"Due Today",IF($I31&lt;=TODAY()+7,"Due Within 7 Days","Future")))))),"")</f>
        <v/>
      </c>
      <c r="AW31" s="39">
        <f>IFERROR(IF($A31="","",IF(OR($L31="",$M31="",$T31="",$U31=""),"Missing Inputs",IF($P31&gt;$T31,"Capacity Exceeded",IF($L31&gt;'Assumptions'!$B$3,"Peak Review",IF($O31&gt;'Assumptions'!$B$17,"Wash Alert","OK"))))),"Missing Inputs")</f>
        <v/>
      </c>
      <c r="AX31" s="39">
        <f>IFERROR(IF($A31="","",IF($A31="","Missing ID",IF(OR($J31="",$K31=""),"Missing Dates",IF($K31&lt;$J31,"End Before Start",IF(OR($M31="",$T31=""),"Missing Room Nights",IF($N31="","Missing Group ADR",IF(OR($U31="",$V31=""),"Missing Transient Forecast",IF(COUNTIF($A$2:$A$151,$A31)&gt;1,"Duplicate ID",IF($AW31&lt;&gt;"OK","Capacity Issue","OK"))))))))),"Missing Inputs")</f>
        <v/>
      </c>
      <c r="AY31" s="27" t="n"/>
      <c r="AZ31" s="55" t="n"/>
    </row>
    <row r="32">
      <c r="A32" s="27" t="n"/>
      <c r="B32" s="27" t="n"/>
      <c r="C32" s="27" t="n"/>
      <c r="D32" s="27" t="n"/>
      <c r="E32" s="27" t="n"/>
      <c r="F32" s="27" t="n"/>
      <c r="G32" s="27" t="n"/>
      <c r="H32" s="55" t="n"/>
      <c r="I32" s="55" t="n"/>
      <c r="J32" s="55" t="n"/>
      <c r="K32" s="55" t="n"/>
      <c r="L32" s="29" t="n"/>
      <c r="M32" s="29" t="n"/>
      <c r="N32" s="30" t="n"/>
      <c r="O32" s="56" t="n"/>
      <c r="P32" s="32">
        <f>IFERROR(IF($A32="","",ROUND($M32*(1-$O32),0)),"")</f>
        <v/>
      </c>
      <c r="Q32" s="33">
        <f>IFERROR(IF($A32="","",$P32*$N32),"")</f>
        <v/>
      </c>
      <c r="R32" s="30" t="n"/>
      <c r="S32" s="33">
        <f>IFERROR(IF($A32="","",$P32*$R32),"")</f>
        <v/>
      </c>
      <c r="T32" s="29" t="n"/>
      <c r="U32" s="29" t="n"/>
      <c r="V32" s="30" t="n"/>
      <c r="W32" s="30" t="n"/>
      <c r="X32" s="32">
        <f>IFERROR(IF($A32="","",MIN($P32,MAX(0,$U32+$P32-$T32))),"")</f>
        <v/>
      </c>
      <c r="Y32" s="33">
        <f>IFERROR(IF($A32="","",$X32*$V32),"")</f>
        <v/>
      </c>
      <c r="Z32" s="33">
        <f>IFERROR(IF($A32="","",$X32*$W32),"")</f>
        <v/>
      </c>
      <c r="AA32" s="33">
        <f>IFERROR(IF($A32="","",$Y32-$Z32),"")</f>
        <v/>
      </c>
      <c r="AB32" s="30" t="n"/>
      <c r="AC32" s="30" t="n"/>
      <c r="AD32" s="30" t="n"/>
      <c r="AE32" s="56" t="n"/>
      <c r="AF32" s="33">
        <f>IFERROR(IF($A32="","",$AB32*$AE32),"")</f>
        <v/>
      </c>
      <c r="AG32" s="56" t="n"/>
      <c r="AH32" s="33">
        <f>IFERROR(IF($A32="","",$AB32*$AG32),"")</f>
        <v/>
      </c>
      <c r="AI32" s="30" t="n"/>
      <c r="AJ32" s="30" t="n"/>
      <c r="AK32" s="30" t="n"/>
      <c r="AL32" s="33">
        <f>IFERROR(IF($A32="","",SUM($Q32,$AB32,$AC32,$AD32,$AF32)),"")</f>
        <v/>
      </c>
      <c r="AM32" s="33">
        <f>IFERROR(IF($A32="","",SUM($S32,$AH32,$AI32,$AJ32,$AK32)),"")</f>
        <v/>
      </c>
      <c r="AN32" s="33">
        <f>IFERROR(IF($A32="","",$AL32-$AM32),"")</f>
        <v/>
      </c>
      <c r="AO32" s="33">
        <f>IFERROR(IF($A32="","",$AN32-$AA32),"")</f>
        <v/>
      </c>
      <c r="AP32" s="33">
        <f>IFERROR(IF($A32="","",$AN32/$P32),"")</f>
        <v/>
      </c>
      <c r="AQ32" s="33">
        <f>IFERROR(IF($A32="","",$N32-$V32),"")</f>
        <v/>
      </c>
      <c r="AR32" s="57">
        <f>IFERROR(IF($A32="","",$N32/$V32),"")</f>
        <v/>
      </c>
      <c r="AS32" s="57">
        <f>IFERROR(IF($A32="","",$X32/$P32),"")</f>
        <v/>
      </c>
      <c r="AT32" s="57">
        <f>IFERROR(IF($A32="","",$AN32/$AL32),"")</f>
        <v/>
      </c>
      <c r="AU32" s="35">
        <f>IFERROR(IF($A32="","",IF($AX32&lt;&gt;"OK","Hold / Incomplete",IF($AO32&gt;='Assumptions'!$B$14,"Accept",IF($AO32&gt;='Assumptions'!$B$15,"Review","Decline")))),"Hold / Incomplete")</f>
        <v/>
      </c>
      <c r="AV32" s="35">
        <f>IFERROR(IF($A32="","",IF(OR($G32="Lost",$G32="Canceled"),"Closed",IF($I32="","Missing Due Date",IF($I32&lt;TODAY(),"Overdue",IF($I32=TODAY(),"Due Today",IF($I32&lt;=TODAY()+7,"Due Within 7 Days","Future")))))),"")</f>
        <v/>
      </c>
      <c r="AW32" s="35">
        <f>IFERROR(IF($A32="","",IF(OR($L32="",$M32="",$T32="",$U32=""),"Missing Inputs",IF($P32&gt;$T32,"Capacity Exceeded",IF($L32&gt;'Assumptions'!$B$3,"Peak Review",IF($O32&gt;'Assumptions'!$B$17,"Wash Alert","OK"))))),"Missing Inputs")</f>
        <v/>
      </c>
      <c r="AX32" s="35">
        <f>IFERROR(IF($A32="","",IF($A32="","Missing ID",IF(OR($J32="",$K32=""),"Missing Dates",IF($K32&lt;$J32,"End Before Start",IF(OR($M32="",$T32=""),"Missing Room Nights",IF($N32="","Missing Group ADR",IF(OR($U32="",$V32=""),"Missing Transient Forecast",IF(COUNTIF($A$2:$A$151,$A32)&gt;1,"Duplicate ID",IF($AW32&lt;&gt;"OK","Capacity Issue","OK"))))))))),"Missing Inputs")</f>
        <v/>
      </c>
      <c r="AY32" s="27" t="n"/>
      <c r="AZ32" s="55" t="n"/>
    </row>
    <row r="33">
      <c r="A33" s="27" t="n"/>
      <c r="B33" s="27" t="n"/>
      <c r="C33" s="27" t="n"/>
      <c r="D33" s="27" t="n"/>
      <c r="E33" s="27" t="n"/>
      <c r="F33" s="27" t="n"/>
      <c r="G33" s="27" t="n"/>
      <c r="H33" s="55" t="n"/>
      <c r="I33" s="55" t="n"/>
      <c r="J33" s="55" t="n"/>
      <c r="K33" s="55" t="n"/>
      <c r="L33" s="29" t="n"/>
      <c r="M33" s="29" t="n"/>
      <c r="N33" s="30" t="n"/>
      <c r="O33" s="56" t="n"/>
      <c r="P33" s="36">
        <f>IFERROR(IF($A33="","",ROUND($M33*(1-$O33),0)),"")</f>
        <v/>
      </c>
      <c r="Q33" s="37">
        <f>IFERROR(IF($A33="","",$P33*$N33),"")</f>
        <v/>
      </c>
      <c r="R33" s="30" t="n"/>
      <c r="S33" s="37">
        <f>IFERROR(IF($A33="","",$P33*$R33),"")</f>
        <v/>
      </c>
      <c r="T33" s="29" t="n"/>
      <c r="U33" s="29" t="n"/>
      <c r="V33" s="30" t="n"/>
      <c r="W33" s="30" t="n"/>
      <c r="X33" s="36">
        <f>IFERROR(IF($A33="","",MIN($P33,MAX(0,$U33+$P33-$T33))),"")</f>
        <v/>
      </c>
      <c r="Y33" s="37">
        <f>IFERROR(IF($A33="","",$X33*$V33),"")</f>
        <v/>
      </c>
      <c r="Z33" s="37">
        <f>IFERROR(IF($A33="","",$X33*$W33),"")</f>
        <v/>
      </c>
      <c r="AA33" s="37">
        <f>IFERROR(IF($A33="","",$Y33-$Z33),"")</f>
        <v/>
      </c>
      <c r="AB33" s="30" t="n"/>
      <c r="AC33" s="30" t="n"/>
      <c r="AD33" s="30" t="n"/>
      <c r="AE33" s="56" t="n"/>
      <c r="AF33" s="37">
        <f>IFERROR(IF($A33="","",$AB33*$AE33),"")</f>
        <v/>
      </c>
      <c r="AG33" s="56" t="n"/>
      <c r="AH33" s="37">
        <f>IFERROR(IF($A33="","",$AB33*$AG33),"")</f>
        <v/>
      </c>
      <c r="AI33" s="30" t="n"/>
      <c r="AJ33" s="30" t="n"/>
      <c r="AK33" s="30" t="n"/>
      <c r="AL33" s="37">
        <f>IFERROR(IF($A33="","",SUM($Q33,$AB33,$AC33,$AD33,$AF33)),"")</f>
        <v/>
      </c>
      <c r="AM33" s="37">
        <f>IFERROR(IF($A33="","",SUM($S33,$AH33,$AI33,$AJ33,$AK33)),"")</f>
        <v/>
      </c>
      <c r="AN33" s="37">
        <f>IFERROR(IF($A33="","",$AL33-$AM33),"")</f>
        <v/>
      </c>
      <c r="AO33" s="37">
        <f>IFERROR(IF($A33="","",$AN33-$AA33),"")</f>
        <v/>
      </c>
      <c r="AP33" s="37">
        <f>IFERROR(IF($A33="","",$AN33/$P33),"")</f>
        <v/>
      </c>
      <c r="AQ33" s="37">
        <f>IFERROR(IF($A33="","",$N33-$V33),"")</f>
        <v/>
      </c>
      <c r="AR33" s="58">
        <f>IFERROR(IF($A33="","",$N33/$V33),"")</f>
        <v/>
      </c>
      <c r="AS33" s="58">
        <f>IFERROR(IF($A33="","",$X33/$P33),"")</f>
        <v/>
      </c>
      <c r="AT33" s="58">
        <f>IFERROR(IF($A33="","",$AN33/$AL33),"")</f>
        <v/>
      </c>
      <c r="AU33" s="39">
        <f>IFERROR(IF($A33="","",IF($AX33&lt;&gt;"OK","Hold / Incomplete",IF($AO33&gt;='Assumptions'!$B$14,"Accept",IF($AO33&gt;='Assumptions'!$B$15,"Review","Decline")))),"Hold / Incomplete")</f>
        <v/>
      </c>
      <c r="AV33" s="39">
        <f>IFERROR(IF($A33="","",IF(OR($G33="Lost",$G33="Canceled"),"Closed",IF($I33="","Missing Due Date",IF($I33&lt;TODAY(),"Overdue",IF($I33=TODAY(),"Due Today",IF($I33&lt;=TODAY()+7,"Due Within 7 Days","Future")))))),"")</f>
        <v/>
      </c>
      <c r="AW33" s="39">
        <f>IFERROR(IF($A33="","",IF(OR($L33="",$M33="",$T33="",$U33=""),"Missing Inputs",IF($P33&gt;$T33,"Capacity Exceeded",IF($L33&gt;'Assumptions'!$B$3,"Peak Review",IF($O33&gt;'Assumptions'!$B$17,"Wash Alert","OK"))))),"Missing Inputs")</f>
        <v/>
      </c>
      <c r="AX33" s="39">
        <f>IFERROR(IF($A33="","",IF($A33="","Missing ID",IF(OR($J33="",$K33=""),"Missing Dates",IF($K33&lt;$J33,"End Before Start",IF(OR($M33="",$T33=""),"Missing Room Nights",IF($N33="","Missing Group ADR",IF(OR($U33="",$V33=""),"Missing Transient Forecast",IF(COUNTIF($A$2:$A$151,$A33)&gt;1,"Duplicate ID",IF($AW33&lt;&gt;"OK","Capacity Issue","OK"))))))))),"Missing Inputs")</f>
        <v/>
      </c>
      <c r="AY33" s="27" t="n"/>
      <c r="AZ33" s="55" t="n"/>
    </row>
    <row r="34">
      <c r="A34" s="27" t="n"/>
      <c r="B34" s="27" t="n"/>
      <c r="C34" s="27" t="n"/>
      <c r="D34" s="27" t="n"/>
      <c r="E34" s="27" t="n"/>
      <c r="F34" s="27" t="n"/>
      <c r="G34" s="27" t="n"/>
      <c r="H34" s="55" t="n"/>
      <c r="I34" s="55" t="n"/>
      <c r="J34" s="55" t="n"/>
      <c r="K34" s="55" t="n"/>
      <c r="L34" s="29" t="n"/>
      <c r="M34" s="29" t="n"/>
      <c r="N34" s="30" t="n"/>
      <c r="O34" s="56" t="n"/>
      <c r="P34" s="32">
        <f>IFERROR(IF($A34="","",ROUND($M34*(1-$O34),0)),"")</f>
        <v/>
      </c>
      <c r="Q34" s="33">
        <f>IFERROR(IF($A34="","",$P34*$N34),"")</f>
        <v/>
      </c>
      <c r="R34" s="30" t="n"/>
      <c r="S34" s="33">
        <f>IFERROR(IF($A34="","",$P34*$R34),"")</f>
        <v/>
      </c>
      <c r="T34" s="29" t="n"/>
      <c r="U34" s="29" t="n"/>
      <c r="V34" s="30" t="n"/>
      <c r="W34" s="30" t="n"/>
      <c r="X34" s="32">
        <f>IFERROR(IF($A34="","",MIN($P34,MAX(0,$U34+$P34-$T34))),"")</f>
        <v/>
      </c>
      <c r="Y34" s="33">
        <f>IFERROR(IF($A34="","",$X34*$V34),"")</f>
        <v/>
      </c>
      <c r="Z34" s="33">
        <f>IFERROR(IF($A34="","",$X34*$W34),"")</f>
        <v/>
      </c>
      <c r="AA34" s="33">
        <f>IFERROR(IF($A34="","",$Y34-$Z34),"")</f>
        <v/>
      </c>
      <c r="AB34" s="30" t="n"/>
      <c r="AC34" s="30" t="n"/>
      <c r="AD34" s="30" t="n"/>
      <c r="AE34" s="56" t="n"/>
      <c r="AF34" s="33">
        <f>IFERROR(IF($A34="","",$AB34*$AE34),"")</f>
        <v/>
      </c>
      <c r="AG34" s="56" t="n"/>
      <c r="AH34" s="33">
        <f>IFERROR(IF($A34="","",$AB34*$AG34),"")</f>
        <v/>
      </c>
      <c r="AI34" s="30" t="n"/>
      <c r="AJ34" s="30" t="n"/>
      <c r="AK34" s="30" t="n"/>
      <c r="AL34" s="33">
        <f>IFERROR(IF($A34="","",SUM($Q34,$AB34,$AC34,$AD34,$AF34)),"")</f>
        <v/>
      </c>
      <c r="AM34" s="33">
        <f>IFERROR(IF($A34="","",SUM($S34,$AH34,$AI34,$AJ34,$AK34)),"")</f>
        <v/>
      </c>
      <c r="AN34" s="33">
        <f>IFERROR(IF($A34="","",$AL34-$AM34),"")</f>
        <v/>
      </c>
      <c r="AO34" s="33">
        <f>IFERROR(IF($A34="","",$AN34-$AA34),"")</f>
        <v/>
      </c>
      <c r="AP34" s="33">
        <f>IFERROR(IF($A34="","",$AN34/$P34),"")</f>
        <v/>
      </c>
      <c r="AQ34" s="33">
        <f>IFERROR(IF($A34="","",$N34-$V34),"")</f>
        <v/>
      </c>
      <c r="AR34" s="57">
        <f>IFERROR(IF($A34="","",$N34/$V34),"")</f>
        <v/>
      </c>
      <c r="AS34" s="57">
        <f>IFERROR(IF($A34="","",$X34/$P34),"")</f>
        <v/>
      </c>
      <c r="AT34" s="57">
        <f>IFERROR(IF($A34="","",$AN34/$AL34),"")</f>
        <v/>
      </c>
      <c r="AU34" s="35">
        <f>IFERROR(IF($A34="","",IF($AX34&lt;&gt;"OK","Hold / Incomplete",IF($AO34&gt;='Assumptions'!$B$14,"Accept",IF($AO34&gt;='Assumptions'!$B$15,"Review","Decline")))),"Hold / Incomplete")</f>
        <v/>
      </c>
      <c r="AV34" s="35">
        <f>IFERROR(IF($A34="","",IF(OR($G34="Lost",$G34="Canceled"),"Closed",IF($I34="","Missing Due Date",IF($I34&lt;TODAY(),"Overdue",IF($I34=TODAY(),"Due Today",IF($I34&lt;=TODAY()+7,"Due Within 7 Days","Future")))))),"")</f>
        <v/>
      </c>
      <c r="AW34" s="35">
        <f>IFERROR(IF($A34="","",IF(OR($L34="",$M34="",$T34="",$U34=""),"Missing Inputs",IF($P34&gt;$T34,"Capacity Exceeded",IF($L34&gt;'Assumptions'!$B$3,"Peak Review",IF($O34&gt;'Assumptions'!$B$17,"Wash Alert","OK"))))),"Missing Inputs")</f>
        <v/>
      </c>
      <c r="AX34" s="35">
        <f>IFERROR(IF($A34="","",IF($A34="","Missing ID",IF(OR($J34="",$K34=""),"Missing Dates",IF($K34&lt;$J34,"End Before Start",IF(OR($M34="",$T34=""),"Missing Room Nights",IF($N34="","Missing Group ADR",IF(OR($U34="",$V34=""),"Missing Transient Forecast",IF(COUNTIF($A$2:$A$151,$A34)&gt;1,"Duplicate ID",IF($AW34&lt;&gt;"OK","Capacity Issue","OK"))))))))),"Missing Inputs")</f>
        <v/>
      </c>
      <c r="AY34" s="27" t="n"/>
      <c r="AZ34" s="55" t="n"/>
    </row>
    <row r="35">
      <c r="A35" s="27" t="n"/>
      <c r="B35" s="27" t="n"/>
      <c r="C35" s="27" t="n"/>
      <c r="D35" s="27" t="n"/>
      <c r="E35" s="27" t="n"/>
      <c r="F35" s="27" t="n"/>
      <c r="G35" s="27" t="n"/>
      <c r="H35" s="55" t="n"/>
      <c r="I35" s="55" t="n"/>
      <c r="J35" s="55" t="n"/>
      <c r="K35" s="55" t="n"/>
      <c r="L35" s="29" t="n"/>
      <c r="M35" s="29" t="n"/>
      <c r="N35" s="30" t="n"/>
      <c r="O35" s="56" t="n"/>
      <c r="P35" s="36">
        <f>IFERROR(IF($A35="","",ROUND($M35*(1-$O35),0)),"")</f>
        <v/>
      </c>
      <c r="Q35" s="37">
        <f>IFERROR(IF($A35="","",$P35*$N35),"")</f>
        <v/>
      </c>
      <c r="R35" s="30" t="n"/>
      <c r="S35" s="37">
        <f>IFERROR(IF($A35="","",$P35*$R35),"")</f>
        <v/>
      </c>
      <c r="T35" s="29" t="n"/>
      <c r="U35" s="29" t="n"/>
      <c r="V35" s="30" t="n"/>
      <c r="W35" s="30" t="n"/>
      <c r="X35" s="36">
        <f>IFERROR(IF($A35="","",MIN($P35,MAX(0,$U35+$P35-$T35))),"")</f>
        <v/>
      </c>
      <c r="Y35" s="37">
        <f>IFERROR(IF($A35="","",$X35*$V35),"")</f>
        <v/>
      </c>
      <c r="Z35" s="37">
        <f>IFERROR(IF($A35="","",$X35*$W35),"")</f>
        <v/>
      </c>
      <c r="AA35" s="37">
        <f>IFERROR(IF($A35="","",$Y35-$Z35),"")</f>
        <v/>
      </c>
      <c r="AB35" s="30" t="n"/>
      <c r="AC35" s="30" t="n"/>
      <c r="AD35" s="30" t="n"/>
      <c r="AE35" s="56" t="n"/>
      <c r="AF35" s="37">
        <f>IFERROR(IF($A35="","",$AB35*$AE35),"")</f>
        <v/>
      </c>
      <c r="AG35" s="56" t="n"/>
      <c r="AH35" s="37">
        <f>IFERROR(IF($A35="","",$AB35*$AG35),"")</f>
        <v/>
      </c>
      <c r="AI35" s="30" t="n"/>
      <c r="AJ35" s="30" t="n"/>
      <c r="AK35" s="30" t="n"/>
      <c r="AL35" s="37">
        <f>IFERROR(IF($A35="","",SUM($Q35,$AB35,$AC35,$AD35,$AF35)),"")</f>
        <v/>
      </c>
      <c r="AM35" s="37">
        <f>IFERROR(IF($A35="","",SUM($S35,$AH35,$AI35,$AJ35,$AK35)),"")</f>
        <v/>
      </c>
      <c r="AN35" s="37">
        <f>IFERROR(IF($A35="","",$AL35-$AM35),"")</f>
        <v/>
      </c>
      <c r="AO35" s="37">
        <f>IFERROR(IF($A35="","",$AN35-$AA35),"")</f>
        <v/>
      </c>
      <c r="AP35" s="37">
        <f>IFERROR(IF($A35="","",$AN35/$P35),"")</f>
        <v/>
      </c>
      <c r="AQ35" s="37">
        <f>IFERROR(IF($A35="","",$N35-$V35),"")</f>
        <v/>
      </c>
      <c r="AR35" s="58">
        <f>IFERROR(IF($A35="","",$N35/$V35),"")</f>
        <v/>
      </c>
      <c r="AS35" s="58">
        <f>IFERROR(IF($A35="","",$X35/$P35),"")</f>
        <v/>
      </c>
      <c r="AT35" s="58">
        <f>IFERROR(IF($A35="","",$AN35/$AL35),"")</f>
        <v/>
      </c>
      <c r="AU35" s="39">
        <f>IFERROR(IF($A35="","",IF($AX35&lt;&gt;"OK","Hold / Incomplete",IF($AO35&gt;='Assumptions'!$B$14,"Accept",IF($AO35&gt;='Assumptions'!$B$15,"Review","Decline")))),"Hold / Incomplete")</f>
        <v/>
      </c>
      <c r="AV35" s="39">
        <f>IFERROR(IF($A35="","",IF(OR($G35="Lost",$G35="Canceled"),"Closed",IF($I35="","Missing Due Date",IF($I35&lt;TODAY(),"Overdue",IF($I35=TODAY(),"Due Today",IF($I35&lt;=TODAY()+7,"Due Within 7 Days","Future")))))),"")</f>
        <v/>
      </c>
      <c r="AW35" s="39">
        <f>IFERROR(IF($A35="","",IF(OR($L35="",$M35="",$T35="",$U35=""),"Missing Inputs",IF($P35&gt;$T35,"Capacity Exceeded",IF($L35&gt;'Assumptions'!$B$3,"Peak Review",IF($O35&gt;'Assumptions'!$B$17,"Wash Alert","OK"))))),"Missing Inputs")</f>
        <v/>
      </c>
      <c r="AX35" s="39">
        <f>IFERROR(IF($A35="","",IF($A35="","Missing ID",IF(OR($J35="",$K35=""),"Missing Dates",IF($K35&lt;$J35,"End Before Start",IF(OR($M35="",$T35=""),"Missing Room Nights",IF($N35="","Missing Group ADR",IF(OR($U35="",$V35=""),"Missing Transient Forecast",IF(COUNTIF($A$2:$A$151,$A35)&gt;1,"Duplicate ID",IF($AW35&lt;&gt;"OK","Capacity Issue","OK"))))))))),"Missing Inputs")</f>
        <v/>
      </c>
      <c r="AY35" s="27" t="n"/>
      <c r="AZ35" s="55" t="n"/>
    </row>
    <row r="36">
      <c r="A36" s="27" t="n"/>
      <c r="B36" s="27" t="n"/>
      <c r="C36" s="27" t="n"/>
      <c r="D36" s="27" t="n"/>
      <c r="E36" s="27" t="n"/>
      <c r="F36" s="27" t="n"/>
      <c r="G36" s="27" t="n"/>
      <c r="H36" s="55" t="n"/>
      <c r="I36" s="55" t="n"/>
      <c r="J36" s="55" t="n"/>
      <c r="K36" s="55" t="n"/>
      <c r="L36" s="29" t="n"/>
      <c r="M36" s="29" t="n"/>
      <c r="N36" s="30" t="n"/>
      <c r="O36" s="56" t="n"/>
      <c r="P36" s="32">
        <f>IFERROR(IF($A36="","",ROUND($M36*(1-$O36),0)),"")</f>
        <v/>
      </c>
      <c r="Q36" s="33">
        <f>IFERROR(IF($A36="","",$P36*$N36),"")</f>
        <v/>
      </c>
      <c r="R36" s="30" t="n"/>
      <c r="S36" s="33">
        <f>IFERROR(IF($A36="","",$P36*$R36),"")</f>
        <v/>
      </c>
      <c r="T36" s="29" t="n"/>
      <c r="U36" s="29" t="n"/>
      <c r="V36" s="30" t="n"/>
      <c r="W36" s="30" t="n"/>
      <c r="X36" s="32">
        <f>IFERROR(IF($A36="","",MIN($P36,MAX(0,$U36+$P36-$T36))),"")</f>
        <v/>
      </c>
      <c r="Y36" s="33">
        <f>IFERROR(IF($A36="","",$X36*$V36),"")</f>
        <v/>
      </c>
      <c r="Z36" s="33">
        <f>IFERROR(IF($A36="","",$X36*$W36),"")</f>
        <v/>
      </c>
      <c r="AA36" s="33">
        <f>IFERROR(IF($A36="","",$Y36-$Z36),"")</f>
        <v/>
      </c>
      <c r="AB36" s="30" t="n"/>
      <c r="AC36" s="30" t="n"/>
      <c r="AD36" s="30" t="n"/>
      <c r="AE36" s="56" t="n"/>
      <c r="AF36" s="33">
        <f>IFERROR(IF($A36="","",$AB36*$AE36),"")</f>
        <v/>
      </c>
      <c r="AG36" s="56" t="n"/>
      <c r="AH36" s="33">
        <f>IFERROR(IF($A36="","",$AB36*$AG36),"")</f>
        <v/>
      </c>
      <c r="AI36" s="30" t="n"/>
      <c r="AJ36" s="30" t="n"/>
      <c r="AK36" s="30" t="n"/>
      <c r="AL36" s="33">
        <f>IFERROR(IF($A36="","",SUM($Q36,$AB36,$AC36,$AD36,$AF36)),"")</f>
        <v/>
      </c>
      <c r="AM36" s="33">
        <f>IFERROR(IF($A36="","",SUM($S36,$AH36,$AI36,$AJ36,$AK36)),"")</f>
        <v/>
      </c>
      <c r="AN36" s="33">
        <f>IFERROR(IF($A36="","",$AL36-$AM36),"")</f>
        <v/>
      </c>
      <c r="AO36" s="33">
        <f>IFERROR(IF($A36="","",$AN36-$AA36),"")</f>
        <v/>
      </c>
      <c r="AP36" s="33">
        <f>IFERROR(IF($A36="","",$AN36/$P36),"")</f>
        <v/>
      </c>
      <c r="AQ36" s="33">
        <f>IFERROR(IF($A36="","",$N36-$V36),"")</f>
        <v/>
      </c>
      <c r="AR36" s="57">
        <f>IFERROR(IF($A36="","",$N36/$V36),"")</f>
        <v/>
      </c>
      <c r="AS36" s="57">
        <f>IFERROR(IF($A36="","",$X36/$P36),"")</f>
        <v/>
      </c>
      <c r="AT36" s="57">
        <f>IFERROR(IF($A36="","",$AN36/$AL36),"")</f>
        <v/>
      </c>
      <c r="AU36" s="35">
        <f>IFERROR(IF($A36="","",IF($AX36&lt;&gt;"OK","Hold / Incomplete",IF($AO36&gt;='Assumptions'!$B$14,"Accept",IF($AO36&gt;='Assumptions'!$B$15,"Review","Decline")))),"Hold / Incomplete")</f>
        <v/>
      </c>
      <c r="AV36" s="35">
        <f>IFERROR(IF($A36="","",IF(OR($G36="Lost",$G36="Canceled"),"Closed",IF($I36="","Missing Due Date",IF($I36&lt;TODAY(),"Overdue",IF($I36=TODAY(),"Due Today",IF($I36&lt;=TODAY()+7,"Due Within 7 Days","Future")))))),"")</f>
        <v/>
      </c>
      <c r="AW36" s="35">
        <f>IFERROR(IF($A36="","",IF(OR($L36="",$M36="",$T36="",$U36=""),"Missing Inputs",IF($P36&gt;$T36,"Capacity Exceeded",IF($L36&gt;'Assumptions'!$B$3,"Peak Review",IF($O36&gt;'Assumptions'!$B$17,"Wash Alert","OK"))))),"Missing Inputs")</f>
        <v/>
      </c>
      <c r="AX36" s="35">
        <f>IFERROR(IF($A36="","",IF($A36="","Missing ID",IF(OR($J36="",$K36=""),"Missing Dates",IF($K36&lt;$J36,"End Before Start",IF(OR($M36="",$T36=""),"Missing Room Nights",IF($N36="","Missing Group ADR",IF(OR($U36="",$V36=""),"Missing Transient Forecast",IF(COUNTIF($A$2:$A$151,$A36)&gt;1,"Duplicate ID",IF($AW36&lt;&gt;"OK","Capacity Issue","OK"))))))))),"Missing Inputs")</f>
        <v/>
      </c>
      <c r="AY36" s="27" t="n"/>
      <c r="AZ36" s="55" t="n"/>
    </row>
    <row r="37">
      <c r="A37" s="27" t="n"/>
      <c r="B37" s="27" t="n"/>
      <c r="C37" s="27" t="n"/>
      <c r="D37" s="27" t="n"/>
      <c r="E37" s="27" t="n"/>
      <c r="F37" s="27" t="n"/>
      <c r="G37" s="27" t="n"/>
      <c r="H37" s="55" t="n"/>
      <c r="I37" s="55" t="n"/>
      <c r="J37" s="55" t="n"/>
      <c r="K37" s="55" t="n"/>
      <c r="L37" s="29" t="n"/>
      <c r="M37" s="29" t="n"/>
      <c r="N37" s="30" t="n"/>
      <c r="O37" s="56" t="n"/>
      <c r="P37" s="36">
        <f>IFERROR(IF($A37="","",ROUND($M37*(1-$O37),0)),"")</f>
        <v/>
      </c>
      <c r="Q37" s="37">
        <f>IFERROR(IF($A37="","",$P37*$N37),"")</f>
        <v/>
      </c>
      <c r="R37" s="30" t="n"/>
      <c r="S37" s="37">
        <f>IFERROR(IF($A37="","",$P37*$R37),"")</f>
        <v/>
      </c>
      <c r="T37" s="29" t="n"/>
      <c r="U37" s="29" t="n"/>
      <c r="V37" s="30" t="n"/>
      <c r="W37" s="30" t="n"/>
      <c r="X37" s="36">
        <f>IFERROR(IF($A37="","",MIN($P37,MAX(0,$U37+$P37-$T37))),"")</f>
        <v/>
      </c>
      <c r="Y37" s="37">
        <f>IFERROR(IF($A37="","",$X37*$V37),"")</f>
        <v/>
      </c>
      <c r="Z37" s="37">
        <f>IFERROR(IF($A37="","",$X37*$W37),"")</f>
        <v/>
      </c>
      <c r="AA37" s="37">
        <f>IFERROR(IF($A37="","",$Y37-$Z37),"")</f>
        <v/>
      </c>
      <c r="AB37" s="30" t="n"/>
      <c r="AC37" s="30" t="n"/>
      <c r="AD37" s="30" t="n"/>
      <c r="AE37" s="56" t="n"/>
      <c r="AF37" s="37">
        <f>IFERROR(IF($A37="","",$AB37*$AE37),"")</f>
        <v/>
      </c>
      <c r="AG37" s="56" t="n"/>
      <c r="AH37" s="37">
        <f>IFERROR(IF($A37="","",$AB37*$AG37),"")</f>
        <v/>
      </c>
      <c r="AI37" s="30" t="n"/>
      <c r="AJ37" s="30" t="n"/>
      <c r="AK37" s="30" t="n"/>
      <c r="AL37" s="37">
        <f>IFERROR(IF($A37="","",SUM($Q37,$AB37,$AC37,$AD37,$AF37)),"")</f>
        <v/>
      </c>
      <c r="AM37" s="37">
        <f>IFERROR(IF($A37="","",SUM($S37,$AH37,$AI37,$AJ37,$AK37)),"")</f>
        <v/>
      </c>
      <c r="AN37" s="37">
        <f>IFERROR(IF($A37="","",$AL37-$AM37),"")</f>
        <v/>
      </c>
      <c r="AO37" s="37">
        <f>IFERROR(IF($A37="","",$AN37-$AA37),"")</f>
        <v/>
      </c>
      <c r="AP37" s="37">
        <f>IFERROR(IF($A37="","",$AN37/$P37),"")</f>
        <v/>
      </c>
      <c r="AQ37" s="37">
        <f>IFERROR(IF($A37="","",$N37-$V37),"")</f>
        <v/>
      </c>
      <c r="AR37" s="58">
        <f>IFERROR(IF($A37="","",$N37/$V37),"")</f>
        <v/>
      </c>
      <c r="AS37" s="58">
        <f>IFERROR(IF($A37="","",$X37/$P37),"")</f>
        <v/>
      </c>
      <c r="AT37" s="58">
        <f>IFERROR(IF($A37="","",$AN37/$AL37),"")</f>
        <v/>
      </c>
      <c r="AU37" s="39">
        <f>IFERROR(IF($A37="","",IF($AX37&lt;&gt;"OK","Hold / Incomplete",IF($AO37&gt;='Assumptions'!$B$14,"Accept",IF($AO37&gt;='Assumptions'!$B$15,"Review","Decline")))),"Hold / Incomplete")</f>
        <v/>
      </c>
      <c r="AV37" s="39">
        <f>IFERROR(IF($A37="","",IF(OR($G37="Lost",$G37="Canceled"),"Closed",IF($I37="","Missing Due Date",IF($I37&lt;TODAY(),"Overdue",IF($I37=TODAY(),"Due Today",IF($I37&lt;=TODAY()+7,"Due Within 7 Days","Future")))))),"")</f>
        <v/>
      </c>
      <c r="AW37" s="39">
        <f>IFERROR(IF($A37="","",IF(OR($L37="",$M37="",$T37="",$U37=""),"Missing Inputs",IF($P37&gt;$T37,"Capacity Exceeded",IF($L37&gt;'Assumptions'!$B$3,"Peak Review",IF($O37&gt;'Assumptions'!$B$17,"Wash Alert","OK"))))),"Missing Inputs")</f>
        <v/>
      </c>
      <c r="AX37" s="39">
        <f>IFERROR(IF($A37="","",IF($A37="","Missing ID",IF(OR($J37="",$K37=""),"Missing Dates",IF($K37&lt;$J37,"End Before Start",IF(OR($M37="",$T37=""),"Missing Room Nights",IF($N37="","Missing Group ADR",IF(OR($U37="",$V37=""),"Missing Transient Forecast",IF(COUNTIF($A$2:$A$151,$A37)&gt;1,"Duplicate ID",IF($AW37&lt;&gt;"OK","Capacity Issue","OK"))))))))),"Missing Inputs")</f>
        <v/>
      </c>
      <c r="AY37" s="27" t="n"/>
      <c r="AZ37" s="55" t="n"/>
    </row>
    <row r="38">
      <c r="A38" s="27" t="n"/>
      <c r="B38" s="27" t="n"/>
      <c r="C38" s="27" t="n"/>
      <c r="D38" s="27" t="n"/>
      <c r="E38" s="27" t="n"/>
      <c r="F38" s="27" t="n"/>
      <c r="G38" s="27" t="n"/>
      <c r="H38" s="55" t="n"/>
      <c r="I38" s="55" t="n"/>
      <c r="J38" s="55" t="n"/>
      <c r="K38" s="55" t="n"/>
      <c r="L38" s="29" t="n"/>
      <c r="M38" s="29" t="n"/>
      <c r="N38" s="30" t="n"/>
      <c r="O38" s="56" t="n"/>
      <c r="P38" s="32">
        <f>IFERROR(IF($A38="","",ROUND($M38*(1-$O38),0)),"")</f>
        <v/>
      </c>
      <c r="Q38" s="33">
        <f>IFERROR(IF($A38="","",$P38*$N38),"")</f>
        <v/>
      </c>
      <c r="R38" s="30" t="n"/>
      <c r="S38" s="33">
        <f>IFERROR(IF($A38="","",$P38*$R38),"")</f>
        <v/>
      </c>
      <c r="T38" s="29" t="n"/>
      <c r="U38" s="29" t="n"/>
      <c r="V38" s="30" t="n"/>
      <c r="W38" s="30" t="n"/>
      <c r="X38" s="32">
        <f>IFERROR(IF($A38="","",MIN($P38,MAX(0,$U38+$P38-$T38))),"")</f>
        <v/>
      </c>
      <c r="Y38" s="33">
        <f>IFERROR(IF($A38="","",$X38*$V38),"")</f>
        <v/>
      </c>
      <c r="Z38" s="33">
        <f>IFERROR(IF($A38="","",$X38*$W38),"")</f>
        <v/>
      </c>
      <c r="AA38" s="33">
        <f>IFERROR(IF($A38="","",$Y38-$Z38),"")</f>
        <v/>
      </c>
      <c r="AB38" s="30" t="n"/>
      <c r="AC38" s="30" t="n"/>
      <c r="AD38" s="30" t="n"/>
      <c r="AE38" s="56" t="n"/>
      <c r="AF38" s="33">
        <f>IFERROR(IF($A38="","",$AB38*$AE38),"")</f>
        <v/>
      </c>
      <c r="AG38" s="56" t="n"/>
      <c r="AH38" s="33">
        <f>IFERROR(IF($A38="","",$AB38*$AG38),"")</f>
        <v/>
      </c>
      <c r="AI38" s="30" t="n"/>
      <c r="AJ38" s="30" t="n"/>
      <c r="AK38" s="30" t="n"/>
      <c r="AL38" s="33">
        <f>IFERROR(IF($A38="","",SUM($Q38,$AB38,$AC38,$AD38,$AF38)),"")</f>
        <v/>
      </c>
      <c r="AM38" s="33">
        <f>IFERROR(IF($A38="","",SUM($S38,$AH38,$AI38,$AJ38,$AK38)),"")</f>
        <v/>
      </c>
      <c r="AN38" s="33">
        <f>IFERROR(IF($A38="","",$AL38-$AM38),"")</f>
        <v/>
      </c>
      <c r="AO38" s="33">
        <f>IFERROR(IF($A38="","",$AN38-$AA38),"")</f>
        <v/>
      </c>
      <c r="AP38" s="33">
        <f>IFERROR(IF($A38="","",$AN38/$P38),"")</f>
        <v/>
      </c>
      <c r="AQ38" s="33">
        <f>IFERROR(IF($A38="","",$N38-$V38),"")</f>
        <v/>
      </c>
      <c r="AR38" s="57">
        <f>IFERROR(IF($A38="","",$N38/$V38),"")</f>
        <v/>
      </c>
      <c r="AS38" s="57">
        <f>IFERROR(IF($A38="","",$X38/$P38),"")</f>
        <v/>
      </c>
      <c r="AT38" s="57">
        <f>IFERROR(IF($A38="","",$AN38/$AL38),"")</f>
        <v/>
      </c>
      <c r="AU38" s="35">
        <f>IFERROR(IF($A38="","",IF($AX38&lt;&gt;"OK","Hold / Incomplete",IF($AO38&gt;='Assumptions'!$B$14,"Accept",IF($AO38&gt;='Assumptions'!$B$15,"Review","Decline")))),"Hold / Incomplete")</f>
        <v/>
      </c>
      <c r="AV38" s="35">
        <f>IFERROR(IF($A38="","",IF(OR($G38="Lost",$G38="Canceled"),"Closed",IF($I38="","Missing Due Date",IF($I38&lt;TODAY(),"Overdue",IF($I38=TODAY(),"Due Today",IF($I38&lt;=TODAY()+7,"Due Within 7 Days","Future")))))),"")</f>
        <v/>
      </c>
      <c r="AW38" s="35">
        <f>IFERROR(IF($A38="","",IF(OR($L38="",$M38="",$T38="",$U38=""),"Missing Inputs",IF($P38&gt;$T38,"Capacity Exceeded",IF($L38&gt;'Assumptions'!$B$3,"Peak Review",IF($O38&gt;'Assumptions'!$B$17,"Wash Alert","OK"))))),"Missing Inputs")</f>
        <v/>
      </c>
      <c r="AX38" s="35">
        <f>IFERROR(IF($A38="","",IF($A38="","Missing ID",IF(OR($J38="",$K38=""),"Missing Dates",IF($K38&lt;$J38,"End Before Start",IF(OR($M38="",$T38=""),"Missing Room Nights",IF($N38="","Missing Group ADR",IF(OR($U38="",$V38=""),"Missing Transient Forecast",IF(COUNTIF($A$2:$A$151,$A38)&gt;1,"Duplicate ID",IF($AW38&lt;&gt;"OK","Capacity Issue","OK"))))))))),"Missing Inputs")</f>
        <v/>
      </c>
      <c r="AY38" s="27" t="n"/>
      <c r="AZ38" s="55" t="n"/>
    </row>
    <row r="39">
      <c r="A39" s="27" t="n"/>
      <c r="B39" s="27" t="n"/>
      <c r="C39" s="27" t="n"/>
      <c r="D39" s="27" t="n"/>
      <c r="E39" s="27" t="n"/>
      <c r="F39" s="27" t="n"/>
      <c r="G39" s="27" t="n"/>
      <c r="H39" s="55" t="n"/>
      <c r="I39" s="55" t="n"/>
      <c r="J39" s="55" t="n"/>
      <c r="K39" s="55" t="n"/>
      <c r="L39" s="29" t="n"/>
      <c r="M39" s="29" t="n"/>
      <c r="N39" s="30" t="n"/>
      <c r="O39" s="56" t="n"/>
      <c r="P39" s="36">
        <f>IFERROR(IF($A39="","",ROUND($M39*(1-$O39),0)),"")</f>
        <v/>
      </c>
      <c r="Q39" s="37">
        <f>IFERROR(IF($A39="","",$P39*$N39),"")</f>
        <v/>
      </c>
      <c r="R39" s="30" t="n"/>
      <c r="S39" s="37">
        <f>IFERROR(IF($A39="","",$P39*$R39),"")</f>
        <v/>
      </c>
      <c r="T39" s="29" t="n"/>
      <c r="U39" s="29" t="n"/>
      <c r="V39" s="30" t="n"/>
      <c r="W39" s="30" t="n"/>
      <c r="X39" s="36">
        <f>IFERROR(IF($A39="","",MIN($P39,MAX(0,$U39+$P39-$T39))),"")</f>
        <v/>
      </c>
      <c r="Y39" s="37">
        <f>IFERROR(IF($A39="","",$X39*$V39),"")</f>
        <v/>
      </c>
      <c r="Z39" s="37">
        <f>IFERROR(IF($A39="","",$X39*$W39),"")</f>
        <v/>
      </c>
      <c r="AA39" s="37">
        <f>IFERROR(IF($A39="","",$Y39-$Z39),"")</f>
        <v/>
      </c>
      <c r="AB39" s="30" t="n"/>
      <c r="AC39" s="30" t="n"/>
      <c r="AD39" s="30" t="n"/>
      <c r="AE39" s="56" t="n"/>
      <c r="AF39" s="37">
        <f>IFERROR(IF($A39="","",$AB39*$AE39),"")</f>
        <v/>
      </c>
      <c r="AG39" s="56" t="n"/>
      <c r="AH39" s="37">
        <f>IFERROR(IF($A39="","",$AB39*$AG39),"")</f>
        <v/>
      </c>
      <c r="AI39" s="30" t="n"/>
      <c r="AJ39" s="30" t="n"/>
      <c r="AK39" s="30" t="n"/>
      <c r="AL39" s="37">
        <f>IFERROR(IF($A39="","",SUM($Q39,$AB39,$AC39,$AD39,$AF39)),"")</f>
        <v/>
      </c>
      <c r="AM39" s="37">
        <f>IFERROR(IF($A39="","",SUM($S39,$AH39,$AI39,$AJ39,$AK39)),"")</f>
        <v/>
      </c>
      <c r="AN39" s="37">
        <f>IFERROR(IF($A39="","",$AL39-$AM39),"")</f>
        <v/>
      </c>
      <c r="AO39" s="37">
        <f>IFERROR(IF($A39="","",$AN39-$AA39),"")</f>
        <v/>
      </c>
      <c r="AP39" s="37">
        <f>IFERROR(IF($A39="","",$AN39/$P39),"")</f>
        <v/>
      </c>
      <c r="AQ39" s="37">
        <f>IFERROR(IF($A39="","",$N39-$V39),"")</f>
        <v/>
      </c>
      <c r="AR39" s="58">
        <f>IFERROR(IF($A39="","",$N39/$V39),"")</f>
        <v/>
      </c>
      <c r="AS39" s="58">
        <f>IFERROR(IF($A39="","",$X39/$P39),"")</f>
        <v/>
      </c>
      <c r="AT39" s="58">
        <f>IFERROR(IF($A39="","",$AN39/$AL39),"")</f>
        <v/>
      </c>
      <c r="AU39" s="39">
        <f>IFERROR(IF($A39="","",IF($AX39&lt;&gt;"OK","Hold / Incomplete",IF($AO39&gt;='Assumptions'!$B$14,"Accept",IF($AO39&gt;='Assumptions'!$B$15,"Review","Decline")))),"Hold / Incomplete")</f>
        <v/>
      </c>
      <c r="AV39" s="39">
        <f>IFERROR(IF($A39="","",IF(OR($G39="Lost",$G39="Canceled"),"Closed",IF($I39="","Missing Due Date",IF($I39&lt;TODAY(),"Overdue",IF($I39=TODAY(),"Due Today",IF($I39&lt;=TODAY()+7,"Due Within 7 Days","Future")))))),"")</f>
        <v/>
      </c>
      <c r="AW39" s="39">
        <f>IFERROR(IF($A39="","",IF(OR($L39="",$M39="",$T39="",$U39=""),"Missing Inputs",IF($P39&gt;$T39,"Capacity Exceeded",IF($L39&gt;'Assumptions'!$B$3,"Peak Review",IF($O39&gt;'Assumptions'!$B$17,"Wash Alert","OK"))))),"Missing Inputs")</f>
        <v/>
      </c>
      <c r="AX39" s="39">
        <f>IFERROR(IF($A39="","",IF($A39="","Missing ID",IF(OR($J39="",$K39=""),"Missing Dates",IF($K39&lt;$J39,"End Before Start",IF(OR($M39="",$T39=""),"Missing Room Nights",IF($N39="","Missing Group ADR",IF(OR($U39="",$V39=""),"Missing Transient Forecast",IF(COUNTIF($A$2:$A$151,$A39)&gt;1,"Duplicate ID",IF($AW39&lt;&gt;"OK","Capacity Issue","OK"))))))))),"Missing Inputs")</f>
        <v/>
      </c>
      <c r="AY39" s="27" t="n"/>
      <c r="AZ39" s="55" t="n"/>
    </row>
    <row r="40">
      <c r="A40" s="27" t="n"/>
      <c r="B40" s="27" t="n"/>
      <c r="C40" s="27" t="n"/>
      <c r="D40" s="27" t="n"/>
      <c r="E40" s="27" t="n"/>
      <c r="F40" s="27" t="n"/>
      <c r="G40" s="27" t="n"/>
      <c r="H40" s="55" t="n"/>
      <c r="I40" s="55" t="n"/>
      <c r="J40" s="55" t="n"/>
      <c r="K40" s="55" t="n"/>
      <c r="L40" s="29" t="n"/>
      <c r="M40" s="29" t="n"/>
      <c r="N40" s="30" t="n"/>
      <c r="O40" s="56" t="n"/>
      <c r="P40" s="32">
        <f>IFERROR(IF($A40="","",ROUND($M40*(1-$O40),0)),"")</f>
        <v/>
      </c>
      <c r="Q40" s="33">
        <f>IFERROR(IF($A40="","",$P40*$N40),"")</f>
        <v/>
      </c>
      <c r="R40" s="30" t="n"/>
      <c r="S40" s="33">
        <f>IFERROR(IF($A40="","",$P40*$R40),"")</f>
        <v/>
      </c>
      <c r="T40" s="29" t="n"/>
      <c r="U40" s="29" t="n"/>
      <c r="V40" s="30" t="n"/>
      <c r="W40" s="30" t="n"/>
      <c r="X40" s="32">
        <f>IFERROR(IF($A40="","",MIN($P40,MAX(0,$U40+$P40-$T40))),"")</f>
        <v/>
      </c>
      <c r="Y40" s="33">
        <f>IFERROR(IF($A40="","",$X40*$V40),"")</f>
        <v/>
      </c>
      <c r="Z40" s="33">
        <f>IFERROR(IF($A40="","",$X40*$W40),"")</f>
        <v/>
      </c>
      <c r="AA40" s="33">
        <f>IFERROR(IF($A40="","",$Y40-$Z40),"")</f>
        <v/>
      </c>
      <c r="AB40" s="30" t="n"/>
      <c r="AC40" s="30" t="n"/>
      <c r="AD40" s="30" t="n"/>
      <c r="AE40" s="56" t="n"/>
      <c r="AF40" s="33">
        <f>IFERROR(IF($A40="","",$AB40*$AE40),"")</f>
        <v/>
      </c>
      <c r="AG40" s="56" t="n"/>
      <c r="AH40" s="33">
        <f>IFERROR(IF($A40="","",$AB40*$AG40),"")</f>
        <v/>
      </c>
      <c r="AI40" s="30" t="n"/>
      <c r="AJ40" s="30" t="n"/>
      <c r="AK40" s="30" t="n"/>
      <c r="AL40" s="33">
        <f>IFERROR(IF($A40="","",SUM($Q40,$AB40,$AC40,$AD40,$AF40)),"")</f>
        <v/>
      </c>
      <c r="AM40" s="33">
        <f>IFERROR(IF($A40="","",SUM($S40,$AH40,$AI40,$AJ40,$AK40)),"")</f>
        <v/>
      </c>
      <c r="AN40" s="33">
        <f>IFERROR(IF($A40="","",$AL40-$AM40),"")</f>
        <v/>
      </c>
      <c r="AO40" s="33">
        <f>IFERROR(IF($A40="","",$AN40-$AA40),"")</f>
        <v/>
      </c>
      <c r="AP40" s="33">
        <f>IFERROR(IF($A40="","",$AN40/$P40),"")</f>
        <v/>
      </c>
      <c r="AQ40" s="33">
        <f>IFERROR(IF($A40="","",$N40-$V40),"")</f>
        <v/>
      </c>
      <c r="AR40" s="57">
        <f>IFERROR(IF($A40="","",$N40/$V40),"")</f>
        <v/>
      </c>
      <c r="AS40" s="57">
        <f>IFERROR(IF($A40="","",$X40/$P40),"")</f>
        <v/>
      </c>
      <c r="AT40" s="57">
        <f>IFERROR(IF($A40="","",$AN40/$AL40),"")</f>
        <v/>
      </c>
      <c r="AU40" s="35">
        <f>IFERROR(IF($A40="","",IF($AX40&lt;&gt;"OK","Hold / Incomplete",IF($AO40&gt;='Assumptions'!$B$14,"Accept",IF($AO40&gt;='Assumptions'!$B$15,"Review","Decline")))),"Hold / Incomplete")</f>
        <v/>
      </c>
      <c r="AV40" s="35">
        <f>IFERROR(IF($A40="","",IF(OR($G40="Lost",$G40="Canceled"),"Closed",IF($I40="","Missing Due Date",IF($I40&lt;TODAY(),"Overdue",IF($I40=TODAY(),"Due Today",IF($I40&lt;=TODAY()+7,"Due Within 7 Days","Future")))))),"")</f>
        <v/>
      </c>
      <c r="AW40" s="35">
        <f>IFERROR(IF($A40="","",IF(OR($L40="",$M40="",$T40="",$U40=""),"Missing Inputs",IF($P40&gt;$T40,"Capacity Exceeded",IF($L40&gt;'Assumptions'!$B$3,"Peak Review",IF($O40&gt;'Assumptions'!$B$17,"Wash Alert","OK"))))),"Missing Inputs")</f>
        <v/>
      </c>
      <c r="AX40" s="35">
        <f>IFERROR(IF($A40="","",IF($A40="","Missing ID",IF(OR($J40="",$K40=""),"Missing Dates",IF($K40&lt;$J40,"End Before Start",IF(OR($M40="",$T40=""),"Missing Room Nights",IF($N40="","Missing Group ADR",IF(OR($U40="",$V40=""),"Missing Transient Forecast",IF(COUNTIF($A$2:$A$151,$A40)&gt;1,"Duplicate ID",IF($AW40&lt;&gt;"OK","Capacity Issue","OK"))))))))),"Missing Inputs")</f>
        <v/>
      </c>
      <c r="AY40" s="27" t="n"/>
      <c r="AZ40" s="55" t="n"/>
    </row>
    <row r="41">
      <c r="A41" s="27" t="n"/>
      <c r="B41" s="27" t="n"/>
      <c r="C41" s="27" t="n"/>
      <c r="D41" s="27" t="n"/>
      <c r="E41" s="27" t="n"/>
      <c r="F41" s="27" t="n"/>
      <c r="G41" s="27" t="n"/>
      <c r="H41" s="55" t="n"/>
      <c r="I41" s="55" t="n"/>
      <c r="J41" s="55" t="n"/>
      <c r="K41" s="55" t="n"/>
      <c r="L41" s="29" t="n"/>
      <c r="M41" s="29" t="n"/>
      <c r="N41" s="30" t="n"/>
      <c r="O41" s="56" t="n"/>
      <c r="P41" s="36">
        <f>IFERROR(IF($A41="","",ROUND($M41*(1-$O41),0)),"")</f>
        <v/>
      </c>
      <c r="Q41" s="37">
        <f>IFERROR(IF($A41="","",$P41*$N41),"")</f>
        <v/>
      </c>
      <c r="R41" s="30" t="n"/>
      <c r="S41" s="37">
        <f>IFERROR(IF($A41="","",$P41*$R41),"")</f>
        <v/>
      </c>
      <c r="T41" s="29" t="n"/>
      <c r="U41" s="29" t="n"/>
      <c r="V41" s="30" t="n"/>
      <c r="W41" s="30" t="n"/>
      <c r="X41" s="36">
        <f>IFERROR(IF($A41="","",MIN($P41,MAX(0,$U41+$P41-$T41))),"")</f>
        <v/>
      </c>
      <c r="Y41" s="37">
        <f>IFERROR(IF($A41="","",$X41*$V41),"")</f>
        <v/>
      </c>
      <c r="Z41" s="37">
        <f>IFERROR(IF($A41="","",$X41*$W41),"")</f>
        <v/>
      </c>
      <c r="AA41" s="37">
        <f>IFERROR(IF($A41="","",$Y41-$Z41),"")</f>
        <v/>
      </c>
      <c r="AB41" s="30" t="n"/>
      <c r="AC41" s="30" t="n"/>
      <c r="AD41" s="30" t="n"/>
      <c r="AE41" s="56" t="n"/>
      <c r="AF41" s="37">
        <f>IFERROR(IF($A41="","",$AB41*$AE41),"")</f>
        <v/>
      </c>
      <c r="AG41" s="56" t="n"/>
      <c r="AH41" s="37">
        <f>IFERROR(IF($A41="","",$AB41*$AG41),"")</f>
        <v/>
      </c>
      <c r="AI41" s="30" t="n"/>
      <c r="AJ41" s="30" t="n"/>
      <c r="AK41" s="30" t="n"/>
      <c r="AL41" s="37">
        <f>IFERROR(IF($A41="","",SUM($Q41,$AB41,$AC41,$AD41,$AF41)),"")</f>
        <v/>
      </c>
      <c r="AM41" s="37">
        <f>IFERROR(IF($A41="","",SUM($S41,$AH41,$AI41,$AJ41,$AK41)),"")</f>
        <v/>
      </c>
      <c r="AN41" s="37">
        <f>IFERROR(IF($A41="","",$AL41-$AM41),"")</f>
        <v/>
      </c>
      <c r="AO41" s="37">
        <f>IFERROR(IF($A41="","",$AN41-$AA41),"")</f>
        <v/>
      </c>
      <c r="AP41" s="37">
        <f>IFERROR(IF($A41="","",$AN41/$P41),"")</f>
        <v/>
      </c>
      <c r="AQ41" s="37">
        <f>IFERROR(IF($A41="","",$N41-$V41),"")</f>
        <v/>
      </c>
      <c r="AR41" s="58">
        <f>IFERROR(IF($A41="","",$N41/$V41),"")</f>
        <v/>
      </c>
      <c r="AS41" s="58">
        <f>IFERROR(IF($A41="","",$X41/$P41),"")</f>
        <v/>
      </c>
      <c r="AT41" s="58">
        <f>IFERROR(IF($A41="","",$AN41/$AL41),"")</f>
        <v/>
      </c>
      <c r="AU41" s="39">
        <f>IFERROR(IF($A41="","",IF($AX41&lt;&gt;"OK","Hold / Incomplete",IF($AO41&gt;='Assumptions'!$B$14,"Accept",IF($AO41&gt;='Assumptions'!$B$15,"Review","Decline")))),"Hold / Incomplete")</f>
        <v/>
      </c>
      <c r="AV41" s="39">
        <f>IFERROR(IF($A41="","",IF(OR($G41="Lost",$G41="Canceled"),"Closed",IF($I41="","Missing Due Date",IF($I41&lt;TODAY(),"Overdue",IF($I41=TODAY(),"Due Today",IF($I41&lt;=TODAY()+7,"Due Within 7 Days","Future")))))),"")</f>
        <v/>
      </c>
      <c r="AW41" s="39">
        <f>IFERROR(IF($A41="","",IF(OR($L41="",$M41="",$T41="",$U41=""),"Missing Inputs",IF($P41&gt;$T41,"Capacity Exceeded",IF($L41&gt;'Assumptions'!$B$3,"Peak Review",IF($O41&gt;'Assumptions'!$B$17,"Wash Alert","OK"))))),"Missing Inputs")</f>
        <v/>
      </c>
      <c r="AX41" s="39">
        <f>IFERROR(IF($A41="","",IF($A41="","Missing ID",IF(OR($J41="",$K41=""),"Missing Dates",IF($K41&lt;$J41,"End Before Start",IF(OR($M41="",$T41=""),"Missing Room Nights",IF($N41="","Missing Group ADR",IF(OR($U41="",$V41=""),"Missing Transient Forecast",IF(COUNTIF($A$2:$A$151,$A41)&gt;1,"Duplicate ID",IF($AW41&lt;&gt;"OK","Capacity Issue","OK"))))))))),"Missing Inputs")</f>
        <v/>
      </c>
      <c r="AY41" s="27" t="n"/>
      <c r="AZ41" s="55" t="n"/>
    </row>
    <row r="42">
      <c r="A42" s="27" t="n"/>
      <c r="B42" s="27" t="n"/>
      <c r="C42" s="27" t="n"/>
      <c r="D42" s="27" t="n"/>
      <c r="E42" s="27" t="n"/>
      <c r="F42" s="27" t="n"/>
      <c r="G42" s="27" t="n"/>
      <c r="H42" s="55" t="n"/>
      <c r="I42" s="55" t="n"/>
      <c r="J42" s="55" t="n"/>
      <c r="K42" s="55" t="n"/>
      <c r="L42" s="29" t="n"/>
      <c r="M42" s="29" t="n"/>
      <c r="N42" s="30" t="n"/>
      <c r="O42" s="56" t="n"/>
      <c r="P42" s="32">
        <f>IFERROR(IF($A42="","",ROUND($M42*(1-$O42),0)),"")</f>
        <v/>
      </c>
      <c r="Q42" s="33">
        <f>IFERROR(IF($A42="","",$P42*$N42),"")</f>
        <v/>
      </c>
      <c r="R42" s="30" t="n"/>
      <c r="S42" s="33">
        <f>IFERROR(IF($A42="","",$P42*$R42),"")</f>
        <v/>
      </c>
      <c r="T42" s="29" t="n"/>
      <c r="U42" s="29" t="n"/>
      <c r="V42" s="30" t="n"/>
      <c r="W42" s="30" t="n"/>
      <c r="X42" s="32">
        <f>IFERROR(IF($A42="","",MIN($P42,MAX(0,$U42+$P42-$T42))),"")</f>
        <v/>
      </c>
      <c r="Y42" s="33">
        <f>IFERROR(IF($A42="","",$X42*$V42),"")</f>
        <v/>
      </c>
      <c r="Z42" s="33">
        <f>IFERROR(IF($A42="","",$X42*$W42),"")</f>
        <v/>
      </c>
      <c r="AA42" s="33">
        <f>IFERROR(IF($A42="","",$Y42-$Z42),"")</f>
        <v/>
      </c>
      <c r="AB42" s="30" t="n"/>
      <c r="AC42" s="30" t="n"/>
      <c r="AD42" s="30" t="n"/>
      <c r="AE42" s="56" t="n"/>
      <c r="AF42" s="33">
        <f>IFERROR(IF($A42="","",$AB42*$AE42),"")</f>
        <v/>
      </c>
      <c r="AG42" s="56" t="n"/>
      <c r="AH42" s="33">
        <f>IFERROR(IF($A42="","",$AB42*$AG42),"")</f>
        <v/>
      </c>
      <c r="AI42" s="30" t="n"/>
      <c r="AJ42" s="30" t="n"/>
      <c r="AK42" s="30" t="n"/>
      <c r="AL42" s="33">
        <f>IFERROR(IF($A42="","",SUM($Q42,$AB42,$AC42,$AD42,$AF42)),"")</f>
        <v/>
      </c>
      <c r="AM42" s="33">
        <f>IFERROR(IF($A42="","",SUM($S42,$AH42,$AI42,$AJ42,$AK42)),"")</f>
        <v/>
      </c>
      <c r="AN42" s="33">
        <f>IFERROR(IF($A42="","",$AL42-$AM42),"")</f>
        <v/>
      </c>
      <c r="AO42" s="33">
        <f>IFERROR(IF($A42="","",$AN42-$AA42),"")</f>
        <v/>
      </c>
      <c r="AP42" s="33">
        <f>IFERROR(IF($A42="","",$AN42/$P42),"")</f>
        <v/>
      </c>
      <c r="AQ42" s="33">
        <f>IFERROR(IF($A42="","",$N42-$V42),"")</f>
        <v/>
      </c>
      <c r="AR42" s="57">
        <f>IFERROR(IF($A42="","",$N42/$V42),"")</f>
        <v/>
      </c>
      <c r="AS42" s="57">
        <f>IFERROR(IF($A42="","",$X42/$P42),"")</f>
        <v/>
      </c>
      <c r="AT42" s="57">
        <f>IFERROR(IF($A42="","",$AN42/$AL42),"")</f>
        <v/>
      </c>
      <c r="AU42" s="35">
        <f>IFERROR(IF($A42="","",IF($AX42&lt;&gt;"OK","Hold / Incomplete",IF($AO42&gt;='Assumptions'!$B$14,"Accept",IF($AO42&gt;='Assumptions'!$B$15,"Review","Decline")))),"Hold / Incomplete")</f>
        <v/>
      </c>
      <c r="AV42" s="35">
        <f>IFERROR(IF($A42="","",IF(OR($G42="Lost",$G42="Canceled"),"Closed",IF($I42="","Missing Due Date",IF($I42&lt;TODAY(),"Overdue",IF($I42=TODAY(),"Due Today",IF($I42&lt;=TODAY()+7,"Due Within 7 Days","Future")))))),"")</f>
        <v/>
      </c>
      <c r="AW42" s="35">
        <f>IFERROR(IF($A42="","",IF(OR($L42="",$M42="",$T42="",$U42=""),"Missing Inputs",IF($P42&gt;$T42,"Capacity Exceeded",IF($L42&gt;'Assumptions'!$B$3,"Peak Review",IF($O42&gt;'Assumptions'!$B$17,"Wash Alert","OK"))))),"Missing Inputs")</f>
        <v/>
      </c>
      <c r="AX42" s="35">
        <f>IFERROR(IF($A42="","",IF($A42="","Missing ID",IF(OR($J42="",$K42=""),"Missing Dates",IF($K42&lt;$J42,"End Before Start",IF(OR($M42="",$T42=""),"Missing Room Nights",IF($N42="","Missing Group ADR",IF(OR($U42="",$V42=""),"Missing Transient Forecast",IF(COUNTIF($A$2:$A$151,$A42)&gt;1,"Duplicate ID",IF($AW42&lt;&gt;"OK","Capacity Issue","OK"))))))))),"Missing Inputs")</f>
        <v/>
      </c>
      <c r="AY42" s="27" t="n"/>
      <c r="AZ42" s="55" t="n"/>
    </row>
    <row r="43">
      <c r="A43" s="27" t="n"/>
      <c r="B43" s="27" t="n"/>
      <c r="C43" s="27" t="n"/>
      <c r="D43" s="27" t="n"/>
      <c r="E43" s="27" t="n"/>
      <c r="F43" s="27" t="n"/>
      <c r="G43" s="27" t="n"/>
      <c r="H43" s="55" t="n"/>
      <c r="I43" s="55" t="n"/>
      <c r="J43" s="55" t="n"/>
      <c r="K43" s="55" t="n"/>
      <c r="L43" s="29" t="n"/>
      <c r="M43" s="29" t="n"/>
      <c r="N43" s="30" t="n"/>
      <c r="O43" s="56" t="n"/>
      <c r="P43" s="36">
        <f>IFERROR(IF($A43="","",ROUND($M43*(1-$O43),0)),"")</f>
        <v/>
      </c>
      <c r="Q43" s="37">
        <f>IFERROR(IF($A43="","",$P43*$N43),"")</f>
        <v/>
      </c>
      <c r="R43" s="30" t="n"/>
      <c r="S43" s="37">
        <f>IFERROR(IF($A43="","",$P43*$R43),"")</f>
        <v/>
      </c>
      <c r="T43" s="29" t="n"/>
      <c r="U43" s="29" t="n"/>
      <c r="V43" s="30" t="n"/>
      <c r="W43" s="30" t="n"/>
      <c r="X43" s="36">
        <f>IFERROR(IF($A43="","",MIN($P43,MAX(0,$U43+$P43-$T43))),"")</f>
        <v/>
      </c>
      <c r="Y43" s="37">
        <f>IFERROR(IF($A43="","",$X43*$V43),"")</f>
        <v/>
      </c>
      <c r="Z43" s="37">
        <f>IFERROR(IF($A43="","",$X43*$W43),"")</f>
        <v/>
      </c>
      <c r="AA43" s="37">
        <f>IFERROR(IF($A43="","",$Y43-$Z43),"")</f>
        <v/>
      </c>
      <c r="AB43" s="30" t="n"/>
      <c r="AC43" s="30" t="n"/>
      <c r="AD43" s="30" t="n"/>
      <c r="AE43" s="56" t="n"/>
      <c r="AF43" s="37">
        <f>IFERROR(IF($A43="","",$AB43*$AE43),"")</f>
        <v/>
      </c>
      <c r="AG43" s="56" t="n"/>
      <c r="AH43" s="37">
        <f>IFERROR(IF($A43="","",$AB43*$AG43),"")</f>
        <v/>
      </c>
      <c r="AI43" s="30" t="n"/>
      <c r="AJ43" s="30" t="n"/>
      <c r="AK43" s="30" t="n"/>
      <c r="AL43" s="37">
        <f>IFERROR(IF($A43="","",SUM($Q43,$AB43,$AC43,$AD43,$AF43)),"")</f>
        <v/>
      </c>
      <c r="AM43" s="37">
        <f>IFERROR(IF($A43="","",SUM($S43,$AH43,$AI43,$AJ43,$AK43)),"")</f>
        <v/>
      </c>
      <c r="AN43" s="37">
        <f>IFERROR(IF($A43="","",$AL43-$AM43),"")</f>
        <v/>
      </c>
      <c r="AO43" s="37">
        <f>IFERROR(IF($A43="","",$AN43-$AA43),"")</f>
        <v/>
      </c>
      <c r="AP43" s="37">
        <f>IFERROR(IF($A43="","",$AN43/$P43),"")</f>
        <v/>
      </c>
      <c r="AQ43" s="37">
        <f>IFERROR(IF($A43="","",$N43-$V43),"")</f>
        <v/>
      </c>
      <c r="AR43" s="58">
        <f>IFERROR(IF($A43="","",$N43/$V43),"")</f>
        <v/>
      </c>
      <c r="AS43" s="58">
        <f>IFERROR(IF($A43="","",$X43/$P43),"")</f>
        <v/>
      </c>
      <c r="AT43" s="58">
        <f>IFERROR(IF($A43="","",$AN43/$AL43),"")</f>
        <v/>
      </c>
      <c r="AU43" s="39">
        <f>IFERROR(IF($A43="","",IF($AX43&lt;&gt;"OK","Hold / Incomplete",IF($AO43&gt;='Assumptions'!$B$14,"Accept",IF($AO43&gt;='Assumptions'!$B$15,"Review","Decline")))),"Hold / Incomplete")</f>
        <v/>
      </c>
      <c r="AV43" s="39">
        <f>IFERROR(IF($A43="","",IF(OR($G43="Lost",$G43="Canceled"),"Closed",IF($I43="","Missing Due Date",IF($I43&lt;TODAY(),"Overdue",IF($I43=TODAY(),"Due Today",IF($I43&lt;=TODAY()+7,"Due Within 7 Days","Future")))))),"")</f>
        <v/>
      </c>
      <c r="AW43" s="39">
        <f>IFERROR(IF($A43="","",IF(OR($L43="",$M43="",$T43="",$U43=""),"Missing Inputs",IF($P43&gt;$T43,"Capacity Exceeded",IF($L43&gt;'Assumptions'!$B$3,"Peak Review",IF($O43&gt;'Assumptions'!$B$17,"Wash Alert","OK"))))),"Missing Inputs")</f>
        <v/>
      </c>
      <c r="AX43" s="39">
        <f>IFERROR(IF($A43="","",IF($A43="","Missing ID",IF(OR($J43="",$K43=""),"Missing Dates",IF($K43&lt;$J43,"End Before Start",IF(OR($M43="",$T43=""),"Missing Room Nights",IF($N43="","Missing Group ADR",IF(OR($U43="",$V43=""),"Missing Transient Forecast",IF(COUNTIF($A$2:$A$151,$A43)&gt;1,"Duplicate ID",IF($AW43&lt;&gt;"OK","Capacity Issue","OK"))))))))),"Missing Inputs")</f>
        <v/>
      </c>
      <c r="AY43" s="27" t="n"/>
      <c r="AZ43" s="55" t="n"/>
    </row>
    <row r="44">
      <c r="A44" s="27" t="n"/>
      <c r="B44" s="27" t="n"/>
      <c r="C44" s="27" t="n"/>
      <c r="D44" s="27" t="n"/>
      <c r="E44" s="27" t="n"/>
      <c r="F44" s="27" t="n"/>
      <c r="G44" s="27" t="n"/>
      <c r="H44" s="55" t="n"/>
      <c r="I44" s="55" t="n"/>
      <c r="J44" s="55" t="n"/>
      <c r="K44" s="55" t="n"/>
      <c r="L44" s="29" t="n"/>
      <c r="M44" s="29" t="n"/>
      <c r="N44" s="30" t="n"/>
      <c r="O44" s="56" t="n"/>
      <c r="P44" s="32">
        <f>IFERROR(IF($A44="","",ROUND($M44*(1-$O44),0)),"")</f>
        <v/>
      </c>
      <c r="Q44" s="33">
        <f>IFERROR(IF($A44="","",$P44*$N44),"")</f>
        <v/>
      </c>
      <c r="R44" s="30" t="n"/>
      <c r="S44" s="33">
        <f>IFERROR(IF($A44="","",$P44*$R44),"")</f>
        <v/>
      </c>
      <c r="T44" s="29" t="n"/>
      <c r="U44" s="29" t="n"/>
      <c r="V44" s="30" t="n"/>
      <c r="W44" s="30" t="n"/>
      <c r="X44" s="32">
        <f>IFERROR(IF($A44="","",MIN($P44,MAX(0,$U44+$P44-$T44))),"")</f>
        <v/>
      </c>
      <c r="Y44" s="33">
        <f>IFERROR(IF($A44="","",$X44*$V44),"")</f>
        <v/>
      </c>
      <c r="Z44" s="33">
        <f>IFERROR(IF($A44="","",$X44*$W44),"")</f>
        <v/>
      </c>
      <c r="AA44" s="33">
        <f>IFERROR(IF($A44="","",$Y44-$Z44),"")</f>
        <v/>
      </c>
      <c r="AB44" s="30" t="n"/>
      <c r="AC44" s="30" t="n"/>
      <c r="AD44" s="30" t="n"/>
      <c r="AE44" s="56" t="n"/>
      <c r="AF44" s="33">
        <f>IFERROR(IF($A44="","",$AB44*$AE44),"")</f>
        <v/>
      </c>
      <c r="AG44" s="56" t="n"/>
      <c r="AH44" s="33">
        <f>IFERROR(IF($A44="","",$AB44*$AG44),"")</f>
        <v/>
      </c>
      <c r="AI44" s="30" t="n"/>
      <c r="AJ44" s="30" t="n"/>
      <c r="AK44" s="30" t="n"/>
      <c r="AL44" s="33">
        <f>IFERROR(IF($A44="","",SUM($Q44,$AB44,$AC44,$AD44,$AF44)),"")</f>
        <v/>
      </c>
      <c r="AM44" s="33">
        <f>IFERROR(IF($A44="","",SUM($S44,$AH44,$AI44,$AJ44,$AK44)),"")</f>
        <v/>
      </c>
      <c r="AN44" s="33">
        <f>IFERROR(IF($A44="","",$AL44-$AM44),"")</f>
        <v/>
      </c>
      <c r="AO44" s="33">
        <f>IFERROR(IF($A44="","",$AN44-$AA44),"")</f>
        <v/>
      </c>
      <c r="AP44" s="33">
        <f>IFERROR(IF($A44="","",$AN44/$P44),"")</f>
        <v/>
      </c>
      <c r="AQ44" s="33">
        <f>IFERROR(IF($A44="","",$N44-$V44),"")</f>
        <v/>
      </c>
      <c r="AR44" s="57">
        <f>IFERROR(IF($A44="","",$N44/$V44),"")</f>
        <v/>
      </c>
      <c r="AS44" s="57">
        <f>IFERROR(IF($A44="","",$X44/$P44),"")</f>
        <v/>
      </c>
      <c r="AT44" s="57">
        <f>IFERROR(IF($A44="","",$AN44/$AL44),"")</f>
        <v/>
      </c>
      <c r="AU44" s="35">
        <f>IFERROR(IF($A44="","",IF($AX44&lt;&gt;"OK","Hold / Incomplete",IF($AO44&gt;='Assumptions'!$B$14,"Accept",IF($AO44&gt;='Assumptions'!$B$15,"Review","Decline")))),"Hold / Incomplete")</f>
        <v/>
      </c>
      <c r="AV44" s="35">
        <f>IFERROR(IF($A44="","",IF(OR($G44="Lost",$G44="Canceled"),"Closed",IF($I44="","Missing Due Date",IF($I44&lt;TODAY(),"Overdue",IF($I44=TODAY(),"Due Today",IF($I44&lt;=TODAY()+7,"Due Within 7 Days","Future")))))),"")</f>
        <v/>
      </c>
      <c r="AW44" s="35">
        <f>IFERROR(IF($A44="","",IF(OR($L44="",$M44="",$T44="",$U44=""),"Missing Inputs",IF($P44&gt;$T44,"Capacity Exceeded",IF($L44&gt;'Assumptions'!$B$3,"Peak Review",IF($O44&gt;'Assumptions'!$B$17,"Wash Alert","OK"))))),"Missing Inputs")</f>
        <v/>
      </c>
      <c r="AX44" s="35">
        <f>IFERROR(IF($A44="","",IF($A44="","Missing ID",IF(OR($J44="",$K44=""),"Missing Dates",IF($K44&lt;$J44,"End Before Start",IF(OR($M44="",$T44=""),"Missing Room Nights",IF($N44="","Missing Group ADR",IF(OR($U44="",$V44=""),"Missing Transient Forecast",IF(COUNTIF($A$2:$A$151,$A44)&gt;1,"Duplicate ID",IF($AW44&lt;&gt;"OK","Capacity Issue","OK"))))))))),"Missing Inputs")</f>
        <v/>
      </c>
      <c r="AY44" s="27" t="n"/>
      <c r="AZ44" s="55" t="n"/>
    </row>
    <row r="45">
      <c r="A45" s="27" t="n"/>
      <c r="B45" s="27" t="n"/>
      <c r="C45" s="27" t="n"/>
      <c r="D45" s="27" t="n"/>
      <c r="E45" s="27" t="n"/>
      <c r="F45" s="27" t="n"/>
      <c r="G45" s="27" t="n"/>
      <c r="H45" s="55" t="n"/>
      <c r="I45" s="55" t="n"/>
      <c r="J45" s="55" t="n"/>
      <c r="K45" s="55" t="n"/>
      <c r="L45" s="29" t="n"/>
      <c r="M45" s="29" t="n"/>
      <c r="N45" s="30" t="n"/>
      <c r="O45" s="56" t="n"/>
      <c r="P45" s="36">
        <f>IFERROR(IF($A45="","",ROUND($M45*(1-$O45),0)),"")</f>
        <v/>
      </c>
      <c r="Q45" s="37">
        <f>IFERROR(IF($A45="","",$P45*$N45),"")</f>
        <v/>
      </c>
      <c r="R45" s="30" t="n"/>
      <c r="S45" s="37">
        <f>IFERROR(IF($A45="","",$P45*$R45),"")</f>
        <v/>
      </c>
      <c r="T45" s="29" t="n"/>
      <c r="U45" s="29" t="n"/>
      <c r="V45" s="30" t="n"/>
      <c r="W45" s="30" t="n"/>
      <c r="X45" s="36">
        <f>IFERROR(IF($A45="","",MIN($P45,MAX(0,$U45+$P45-$T45))),"")</f>
        <v/>
      </c>
      <c r="Y45" s="37">
        <f>IFERROR(IF($A45="","",$X45*$V45),"")</f>
        <v/>
      </c>
      <c r="Z45" s="37">
        <f>IFERROR(IF($A45="","",$X45*$W45),"")</f>
        <v/>
      </c>
      <c r="AA45" s="37">
        <f>IFERROR(IF($A45="","",$Y45-$Z45),"")</f>
        <v/>
      </c>
      <c r="AB45" s="30" t="n"/>
      <c r="AC45" s="30" t="n"/>
      <c r="AD45" s="30" t="n"/>
      <c r="AE45" s="56" t="n"/>
      <c r="AF45" s="37">
        <f>IFERROR(IF($A45="","",$AB45*$AE45),"")</f>
        <v/>
      </c>
      <c r="AG45" s="56" t="n"/>
      <c r="AH45" s="37">
        <f>IFERROR(IF($A45="","",$AB45*$AG45),"")</f>
        <v/>
      </c>
      <c r="AI45" s="30" t="n"/>
      <c r="AJ45" s="30" t="n"/>
      <c r="AK45" s="30" t="n"/>
      <c r="AL45" s="37">
        <f>IFERROR(IF($A45="","",SUM($Q45,$AB45,$AC45,$AD45,$AF45)),"")</f>
        <v/>
      </c>
      <c r="AM45" s="37">
        <f>IFERROR(IF($A45="","",SUM($S45,$AH45,$AI45,$AJ45,$AK45)),"")</f>
        <v/>
      </c>
      <c r="AN45" s="37">
        <f>IFERROR(IF($A45="","",$AL45-$AM45),"")</f>
        <v/>
      </c>
      <c r="AO45" s="37">
        <f>IFERROR(IF($A45="","",$AN45-$AA45),"")</f>
        <v/>
      </c>
      <c r="AP45" s="37">
        <f>IFERROR(IF($A45="","",$AN45/$P45),"")</f>
        <v/>
      </c>
      <c r="AQ45" s="37">
        <f>IFERROR(IF($A45="","",$N45-$V45),"")</f>
        <v/>
      </c>
      <c r="AR45" s="58">
        <f>IFERROR(IF($A45="","",$N45/$V45),"")</f>
        <v/>
      </c>
      <c r="AS45" s="58">
        <f>IFERROR(IF($A45="","",$X45/$P45),"")</f>
        <v/>
      </c>
      <c r="AT45" s="58">
        <f>IFERROR(IF($A45="","",$AN45/$AL45),"")</f>
        <v/>
      </c>
      <c r="AU45" s="39">
        <f>IFERROR(IF($A45="","",IF($AX45&lt;&gt;"OK","Hold / Incomplete",IF($AO45&gt;='Assumptions'!$B$14,"Accept",IF($AO45&gt;='Assumptions'!$B$15,"Review","Decline")))),"Hold / Incomplete")</f>
        <v/>
      </c>
      <c r="AV45" s="39">
        <f>IFERROR(IF($A45="","",IF(OR($G45="Lost",$G45="Canceled"),"Closed",IF($I45="","Missing Due Date",IF($I45&lt;TODAY(),"Overdue",IF($I45=TODAY(),"Due Today",IF($I45&lt;=TODAY()+7,"Due Within 7 Days","Future")))))),"")</f>
        <v/>
      </c>
      <c r="AW45" s="39">
        <f>IFERROR(IF($A45="","",IF(OR($L45="",$M45="",$T45="",$U45=""),"Missing Inputs",IF($P45&gt;$T45,"Capacity Exceeded",IF($L45&gt;'Assumptions'!$B$3,"Peak Review",IF($O45&gt;'Assumptions'!$B$17,"Wash Alert","OK"))))),"Missing Inputs")</f>
        <v/>
      </c>
      <c r="AX45" s="39">
        <f>IFERROR(IF($A45="","",IF($A45="","Missing ID",IF(OR($J45="",$K45=""),"Missing Dates",IF($K45&lt;$J45,"End Before Start",IF(OR($M45="",$T45=""),"Missing Room Nights",IF($N45="","Missing Group ADR",IF(OR($U45="",$V45=""),"Missing Transient Forecast",IF(COUNTIF($A$2:$A$151,$A45)&gt;1,"Duplicate ID",IF($AW45&lt;&gt;"OK","Capacity Issue","OK"))))))))),"Missing Inputs")</f>
        <v/>
      </c>
      <c r="AY45" s="27" t="n"/>
      <c r="AZ45" s="55" t="n"/>
    </row>
    <row r="46">
      <c r="A46" s="27" t="n"/>
      <c r="B46" s="27" t="n"/>
      <c r="C46" s="27" t="n"/>
      <c r="D46" s="27" t="n"/>
      <c r="E46" s="27" t="n"/>
      <c r="F46" s="27" t="n"/>
      <c r="G46" s="27" t="n"/>
      <c r="H46" s="55" t="n"/>
      <c r="I46" s="55" t="n"/>
      <c r="J46" s="55" t="n"/>
      <c r="K46" s="55" t="n"/>
      <c r="L46" s="29" t="n"/>
      <c r="M46" s="29" t="n"/>
      <c r="N46" s="30" t="n"/>
      <c r="O46" s="56" t="n"/>
      <c r="P46" s="32">
        <f>IFERROR(IF($A46="","",ROUND($M46*(1-$O46),0)),"")</f>
        <v/>
      </c>
      <c r="Q46" s="33">
        <f>IFERROR(IF($A46="","",$P46*$N46),"")</f>
        <v/>
      </c>
      <c r="R46" s="30" t="n"/>
      <c r="S46" s="33">
        <f>IFERROR(IF($A46="","",$P46*$R46),"")</f>
        <v/>
      </c>
      <c r="T46" s="29" t="n"/>
      <c r="U46" s="29" t="n"/>
      <c r="V46" s="30" t="n"/>
      <c r="W46" s="30" t="n"/>
      <c r="X46" s="32">
        <f>IFERROR(IF($A46="","",MIN($P46,MAX(0,$U46+$P46-$T46))),"")</f>
        <v/>
      </c>
      <c r="Y46" s="33">
        <f>IFERROR(IF($A46="","",$X46*$V46),"")</f>
        <v/>
      </c>
      <c r="Z46" s="33">
        <f>IFERROR(IF($A46="","",$X46*$W46),"")</f>
        <v/>
      </c>
      <c r="AA46" s="33">
        <f>IFERROR(IF($A46="","",$Y46-$Z46),"")</f>
        <v/>
      </c>
      <c r="AB46" s="30" t="n"/>
      <c r="AC46" s="30" t="n"/>
      <c r="AD46" s="30" t="n"/>
      <c r="AE46" s="56" t="n"/>
      <c r="AF46" s="33">
        <f>IFERROR(IF($A46="","",$AB46*$AE46),"")</f>
        <v/>
      </c>
      <c r="AG46" s="56" t="n"/>
      <c r="AH46" s="33">
        <f>IFERROR(IF($A46="","",$AB46*$AG46),"")</f>
        <v/>
      </c>
      <c r="AI46" s="30" t="n"/>
      <c r="AJ46" s="30" t="n"/>
      <c r="AK46" s="30" t="n"/>
      <c r="AL46" s="33">
        <f>IFERROR(IF($A46="","",SUM($Q46,$AB46,$AC46,$AD46,$AF46)),"")</f>
        <v/>
      </c>
      <c r="AM46" s="33">
        <f>IFERROR(IF($A46="","",SUM($S46,$AH46,$AI46,$AJ46,$AK46)),"")</f>
        <v/>
      </c>
      <c r="AN46" s="33">
        <f>IFERROR(IF($A46="","",$AL46-$AM46),"")</f>
        <v/>
      </c>
      <c r="AO46" s="33">
        <f>IFERROR(IF($A46="","",$AN46-$AA46),"")</f>
        <v/>
      </c>
      <c r="AP46" s="33">
        <f>IFERROR(IF($A46="","",$AN46/$P46),"")</f>
        <v/>
      </c>
      <c r="AQ46" s="33">
        <f>IFERROR(IF($A46="","",$N46-$V46),"")</f>
        <v/>
      </c>
      <c r="AR46" s="57">
        <f>IFERROR(IF($A46="","",$N46/$V46),"")</f>
        <v/>
      </c>
      <c r="AS46" s="57">
        <f>IFERROR(IF($A46="","",$X46/$P46),"")</f>
        <v/>
      </c>
      <c r="AT46" s="57">
        <f>IFERROR(IF($A46="","",$AN46/$AL46),"")</f>
        <v/>
      </c>
      <c r="AU46" s="35">
        <f>IFERROR(IF($A46="","",IF($AX46&lt;&gt;"OK","Hold / Incomplete",IF($AO46&gt;='Assumptions'!$B$14,"Accept",IF($AO46&gt;='Assumptions'!$B$15,"Review","Decline")))),"Hold / Incomplete")</f>
        <v/>
      </c>
      <c r="AV46" s="35">
        <f>IFERROR(IF($A46="","",IF(OR($G46="Lost",$G46="Canceled"),"Closed",IF($I46="","Missing Due Date",IF($I46&lt;TODAY(),"Overdue",IF($I46=TODAY(),"Due Today",IF($I46&lt;=TODAY()+7,"Due Within 7 Days","Future")))))),"")</f>
        <v/>
      </c>
      <c r="AW46" s="35">
        <f>IFERROR(IF($A46="","",IF(OR($L46="",$M46="",$T46="",$U46=""),"Missing Inputs",IF($P46&gt;$T46,"Capacity Exceeded",IF($L46&gt;'Assumptions'!$B$3,"Peak Review",IF($O46&gt;'Assumptions'!$B$17,"Wash Alert","OK"))))),"Missing Inputs")</f>
        <v/>
      </c>
      <c r="AX46" s="35">
        <f>IFERROR(IF($A46="","",IF($A46="","Missing ID",IF(OR($J46="",$K46=""),"Missing Dates",IF($K46&lt;$J46,"End Before Start",IF(OR($M46="",$T46=""),"Missing Room Nights",IF($N46="","Missing Group ADR",IF(OR($U46="",$V46=""),"Missing Transient Forecast",IF(COUNTIF($A$2:$A$151,$A46)&gt;1,"Duplicate ID",IF($AW46&lt;&gt;"OK","Capacity Issue","OK"))))))))),"Missing Inputs")</f>
        <v/>
      </c>
      <c r="AY46" s="27" t="n"/>
      <c r="AZ46" s="55" t="n"/>
    </row>
    <row r="47">
      <c r="A47" s="27" t="n"/>
      <c r="B47" s="27" t="n"/>
      <c r="C47" s="27" t="n"/>
      <c r="D47" s="27" t="n"/>
      <c r="E47" s="27" t="n"/>
      <c r="F47" s="27" t="n"/>
      <c r="G47" s="27" t="n"/>
      <c r="H47" s="55" t="n"/>
      <c r="I47" s="55" t="n"/>
      <c r="J47" s="55" t="n"/>
      <c r="K47" s="55" t="n"/>
      <c r="L47" s="29" t="n"/>
      <c r="M47" s="29" t="n"/>
      <c r="N47" s="30" t="n"/>
      <c r="O47" s="56" t="n"/>
      <c r="P47" s="36">
        <f>IFERROR(IF($A47="","",ROUND($M47*(1-$O47),0)),"")</f>
        <v/>
      </c>
      <c r="Q47" s="37">
        <f>IFERROR(IF($A47="","",$P47*$N47),"")</f>
        <v/>
      </c>
      <c r="R47" s="30" t="n"/>
      <c r="S47" s="37">
        <f>IFERROR(IF($A47="","",$P47*$R47),"")</f>
        <v/>
      </c>
      <c r="T47" s="29" t="n"/>
      <c r="U47" s="29" t="n"/>
      <c r="V47" s="30" t="n"/>
      <c r="W47" s="30" t="n"/>
      <c r="X47" s="36">
        <f>IFERROR(IF($A47="","",MIN($P47,MAX(0,$U47+$P47-$T47))),"")</f>
        <v/>
      </c>
      <c r="Y47" s="37">
        <f>IFERROR(IF($A47="","",$X47*$V47),"")</f>
        <v/>
      </c>
      <c r="Z47" s="37">
        <f>IFERROR(IF($A47="","",$X47*$W47),"")</f>
        <v/>
      </c>
      <c r="AA47" s="37">
        <f>IFERROR(IF($A47="","",$Y47-$Z47),"")</f>
        <v/>
      </c>
      <c r="AB47" s="30" t="n"/>
      <c r="AC47" s="30" t="n"/>
      <c r="AD47" s="30" t="n"/>
      <c r="AE47" s="56" t="n"/>
      <c r="AF47" s="37">
        <f>IFERROR(IF($A47="","",$AB47*$AE47),"")</f>
        <v/>
      </c>
      <c r="AG47" s="56" t="n"/>
      <c r="AH47" s="37">
        <f>IFERROR(IF($A47="","",$AB47*$AG47),"")</f>
        <v/>
      </c>
      <c r="AI47" s="30" t="n"/>
      <c r="AJ47" s="30" t="n"/>
      <c r="AK47" s="30" t="n"/>
      <c r="AL47" s="37">
        <f>IFERROR(IF($A47="","",SUM($Q47,$AB47,$AC47,$AD47,$AF47)),"")</f>
        <v/>
      </c>
      <c r="AM47" s="37">
        <f>IFERROR(IF($A47="","",SUM($S47,$AH47,$AI47,$AJ47,$AK47)),"")</f>
        <v/>
      </c>
      <c r="AN47" s="37">
        <f>IFERROR(IF($A47="","",$AL47-$AM47),"")</f>
        <v/>
      </c>
      <c r="AO47" s="37">
        <f>IFERROR(IF($A47="","",$AN47-$AA47),"")</f>
        <v/>
      </c>
      <c r="AP47" s="37">
        <f>IFERROR(IF($A47="","",$AN47/$P47),"")</f>
        <v/>
      </c>
      <c r="AQ47" s="37">
        <f>IFERROR(IF($A47="","",$N47-$V47),"")</f>
        <v/>
      </c>
      <c r="AR47" s="58">
        <f>IFERROR(IF($A47="","",$N47/$V47),"")</f>
        <v/>
      </c>
      <c r="AS47" s="58">
        <f>IFERROR(IF($A47="","",$X47/$P47),"")</f>
        <v/>
      </c>
      <c r="AT47" s="58">
        <f>IFERROR(IF($A47="","",$AN47/$AL47),"")</f>
        <v/>
      </c>
      <c r="AU47" s="39">
        <f>IFERROR(IF($A47="","",IF($AX47&lt;&gt;"OK","Hold / Incomplete",IF($AO47&gt;='Assumptions'!$B$14,"Accept",IF($AO47&gt;='Assumptions'!$B$15,"Review","Decline")))),"Hold / Incomplete")</f>
        <v/>
      </c>
      <c r="AV47" s="39">
        <f>IFERROR(IF($A47="","",IF(OR($G47="Lost",$G47="Canceled"),"Closed",IF($I47="","Missing Due Date",IF($I47&lt;TODAY(),"Overdue",IF($I47=TODAY(),"Due Today",IF($I47&lt;=TODAY()+7,"Due Within 7 Days","Future")))))),"")</f>
        <v/>
      </c>
      <c r="AW47" s="39">
        <f>IFERROR(IF($A47="","",IF(OR($L47="",$M47="",$T47="",$U47=""),"Missing Inputs",IF($P47&gt;$T47,"Capacity Exceeded",IF($L47&gt;'Assumptions'!$B$3,"Peak Review",IF($O47&gt;'Assumptions'!$B$17,"Wash Alert","OK"))))),"Missing Inputs")</f>
        <v/>
      </c>
      <c r="AX47" s="39">
        <f>IFERROR(IF($A47="","",IF($A47="","Missing ID",IF(OR($J47="",$K47=""),"Missing Dates",IF($K47&lt;$J47,"End Before Start",IF(OR($M47="",$T47=""),"Missing Room Nights",IF($N47="","Missing Group ADR",IF(OR($U47="",$V47=""),"Missing Transient Forecast",IF(COUNTIF($A$2:$A$151,$A47)&gt;1,"Duplicate ID",IF($AW47&lt;&gt;"OK","Capacity Issue","OK"))))))))),"Missing Inputs")</f>
        <v/>
      </c>
      <c r="AY47" s="27" t="n"/>
      <c r="AZ47" s="55" t="n"/>
    </row>
    <row r="48">
      <c r="A48" s="27" t="n"/>
      <c r="B48" s="27" t="n"/>
      <c r="C48" s="27" t="n"/>
      <c r="D48" s="27" t="n"/>
      <c r="E48" s="27" t="n"/>
      <c r="F48" s="27" t="n"/>
      <c r="G48" s="27" t="n"/>
      <c r="H48" s="55" t="n"/>
      <c r="I48" s="55" t="n"/>
      <c r="J48" s="55" t="n"/>
      <c r="K48" s="55" t="n"/>
      <c r="L48" s="29" t="n"/>
      <c r="M48" s="29" t="n"/>
      <c r="N48" s="30" t="n"/>
      <c r="O48" s="56" t="n"/>
      <c r="P48" s="32">
        <f>IFERROR(IF($A48="","",ROUND($M48*(1-$O48),0)),"")</f>
        <v/>
      </c>
      <c r="Q48" s="33">
        <f>IFERROR(IF($A48="","",$P48*$N48),"")</f>
        <v/>
      </c>
      <c r="R48" s="30" t="n"/>
      <c r="S48" s="33">
        <f>IFERROR(IF($A48="","",$P48*$R48),"")</f>
        <v/>
      </c>
      <c r="T48" s="29" t="n"/>
      <c r="U48" s="29" t="n"/>
      <c r="V48" s="30" t="n"/>
      <c r="W48" s="30" t="n"/>
      <c r="X48" s="32">
        <f>IFERROR(IF($A48="","",MIN($P48,MAX(0,$U48+$P48-$T48))),"")</f>
        <v/>
      </c>
      <c r="Y48" s="33">
        <f>IFERROR(IF($A48="","",$X48*$V48),"")</f>
        <v/>
      </c>
      <c r="Z48" s="33">
        <f>IFERROR(IF($A48="","",$X48*$W48),"")</f>
        <v/>
      </c>
      <c r="AA48" s="33">
        <f>IFERROR(IF($A48="","",$Y48-$Z48),"")</f>
        <v/>
      </c>
      <c r="AB48" s="30" t="n"/>
      <c r="AC48" s="30" t="n"/>
      <c r="AD48" s="30" t="n"/>
      <c r="AE48" s="56" t="n"/>
      <c r="AF48" s="33">
        <f>IFERROR(IF($A48="","",$AB48*$AE48),"")</f>
        <v/>
      </c>
      <c r="AG48" s="56" t="n"/>
      <c r="AH48" s="33">
        <f>IFERROR(IF($A48="","",$AB48*$AG48),"")</f>
        <v/>
      </c>
      <c r="AI48" s="30" t="n"/>
      <c r="AJ48" s="30" t="n"/>
      <c r="AK48" s="30" t="n"/>
      <c r="AL48" s="33">
        <f>IFERROR(IF($A48="","",SUM($Q48,$AB48,$AC48,$AD48,$AF48)),"")</f>
        <v/>
      </c>
      <c r="AM48" s="33">
        <f>IFERROR(IF($A48="","",SUM($S48,$AH48,$AI48,$AJ48,$AK48)),"")</f>
        <v/>
      </c>
      <c r="AN48" s="33">
        <f>IFERROR(IF($A48="","",$AL48-$AM48),"")</f>
        <v/>
      </c>
      <c r="AO48" s="33">
        <f>IFERROR(IF($A48="","",$AN48-$AA48),"")</f>
        <v/>
      </c>
      <c r="AP48" s="33">
        <f>IFERROR(IF($A48="","",$AN48/$P48),"")</f>
        <v/>
      </c>
      <c r="AQ48" s="33">
        <f>IFERROR(IF($A48="","",$N48-$V48),"")</f>
        <v/>
      </c>
      <c r="AR48" s="57">
        <f>IFERROR(IF($A48="","",$N48/$V48),"")</f>
        <v/>
      </c>
      <c r="AS48" s="57">
        <f>IFERROR(IF($A48="","",$X48/$P48),"")</f>
        <v/>
      </c>
      <c r="AT48" s="57">
        <f>IFERROR(IF($A48="","",$AN48/$AL48),"")</f>
        <v/>
      </c>
      <c r="AU48" s="35">
        <f>IFERROR(IF($A48="","",IF($AX48&lt;&gt;"OK","Hold / Incomplete",IF($AO48&gt;='Assumptions'!$B$14,"Accept",IF($AO48&gt;='Assumptions'!$B$15,"Review","Decline")))),"Hold / Incomplete")</f>
        <v/>
      </c>
      <c r="AV48" s="35">
        <f>IFERROR(IF($A48="","",IF(OR($G48="Lost",$G48="Canceled"),"Closed",IF($I48="","Missing Due Date",IF($I48&lt;TODAY(),"Overdue",IF($I48=TODAY(),"Due Today",IF($I48&lt;=TODAY()+7,"Due Within 7 Days","Future")))))),"")</f>
        <v/>
      </c>
      <c r="AW48" s="35">
        <f>IFERROR(IF($A48="","",IF(OR($L48="",$M48="",$T48="",$U48=""),"Missing Inputs",IF($P48&gt;$T48,"Capacity Exceeded",IF($L48&gt;'Assumptions'!$B$3,"Peak Review",IF($O48&gt;'Assumptions'!$B$17,"Wash Alert","OK"))))),"Missing Inputs")</f>
        <v/>
      </c>
      <c r="AX48" s="35">
        <f>IFERROR(IF($A48="","",IF($A48="","Missing ID",IF(OR($J48="",$K48=""),"Missing Dates",IF($K48&lt;$J48,"End Before Start",IF(OR($M48="",$T48=""),"Missing Room Nights",IF($N48="","Missing Group ADR",IF(OR($U48="",$V48=""),"Missing Transient Forecast",IF(COUNTIF($A$2:$A$151,$A48)&gt;1,"Duplicate ID",IF($AW48&lt;&gt;"OK","Capacity Issue","OK"))))))))),"Missing Inputs")</f>
        <v/>
      </c>
      <c r="AY48" s="27" t="n"/>
      <c r="AZ48" s="55" t="n"/>
    </row>
    <row r="49">
      <c r="A49" s="27" t="n"/>
      <c r="B49" s="27" t="n"/>
      <c r="C49" s="27" t="n"/>
      <c r="D49" s="27" t="n"/>
      <c r="E49" s="27" t="n"/>
      <c r="F49" s="27" t="n"/>
      <c r="G49" s="27" t="n"/>
      <c r="H49" s="55" t="n"/>
      <c r="I49" s="55" t="n"/>
      <c r="J49" s="55" t="n"/>
      <c r="K49" s="55" t="n"/>
      <c r="L49" s="29" t="n"/>
      <c r="M49" s="29" t="n"/>
      <c r="N49" s="30" t="n"/>
      <c r="O49" s="56" t="n"/>
      <c r="P49" s="36">
        <f>IFERROR(IF($A49="","",ROUND($M49*(1-$O49),0)),"")</f>
        <v/>
      </c>
      <c r="Q49" s="37">
        <f>IFERROR(IF($A49="","",$P49*$N49),"")</f>
        <v/>
      </c>
      <c r="R49" s="30" t="n"/>
      <c r="S49" s="37">
        <f>IFERROR(IF($A49="","",$P49*$R49),"")</f>
        <v/>
      </c>
      <c r="T49" s="29" t="n"/>
      <c r="U49" s="29" t="n"/>
      <c r="V49" s="30" t="n"/>
      <c r="W49" s="30" t="n"/>
      <c r="X49" s="36">
        <f>IFERROR(IF($A49="","",MIN($P49,MAX(0,$U49+$P49-$T49))),"")</f>
        <v/>
      </c>
      <c r="Y49" s="37">
        <f>IFERROR(IF($A49="","",$X49*$V49),"")</f>
        <v/>
      </c>
      <c r="Z49" s="37">
        <f>IFERROR(IF($A49="","",$X49*$W49),"")</f>
        <v/>
      </c>
      <c r="AA49" s="37">
        <f>IFERROR(IF($A49="","",$Y49-$Z49),"")</f>
        <v/>
      </c>
      <c r="AB49" s="30" t="n"/>
      <c r="AC49" s="30" t="n"/>
      <c r="AD49" s="30" t="n"/>
      <c r="AE49" s="56" t="n"/>
      <c r="AF49" s="37">
        <f>IFERROR(IF($A49="","",$AB49*$AE49),"")</f>
        <v/>
      </c>
      <c r="AG49" s="56" t="n"/>
      <c r="AH49" s="37">
        <f>IFERROR(IF($A49="","",$AB49*$AG49),"")</f>
        <v/>
      </c>
      <c r="AI49" s="30" t="n"/>
      <c r="AJ49" s="30" t="n"/>
      <c r="AK49" s="30" t="n"/>
      <c r="AL49" s="37">
        <f>IFERROR(IF($A49="","",SUM($Q49,$AB49,$AC49,$AD49,$AF49)),"")</f>
        <v/>
      </c>
      <c r="AM49" s="37">
        <f>IFERROR(IF($A49="","",SUM($S49,$AH49,$AI49,$AJ49,$AK49)),"")</f>
        <v/>
      </c>
      <c r="AN49" s="37">
        <f>IFERROR(IF($A49="","",$AL49-$AM49),"")</f>
        <v/>
      </c>
      <c r="AO49" s="37">
        <f>IFERROR(IF($A49="","",$AN49-$AA49),"")</f>
        <v/>
      </c>
      <c r="AP49" s="37">
        <f>IFERROR(IF($A49="","",$AN49/$P49),"")</f>
        <v/>
      </c>
      <c r="AQ49" s="37">
        <f>IFERROR(IF($A49="","",$N49-$V49),"")</f>
        <v/>
      </c>
      <c r="AR49" s="58">
        <f>IFERROR(IF($A49="","",$N49/$V49),"")</f>
        <v/>
      </c>
      <c r="AS49" s="58">
        <f>IFERROR(IF($A49="","",$X49/$P49),"")</f>
        <v/>
      </c>
      <c r="AT49" s="58">
        <f>IFERROR(IF($A49="","",$AN49/$AL49),"")</f>
        <v/>
      </c>
      <c r="AU49" s="39">
        <f>IFERROR(IF($A49="","",IF($AX49&lt;&gt;"OK","Hold / Incomplete",IF($AO49&gt;='Assumptions'!$B$14,"Accept",IF($AO49&gt;='Assumptions'!$B$15,"Review","Decline")))),"Hold / Incomplete")</f>
        <v/>
      </c>
      <c r="AV49" s="39">
        <f>IFERROR(IF($A49="","",IF(OR($G49="Lost",$G49="Canceled"),"Closed",IF($I49="","Missing Due Date",IF($I49&lt;TODAY(),"Overdue",IF($I49=TODAY(),"Due Today",IF($I49&lt;=TODAY()+7,"Due Within 7 Days","Future")))))),"")</f>
        <v/>
      </c>
      <c r="AW49" s="39">
        <f>IFERROR(IF($A49="","",IF(OR($L49="",$M49="",$T49="",$U49=""),"Missing Inputs",IF($P49&gt;$T49,"Capacity Exceeded",IF($L49&gt;'Assumptions'!$B$3,"Peak Review",IF($O49&gt;'Assumptions'!$B$17,"Wash Alert","OK"))))),"Missing Inputs")</f>
        <v/>
      </c>
      <c r="AX49" s="39">
        <f>IFERROR(IF($A49="","",IF($A49="","Missing ID",IF(OR($J49="",$K49=""),"Missing Dates",IF($K49&lt;$J49,"End Before Start",IF(OR($M49="",$T49=""),"Missing Room Nights",IF($N49="","Missing Group ADR",IF(OR($U49="",$V49=""),"Missing Transient Forecast",IF(COUNTIF($A$2:$A$151,$A49)&gt;1,"Duplicate ID",IF($AW49&lt;&gt;"OK","Capacity Issue","OK"))))))))),"Missing Inputs")</f>
        <v/>
      </c>
      <c r="AY49" s="27" t="n"/>
      <c r="AZ49" s="55" t="n"/>
    </row>
    <row r="50">
      <c r="A50" s="27" t="n"/>
      <c r="B50" s="27" t="n"/>
      <c r="C50" s="27" t="n"/>
      <c r="D50" s="27" t="n"/>
      <c r="E50" s="27" t="n"/>
      <c r="F50" s="27" t="n"/>
      <c r="G50" s="27" t="n"/>
      <c r="H50" s="55" t="n"/>
      <c r="I50" s="55" t="n"/>
      <c r="J50" s="55" t="n"/>
      <c r="K50" s="55" t="n"/>
      <c r="L50" s="29" t="n"/>
      <c r="M50" s="29" t="n"/>
      <c r="N50" s="30" t="n"/>
      <c r="O50" s="56" t="n"/>
      <c r="P50" s="32">
        <f>IFERROR(IF($A50="","",ROUND($M50*(1-$O50),0)),"")</f>
        <v/>
      </c>
      <c r="Q50" s="33">
        <f>IFERROR(IF($A50="","",$P50*$N50),"")</f>
        <v/>
      </c>
      <c r="R50" s="30" t="n"/>
      <c r="S50" s="33">
        <f>IFERROR(IF($A50="","",$P50*$R50),"")</f>
        <v/>
      </c>
      <c r="T50" s="29" t="n"/>
      <c r="U50" s="29" t="n"/>
      <c r="V50" s="30" t="n"/>
      <c r="W50" s="30" t="n"/>
      <c r="X50" s="32">
        <f>IFERROR(IF($A50="","",MIN($P50,MAX(0,$U50+$P50-$T50))),"")</f>
        <v/>
      </c>
      <c r="Y50" s="33">
        <f>IFERROR(IF($A50="","",$X50*$V50),"")</f>
        <v/>
      </c>
      <c r="Z50" s="33">
        <f>IFERROR(IF($A50="","",$X50*$W50),"")</f>
        <v/>
      </c>
      <c r="AA50" s="33">
        <f>IFERROR(IF($A50="","",$Y50-$Z50),"")</f>
        <v/>
      </c>
      <c r="AB50" s="30" t="n"/>
      <c r="AC50" s="30" t="n"/>
      <c r="AD50" s="30" t="n"/>
      <c r="AE50" s="56" t="n"/>
      <c r="AF50" s="33">
        <f>IFERROR(IF($A50="","",$AB50*$AE50),"")</f>
        <v/>
      </c>
      <c r="AG50" s="56" t="n"/>
      <c r="AH50" s="33">
        <f>IFERROR(IF($A50="","",$AB50*$AG50),"")</f>
        <v/>
      </c>
      <c r="AI50" s="30" t="n"/>
      <c r="AJ50" s="30" t="n"/>
      <c r="AK50" s="30" t="n"/>
      <c r="AL50" s="33">
        <f>IFERROR(IF($A50="","",SUM($Q50,$AB50,$AC50,$AD50,$AF50)),"")</f>
        <v/>
      </c>
      <c r="AM50" s="33">
        <f>IFERROR(IF($A50="","",SUM($S50,$AH50,$AI50,$AJ50,$AK50)),"")</f>
        <v/>
      </c>
      <c r="AN50" s="33">
        <f>IFERROR(IF($A50="","",$AL50-$AM50),"")</f>
        <v/>
      </c>
      <c r="AO50" s="33">
        <f>IFERROR(IF($A50="","",$AN50-$AA50),"")</f>
        <v/>
      </c>
      <c r="AP50" s="33">
        <f>IFERROR(IF($A50="","",$AN50/$P50),"")</f>
        <v/>
      </c>
      <c r="AQ50" s="33">
        <f>IFERROR(IF($A50="","",$N50-$V50),"")</f>
        <v/>
      </c>
      <c r="AR50" s="57">
        <f>IFERROR(IF($A50="","",$N50/$V50),"")</f>
        <v/>
      </c>
      <c r="AS50" s="57">
        <f>IFERROR(IF($A50="","",$X50/$P50),"")</f>
        <v/>
      </c>
      <c r="AT50" s="57">
        <f>IFERROR(IF($A50="","",$AN50/$AL50),"")</f>
        <v/>
      </c>
      <c r="AU50" s="35">
        <f>IFERROR(IF($A50="","",IF($AX50&lt;&gt;"OK","Hold / Incomplete",IF($AO50&gt;='Assumptions'!$B$14,"Accept",IF($AO50&gt;='Assumptions'!$B$15,"Review","Decline")))),"Hold / Incomplete")</f>
        <v/>
      </c>
      <c r="AV50" s="35">
        <f>IFERROR(IF($A50="","",IF(OR($G50="Lost",$G50="Canceled"),"Closed",IF($I50="","Missing Due Date",IF($I50&lt;TODAY(),"Overdue",IF($I50=TODAY(),"Due Today",IF($I50&lt;=TODAY()+7,"Due Within 7 Days","Future")))))),"")</f>
        <v/>
      </c>
      <c r="AW50" s="35">
        <f>IFERROR(IF($A50="","",IF(OR($L50="",$M50="",$T50="",$U50=""),"Missing Inputs",IF($P50&gt;$T50,"Capacity Exceeded",IF($L50&gt;'Assumptions'!$B$3,"Peak Review",IF($O50&gt;'Assumptions'!$B$17,"Wash Alert","OK"))))),"Missing Inputs")</f>
        <v/>
      </c>
      <c r="AX50" s="35">
        <f>IFERROR(IF($A50="","",IF($A50="","Missing ID",IF(OR($J50="",$K50=""),"Missing Dates",IF($K50&lt;$J50,"End Before Start",IF(OR($M50="",$T50=""),"Missing Room Nights",IF($N50="","Missing Group ADR",IF(OR($U50="",$V50=""),"Missing Transient Forecast",IF(COUNTIF($A$2:$A$151,$A50)&gt;1,"Duplicate ID",IF($AW50&lt;&gt;"OK","Capacity Issue","OK"))))))))),"Missing Inputs")</f>
        <v/>
      </c>
      <c r="AY50" s="27" t="n"/>
      <c r="AZ50" s="55" t="n"/>
    </row>
    <row r="51">
      <c r="A51" s="27" t="n"/>
      <c r="B51" s="27" t="n"/>
      <c r="C51" s="27" t="n"/>
      <c r="D51" s="27" t="n"/>
      <c r="E51" s="27" t="n"/>
      <c r="F51" s="27" t="n"/>
      <c r="G51" s="27" t="n"/>
      <c r="H51" s="55" t="n"/>
      <c r="I51" s="55" t="n"/>
      <c r="J51" s="55" t="n"/>
      <c r="K51" s="55" t="n"/>
      <c r="L51" s="29" t="n"/>
      <c r="M51" s="29" t="n"/>
      <c r="N51" s="30" t="n"/>
      <c r="O51" s="56" t="n"/>
      <c r="P51" s="36">
        <f>IFERROR(IF($A51="","",ROUND($M51*(1-$O51),0)),"")</f>
        <v/>
      </c>
      <c r="Q51" s="37">
        <f>IFERROR(IF($A51="","",$P51*$N51),"")</f>
        <v/>
      </c>
      <c r="R51" s="30" t="n"/>
      <c r="S51" s="37">
        <f>IFERROR(IF($A51="","",$P51*$R51),"")</f>
        <v/>
      </c>
      <c r="T51" s="29" t="n"/>
      <c r="U51" s="29" t="n"/>
      <c r="V51" s="30" t="n"/>
      <c r="W51" s="30" t="n"/>
      <c r="X51" s="36">
        <f>IFERROR(IF($A51="","",MIN($P51,MAX(0,$U51+$P51-$T51))),"")</f>
        <v/>
      </c>
      <c r="Y51" s="37">
        <f>IFERROR(IF($A51="","",$X51*$V51),"")</f>
        <v/>
      </c>
      <c r="Z51" s="37">
        <f>IFERROR(IF($A51="","",$X51*$W51),"")</f>
        <v/>
      </c>
      <c r="AA51" s="37">
        <f>IFERROR(IF($A51="","",$Y51-$Z51),"")</f>
        <v/>
      </c>
      <c r="AB51" s="30" t="n"/>
      <c r="AC51" s="30" t="n"/>
      <c r="AD51" s="30" t="n"/>
      <c r="AE51" s="56" t="n"/>
      <c r="AF51" s="37">
        <f>IFERROR(IF($A51="","",$AB51*$AE51),"")</f>
        <v/>
      </c>
      <c r="AG51" s="56" t="n"/>
      <c r="AH51" s="37">
        <f>IFERROR(IF($A51="","",$AB51*$AG51),"")</f>
        <v/>
      </c>
      <c r="AI51" s="30" t="n"/>
      <c r="AJ51" s="30" t="n"/>
      <c r="AK51" s="30" t="n"/>
      <c r="AL51" s="37">
        <f>IFERROR(IF($A51="","",SUM($Q51,$AB51,$AC51,$AD51,$AF51)),"")</f>
        <v/>
      </c>
      <c r="AM51" s="37">
        <f>IFERROR(IF($A51="","",SUM($S51,$AH51,$AI51,$AJ51,$AK51)),"")</f>
        <v/>
      </c>
      <c r="AN51" s="37">
        <f>IFERROR(IF($A51="","",$AL51-$AM51),"")</f>
        <v/>
      </c>
      <c r="AO51" s="37">
        <f>IFERROR(IF($A51="","",$AN51-$AA51),"")</f>
        <v/>
      </c>
      <c r="AP51" s="37">
        <f>IFERROR(IF($A51="","",$AN51/$P51),"")</f>
        <v/>
      </c>
      <c r="AQ51" s="37">
        <f>IFERROR(IF($A51="","",$N51-$V51),"")</f>
        <v/>
      </c>
      <c r="AR51" s="58">
        <f>IFERROR(IF($A51="","",$N51/$V51),"")</f>
        <v/>
      </c>
      <c r="AS51" s="58">
        <f>IFERROR(IF($A51="","",$X51/$P51),"")</f>
        <v/>
      </c>
      <c r="AT51" s="58">
        <f>IFERROR(IF($A51="","",$AN51/$AL51),"")</f>
        <v/>
      </c>
      <c r="AU51" s="39">
        <f>IFERROR(IF($A51="","",IF($AX51&lt;&gt;"OK","Hold / Incomplete",IF($AO51&gt;='Assumptions'!$B$14,"Accept",IF($AO51&gt;='Assumptions'!$B$15,"Review","Decline")))),"Hold / Incomplete")</f>
        <v/>
      </c>
      <c r="AV51" s="39">
        <f>IFERROR(IF($A51="","",IF(OR($G51="Lost",$G51="Canceled"),"Closed",IF($I51="","Missing Due Date",IF($I51&lt;TODAY(),"Overdue",IF($I51=TODAY(),"Due Today",IF($I51&lt;=TODAY()+7,"Due Within 7 Days","Future")))))),"")</f>
        <v/>
      </c>
      <c r="AW51" s="39">
        <f>IFERROR(IF($A51="","",IF(OR($L51="",$M51="",$T51="",$U51=""),"Missing Inputs",IF($P51&gt;$T51,"Capacity Exceeded",IF($L51&gt;'Assumptions'!$B$3,"Peak Review",IF($O51&gt;'Assumptions'!$B$17,"Wash Alert","OK"))))),"Missing Inputs")</f>
        <v/>
      </c>
      <c r="AX51" s="39">
        <f>IFERROR(IF($A51="","",IF($A51="","Missing ID",IF(OR($J51="",$K51=""),"Missing Dates",IF($K51&lt;$J51,"End Before Start",IF(OR($M51="",$T51=""),"Missing Room Nights",IF($N51="","Missing Group ADR",IF(OR($U51="",$V51=""),"Missing Transient Forecast",IF(COUNTIF($A$2:$A$151,$A51)&gt;1,"Duplicate ID",IF($AW51&lt;&gt;"OK","Capacity Issue","OK"))))))))),"Missing Inputs")</f>
        <v/>
      </c>
      <c r="AY51" s="27" t="n"/>
      <c r="AZ51" s="55" t="n"/>
    </row>
    <row r="52">
      <c r="A52" s="27" t="n"/>
      <c r="B52" s="27" t="n"/>
      <c r="C52" s="27" t="n"/>
      <c r="D52" s="27" t="n"/>
      <c r="E52" s="27" t="n"/>
      <c r="F52" s="27" t="n"/>
      <c r="G52" s="27" t="n"/>
      <c r="H52" s="55" t="n"/>
      <c r="I52" s="55" t="n"/>
      <c r="J52" s="55" t="n"/>
      <c r="K52" s="55" t="n"/>
      <c r="L52" s="29" t="n"/>
      <c r="M52" s="29" t="n"/>
      <c r="N52" s="30" t="n"/>
      <c r="O52" s="56" t="n"/>
      <c r="P52" s="32">
        <f>IFERROR(IF($A52="","",ROUND($M52*(1-$O52),0)),"")</f>
        <v/>
      </c>
      <c r="Q52" s="33">
        <f>IFERROR(IF($A52="","",$P52*$N52),"")</f>
        <v/>
      </c>
      <c r="R52" s="30" t="n"/>
      <c r="S52" s="33">
        <f>IFERROR(IF($A52="","",$P52*$R52),"")</f>
        <v/>
      </c>
      <c r="T52" s="29" t="n"/>
      <c r="U52" s="29" t="n"/>
      <c r="V52" s="30" t="n"/>
      <c r="W52" s="30" t="n"/>
      <c r="X52" s="32">
        <f>IFERROR(IF($A52="","",MIN($P52,MAX(0,$U52+$P52-$T52))),"")</f>
        <v/>
      </c>
      <c r="Y52" s="33">
        <f>IFERROR(IF($A52="","",$X52*$V52),"")</f>
        <v/>
      </c>
      <c r="Z52" s="33">
        <f>IFERROR(IF($A52="","",$X52*$W52),"")</f>
        <v/>
      </c>
      <c r="AA52" s="33">
        <f>IFERROR(IF($A52="","",$Y52-$Z52),"")</f>
        <v/>
      </c>
      <c r="AB52" s="30" t="n"/>
      <c r="AC52" s="30" t="n"/>
      <c r="AD52" s="30" t="n"/>
      <c r="AE52" s="56" t="n"/>
      <c r="AF52" s="33">
        <f>IFERROR(IF($A52="","",$AB52*$AE52),"")</f>
        <v/>
      </c>
      <c r="AG52" s="56" t="n"/>
      <c r="AH52" s="33">
        <f>IFERROR(IF($A52="","",$AB52*$AG52),"")</f>
        <v/>
      </c>
      <c r="AI52" s="30" t="n"/>
      <c r="AJ52" s="30" t="n"/>
      <c r="AK52" s="30" t="n"/>
      <c r="AL52" s="33">
        <f>IFERROR(IF($A52="","",SUM($Q52,$AB52,$AC52,$AD52,$AF52)),"")</f>
        <v/>
      </c>
      <c r="AM52" s="33">
        <f>IFERROR(IF($A52="","",SUM($S52,$AH52,$AI52,$AJ52,$AK52)),"")</f>
        <v/>
      </c>
      <c r="AN52" s="33">
        <f>IFERROR(IF($A52="","",$AL52-$AM52),"")</f>
        <v/>
      </c>
      <c r="AO52" s="33">
        <f>IFERROR(IF($A52="","",$AN52-$AA52),"")</f>
        <v/>
      </c>
      <c r="AP52" s="33">
        <f>IFERROR(IF($A52="","",$AN52/$P52),"")</f>
        <v/>
      </c>
      <c r="AQ52" s="33">
        <f>IFERROR(IF($A52="","",$N52-$V52),"")</f>
        <v/>
      </c>
      <c r="AR52" s="57">
        <f>IFERROR(IF($A52="","",$N52/$V52),"")</f>
        <v/>
      </c>
      <c r="AS52" s="57">
        <f>IFERROR(IF($A52="","",$X52/$P52),"")</f>
        <v/>
      </c>
      <c r="AT52" s="57">
        <f>IFERROR(IF($A52="","",$AN52/$AL52),"")</f>
        <v/>
      </c>
      <c r="AU52" s="35">
        <f>IFERROR(IF($A52="","",IF($AX52&lt;&gt;"OK","Hold / Incomplete",IF($AO52&gt;='Assumptions'!$B$14,"Accept",IF($AO52&gt;='Assumptions'!$B$15,"Review","Decline")))),"Hold / Incomplete")</f>
        <v/>
      </c>
      <c r="AV52" s="35">
        <f>IFERROR(IF($A52="","",IF(OR($G52="Lost",$G52="Canceled"),"Closed",IF($I52="","Missing Due Date",IF($I52&lt;TODAY(),"Overdue",IF($I52=TODAY(),"Due Today",IF($I52&lt;=TODAY()+7,"Due Within 7 Days","Future")))))),"")</f>
        <v/>
      </c>
      <c r="AW52" s="35">
        <f>IFERROR(IF($A52="","",IF(OR($L52="",$M52="",$T52="",$U52=""),"Missing Inputs",IF($P52&gt;$T52,"Capacity Exceeded",IF($L52&gt;'Assumptions'!$B$3,"Peak Review",IF($O52&gt;'Assumptions'!$B$17,"Wash Alert","OK"))))),"Missing Inputs")</f>
        <v/>
      </c>
      <c r="AX52" s="35">
        <f>IFERROR(IF($A52="","",IF($A52="","Missing ID",IF(OR($J52="",$K52=""),"Missing Dates",IF($K52&lt;$J52,"End Before Start",IF(OR($M52="",$T52=""),"Missing Room Nights",IF($N52="","Missing Group ADR",IF(OR($U52="",$V52=""),"Missing Transient Forecast",IF(COUNTIF($A$2:$A$151,$A52)&gt;1,"Duplicate ID",IF($AW52&lt;&gt;"OK","Capacity Issue","OK"))))))))),"Missing Inputs")</f>
        <v/>
      </c>
      <c r="AY52" s="27" t="n"/>
      <c r="AZ52" s="55" t="n"/>
    </row>
    <row r="53">
      <c r="A53" s="27" t="n"/>
      <c r="B53" s="27" t="n"/>
      <c r="C53" s="27" t="n"/>
      <c r="D53" s="27" t="n"/>
      <c r="E53" s="27" t="n"/>
      <c r="F53" s="27" t="n"/>
      <c r="G53" s="27" t="n"/>
      <c r="H53" s="55" t="n"/>
      <c r="I53" s="55" t="n"/>
      <c r="J53" s="55" t="n"/>
      <c r="K53" s="55" t="n"/>
      <c r="L53" s="29" t="n"/>
      <c r="M53" s="29" t="n"/>
      <c r="N53" s="30" t="n"/>
      <c r="O53" s="56" t="n"/>
      <c r="P53" s="36">
        <f>IFERROR(IF($A53="","",ROUND($M53*(1-$O53),0)),"")</f>
        <v/>
      </c>
      <c r="Q53" s="37">
        <f>IFERROR(IF($A53="","",$P53*$N53),"")</f>
        <v/>
      </c>
      <c r="R53" s="30" t="n"/>
      <c r="S53" s="37">
        <f>IFERROR(IF($A53="","",$P53*$R53),"")</f>
        <v/>
      </c>
      <c r="T53" s="29" t="n"/>
      <c r="U53" s="29" t="n"/>
      <c r="V53" s="30" t="n"/>
      <c r="W53" s="30" t="n"/>
      <c r="X53" s="36">
        <f>IFERROR(IF($A53="","",MIN($P53,MAX(0,$U53+$P53-$T53))),"")</f>
        <v/>
      </c>
      <c r="Y53" s="37">
        <f>IFERROR(IF($A53="","",$X53*$V53),"")</f>
        <v/>
      </c>
      <c r="Z53" s="37">
        <f>IFERROR(IF($A53="","",$X53*$W53),"")</f>
        <v/>
      </c>
      <c r="AA53" s="37">
        <f>IFERROR(IF($A53="","",$Y53-$Z53),"")</f>
        <v/>
      </c>
      <c r="AB53" s="30" t="n"/>
      <c r="AC53" s="30" t="n"/>
      <c r="AD53" s="30" t="n"/>
      <c r="AE53" s="56" t="n"/>
      <c r="AF53" s="37">
        <f>IFERROR(IF($A53="","",$AB53*$AE53),"")</f>
        <v/>
      </c>
      <c r="AG53" s="56" t="n"/>
      <c r="AH53" s="37">
        <f>IFERROR(IF($A53="","",$AB53*$AG53),"")</f>
        <v/>
      </c>
      <c r="AI53" s="30" t="n"/>
      <c r="AJ53" s="30" t="n"/>
      <c r="AK53" s="30" t="n"/>
      <c r="AL53" s="37">
        <f>IFERROR(IF($A53="","",SUM($Q53,$AB53,$AC53,$AD53,$AF53)),"")</f>
        <v/>
      </c>
      <c r="AM53" s="37">
        <f>IFERROR(IF($A53="","",SUM($S53,$AH53,$AI53,$AJ53,$AK53)),"")</f>
        <v/>
      </c>
      <c r="AN53" s="37">
        <f>IFERROR(IF($A53="","",$AL53-$AM53),"")</f>
        <v/>
      </c>
      <c r="AO53" s="37">
        <f>IFERROR(IF($A53="","",$AN53-$AA53),"")</f>
        <v/>
      </c>
      <c r="AP53" s="37">
        <f>IFERROR(IF($A53="","",$AN53/$P53),"")</f>
        <v/>
      </c>
      <c r="AQ53" s="37">
        <f>IFERROR(IF($A53="","",$N53-$V53),"")</f>
        <v/>
      </c>
      <c r="AR53" s="58">
        <f>IFERROR(IF($A53="","",$N53/$V53),"")</f>
        <v/>
      </c>
      <c r="AS53" s="58">
        <f>IFERROR(IF($A53="","",$X53/$P53),"")</f>
        <v/>
      </c>
      <c r="AT53" s="58">
        <f>IFERROR(IF($A53="","",$AN53/$AL53),"")</f>
        <v/>
      </c>
      <c r="AU53" s="39">
        <f>IFERROR(IF($A53="","",IF($AX53&lt;&gt;"OK","Hold / Incomplete",IF($AO53&gt;='Assumptions'!$B$14,"Accept",IF($AO53&gt;='Assumptions'!$B$15,"Review","Decline")))),"Hold / Incomplete")</f>
        <v/>
      </c>
      <c r="AV53" s="39">
        <f>IFERROR(IF($A53="","",IF(OR($G53="Lost",$G53="Canceled"),"Closed",IF($I53="","Missing Due Date",IF($I53&lt;TODAY(),"Overdue",IF($I53=TODAY(),"Due Today",IF($I53&lt;=TODAY()+7,"Due Within 7 Days","Future")))))),"")</f>
        <v/>
      </c>
      <c r="AW53" s="39">
        <f>IFERROR(IF($A53="","",IF(OR($L53="",$M53="",$T53="",$U53=""),"Missing Inputs",IF($P53&gt;$T53,"Capacity Exceeded",IF($L53&gt;'Assumptions'!$B$3,"Peak Review",IF($O53&gt;'Assumptions'!$B$17,"Wash Alert","OK"))))),"Missing Inputs")</f>
        <v/>
      </c>
      <c r="AX53" s="39">
        <f>IFERROR(IF($A53="","",IF($A53="","Missing ID",IF(OR($J53="",$K53=""),"Missing Dates",IF($K53&lt;$J53,"End Before Start",IF(OR($M53="",$T53=""),"Missing Room Nights",IF($N53="","Missing Group ADR",IF(OR($U53="",$V53=""),"Missing Transient Forecast",IF(COUNTIF($A$2:$A$151,$A53)&gt;1,"Duplicate ID",IF($AW53&lt;&gt;"OK","Capacity Issue","OK"))))))))),"Missing Inputs")</f>
        <v/>
      </c>
      <c r="AY53" s="27" t="n"/>
      <c r="AZ53" s="55" t="n"/>
    </row>
    <row r="54">
      <c r="A54" s="27" t="n"/>
      <c r="B54" s="27" t="n"/>
      <c r="C54" s="27" t="n"/>
      <c r="D54" s="27" t="n"/>
      <c r="E54" s="27" t="n"/>
      <c r="F54" s="27" t="n"/>
      <c r="G54" s="27" t="n"/>
      <c r="H54" s="55" t="n"/>
      <c r="I54" s="55" t="n"/>
      <c r="J54" s="55" t="n"/>
      <c r="K54" s="55" t="n"/>
      <c r="L54" s="29" t="n"/>
      <c r="M54" s="29" t="n"/>
      <c r="N54" s="30" t="n"/>
      <c r="O54" s="56" t="n"/>
      <c r="P54" s="32">
        <f>IFERROR(IF($A54="","",ROUND($M54*(1-$O54),0)),"")</f>
        <v/>
      </c>
      <c r="Q54" s="33">
        <f>IFERROR(IF($A54="","",$P54*$N54),"")</f>
        <v/>
      </c>
      <c r="R54" s="30" t="n"/>
      <c r="S54" s="33">
        <f>IFERROR(IF($A54="","",$P54*$R54),"")</f>
        <v/>
      </c>
      <c r="T54" s="29" t="n"/>
      <c r="U54" s="29" t="n"/>
      <c r="V54" s="30" t="n"/>
      <c r="W54" s="30" t="n"/>
      <c r="X54" s="32">
        <f>IFERROR(IF($A54="","",MIN($P54,MAX(0,$U54+$P54-$T54))),"")</f>
        <v/>
      </c>
      <c r="Y54" s="33">
        <f>IFERROR(IF($A54="","",$X54*$V54),"")</f>
        <v/>
      </c>
      <c r="Z54" s="33">
        <f>IFERROR(IF($A54="","",$X54*$W54),"")</f>
        <v/>
      </c>
      <c r="AA54" s="33">
        <f>IFERROR(IF($A54="","",$Y54-$Z54),"")</f>
        <v/>
      </c>
      <c r="AB54" s="30" t="n"/>
      <c r="AC54" s="30" t="n"/>
      <c r="AD54" s="30" t="n"/>
      <c r="AE54" s="56" t="n"/>
      <c r="AF54" s="33">
        <f>IFERROR(IF($A54="","",$AB54*$AE54),"")</f>
        <v/>
      </c>
      <c r="AG54" s="56" t="n"/>
      <c r="AH54" s="33">
        <f>IFERROR(IF($A54="","",$AB54*$AG54),"")</f>
        <v/>
      </c>
      <c r="AI54" s="30" t="n"/>
      <c r="AJ54" s="30" t="n"/>
      <c r="AK54" s="30" t="n"/>
      <c r="AL54" s="33">
        <f>IFERROR(IF($A54="","",SUM($Q54,$AB54,$AC54,$AD54,$AF54)),"")</f>
        <v/>
      </c>
      <c r="AM54" s="33">
        <f>IFERROR(IF($A54="","",SUM($S54,$AH54,$AI54,$AJ54,$AK54)),"")</f>
        <v/>
      </c>
      <c r="AN54" s="33">
        <f>IFERROR(IF($A54="","",$AL54-$AM54),"")</f>
        <v/>
      </c>
      <c r="AO54" s="33">
        <f>IFERROR(IF($A54="","",$AN54-$AA54),"")</f>
        <v/>
      </c>
      <c r="AP54" s="33">
        <f>IFERROR(IF($A54="","",$AN54/$P54),"")</f>
        <v/>
      </c>
      <c r="AQ54" s="33">
        <f>IFERROR(IF($A54="","",$N54-$V54),"")</f>
        <v/>
      </c>
      <c r="AR54" s="57">
        <f>IFERROR(IF($A54="","",$N54/$V54),"")</f>
        <v/>
      </c>
      <c r="AS54" s="57">
        <f>IFERROR(IF($A54="","",$X54/$P54),"")</f>
        <v/>
      </c>
      <c r="AT54" s="57">
        <f>IFERROR(IF($A54="","",$AN54/$AL54),"")</f>
        <v/>
      </c>
      <c r="AU54" s="35">
        <f>IFERROR(IF($A54="","",IF($AX54&lt;&gt;"OK","Hold / Incomplete",IF($AO54&gt;='Assumptions'!$B$14,"Accept",IF($AO54&gt;='Assumptions'!$B$15,"Review","Decline")))),"Hold / Incomplete")</f>
        <v/>
      </c>
      <c r="AV54" s="35">
        <f>IFERROR(IF($A54="","",IF(OR($G54="Lost",$G54="Canceled"),"Closed",IF($I54="","Missing Due Date",IF($I54&lt;TODAY(),"Overdue",IF($I54=TODAY(),"Due Today",IF($I54&lt;=TODAY()+7,"Due Within 7 Days","Future")))))),"")</f>
        <v/>
      </c>
      <c r="AW54" s="35">
        <f>IFERROR(IF($A54="","",IF(OR($L54="",$M54="",$T54="",$U54=""),"Missing Inputs",IF($P54&gt;$T54,"Capacity Exceeded",IF($L54&gt;'Assumptions'!$B$3,"Peak Review",IF($O54&gt;'Assumptions'!$B$17,"Wash Alert","OK"))))),"Missing Inputs")</f>
        <v/>
      </c>
      <c r="AX54" s="35">
        <f>IFERROR(IF($A54="","",IF($A54="","Missing ID",IF(OR($J54="",$K54=""),"Missing Dates",IF($K54&lt;$J54,"End Before Start",IF(OR($M54="",$T54=""),"Missing Room Nights",IF($N54="","Missing Group ADR",IF(OR($U54="",$V54=""),"Missing Transient Forecast",IF(COUNTIF($A$2:$A$151,$A54)&gt;1,"Duplicate ID",IF($AW54&lt;&gt;"OK","Capacity Issue","OK"))))))))),"Missing Inputs")</f>
        <v/>
      </c>
      <c r="AY54" s="27" t="n"/>
      <c r="AZ54" s="55" t="n"/>
    </row>
    <row r="55">
      <c r="A55" s="27" t="n"/>
      <c r="B55" s="27" t="n"/>
      <c r="C55" s="27" t="n"/>
      <c r="D55" s="27" t="n"/>
      <c r="E55" s="27" t="n"/>
      <c r="F55" s="27" t="n"/>
      <c r="G55" s="27" t="n"/>
      <c r="H55" s="55" t="n"/>
      <c r="I55" s="55" t="n"/>
      <c r="J55" s="55" t="n"/>
      <c r="K55" s="55" t="n"/>
      <c r="L55" s="29" t="n"/>
      <c r="M55" s="29" t="n"/>
      <c r="N55" s="30" t="n"/>
      <c r="O55" s="56" t="n"/>
      <c r="P55" s="36">
        <f>IFERROR(IF($A55="","",ROUND($M55*(1-$O55),0)),"")</f>
        <v/>
      </c>
      <c r="Q55" s="37">
        <f>IFERROR(IF($A55="","",$P55*$N55),"")</f>
        <v/>
      </c>
      <c r="R55" s="30" t="n"/>
      <c r="S55" s="37">
        <f>IFERROR(IF($A55="","",$P55*$R55),"")</f>
        <v/>
      </c>
      <c r="T55" s="29" t="n"/>
      <c r="U55" s="29" t="n"/>
      <c r="V55" s="30" t="n"/>
      <c r="W55" s="30" t="n"/>
      <c r="X55" s="36">
        <f>IFERROR(IF($A55="","",MIN($P55,MAX(0,$U55+$P55-$T55))),"")</f>
        <v/>
      </c>
      <c r="Y55" s="37">
        <f>IFERROR(IF($A55="","",$X55*$V55),"")</f>
        <v/>
      </c>
      <c r="Z55" s="37">
        <f>IFERROR(IF($A55="","",$X55*$W55),"")</f>
        <v/>
      </c>
      <c r="AA55" s="37">
        <f>IFERROR(IF($A55="","",$Y55-$Z55),"")</f>
        <v/>
      </c>
      <c r="AB55" s="30" t="n"/>
      <c r="AC55" s="30" t="n"/>
      <c r="AD55" s="30" t="n"/>
      <c r="AE55" s="56" t="n"/>
      <c r="AF55" s="37">
        <f>IFERROR(IF($A55="","",$AB55*$AE55),"")</f>
        <v/>
      </c>
      <c r="AG55" s="56" t="n"/>
      <c r="AH55" s="37">
        <f>IFERROR(IF($A55="","",$AB55*$AG55),"")</f>
        <v/>
      </c>
      <c r="AI55" s="30" t="n"/>
      <c r="AJ55" s="30" t="n"/>
      <c r="AK55" s="30" t="n"/>
      <c r="AL55" s="37">
        <f>IFERROR(IF($A55="","",SUM($Q55,$AB55,$AC55,$AD55,$AF55)),"")</f>
        <v/>
      </c>
      <c r="AM55" s="37">
        <f>IFERROR(IF($A55="","",SUM($S55,$AH55,$AI55,$AJ55,$AK55)),"")</f>
        <v/>
      </c>
      <c r="AN55" s="37">
        <f>IFERROR(IF($A55="","",$AL55-$AM55),"")</f>
        <v/>
      </c>
      <c r="AO55" s="37">
        <f>IFERROR(IF($A55="","",$AN55-$AA55),"")</f>
        <v/>
      </c>
      <c r="AP55" s="37">
        <f>IFERROR(IF($A55="","",$AN55/$P55),"")</f>
        <v/>
      </c>
      <c r="AQ55" s="37">
        <f>IFERROR(IF($A55="","",$N55-$V55),"")</f>
        <v/>
      </c>
      <c r="AR55" s="58">
        <f>IFERROR(IF($A55="","",$N55/$V55),"")</f>
        <v/>
      </c>
      <c r="AS55" s="58">
        <f>IFERROR(IF($A55="","",$X55/$P55),"")</f>
        <v/>
      </c>
      <c r="AT55" s="58">
        <f>IFERROR(IF($A55="","",$AN55/$AL55),"")</f>
        <v/>
      </c>
      <c r="AU55" s="39">
        <f>IFERROR(IF($A55="","",IF($AX55&lt;&gt;"OK","Hold / Incomplete",IF($AO55&gt;='Assumptions'!$B$14,"Accept",IF($AO55&gt;='Assumptions'!$B$15,"Review","Decline")))),"Hold / Incomplete")</f>
        <v/>
      </c>
      <c r="AV55" s="39">
        <f>IFERROR(IF($A55="","",IF(OR($G55="Lost",$G55="Canceled"),"Closed",IF($I55="","Missing Due Date",IF($I55&lt;TODAY(),"Overdue",IF($I55=TODAY(),"Due Today",IF($I55&lt;=TODAY()+7,"Due Within 7 Days","Future")))))),"")</f>
        <v/>
      </c>
      <c r="AW55" s="39">
        <f>IFERROR(IF($A55="","",IF(OR($L55="",$M55="",$T55="",$U55=""),"Missing Inputs",IF($P55&gt;$T55,"Capacity Exceeded",IF($L55&gt;'Assumptions'!$B$3,"Peak Review",IF($O55&gt;'Assumptions'!$B$17,"Wash Alert","OK"))))),"Missing Inputs")</f>
        <v/>
      </c>
      <c r="AX55" s="39">
        <f>IFERROR(IF($A55="","",IF($A55="","Missing ID",IF(OR($J55="",$K55=""),"Missing Dates",IF($K55&lt;$J55,"End Before Start",IF(OR($M55="",$T55=""),"Missing Room Nights",IF($N55="","Missing Group ADR",IF(OR($U55="",$V55=""),"Missing Transient Forecast",IF(COUNTIF($A$2:$A$151,$A55)&gt;1,"Duplicate ID",IF($AW55&lt;&gt;"OK","Capacity Issue","OK"))))))))),"Missing Inputs")</f>
        <v/>
      </c>
      <c r="AY55" s="27" t="n"/>
      <c r="AZ55" s="55" t="n"/>
    </row>
    <row r="56">
      <c r="A56" s="27" t="n"/>
      <c r="B56" s="27" t="n"/>
      <c r="C56" s="27" t="n"/>
      <c r="D56" s="27" t="n"/>
      <c r="E56" s="27" t="n"/>
      <c r="F56" s="27" t="n"/>
      <c r="G56" s="27" t="n"/>
      <c r="H56" s="55" t="n"/>
      <c r="I56" s="55" t="n"/>
      <c r="J56" s="55" t="n"/>
      <c r="K56" s="55" t="n"/>
      <c r="L56" s="29" t="n"/>
      <c r="M56" s="29" t="n"/>
      <c r="N56" s="30" t="n"/>
      <c r="O56" s="56" t="n"/>
      <c r="P56" s="32">
        <f>IFERROR(IF($A56="","",ROUND($M56*(1-$O56),0)),"")</f>
        <v/>
      </c>
      <c r="Q56" s="33">
        <f>IFERROR(IF($A56="","",$P56*$N56),"")</f>
        <v/>
      </c>
      <c r="R56" s="30" t="n"/>
      <c r="S56" s="33">
        <f>IFERROR(IF($A56="","",$P56*$R56),"")</f>
        <v/>
      </c>
      <c r="T56" s="29" t="n"/>
      <c r="U56" s="29" t="n"/>
      <c r="V56" s="30" t="n"/>
      <c r="W56" s="30" t="n"/>
      <c r="X56" s="32">
        <f>IFERROR(IF($A56="","",MIN($P56,MAX(0,$U56+$P56-$T56))),"")</f>
        <v/>
      </c>
      <c r="Y56" s="33">
        <f>IFERROR(IF($A56="","",$X56*$V56),"")</f>
        <v/>
      </c>
      <c r="Z56" s="33">
        <f>IFERROR(IF($A56="","",$X56*$W56),"")</f>
        <v/>
      </c>
      <c r="AA56" s="33">
        <f>IFERROR(IF($A56="","",$Y56-$Z56),"")</f>
        <v/>
      </c>
      <c r="AB56" s="30" t="n"/>
      <c r="AC56" s="30" t="n"/>
      <c r="AD56" s="30" t="n"/>
      <c r="AE56" s="56" t="n"/>
      <c r="AF56" s="33">
        <f>IFERROR(IF($A56="","",$AB56*$AE56),"")</f>
        <v/>
      </c>
      <c r="AG56" s="56" t="n"/>
      <c r="AH56" s="33">
        <f>IFERROR(IF($A56="","",$AB56*$AG56),"")</f>
        <v/>
      </c>
      <c r="AI56" s="30" t="n"/>
      <c r="AJ56" s="30" t="n"/>
      <c r="AK56" s="30" t="n"/>
      <c r="AL56" s="33">
        <f>IFERROR(IF($A56="","",SUM($Q56,$AB56,$AC56,$AD56,$AF56)),"")</f>
        <v/>
      </c>
      <c r="AM56" s="33">
        <f>IFERROR(IF($A56="","",SUM($S56,$AH56,$AI56,$AJ56,$AK56)),"")</f>
        <v/>
      </c>
      <c r="AN56" s="33">
        <f>IFERROR(IF($A56="","",$AL56-$AM56),"")</f>
        <v/>
      </c>
      <c r="AO56" s="33">
        <f>IFERROR(IF($A56="","",$AN56-$AA56),"")</f>
        <v/>
      </c>
      <c r="AP56" s="33">
        <f>IFERROR(IF($A56="","",$AN56/$P56),"")</f>
        <v/>
      </c>
      <c r="AQ56" s="33">
        <f>IFERROR(IF($A56="","",$N56-$V56),"")</f>
        <v/>
      </c>
      <c r="AR56" s="57">
        <f>IFERROR(IF($A56="","",$N56/$V56),"")</f>
        <v/>
      </c>
      <c r="AS56" s="57">
        <f>IFERROR(IF($A56="","",$X56/$P56),"")</f>
        <v/>
      </c>
      <c r="AT56" s="57">
        <f>IFERROR(IF($A56="","",$AN56/$AL56),"")</f>
        <v/>
      </c>
      <c r="AU56" s="35">
        <f>IFERROR(IF($A56="","",IF($AX56&lt;&gt;"OK","Hold / Incomplete",IF($AO56&gt;='Assumptions'!$B$14,"Accept",IF($AO56&gt;='Assumptions'!$B$15,"Review","Decline")))),"Hold / Incomplete")</f>
        <v/>
      </c>
      <c r="AV56" s="35">
        <f>IFERROR(IF($A56="","",IF(OR($G56="Lost",$G56="Canceled"),"Closed",IF($I56="","Missing Due Date",IF($I56&lt;TODAY(),"Overdue",IF($I56=TODAY(),"Due Today",IF($I56&lt;=TODAY()+7,"Due Within 7 Days","Future")))))),"")</f>
        <v/>
      </c>
      <c r="AW56" s="35">
        <f>IFERROR(IF($A56="","",IF(OR($L56="",$M56="",$T56="",$U56=""),"Missing Inputs",IF($P56&gt;$T56,"Capacity Exceeded",IF($L56&gt;'Assumptions'!$B$3,"Peak Review",IF($O56&gt;'Assumptions'!$B$17,"Wash Alert","OK"))))),"Missing Inputs")</f>
        <v/>
      </c>
      <c r="AX56" s="35">
        <f>IFERROR(IF($A56="","",IF($A56="","Missing ID",IF(OR($J56="",$K56=""),"Missing Dates",IF($K56&lt;$J56,"End Before Start",IF(OR($M56="",$T56=""),"Missing Room Nights",IF($N56="","Missing Group ADR",IF(OR($U56="",$V56=""),"Missing Transient Forecast",IF(COUNTIF($A$2:$A$151,$A56)&gt;1,"Duplicate ID",IF($AW56&lt;&gt;"OK","Capacity Issue","OK"))))))))),"Missing Inputs")</f>
        <v/>
      </c>
      <c r="AY56" s="27" t="n"/>
      <c r="AZ56" s="55" t="n"/>
    </row>
    <row r="57">
      <c r="A57" s="27" t="n"/>
      <c r="B57" s="27" t="n"/>
      <c r="C57" s="27" t="n"/>
      <c r="D57" s="27" t="n"/>
      <c r="E57" s="27" t="n"/>
      <c r="F57" s="27" t="n"/>
      <c r="G57" s="27" t="n"/>
      <c r="H57" s="55" t="n"/>
      <c r="I57" s="55" t="n"/>
      <c r="J57" s="55" t="n"/>
      <c r="K57" s="55" t="n"/>
      <c r="L57" s="29" t="n"/>
      <c r="M57" s="29" t="n"/>
      <c r="N57" s="30" t="n"/>
      <c r="O57" s="56" t="n"/>
      <c r="P57" s="36">
        <f>IFERROR(IF($A57="","",ROUND($M57*(1-$O57),0)),"")</f>
        <v/>
      </c>
      <c r="Q57" s="37">
        <f>IFERROR(IF($A57="","",$P57*$N57),"")</f>
        <v/>
      </c>
      <c r="R57" s="30" t="n"/>
      <c r="S57" s="37">
        <f>IFERROR(IF($A57="","",$P57*$R57),"")</f>
        <v/>
      </c>
      <c r="T57" s="29" t="n"/>
      <c r="U57" s="29" t="n"/>
      <c r="V57" s="30" t="n"/>
      <c r="W57" s="30" t="n"/>
      <c r="X57" s="36">
        <f>IFERROR(IF($A57="","",MIN($P57,MAX(0,$U57+$P57-$T57))),"")</f>
        <v/>
      </c>
      <c r="Y57" s="37">
        <f>IFERROR(IF($A57="","",$X57*$V57),"")</f>
        <v/>
      </c>
      <c r="Z57" s="37">
        <f>IFERROR(IF($A57="","",$X57*$W57),"")</f>
        <v/>
      </c>
      <c r="AA57" s="37">
        <f>IFERROR(IF($A57="","",$Y57-$Z57),"")</f>
        <v/>
      </c>
      <c r="AB57" s="30" t="n"/>
      <c r="AC57" s="30" t="n"/>
      <c r="AD57" s="30" t="n"/>
      <c r="AE57" s="56" t="n"/>
      <c r="AF57" s="37">
        <f>IFERROR(IF($A57="","",$AB57*$AE57),"")</f>
        <v/>
      </c>
      <c r="AG57" s="56" t="n"/>
      <c r="AH57" s="37">
        <f>IFERROR(IF($A57="","",$AB57*$AG57),"")</f>
        <v/>
      </c>
      <c r="AI57" s="30" t="n"/>
      <c r="AJ57" s="30" t="n"/>
      <c r="AK57" s="30" t="n"/>
      <c r="AL57" s="37">
        <f>IFERROR(IF($A57="","",SUM($Q57,$AB57,$AC57,$AD57,$AF57)),"")</f>
        <v/>
      </c>
      <c r="AM57" s="37">
        <f>IFERROR(IF($A57="","",SUM($S57,$AH57,$AI57,$AJ57,$AK57)),"")</f>
        <v/>
      </c>
      <c r="AN57" s="37">
        <f>IFERROR(IF($A57="","",$AL57-$AM57),"")</f>
        <v/>
      </c>
      <c r="AO57" s="37">
        <f>IFERROR(IF($A57="","",$AN57-$AA57),"")</f>
        <v/>
      </c>
      <c r="AP57" s="37">
        <f>IFERROR(IF($A57="","",$AN57/$P57),"")</f>
        <v/>
      </c>
      <c r="AQ57" s="37">
        <f>IFERROR(IF($A57="","",$N57-$V57),"")</f>
        <v/>
      </c>
      <c r="AR57" s="58">
        <f>IFERROR(IF($A57="","",$N57/$V57),"")</f>
        <v/>
      </c>
      <c r="AS57" s="58">
        <f>IFERROR(IF($A57="","",$X57/$P57),"")</f>
        <v/>
      </c>
      <c r="AT57" s="58">
        <f>IFERROR(IF($A57="","",$AN57/$AL57),"")</f>
        <v/>
      </c>
      <c r="AU57" s="39">
        <f>IFERROR(IF($A57="","",IF($AX57&lt;&gt;"OK","Hold / Incomplete",IF($AO57&gt;='Assumptions'!$B$14,"Accept",IF($AO57&gt;='Assumptions'!$B$15,"Review","Decline")))),"Hold / Incomplete")</f>
        <v/>
      </c>
      <c r="AV57" s="39">
        <f>IFERROR(IF($A57="","",IF(OR($G57="Lost",$G57="Canceled"),"Closed",IF($I57="","Missing Due Date",IF($I57&lt;TODAY(),"Overdue",IF($I57=TODAY(),"Due Today",IF($I57&lt;=TODAY()+7,"Due Within 7 Days","Future")))))),"")</f>
        <v/>
      </c>
      <c r="AW57" s="39">
        <f>IFERROR(IF($A57="","",IF(OR($L57="",$M57="",$T57="",$U57=""),"Missing Inputs",IF($P57&gt;$T57,"Capacity Exceeded",IF($L57&gt;'Assumptions'!$B$3,"Peak Review",IF($O57&gt;'Assumptions'!$B$17,"Wash Alert","OK"))))),"Missing Inputs")</f>
        <v/>
      </c>
      <c r="AX57" s="39">
        <f>IFERROR(IF($A57="","",IF($A57="","Missing ID",IF(OR($J57="",$K57=""),"Missing Dates",IF($K57&lt;$J57,"End Before Start",IF(OR($M57="",$T57=""),"Missing Room Nights",IF($N57="","Missing Group ADR",IF(OR($U57="",$V57=""),"Missing Transient Forecast",IF(COUNTIF($A$2:$A$151,$A57)&gt;1,"Duplicate ID",IF($AW57&lt;&gt;"OK","Capacity Issue","OK"))))))))),"Missing Inputs")</f>
        <v/>
      </c>
      <c r="AY57" s="27" t="n"/>
      <c r="AZ57" s="55" t="n"/>
    </row>
    <row r="58">
      <c r="A58" s="27" t="n"/>
      <c r="B58" s="27" t="n"/>
      <c r="C58" s="27" t="n"/>
      <c r="D58" s="27" t="n"/>
      <c r="E58" s="27" t="n"/>
      <c r="F58" s="27" t="n"/>
      <c r="G58" s="27" t="n"/>
      <c r="H58" s="55" t="n"/>
      <c r="I58" s="55" t="n"/>
      <c r="J58" s="55" t="n"/>
      <c r="K58" s="55" t="n"/>
      <c r="L58" s="29" t="n"/>
      <c r="M58" s="29" t="n"/>
      <c r="N58" s="30" t="n"/>
      <c r="O58" s="56" t="n"/>
      <c r="P58" s="32">
        <f>IFERROR(IF($A58="","",ROUND($M58*(1-$O58),0)),"")</f>
        <v/>
      </c>
      <c r="Q58" s="33">
        <f>IFERROR(IF($A58="","",$P58*$N58),"")</f>
        <v/>
      </c>
      <c r="R58" s="30" t="n"/>
      <c r="S58" s="33">
        <f>IFERROR(IF($A58="","",$P58*$R58),"")</f>
        <v/>
      </c>
      <c r="T58" s="29" t="n"/>
      <c r="U58" s="29" t="n"/>
      <c r="V58" s="30" t="n"/>
      <c r="W58" s="30" t="n"/>
      <c r="X58" s="32">
        <f>IFERROR(IF($A58="","",MIN($P58,MAX(0,$U58+$P58-$T58))),"")</f>
        <v/>
      </c>
      <c r="Y58" s="33">
        <f>IFERROR(IF($A58="","",$X58*$V58),"")</f>
        <v/>
      </c>
      <c r="Z58" s="33">
        <f>IFERROR(IF($A58="","",$X58*$W58),"")</f>
        <v/>
      </c>
      <c r="AA58" s="33">
        <f>IFERROR(IF($A58="","",$Y58-$Z58),"")</f>
        <v/>
      </c>
      <c r="AB58" s="30" t="n"/>
      <c r="AC58" s="30" t="n"/>
      <c r="AD58" s="30" t="n"/>
      <c r="AE58" s="56" t="n"/>
      <c r="AF58" s="33">
        <f>IFERROR(IF($A58="","",$AB58*$AE58),"")</f>
        <v/>
      </c>
      <c r="AG58" s="56" t="n"/>
      <c r="AH58" s="33">
        <f>IFERROR(IF($A58="","",$AB58*$AG58),"")</f>
        <v/>
      </c>
      <c r="AI58" s="30" t="n"/>
      <c r="AJ58" s="30" t="n"/>
      <c r="AK58" s="30" t="n"/>
      <c r="AL58" s="33">
        <f>IFERROR(IF($A58="","",SUM($Q58,$AB58,$AC58,$AD58,$AF58)),"")</f>
        <v/>
      </c>
      <c r="AM58" s="33">
        <f>IFERROR(IF($A58="","",SUM($S58,$AH58,$AI58,$AJ58,$AK58)),"")</f>
        <v/>
      </c>
      <c r="AN58" s="33">
        <f>IFERROR(IF($A58="","",$AL58-$AM58),"")</f>
        <v/>
      </c>
      <c r="AO58" s="33">
        <f>IFERROR(IF($A58="","",$AN58-$AA58),"")</f>
        <v/>
      </c>
      <c r="AP58" s="33">
        <f>IFERROR(IF($A58="","",$AN58/$P58),"")</f>
        <v/>
      </c>
      <c r="AQ58" s="33">
        <f>IFERROR(IF($A58="","",$N58-$V58),"")</f>
        <v/>
      </c>
      <c r="AR58" s="57">
        <f>IFERROR(IF($A58="","",$N58/$V58),"")</f>
        <v/>
      </c>
      <c r="AS58" s="57">
        <f>IFERROR(IF($A58="","",$X58/$P58),"")</f>
        <v/>
      </c>
      <c r="AT58" s="57">
        <f>IFERROR(IF($A58="","",$AN58/$AL58),"")</f>
        <v/>
      </c>
      <c r="AU58" s="35">
        <f>IFERROR(IF($A58="","",IF($AX58&lt;&gt;"OK","Hold / Incomplete",IF($AO58&gt;='Assumptions'!$B$14,"Accept",IF($AO58&gt;='Assumptions'!$B$15,"Review","Decline")))),"Hold / Incomplete")</f>
        <v/>
      </c>
      <c r="AV58" s="35">
        <f>IFERROR(IF($A58="","",IF(OR($G58="Lost",$G58="Canceled"),"Closed",IF($I58="","Missing Due Date",IF($I58&lt;TODAY(),"Overdue",IF($I58=TODAY(),"Due Today",IF($I58&lt;=TODAY()+7,"Due Within 7 Days","Future")))))),"")</f>
        <v/>
      </c>
      <c r="AW58" s="35">
        <f>IFERROR(IF($A58="","",IF(OR($L58="",$M58="",$T58="",$U58=""),"Missing Inputs",IF($P58&gt;$T58,"Capacity Exceeded",IF($L58&gt;'Assumptions'!$B$3,"Peak Review",IF($O58&gt;'Assumptions'!$B$17,"Wash Alert","OK"))))),"Missing Inputs")</f>
        <v/>
      </c>
      <c r="AX58" s="35">
        <f>IFERROR(IF($A58="","",IF($A58="","Missing ID",IF(OR($J58="",$K58=""),"Missing Dates",IF($K58&lt;$J58,"End Before Start",IF(OR($M58="",$T58=""),"Missing Room Nights",IF($N58="","Missing Group ADR",IF(OR($U58="",$V58=""),"Missing Transient Forecast",IF(COUNTIF($A$2:$A$151,$A58)&gt;1,"Duplicate ID",IF($AW58&lt;&gt;"OK","Capacity Issue","OK"))))))))),"Missing Inputs")</f>
        <v/>
      </c>
      <c r="AY58" s="27" t="n"/>
      <c r="AZ58" s="55" t="n"/>
    </row>
    <row r="59">
      <c r="A59" s="27" t="n"/>
      <c r="B59" s="27" t="n"/>
      <c r="C59" s="27" t="n"/>
      <c r="D59" s="27" t="n"/>
      <c r="E59" s="27" t="n"/>
      <c r="F59" s="27" t="n"/>
      <c r="G59" s="27" t="n"/>
      <c r="H59" s="55" t="n"/>
      <c r="I59" s="55" t="n"/>
      <c r="J59" s="55" t="n"/>
      <c r="K59" s="55" t="n"/>
      <c r="L59" s="29" t="n"/>
      <c r="M59" s="29" t="n"/>
      <c r="N59" s="30" t="n"/>
      <c r="O59" s="56" t="n"/>
      <c r="P59" s="36">
        <f>IFERROR(IF($A59="","",ROUND($M59*(1-$O59),0)),"")</f>
        <v/>
      </c>
      <c r="Q59" s="37">
        <f>IFERROR(IF($A59="","",$P59*$N59),"")</f>
        <v/>
      </c>
      <c r="R59" s="30" t="n"/>
      <c r="S59" s="37">
        <f>IFERROR(IF($A59="","",$P59*$R59),"")</f>
        <v/>
      </c>
      <c r="T59" s="29" t="n"/>
      <c r="U59" s="29" t="n"/>
      <c r="V59" s="30" t="n"/>
      <c r="W59" s="30" t="n"/>
      <c r="X59" s="36">
        <f>IFERROR(IF($A59="","",MIN($P59,MAX(0,$U59+$P59-$T59))),"")</f>
        <v/>
      </c>
      <c r="Y59" s="37">
        <f>IFERROR(IF($A59="","",$X59*$V59),"")</f>
        <v/>
      </c>
      <c r="Z59" s="37">
        <f>IFERROR(IF($A59="","",$X59*$W59),"")</f>
        <v/>
      </c>
      <c r="AA59" s="37">
        <f>IFERROR(IF($A59="","",$Y59-$Z59),"")</f>
        <v/>
      </c>
      <c r="AB59" s="30" t="n"/>
      <c r="AC59" s="30" t="n"/>
      <c r="AD59" s="30" t="n"/>
      <c r="AE59" s="56" t="n"/>
      <c r="AF59" s="37">
        <f>IFERROR(IF($A59="","",$AB59*$AE59),"")</f>
        <v/>
      </c>
      <c r="AG59" s="56" t="n"/>
      <c r="AH59" s="37">
        <f>IFERROR(IF($A59="","",$AB59*$AG59),"")</f>
        <v/>
      </c>
      <c r="AI59" s="30" t="n"/>
      <c r="AJ59" s="30" t="n"/>
      <c r="AK59" s="30" t="n"/>
      <c r="AL59" s="37">
        <f>IFERROR(IF($A59="","",SUM($Q59,$AB59,$AC59,$AD59,$AF59)),"")</f>
        <v/>
      </c>
      <c r="AM59" s="37">
        <f>IFERROR(IF($A59="","",SUM($S59,$AH59,$AI59,$AJ59,$AK59)),"")</f>
        <v/>
      </c>
      <c r="AN59" s="37">
        <f>IFERROR(IF($A59="","",$AL59-$AM59),"")</f>
        <v/>
      </c>
      <c r="AO59" s="37">
        <f>IFERROR(IF($A59="","",$AN59-$AA59),"")</f>
        <v/>
      </c>
      <c r="AP59" s="37">
        <f>IFERROR(IF($A59="","",$AN59/$P59),"")</f>
        <v/>
      </c>
      <c r="AQ59" s="37">
        <f>IFERROR(IF($A59="","",$N59-$V59),"")</f>
        <v/>
      </c>
      <c r="AR59" s="58">
        <f>IFERROR(IF($A59="","",$N59/$V59),"")</f>
        <v/>
      </c>
      <c r="AS59" s="58">
        <f>IFERROR(IF($A59="","",$X59/$P59),"")</f>
        <v/>
      </c>
      <c r="AT59" s="58">
        <f>IFERROR(IF($A59="","",$AN59/$AL59),"")</f>
        <v/>
      </c>
      <c r="AU59" s="39">
        <f>IFERROR(IF($A59="","",IF($AX59&lt;&gt;"OK","Hold / Incomplete",IF($AO59&gt;='Assumptions'!$B$14,"Accept",IF($AO59&gt;='Assumptions'!$B$15,"Review","Decline")))),"Hold / Incomplete")</f>
        <v/>
      </c>
      <c r="AV59" s="39">
        <f>IFERROR(IF($A59="","",IF(OR($G59="Lost",$G59="Canceled"),"Closed",IF($I59="","Missing Due Date",IF($I59&lt;TODAY(),"Overdue",IF($I59=TODAY(),"Due Today",IF($I59&lt;=TODAY()+7,"Due Within 7 Days","Future")))))),"")</f>
        <v/>
      </c>
      <c r="AW59" s="39">
        <f>IFERROR(IF($A59="","",IF(OR($L59="",$M59="",$T59="",$U59=""),"Missing Inputs",IF($P59&gt;$T59,"Capacity Exceeded",IF($L59&gt;'Assumptions'!$B$3,"Peak Review",IF($O59&gt;'Assumptions'!$B$17,"Wash Alert","OK"))))),"Missing Inputs")</f>
        <v/>
      </c>
      <c r="AX59" s="39">
        <f>IFERROR(IF($A59="","",IF($A59="","Missing ID",IF(OR($J59="",$K59=""),"Missing Dates",IF($K59&lt;$J59,"End Before Start",IF(OR($M59="",$T59=""),"Missing Room Nights",IF($N59="","Missing Group ADR",IF(OR($U59="",$V59=""),"Missing Transient Forecast",IF(COUNTIF($A$2:$A$151,$A59)&gt;1,"Duplicate ID",IF($AW59&lt;&gt;"OK","Capacity Issue","OK"))))))))),"Missing Inputs")</f>
        <v/>
      </c>
      <c r="AY59" s="27" t="n"/>
      <c r="AZ59" s="55" t="n"/>
    </row>
    <row r="60">
      <c r="A60" s="27" t="n"/>
      <c r="B60" s="27" t="n"/>
      <c r="C60" s="27" t="n"/>
      <c r="D60" s="27" t="n"/>
      <c r="E60" s="27" t="n"/>
      <c r="F60" s="27" t="n"/>
      <c r="G60" s="27" t="n"/>
      <c r="H60" s="55" t="n"/>
      <c r="I60" s="55" t="n"/>
      <c r="J60" s="55" t="n"/>
      <c r="K60" s="55" t="n"/>
      <c r="L60" s="29" t="n"/>
      <c r="M60" s="29" t="n"/>
      <c r="N60" s="30" t="n"/>
      <c r="O60" s="56" t="n"/>
      <c r="P60" s="32">
        <f>IFERROR(IF($A60="","",ROUND($M60*(1-$O60),0)),"")</f>
        <v/>
      </c>
      <c r="Q60" s="33">
        <f>IFERROR(IF($A60="","",$P60*$N60),"")</f>
        <v/>
      </c>
      <c r="R60" s="30" t="n"/>
      <c r="S60" s="33">
        <f>IFERROR(IF($A60="","",$P60*$R60),"")</f>
        <v/>
      </c>
      <c r="T60" s="29" t="n"/>
      <c r="U60" s="29" t="n"/>
      <c r="V60" s="30" t="n"/>
      <c r="W60" s="30" t="n"/>
      <c r="X60" s="32">
        <f>IFERROR(IF($A60="","",MIN($P60,MAX(0,$U60+$P60-$T60))),"")</f>
        <v/>
      </c>
      <c r="Y60" s="33">
        <f>IFERROR(IF($A60="","",$X60*$V60),"")</f>
        <v/>
      </c>
      <c r="Z60" s="33">
        <f>IFERROR(IF($A60="","",$X60*$W60),"")</f>
        <v/>
      </c>
      <c r="AA60" s="33">
        <f>IFERROR(IF($A60="","",$Y60-$Z60),"")</f>
        <v/>
      </c>
      <c r="AB60" s="30" t="n"/>
      <c r="AC60" s="30" t="n"/>
      <c r="AD60" s="30" t="n"/>
      <c r="AE60" s="56" t="n"/>
      <c r="AF60" s="33">
        <f>IFERROR(IF($A60="","",$AB60*$AE60),"")</f>
        <v/>
      </c>
      <c r="AG60" s="56" t="n"/>
      <c r="AH60" s="33">
        <f>IFERROR(IF($A60="","",$AB60*$AG60),"")</f>
        <v/>
      </c>
      <c r="AI60" s="30" t="n"/>
      <c r="AJ60" s="30" t="n"/>
      <c r="AK60" s="30" t="n"/>
      <c r="AL60" s="33">
        <f>IFERROR(IF($A60="","",SUM($Q60,$AB60,$AC60,$AD60,$AF60)),"")</f>
        <v/>
      </c>
      <c r="AM60" s="33">
        <f>IFERROR(IF($A60="","",SUM($S60,$AH60,$AI60,$AJ60,$AK60)),"")</f>
        <v/>
      </c>
      <c r="AN60" s="33">
        <f>IFERROR(IF($A60="","",$AL60-$AM60),"")</f>
        <v/>
      </c>
      <c r="AO60" s="33">
        <f>IFERROR(IF($A60="","",$AN60-$AA60),"")</f>
        <v/>
      </c>
      <c r="AP60" s="33">
        <f>IFERROR(IF($A60="","",$AN60/$P60),"")</f>
        <v/>
      </c>
      <c r="AQ60" s="33">
        <f>IFERROR(IF($A60="","",$N60-$V60),"")</f>
        <v/>
      </c>
      <c r="AR60" s="57">
        <f>IFERROR(IF($A60="","",$N60/$V60),"")</f>
        <v/>
      </c>
      <c r="AS60" s="57">
        <f>IFERROR(IF($A60="","",$X60/$P60),"")</f>
        <v/>
      </c>
      <c r="AT60" s="57">
        <f>IFERROR(IF($A60="","",$AN60/$AL60),"")</f>
        <v/>
      </c>
      <c r="AU60" s="35">
        <f>IFERROR(IF($A60="","",IF($AX60&lt;&gt;"OK","Hold / Incomplete",IF($AO60&gt;='Assumptions'!$B$14,"Accept",IF($AO60&gt;='Assumptions'!$B$15,"Review","Decline")))),"Hold / Incomplete")</f>
        <v/>
      </c>
      <c r="AV60" s="35">
        <f>IFERROR(IF($A60="","",IF(OR($G60="Lost",$G60="Canceled"),"Closed",IF($I60="","Missing Due Date",IF($I60&lt;TODAY(),"Overdue",IF($I60=TODAY(),"Due Today",IF($I60&lt;=TODAY()+7,"Due Within 7 Days","Future")))))),"")</f>
        <v/>
      </c>
      <c r="AW60" s="35">
        <f>IFERROR(IF($A60="","",IF(OR($L60="",$M60="",$T60="",$U60=""),"Missing Inputs",IF($P60&gt;$T60,"Capacity Exceeded",IF($L60&gt;'Assumptions'!$B$3,"Peak Review",IF($O60&gt;'Assumptions'!$B$17,"Wash Alert","OK"))))),"Missing Inputs")</f>
        <v/>
      </c>
      <c r="AX60" s="35">
        <f>IFERROR(IF($A60="","",IF($A60="","Missing ID",IF(OR($J60="",$K60=""),"Missing Dates",IF($K60&lt;$J60,"End Before Start",IF(OR($M60="",$T60=""),"Missing Room Nights",IF($N60="","Missing Group ADR",IF(OR($U60="",$V60=""),"Missing Transient Forecast",IF(COUNTIF($A$2:$A$151,$A60)&gt;1,"Duplicate ID",IF($AW60&lt;&gt;"OK","Capacity Issue","OK"))))))))),"Missing Inputs")</f>
        <v/>
      </c>
      <c r="AY60" s="27" t="n"/>
      <c r="AZ60" s="55" t="n"/>
    </row>
    <row r="61">
      <c r="A61" s="27" t="n"/>
      <c r="B61" s="27" t="n"/>
      <c r="C61" s="27" t="n"/>
      <c r="D61" s="27" t="n"/>
      <c r="E61" s="27" t="n"/>
      <c r="F61" s="27" t="n"/>
      <c r="G61" s="27" t="n"/>
      <c r="H61" s="55" t="n"/>
      <c r="I61" s="55" t="n"/>
      <c r="J61" s="55" t="n"/>
      <c r="K61" s="55" t="n"/>
      <c r="L61" s="29" t="n"/>
      <c r="M61" s="29" t="n"/>
      <c r="N61" s="30" t="n"/>
      <c r="O61" s="56" t="n"/>
      <c r="P61" s="36">
        <f>IFERROR(IF($A61="","",ROUND($M61*(1-$O61),0)),"")</f>
        <v/>
      </c>
      <c r="Q61" s="37">
        <f>IFERROR(IF($A61="","",$P61*$N61),"")</f>
        <v/>
      </c>
      <c r="R61" s="30" t="n"/>
      <c r="S61" s="37">
        <f>IFERROR(IF($A61="","",$P61*$R61),"")</f>
        <v/>
      </c>
      <c r="T61" s="29" t="n"/>
      <c r="U61" s="29" t="n"/>
      <c r="V61" s="30" t="n"/>
      <c r="W61" s="30" t="n"/>
      <c r="X61" s="36">
        <f>IFERROR(IF($A61="","",MIN($P61,MAX(0,$U61+$P61-$T61))),"")</f>
        <v/>
      </c>
      <c r="Y61" s="37">
        <f>IFERROR(IF($A61="","",$X61*$V61),"")</f>
        <v/>
      </c>
      <c r="Z61" s="37">
        <f>IFERROR(IF($A61="","",$X61*$W61),"")</f>
        <v/>
      </c>
      <c r="AA61" s="37">
        <f>IFERROR(IF($A61="","",$Y61-$Z61),"")</f>
        <v/>
      </c>
      <c r="AB61" s="30" t="n"/>
      <c r="AC61" s="30" t="n"/>
      <c r="AD61" s="30" t="n"/>
      <c r="AE61" s="56" t="n"/>
      <c r="AF61" s="37">
        <f>IFERROR(IF($A61="","",$AB61*$AE61),"")</f>
        <v/>
      </c>
      <c r="AG61" s="56" t="n"/>
      <c r="AH61" s="37">
        <f>IFERROR(IF($A61="","",$AB61*$AG61),"")</f>
        <v/>
      </c>
      <c r="AI61" s="30" t="n"/>
      <c r="AJ61" s="30" t="n"/>
      <c r="AK61" s="30" t="n"/>
      <c r="AL61" s="37">
        <f>IFERROR(IF($A61="","",SUM($Q61,$AB61,$AC61,$AD61,$AF61)),"")</f>
        <v/>
      </c>
      <c r="AM61" s="37">
        <f>IFERROR(IF($A61="","",SUM($S61,$AH61,$AI61,$AJ61,$AK61)),"")</f>
        <v/>
      </c>
      <c r="AN61" s="37">
        <f>IFERROR(IF($A61="","",$AL61-$AM61),"")</f>
        <v/>
      </c>
      <c r="AO61" s="37">
        <f>IFERROR(IF($A61="","",$AN61-$AA61),"")</f>
        <v/>
      </c>
      <c r="AP61" s="37">
        <f>IFERROR(IF($A61="","",$AN61/$P61),"")</f>
        <v/>
      </c>
      <c r="AQ61" s="37">
        <f>IFERROR(IF($A61="","",$N61-$V61),"")</f>
        <v/>
      </c>
      <c r="AR61" s="58">
        <f>IFERROR(IF($A61="","",$N61/$V61),"")</f>
        <v/>
      </c>
      <c r="AS61" s="58">
        <f>IFERROR(IF($A61="","",$X61/$P61),"")</f>
        <v/>
      </c>
      <c r="AT61" s="58">
        <f>IFERROR(IF($A61="","",$AN61/$AL61),"")</f>
        <v/>
      </c>
      <c r="AU61" s="39">
        <f>IFERROR(IF($A61="","",IF($AX61&lt;&gt;"OK","Hold / Incomplete",IF($AO61&gt;='Assumptions'!$B$14,"Accept",IF($AO61&gt;='Assumptions'!$B$15,"Review","Decline")))),"Hold / Incomplete")</f>
        <v/>
      </c>
      <c r="AV61" s="39">
        <f>IFERROR(IF($A61="","",IF(OR($G61="Lost",$G61="Canceled"),"Closed",IF($I61="","Missing Due Date",IF($I61&lt;TODAY(),"Overdue",IF($I61=TODAY(),"Due Today",IF($I61&lt;=TODAY()+7,"Due Within 7 Days","Future")))))),"")</f>
        <v/>
      </c>
      <c r="AW61" s="39">
        <f>IFERROR(IF($A61="","",IF(OR($L61="",$M61="",$T61="",$U61=""),"Missing Inputs",IF($P61&gt;$T61,"Capacity Exceeded",IF($L61&gt;'Assumptions'!$B$3,"Peak Review",IF($O61&gt;'Assumptions'!$B$17,"Wash Alert","OK"))))),"Missing Inputs")</f>
        <v/>
      </c>
      <c r="AX61" s="39">
        <f>IFERROR(IF($A61="","",IF($A61="","Missing ID",IF(OR($J61="",$K61=""),"Missing Dates",IF($K61&lt;$J61,"End Before Start",IF(OR($M61="",$T61=""),"Missing Room Nights",IF($N61="","Missing Group ADR",IF(OR($U61="",$V61=""),"Missing Transient Forecast",IF(COUNTIF($A$2:$A$151,$A61)&gt;1,"Duplicate ID",IF($AW61&lt;&gt;"OK","Capacity Issue","OK"))))))))),"Missing Inputs")</f>
        <v/>
      </c>
      <c r="AY61" s="27" t="n"/>
      <c r="AZ61" s="55" t="n"/>
    </row>
    <row r="62">
      <c r="A62" s="27" t="n"/>
      <c r="B62" s="27" t="n"/>
      <c r="C62" s="27" t="n"/>
      <c r="D62" s="27" t="n"/>
      <c r="E62" s="27" t="n"/>
      <c r="F62" s="27" t="n"/>
      <c r="G62" s="27" t="n"/>
      <c r="H62" s="55" t="n"/>
      <c r="I62" s="55" t="n"/>
      <c r="J62" s="55" t="n"/>
      <c r="K62" s="55" t="n"/>
      <c r="L62" s="29" t="n"/>
      <c r="M62" s="29" t="n"/>
      <c r="N62" s="30" t="n"/>
      <c r="O62" s="56" t="n"/>
      <c r="P62" s="32">
        <f>IFERROR(IF($A62="","",ROUND($M62*(1-$O62),0)),"")</f>
        <v/>
      </c>
      <c r="Q62" s="33">
        <f>IFERROR(IF($A62="","",$P62*$N62),"")</f>
        <v/>
      </c>
      <c r="R62" s="30" t="n"/>
      <c r="S62" s="33">
        <f>IFERROR(IF($A62="","",$P62*$R62),"")</f>
        <v/>
      </c>
      <c r="T62" s="29" t="n"/>
      <c r="U62" s="29" t="n"/>
      <c r="V62" s="30" t="n"/>
      <c r="W62" s="30" t="n"/>
      <c r="X62" s="32">
        <f>IFERROR(IF($A62="","",MIN($P62,MAX(0,$U62+$P62-$T62))),"")</f>
        <v/>
      </c>
      <c r="Y62" s="33">
        <f>IFERROR(IF($A62="","",$X62*$V62),"")</f>
        <v/>
      </c>
      <c r="Z62" s="33">
        <f>IFERROR(IF($A62="","",$X62*$W62),"")</f>
        <v/>
      </c>
      <c r="AA62" s="33">
        <f>IFERROR(IF($A62="","",$Y62-$Z62),"")</f>
        <v/>
      </c>
      <c r="AB62" s="30" t="n"/>
      <c r="AC62" s="30" t="n"/>
      <c r="AD62" s="30" t="n"/>
      <c r="AE62" s="56" t="n"/>
      <c r="AF62" s="33">
        <f>IFERROR(IF($A62="","",$AB62*$AE62),"")</f>
        <v/>
      </c>
      <c r="AG62" s="56" t="n"/>
      <c r="AH62" s="33">
        <f>IFERROR(IF($A62="","",$AB62*$AG62),"")</f>
        <v/>
      </c>
      <c r="AI62" s="30" t="n"/>
      <c r="AJ62" s="30" t="n"/>
      <c r="AK62" s="30" t="n"/>
      <c r="AL62" s="33">
        <f>IFERROR(IF($A62="","",SUM($Q62,$AB62,$AC62,$AD62,$AF62)),"")</f>
        <v/>
      </c>
      <c r="AM62" s="33">
        <f>IFERROR(IF($A62="","",SUM($S62,$AH62,$AI62,$AJ62,$AK62)),"")</f>
        <v/>
      </c>
      <c r="AN62" s="33">
        <f>IFERROR(IF($A62="","",$AL62-$AM62),"")</f>
        <v/>
      </c>
      <c r="AO62" s="33">
        <f>IFERROR(IF($A62="","",$AN62-$AA62),"")</f>
        <v/>
      </c>
      <c r="AP62" s="33">
        <f>IFERROR(IF($A62="","",$AN62/$P62),"")</f>
        <v/>
      </c>
      <c r="AQ62" s="33">
        <f>IFERROR(IF($A62="","",$N62-$V62),"")</f>
        <v/>
      </c>
      <c r="AR62" s="57">
        <f>IFERROR(IF($A62="","",$N62/$V62),"")</f>
        <v/>
      </c>
      <c r="AS62" s="57">
        <f>IFERROR(IF($A62="","",$X62/$P62),"")</f>
        <v/>
      </c>
      <c r="AT62" s="57">
        <f>IFERROR(IF($A62="","",$AN62/$AL62),"")</f>
        <v/>
      </c>
      <c r="AU62" s="35">
        <f>IFERROR(IF($A62="","",IF($AX62&lt;&gt;"OK","Hold / Incomplete",IF($AO62&gt;='Assumptions'!$B$14,"Accept",IF($AO62&gt;='Assumptions'!$B$15,"Review","Decline")))),"Hold / Incomplete")</f>
        <v/>
      </c>
      <c r="AV62" s="35">
        <f>IFERROR(IF($A62="","",IF(OR($G62="Lost",$G62="Canceled"),"Closed",IF($I62="","Missing Due Date",IF($I62&lt;TODAY(),"Overdue",IF($I62=TODAY(),"Due Today",IF($I62&lt;=TODAY()+7,"Due Within 7 Days","Future")))))),"")</f>
        <v/>
      </c>
      <c r="AW62" s="35">
        <f>IFERROR(IF($A62="","",IF(OR($L62="",$M62="",$T62="",$U62=""),"Missing Inputs",IF($P62&gt;$T62,"Capacity Exceeded",IF($L62&gt;'Assumptions'!$B$3,"Peak Review",IF($O62&gt;'Assumptions'!$B$17,"Wash Alert","OK"))))),"Missing Inputs")</f>
        <v/>
      </c>
      <c r="AX62" s="35">
        <f>IFERROR(IF($A62="","",IF($A62="","Missing ID",IF(OR($J62="",$K62=""),"Missing Dates",IF($K62&lt;$J62,"End Before Start",IF(OR($M62="",$T62=""),"Missing Room Nights",IF($N62="","Missing Group ADR",IF(OR($U62="",$V62=""),"Missing Transient Forecast",IF(COUNTIF($A$2:$A$151,$A62)&gt;1,"Duplicate ID",IF($AW62&lt;&gt;"OK","Capacity Issue","OK"))))))))),"Missing Inputs")</f>
        <v/>
      </c>
      <c r="AY62" s="27" t="n"/>
      <c r="AZ62" s="55" t="n"/>
    </row>
    <row r="63">
      <c r="A63" s="27" t="n"/>
      <c r="B63" s="27" t="n"/>
      <c r="C63" s="27" t="n"/>
      <c r="D63" s="27" t="n"/>
      <c r="E63" s="27" t="n"/>
      <c r="F63" s="27" t="n"/>
      <c r="G63" s="27" t="n"/>
      <c r="H63" s="55" t="n"/>
      <c r="I63" s="55" t="n"/>
      <c r="J63" s="55" t="n"/>
      <c r="K63" s="55" t="n"/>
      <c r="L63" s="29" t="n"/>
      <c r="M63" s="29" t="n"/>
      <c r="N63" s="30" t="n"/>
      <c r="O63" s="56" t="n"/>
      <c r="P63" s="36">
        <f>IFERROR(IF($A63="","",ROUND($M63*(1-$O63),0)),"")</f>
        <v/>
      </c>
      <c r="Q63" s="37">
        <f>IFERROR(IF($A63="","",$P63*$N63),"")</f>
        <v/>
      </c>
      <c r="R63" s="30" t="n"/>
      <c r="S63" s="37">
        <f>IFERROR(IF($A63="","",$P63*$R63),"")</f>
        <v/>
      </c>
      <c r="T63" s="29" t="n"/>
      <c r="U63" s="29" t="n"/>
      <c r="V63" s="30" t="n"/>
      <c r="W63" s="30" t="n"/>
      <c r="X63" s="36">
        <f>IFERROR(IF($A63="","",MIN($P63,MAX(0,$U63+$P63-$T63))),"")</f>
        <v/>
      </c>
      <c r="Y63" s="37">
        <f>IFERROR(IF($A63="","",$X63*$V63),"")</f>
        <v/>
      </c>
      <c r="Z63" s="37">
        <f>IFERROR(IF($A63="","",$X63*$W63),"")</f>
        <v/>
      </c>
      <c r="AA63" s="37">
        <f>IFERROR(IF($A63="","",$Y63-$Z63),"")</f>
        <v/>
      </c>
      <c r="AB63" s="30" t="n"/>
      <c r="AC63" s="30" t="n"/>
      <c r="AD63" s="30" t="n"/>
      <c r="AE63" s="56" t="n"/>
      <c r="AF63" s="37">
        <f>IFERROR(IF($A63="","",$AB63*$AE63),"")</f>
        <v/>
      </c>
      <c r="AG63" s="56" t="n"/>
      <c r="AH63" s="37">
        <f>IFERROR(IF($A63="","",$AB63*$AG63),"")</f>
        <v/>
      </c>
      <c r="AI63" s="30" t="n"/>
      <c r="AJ63" s="30" t="n"/>
      <c r="AK63" s="30" t="n"/>
      <c r="AL63" s="37">
        <f>IFERROR(IF($A63="","",SUM($Q63,$AB63,$AC63,$AD63,$AF63)),"")</f>
        <v/>
      </c>
      <c r="AM63" s="37">
        <f>IFERROR(IF($A63="","",SUM($S63,$AH63,$AI63,$AJ63,$AK63)),"")</f>
        <v/>
      </c>
      <c r="AN63" s="37">
        <f>IFERROR(IF($A63="","",$AL63-$AM63),"")</f>
        <v/>
      </c>
      <c r="AO63" s="37">
        <f>IFERROR(IF($A63="","",$AN63-$AA63),"")</f>
        <v/>
      </c>
      <c r="AP63" s="37">
        <f>IFERROR(IF($A63="","",$AN63/$P63),"")</f>
        <v/>
      </c>
      <c r="AQ63" s="37">
        <f>IFERROR(IF($A63="","",$N63-$V63),"")</f>
        <v/>
      </c>
      <c r="AR63" s="58">
        <f>IFERROR(IF($A63="","",$N63/$V63),"")</f>
        <v/>
      </c>
      <c r="AS63" s="58">
        <f>IFERROR(IF($A63="","",$X63/$P63),"")</f>
        <v/>
      </c>
      <c r="AT63" s="58">
        <f>IFERROR(IF($A63="","",$AN63/$AL63),"")</f>
        <v/>
      </c>
      <c r="AU63" s="39">
        <f>IFERROR(IF($A63="","",IF($AX63&lt;&gt;"OK","Hold / Incomplete",IF($AO63&gt;='Assumptions'!$B$14,"Accept",IF($AO63&gt;='Assumptions'!$B$15,"Review","Decline")))),"Hold / Incomplete")</f>
        <v/>
      </c>
      <c r="AV63" s="39">
        <f>IFERROR(IF($A63="","",IF(OR($G63="Lost",$G63="Canceled"),"Closed",IF($I63="","Missing Due Date",IF($I63&lt;TODAY(),"Overdue",IF($I63=TODAY(),"Due Today",IF($I63&lt;=TODAY()+7,"Due Within 7 Days","Future")))))),"")</f>
        <v/>
      </c>
      <c r="AW63" s="39">
        <f>IFERROR(IF($A63="","",IF(OR($L63="",$M63="",$T63="",$U63=""),"Missing Inputs",IF($P63&gt;$T63,"Capacity Exceeded",IF($L63&gt;'Assumptions'!$B$3,"Peak Review",IF($O63&gt;'Assumptions'!$B$17,"Wash Alert","OK"))))),"Missing Inputs")</f>
        <v/>
      </c>
      <c r="AX63" s="39">
        <f>IFERROR(IF($A63="","",IF($A63="","Missing ID",IF(OR($J63="",$K63=""),"Missing Dates",IF($K63&lt;$J63,"End Before Start",IF(OR($M63="",$T63=""),"Missing Room Nights",IF($N63="","Missing Group ADR",IF(OR($U63="",$V63=""),"Missing Transient Forecast",IF(COUNTIF($A$2:$A$151,$A63)&gt;1,"Duplicate ID",IF($AW63&lt;&gt;"OK","Capacity Issue","OK"))))))))),"Missing Inputs")</f>
        <v/>
      </c>
      <c r="AY63" s="27" t="n"/>
      <c r="AZ63" s="55" t="n"/>
    </row>
    <row r="64">
      <c r="A64" s="27" t="n"/>
      <c r="B64" s="27" t="n"/>
      <c r="C64" s="27" t="n"/>
      <c r="D64" s="27" t="n"/>
      <c r="E64" s="27" t="n"/>
      <c r="F64" s="27" t="n"/>
      <c r="G64" s="27" t="n"/>
      <c r="H64" s="55" t="n"/>
      <c r="I64" s="55" t="n"/>
      <c r="J64" s="55" t="n"/>
      <c r="K64" s="55" t="n"/>
      <c r="L64" s="29" t="n"/>
      <c r="M64" s="29" t="n"/>
      <c r="N64" s="30" t="n"/>
      <c r="O64" s="56" t="n"/>
      <c r="P64" s="32">
        <f>IFERROR(IF($A64="","",ROUND($M64*(1-$O64),0)),"")</f>
        <v/>
      </c>
      <c r="Q64" s="33">
        <f>IFERROR(IF($A64="","",$P64*$N64),"")</f>
        <v/>
      </c>
      <c r="R64" s="30" t="n"/>
      <c r="S64" s="33">
        <f>IFERROR(IF($A64="","",$P64*$R64),"")</f>
        <v/>
      </c>
      <c r="T64" s="29" t="n"/>
      <c r="U64" s="29" t="n"/>
      <c r="V64" s="30" t="n"/>
      <c r="W64" s="30" t="n"/>
      <c r="X64" s="32">
        <f>IFERROR(IF($A64="","",MIN($P64,MAX(0,$U64+$P64-$T64))),"")</f>
        <v/>
      </c>
      <c r="Y64" s="33">
        <f>IFERROR(IF($A64="","",$X64*$V64),"")</f>
        <v/>
      </c>
      <c r="Z64" s="33">
        <f>IFERROR(IF($A64="","",$X64*$W64),"")</f>
        <v/>
      </c>
      <c r="AA64" s="33">
        <f>IFERROR(IF($A64="","",$Y64-$Z64),"")</f>
        <v/>
      </c>
      <c r="AB64" s="30" t="n"/>
      <c r="AC64" s="30" t="n"/>
      <c r="AD64" s="30" t="n"/>
      <c r="AE64" s="56" t="n"/>
      <c r="AF64" s="33">
        <f>IFERROR(IF($A64="","",$AB64*$AE64),"")</f>
        <v/>
      </c>
      <c r="AG64" s="56" t="n"/>
      <c r="AH64" s="33">
        <f>IFERROR(IF($A64="","",$AB64*$AG64),"")</f>
        <v/>
      </c>
      <c r="AI64" s="30" t="n"/>
      <c r="AJ64" s="30" t="n"/>
      <c r="AK64" s="30" t="n"/>
      <c r="AL64" s="33">
        <f>IFERROR(IF($A64="","",SUM($Q64,$AB64,$AC64,$AD64,$AF64)),"")</f>
        <v/>
      </c>
      <c r="AM64" s="33">
        <f>IFERROR(IF($A64="","",SUM($S64,$AH64,$AI64,$AJ64,$AK64)),"")</f>
        <v/>
      </c>
      <c r="AN64" s="33">
        <f>IFERROR(IF($A64="","",$AL64-$AM64),"")</f>
        <v/>
      </c>
      <c r="AO64" s="33">
        <f>IFERROR(IF($A64="","",$AN64-$AA64),"")</f>
        <v/>
      </c>
      <c r="AP64" s="33">
        <f>IFERROR(IF($A64="","",$AN64/$P64),"")</f>
        <v/>
      </c>
      <c r="AQ64" s="33">
        <f>IFERROR(IF($A64="","",$N64-$V64),"")</f>
        <v/>
      </c>
      <c r="AR64" s="57">
        <f>IFERROR(IF($A64="","",$N64/$V64),"")</f>
        <v/>
      </c>
      <c r="AS64" s="57">
        <f>IFERROR(IF($A64="","",$X64/$P64),"")</f>
        <v/>
      </c>
      <c r="AT64" s="57">
        <f>IFERROR(IF($A64="","",$AN64/$AL64),"")</f>
        <v/>
      </c>
      <c r="AU64" s="35">
        <f>IFERROR(IF($A64="","",IF($AX64&lt;&gt;"OK","Hold / Incomplete",IF($AO64&gt;='Assumptions'!$B$14,"Accept",IF($AO64&gt;='Assumptions'!$B$15,"Review","Decline")))),"Hold / Incomplete")</f>
        <v/>
      </c>
      <c r="AV64" s="35">
        <f>IFERROR(IF($A64="","",IF(OR($G64="Lost",$G64="Canceled"),"Closed",IF($I64="","Missing Due Date",IF($I64&lt;TODAY(),"Overdue",IF($I64=TODAY(),"Due Today",IF($I64&lt;=TODAY()+7,"Due Within 7 Days","Future")))))),"")</f>
        <v/>
      </c>
      <c r="AW64" s="35">
        <f>IFERROR(IF($A64="","",IF(OR($L64="",$M64="",$T64="",$U64=""),"Missing Inputs",IF($P64&gt;$T64,"Capacity Exceeded",IF($L64&gt;'Assumptions'!$B$3,"Peak Review",IF($O64&gt;'Assumptions'!$B$17,"Wash Alert","OK"))))),"Missing Inputs")</f>
        <v/>
      </c>
      <c r="AX64" s="35">
        <f>IFERROR(IF($A64="","",IF($A64="","Missing ID",IF(OR($J64="",$K64=""),"Missing Dates",IF($K64&lt;$J64,"End Before Start",IF(OR($M64="",$T64=""),"Missing Room Nights",IF($N64="","Missing Group ADR",IF(OR($U64="",$V64=""),"Missing Transient Forecast",IF(COUNTIF($A$2:$A$151,$A64)&gt;1,"Duplicate ID",IF($AW64&lt;&gt;"OK","Capacity Issue","OK"))))))))),"Missing Inputs")</f>
        <v/>
      </c>
      <c r="AY64" s="27" t="n"/>
      <c r="AZ64" s="55" t="n"/>
    </row>
    <row r="65">
      <c r="A65" s="27" t="n"/>
      <c r="B65" s="27" t="n"/>
      <c r="C65" s="27" t="n"/>
      <c r="D65" s="27" t="n"/>
      <c r="E65" s="27" t="n"/>
      <c r="F65" s="27" t="n"/>
      <c r="G65" s="27" t="n"/>
      <c r="H65" s="55" t="n"/>
      <c r="I65" s="55" t="n"/>
      <c r="J65" s="55" t="n"/>
      <c r="K65" s="55" t="n"/>
      <c r="L65" s="29" t="n"/>
      <c r="M65" s="29" t="n"/>
      <c r="N65" s="30" t="n"/>
      <c r="O65" s="56" t="n"/>
      <c r="P65" s="36">
        <f>IFERROR(IF($A65="","",ROUND($M65*(1-$O65),0)),"")</f>
        <v/>
      </c>
      <c r="Q65" s="37">
        <f>IFERROR(IF($A65="","",$P65*$N65),"")</f>
        <v/>
      </c>
      <c r="R65" s="30" t="n"/>
      <c r="S65" s="37">
        <f>IFERROR(IF($A65="","",$P65*$R65),"")</f>
        <v/>
      </c>
      <c r="T65" s="29" t="n"/>
      <c r="U65" s="29" t="n"/>
      <c r="V65" s="30" t="n"/>
      <c r="W65" s="30" t="n"/>
      <c r="X65" s="36">
        <f>IFERROR(IF($A65="","",MIN($P65,MAX(0,$U65+$P65-$T65))),"")</f>
        <v/>
      </c>
      <c r="Y65" s="37">
        <f>IFERROR(IF($A65="","",$X65*$V65),"")</f>
        <v/>
      </c>
      <c r="Z65" s="37">
        <f>IFERROR(IF($A65="","",$X65*$W65),"")</f>
        <v/>
      </c>
      <c r="AA65" s="37">
        <f>IFERROR(IF($A65="","",$Y65-$Z65),"")</f>
        <v/>
      </c>
      <c r="AB65" s="30" t="n"/>
      <c r="AC65" s="30" t="n"/>
      <c r="AD65" s="30" t="n"/>
      <c r="AE65" s="56" t="n"/>
      <c r="AF65" s="37">
        <f>IFERROR(IF($A65="","",$AB65*$AE65),"")</f>
        <v/>
      </c>
      <c r="AG65" s="56" t="n"/>
      <c r="AH65" s="37">
        <f>IFERROR(IF($A65="","",$AB65*$AG65),"")</f>
        <v/>
      </c>
      <c r="AI65" s="30" t="n"/>
      <c r="AJ65" s="30" t="n"/>
      <c r="AK65" s="30" t="n"/>
      <c r="AL65" s="37">
        <f>IFERROR(IF($A65="","",SUM($Q65,$AB65,$AC65,$AD65,$AF65)),"")</f>
        <v/>
      </c>
      <c r="AM65" s="37">
        <f>IFERROR(IF($A65="","",SUM($S65,$AH65,$AI65,$AJ65,$AK65)),"")</f>
        <v/>
      </c>
      <c r="AN65" s="37">
        <f>IFERROR(IF($A65="","",$AL65-$AM65),"")</f>
        <v/>
      </c>
      <c r="AO65" s="37">
        <f>IFERROR(IF($A65="","",$AN65-$AA65),"")</f>
        <v/>
      </c>
      <c r="AP65" s="37">
        <f>IFERROR(IF($A65="","",$AN65/$P65),"")</f>
        <v/>
      </c>
      <c r="AQ65" s="37">
        <f>IFERROR(IF($A65="","",$N65-$V65),"")</f>
        <v/>
      </c>
      <c r="AR65" s="58">
        <f>IFERROR(IF($A65="","",$N65/$V65),"")</f>
        <v/>
      </c>
      <c r="AS65" s="58">
        <f>IFERROR(IF($A65="","",$X65/$P65),"")</f>
        <v/>
      </c>
      <c r="AT65" s="58">
        <f>IFERROR(IF($A65="","",$AN65/$AL65),"")</f>
        <v/>
      </c>
      <c r="AU65" s="39">
        <f>IFERROR(IF($A65="","",IF($AX65&lt;&gt;"OK","Hold / Incomplete",IF($AO65&gt;='Assumptions'!$B$14,"Accept",IF($AO65&gt;='Assumptions'!$B$15,"Review","Decline")))),"Hold / Incomplete")</f>
        <v/>
      </c>
      <c r="AV65" s="39">
        <f>IFERROR(IF($A65="","",IF(OR($G65="Lost",$G65="Canceled"),"Closed",IF($I65="","Missing Due Date",IF($I65&lt;TODAY(),"Overdue",IF($I65=TODAY(),"Due Today",IF($I65&lt;=TODAY()+7,"Due Within 7 Days","Future")))))),"")</f>
        <v/>
      </c>
      <c r="AW65" s="39">
        <f>IFERROR(IF($A65="","",IF(OR($L65="",$M65="",$T65="",$U65=""),"Missing Inputs",IF($P65&gt;$T65,"Capacity Exceeded",IF($L65&gt;'Assumptions'!$B$3,"Peak Review",IF($O65&gt;'Assumptions'!$B$17,"Wash Alert","OK"))))),"Missing Inputs")</f>
        <v/>
      </c>
      <c r="AX65" s="39">
        <f>IFERROR(IF($A65="","",IF($A65="","Missing ID",IF(OR($J65="",$K65=""),"Missing Dates",IF($K65&lt;$J65,"End Before Start",IF(OR($M65="",$T65=""),"Missing Room Nights",IF($N65="","Missing Group ADR",IF(OR($U65="",$V65=""),"Missing Transient Forecast",IF(COUNTIF($A$2:$A$151,$A65)&gt;1,"Duplicate ID",IF($AW65&lt;&gt;"OK","Capacity Issue","OK"))))))))),"Missing Inputs")</f>
        <v/>
      </c>
      <c r="AY65" s="27" t="n"/>
      <c r="AZ65" s="55" t="n"/>
    </row>
    <row r="66">
      <c r="A66" s="27" t="n"/>
      <c r="B66" s="27" t="n"/>
      <c r="C66" s="27" t="n"/>
      <c r="D66" s="27" t="n"/>
      <c r="E66" s="27" t="n"/>
      <c r="F66" s="27" t="n"/>
      <c r="G66" s="27" t="n"/>
      <c r="H66" s="55" t="n"/>
      <c r="I66" s="55" t="n"/>
      <c r="J66" s="55" t="n"/>
      <c r="K66" s="55" t="n"/>
      <c r="L66" s="29" t="n"/>
      <c r="M66" s="29" t="n"/>
      <c r="N66" s="30" t="n"/>
      <c r="O66" s="56" t="n"/>
      <c r="P66" s="32">
        <f>IFERROR(IF($A66="","",ROUND($M66*(1-$O66),0)),"")</f>
        <v/>
      </c>
      <c r="Q66" s="33">
        <f>IFERROR(IF($A66="","",$P66*$N66),"")</f>
        <v/>
      </c>
      <c r="R66" s="30" t="n"/>
      <c r="S66" s="33">
        <f>IFERROR(IF($A66="","",$P66*$R66),"")</f>
        <v/>
      </c>
      <c r="T66" s="29" t="n"/>
      <c r="U66" s="29" t="n"/>
      <c r="V66" s="30" t="n"/>
      <c r="W66" s="30" t="n"/>
      <c r="X66" s="32">
        <f>IFERROR(IF($A66="","",MIN($P66,MAX(0,$U66+$P66-$T66))),"")</f>
        <v/>
      </c>
      <c r="Y66" s="33">
        <f>IFERROR(IF($A66="","",$X66*$V66),"")</f>
        <v/>
      </c>
      <c r="Z66" s="33">
        <f>IFERROR(IF($A66="","",$X66*$W66),"")</f>
        <v/>
      </c>
      <c r="AA66" s="33">
        <f>IFERROR(IF($A66="","",$Y66-$Z66),"")</f>
        <v/>
      </c>
      <c r="AB66" s="30" t="n"/>
      <c r="AC66" s="30" t="n"/>
      <c r="AD66" s="30" t="n"/>
      <c r="AE66" s="56" t="n"/>
      <c r="AF66" s="33">
        <f>IFERROR(IF($A66="","",$AB66*$AE66),"")</f>
        <v/>
      </c>
      <c r="AG66" s="56" t="n"/>
      <c r="AH66" s="33">
        <f>IFERROR(IF($A66="","",$AB66*$AG66),"")</f>
        <v/>
      </c>
      <c r="AI66" s="30" t="n"/>
      <c r="AJ66" s="30" t="n"/>
      <c r="AK66" s="30" t="n"/>
      <c r="AL66" s="33">
        <f>IFERROR(IF($A66="","",SUM($Q66,$AB66,$AC66,$AD66,$AF66)),"")</f>
        <v/>
      </c>
      <c r="AM66" s="33">
        <f>IFERROR(IF($A66="","",SUM($S66,$AH66,$AI66,$AJ66,$AK66)),"")</f>
        <v/>
      </c>
      <c r="AN66" s="33">
        <f>IFERROR(IF($A66="","",$AL66-$AM66),"")</f>
        <v/>
      </c>
      <c r="AO66" s="33">
        <f>IFERROR(IF($A66="","",$AN66-$AA66),"")</f>
        <v/>
      </c>
      <c r="AP66" s="33">
        <f>IFERROR(IF($A66="","",$AN66/$P66),"")</f>
        <v/>
      </c>
      <c r="AQ66" s="33">
        <f>IFERROR(IF($A66="","",$N66-$V66),"")</f>
        <v/>
      </c>
      <c r="AR66" s="57">
        <f>IFERROR(IF($A66="","",$N66/$V66),"")</f>
        <v/>
      </c>
      <c r="AS66" s="57">
        <f>IFERROR(IF($A66="","",$X66/$P66),"")</f>
        <v/>
      </c>
      <c r="AT66" s="57">
        <f>IFERROR(IF($A66="","",$AN66/$AL66),"")</f>
        <v/>
      </c>
      <c r="AU66" s="35">
        <f>IFERROR(IF($A66="","",IF($AX66&lt;&gt;"OK","Hold / Incomplete",IF($AO66&gt;='Assumptions'!$B$14,"Accept",IF($AO66&gt;='Assumptions'!$B$15,"Review","Decline")))),"Hold / Incomplete")</f>
        <v/>
      </c>
      <c r="AV66" s="35">
        <f>IFERROR(IF($A66="","",IF(OR($G66="Lost",$G66="Canceled"),"Closed",IF($I66="","Missing Due Date",IF($I66&lt;TODAY(),"Overdue",IF($I66=TODAY(),"Due Today",IF($I66&lt;=TODAY()+7,"Due Within 7 Days","Future")))))),"")</f>
        <v/>
      </c>
      <c r="AW66" s="35">
        <f>IFERROR(IF($A66="","",IF(OR($L66="",$M66="",$T66="",$U66=""),"Missing Inputs",IF($P66&gt;$T66,"Capacity Exceeded",IF($L66&gt;'Assumptions'!$B$3,"Peak Review",IF($O66&gt;'Assumptions'!$B$17,"Wash Alert","OK"))))),"Missing Inputs")</f>
        <v/>
      </c>
      <c r="AX66" s="35">
        <f>IFERROR(IF($A66="","",IF($A66="","Missing ID",IF(OR($J66="",$K66=""),"Missing Dates",IF($K66&lt;$J66,"End Before Start",IF(OR($M66="",$T66=""),"Missing Room Nights",IF($N66="","Missing Group ADR",IF(OR($U66="",$V66=""),"Missing Transient Forecast",IF(COUNTIF($A$2:$A$151,$A66)&gt;1,"Duplicate ID",IF($AW66&lt;&gt;"OK","Capacity Issue","OK"))))))))),"Missing Inputs")</f>
        <v/>
      </c>
      <c r="AY66" s="27" t="n"/>
      <c r="AZ66" s="55" t="n"/>
    </row>
    <row r="67">
      <c r="A67" s="27" t="n"/>
      <c r="B67" s="27" t="n"/>
      <c r="C67" s="27" t="n"/>
      <c r="D67" s="27" t="n"/>
      <c r="E67" s="27" t="n"/>
      <c r="F67" s="27" t="n"/>
      <c r="G67" s="27" t="n"/>
      <c r="H67" s="55" t="n"/>
      <c r="I67" s="55" t="n"/>
      <c r="J67" s="55" t="n"/>
      <c r="K67" s="55" t="n"/>
      <c r="L67" s="29" t="n"/>
      <c r="M67" s="29" t="n"/>
      <c r="N67" s="30" t="n"/>
      <c r="O67" s="56" t="n"/>
      <c r="P67" s="36">
        <f>IFERROR(IF($A67="","",ROUND($M67*(1-$O67),0)),"")</f>
        <v/>
      </c>
      <c r="Q67" s="37">
        <f>IFERROR(IF($A67="","",$P67*$N67),"")</f>
        <v/>
      </c>
      <c r="R67" s="30" t="n"/>
      <c r="S67" s="37">
        <f>IFERROR(IF($A67="","",$P67*$R67),"")</f>
        <v/>
      </c>
      <c r="T67" s="29" t="n"/>
      <c r="U67" s="29" t="n"/>
      <c r="V67" s="30" t="n"/>
      <c r="W67" s="30" t="n"/>
      <c r="X67" s="36">
        <f>IFERROR(IF($A67="","",MIN($P67,MAX(0,$U67+$P67-$T67))),"")</f>
        <v/>
      </c>
      <c r="Y67" s="37">
        <f>IFERROR(IF($A67="","",$X67*$V67),"")</f>
        <v/>
      </c>
      <c r="Z67" s="37">
        <f>IFERROR(IF($A67="","",$X67*$W67),"")</f>
        <v/>
      </c>
      <c r="AA67" s="37">
        <f>IFERROR(IF($A67="","",$Y67-$Z67),"")</f>
        <v/>
      </c>
      <c r="AB67" s="30" t="n"/>
      <c r="AC67" s="30" t="n"/>
      <c r="AD67" s="30" t="n"/>
      <c r="AE67" s="56" t="n"/>
      <c r="AF67" s="37">
        <f>IFERROR(IF($A67="","",$AB67*$AE67),"")</f>
        <v/>
      </c>
      <c r="AG67" s="56" t="n"/>
      <c r="AH67" s="37">
        <f>IFERROR(IF($A67="","",$AB67*$AG67),"")</f>
        <v/>
      </c>
      <c r="AI67" s="30" t="n"/>
      <c r="AJ67" s="30" t="n"/>
      <c r="AK67" s="30" t="n"/>
      <c r="AL67" s="37">
        <f>IFERROR(IF($A67="","",SUM($Q67,$AB67,$AC67,$AD67,$AF67)),"")</f>
        <v/>
      </c>
      <c r="AM67" s="37">
        <f>IFERROR(IF($A67="","",SUM($S67,$AH67,$AI67,$AJ67,$AK67)),"")</f>
        <v/>
      </c>
      <c r="AN67" s="37">
        <f>IFERROR(IF($A67="","",$AL67-$AM67),"")</f>
        <v/>
      </c>
      <c r="AO67" s="37">
        <f>IFERROR(IF($A67="","",$AN67-$AA67),"")</f>
        <v/>
      </c>
      <c r="AP67" s="37">
        <f>IFERROR(IF($A67="","",$AN67/$P67),"")</f>
        <v/>
      </c>
      <c r="AQ67" s="37">
        <f>IFERROR(IF($A67="","",$N67-$V67),"")</f>
        <v/>
      </c>
      <c r="AR67" s="58">
        <f>IFERROR(IF($A67="","",$N67/$V67),"")</f>
        <v/>
      </c>
      <c r="AS67" s="58">
        <f>IFERROR(IF($A67="","",$X67/$P67),"")</f>
        <v/>
      </c>
      <c r="AT67" s="58">
        <f>IFERROR(IF($A67="","",$AN67/$AL67),"")</f>
        <v/>
      </c>
      <c r="AU67" s="39">
        <f>IFERROR(IF($A67="","",IF($AX67&lt;&gt;"OK","Hold / Incomplete",IF($AO67&gt;='Assumptions'!$B$14,"Accept",IF($AO67&gt;='Assumptions'!$B$15,"Review","Decline")))),"Hold / Incomplete")</f>
        <v/>
      </c>
      <c r="AV67" s="39">
        <f>IFERROR(IF($A67="","",IF(OR($G67="Lost",$G67="Canceled"),"Closed",IF($I67="","Missing Due Date",IF($I67&lt;TODAY(),"Overdue",IF($I67=TODAY(),"Due Today",IF($I67&lt;=TODAY()+7,"Due Within 7 Days","Future")))))),"")</f>
        <v/>
      </c>
      <c r="AW67" s="39">
        <f>IFERROR(IF($A67="","",IF(OR($L67="",$M67="",$T67="",$U67=""),"Missing Inputs",IF($P67&gt;$T67,"Capacity Exceeded",IF($L67&gt;'Assumptions'!$B$3,"Peak Review",IF($O67&gt;'Assumptions'!$B$17,"Wash Alert","OK"))))),"Missing Inputs")</f>
        <v/>
      </c>
      <c r="AX67" s="39">
        <f>IFERROR(IF($A67="","",IF($A67="","Missing ID",IF(OR($J67="",$K67=""),"Missing Dates",IF($K67&lt;$J67,"End Before Start",IF(OR($M67="",$T67=""),"Missing Room Nights",IF($N67="","Missing Group ADR",IF(OR($U67="",$V67=""),"Missing Transient Forecast",IF(COUNTIF($A$2:$A$151,$A67)&gt;1,"Duplicate ID",IF($AW67&lt;&gt;"OK","Capacity Issue","OK"))))))))),"Missing Inputs")</f>
        <v/>
      </c>
      <c r="AY67" s="27" t="n"/>
      <c r="AZ67" s="55" t="n"/>
    </row>
    <row r="68">
      <c r="A68" s="27" t="n"/>
      <c r="B68" s="27" t="n"/>
      <c r="C68" s="27" t="n"/>
      <c r="D68" s="27" t="n"/>
      <c r="E68" s="27" t="n"/>
      <c r="F68" s="27" t="n"/>
      <c r="G68" s="27" t="n"/>
      <c r="H68" s="55" t="n"/>
      <c r="I68" s="55" t="n"/>
      <c r="J68" s="55" t="n"/>
      <c r="K68" s="55" t="n"/>
      <c r="L68" s="29" t="n"/>
      <c r="M68" s="29" t="n"/>
      <c r="N68" s="30" t="n"/>
      <c r="O68" s="56" t="n"/>
      <c r="P68" s="32">
        <f>IFERROR(IF($A68="","",ROUND($M68*(1-$O68),0)),"")</f>
        <v/>
      </c>
      <c r="Q68" s="33">
        <f>IFERROR(IF($A68="","",$P68*$N68),"")</f>
        <v/>
      </c>
      <c r="R68" s="30" t="n"/>
      <c r="S68" s="33">
        <f>IFERROR(IF($A68="","",$P68*$R68),"")</f>
        <v/>
      </c>
      <c r="T68" s="29" t="n"/>
      <c r="U68" s="29" t="n"/>
      <c r="V68" s="30" t="n"/>
      <c r="W68" s="30" t="n"/>
      <c r="X68" s="32">
        <f>IFERROR(IF($A68="","",MIN($P68,MAX(0,$U68+$P68-$T68))),"")</f>
        <v/>
      </c>
      <c r="Y68" s="33">
        <f>IFERROR(IF($A68="","",$X68*$V68),"")</f>
        <v/>
      </c>
      <c r="Z68" s="33">
        <f>IFERROR(IF($A68="","",$X68*$W68),"")</f>
        <v/>
      </c>
      <c r="AA68" s="33">
        <f>IFERROR(IF($A68="","",$Y68-$Z68),"")</f>
        <v/>
      </c>
      <c r="AB68" s="30" t="n"/>
      <c r="AC68" s="30" t="n"/>
      <c r="AD68" s="30" t="n"/>
      <c r="AE68" s="56" t="n"/>
      <c r="AF68" s="33">
        <f>IFERROR(IF($A68="","",$AB68*$AE68),"")</f>
        <v/>
      </c>
      <c r="AG68" s="56" t="n"/>
      <c r="AH68" s="33">
        <f>IFERROR(IF($A68="","",$AB68*$AG68),"")</f>
        <v/>
      </c>
      <c r="AI68" s="30" t="n"/>
      <c r="AJ68" s="30" t="n"/>
      <c r="AK68" s="30" t="n"/>
      <c r="AL68" s="33">
        <f>IFERROR(IF($A68="","",SUM($Q68,$AB68,$AC68,$AD68,$AF68)),"")</f>
        <v/>
      </c>
      <c r="AM68" s="33">
        <f>IFERROR(IF($A68="","",SUM($S68,$AH68,$AI68,$AJ68,$AK68)),"")</f>
        <v/>
      </c>
      <c r="AN68" s="33">
        <f>IFERROR(IF($A68="","",$AL68-$AM68),"")</f>
        <v/>
      </c>
      <c r="AO68" s="33">
        <f>IFERROR(IF($A68="","",$AN68-$AA68),"")</f>
        <v/>
      </c>
      <c r="AP68" s="33">
        <f>IFERROR(IF($A68="","",$AN68/$P68),"")</f>
        <v/>
      </c>
      <c r="AQ68" s="33">
        <f>IFERROR(IF($A68="","",$N68-$V68),"")</f>
        <v/>
      </c>
      <c r="AR68" s="57">
        <f>IFERROR(IF($A68="","",$N68/$V68),"")</f>
        <v/>
      </c>
      <c r="AS68" s="57">
        <f>IFERROR(IF($A68="","",$X68/$P68),"")</f>
        <v/>
      </c>
      <c r="AT68" s="57">
        <f>IFERROR(IF($A68="","",$AN68/$AL68),"")</f>
        <v/>
      </c>
      <c r="AU68" s="35">
        <f>IFERROR(IF($A68="","",IF($AX68&lt;&gt;"OK","Hold / Incomplete",IF($AO68&gt;='Assumptions'!$B$14,"Accept",IF($AO68&gt;='Assumptions'!$B$15,"Review","Decline")))),"Hold / Incomplete")</f>
        <v/>
      </c>
      <c r="AV68" s="35">
        <f>IFERROR(IF($A68="","",IF(OR($G68="Lost",$G68="Canceled"),"Closed",IF($I68="","Missing Due Date",IF($I68&lt;TODAY(),"Overdue",IF($I68=TODAY(),"Due Today",IF($I68&lt;=TODAY()+7,"Due Within 7 Days","Future")))))),"")</f>
        <v/>
      </c>
      <c r="AW68" s="35">
        <f>IFERROR(IF($A68="","",IF(OR($L68="",$M68="",$T68="",$U68=""),"Missing Inputs",IF($P68&gt;$T68,"Capacity Exceeded",IF($L68&gt;'Assumptions'!$B$3,"Peak Review",IF($O68&gt;'Assumptions'!$B$17,"Wash Alert","OK"))))),"Missing Inputs")</f>
        <v/>
      </c>
      <c r="AX68" s="35">
        <f>IFERROR(IF($A68="","",IF($A68="","Missing ID",IF(OR($J68="",$K68=""),"Missing Dates",IF($K68&lt;$J68,"End Before Start",IF(OR($M68="",$T68=""),"Missing Room Nights",IF($N68="","Missing Group ADR",IF(OR($U68="",$V68=""),"Missing Transient Forecast",IF(COUNTIF($A$2:$A$151,$A68)&gt;1,"Duplicate ID",IF($AW68&lt;&gt;"OK","Capacity Issue","OK"))))))))),"Missing Inputs")</f>
        <v/>
      </c>
      <c r="AY68" s="27" t="n"/>
      <c r="AZ68" s="55" t="n"/>
    </row>
    <row r="69">
      <c r="A69" s="27" t="n"/>
      <c r="B69" s="27" t="n"/>
      <c r="C69" s="27" t="n"/>
      <c r="D69" s="27" t="n"/>
      <c r="E69" s="27" t="n"/>
      <c r="F69" s="27" t="n"/>
      <c r="G69" s="27" t="n"/>
      <c r="H69" s="55" t="n"/>
      <c r="I69" s="55" t="n"/>
      <c r="J69" s="55" t="n"/>
      <c r="K69" s="55" t="n"/>
      <c r="L69" s="29" t="n"/>
      <c r="M69" s="29" t="n"/>
      <c r="N69" s="30" t="n"/>
      <c r="O69" s="56" t="n"/>
      <c r="P69" s="36">
        <f>IFERROR(IF($A69="","",ROUND($M69*(1-$O69),0)),"")</f>
        <v/>
      </c>
      <c r="Q69" s="37">
        <f>IFERROR(IF($A69="","",$P69*$N69),"")</f>
        <v/>
      </c>
      <c r="R69" s="30" t="n"/>
      <c r="S69" s="37">
        <f>IFERROR(IF($A69="","",$P69*$R69),"")</f>
        <v/>
      </c>
      <c r="T69" s="29" t="n"/>
      <c r="U69" s="29" t="n"/>
      <c r="V69" s="30" t="n"/>
      <c r="W69" s="30" t="n"/>
      <c r="X69" s="36">
        <f>IFERROR(IF($A69="","",MIN($P69,MAX(0,$U69+$P69-$T69))),"")</f>
        <v/>
      </c>
      <c r="Y69" s="37">
        <f>IFERROR(IF($A69="","",$X69*$V69),"")</f>
        <v/>
      </c>
      <c r="Z69" s="37">
        <f>IFERROR(IF($A69="","",$X69*$W69),"")</f>
        <v/>
      </c>
      <c r="AA69" s="37">
        <f>IFERROR(IF($A69="","",$Y69-$Z69),"")</f>
        <v/>
      </c>
      <c r="AB69" s="30" t="n"/>
      <c r="AC69" s="30" t="n"/>
      <c r="AD69" s="30" t="n"/>
      <c r="AE69" s="56" t="n"/>
      <c r="AF69" s="37">
        <f>IFERROR(IF($A69="","",$AB69*$AE69),"")</f>
        <v/>
      </c>
      <c r="AG69" s="56" t="n"/>
      <c r="AH69" s="37">
        <f>IFERROR(IF($A69="","",$AB69*$AG69),"")</f>
        <v/>
      </c>
      <c r="AI69" s="30" t="n"/>
      <c r="AJ69" s="30" t="n"/>
      <c r="AK69" s="30" t="n"/>
      <c r="AL69" s="37">
        <f>IFERROR(IF($A69="","",SUM($Q69,$AB69,$AC69,$AD69,$AF69)),"")</f>
        <v/>
      </c>
      <c r="AM69" s="37">
        <f>IFERROR(IF($A69="","",SUM($S69,$AH69,$AI69,$AJ69,$AK69)),"")</f>
        <v/>
      </c>
      <c r="AN69" s="37">
        <f>IFERROR(IF($A69="","",$AL69-$AM69),"")</f>
        <v/>
      </c>
      <c r="AO69" s="37">
        <f>IFERROR(IF($A69="","",$AN69-$AA69),"")</f>
        <v/>
      </c>
      <c r="AP69" s="37">
        <f>IFERROR(IF($A69="","",$AN69/$P69),"")</f>
        <v/>
      </c>
      <c r="AQ69" s="37">
        <f>IFERROR(IF($A69="","",$N69-$V69),"")</f>
        <v/>
      </c>
      <c r="AR69" s="58">
        <f>IFERROR(IF($A69="","",$N69/$V69),"")</f>
        <v/>
      </c>
      <c r="AS69" s="58">
        <f>IFERROR(IF($A69="","",$X69/$P69),"")</f>
        <v/>
      </c>
      <c r="AT69" s="58">
        <f>IFERROR(IF($A69="","",$AN69/$AL69),"")</f>
        <v/>
      </c>
      <c r="AU69" s="39">
        <f>IFERROR(IF($A69="","",IF($AX69&lt;&gt;"OK","Hold / Incomplete",IF($AO69&gt;='Assumptions'!$B$14,"Accept",IF($AO69&gt;='Assumptions'!$B$15,"Review","Decline")))),"Hold / Incomplete")</f>
        <v/>
      </c>
      <c r="AV69" s="39">
        <f>IFERROR(IF($A69="","",IF(OR($G69="Lost",$G69="Canceled"),"Closed",IF($I69="","Missing Due Date",IF($I69&lt;TODAY(),"Overdue",IF($I69=TODAY(),"Due Today",IF($I69&lt;=TODAY()+7,"Due Within 7 Days","Future")))))),"")</f>
        <v/>
      </c>
      <c r="AW69" s="39">
        <f>IFERROR(IF($A69="","",IF(OR($L69="",$M69="",$T69="",$U69=""),"Missing Inputs",IF($P69&gt;$T69,"Capacity Exceeded",IF($L69&gt;'Assumptions'!$B$3,"Peak Review",IF($O69&gt;'Assumptions'!$B$17,"Wash Alert","OK"))))),"Missing Inputs")</f>
        <v/>
      </c>
      <c r="AX69" s="39">
        <f>IFERROR(IF($A69="","",IF($A69="","Missing ID",IF(OR($J69="",$K69=""),"Missing Dates",IF($K69&lt;$J69,"End Before Start",IF(OR($M69="",$T69=""),"Missing Room Nights",IF($N69="","Missing Group ADR",IF(OR($U69="",$V69=""),"Missing Transient Forecast",IF(COUNTIF($A$2:$A$151,$A69)&gt;1,"Duplicate ID",IF($AW69&lt;&gt;"OK","Capacity Issue","OK"))))))))),"Missing Inputs")</f>
        <v/>
      </c>
      <c r="AY69" s="27" t="n"/>
      <c r="AZ69" s="55" t="n"/>
    </row>
    <row r="70">
      <c r="A70" s="27" t="n"/>
      <c r="B70" s="27" t="n"/>
      <c r="C70" s="27" t="n"/>
      <c r="D70" s="27" t="n"/>
      <c r="E70" s="27" t="n"/>
      <c r="F70" s="27" t="n"/>
      <c r="G70" s="27" t="n"/>
      <c r="H70" s="55" t="n"/>
      <c r="I70" s="55" t="n"/>
      <c r="J70" s="55" t="n"/>
      <c r="K70" s="55" t="n"/>
      <c r="L70" s="29" t="n"/>
      <c r="M70" s="29" t="n"/>
      <c r="N70" s="30" t="n"/>
      <c r="O70" s="56" t="n"/>
      <c r="P70" s="32">
        <f>IFERROR(IF($A70="","",ROUND($M70*(1-$O70),0)),"")</f>
        <v/>
      </c>
      <c r="Q70" s="33">
        <f>IFERROR(IF($A70="","",$P70*$N70),"")</f>
        <v/>
      </c>
      <c r="R70" s="30" t="n"/>
      <c r="S70" s="33">
        <f>IFERROR(IF($A70="","",$P70*$R70),"")</f>
        <v/>
      </c>
      <c r="T70" s="29" t="n"/>
      <c r="U70" s="29" t="n"/>
      <c r="V70" s="30" t="n"/>
      <c r="W70" s="30" t="n"/>
      <c r="X70" s="32">
        <f>IFERROR(IF($A70="","",MIN($P70,MAX(0,$U70+$P70-$T70))),"")</f>
        <v/>
      </c>
      <c r="Y70" s="33">
        <f>IFERROR(IF($A70="","",$X70*$V70),"")</f>
        <v/>
      </c>
      <c r="Z70" s="33">
        <f>IFERROR(IF($A70="","",$X70*$W70),"")</f>
        <v/>
      </c>
      <c r="AA70" s="33">
        <f>IFERROR(IF($A70="","",$Y70-$Z70),"")</f>
        <v/>
      </c>
      <c r="AB70" s="30" t="n"/>
      <c r="AC70" s="30" t="n"/>
      <c r="AD70" s="30" t="n"/>
      <c r="AE70" s="56" t="n"/>
      <c r="AF70" s="33">
        <f>IFERROR(IF($A70="","",$AB70*$AE70),"")</f>
        <v/>
      </c>
      <c r="AG70" s="56" t="n"/>
      <c r="AH70" s="33">
        <f>IFERROR(IF($A70="","",$AB70*$AG70),"")</f>
        <v/>
      </c>
      <c r="AI70" s="30" t="n"/>
      <c r="AJ70" s="30" t="n"/>
      <c r="AK70" s="30" t="n"/>
      <c r="AL70" s="33">
        <f>IFERROR(IF($A70="","",SUM($Q70,$AB70,$AC70,$AD70,$AF70)),"")</f>
        <v/>
      </c>
      <c r="AM70" s="33">
        <f>IFERROR(IF($A70="","",SUM($S70,$AH70,$AI70,$AJ70,$AK70)),"")</f>
        <v/>
      </c>
      <c r="AN70" s="33">
        <f>IFERROR(IF($A70="","",$AL70-$AM70),"")</f>
        <v/>
      </c>
      <c r="AO70" s="33">
        <f>IFERROR(IF($A70="","",$AN70-$AA70),"")</f>
        <v/>
      </c>
      <c r="AP70" s="33">
        <f>IFERROR(IF($A70="","",$AN70/$P70),"")</f>
        <v/>
      </c>
      <c r="AQ70" s="33">
        <f>IFERROR(IF($A70="","",$N70-$V70),"")</f>
        <v/>
      </c>
      <c r="AR70" s="57">
        <f>IFERROR(IF($A70="","",$N70/$V70),"")</f>
        <v/>
      </c>
      <c r="AS70" s="57">
        <f>IFERROR(IF($A70="","",$X70/$P70),"")</f>
        <v/>
      </c>
      <c r="AT70" s="57">
        <f>IFERROR(IF($A70="","",$AN70/$AL70),"")</f>
        <v/>
      </c>
      <c r="AU70" s="35">
        <f>IFERROR(IF($A70="","",IF($AX70&lt;&gt;"OK","Hold / Incomplete",IF($AO70&gt;='Assumptions'!$B$14,"Accept",IF($AO70&gt;='Assumptions'!$B$15,"Review","Decline")))),"Hold / Incomplete")</f>
        <v/>
      </c>
      <c r="AV70" s="35">
        <f>IFERROR(IF($A70="","",IF(OR($G70="Lost",$G70="Canceled"),"Closed",IF($I70="","Missing Due Date",IF($I70&lt;TODAY(),"Overdue",IF($I70=TODAY(),"Due Today",IF($I70&lt;=TODAY()+7,"Due Within 7 Days","Future")))))),"")</f>
        <v/>
      </c>
      <c r="AW70" s="35">
        <f>IFERROR(IF($A70="","",IF(OR($L70="",$M70="",$T70="",$U70=""),"Missing Inputs",IF($P70&gt;$T70,"Capacity Exceeded",IF($L70&gt;'Assumptions'!$B$3,"Peak Review",IF($O70&gt;'Assumptions'!$B$17,"Wash Alert","OK"))))),"Missing Inputs")</f>
        <v/>
      </c>
      <c r="AX70" s="35">
        <f>IFERROR(IF($A70="","",IF($A70="","Missing ID",IF(OR($J70="",$K70=""),"Missing Dates",IF($K70&lt;$J70,"End Before Start",IF(OR($M70="",$T70=""),"Missing Room Nights",IF($N70="","Missing Group ADR",IF(OR($U70="",$V70=""),"Missing Transient Forecast",IF(COUNTIF($A$2:$A$151,$A70)&gt;1,"Duplicate ID",IF($AW70&lt;&gt;"OK","Capacity Issue","OK"))))))))),"Missing Inputs")</f>
        <v/>
      </c>
      <c r="AY70" s="27" t="n"/>
      <c r="AZ70" s="55" t="n"/>
    </row>
    <row r="71">
      <c r="A71" s="27" t="n"/>
      <c r="B71" s="27" t="n"/>
      <c r="C71" s="27" t="n"/>
      <c r="D71" s="27" t="n"/>
      <c r="E71" s="27" t="n"/>
      <c r="F71" s="27" t="n"/>
      <c r="G71" s="27" t="n"/>
      <c r="H71" s="55" t="n"/>
      <c r="I71" s="55" t="n"/>
      <c r="J71" s="55" t="n"/>
      <c r="K71" s="55" t="n"/>
      <c r="L71" s="29" t="n"/>
      <c r="M71" s="29" t="n"/>
      <c r="N71" s="30" t="n"/>
      <c r="O71" s="56" t="n"/>
      <c r="P71" s="36">
        <f>IFERROR(IF($A71="","",ROUND($M71*(1-$O71),0)),"")</f>
        <v/>
      </c>
      <c r="Q71" s="37">
        <f>IFERROR(IF($A71="","",$P71*$N71),"")</f>
        <v/>
      </c>
      <c r="R71" s="30" t="n"/>
      <c r="S71" s="37">
        <f>IFERROR(IF($A71="","",$P71*$R71),"")</f>
        <v/>
      </c>
      <c r="T71" s="29" t="n"/>
      <c r="U71" s="29" t="n"/>
      <c r="V71" s="30" t="n"/>
      <c r="W71" s="30" t="n"/>
      <c r="X71" s="36">
        <f>IFERROR(IF($A71="","",MIN($P71,MAX(0,$U71+$P71-$T71))),"")</f>
        <v/>
      </c>
      <c r="Y71" s="37">
        <f>IFERROR(IF($A71="","",$X71*$V71),"")</f>
        <v/>
      </c>
      <c r="Z71" s="37">
        <f>IFERROR(IF($A71="","",$X71*$W71),"")</f>
        <v/>
      </c>
      <c r="AA71" s="37">
        <f>IFERROR(IF($A71="","",$Y71-$Z71),"")</f>
        <v/>
      </c>
      <c r="AB71" s="30" t="n"/>
      <c r="AC71" s="30" t="n"/>
      <c r="AD71" s="30" t="n"/>
      <c r="AE71" s="56" t="n"/>
      <c r="AF71" s="37">
        <f>IFERROR(IF($A71="","",$AB71*$AE71),"")</f>
        <v/>
      </c>
      <c r="AG71" s="56" t="n"/>
      <c r="AH71" s="37">
        <f>IFERROR(IF($A71="","",$AB71*$AG71),"")</f>
        <v/>
      </c>
      <c r="AI71" s="30" t="n"/>
      <c r="AJ71" s="30" t="n"/>
      <c r="AK71" s="30" t="n"/>
      <c r="AL71" s="37">
        <f>IFERROR(IF($A71="","",SUM($Q71,$AB71,$AC71,$AD71,$AF71)),"")</f>
        <v/>
      </c>
      <c r="AM71" s="37">
        <f>IFERROR(IF($A71="","",SUM($S71,$AH71,$AI71,$AJ71,$AK71)),"")</f>
        <v/>
      </c>
      <c r="AN71" s="37">
        <f>IFERROR(IF($A71="","",$AL71-$AM71),"")</f>
        <v/>
      </c>
      <c r="AO71" s="37">
        <f>IFERROR(IF($A71="","",$AN71-$AA71),"")</f>
        <v/>
      </c>
      <c r="AP71" s="37">
        <f>IFERROR(IF($A71="","",$AN71/$P71),"")</f>
        <v/>
      </c>
      <c r="AQ71" s="37">
        <f>IFERROR(IF($A71="","",$N71-$V71),"")</f>
        <v/>
      </c>
      <c r="AR71" s="58">
        <f>IFERROR(IF($A71="","",$N71/$V71),"")</f>
        <v/>
      </c>
      <c r="AS71" s="58">
        <f>IFERROR(IF($A71="","",$X71/$P71),"")</f>
        <v/>
      </c>
      <c r="AT71" s="58">
        <f>IFERROR(IF($A71="","",$AN71/$AL71),"")</f>
        <v/>
      </c>
      <c r="AU71" s="39">
        <f>IFERROR(IF($A71="","",IF($AX71&lt;&gt;"OK","Hold / Incomplete",IF($AO71&gt;='Assumptions'!$B$14,"Accept",IF($AO71&gt;='Assumptions'!$B$15,"Review","Decline")))),"Hold / Incomplete")</f>
        <v/>
      </c>
      <c r="AV71" s="39">
        <f>IFERROR(IF($A71="","",IF(OR($G71="Lost",$G71="Canceled"),"Closed",IF($I71="","Missing Due Date",IF($I71&lt;TODAY(),"Overdue",IF($I71=TODAY(),"Due Today",IF($I71&lt;=TODAY()+7,"Due Within 7 Days","Future")))))),"")</f>
        <v/>
      </c>
      <c r="AW71" s="39">
        <f>IFERROR(IF($A71="","",IF(OR($L71="",$M71="",$T71="",$U71=""),"Missing Inputs",IF($P71&gt;$T71,"Capacity Exceeded",IF($L71&gt;'Assumptions'!$B$3,"Peak Review",IF($O71&gt;'Assumptions'!$B$17,"Wash Alert","OK"))))),"Missing Inputs")</f>
        <v/>
      </c>
      <c r="AX71" s="39">
        <f>IFERROR(IF($A71="","",IF($A71="","Missing ID",IF(OR($J71="",$K71=""),"Missing Dates",IF($K71&lt;$J71,"End Before Start",IF(OR($M71="",$T71=""),"Missing Room Nights",IF($N71="","Missing Group ADR",IF(OR($U71="",$V71=""),"Missing Transient Forecast",IF(COUNTIF($A$2:$A$151,$A71)&gt;1,"Duplicate ID",IF($AW71&lt;&gt;"OK","Capacity Issue","OK"))))))))),"Missing Inputs")</f>
        <v/>
      </c>
      <c r="AY71" s="27" t="n"/>
      <c r="AZ71" s="55" t="n"/>
    </row>
    <row r="72">
      <c r="A72" s="27" t="n"/>
      <c r="B72" s="27" t="n"/>
      <c r="C72" s="27" t="n"/>
      <c r="D72" s="27" t="n"/>
      <c r="E72" s="27" t="n"/>
      <c r="F72" s="27" t="n"/>
      <c r="G72" s="27" t="n"/>
      <c r="H72" s="55" t="n"/>
      <c r="I72" s="55" t="n"/>
      <c r="J72" s="55" t="n"/>
      <c r="K72" s="55" t="n"/>
      <c r="L72" s="29" t="n"/>
      <c r="M72" s="29" t="n"/>
      <c r="N72" s="30" t="n"/>
      <c r="O72" s="56" t="n"/>
      <c r="P72" s="32">
        <f>IFERROR(IF($A72="","",ROUND($M72*(1-$O72),0)),"")</f>
        <v/>
      </c>
      <c r="Q72" s="33">
        <f>IFERROR(IF($A72="","",$P72*$N72),"")</f>
        <v/>
      </c>
      <c r="R72" s="30" t="n"/>
      <c r="S72" s="33">
        <f>IFERROR(IF($A72="","",$P72*$R72),"")</f>
        <v/>
      </c>
      <c r="T72" s="29" t="n"/>
      <c r="U72" s="29" t="n"/>
      <c r="V72" s="30" t="n"/>
      <c r="W72" s="30" t="n"/>
      <c r="X72" s="32">
        <f>IFERROR(IF($A72="","",MIN($P72,MAX(0,$U72+$P72-$T72))),"")</f>
        <v/>
      </c>
      <c r="Y72" s="33">
        <f>IFERROR(IF($A72="","",$X72*$V72),"")</f>
        <v/>
      </c>
      <c r="Z72" s="33">
        <f>IFERROR(IF($A72="","",$X72*$W72),"")</f>
        <v/>
      </c>
      <c r="AA72" s="33">
        <f>IFERROR(IF($A72="","",$Y72-$Z72),"")</f>
        <v/>
      </c>
      <c r="AB72" s="30" t="n"/>
      <c r="AC72" s="30" t="n"/>
      <c r="AD72" s="30" t="n"/>
      <c r="AE72" s="56" t="n"/>
      <c r="AF72" s="33">
        <f>IFERROR(IF($A72="","",$AB72*$AE72),"")</f>
        <v/>
      </c>
      <c r="AG72" s="56" t="n"/>
      <c r="AH72" s="33">
        <f>IFERROR(IF($A72="","",$AB72*$AG72),"")</f>
        <v/>
      </c>
      <c r="AI72" s="30" t="n"/>
      <c r="AJ72" s="30" t="n"/>
      <c r="AK72" s="30" t="n"/>
      <c r="AL72" s="33">
        <f>IFERROR(IF($A72="","",SUM($Q72,$AB72,$AC72,$AD72,$AF72)),"")</f>
        <v/>
      </c>
      <c r="AM72" s="33">
        <f>IFERROR(IF($A72="","",SUM($S72,$AH72,$AI72,$AJ72,$AK72)),"")</f>
        <v/>
      </c>
      <c r="AN72" s="33">
        <f>IFERROR(IF($A72="","",$AL72-$AM72),"")</f>
        <v/>
      </c>
      <c r="AO72" s="33">
        <f>IFERROR(IF($A72="","",$AN72-$AA72),"")</f>
        <v/>
      </c>
      <c r="AP72" s="33">
        <f>IFERROR(IF($A72="","",$AN72/$P72),"")</f>
        <v/>
      </c>
      <c r="AQ72" s="33">
        <f>IFERROR(IF($A72="","",$N72-$V72),"")</f>
        <v/>
      </c>
      <c r="AR72" s="57">
        <f>IFERROR(IF($A72="","",$N72/$V72),"")</f>
        <v/>
      </c>
      <c r="AS72" s="57">
        <f>IFERROR(IF($A72="","",$X72/$P72),"")</f>
        <v/>
      </c>
      <c r="AT72" s="57">
        <f>IFERROR(IF($A72="","",$AN72/$AL72),"")</f>
        <v/>
      </c>
      <c r="AU72" s="35">
        <f>IFERROR(IF($A72="","",IF($AX72&lt;&gt;"OK","Hold / Incomplete",IF($AO72&gt;='Assumptions'!$B$14,"Accept",IF($AO72&gt;='Assumptions'!$B$15,"Review","Decline")))),"Hold / Incomplete")</f>
        <v/>
      </c>
      <c r="AV72" s="35">
        <f>IFERROR(IF($A72="","",IF(OR($G72="Lost",$G72="Canceled"),"Closed",IF($I72="","Missing Due Date",IF($I72&lt;TODAY(),"Overdue",IF($I72=TODAY(),"Due Today",IF($I72&lt;=TODAY()+7,"Due Within 7 Days","Future")))))),"")</f>
        <v/>
      </c>
      <c r="AW72" s="35">
        <f>IFERROR(IF($A72="","",IF(OR($L72="",$M72="",$T72="",$U72=""),"Missing Inputs",IF($P72&gt;$T72,"Capacity Exceeded",IF($L72&gt;'Assumptions'!$B$3,"Peak Review",IF($O72&gt;'Assumptions'!$B$17,"Wash Alert","OK"))))),"Missing Inputs")</f>
        <v/>
      </c>
      <c r="AX72" s="35">
        <f>IFERROR(IF($A72="","",IF($A72="","Missing ID",IF(OR($J72="",$K72=""),"Missing Dates",IF($K72&lt;$J72,"End Before Start",IF(OR($M72="",$T72=""),"Missing Room Nights",IF($N72="","Missing Group ADR",IF(OR($U72="",$V72=""),"Missing Transient Forecast",IF(COUNTIF($A$2:$A$151,$A72)&gt;1,"Duplicate ID",IF($AW72&lt;&gt;"OK","Capacity Issue","OK"))))))))),"Missing Inputs")</f>
        <v/>
      </c>
      <c r="AY72" s="27" t="n"/>
      <c r="AZ72" s="55" t="n"/>
    </row>
    <row r="73">
      <c r="A73" s="27" t="n"/>
      <c r="B73" s="27" t="n"/>
      <c r="C73" s="27" t="n"/>
      <c r="D73" s="27" t="n"/>
      <c r="E73" s="27" t="n"/>
      <c r="F73" s="27" t="n"/>
      <c r="G73" s="27" t="n"/>
      <c r="H73" s="55" t="n"/>
      <c r="I73" s="55" t="n"/>
      <c r="J73" s="55" t="n"/>
      <c r="K73" s="55" t="n"/>
      <c r="L73" s="29" t="n"/>
      <c r="M73" s="29" t="n"/>
      <c r="N73" s="30" t="n"/>
      <c r="O73" s="56" t="n"/>
      <c r="P73" s="36">
        <f>IFERROR(IF($A73="","",ROUND($M73*(1-$O73),0)),"")</f>
        <v/>
      </c>
      <c r="Q73" s="37">
        <f>IFERROR(IF($A73="","",$P73*$N73),"")</f>
        <v/>
      </c>
      <c r="R73" s="30" t="n"/>
      <c r="S73" s="37">
        <f>IFERROR(IF($A73="","",$P73*$R73),"")</f>
        <v/>
      </c>
      <c r="T73" s="29" t="n"/>
      <c r="U73" s="29" t="n"/>
      <c r="V73" s="30" t="n"/>
      <c r="W73" s="30" t="n"/>
      <c r="X73" s="36">
        <f>IFERROR(IF($A73="","",MIN($P73,MAX(0,$U73+$P73-$T73))),"")</f>
        <v/>
      </c>
      <c r="Y73" s="37">
        <f>IFERROR(IF($A73="","",$X73*$V73),"")</f>
        <v/>
      </c>
      <c r="Z73" s="37">
        <f>IFERROR(IF($A73="","",$X73*$W73),"")</f>
        <v/>
      </c>
      <c r="AA73" s="37">
        <f>IFERROR(IF($A73="","",$Y73-$Z73),"")</f>
        <v/>
      </c>
      <c r="AB73" s="30" t="n"/>
      <c r="AC73" s="30" t="n"/>
      <c r="AD73" s="30" t="n"/>
      <c r="AE73" s="56" t="n"/>
      <c r="AF73" s="37">
        <f>IFERROR(IF($A73="","",$AB73*$AE73),"")</f>
        <v/>
      </c>
      <c r="AG73" s="56" t="n"/>
      <c r="AH73" s="37">
        <f>IFERROR(IF($A73="","",$AB73*$AG73),"")</f>
        <v/>
      </c>
      <c r="AI73" s="30" t="n"/>
      <c r="AJ73" s="30" t="n"/>
      <c r="AK73" s="30" t="n"/>
      <c r="AL73" s="37">
        <f>IFERROR(IF($A73="","",SUM($Q73,$AB73,$AC73,$AD73,$AF73)),"")</f>
        <v/>
      </c>
      <c r="AM73" s="37">
        <f>IFERROR(IF($A73="","",SUM($S73,$AH73,$AI73,$AJ73,$AK73)),"")</f>
        <v/>
      </c>
      <c r="AN73" s="37">
        <f>IFERROR(IF($A73="","",$AL73-$AM73),"")</f>
        <v/>
      </c>
      <c r="AO73" s="37">
        <f>IFERROR(IF($A73="","",$AN73-$AA73),"")</f>
        <v/>
      </c>
      <c r="AP73" s="37">
        <f>IFERROR(IF($A73="","",$AN73/$P73),"")</f>
        <v/>
      </c>
      <c r="AQ73" s="37">
        <f>IFERROR(IF($A73="","",$N73-$V73),"")</f>
        <v/>
      </c>
      <c r="AR73" s="58">
        <f>IFERROR(IF($A73="","",$N73/$V73),"")</f>
        <v/>
      </c>
      <c r="AS73" s="58">
        <f>IFERROR(IF($A73="","",$X73/$P73),"")</f>
        <v/>
      </c>
      <c r="AT73" s="58">
        <f>IFERROR(IF($A73="","",$AN73/$AL73),"")</f>
        <v/>
      </c>
      <c r="AU73" s="39">
        <f>IFERROR(IF($A73="","",IF($AX73&lt;&gt;"OK","Hold / Incomplete",IF($AO73&gt;='Assumptions'!$B$14,"Accept",IF($AO73&gt;='Assumptions'!$B$15,"Review","Decline")))),"Hold / Incomplete")</f>
        <v/>
      </c>
      <c r="AV73" s="39">
        <f>IFERROR(IF($A73="","",IF(OR($G73="Lost",$G73="Canceled"),"Closed",IF($I73="","Missing Due Date",IF($I73&lt;TODAY(),"Overdue",IF($I73=TODAY(),"Due Today",IF($I73&lt;=TODAY()+7,"Due Within 7 Days","Future")))))),"")</f>
        <v/>
      </c>
      <c r="AW73" s="39">
        <f>IFERROR(IF($A73="","",IF(OR($L73="",$M73="",$T73="",$U73=""),"Missing Inputs",IF($P73&gt;$T73,"Capacity Exceeded",IF($L73&gt;'Assumptions'!$B$3,"Peak Review",IF($O73&gt;'Assumptions'!$B$17,"Wash Alert","OK"))))),"Missing Inputs")</f>
        <v/>
      </c>
      <c r="AX73" s="39">
        <f>IFERROR(IF($A73="","",IF($A73="","Missing ID",IF(OR($J73="",$K73=""),"Missing Dates",IF($K73&lt;$J73,"End Before Start",IF(OR($M73="",$T73=""),"Missing Room Nights",IF($N73="","Missing Group ADR",IF(OR($U73="",$V73=""),"Missing Transient Forecast",IF(COUNTIF($A$2:$A$151,$A73)&gt;1,"Duplicate ID",IF($AW73&lt;&gt;"OK","Capacity Issue","OK"))))))))),"Missing Inputs")</f>
        <v/>
      </c>
      <c r="AY73" s="27" t="n"/>
      <c r="AZ73" s="55" t="n"/>
    </row>
    <row r="74">
      <c r="A74" s="27" t="n"/>
      <c r="B74" s="27" t="n"/>
      <c r="C74" s="27" t="n"/>
      <c r="D74" s="27" t="n"/>
      <c r="E74" s="27" t="n"/>
      <c r="F74" s="27" t="n"/>
      <c r="G74" s="27" t="n"/>
      <c r="H74" s="55" t="n"/>
      <c r="I74" s="55" t="n"/>
      <c r="J74" s="55" t="n"/>
      <c r="K74" s="55" t="n"/>
      <c r="L74" s="29" t="n"/>
      <c r="M74" s="29" t="n"/>
      <c r="N74" s="30" t="n"/>
      <c r="O74" s="56" t="n"/>
      <c r="P74" s="32">
        <f>IFERROR(IF($A74="","",ROUND($M74*(1-$O74),0)),"")</f>
        <v/>
      </c>
      <c r="Q74" s="33">
        <f>IFERROR(IF($A74="","",$P74*$N74),"")</f>
        <v/>
      </c>
      <c r="R74" s="30" t="n"/>
      <c r="S74" s="33">
        <f>IFERROR(IF($A74="","",$P74*$R74),"")</f>
        <v/>
      </c>
      <c r="T74" s="29" t="n"/>
      <c r="U74" s="29" t="n"/>
      <c r="V74" s="30" t="n"/>
      <c r="W74" s="30" t="n"/>
      <c r="X74" s="32">
        <f>IFERROR(IF($A74="","",MIN($P74,MAX(0,$U74+$P74-$T74))),"")</f>
        <v/>
      </c>
      <c r="Y74" s="33">
        <f>IFERROR(IF($A74="","",$X74*$V74),"")</f>
        <v/>
      </c>
      <c r="Z74" s="33">
        <f>IFERROR(IF($A74="","",$X74*$W74),"")</f>
        <v/>
      </c>
      <c r="AA74" s="33">
        <f>IFERROR(IF($A74="","",$Y74-$Z74),"")</f>
        <v/>
      </c>
      <c r="AB74" s="30" t="n"/>
      <c r="AC74" s="30" t="n"/>
      <c r="AD74" s="30" t="n"/>
      <c r="AE74" s="56" t="n"/>
      <c r="AF74" s="33">
        <f>IFERROR(IF($A74="","",$AB74*$AE74),"")</f>
        <v/>
      </c>
      <c r="AG74" s="56" t="n"/>
      <c r="AH74" s="33">
        <f>IFERROR(IF($A74="","",$AB74*$AG74),"")</f>
        <v/>
      </c>
      <c r="AI74" s="30" t="n"/>
      <c r="AJ74" s="30" t="n"/>
      <c r="AK74" s="30" t="n"/>
      <c r="AL74" s="33">
        <f>IFERROR(IF($A74="","",SUM($Q74,$AB74,$AC74,$AD74,$AF74)),"")</f>
        <v/>
      </c>
      <c r="AM74" s="33">
        <f>IFERROR(IF($A74="","",SUM($S74,$AH74,$AI74,$AJ74,$AK74)),"")</f>
        <v/>
      </c>
      <c r="AN74" s="33">
        <f>IFERROR(IF($A74="","",$AL74-$AM74),"")</f>
        <v/>
      </c>
      <c r="AO74" s="33">
        <f>IFERROR(IF($A74="","",$AN74-$AA74),"")</f>
        <v/>
      </c>
      <c r="AP74" s="33">
        <f>IFERROR(IF($A74="","",$AN74/$P74),"")</f>
        <v/>
      </c>
      <c r="AQ74" s="33">
        <f>IFERROR(IF($A74="","",$N74-$V74),"")</f>
        <v/>
      </c>
      <c r="AR74" s="57">
        <f>IFERROR(IF($A74="","",$N74/$V74),"")</f>
        <v/>
      </c>
      <c r="AS74" s="57">
        <f>IFERROR(IF($A74="","",$X74/$P74),"")</f>
        <v/>
      </c>
      <c r="AT74" s="57">
        <f>IFERROR(IF($A74="","",$AN74/$AL74),"")</f>
        <v/>
      </c>
      <c r="AU74" s="35">
        <f>IFERROR(IF($A74="","",IF($AX74&lt;&gt;"OK","Hold / Incomplete",IF($AO74&gt;='Assumptions'!$B$14,"Accept",IF($AO74&gt;='Assumptions'!$B$15,"Review","Decline")))),"Hold / Incomplete")</f>
        <v/>
      </c>
      <c r="AV74" s="35">
        <f>IFERROR(IF($A74="","",IF(OR($G74="Lost",$G74="Canceled"),"Closed",IF($I74="","Missing Due Date",IF($I74&lt;TODAY(),"Overdue",IF($I74=TODAY(),"Due Today",IF($I74&lt;=TODAY()+7,"Due Within 7 Days","Future")))))),"")</f>
        <v/>
      </c>
      <c r="AW74" s="35">
        <f>IFERROR(IF($A74="","",IF(OR($L74="",$M74="",$T74="",$U74=""),"Missing Inputs",IF($P74&gt;$T74,"Capacity Exceeded",IF($L74&gt;'Assumptions'!$B$3,"Peak Review",IF($O74&gt;'Assumptions'!$B$17,"Wash Alert","OK"))))),"Missing Inputs")</f>
        <v/>
      </c>
      <c r="AX74" s="35">
        <f>IFERROR(IF($A74="","",IF($A74="","Missing ID",IF(OR($J74="",$K74=""),"Missing Dates",IF($K74&lt;$J74,"End Before Start",IF(OR($M74="",$T74=""),"Missing Room Nights",IF($N74="","Missing Group ADR",IF(OR($U74="",$V74=""),"Missing Transient Forecast",IF(COUNTIF($A$2:$A$151,$A74)&gt;1,"Duplicate ID",IF($AW74&lt;&gt;"OK","Capacity Issue","OK"))))))))),"Missing Inputs")</f>
        <v/>
      </c>
      <c r="AY74" s="27" t="n"/>
      <c r="AZ74" s="55" t="n"/>
    </row>
    <row r="75">
      <c r="A75" s="27" t="n"/>
      <c r="B75" s="27" t="n"/>
      <c r="C75" s="27" t="n"/>
      <c r="D75" s="27" t="n"/>
      <c r="E75" s="27" t="n"/>
      <c r="F75" s="27" t="n"/>
      <c r="G75" s="27" t="n"/>
      <c r="H75" s="55" t="n"/>
      <c r="I75" s="55" t="n"/>
      <c r="J75" s="55" t="n"/>
      <c r="K75" s="55" t="n"/>
      <c r="L75" s="29" t="n"/>
      <c r="M75" s="29" t="n"/>
      <c r="N75" s="30" t="n"/>
      <c r="O75" s="56" t="n"/>
      <c r="P75" s="36">
        <f>IFERROR(IF($A75="","",ROUND($M75*(1-$O75),0)),"")</f>
        <v/>
      </c>
      <c r="Q75" s="37">
        <f>IFERROR(IF($A75="","",$P75*$N75),"")</f>
        <v/>
      </c>
      <c r="R75" s="30" t="n"/>
      <c r="S75" s="37">
        <f>IFERROR(IF($A75="","",$P75*$R75),"")</f>
        <v/>
      </c>
      <c r="T75" s="29" t="n"/>
      <c r="U75" s="29" t="n"/>
      <c r="V75" s="30" t="n"/>
      <c r="W75" s="30" t="n"/>
      <c r="X75" s="36">
        <f>IFERROR(IF($A75="","",MIN($P75,MAX(0,$U75+$P75-$T75))),"")</f>
        <v/>
      </c>
      <c r="Y75" s="37">
        <f>IFERROR(IF($A75="","",$X75*$V75),"")</f>
        <v/>
      </c>
      <c r="Z75" s="37">
        <f>IFERROR(IF($A75="","",$X75*$W75),"")</f>
        <v/>
      </c>
      <c r="AA75" s="37">
        <f>IFERROR(IF($A75="","",$Y75-$Z75),"")</f>
        <v/>
      </c>
      <c r="AB75" s="30" t="n"/>
      <c r="AC75" s="30" t="n"/>
      <c r="AD75" s="30" t="n"/>
      <c r="AE75" s="56" t="n"/>
      <c r="AF75" s="37">
        <f>IFERROR(IF($A75="","",$AB75*$AE75),"")</f>
        <v/>
      </c>
      <c r="AG75" s="56" t="n"/>
      <c r="AH75" s="37">
        <f>IFERROR(IF($A75="","",$AB75*$AG75),"")</f>
        <v/>
      </c>
      <c r="AI75" s="30" t="n"/>
      <c r="AJ75" s="30" t="n"/>
      <c r="AK75" s="30" t="n"/>
      <c r="AL75" s="37">
        <f>IFERROR(IF($A75="","",SUM($Q75,$AB75,$AC75,$AD75,$AF75)),"")</f>
        <v/>
      </c>
      <c r="AM75" s="37">
        <f>IFERROR(IF($A75="","",SUM($S75,$AH75,$AI75,$AJ75,$AK75)),"")</f>
        <v/>
      </c>
      <c r="AN75" s="37">
        <f>IFERROR(IF($A75="","",$AL75-$AM75),"")</f>
        <v/>
      </c>
      <c r="AO75" s="37">
        <f>IFERROR(IF($A75="","",$AN75-$AA75),"")</f>
        <v/>
      </c>
      <c r="AP75" s="37">
        <f>IFERROR(IF($A75="","",$AN75/$P75),"")</f>
        <v/>
      </c>
      <c r="AQ75" s="37">
        <f>IFERROR(IF($A75="","",$N75-$V75),"")</f>
        <v/>
      </c>
      <c r="AR75" s="58">
        <f>IFERROR(IF($A75="","",$N75/$V75),"")</f>
        <v/>
      </c>
      <c r="AS75" s="58">
        <f>IFERROR(IF($A75="","",$X75/$P75),"")</f>
        <v/>
      </c>
      <c r="AT75" s="58">
        <f>IFERROR(IF($A75="","",$AN75/$AL75),"")</f>
        <v/>
      </c>
      <c r="AU75" s="39">
        <f>IFERROR(IF($A75="","",IF($AX75&lt;&gt;"OK","Hold / Incomplete",IF($AO75&gt;='Assumptions'!$B$14,"Accept",IF($AO75&gt;='Assumptions'!$B$15,"Review","Decline")))),"Hold / Incomplete")</f>
        <v/>
      </c>
      <c r="AV75" s="39">
        <f>IFERROR(IF($A75="","",IF(OR($G75="Lost",$G75="Canceled"),"Closed",IF($I75="","Missing Due Date",IF($I75&lt;TODAY(),"Overdue",IF($I75=TODAY(),"Due Today",IF($I75&lt;=TODAY()+7,"Due Within 7 Days","Future")))))),"")</f>
        <v/>
      </c>
      <c r="AW75" s="39">
        <f>IFERROR(IF($A75="","",IF(OR($L75="",$M75="",$T75="",$U75=""),"Missing Inputs",IF($P75&gt;$T75,"Capacity Exceeded",IF($L75&gt;'Assumptions'!$B$3,"Peak Review",IF($O75&gt;'Assumptions'!$B$17,"Wash Alert","OK"))))),"Missing Inputs")</f>
        <v/>
      </c>
      <c r="AX75" s="39">
        <f>IFERROR(IF($A75="","",IF($A75="","Missing ID",IF(OR($J75="",$K75=""),"Missing Dates",IF($K75&lt;$J75,"End Before Start",IF(OR($M75="",$T75=""),"Missing Room Nights",IF($N75="","Missing Group ADR",IF(OR($U75="",$V75=""),"Missing Transient Forecast",IF(COUNTIF($A$2:$A$151,$A75)&gt;1,"Duplicate ID",IF($AW75&lt;&gt;"OK","Capacity Issue","OK"))))))))),"Missing Inputs")</f>
        <v/>
      </c>
      <c r="AY75" s="27" t="n"/>
      <c r="AZ75" s="55" t="n"/>
    </row>
    <row r="76">
      <c r="A76" s="27" t="n"/>
      <c r="B76" s="27" t="n"/>
      <c r="C76" s="27" t="n"/>
      <c r="D76" s="27" t="n"/>
      <c r="E76" s="27" t="n"/>
      <c r="F76" s="27" t="n"/>
      <c r="G76" s="27" t="n"/>
      <c r="H76" s="55" t="n"/>
      <c r="I76" s="55" t="n"/>
      <c r="J76" s="55" t="n"/>
      <c r="K76" s="55" t="n"/>
      <c r="L76" s="29" t="n"/>
      <c r="M76" s="29" t="n"/>
      <c r="N76" s="30" t="n"/>
      <c r="O76" s="56" t="n"/>
      <c r="P76" s="32">
        <f>IFERROR(IF($A76="","",ROUND($M76*(1-$O76),0)),"")</f>
        <v/>
      </c>
      <c r="Q76" s="33">
        <f>IFERROR(IF($A76="","",$P76*$N76),"")</f>
        <v/>
      </c>
      <c r="R76" s="30" t="n"/>
      <c r="S76" s="33">
        <f>IFERROR(IF($A76="","",$P76*$R76),"")</f>
        <v/>
      </c>
      <c r="T76" s="29" t="n"/>
      <c r="U76" s="29" t="n"/>
      <c r="V76" s="30" t="n"/>
      <c r="W76" s="30" t="n"/>
      <c r="X76" s="32">
        <f>IFERROR(IF($A76="","",MIN($P76,MAX(0,$U76+$P76-$T76))),"")</f>
        <v/>
      </c>
      <c r="Y76" s="33">
        <f>IFERROR(IF($A76="","",$X76*$V76),"")</f>
        <v/>
      </c>
      <c r="Z76" s="33">
        <f>IFERROR(IF($A76="","",$X76*$W76),"")</f>
        <v/>
      </c>
      <c r="AA76" s="33">
        <f>IFERROR(IF($A76="","",$Y76-$Z76),"")</f>
        <v/>
      </c>
      <c r="AB76" s="30" t="n"/>
      <c r="AC76" s="30" t="n"/>
      <c r="AD76" s="30" t="n"/>
      <c r="AE76" s="56" t="n"/>
      <c r="AF76" s="33">
        <f>IFERROR(IF($A76="","",$AB76*$AE76),"")</f>
        <v/>
      </c>
      <c r="AG76" s="56" t="n"/>
      <c r="AH76" s="33">
        <f>IFERROR(IF($A76="","",$AB76*$AG76),"")</f>
        <v/>
      </c>
      <c r="AI76" s="30" t="n"/>
      <c r="AJ76" s="30" t="n"/>
      <c r="AK76" s="30" t="n"/>
      <c r="AL76" s="33">
        <f>IFERROR(IF($A76="","",SUM($Q76,$AB76,$AC76,$AD76,$AF76)),"")</f>
        <v/>
      </c>
      <c r="AM76" s="33">
        <f>IFERROR(IF($A76="","",SUM($S76,$AH76,$AI76,$AJ76,$AK76)),"")</f>
        <v/>
      </c>
      <c r="AN76" s="33">
        <f>IFERROR(IF($A76="","",$AL76-$AM76),"")</f>
        <v/>
      </c>
      <c r="AO76" s="33">
        <f>IFERROR(IF($A76="","",$AN76-$AA76),"")</f>
        <v/>
      </c>
      <c r="AP76" s="33">
        <f>IFERROR(IF($A76="","",$AN76/$P76),"")</f>
        <v/>
      </c>
      <c r="AQ76" s="33">
        <f>IFERROR(IF($A76="","",$N76-$V76),"")</f>
        <v/>
      </c>
      <c r="AR76" s="57">
        <f>IFERROR(IF($A76="","",$N76/$V76),"")</f>
        <v/>
      </c>
      <c r="AS76" s="57">
        <f>IFERROR(IF($A76="","",$X76/$P76),"")</f>
        <v/>
      </c>
      <c r="AT76" s="57">
        <f>IFERROR(IF($A76="","",$AN76/$AL76),"")</f>
        <v/>
      </c>
      <c r="AU76" s="35">
        <f>IFERROR(IF($A76="","",IF($AX76&lt;&gt;"OK","Hold / Incomplete",IF($AO76&gt;='Assumptions'!$B$14,"Accept",IF($AO76&gt;='Assumptions'!$B$15,"Review","Decline")))),"Hold / Incomplete")</f>
        <v/>
      </c>
      <c r="AV76" s="35">
        <f>IFERROR(IF($A76="","",IF(OR($G76="Lost",$G76="Canceled"),"Closed",IF($I76="","Missing Due Date",IF($I76&lt;TODAY(),"Overdue",IF($I76=TODAY(),"Due Today",IF($I76&lt;=TODAY()+7,"Due Within 7 Days","Future")))))),"")</f>
        <v/>
      </c>
      <c r="AW76" s="35">
        <f>IFERROR(IF($A76="","",IF(OR($L76="",$M76="",$T76="",$U76=""),"Missing Inputs",IF($P76&gt;$T76,"Capacity Exceeded",IF($L76&gt;'Assumptions'!$B$3,"Peak Review",IF($O76&gt;'Assumptions'!$B$17,"Wash Alert","OK"))))),"Missing Inputs")</f>
        <v/>
      </c>
      <c r="AX76" s="35">
        <f>IFERROR(IF($A76="","",IF($A76="","Missing ID",IF(OR($J76="",$K76=""),"Missing Dates",IF($K76&lt;$J76,"End Before Start",IF(OR($M76="",$T76=""),"Missing Room Nights",IF($N76="","Missing Group ADR",IF(OR($U76="",$V76=""),"Missing Transient Forecast",IF(COUNTIF($A$2:$A$151,$A76)&gt;1,"Duplicate ID",IF($AW76&lt;&gt;"OK","Capacity Issue","OK"))))))))),"Missing Inputs")</f>
        <v/>
      </c>
      <c r="AY76" s="27" t="n"/>
      <c r="AZ76" s="55" t="n"/>
    </row>
    <row r="77">
      <c r="A77" s="27" t="n"/>
      <c r="B77" s="27" t="n"/>
      <c r="C77" s="27" t="n"/>
      <c r="D77" s="27" t="n"/>
      <c r="E77" s="27" t="n"/>
      <c r="F77" s="27" t="n"/>
      <c r="G77" s="27" t="n"/>
      <c r="H77" s="55" t="n"/>
      <c r="I77" s="55" t="n"/>
      <c r="J77" s="55" t="n"/>
      <c r="K77" s="55" t="n"/>
      <c r="L77" s="29" t="n"/>
      <c r="M77" s="29" t="n"/>
      <c r="N77" s="30" t="n"/>
      <c r="O77" s="56" t="n"/>
      <c r="P77" s="36">
        <f>IFERROR(IF($A77="","",ROUND($M77*(1-$O77),0)),"")</f>
        <v/>
      </c>
      <c r="Q77" s="37">
        <f>IFERROR(IF($A77="","",$P77*$N77),"")</f>
        <v/>
      </c>
      <c r="R77" s="30" t="n"/>
      <c r="S77" s="37">
        <f>IFERROR(IF($A77="","",$P77*$R77),"")</f>
        <v/>
      </c>
      <c r="T77" s="29" t="n"/>
      <c r="U77" s="29" t="n"/>
      <c r="V77" s="30" t="n"/>
      <c r="W77" s="30" t="n"/>
      <c r="X77" s="36">
        <f>IFERROR(IF($A77="","",MIN($P77,MAX(0,$U77+$P77-$T77))),"")</f>
        <v/>
      </c>
      <c r="Y77" s="37">
        <f>IFERROR(IF($A77="","",$X77*$V77),"")</f>
        <v/>
      </c>
      <c r="Z77" s="37">
        <f>IFERROR(IF($A77="","",$X77*$W77),"")</f>
        <v/>
      </c>
      <c r="AA77" s="37">
        <f>IFERROR(IF($A77="","",$Y77-$Z77),"")</f>
        <v/>
      </c>
      <c r="AB77" s="30" t="n"/>
      <c r="AC77" s="30" t="n"/>
      <c r="AD77" s="30" t="n"/>
      <c r="AE77" s="56" t="n"/>
      <c r="AF77" s="37">
        <f>IFERROR(IF($A77="","",$AB77*$AE77),"")</f>
        <v/>
      </c>
      <c r="AG77" s="56" t="n"/>
      <c r="AH77" s="37">
        <f>IFERROR(IF($A77="","",$AB77*$AG77),"")</f>
        <v/>
      </c>
      <c r="AI77" s="30" t="n"/>
      <c r="AJ77" s="30" t="n"/>
      <c r="AK77" s="30" t="n"/>
      <c r="AL77" s="37">
        <f>IFERROR(IF($A77="","",SUM($Q77,$AB77,$AC77,$AD77,$AF77)),"")</f>
        <v/>
      </c>
      <c r="AM77" s="37">
        <f>IFERROR(IF($A77="","",SUM($S77,$AH77,$AI77,$AJ77,$AK77)),"")</f>
        <v/>
      </c>
      <c r="AN77" s="37">
        <f>IFERROR(IF($A77="","",$AL77-$AM77),"")</f>
        <v/>
      </c>
      <c r="AO77" s="37">
        <f>IFERROR(IF($A77="","",$AN77-$AA77),"")</f>
        <v/>
      </c>
      <c r="AP77" s="37">
        <f>IFERROR(IF($A77="","",$AN77/$P77),"")</f>
        <v/>
      </c>
      <c r="AQ77" s="37">
        <f>IFERROR(IF($A77="","",$N77-$V77),"")</f>
        <v/>
      </c>
      <c r="AR77" s="58">
        <f>IFERROR(IF($A77="","",$N77/$V77),"")</f>
        <v/>
      </c>
      <c r="AS77" s="58">
        <f>IFERROR(IF($A77="","",$X77/$P77),"")</f>
        <v/>
      </c>
      <c r="AT77" s="58">
        <f>IFERROR(IF($A77="","",$AN77/$AL77),"")</f>
        <v/>
      </c>
      <c r="AU77" s="39">
        <f>IFERROR(IF($A77="","",IF($AX77&lt;&gt;"OK","Hold / Incomplete",IF($AO77&gt;='Assumptions'!$B$14,"Accept",IF($AO77&gt;='Assumptions'!$B$15,"Review","Decline")))),"Hold / Incomplete")</f>
        <v/>
      </c>
      <c r="AV77" s="39">
        <f>IFERROR(IF($A77="","",IF(OR($G77="Lost",$G77="Canceled"),"Closed",IF($I77="","Missing Due Date",IF($I77&lt;TODAY(),"Overdue",IF($I77=TODAY(),"Due Today",IF($I77&lt;=TODAY()+7,"Due Within 7 Days","Future")))))),"")</f>
        <v/>
      </c>
      <c r="AW77" s="39">
        <f>IFERROR(IF($A77="","",IF(OR($L77="",$M77="",$T77="",$U77=""),"Missing Inputs",IF($P77&gt;$T77,"Capacity Exceeded",IF($L77&gt;'Assumptions'!$B$3,"Peak Review",IF($O77&gt;'Assumptions'!$B$17,"Wash Alert","OK"))))),"Missing Inputs")</f>
        <v/>
      </c>
      <c r="AX77" s="39">
        <f>IFERROR(IF($A77="","",IF($A77="","Missing ID",IF(OR($J77="",$K77=""),"Missing Dates",IF($K77&lt;$J77,"End Before Start",IF(OR($M77="",$T77=""),"Missing Room Nights",IF($N77="","Missing Group ADR",IF(OR($U77="",$V77=""),"Missing Transient Forecast",IF(COUNTIF($A$2:$A$151,$A77)&gt;1,"Duplicate ID",IF($AW77&lt;&gt;"OK","Capacity Issue","OK"))))))))),"Missing Inputs")</f>
        <v/>
      </c>
      <c r="AY77" s="27" t="n"/>
      <c r="AZ77" s="55" t="n"/>
    </row>
    <row r="78">
      <c r="A78" s="27" t="n"/>
      <c r="B78" s="27" t="n"/>
      <c r="C78" s="27" t="n"/>
      <c r="D78" s="27" t="n"/>
      <c r="E78" s="27" t="n"/>
      <c r="F78" s="27" t="n"/>
      <c r="G78" s="27" t="n"/>
      <c r="H78" s="55" t="n"/>
      <c r="I78" s="55" t="n"/>
      <c r="J78" s="55" t="n"/>
      <c r="K78" s="55" t="n"/>
      <c r="L78" s="29" t="n"/>
      <c r="M78" s="29" t="n"/>
      <c r="N78" s="30" t="n"/>
      <c r="O78" s="56" t="n"/>
      <c r="P78" s="32">
        <f>IFERROR(IF($A78="","",ROUND($M78*(1-$O78),0)),"")</f>
        <v/>
      </c>
      <c r="Q78" s="33">
        <f>IFERROR(IF($A78="","",$P78*$N78),"")</f>
        <v/>
      </c>
      <c r="R78" s="30" t="n"/>
      <c r="S78" s="33">
        <f>IFERROR(IF($A78="","",$P78*$R78),"")</f>
        <v/>
      </c>
      <c r="T78" s="29" t="n"/>
      <c r="U78" s="29" t="n"/>
      <c r="V78" s="30" t="n"/>
      <c r="W78" s="30" t="n"/>
      <c r="X78" s="32">
        <f>IFERROR(IF($A78="","",MIN($P78,MAX(0,$U78+$P78-$T78))),"")</f>
        <v/>
      </c>
      <c r="Y78" s="33">
        <f>IFERROR(IF($A78="","",$X78*$V78),"")</f>
        <v/>
      </c>
      <c r="Z78" s="33">
        <f>IFERROR(IF($A78="","",$X78*$W78),"")</f>
        <v/>
      </c>
      <c r="AA78" s="33">
        <f>IFERROR(IF($A78="","",$Y78-$Z78),"")</f>
        <v/>
      </c>
      <c r="AB78" s="30" t="n"/>
      <c r="AC78" s="30" t="n"/>
      <c r="AD78" s="30" t="n"/>
      <c r="AE78" s="56" t="n"/>
      <c r="AF78" s="33">
        <f>IFERROR(IF($A78="","",$AB78*$AE78),"")</f>
        <v/>
      </c>
      <c r="AG78" s="56" t="n"/>
      <c r="AH78" s="33">
        <f>IFERROR(IF($A78="","",$AB78*$AG78),"")</f>
        <v/>
      </c>
      <c r="AI78" s="30" t="n"/>
      <c r="AJ78" s="30" t="n"/>
      <c r="AK78" s="30" t="n"/>
      <c r="AL78" s="33">
        <f>IFERROR(IF($A78="","",SUM($Q78,$AB78,$AC78,$AD78,$AF78)),"")</f>
        <v/>
      </c>
      <c r="AM78" s="33">
        <f>IFERROR(IF($A78="","",SUM($S78,$AH78,$AI78,$AJ78,$AK78)),"")</f>
        <v/>
      </c>
      <c r="AN78" s="33">
        <f>IFERROR(IF($A78="","",$AL78-$AM78),"")</f>
        <v/>
      </c>
      <c r="AO78" s="33">
        <f>IFERROR(IF($A78="","",$AN78-$AA78),"")</f>
        <v/>
      </c>
      <c r="AP78" s="33">
        <f>IFERROR(IF($A78="","",$AN78/$P78),"")</f>
        <v/>
      </c>
      <c r="AQ78" s="33">
        <f>IFERROR(IF($A78="","",$N78-$V78),"")</f>
        <v/>
      </c>
      <c r="AR78" s="57">
        <f>IFERROR(IF($A78="","",$N78/$V78),"")</f>
        <v/>
      </c>
      <c r="AS78" s="57">
        <f>IFERROR(IF($A78="","",$X78/$P78),"")</f>
        <v/>
      </c>
      <c r="AT78" s="57">
        <f>IFERROR(IF($A78="","",$AN78/$AL78),"")</f>
        <v/>
      </c>
      <c r="AU78" s="35">
        <f>IFERROR(IF($A78="","",IF($AX78&lt;&gt;"OK","Hold / Incomplete",IF($AO78&gt;='Assumptions'!$B$14,"Accept",IF($AO78&gt;='Assumptions'!$B$15,"Review","Decline")))),"Hold / Incomplete")</f>
        <v/>
      </c>
      <c r="AV78" s="35">
        <f>IFERROR(IF($A78="","",IF(OR($G78="Lost",$G78="Canceled"),"Closed",IF($I78="","Missing Due Date",IF($I78&lt;TODAY(),"Overdue",IF($I78=TODAY(),"Due Today",IF($I78&lt;=TODAY()+7,"Due Within 7 Days","Future")))))),"")</f>
        <v/>
      </c>
      <c r="AW78" s="35">
        <f>IFERROR(IF($A78="","",IF(OR($L78="",$M78="",$T78="",$U78=""),"Missing Inputs",IF($P78&gt;$T78,"Capacity Exceeded",IF($L78&gt;'Assumptions'!$B$3,"Peak Review",IF($O78&gt;'Assumptions'!$B$17,"Wash Alert","OK"))))),"Missing Inputs")</f>
        <v/>
      </c>
      <c r="AX78" s="35">
        <f>IFERROR(IF($A78="","",IF($A78="","Missing ID",IF(OR($J78="",$K78=""),"Missing Dates",IF($K78&lt;$J78,"End Before Start",IF(OR($M78="",$T78=""),"Missing Room Nights",IF($N78="","Missing Group ADR",IF(OR($U78="",$V78=""),"Missing Transient Forecast",IF(COUNTIF($A$2:$A$151,$A78)&gt;1,"Duplicate ID",IF($AW78&lt;&gt;"OK","Capacity Issue","OK"))))))))),"Missing Inputs")</f>
        <v/>
      </c>
      <c r="AY78" s="27" t="n"/>
      <c r="AZ78" s="55" t="n"/>
    </row>
    <row r="79">
      <c r="A79" s="27" t="n"/>
      <c r="B79" s="27" t="n"/>
      <c r="C79" s="27" t="n"/>
      <c r="D79" s="27" t="n"/>
      <c r="E79" s="27" t="n"/>
      <c r="F79" s="27" t="n"/>
      <c r="G79" s="27" t="n"/>
      <c r="H79" s="55" t="n"/>
      <c r="I79" s="55" t="n"/>
      <c r="J79" s="55" t="n"/>
      <c r="K79" s="55" t="n"/>
      <c r="L79" s="29" t="n"/>
      <c r="M79" s="29" t="n"/>
      <c r="N79" s="30" t="n"/>
      <c r="O79" s="56" t="n"/>
      <c r="P79" s="36">
        <f>IFERROR(IF($A79="","",ROUND($M79*(1-$O79),0)),"")</f>
        <v/>
      </c>
      <c r="Q79" s="37">
        <f>IFERROR(IF($A79="","",$P79*$N79),"")</f>
        <v/>
      </c>
      <c r="R79" s="30" t="n"/>
      <c r="S79" s="37">
        <f>IFERROR(IF($A79="","",$P79*$R79),"")</f>
        <v/>
      </c>
      <c r="T79" s="29" t="n"/>
      <c r="U79" s="29" t="n"/>
      <c r="V79" s="30" t="n"/>
      <c r="W79" s="30" t="n"/>
      <c r="X79" s="36">
        <f>IFERROR(IF($A79="","",MIN($P79,MAX(0,$U79+$P79-$T79))),"")</f>
        <v/>
      </c>
      <c r="Y79" s="37">
        <f>IFERROR(IF($A79="","",$X79*$V79),"")</f>
        <v/>
      </c>
      <c r="Z79" s="37">
        <f>IFERROR(IF($A79="","",$X79*$W79),"")</f>
        <v/>
      </c>
      <c r="AA79" s="37">
        <f>IFERROR(IF($A79="","",$Y79-$Z79),"")</f>
        <v/>
      </c>
      <c r="AB79" s="30" t="n"/>
      <c r="AC79" s="30" t="n"/>
      <c r="AD79" s="30" t="n"/>
      <c r="AE79" s="56" t="n"/>
      <c r="AF79" s="37">
        <f>IFERROR(IF($A79="","",$AB79*$AE79),"")</f>
        <v/>
      </c>
      <c r="AG79" s="56" t="n"/>
      <c r="AH79" s="37">
        <f>IFERROR(IF($A79="","",$AB79*$AG79),"")</f>
        <v/>
      </c>
      <c r="AI79" s="30" t="n"/>
      <c r="AJ79" s="30" t="n"/>
      <c r="AK79" s="30" t="n"/>
      <c r="AL79" s="37">
        <f>IFERROR(IF($A79="","",SUM($Q79,$AB79,$AC79,$AD79,$AF79)),"")</f>
        <v/>
      </c>
      <c r="AM79" s="37">
        <f>IFERROR(IF($A79="","",SUM($S79,$AH79,$AI79,$AJ79,$AK79)),"")</f>
        <v/>
      </c>
      <c r="AN79" s="37">
        <f>IFERROR(IF($A79="","",$AL79-$AM79),"")</f>
        <v/>
      </c>
      <c r="AO79" s="37">
        <f>IFERROR(IF($A79="","",$AN79-$AA79),"")</f>
        <v/>
      </c>
      <c r="AP79" s="37">
        <f>IFERROR(IF($A79="","",$AN79/$P79),"")</f>
        <v/>
      </c>
      <c r="AQ79" s="37">
        <f>IFERROR(IF($A79="","",$N79-$V79),"")</f>
        <v/>
      </c>
      <c r="AR79" s="58">
        <f>IFERROR(IF($A79="","",$N79/$V79),"")</f>
        <v/>
      </c>
      <c r="AS79" s="58">
        <f>IFERROR(IF($A79="","",$X79/$P79),"")</f>
        <v/>
      </c>
      <c r="AT79" s="58">
        <f>IFERROR(IF($A79="","",$AN79/$AL79),"")</f>
        <v/>
      </c>
      <c r="AU79" s="39">
        <f>IFERROR(IF($A79="","",IF($AX79&lt;&gt;"OK","Hold / Incomplete",IF($AO79&gt;='Assumptions'!$B$14,"Accept",IF($AO79&gt;='Assumptions'!$B$15,"Review","Decline")))),"Hold / Incomplete")</f>
        <v/>
      </c>
      <c r="AV79" s="39">
        <f>IFERROR(IF($A79="","",IF(OR($G79="Lost",$G79="Canceled"),"Closed",IF($I79="","Missing Due Date",IF($I79&lt;TODAY(),"Overdue",IF($I79=TODAY(),"Due Today",IF($I79&lt;=TODAY()+7,"Due Within 7 Days","Future")))))),"")</f>
        <v/>
      </c>
      <c r="AW79" s="39">
        <f>IFERROR(IF($A79="","",IF(OR($L79="",$M79="",$T79="",$U79=""),"Missing Inputs",IF($P79&gt;$T79,"Capacity Exceeded",IF($L79&gt;'Assumptions'!$B$3,"Peak Review",IF($O79&gt;'Assumptions'!$B$17,"Wash Alert","OK"))))),"Missing Inputs")</f>
        <v/>
      </c>
      <c r="AX79" s="39">
        <f>IFERROR(IF($A79="","",IF($A79="","Missing ID",IF(OR($J79="",$K79=""),"Missing Dates",IF($K79&lt;$J79,"End Before Start",IF(OR($M79="",$T79=""),"Missing Room Nights",IF($N79="","Missing Group ADR",IF(OR($U79="",$V79=""),"Missing Transient Forecast",IF(COUNTIF($A$2:$A$151,$A79)&gt;1,"Duplicate ID",IF($AW79&lt;&gt;"OK","Capacity Issue","OK"))))))))),"Missing Inputs")</f>
        <v/>
      </c>
      <c r="AY79" s="27" t="n"/>
      <c r="AZ79" s="55" t="n"/>
    </row>
    <row r="80">
      <c r="A80" s="27" t="n"/>
      <c r="B80" s="27" t="n"/>
      <c r="C80" s="27" t="n"/>
      <c r="D80" s="27" t="n"/>
      <c r="E80" s="27" t="n"/>
      <c r="F80" s="27" t="n"/>
      <c r="G80" s="27" t="n"/>
      <c r="H80" s="55" t="n"/>
      <c r="I80" s="55" t="n"/>
      <c r="J80" s="55" t="n"/>
      <c r="K80" s="55" t="n"/>
      <c r="L80" s="29" t="n"/>
      <c r="M80" s="29" t="n"/>
      <c r="N80" s="30" t="n"/>
      <c r="O80" s="56" t="n"/>
      <c r="P80" s="32">
        <f>IFERROR(IF($A80="","",ROUND($M80*(1-$O80),0)),"")</f>
        <v/>
      </c>
      <c r="Q80" s="33">
        <f>IFERROR(IF($A80="","",$P80*$N80),"")</f>
        <v/>
      </c>
      <c r="R80" s="30" t="n"/>
      <c r="S80" s="33">
        <f>IFERROR(IF($A80="","",$P80*$R80),"")</f>
        <v/>
      </c>
      <c r="T80" s="29" t="n"/>
      <c r="U80" s="29" t="n"/>
      <c r="V80" s="30" t="n"/>
      <c r="W80" s="30" t="n"/>
      <c r="X80" s="32">
        <f>IFERROR(IF($A80="","",MIN($P80,MAX(0,$U80+$P80-$T80))),"")</f>
        <v/>
      </c>
      <c r="Y80" s="33">
        <f>IFERROR(IF($A80="","",$X80*$V80),"")</f>
        <v/>
      </c>
      <c r="Z80" s="33">
        <f>IFERROR(IF($A80="","",$X80*$W80),"")</f>
        <v/>
      </c>
      <c r="AA80" s="33">
        <f>IFERROR(IF($A80="","",$Y80-$Z80),"")</f>
        <v/>
      </c>
      <c r="AB80" s="30" t="n"/>
      <c r="AC80" s="30" t="n"/>
      <c r="AD80" s="30" t="n"/>
      <c r="AE80" s="56" t="n"/>
      <c r="AF80" s="33">
        <f>IFERROR(IF($A80="","",$AB80*$AE80),"")</f>
        <v/>
      </c>
      <c r="AG80" s="56" t="n"/>
      <c r="AH80" s="33">
        <f>IFERROR(IF($A80="","",$AB80*$AG80),"")</f>
        <v/>
      </c>
      <c r="AI80" s="30" t="n"/>
      <c r="AJ80" s="30" t="n"/>
      <c r="AK80" s="30" t="n"/>
      <c r="AL80" s="33">
        <f>IFERROR(IF($A80="","",SUM($Q80,$AB80,$AC80,$AD80,$AF80)),"")</f>
        <v/>
      </c>
      <c r="AM80" s="33">
        <f>IFERROR(IF($A80="","",SUM($S80,$AH80,$AI80,$AJ80,$AK80)),"")</f>
        <v/>
      </c>
      <c r="AN80" s="33">
        <f>IFERROR(IF($A80="","",$AL80-$AM80),"")</f>
        <v/>
      </c>
      <c r="AO80" s="33">
        <f>IFERROR(IF($A80="","",$AN80-$AA80),"")</f>
        <v/>
      </c>
      <c r="AP80" s="33">
        <f>IFERROR(IF($A80="","",$AN80/$P80),"")</f>
        <v/>
      </c>
      <c r="AQ80" s="33">
        <f>IFERROR(IF($A80="","",$N80-$V80),"")</f>
        <v/>
      </c>
      <c r="AR80" s="57">
        <f>IFERROR(IF($A80="","",$N80/$V80),"")</f>
        <v/>
      </c>
      <c r="AS80" s="57">
        <f>IFERROR(IF($A80="","",$X80/$P80),"")</f>
        <v/>
      </c>
      <c r="AT80" s="57">
        <f>IFERROR(IF($A80="","",$AN80/$AL80),"")</f>
        <v/>
      </c>
      <c r="AU80" s="35">
        <f>IFERROR(IF($A80="","",IF($AX80&lt;&gt;"OK","Hold / Incomplete",IF($AO80&gt;='Assumptions'!$B$14,"Accept",IF($AO80&gt;='Assumptions'!$B$15,"Review","Decline")))),"Hold / Incomplete")</f>
        <v/>
      </c>
      <c r="AV80" s="35">
        <f>IFERROR(IF($A80="","",IF(OR($G80="Lost",$G80="Canceled"),"Closed",IF($I80="","Missing Due Date",IF($I80&lt;TODAY(),"Overdue",IF($I80=TODAY(),"Due Today",IF($I80&lt;=TODAY()+7,"Due Within 7 Days","Future")))))),"")</f>
        <v/>
      </c>
      <c r="AW80" s="35">
        <f>IFERROR(IF($A80="","",IF(OR($L80="",$M80="",$T80="",$U80=""),"Missing Inputs",IF($P80&gt;$T80,"Capacity Exceeded",IF($L80&gt;'Assumptions'!$B$3,"Peak Review",IF($O80&gt;'Assumptions'!$B$17,"Wash Alert","OK"))))),"Missing Inputs")</f>
        <v/>
      </c>
      <c r="AX80" s="35">
        <f>IFERROR(IF($A80="","",IF($A80="","Missing ID",IF(OR($J80="",$K80=""),"Missing Dates",IF($K80&lt;$J80,"End Before Start",IF(OR($M80="",$T80=""),"Missing Room Nights",IF($N80="","Missing Group ADR",IF(OR($U80="",$V80=""),"Missing Transient Forecast",IF(COUNTIF($A$2:$A$151,$A80)&gt;1,"Duplicate ID",IF($AW80&lt;&gt;"OK","Capacity Issue","OK"))))))))),"Missing Inputs")</f>
        <v/>
      </c>
      <c r="AY80" s="27" t="n"/>
      <c r="AZ80" s="55" t="n"/>
    </row>
    <row r="81">
      <c r="A81" s="27" t="n"/>
      <c r="B81" s="27" t="n"/>
      <c r="C81" s="27" t="n"/>
      <c r="D81" s="27" t="n"/>
      <c r="E81" s="27" t="n"/>
      <c r="F81" s="27" t="n"/>
      <c r="G81" s="27" t="n"/>
      <c r="H81" s="55" t="n"/>
      <c r="I81" s="55" t="n"/>
      <c r="J81" s="55" t="n"/>
      <c r="K81" s="55" t="n"/>
      <c r="L81" s="29" t="n"/>
      <c r="M81" s="29" t="n"/>
      <c r="N81" s="30" t="n"/>
      <c r="O81" s="56" t="n"/>
      <c r="P81" s="36">
        <f>IFERROR(IF($A81="","",ROUND($M81*(1-$O81),0)),"")</f>
        <v/>
      </c>
      <c r="Q81" s="37">
        <f>IFERROR(IF($A81="","",$P81*$N81),"")</f>
        <v/>
      </c>
      <c r="R81" s="30" t="n"/>
      <c r="S81" s="37">
        <f>IFERROR(IF($A81="","",$P81*$R81),"")</f>
        <v/>
      </c>
      <c r="T81" s="29" t="n"/>
      <c r="U81" s="29" t="n"/>
      <c r="V81" s="30" t="n"/>
      <c r="W81" s="30" t="n"/>
      <c r="X81" s="36">
        <f>IFERROR(IF($A81="","",MIN($P81,MAX(0,$U81+$P81-$T81))),"")</f>
        <v/>
      </c>
      <c r="Y81" s="37">
        <f>IFERROR(IF($A81="","",$X81*$V81),"")</f>
        <v/>
      </c>
      <c r="Z81" s="37">
        <f>IFERROR(IF($A81="","",$X81*$W81),"")</f>
        <v/>
      </c>
      <c r="AA81" s="37">
        <f>IFERROR(IF($A81="","",$Y81-$Z81),"")</f>
        <v/>
      </c>
      <c r="AB81" s="30" t="n"/>
      <c r="AC81" s="30" t="n"/>
      <c r="AD81" s="30" t="n"/>
      <c r="AE81" s="56" t="n"/>
      <c r="AF81" s="37">
        <f>IFERROR(IF($A81="","",$AB81*$AE81),"")</f>
        <v/>
      </c>
      <c r="AG81" s="56" t="n"/>
      <c r="AH81" s="37">
        <f>IFERROR(IF($A81="","",$AB81*$AG81),"")</f>
        <v/>
      </c>
      <c r="AI81" s="30" t="n"/>
      <c r="AJ81" s="30" t="n"/>
      <c r="AK81" s="30" t="n"/>
      <c r="AL81" s="37">
        <f>IFERROR(IF($A81="","",SUM($Q81,$AB81,$AC81,$AD81,$AF81)),"")</f>
        <v/>
      </c>
      <c r="AM81" s="37">
        <f>IFERROR(IF($A81="","",SUM($S81,$AH81,$AI81,$AJ81,$AK81)),"")</f>
        <v/>
      </c>
      <c r="AN81" s="37">
        <f>IFERROR(IF($A81="","",$AL81-$AM81),"")</f>
        <v/>
      </c>
      <c r="AO81" s="37">
        <f>IFERROR(IF($A81="","",$AN81-$AA81),"")</f>
        <v/>
      </c>
      <c r="AP81" s="37">
        <f>IFERROR(IF($A81="","",$AN81/$P81),"")</f>
        <v/>
      </c>
      <c r="AQ81" s="37">
        <f>IFERROR(IF($A81="","",$N81-$V81),"")</f>
        <v/>
      </c>
      <c r="AR81" s="58">
        <f>IFERROR(IF($A81="","",$N81/$V81),"")</f>
        <v/>
      </c>
      <c r="AS81" s="58">
        <f>IFERROR(IF($A81="","",$X81/$P81),"")</f>
        <v/>
      </c>
      <c r="AT81" s="58">
        <f>IFERROR(IF($A81="","",$AN81/$AL81),"")</f>
        <v/>
      </c>
      <c r="AU81" s="39">
        <f>IFERROR(IF($A81="","",IF($AX81&lt;&gt;"OK","Hold / Incomplete",IF($AO81&gt;='Assumptions'!$B$14,"Accept",IF($AO81&gt;='Assumptions'!$B$15,"Review","Decline")))),"Hold / Incomplete")</f>
        <v/>
      </c>
      <c r="AV81" s="39">
        <f>IFERROR(IF($A81="","",IF(OR($G81="Lost",$G81="Canceled"),"Closed",IF($I81="","Missing Due Date",IF($I81&lt;TODAY(),"Overdue",IF($I81=TODAY(),"Due Today",IF($I81&lt;=TODAY()+7,"Due Within 7 Days","Future")))))),"")</f>
        <v/>
      </c>
      <c r="AW81" s="39">
        <f>IFERROR(IF($A81="","",IF(OR($L81="",$M81="",$T81="",$U81=""),"Missing Inputs",IF($P81&gt;$T81,"Capacity Exceeded",IF($L81&gt;'Assumptions'!$B$3,"Peak Review",IF($O81&gt;'Assumptions'!$B$17,"Wash Alert","OK"))))),"Missing Inputs")</f>
        <v/>
      </c>
      <c r="AX81" s="39">
        <f>IFERROR(IF($A81="","",IF($A81="","Missing ID",IF(OR($J81="",$K81=""),"Missing Dates",IF($K81&lt;$J81,"End Before Start",IF(OR($M81="",$T81=""),"Missing Room Nights",IF($N81="","Missing Group ADR",IF(OR($U81="",$V81=""),"Missing Transient Forecast",IF(COUNTIF($A$2:$A$151,$A81)&gt;1,"Duplicate ID",IF($AW81&lt;&gt;"OK","Capacity Issue","OK"))))))))),"Missing Inputs")</f>
        <v/>
      </c>
      <c r="AY81" s="27" t="n"/>
      <c r="AZ81" s="55" t="n"/>
    </row>
    <row r="82">
      <c r="A82" s="27" t="n"/>
      <c r="B82" s="27" t="n"/>
      <c r="C82" s="27" t="n"/>
      <c r="D82" s="27" t="n"/>
      <c r="E82" s="27" t="n"/>
      <c r="F82" s="27" t="n"/>
      <c r="G82" s="27" t="n"/>
      <c r="H82" s="55" t="n"/>
      <c r="I82" s="55" t="n"/>
      <c r="J82" s="55" t="n"/>
      <c r="K82" s="55" t="n"/>
      <c r="L82" s="29" t="n"/>
      <c r="M82" s="29" t="n"/>
      <c r="N82" s="30" t="n"/>
      <c r="O82" s="56" t="n"/>
      <c r="P82" s="32">
        <f>IFERROR(IF($A82="","",ROUND($M82*(1-$O82),0)),"")</f>
        <v/>
      </c>
      <c r="Q82" s="33">
        <f>IFERROR(IF($A82="","",$P82*$N82),"")</f>
        <v/>
      </c>
      <c r="R82" s="30" t="n"/>
      <c r="S82" s="33">
        <f>IFERROR(IF($A82="","",$P82*$R82),"")</f>
        <v/>
      </c>
      <c r="T82" s="29" t="n"/>
      <c r="U82" s="29" t="n"/>
      <c r="V82" s="30" t="n"/>
      <c r="W82" s="30" t="n"/>
      <c r="X82" s="32">
        <f>IFERROR(IF($A82="","",MIN($P82,MAX(0,$U82+$P82-$T82))),"")</f>
        <v/>
      </c>
      <c r="Y82" s="33">
        <f>IFERROR(IF($A82="","",$X82*$V82),"")</f>
        <v/>
      </c>
      <c r="Z82" s="33">
        <f>IFERROR(IF($A82="","",$X82*$W82),"")</f>
        <v/>
      </c>
      <c r="AA82" s="33">
        <f>IFERROR(IF($A82="","",$Y82-$Z82),"")</f>
        <v/>
      </c>
      <c r="AB82" s="30" t="n"/>
      <c r="AC82" s="30" t="n"/>
      <c r="AD82" s="30" t="n"/>
      <c r="AE82" s="56" t="n"/>
      <c r="AF82" s="33">
        <f>IFERROR(IF($A82="","",$AB82*$AE82),"")</f>
        <v/>
      </c>
      <c r="AG82" s="56" t="n"/>
      <c r="AH82" s="33">
        <f>IFERROR(IF($A82="","",$AB82*$AG82),"")</f>
        <v/>
      </c>
      <c r="AI82" s="30" t="n"/>
      <c r="AJ82" s="30" t="n"/>
      <c r="AK82" s="30" t="n"/>
      <c r="AL82" s="33">
        <f>IFERROR(IF($A82="","",SUM($Q82,$AB82,$AC82,$AD82,$AF82)),"")</f>
        <v/>
      </c>
      <c r="AM82" s="33">
        <f>IFERROR(IF($A82="","",SUM($S82,$AH82,$AI82,$AJ82,$AK82)),"")</f>
        <v/>
      </c>
      <c r="AN82" s="33">
        <f>IFERROR(IF($A82="","",$AL82-$AM82),"")</f>
        <v/>
      </c>
      <c r="AO82" s="33">
        <f>IFERROR(IF($A82="","",$AN82-$AA82),"")</f>
        <v/>
      </c>
      <c r="AP82" s="33">
        <f>IFERROR(IF($A82="","",$AN82/$P82),"")</f>
        <v/>
      </c>
      <c r="AQ82" s="33">
        <f>IFERROR(IF($A82="","",$N82-$V82),"")</f>
        <v/>
      </c>
      <c r="AR82" s="57">
        <f>IFERROR(IF($A82="","",$N82/$V82),"")</f>
        <v/>
      </c>
      <c r="AS82" s="57">
        <f>IFERROR(IF($A82="","",$X82/$P82),"")</f>
        <v/>
      </c>
      <c r="AT82" s="57">
        <f>IFERROR(IF($A82="","",$AN82/$AL82),"")</f>
        <v/>
      </c>
      <c r="AU82" s="35">
        <f>IFERROR(IF($A82="","",IF($AX82&lt;&gt;"OK","Hold / Incomplete",IF($AO82&gt;='Assumptions'!$B$14,"Accept",IF($AO82&gt;='Assumptions'!$B$15,"Review","Decline")))),"Hold / Incomplete")</f>
        <v/>
      </c>
      <c r="AV82" s="35">
        <f>IFERROR(IF($A82="","",IF(OR($G82="Lost",$G82="Canceled"),"Closed",IF($I82="","Missing Due Date",IF($I82&lt;TODAY(),"Overdue",IF($I82=TODAY(),"Due Today",IF($I82&lt;=TODAY()+7,"Due Within 7 Days","Future")))))),"")</f>
        <v/>
      </c>
      <c r="AW82" s="35">
        <f>IFERROR(IF($A82="","",IF(OR($L82="",$M82="",$T82="",$U82=""),"Missing Inputs",IF($P82&gt;$T82,"Capacity Exceeded",IF($L82&gt;'Assumptions'!$B$3,"Peak Review",IF($O82&gt;'Assumptions'!$B$17,"Wash Alert","OK"))))),"Missing Inputs")</f>
        <v/>
      </c>
      <c r="AX82" s="35">
        <f>IFERROR(IF($A82="","",IF($A82="","Missing ID",IF(OR($J82="",$K82=""),"Missing Dates",IF($K82&lt;$J82,"End Before Start",IF(OR($M82="",$T82=""),"Missing Room Nights",IF($N82="","Missing Group ADR",IF(OR($U82="",$V82=""),"Missing Transient Forecast",IF(COUNTIF($A$2:$A$151,$A82)&gt;1,"Duplicate ID",IF($AW82&lt;&gt;"OK","Capacity Issue","OK"))))))))),"Missing Inputs")</f>
        <v/>
      </c>
      <c r="AY82" s="27" t="n"/>
      <c r="AZ82" s="55" t="n"/>
    </row>
    <row r="83">
      <c r="A83" s="27" t="n"/>
      <c r="B83" s="27" t="n"/>
      <c r="C83" s="27" t="n"/>
      <c r="D83" s="27" t="n"/>
      <c r="E83" s="27" t="n"/>
      <c r="F83" s="27" t="n"/>
      <c r="G83" s="27" t="n"/>
      <c r="H83" s="55" t="n"/>
      <c r="I83" s="55" t="n"/>
      <c r="J83" s="55" t="n"/>
      <c r="K83" s="55" t="n"/>
      <c r="L83" s="29" t="n"/>
      <c r="M83" s="29" t="n"/>
      <c r="N83" s="30" t="n"/>
      <c r="O83" s="56" t="n"/>
      <c r="P83" s="36">
        <f>IFERROR(IF($A83="","",ROUND($M83*(1-$O83),0)),"")</f>
        <v/>
      </c>
      <c r="Q83" s="37">
        <f>IFERROR(IF($A83="","",$P83*$N83),"")</f>
        <v/>
      </c>
      <c r="R83" s="30" t="n"/>
      <c r="S83" s="37">
        <f>IFERROR(IF($A83="","",$P83*$R83),"")</f>
        <v/>
      </c>
      <c r="T83" s="29" t="n"/>
      <c r="U83" s="29" t="n"/>
      <c r="V83" s="30" t="n"/>
      <c r="W83" s="30" t="n"/>
      <c r="X83" s="36">
        <f>IFERROR(IF($A83="","",MIN($P83,MAX(0,$U83+$P83-$T83))),"")</f>
        <v/>
      </c>
      <c r="Y83" s="37">
        <f>IFERROR(IF($A83="","",$X83*$V83),"")</f>
        <v/>
      </c>
      <c r="Z83" s="37">
        <f>IFERROR(IF($A83="","",$X83*$W83),"")</f>
        <v/>
      </c>
      <c r="AA83" s="37">
        <f>IFERROR(IF($A83="","",$Y83-$Z83),"")</f>
        <v/>
      </c>
      <c r="AB83" s="30" t="n"/>
      <c r="AC83" s="30" t="n"/>
      <c r="AD83" s="30" t="n"/>
      <c r="AE83" s="56" t="n"/>
      <c r="AF83" s="37">
        <f>IFERROR(IF($A83="","",$AB83*$AE83),"")</f>
        <v/>
      </c>
      <c r="AG83" s="56" t="n"/>
      <c r="AH83" s="37">
        <f>IFERROR(IF($A83="","",$AB83*$AG83),"")</f>
        <v/>
      </c>
      <c r="AI83" s="30" t="n"/>
      <c r="AJ83" s="30" t="n"/>
      <c r="AK83" s="30" t="n"/>
      <c r="AL83" s="37">
        <f>IFERROR(IF($A83="","",SUM($Q83,$AB83,$AC83,$AD83,$AF83)),"")</f>
        <v/>
      </c>
      <c r="AM83" s="37">
        <f>IFERROR(IF($A83="","",SUM($S83,$AH83,$AI83,$AJ83,$AK83)),"")</f>
        <v/>
      </c>
      <c r="AN83" s="37">
        <f>IFERROR(IF($A83="","",$AL83-$AM83),"")</f>
        <v/>
      </c>
      <c r="AO83" s="37">
        <f>IFERROR(IF($A83="","",$AN83-$AA83),"")</f>
        <v/>
      </c>
      <c r="AP83" s="37">
        <f>IFERROR(IF($A83="","",$AN83/$P83),"")</f>
        <v/>
      </c>
      <c r="AQ83" s="37">
        <f>IFERROR(IF($A83="","",$N83-$V83),"")</f>
        <v/>
      </c>
      <c r="AR83" s="58">
        <f>IFERROR(IF($A83="","",$N83/$V83),"")</f>
        <v/>
      </c>
      <c r="AS83" s="58">
        <f>IFERROR(IF($A83="","",$X83/$P83),"")</f>
        <v/>
      </c>
      <c r="AT83" s="58">
        <f>IFERROR(IF($A83="","",$AN83/$AL83),"")</f>
        <v/>
      </c>
      <c r="AU83" s="39">
        <f>IFERROR(IF($A83="","",IF($AX83&lt;&gt;"OK","Hold / Incomplete",IF($AO83&gt;='Assumptions'!$B$14,"Accept",IF($AO83&gt;='Assumptions'!$B$15,"Review","Decline")))),"Hold / Incomplete")</f>
        <v/>
      </c>
      <c r="AV83" s="39">
        <f>IFERROR(IF($A83="","",IF(OR($G83="Lost",$G83="Canceled"),"Closed",IF($I83="","Missing Due Date",IF($I83&lt;TODAY(),"Overdue",IF($I83=TODAY(),"Due Today",IF($I83&lt;=TODAY()+7,"Due Within 7 Days","Future")))))),"")</f>
        <v/>
      </c>
      <c r="AW83" s="39">
        <f>IFERROR(IF($A83="","",IF(OR($L83="",$M83="",$T83="",$U83=""),"Missing Inputs",IF($P83&gt;$T83,"Capacity Exceeded",IF($L83&gt;'Assumptions'!$B$3,"Peak Review",IF($O83&gt;'Assumptions'!$B$17,"Wash Alert","OK"))))),"Missing Inputs")</f>
        <v/>
      </c>
      <c r="AX83" s="39">
        <f>IFERROR(IF($A83="","",IF($A83="","Missing ID",IF(OR($J83="",$K83=""),"Missing Dates",IF($K83&lt;$J83,"End Before Start",IF(OR($M83="",$T83=""),"Missing Room Nights",IF($N83="","Missing Group ADR",IF(OR($U83="",$V83=""),"Missing Transient Forecast",IF(COUNTIF($A$2:$A$151,$A83)&gt;1,"Duplicate ID",IF($AW83&lt;&gt;"OK","Capacity Issue","OK"))))))))),"Missing Inputs")</f>
        <v/>
      </c>
      <c r="AY83" s="27" t="n"/>
      <c r="AZ83" s="55" t="n"/>
    </row>
    <row r="84">
      <c r="A84" s="27" t="n"/>
      <c r="B84" s="27" t="n"/>
      <c r="C84" s="27" t="n"/>
      <c r="D84" s="27" t="n"/>
      <c r="E84" s="27" t="n"/>
      <c r="F84" s="27" t="n"/>
      <c r="G84" s="27" t="n"/>
      <c r="H84" s="55" t="n"/>
      <c r="I84" s="55" t="n"/>
      <c r="J84" s="55" t="n"/>
      <c r="K84" s="55" t="n"/>
      <c r="L84" s="29" t="n"/>
      <c r="M84" s="29" t="n"/>
      <c r="N84" s="30" t="n"/>
      <c r="O84" s="56" t="n"/>
      <c r="P84" s="32">
        <f>IFERROR(IF($A84="","",ROUND($M84*(1-$O84),0)),"")</f>
        <v/>
      </c>
      <c r="Q84" s="33">
        <f>IFERROR(IF($A84="","",$P84*$N84),"")</f>
        <v/>
      </c>
      <c r="R84" s="30" t="n"/>
      <c r="S84" s="33">
        <f>IFERROR(IF($A84="","",$P84*$R84),"")</f>
        <v/>
      </c>
      <c r="T84" s="29" t="n"/>
      <c r="U84" s="29" t="n"/>
      <c r="V84" s="30" t="n"/>
      <c r="W84" s="30" t="n"/>
      <c r="X84" s="32">
        <f>IFERROR(IF($A84="","",MIN($P84,MAX(0,$U84+$P84-$T84))),"")</f>
        <v/>
      </c>
      <c r="Y84" s="33">
        <f>IFERROR(IF($A84="","",$X84*$V84),"")</f>
        <v/>
      </c>
      <c r="Z84" s="33">
        <f>IFERROR(IF($A84="","",$X84*$W84),"")</f>
        <v/>
      </c>
      <c r="AA84" s="33">
        <f>IFERROR(IF($A84="","",$Y84-$Z84),"")</f>
        <v/>
      </c>
      <c r="AB84" s="30" t="n"/>
      <c r="AC84" s="30" t="n"/>
      <c r="AD84" s="30" t="n"/>
      <c r="AE84" s="56" t="n"/>
      <c r="AF84" s="33">
        <f>IFERROR(IF($A84="","",$AB84*$AE84),"")</f>
        <v/>
      </c>
      <c r="AG84" s="56" t="n"/>
      <c r="AH84" s="33">
        <f>IFERROR(IF($A84="","",$AB84*$AG84),"")</f>
        <v/>
      </c>
      <c r="AI84" s="30" t="n"/>
      <c r="AJ84" s="30" t="n"/>
      <c r="AK84" s="30" t="n"/>
      <c r="AL84" s="33">
        <f>IFERROR(IF($A84="","",SUM($Q84,$AB84,$AC84,$AD84,$AF84)),"")</f>
        <v/>
      </c>
      <c r="AM84" s="33">
        <f>IFERROR(IF($A84="","",SUM($S84,$AH84,$AI84,$AJ84,$AK84)),"")</f>
        <v/>
      </c>
      <c r="AN84" s="33">
        <f>IFERROR(IF($A84="","",$AL84-$AM84),"")</f>
        <v/>
      </c>
      <c r="AO84" s="33">
        <f>IFERROR(IF($A84="","",$AN84-$AA84),"")</f>
        <v/>
      </c>
      <c r="AP84" s="33">
        <f>IFERROR(IF($A84="","",$AN84/$P84),"")</f>
        <v/>
      </c>
      <c r="AQ84" s="33">
        <f>IFERROR(IF($A84="","",$N84-$V84),"")</f>
        <v/>
      </c>
      <c r="AR84" s="57">
        <f>IFERROR(IF($A84="","",$N84/$V84),"")</f>
        <v/>
      </c>
      <c r="AS84" s="57">
        <f>IFERROR(IF($A84="","",$X84/$P84),"")</f>
        <v/>
      </c>
      <c r="AT84" s="57">
        <f>IFERROR(IF($A84="","",$AN84/$AL84),"")</f>
        <v/>
      </c>
      <c r="AU84" s="35">
        <f>IFERROR(IF($A84="","",IF($AX84&lt;&gt;"OK","Hold / Incomplete",IF($AO84&gt;='Assumptions'!$B$14,"Accept",IF($AO84&gt;='Assumptions'!$B$15,"Review","Decline")))),"Hold / Incomplete")</f>
        <v/>
      </c>
      <c r="AV84" s="35">
        <f>IFERROR(IF($A84="","",IF(OR($G84="Lost",$G84="Canceled"),"Closed",IF($I84="","Missing Due Date",IF($I84&lt;TODAY(),"Overdue",IF($I84=TODAY(),"Due Today",IF($I84&lt;=TODAY()+7,"Due Within 7 Days","Future")))))),"")</f>
        <v/>
      </c>
      <c r="AW84" s="35">
        <f>IFERROR(IF($A84="","",IF(OR($L84="",$M84="",$T84="",$U84=""),"Missing Inputs",IF($P84&gt;$T84,"Capacity Exceeded",IF($L84&gt;'Assumptions'!$B$3,"Peak Review",IF($O84&gt;'Assumptions'!$B$17,"Wash Alert","OK"))))),"Missing Inputs")</f>
        <v/>
      </c>
      <c r="AX84" s="35">
        <f>IFERROR(IF($A84="","",IF($A84="","Missing ID",IF(OR($J84="",$K84=""),"Missing Dates",IF($K84&lt;$J84,"End Before Start",IF(OR($M84="",$T84=""),"Missing Room Nights",IF($N84="","Missing Group ADR",IF(OR($U84="",$V84=""),"Missing Transient Forecast",IF(COUNTIF($A$2:$A$151,$A84)&gt;1,"Duplicate ID",IF($AW84&lt;&gt;"OK","Capacity Issue","OK"))))))))),"Missing Inputs")</f>
        <v/>
      </c>
      <c r="AY84" s="27" t="n"/>
      <c r="AZ84" s="55" t="n"/>
    </row>
    <row r="85">
      <c r="A85" s="27" t="n"/>
      <c r="B85" s="27" t="n"/>
      <c r="C85" s="27" t="n"/>
      <c r="D85" s="27" t="n"/>
      <c r="E85" s="27" t="n"/>
      <c r="F85" s="27" t="n"/>
      <c r="G85" s="27" t="n"/>
      <c r="H85" s="55" t="n"/>
      <c r="I85" s="55" t="n"/>
      <c r="J85" s="55" t="n"/>
      <c r="K85" s="55" t="n"/>
      <c r="L85" s="29" t="n"/>
      <c r="M85" s="29" t="n"/>
      <c r="N85" s="30" t="n"/>
      <c r="O85" s="56" t="n"/>
      <c r="P85" s="36">
        <f>IFERROR(IF($A85="","",ROUND($M85*(1-$O85),0)),"")</f>
        <v/>
      </c>
      <c r="Q85" s="37">
        <f>IFERROR(IF($A85="","",$P85*$N85),"")</f>
        <v/>
      </c>
      <c r="R85" s="30" t="n"/>
      <c r="S85" s="37">
        <f>IFERROR(IF($A85="","",$P85*$R85),"")</f>
        <v/>
      </c>
      <c r="T85" s="29" t="n"/>
      <c r="U85" s="29" t="n"/>
      <c r="V85" s="30" t="n"/>
      <c r="W85" s="30" t="n"/>
      <c r="X85" s="36">
        <f>IFERROR(IF($A85="","",MIN($P85,MAX(0,$U85+$P85-$T85))),"")</f>
        <v/>
      </c>
      <c r="Y85" s="37">
        <f>IFERROR(IF($A85="","",$X85*$V85),"")</f>
        <v/>
      </c>
      <c r="Z85" s="37">
        <f>IFERROR(IF($A85="","",$X85*$W85),"")</f>
        <v/>
      </c>
      <c r="AA85" s="37">
        <f>IFERROR(IF($A85="","",$Y85-$Z85),"")</f>
        <v/>
      </c>
      <c r="AB85" s="30" t="n"/>
      <c r="AC85" s="30" t="n"/>
      <c r="AD85" s="30" t="n"/>
      <c r="AE85" s="56" t="n"/>
      <c r="AF85" s="37">
        <f>IFERROR(IF($A85="","",$AB85*$AE85),"")</f>
        <v/>
      </c>
      <c r="AG85" s="56" t="n"/>
      <c r="AH85" s="37">
        <f>IFERROR(IF($A85="","",$AB85*$AG85),"")</f>
        <v/>
      </c>
      <c r="AI85" s="30" t="n"/>
      <c r="AJ85" s="30" t="n"/>
      <c r="AK85" s="30" t="n"/>
      <c r="AL85" s="37">
        <f>IFERROR(IF($A85="","",SUM($Q85,$AB85,$AC85,$AD85,$AF85)),"")</f>
        <v/>
      </c>
      <c r="AM85" s="37">
        <f>IFERROR(IF($A85="","",SUM($S85,$AH85,$AI85,$AJ85,$AK85)),"")</f>
        <v/>
      </c>
      <c r="AN85" s="37">
        <f>IFERROR(IF($A85="","",$AL85-$AM85),"")</f>
        <v/>
      </c>
      <c r="AO85" s="37">
        <f>IFERROR(IF($A85="","",$AN85-$AA85),"")</f>
        <v/>
      </c>
      <c r="AP85" s="37">
        <f>IFERROR(IF($A85="","",$AN85/$P85),"")</f>
        <v/>
      </c>
      <c r="AQ85" s="37">
        <f>IFERROR(IF($A85="","",$N85-$V85),"")</f>
        <v/>
      </c>
      <c r="AR85" s="58">
        <f>IFERROR(IF($A85="","",$N85/$V85),"")</f>
        <v/>
      </c>
      <c r="AS85" s="58">
        <f>IFERROR(IF($A85="","",$X85/$P85),"")</f>
        <v/>
      </c>
      <c r="AT85" s="58">
        <f>IFERROR(IF($A85="","",$AN85/$AL85),"")</f>
        <v/>
      </c>
      <c r="AU85" s="39">
        <f>IFERROR(IF($A85="","",IF($AX85&lt;&gt;"OK","Hold / Incomplete",IF($AO85&gt;='Assumptions'!$B$14,"Accept",IF($AO85&gt;='Assumptions'!$B$15,"Review","Decline")))),"Hold / Incomplete")</f>
        <v/>
      </c>
      <c r="AV85" s="39">
        <f>IFERROR(IF($A85="","",IF(OR($G85="Lost",$G85="Canceled"),"Closed",IF($I85="","Missing Due Date",IF($I85&lt;TODAY(),"Overdue",IF($I85=TODAY(),"Due Today",IF($I85&lt;=TODAY()+7,"Due Within 7 Days","Future")))))),"")</f>
        <v/>
      </c>
      <c r="AW85" s="39">
        <f>IFERROR(IF($A85="","",IF(OR($L85="",$M85="",$T85="",$U85=""),"Missing Inputs",IF($P85&gt;$T85,"Capacity Exceeded",IF($L85&gt;'Assumptions'!$B$3,"Peak Review",IF($O85&gt;'Assumptions'!$B$17,"Wash Alert","OK"))))),"Missing Inputs")</f>
        <v/>
      </c>
      <c r="AX85" s="39">
        <f>IFERROR(IF($A85="","",IF($A85="","Missing ID",IF(OR($J85="",$K85=""),"Missing Dates",IF($K85&lt;$J85,"End Before Start",IF(OR($M85="",$T85=""),"Missing Room Nights",IF($N85="","Missing Group ADR",IF(OR($U85="",$V85=""),"Missing Transient Forecast",IF(COUNTIF($A$2:$A$151,$A85)&gt;1,"Duplicate ID",IF($AW85&lt;&gt;"OK","Capacity Issue","OK"))))))))),"Missing Inputs")</f>
        <v/>
      </c>
      <c r="AY85" s="27" t="n"/>
      <c r="AZ85" s="55" t="n"/>
    </row>
    <row r="86">
      <c r="A86" s="27" t="n"/>
      <c r="B86" s="27" t="n"/>
      <c r="C86" s="27" t="n"/>
      <c r="D86" s="27" t="n"/>
      <c r="E86" s="27" t="n"/>
      <c r="F86" s="27" t="n"/>
      <c r="G86" s="27" t="n"/>
      <c r="H86" s="55" t="n"/>
      <c r="I86" s="55" t="n"/>
      <c r="J86" s="55" t="n"/>
      <c r="K86" s="55" t="n"/>
      <c r="L86" s="29" t="n"/>
      <c r="M86" s="29" t="n"/>
      <c r="N86" s="30" t="n"/>
      <c r="O86" s="56" t="n"/>
      <c r="P86" s="32">
        <f>IFERROR(IF($A86="","",ROUND($M86*(1-$O86),0)),"")</f>
        <v/>
      </c>
      <c r="Q86" s="33">
        <f>IFERROR(IF($A86="","",$P86*$N86),"")</f>
        <v/>
      </c>
      <c r="R86" s="30" t="n"/>
      <c r="S86" s="33">
        <f>IFERROR(IF($A86="","",$P86*$R86),"")</f>
        <v/>
      </c>
      <c r="T86" s="29" t="n"/>
      <c r="U86" s="29" t="n"/>
      <c r="V86" s="30" t="n"/>
      <c r="W86" s="30" t="n"/>
      <c r="X86" s="32">
        <f>IFERROR(IF($A86="","",MIN($P86,MAX(0,$U86+$P86-$T86))),"")</f>
        <v/>
      </c>
      <c r="Y86" s="33">
        <f>IFERROR(IF($A86="","",$X86*$V86),"")</f>
        <v/>
      </c>
      <c r="Z86" s="33">
        <f>IFERROR(IF($A86="","",$X86*$W86),"")</f>
        <v/>
      </c>
      <c r="AA86" s="33">
        <f>IFERROR(IF($A86="","",$Y86-$Z86),"")</f>
        <v/>
      </c>
      <c r="AB86" s="30" t="n"/>
      <c r="AC86" s="30" t="n"/>
      <c r="AD86" s="30" t="n"/>
      <c r="AE86" s="56" t="n"/>
      <c r="AF86" s="33">
        <f>IFERROR(IF($A86="","",$AB86*$AE86),"")</f>
        <v/>
      </c>
      <c r="AG86" s="56" t="n"/>
      <c r="AH86" s="33">
        <f>IFERROR(IF($A86="","",$AB86*$AG86),"")</f>
        <v/>
      </c>
      <c r="AI86" s="30" t="n"/>
      <c r="AJ86" s="30" t="n"/>
      <c r="AK86" s="30" t="n"/>
      <c r="AL86" s="33">
        <f>IFERROR(IF($A86="","",SUM($Q86,$AB86,$AC86,$AD86,$AF86)),"")</f>
        <v/>
      </c>
      <c r="AM86" s="33">
        <f>IFERROR(IF($A86="","",SUM($S86,$AH86,$AI86,$AJ86,$AK86)),"")</f>
        <v/>
      </c>
      <c r="AN86" s="33">
        <f>IFERROR(IF($A86="","",$AL86-$AM86),"")</f>
        <v/>
      </c>
      <c r="AO86" s="33">
        <f>IFERROR(IF($A86="","",$AN86-$AA86),"")</f>
        <v/>
      </c>
      <c r="AP86" s="33">
        <f>IFERROR(IF($A86="","",$AN86/$P86),"")</f>
        <v/>
      </c>
      <c r="AQ86" s="33">
        <f>IFERROR(IF($A86="","",$N86-$V86),"")</f>
        <v/>
      </c>
      <c r="AR86" s="57">
        <f>IFERROR(IF($A86="","",$N86/$V86),"")</f>
        <v/>
      </c>
      <c r="AS86" s="57">
        <f>IFERROR(IF($A86="","",$X86/$P86),"")</f>
        <v/>
      </c>
      <c r="AT86" s="57">
        <f>IFERROR(IF($A86="","",$AN86/$AL86),"")</f>
        <v/>
      </c>
      <c r="AU86" s="35">
        <f>IFERROR(IF($A86="","",IF($AX86&lt;&gt;"OK","Hold / Incomplete",IF($AO86&gt;='Assumptions'!$B$14,"Accept",IF($AO86&gt;='Assumptions'!$B$15,"Review","Decline")))),"Hold / Incomplete")</f>
        <v/>
      </c>
      <c r="AV86" s="35">
        <f>IFERROR(IF($A86="","",IF(OR($G86="Lost",$G86="Canceled"),"Closed",IF($I86="","Missing Due Date",IF($I86&lt;TODAY(),"Overdue",IF($I86=TODAY(),"Due Today",IF($I86&lt;=TODAY()+7,"Due Within 7 Days","Future")))))),"")</f>
        <v/>
      </c>
      <c r="AW86" s="35">
        <f>IFERROR(IF($A86="","",IF(OR($L86="",$M86="",$T86="",$U86=""),"Missing Inputs",IF($P86&gt;$T86,"Capacity Exceeded",IF($L86&gt;'Assumptions'!$B$3,"Peak Review",IF($O86&gt;'Assumptions'!$B$17,"Wash Alert","OK"))))),"Missing Inputs")</f>
        <v/>
      </c>
      <c r="AX86" s="35">
        <f>IFERROR(IF($A86="","",IF($A86="","Missing ID",IF(OR($J86="",$K86=""),"Missing Dates",IF($K86&lt;$J86,"End Before Start",IF(OR($M86="",$T86=""),"Missing Room Nights",IF($N86="","Missing Group ADR",IF(OR($U86="",$V86=""),"Missing Transient Forecast",IF(COUNTIF($A$2:$A$151,$A86)&gt;1,"Duplicate ID",IF($AW86&lt;&gt;"OK","Capacity Issue","OK"))))))))),"Missing Inputs")</f>
        <v/>
      </c>
      <c r="AY86" s="27" t="n"/>
      <c r="AZ86" s="55" t="n"/>
    </row>
    <row r="87">
      <c r="A87" s="27" t="n"/>
      <c r="B87" s="27" t="n"/>
      <c r="C87" s="27" t="n"/>
      <c r="D87" s="27" t="n"/>
      <c r="E87" s="27" t="n"/>
      <c r="F87" s="27" t="n"/>
      <c r="G87" s="27" t="n"/>
      <c r="H87" s="55" t="n"/>
      <c r="I87" s="55" t="n"/>
      <c r="J87" s="55" t="n"/>
      <c r="K87" s="55" t="n"/>
      <c r="L87" s="29" t="n"/>
      <c r="M87" s="29" t="n"/>
      <c r="N87" s="30" t="n"/>
      <c r="O87" s="56" t="n"/>
      <c r="P87" s="36">
        <f>IFERROR(IF($A87="","",ROUND($M87*(1-$O87),0)),"")</f>
        <v/>
      </c>
      <c r="Q87" s="37">
        <f>IFERROR(IF($A87="","",$P87*$N87),"")</f>
        <v/>
      </c>
      <c r="R87" s="30" t="n"/>
      <c r="S87" s="37">
        <f>IFERROR(IF($A87="","",$P87*$R87),"")</f>
        <v/>
      </c>
      <c r="T87" s="29" t="n"/>
      <c r="U87" s="29" t="n"/>
      <c r="V87" s="30" t="n"/>
      <c r="W87" s="30" t="n"/>
      <c r="X87" s="36">
        <f>IFERROR(IF($A87="","",MIN($P87,MAX(0,$U87+$P87-$T87))),"")</f>
        <v/>
      </c>
      <c r="Y87" s="37">
        <f>IFERROR(IF($A87="","",$X87*$V87),"")</f>
        <v/>
      </c>
      <c r="Z87" s="37">
        <f>IFERROR(IF($A87="","",$X87*$W87),"")</f>
        <v/>
      </c>
      <c r="AA87" s="37">
        <f>IFERROR(IF($A87="","",$Y87-$Z87),"")</f>
        <v/>
      </c>
      <c r="AB87" s="30" t="n"/>
      <c r="AC87" s="30" t="n"/>
      <c r="AD87" s="30" t="n"/>
      <c r="AE87" s="56" t="n"/>
      <c r="AF87" s="37">
        <f>IFERROR(IF($A87="","",$AB87*$AE87),"")</f>
        <v/>
      </c>
      <c r="AG87" s="56" t="n"/>
      <c r="AH87" s="37">
        <f>IFERROR(IF($A87="","",$AB87*$AG87),"")</f>
        <v/>
      </c>
      <c r="AI87" s="30" t="n"/>
      <c r="AJ87" s="30" t="n"/>
      <c r="AK87" s="30" t="n"/>
      <c r="AL87" s="37">
        <f>IFERROR(IF($A87="","",SUM($Q87,$AB87,$AC87,$AD87,$AF87)),"")</f>
        <v/>
      </c>
      <c r="AM87" s="37">
        <f>IFERROR(IF($A87="","",SUM($S87,$AH87,$AI87,$AJ87,$AK87)),"")</f>
        <v/>
      </c>
      <c r="AN87" s="37">
        <f>IFERROR(IF($A87="","",$AL87-$AM87),"")</f>
        <v/>
      </c>
      <c r="AO87" s="37">
        <f>IFERROR(IF($A87="","",$AN87-$AA87),"")</f>
        <v/>
      </c>
      <c r="AP87" s="37">
        <f>IFERROR(IF($A87="","",$AN87/$P87),"")</f>
        <v/>
      </c>
      <c r="AQ87" s="37">
        <f>IFERROR(IF($A87="","",$N87-$V87),"")</f>
        <v/>
      </c>
      <c r="AR87" s="58">
        <f>IFERROR(IF($A87="","",$N87/$V87),"")</f>
        <v/>
      </c>
      <c r="AS87" s="58">
        <f>IFERROR(IF($A87="","",$X87/$P87),"")</f>
        <v/>
      </c>
      <c r="AT87" s="58">
        <f>IFERROR(IF($A87="","",$AN87/$AL87),"")</f>
        <v/>
      </c>
      <c r="AU87" s="39">
        <f>IFERROR(IF($A87="","",IF($AX87&lt;&gt;"OK","Hold / Incomplete",IF($AO87&gt;='Assumptions'!$B$14,"Accept",IF($AO87&gt;='Assumptions'!$B$15,"Review","Decline")))),"Hold / Incomplete")</f>
        <v/>
      </c>
      <c r="AV87" s="39">
        <f>IFERROR(IF($A87="","",IF(OR($G87="Lost",$G87="Canceled"),"Closed",IF($I87="","Missing Due Date",IF($I87&lt;TODAY(),"Overdue",IF($I87=TODAY(),"Due Today",IF($I87&lt;=TODAY()+7,"Due Within 7 Days","Future")))))),"")</f>
        <v/>
      </c>
      <c r="AW87" s="39">
        <f>IFERROR(IF($A87="","",IF(OR($L87="",$M87="",$T87="",$U87=""),"Missing Inputs",IF($P87&gt;$T87,"Capacity Exceeded",IF($L87&gt;'Assumptions'!$B$3,"Peak Review",IF($O87&gt;'Assumptions'!$B$17,"Wash Alert","OK"))))),"Missing Inputs")</f>
        <v/>
      </c>
      <c r="AX87" s="39">
        <f>IFERROR(IF($A87="","",IF($A87="","Missing ID",IF(OR($J87="",$K87=""),"Missing Dates",IF($K87&lt;$J87,"End Before Start",IF(OR($M87="",$T87=""),"Missing Room Nights",IF($N87="","Missing Group ADR",IF(OR($U87="",$V87=""),"Missing Transient Forecast",IF(COUNTIF($A$2:$A$151,$A87)&gt;1,"Duplicate ID",IF($AW87&lt;&gt;"OK","Capacity Issue","OK"))))))))),"Missing Inputs")</f>
        <v/>
      </c>
      <c r="AY87" s="27" t="n"/>
      <c r="AZ87" s="55" t="n"/>
    </row>
    <row r="88">
      <c r="A88" s="27" t="n"/>
      <c r="B88" s="27" t="n"/>
      <c r="C88" s="27" t="n"/>
      <c r="D88" s="27" t="n"/>
      <c r="E88" s="27" t="n"/>
      <c r="F88" s="27" t="n"/>
      <c r="G88" s="27" t="n"/>
      <c r="H88" s="55" t="n"/>
      <c r="I88" s="55" t="n"/>
      <c r="J88" s="55" t="n"/>
      <c r="K88" s="55" t="n"/>
      <c r="L88" s="29" t="n"/>
      <c r="M88" s="29" t="n"/>
      <c r="N88" s="30" t="n"/>
      <c r="O88" s="56" t="n"/>
      <c r="P88" s="32">
        <f>IFERROR(IF($A88="","",ROUND($M88*(1-$O88),0)),"")</f>
        <v/>
      </c>
      <c r="Q88" s="33">
        <f>IFERROR(IF($A88="","",$P88*$N88),"")</f>
        <v/>
      </c>
      <c r="R88" s="30" t="n"/>
      <c r="S88" s="33">
        <f>IFERROR(IF($A88="","",$P88*$R88),"")</f>
        <v/>
      </c>
      <c r="T88" s="29" t="n"/>
      <c r="U88" s="29" t="n"/>
      <c r="V88" s="30" t="n"/>
      <c r="W88" s="30" t="n"/>
      <c r="X88" s="32">
        <f>IFERROR(IF($A88="","",MIN($P88,MAX(0,$U88+$P88-$T88))),"")</f>
        <v/>
      </c>
      <c r="Y88" s="33">
        <f>IFERROR(IF($A88="","",$X88*$V88),"")</f>
        <v/>
      </c>
      <c r="Z88" s="33">
        <f>IFERROR(IF($A88="","",$X88*$W88),"")</f>
        <v/>
      </c>
      <c r="AA88" s="33">
        <f>IFERROR(IF($A88="","",$Y88-$Z88),"")</f>
        <v/>
      </c>
      <c r="AB88" s="30" t="n"/>
      <c r="AC88" s="30" t="n"/>
      <c r="AD88" s="30" t="n"/>
      <c r="AE88" s="56" t="n"/>
      <c r="AF88" s="33">
        <f>IFERROR(IF($A88="","",$AB88*$AE88),"")</f>
        <v/>
      </c>
      <c r="AG88" s="56" t="n"/>
      <c r="AH88" s="33">
        <f>IFERROR(IF($A88="","",$AB88*$AG88),"")</f>
        <v/>
      </c>
      <c r="AI88" s="30" t="n"/>
      <c r="AJ88" s="30" t="n"/>
      <c r="AK88" s="30" t="n"/>
      <c r="AL88" s="33">
        <f>IFERROR(IF($A88="","",SUM($Q88,$AB88,$AC88,$AD88,$AF88)),"")</f>
        <v/>
      </c>
      <c r="AM88" s="33">
        <f>IFERROR(IF($A88="","",SUM($S88,$AH88,$AI88,$AJ88,$AK88)),"")</f>
        <v/>
      </c>
      <c r="AN88" s="33">
        <f>IFERROR(IF($A88="","",$AL88-$AM88),"")</f>
        <v/>
      </c>
      <c r="AO88" s="33">
        <f>IFERROR(IF($A88="","",$AN88-$AA88),"")</f>
        <v/>
      </c>
      <c r="AP88" s="33">
        <f>IFERROR(IF($A88="","",$AN88/$P88),"")</f>
        <v/>
      </c>
      <c r="AQ88" s="33">
        <f>IFERROR(IF($A88="","",$N88-$V88),"")</f>
        <v/>
      </c>
      <c r="AR88" s="57">
        <f>IFERROR(IF($A88="","",$N88/$V88),"")</f>
        <v/>
      </c>
      <c r="AS88" s="57">
        <f>IFERROR(IF($A88="","",$X88/$P88),"")</f>
        <v/>
      </c>
      <c r="AT88" s="57">
        <f>IFERROR(IF($A88="","",$AN88/$AL88),"")</f>
        <v/>
      </c>
      <c r="AU88" s="35">
        <f>IFERROR(IF($A88="","",IF($AX88&lt;&gt;"OK","Hold / Incomplete",IF($AO88&gt;='Assumptions'!$B$14,"Accept",IF($AO88&gt;='Assumptions'!$B$15,"Review","Decline")))),"Hold / Incomplete")</f>
        <v/>
      </c>
      <c r="AV88" s="35">
        <f>IFERROR(IF($A88="","",IF(OR($G88="Lost",$G88="Canceled"),"Closed",IF($I88="","Missing Due Date",IF($I88&lt;TODAY(),"Overdue",IF($I88=TODAY(),"Due Today",IF($I88&lt;=TODAY()+7,"Due Within 7 Days","Future")))))),"")</f>
        <v/>
      </c>
      <c r="AW88" s="35">
        <f>IFERROR(IF($A88="","",IF(OR($L88="",$M88="",$T88="",$U88=""),"Missing Inputs",IF($P88&gt;$T88,"Capacity Exceeded",IF($L88&gt;'Assumptions'!$B$3,"Peak Review",IF($O88&gt;'Assumptions'!$B$17,"Wash Alert","OK"))))),"Missing Inputs")</f>
        <v/>
      </c>
      <c r="AX88" s="35">
        <f>IFERROR(IF($A88="","",IF($A88="","Missing ID",IF(OR($J88="",$K88=""),"Missing Dates",IF($K88&lt;$J88,"End Before Start",IF(OR($M88="",$T88=""),"Missing Room Nights",IF($N88="","Missing Group ADR",IF(OR($U88="",$V88=""),"Missing Transient Forecast",IF(COUNTIF($A$2:$A$151,$A88)&gt;1,"Duplicate ID",IF($AW88&lt;&gt;"OK","Capacity Issue","OK"))))))))),"Missing Inputs")</f>
        <v/>
      </c>
      <c r="AY88" s="27" t="n"/>
      <c r="AZ88" s="55" t="n"/>
    </row>
    <row r="89">
      <c r="A89" s="27" t="n"/>
      <c r="B89" s="27" t="n"/>
      <c r="C89" s="27" t="n"/>
      <c r="D89" s="27" t="n"/>
      <c r="E89" s="27" t="n"/>
      <c r="F89" s="27" t="n"/>
      <c r="G89" s="27" t="n"/>
      <c r="H89" s="55" t="n"/>
      <c r="I89" s="55" t="n"/>
      <c r="J89" s="55" t="n"/>
      <c r="K89" s="55" t="n"/>
      <c r="L89" s="29" t="n"/>
      <c r="M89" s="29" t="n"/>
      <c r="N89" s="30" t="n"/>
      <c r="O89" s="56" t="n"/>
      <c r="P89" s="36">
        <f>IFERROR(IF($A89="","",ROUND($M89*(1-$O89),0)),"")</f>
        <v/>
      </c>
      <c r="Q89" s="37">
        <f>IFERROR(IF($A89="","",$P89*$N89),"")</f>
        <v/>
      </c>
      <c r="R89" s="30" t="n"/>
      <c r="S89" s="37">
        <f>IFERROR(IF($A89="","",$P89*$R89),"")</f>
        <v/>
      </c>
      <c r="T89" s="29" t="n"/>
      <c r="U89" s="29" t="n"/>
      <c r="V89" s="30" t="n"/>
      <c r="W89" s="30" t="n"/>
      <c r="X89" s="36">
        <f>IFERROR(IF($A89="","",MIN($P89,MAX(0,$U89+$P89-$T89))),"")</f>
        <v/>
      </c>
      <c r="Y89" s="37">
        <f>IFERROR(IF($A89="","",$X89*$V89),"")</f>
        <v/>
      </c>
      <c r="Z89" s="37">
        <f>IFERROR(IF($A89="","",$X89*$W89),"")</f>
        <v/>
      </c>
      <c r="AA89" s="37">
        <f>IFERROR(IF($A89="","",$Y89-$Z89),"")</f>
        <v/>
      </c>
      <c r="AB89" s="30" t="n"/>
      <c r="AC89" s="30" t="n"/>
      <c r="AD89" s="30" t="n"/>
      <c r="AE89" s="56" t="n"/>
      <c r="AF89" s="37">
        <f>IFERROR(IF($A89="","",$AB89*$AE89),"")</f>
        <v/>
      </c>
      <c r="AG89" s="56" t="n"/>
      <c r="AH89" s="37">
        <f>IFERROR(IF($A89="","",$AB89*$AG89),"")</f>
        <v/>
      </c>
      <c r="AI89" s="30" t="n"/>
      <c r="AJ89" s="30" t="n"/>
      <c r="AK89" s="30" t="n"/>
      <c r="AL89" s="37">
        <f>IFERROR(IF($A89="","",SUM($Q89,$AB89,$AC89,$AD89,$AF89)),"")</f>
        <v/>
      </c>
      <c r="AM89" s="37">
        <f>IFERROR(IF($A89="","",SUM($S89,$AH89,$AI89,$AJ89,$AK89)),"")</f>
        <v/>
      </c>
      <c r="AN89" s="37">
        <f>IFERROR(IF($A89="","",$AL89-$AM89),"")</f>
        <v/>
      </c>
      <c r="AO89" s="37">
        <f>IFERROR(IF($A89="","",$AN89-$AA89),"")</f>
        <v/>
      </c>
      <c r="AP89" s="37">
        <f>IFERROR(IF($A89="","",$AN89/$P89),"")</f>
        <v/>
      </c>
      <c r="AQ89" s="37">
        <f>IFERROR(IF($A89="","",$N89-$V89),"")</f>
        <v/>
      </c>
      <c r="AR89" s="58">
        <f>IFERROR(IF($A89="","",$N89/$V89),"")</f>
        <v/>
      </c>
      <c r="AS89" s="58">
        <f>IFERROR(IF($A89="","",$X89/$P89),"")</f>
        <v/>
      </c>
      <c r="AT89" s="58">
        <f>IFERROR(IF($A89="","",$AN89/$AL89),"")</f>
        <v/>
      </c>
      <c r="AU89" s="39">
        <f>IFERROR(IF($A89="","",IF($AX89&lt;&gt;"OK","Hold / Incomplete",IF($AO89&gt;='Assumptions'!$B$14,"Accept",IF($AO89&gt;='Assumptions'!$B$15,"Review","Decline")))),"Hold / Incomplete")</f>
        <v/>
      </c>
      <c r="AV89" s="39">
        <f>IFERROR(IF($A89="","",IF(OR($G89="Lost",$G89="Canceled"),"Closed",IF($I89="","Missing Due Date",IF($I89&lt;TODAY(),"Overdue",IF($I89=TODAY(),"Due Today",IF($I89&lt;=TODAY()+7,"Due Within 7 Days","Future")))))),"")</f>
        <v/>
      </c>
      <c r="AW89" s="39">
        <f>IFERROR(IF($A89="","",IF(OR($L89="",$M89="",$T89="",$U89=""),"Missing Inputs",IF($P89&gt;$T89,"Capacity Exceeded",IF($L89&gt;'Assumptions'!$B$3,"Peak Review",IF($O89&gt;'Assumptions'!$B$17,"Wash Alert","OK"))))),"Missing Inputs")</f>
        <v/>
      </c>
      <c r="AX89" s="39">
        <f>IFERROR(IF($A89="","",IF($A89="","Missing ID",IF(OR($J89="",$K89=""),"Missing Dates",IF($K89&lt;$J89,"End Before Start",IF(OR($M89="",$T89=""),"Missing Room Nights",IF($N89="","Missing Group ADR",IF(OR($U89="",$V89=""),"Missing Transient Forecast",IF(COUNTIF($A$2:$A$151,$A89)&gt;1,"Duplicate ID",IF($AW89&lt;&gt;"OK","Capacity Issue","OK"))))))))),"Missing Inputs")</f>
        <v/>
      </c>
      <c r="AY89" s="27" t="n"/>
      <c r="AZ89" s="55" t="n"/>
    </row>
    <row r="90">
      <c r="A90" s="27" t="n"/>
      <c r="B90" s="27" t="n"/>
      <c r="C90" s="27" t="n"/>
      <c r="D90" s="27" t="n"/>
      <c r="E90" s="27" t="n"/>
      <c r="F90" s="27" t="n"/>
      <c r="G90" s="27" t="n"/>
      <c r="H90" s="55" t="n"/>
      <c r="I90" s="55" t="n"/>
      <c r="J90" s="55" t="n"/>
      <c r="K90" s="55" t="n"/>
      <c r="L90" s="29" t="n"/>
      <c r="M90" s="29" t="n"/>
      <c r="N90" s="30" t="n"/>
      <c r="O90" s="56" t="n"/>
      <c r="P90" s="32">
        <f>IFERROR(IF($A90="","",ROUND($M90*(1-$O90),0)),"")</f>
        <v/>
      </c>
      <c r="Q90" s="33">
        <f>IFERROR(IF($A90="","",$P90*$N90),"")</f>
        <v/>
      </c>
      <c r="R90" s="30" t="n"/>
      <c r="S90" s="33">
        <f>IFERROR(IF($A90="","",$P90*$R90),"")</f>
        <v/>
      </c>
      <c r="T90" s="29" t="n"/>
      <c r="U90" s="29" t="n"/>
      <c r="V90" s="30" t="n"/>
      <c r="W90" s="30" t="n"/>
      <c r="X90" s="32">
        <f>IFERROR(IF($A90="","",MIN($P90,MAX(0,$U90+$P90-$T90))),"")</f>
        <v/>
      </c>
      <c r="Y90" s="33">
        <f>IFERROR(IF($A90="","",$X90*$V90),"")</f>
        <v/>
      </c>
      <c r="Z90" s="33">
        <f>IFERROR(IF($A90="","",$X90*$W90),"")</f>
        <v/>
      </c>
      <c r="AA90" s="33">
        <f>IFERROR(IF($A90="","",$Y90-$Z90),"")</f>
        <v/>
      </c>
      <c r="AB90" s="30" t="n"/>
      <c r="AC90" s="30" t="n"/>
      <c r="AD90" s="30" t="n"/>
      <c r="AE90" s="56" t="n"/>
      <c r="AF90" s="33">
        <f>IFERROR(IF($A90="","",$AB90*$AE90),"")</f>
        <v/>
      </c>
      <c r="AG90" s="56" t="n"/>
      <c r="AH90" s="33">
        <f>IFERROR(IF($A90="","",$AB90*$AG90),"")</f>
        <v/>
      </c>
      <c r="AI90" s="30" t="n"/>
      <c r="AJ90" s="30" t="n"/>
      <c r="AK90" s="30" t="n"/>
      <c r="AL90" s="33">
        <f>IFERROR(IF($A90="","",SUM($Q90,$AB90,$AC90,$AD90,$AF90)),"")</f>
        <v/>
      </c>
      <c r="AM90" s="33">
        <f>IFERROR(IF($A90="","",SUM($S90,$AH90,$AI90,$AJ90,$AK90)),"")</f>
        <v/>
      </c>
      <c r="AN90" s="33">
        <f>IFERROR(IF($A90="","",$AL90-$AM90),"")</f>
        <v/>
      </c>
      <c r="AO90" s="33">
        <f>IFERROR(IF($A90="","",$AN90-$AA90),"")</f>
        <v/>
      </c>
      <c r="AP90" s="33">
        <f>IFERROR(IF($A90="","",$AN90/$P90),"")</f>
        <v/>
      </c>
      <c r="AQ90" s="33">
        <f>IFERROR(IF($A90="","",$N90-$V90),"")</f>
        <v/>
      </c>
      <c r="AR90" s="57">
        <f>IFERROR(IF($A90="","",$N90/$V90),"")</f>
        <v/>
      </c>
      <c r="AS90" s="57">
        <f>IFERROR(IF($A90="","",$X90/$P90),"")</f>
        <v/>
      </c>
      <c r="AT90" s="57">
        <f>IFERROR(IF($A90="","",$AN90/$AL90),"")</f>
        <v/>
      </c>
      <c r="AU90" s="35">
        <f>IFERROR(IF($A90="","",IF($AX90&lt;&gt;"OK","Hold / Incomplete",IF($AO90&gt;='Assumptions'!$B$14,"Accept",IF($AO90&gt;='Assumptions'!$B$15,"Review","Decline")))),"Hold / Incomplete")</f>
        <v/>
      </c>
      <c r="AV90" s="35">
        <f>IFERROR(IF($A90="","",IF(OR($G90="Lost",$G90="Canceled"),"Closed",IF($I90="","Missing Due Date",IF($I90&lt;TODAY(),"Overdue",IF($I90=TODAY(),"Due Today",IF($I90&lt;=TODAY()+7,"Due Within 7 Days","Future")))))),"")</f>
        <v/>
      </c>
      <c r="AW90" s="35">
        <f>IFERROR(IF($A90="","",IF(OR($L90="",$M90="",$T90="",$U90=""),"Missing Inputs",IF($P90&gt;$T90,"Capacity Exceeded",IF($L90&gt;'Assumptions'!$B$3,"Peak Review",IF($O90&gt;'Assumptions'!$B$17,"Wash Alert","OK"))))),"Missing Inputs")</f>
        <v/>
      </c>
      <c r="AX90" s="35">
        <f>IFERROR(IF($A90="","",IF($A90="","Missing ID",IF(OR($J90="",$K90=""),"Missing Dates",IF($K90&lt;$J90,"End Before Start",IF(OR($M90="",$T90=""),"Missing Room Nights",IF($N90="","Missing Group ADR",IF(OR($U90="",$V90=""),"Missing Transient Forecast",IF(COUNTIF($A$2:$A$151,$A90)&gt;1,"Duplicate ID",IF($AW90&lt;&gt;"OK","Capacity Issue","OK"))))))))),"Missing Inputs")</f>
        <v/>
      </c>
      <c r="AY90" s="27" t="n"/>
      <c r="AZ90" s="55" t="n"/>
    </row>
    <row r="91">
      <c r="A91" s="27" t="n"/>
      <c r="B91" s="27" t="n"/>
      <c r="C91" s="27" t="n"/>
      <c r="D91" s="27" t="n"/>
      <c r="E91" s="27" t="n"/>
      <c r="F91" s="27" t="n"/>
      <c r="G91" s="27" t="n"/>
      <c r="H91" s="55" t="n"/>
      <c r="I91" s="55" t="n"/>
      <c r="J91" s="55" t="n"/>
      <c r="K91" s="55" t="n"/>
      <c r="L91" s="29" t="n"/>
      <c r="M91" s="29" t="n"/>
      <c r="N91" s="30" t="n"/>
      <c r="O91" s="56" t="n"/>
      <c r="P91" s="36">
        <f>IFERROR(IF($A91="","",ROUND($M91*(1-$O91),0)),"")</f>
        <v/>
      </c>
      <c r="Q91" s="37">
        <f>IFERROR(IF($A91="","",$P91*$N91),"")</f>
        <v/>
      </c>
      <c r="R91" s="30" t="n"/>
      <c r="S91" s="37">
        <f>IFERROR(IF($A91="","",$P91*$R91),"")</f>
        <v/>
      </c>
      <c r="T91" s="29" t="n"/>
      <c r="U91" s="29" t="n"/>
      <c r="V91" s="30" t="n"/>
      <c r="W91" s="30" t="n"/>
      <c r="X91" s="36">
        <f>IFERROR(IF($A91="","",MIN($P91,MAX(0,$U91+$P91-$T91))),"")</f>
        <v/>
      </c>
      <c r="Y91" s="37">
        <f>IFERROR(IF($A91="","",$X91*$V91),"")</f>
        <v/>
      </c>
      <c r="Z91" s="37">
        <f>IFERROR(IF($A91="","",$X91*$W91),"")</f>
        <v/>
      </c>
      <c r="AA91" s="37">
        <f>IFERROR(IF($A91="","",$Y91-$Z91),"")</f>
        <v/>
      </c>
      <c r="AB91" s="30" t="n"/>
      <c r="AC91" s="30" t="n"/>
      <c r="AD91" s="30" t="n"/>
      <c r="AE91" s="56" t="n"/>
      <c r="AF91" s="37">
        <f>IFERROR(IF($A91="","",$AB91*$AE91),"")</f>
        <v/>
      </c>
      <c r="AG91" s="56" t="n"/>
      <c r="AH91" s="37">
        <f>IFERROR(IF($A91="","",$AB91*$AG91),"")</f>
        <v/>
      </c>
      <c r="AI91" s="30" t="n"/>
      <c r="AJ91" s="30" t="n"/>
      <c r="AK91" s="30" t="n"/>
      <c r="AL91" s="37">
        <f>IFERROR(IF($A91="","",SUM($Q91,$AB91,$AC91,$AD91,$AF91)),"")</f>
        <v/>
      </c>
      <c r="AM91" s="37">
        <f>IFERROR(IF($A91="","",SUM($S91,$AH91,$AI91,$AJ91,$AK91)),"")</f>
        <v/>
      </c>
      <c r="AN91" s="37">
        <f>IFERROR(IF($A91="","",$AL91-$AM91),"")</f>
        <v/>
      </c>
      <c r="AO91" s="37">
        <f>IFERROR(IF($A91="","",$AN91-$AA91),"")</f>
        <v/>
      </c>
      <c r="AP91" s="37">
        <f>IFERROR(IF($A91="","",$AN91/$P91),"")</f>
        <v/>
      </c>
      <c r="AQ91" s="37">
        <f>IFERROR(IF($A91="","",$N91-$V91),"")</f>
        <v/>
      </c>
      <c r="AR91" s="58">
        <f>IFERROR(IF($A91="","",$N91/$V91),"")</f>
        <v/>
      </c>
      <c r="AS91" s="58">
        <f>IFERROR(IF($A91="","",$X91/$P91),"")</f>
        <v/>
      </c>
      <c r="AT91" s="58">
        <f>IFERROR(IF($A91="","",$AN91/$AL91),"")</f>
        <v/>
      </c>
      <c r="AU91" s="39">
        <f>IFERROR(IF($A91="","",IF($AX91&lt;&gt;"OK","Hold / Incomplete",IF($AO91&gt;='Assumptions'!$B$14,"Accept",IF($AO91&gt;='Assumptions'!$B$15,"Review","Decline")))),"Hold / Incomplete")</f>
        <v/>
      </c>
      <c r="AV91" s="39">
        <f>IFERROR(IF($A91="","",IF(OR($G91="Lost",$G91="Canceled"),"Closed",IF($I91="","Missing Due Date",IF($I91&lt;TODAY(),"Overdue",IF($I91=TODAY(),"Due Today",IF($I91&lt;=TODAY()+7,"Due Within 7 Days","Future")))))),"")</f>
        <v/>
      </c>
      <c r="AW91" s="39">
        <f>IFERROR(IF($A91="","",IF(OR($L91="",$M91="",$T91="",$U91=""),"Missing Inputs",IF($P91&gt;$T91,"Capacity Exceeded",IF($L91&gt;'Assumptions'!$B$3,"Peak Review",IF($O91&gt;'Assumptions'!$B$17,"Wash Alert","OK"))))),"Missing Inputs")</f>
        <v/>
      </c>
      <c r="AX91" s="39">
        <f>IFERROR(IF($A91="","",IF($A91="","Missing ID",IF(OR($J91="",$K91=""),"Missing Dates",IF($K91&lt;$J91,"End Before Start",IF(OR($M91="",$T91=""),"Missing Room Nights",IF($N91="","Missing Group ADR",IF(OR($U91="",$V91=""),"Missing Transient Forecast",IF(COUNTIF($A$2:$A$151,$A91)&gt;1,"Duplicate ID",IF($AW91&lt;&gt;"OK","Capacity Issue","OK"))))))))),"Missing Inputs")</f>
        <v/>
      </c>
      <c r="AY91" s="27" t="n"/>
      <c r="AZ91" s="55" t="n"/>
    </row>
    <row r="92">
      <c r="A92" s="27" t="n"/>
      <c r="B92" s="27" t="n"/>
      <c r="C92" s="27" t="n"/>
      <c r="D92" s="27" t="n"/>
      <c r="E92" s="27" t="n"/>
      <c r="F92" s="27" t="n"/>
      <c r="G92" s="27" t="n"/>
      <c r="H92" s="55" t="n"/>
      <c r="I92" s="55" t="n"/>
      <c r="J92" s="55" t="n"/>
      <c r="K92" s="55" t="n"/>
      <c r="L92" s="29" t="n"/>
      <c r="M92" s="29" t="n"/>
      <c r="N92" s="30" t="n"/>
      <c r="O92" s="56" t="n"/>
      <c r="P92" s="32">
        <f>IFERROR(IF($A92="","",ROUND($M92*(1-$O92),0)),"")</f>
        <v/>
      </c>
      <c r="Q92" s="33">
        <f>IFERROR(IF($A92="","",$P92*$N92),"")</f>
        <v/>
      </c>
      <c r="R92" s="30" t="n"/>
      <c r="S92" s="33">
        <f>IFERROR(IF($A92="","",$P92*$R92),"")</f>
        <v/>
      </c>
      <c r="T92" s="29" t="n"/>
      <c r="U92" s="29" t="n"/>
      <c r="V92" s="30" t="n"/>
      <c r="W92" s="30" t="n"/>
      <c r="X92" s="32">
        <f>IFERROR(IF($A92="","",MIN($P92,MAX(0,$U92+$P92-$T92))),"")</f>
        <v/>
      </c>
      <c r="Y92" s="33">
        <f>IFERROR(IF($A92="","",$X92*$V92),"")</f>
        <v/>
      </c>
      <c r="Z92" s="33">
        <f>IFERROR(IF($A92="","",$X92*$W92),"")</f>
        <v/>
      </c>
      <c r="AA92" s="33">
        <f>IFERROR(IF($A92="","",$Y92-$Z92),"")</f>
        <v/>
      </c>
      <c r="AB92" s="30" t="n"/>
      <c r="AC92" s="30" t="n"/>
      <c r="AD92" s="30" t="n"/>
      <c r="AE92" s="56" t="n"/>
      <c r="AF92" s="33">
        <f>IFERROR(IF($A92="","",$AB92*$AE92),"")</f>
        <v/>
      </c>
      <c r="AG92" s="56" t="n"/>
      <c r="AH92" s="33">
        <f>IFERROR(IF($A92="","",$AB92*$AG92),"")</f>
        <v/>
      </c>
      <c r="AI92" s="30" t="n"/>
      <c r="AJ92" s="30" t="n"/>
      <c r="AK92" s="30" t="n"/>
      <c r="AL92" s="33">
        <f>IFERROR(IF($A92="","",SUM($Q92,$AB92,$AC92,$AD92,$AF92)),"")</f>
        <v/>
      </c>
      <c r="AM92" s="33">
        <f>IFERROR(IF($A92="","",SUM($S92,$AH92,$AI92,$AJ92,$AK92)),"")</f>
        <v/>
      </c>
      <c r="AN92" s="33">
        <f>IFERROR(IF($A92="","",$AL92-$AM92),"")</f>
        <v/>
      </c>
      <c r="AO92" s="33">
        <f>IFERROR(IF($A92="","",$AN92-$AA92),"")</f>
        <v/>
      </c>
      <c r="AP92" s="33">
        <f>IFERROR(IF($A92="","",$AN92/$P92),"")</f>
        <v/>
      </c>
      <c r="AQ92" s="33">
        <f>IFERROR(IF($A92="","",$N92-$V92),"")</f>
        <v/>
      </c>
      <c r="AR92" s="57">
        <f>IFERROR(IF($A92="","",$N92/$V92),"")</f>
        <v/>
      </c>
      <c r="AS92" s="57">
        <f>IFERROR(IF($A92="","",$X92/$P92),"")</f>
        <v/>
      </c>
      <c r="AT92" s="57">
        <f>IFERROR(IF($A92="","",$AN92/$AL92),"")</f>
        <v/>
      </c>
      <c r="AU92" s="35">
        <f>IFERROR(IF($A92="","",IF($AX92&lt;&gt;"OK","Hold / Incomplete",IF($AO92&gt;='Assumptions'!$B$14,"Accept",IF($AO92&gt;='Assumptions'!$B$15,"Review","Decline")))),"Hold / Incomplete")</f>
        <v/>
      </c>
      <c r="AV92" s="35">
        <f>IFERROR(IF($A92="","",IF(OR($G92="Lost",$G92="Canceled"),"Closed",IF($I92="","Missing Due Date",IF($I92&lt;TODAY(),"Overdue",IF($I92=TODAY(),"Due Today",IF($I92&lt;=TODAY()+7,"Due Within 7 Days","Future")))))),"")</f>
        <v/>
      </c>
      <c r="AW92" s="35">
        <f>IFERROR(IF($A92="","",IF(OR($L92="",$M92="",$T92="",$U92=""),"Missing Inputs",IF($P92&gt;$T92,"Capacity Exceeded",IF($L92&gt;'Assumptions'!$B$3,"Peak Review",IF($O92&gt;'Assumptions'!$B$17,"Wash Alert","OK"))))),"Missing Inputs")</f>
        <v/>
      </c>
      <c r="AX92" s="35">
        <f>IFERROR(IF($A92="","",IF($A92="","Missing ID",IF(OR($J92="",$K92=""),"Missing Dates",IF($K92&lt;$J92,"End Before Start",IF(OR($M92="",$T92=""),"Missing Room Nights",IF($N92="","Missing Group ADR",IF(OR($U92="",$V92=""),"Missing Transient Forecast",IF(COUNTIF($A$2:$A$151,$A92)&gt;1,"Duplicate ID",IF($AW92&lt;&gt;"OK","Capacity Issue","OK"))))))))),"Missing Inputs")</f>
        <v/>
      </c>
      <c r="AY92" s="27" t="n"/>
      <c r="AZ92" s="55" t="n"/>
    </row>
    <row r="93">
      <c r="A93" s="27" t="n"/>
      <c r="B93" s="27" t="n"/>
      <c r="C93" s="27" t="n"/>
      <c r="D93" s="27" t="n"/>
      <c r="E93" s="27" t="n"/>
      <c r="F93" s="27" t="n"/>
      <c r="G93" s="27" t="n"/>
      <c r="H93" s="55" t="n"/>
      <c r="I93" s="55" t="n"/>
      <c r="J93" s="55" t="n"/>
      <c r="K93" s="55" t="n"/>
      <c r="L93" s="29" t="n"/>
      <c r="M93" s="29" t="n"/>
      <c r="N93" s="30" t="n"/>
      <c r="O93" s="56" t="n"/>
      <c r="P93" s="36">
        <f>IFERROR(IF($A93="","",ROUND($M93*(1-$O93),0)),"")</f>
        <v/>
      </c>
      <c r="Q93" s="37">
        <f>IFERROR(IF($A93="","",$P93*$N93),"")</f>
        <v/>
      </c>
      <c r="R93" s="30" t="n"/>
      <c r="S93" s="37">
        <f>IFERROR(IF($A93="","",$P93*$R93),"")</f>
        <v/>
      </c>
      <c r="T93" s="29" t="n"/>
      <c r="U93" s="29" t="n"/>
      <c r="V93" s="30" t="n"/>
      <c r="W93" s="30" t="n"/>
      <c r="X93" s="36">
        <f>IFERROR(IF($A93="","",MIN($P93,MAX(0,$U93+$P93-$T93))),"")</f>
        <v/>
      </c>
      <c r="Y93" s="37">
        <f>IFERROR(IF($A93="","",$X93*$V93),"")</f>
        <v/>
      </c>
      <c r="Z93" s="37">
        <f>IFERROR(IF($A93="","",$X93*$W93),"")</f>
        <v/>
      </c>
      <c r="AA93" s="37">
        <f>IFERROR(IF($A93="","",$Y93-$Z93),"")</f>
        <v/>
      </c>
      <c r="AB93" s="30" t="n"/>
      <c r="AC93" s="30" t="n"/>
      <c r="AD93" s="30" t="n"/>
      <c r="AE93" s="56" t="n"/>
      <c r="AF93" s="37">
        <f>IFERROR(IF($A93="","",$AB93*$AE93),"")</f>
        <v/>
      </c>
      <c r="AG93" s="56" t="n"/>
      <c r="AH93" s="37">
        <f>IFERROR(IF($A93="","",$AB93*$AG93),"")</f>
        <v/>
      </c>
      <c r="AI93" s="30" t="n"/>
      <c r="AJ93" s="30" t="n"/>
      <c r="AK93" s="30" t="n"/>
      <c r="AL93" s="37">
        <f>IFERROR(IF($A93="","",SUM($Q93,$AB93,$AC93,$AD93,$AF93)),"")</f>
        <v/>
      </c>
      <c r="AM93" s="37">
        <f>IFERROR(IF($A93="","",SUM($S93,$AH93,$AI93,$AJ93,$AK93)),"")</f>
        <v/>
      </c>
      <c r="AN93" s="37">
        <f>IFERROR(IF($A93="","",$AL93-$AM93),"")</f>
        <v/>
      </c>
      <c r="AO93" s="37">
        <f>IFERROR(IF($A93="","",$AN93-$AA93),"")</f>
        <v/>
      </c>
      <c r="AP93" s="37">
        <f>IFERROR(IF($A93="","",$AN93/$P93),"")</f>
        <v/>
      </c>
      <c r="AQ93" s="37">
        <f>IFERROR(IF($A93="","",$N93-$V93),"")</f>
        <v/>
      </c>
      <c r="AR93" s="58">
        <f>IFERROR(IF($A93="","",$N93/$V93),"")</f>
        <v/>
      </c>
      <c r="AS93" s="58">
        <f>IFERROR(IF($A93="","",$X93/$P93),"")</f>
        <v/>
      </c>
      <c r="AT93" s="58">
        <f>IFERROR(IF($A93="","",$AN93/$AL93),"")</f>
        <v/>
      </c>
      <c r="AU93" s="39">
        <f>IFERROR(IF($A93="","",IF($AX93&lt;&gt;"OK","Hold / Incomplete",IF($AO93&gt;='Assumptions'!$B$14,"Accept",IF($AO93&gt;='Assumptions'!$B$15,"Review","Decline")))),"Hold / Incomplete")</f>
        <v/>
      </c>
      <c r="AV93" s="39">
        <f>IFERROR(IF($A93="","",IF(OR($G93="Lost",$G93="Canceled"),"Closed",IF($I93="","Missing Due Date",IF($I93&lt;TODAY(),"Overdue",IF($I93=TODAY(),"Due Today",IF($I93&lt;=TODAY()+7,"Due Within 7 Days","Future")))))),"")</f>
        <v/>
      </c>
      <c r="AW93" s="39">
        <f>IFERROR(IF($A93="","",IF(OR($L93="",$M93="",$T93="",$U93=""),"Missing Inputs",IF($P93&gt;$T93,"Capacity Exceeded",IF($L93&gt;'Assumptions'!$B$3,"Peak Review",IF($O93&gt;'Assumptions'!$B$17,"Wash Alert","OK"))))),"Missing Inputs")</f>
        <v/>
      </c>
      <c r="AX93" s="39">
        <f>IFERROR(IF($A93="","",IF($A93="","Missing ID",IF(OR($J93="",$K93=""),"Missing Dates",IF($K93&lt;$J93,"End Before Start",IF(OR($M93="",$T93=""),"Missing Room Nights",IF($N93="","Missing Group ADR",IF(OR($U93="",$V93=""),"Missing Transient Forecast",IF(COUNTIF($A$2:$A$151,$A93)&gt;1,"Duplicate ID",IF($AW93&lt;&gt;"OK","Capacity Issue","OK"))))))))),"Missing Inputs")</f>
        <v/>
      </c>
      <c r="AY93" s="27" t="n"/>
      <c r="AZ93" s="55" t="n"/>
    </row>
    <row r="94">
      <c r="A94" s="27" t="n"/>
      <c r="B94" s="27" t="n"/>
      <c r="C94" s="27" t="n"/>
      <c r="D94" s="27" t="n"/>
      <c r="E94" s="27" t="n"/>
      <c r="F94" s="27" t="n"/>
      <c r="G94" s="27" t="n"/>
      <c r="H94" s="55" t="n"/>
      <c r="I94" s="55" t="n"/>
      <c r="J94" s="55" t="n"/>
      <c r="K94" s="55" t="n"/>
      <c r="L94" s="29" t="n"/>
      <c r="M94" s="29" t="n"/>
      <c r="N94" s="30" t="n"/>
      <c r="O94" s="56" t="n"/>
      <c r="P94" s="32">
        <f>IFERROR(IF($A94="","",ROUND($M94*(1-$O94),0)),"")</f>
        <v/>
      </c>
      <c r="Q94" s="33">
        <f>IFERROR(IF($A94="","",$P94*$N94),"")</f>
        <v/>
      </c>
      <c r="R94" s="30" t="n"/>
      <c r="S94" s="33">
        <f>IFERROR(IF($A94="","",$P94*$R94),"")</f>
        <v/>
      </c>
      <c r="T94" s="29" t="n"/>
      <c r="U94" s="29" t="n"/>
      <c r="V94" s="30" t="n"/>
      <c r="W94" s="30" t="n"/>
      <c r="X94" s="32">
        <f>IFERROR(IF($A94="","",MIN($P94,MAX(0,$U94+$P94-$T94))),"")</f>
        <v/>
      </c>
      <c r="Y94" s="33">
        <f>IFERROR(IF($A94="","",$X94*$V94),"")</f>
        <v/>
      </c>
      <c r="Z94" s="33">
        <f>IFERROR(IF($A94="","",$X94*$W94),"")</f>
        <v/>
      </c>
      <c r="AA94" s="33">
        <f>IFERROR(IF($A94="","",$Y94-$Z94),"")</f>
        <v/>
      </c>
      <c r="AB94" s="30" t="n"/>
      <c r="AC94" s="30" t="n"/>
      <c r="AD94" s="30" t="n"/>
      <c r="AE94" s="56" t="n"/>
      <c r="AF94" s="33">
        <f>IFERROR(IF($A94="","",$AB94*$AE94),"")</f>
        <v/>
      </c>
      <c r="AG94" s="56" t="n"/>
      <c r="AH94" s="33">
        <f>IFERROR(IF($A94="","",$AB94*$AG94),"")</f>
        <v/>
      </c>
      <c r="AI94" s="30" t="n"/>
      <c r="AJ94" s="30" t="n"/>
      <c r="AK94" s="30" t="n"/>
      <c r="AL94" s="33">
        <f>IFERROR(IF($A94="","",SUM($Q94,$AB94,$AC94,$AD94,$AF94)),"")</f>
        <v/>
      </c>
      <c r="AM94" s="33">
        <f>IFERROR(IF($A94="","",SUM($S94,$AH94,$AI94,$AJ94,$AK94)),"")</f>
        <v/>
      </c>
      <c r="AN94" s="33">
        <f>IFERROR(IF($A94="","",$AL94-$AM94),"")</f>
        <v/>
      </c>
      <c r="AO94" s="33">
        <f>IFERROR(IF($A94="","",$AN94-$AA94),"")</f>
        <v/>
      </c>
      <c r="AP94" s="33">
        <f>IFERROR(IF($A94="","",$AN94/$P94),"")</f>
        <v/>
      </c>
      <c r="AQ94" s="33">
        <f>IFERROR(IF($A94="","",$N94-$V94),"")</f>
        <v/>
      </c>
      <c r="AR94" s="57">
        <f>IFERROR(IF($A94="","",$N94/$V94),"")</f>
        <v/>
      </c>
      <c r="AS94" s="57">
        <f>IFERROR(IF($A94="","",$X94/$P94),"")</f>
        <v/>
      </c>
      <c r="AT94" s="57">
        <f>IFERROR(IF($A94="","",$AN94/$AL94),"")</f>
        <v/>
      </c>
      <c r="AU94" s="35">
        <f>IFERROR(IF($A94="","",IF($AX94&lt;&gt;"OK","Hold / Incomplete",IF($AO94&gt;='Assumptions'!$B$14,"Accept",IF($AO94&gt;='Assumptions'!$B$15,"Review","Decline")))),"Hold / Incomplete")</f>
        <v/>
      </c>
      <c r="AV94" s="35">
        <f>IFERROR(IF($A94="","",IF(OR($G94="Lost",$G94="Canceled"),"Closed",IF($I94="","Missing Due Date",IF($I94&lt;TODAY(),"Overdue",IF($I94=TODAY(),"Due Today",IF($I94&lt;=TODAY()+7,"Due Within 7 Days","Future")))))),"")</f>
        <v/>
      </c>
      <c r="AW94" s="35">
        <f>IFERROR(IF($A94="","",IF(OR($L94="",$M94="",$T94="",$U94=""),"Missing Inputs",IF($P94&gt;$T94,"Capacity Exceeded",IF($L94&gt;'Assumptions'!$B$3,"Peak Review",IF($O94&gt;'Assumptions'!$B$17,"Wash Alert","OK"))))),"Missing Inputs")</f>
        <v/>
      </c>
      <c r="AX94" s="35">
        <f>IFERROR(IF($A94="","",IF($A94="","Missing ID",IF(OR($J94="",$K94=""),"Missing Dates",IF($K94&lt;$J94,"End Before Start",IF(OR($M94="",$T94=""),"Missing Room Nights",IF($N94="","Missing Group ADR",IF(OR($U94="",$V94=""),"Missing Transient Forecast",IF(COUNTIF($A$2:$A$151,$A94)&gt;1,"Duplicate ID",IF($AW94&lt;&gt;"OK","Capacity Issue","OK"))))))))),"Missing Inputs")</f>
        <v/>
      </c>
      <c r="AY94" s="27" t="n"/>
      <c r="AZ94" s="55" t="n"/>
    </row>
    <row r="95">
      <c r="A95" s="27" t="n"/>
      <c r="B95" s="27" t="n"/>
      <c r="C95" s="27" t="n"/>
      <c r="D95" s="27" t="n"/>
      <c r="E95" s="27" t="n"/>
      <c r="F95" s="27" t="n"/>
      <c r="G95" s="27" t="n"/>
      <c r="H95" s="55" t="n"/>
      <c r="I95" s="55" t="n"/>
      <c r="J95" s="55" t="n"/>
      <c r="K95" s="55" t="n"/>
      <c r="L95" s="29" t="n"/>
      <c r="M95" s="29" t="n"/>
      <c r="N95" s="30" t="n"/>
      <c r="O95" s="56" t="n"/>
      <c r="P95" s="36">
        <f>IFERROR(IF($A95="","",ROUND($M95*(1-$O95),0)),"")</f>
        <v/>
      </c>
      <c r="Q95" s="37">
        <f>IFERROR(IF($A95="","",$P95*$N95),"")</f>
        <v/>
      </c>
      <c r="R95" s="30" t="n"/>
      <c r="S95" s="37">
        <f>IFERROR(IF($A95="","",$P95*$R95),"")</f>
        <v/>
      </c>
      <c r="T95" s="29" t="n"/>
      <c r="U95" s="29" t="n"/>
      <c r="V95" s="30" t="n"/>
      <c r="W95" s="30" t="n"/>
      <c r="X95" s="36">
        <f>IFERROR(IF($A95="","",MIN($P95,MAX(0,$U95+$P95-$T95))),"")</f>
        <v/>
      </c>
      <c r="Y95" s="37">
        <f>IFERROR(IF($A95="","",$X95*$V95),"")</f>
        <v/>
      </c>
      <c r="Z95" s="37">
        <f>IFERROR(IF($A95="","",$X95*$W95),"")</f>
        <v/>
      </c>
      <c r="AA95" s="37">
        <f>IFERROR(IF($A95="","",$Y95-$Z95),"")</f>
        <v/>
      </c>
      <c r="AB95" s="30" t="n"/>
      <c r="AC95" s="30" t="n"/>
      <c r="AD95" s="30" t="n"/>
      <c r="AE95" s="56" t="n"/>
      <c r="AF95" s="37">
        <f>IFERROR(IF($A95="","",$AB95*$AE95),"")</f>
        <v/>
      </c>
      <c r="AG95" s="56" t="n"/>
      <c r="AH95" s="37">
        <f>IFERROR(IF($A95="","",$AB95*$AG95),"")</f>
        <v/>
      </c>
      <c r="AI95" s="30" t="n"/>
      <c r="AJ95" s="30" t="n"/>
      <c r="AK95" s="30" t="n"/>
      <c r="AL95" s="37">
        <f>IFERROR(IF($A95="","",SUM($Q95,$AB95,$AC95,$AD95,$AF95)),"")</f>
        <v/>
      </c>
      <c r="AM95" s="37">
        <f>IFERROR(IF($A95="","",SUM($S95,$AH95,$AI95,$AJ95,$AK95)),"")</f>
        <v/>
      </c>
      <c r="AN95" s="37">
        <f>IFERROR(IF($A95="","",$AL95-$AM95),"")</f>
        <v/>
      </c>
      <c r="AO95" s="37">
        <f>IFERROR(IF($A95="","",$AN95-$AA95),"")</f>
        <v/>
      </c>
      <c r="AP95" s="37">
        <f>IFERROR(IF($A95="","",$AN95/$P95),"")</f>
        <v/>
      </c>
      <c r="AQ95" s="37">
        <f>IFERROR(IF($A95="","",$N95-$V95),"")</f>
        <v/>
      </c>
      <c r="AR95" s="58">
        <f>IFERROR(IF($A95="","",$N95/$V95),"")</f>
        <v/>
      </c>
      <c r="AS95" s="58">
        <f>IFERROR(IF($A95="","",$X95/$P95),"")</f>
        <v/>
      </c>
      <c r="AT95" s="58">
        <f>IFERROR(IF($A95="","",$AN95/$AL95),"")</f>
        <v/>
      </c>
      <c r="AU95" s="39">
        <f>IFERROR(IF($A95="","",IF($AX95&lt;&gt;"OK","Hold / Incomplete",IF($AO95&gt;='Assumptions'!$B$14,"Accept",IF($AO95&gt;='Assumptions'!$B$15,"Review","Decline")))),"Hold / Incomplete")</f>
        <v/>
      </c>
      <c r="AV95" s="39">
        <f>IFERROR(IF($A95="","",IF(OR($G95="Lost",$G95="Canceled"),"Closed",IF($I95="","Missing Due Date",IF($I95&lt;TODAY(),"Overdue",IF($I95=TODAY(),"Due Today",IF($I95&lt;=TODAY()+7,"Due Within 7 Days","Future")))))),"")</f>
        <v/>
      </c>
      <c r="AW95" s="39">
        <f>IFERROR(IF($A95="","",IF(OR($L95="",$M95="",$T95="",$U95=""),"Missing Inputs",IF($P95&gt;$T95,"Capacity Exceeded",IF($L95&gt;'Assumptions'!$B$3,"Peak Review",IF($O95&gt;'Assumptions'!$B$17,"Wash Alert","OK"))))),"Missing Inputs")</f>
        <v/>
      </c>
      <c r="AX95" s="39">
        <f>IFERROR(IF($A95="","",IF($A95="","Missing ID",IF(OR($J95="",$K95=""),"Missing Dates",IF($K95&lt;$J95,"End Before Start",IF(OR($M95="",$T95=""),"Missing Room Nights",IF($N95="","Missing Group ADR",IF(OR($U95="",$V95=""),"Missing Transient Forecast",IF(COUNTIF($A$2:$A$151,$A95)&gt;1,"Duplicate ID",IF($AW95&lt;&gt;"OK","Capacity Issue","OK"))))))))),"Missing Inputs")</f>
        <v/>
      </c>
      <c r="AY95" s="27" t="n"/>
      <c r="AZ95" s="55" t="n"/>
    </row>
    <row r="96">
      <c r="A96" s="27" t="n"/>
      <c r="B96" s="27" t="n"/>
      <c r="C96" s="27" t="n"/>
      <c r="D96" s="27" t="n"/>
      <c r="E96" s="27" t="n"/>
      <c r="F96" s="27" t="n"/>
      <c r="G96" s="27" t="n"/>
      <c r="H96" s="55" t="n"/>
      <c r="I96" s="55" t="n"/>
      <c r="J96" s="55" t="n"/>
      <c r="K96" s="55" t="n"/>
      <c r="L96" s="29" t="n"/>
      <c r="M96" s="29" t="n"/>
      <c r="N96" s="30" t="n"/>
      <c r="O96" s="56" t="n"/>
      <c r="P96" s="32">
        <f>IFERROR(IF($A96="","",ROUND($M96*(1-$O96),0)),"")</f>
        <v/>
      </c>
      <c r="Q96" s="33">
        <f>IFERROR(IF($A96="","",$P96*$N96),"")</f>
        <v/>
      </c>
      <c r="R96" s="30" t="n"/>
      <c r="S96" s="33">
        <f>IFERROR(IF($A96="","",$P96*$R96),"")</f>
        <v/>
      </c>
      <c r="T96" s="29" t="n"/>
      <c r="U96" s="29" t="n"/>
      <c r="V96" s="30" t="n"/>
      <c r="W96" s="30" t="n"/>
      <c r="X96" s="32">
        <f>IFERROR(IF($A96="","",MIN($P96,MAX(0,$U96+$P96-$T96))),"")</f>
        <v/>
      </c>
      <c r="Y96" s="33">
        <f>IFERROR(IF($A96="","",$X96*$V96),"")</f>
        <v/>
      </c>
      <c r="Z96" s="33">
        <f>IFERROR(IF($A96="","",$X96*$W96),"")</f>
        <v/>
      </c>
      <c r="AA96" s="33">
        <f>IFERROR(IF($A96="","",$Y96-$Z96),"")</f>
        <v/>
      </c>
      <c r="AB96" s="30" t="n"/>
      <c r="AC96" s="30" t="n"/>
      <c r="AD96" s="30" t="n"/>
      <c r="AE96" s="56" t="n"/>
      <c r="AF96" s="33">
        <f>IFERROR(IF($A96="","",$AB96*$AE96),"")</f>
        <v/>
      </c>
      <c r="AG96" s="56" t="n"/>
      <c r="AH96" s="33">
        <f>IFERROR(IF($A96="","",$AB96*$AG96),"")</f>
        <v/>
      </c>
      <c r="AI96" s="30" t="n"/>
      <c r="AJ96" s="30" t="n"/>
      <c r="AK96" s="30" t="n"/>
      <c r="AL96" s="33">
        <f>IFERROR(IF($A96="","",SUM($Q96,$AB96,$AC96,$AD96,$AF96)),"")</f>
        <v/>
      </c>
      <c r="AM96" s="33">
        <f>IFERROR(IF($A96="","",SUM($S96,$AH96,$AI96,$AJ96,$AK96)),"")</f>
        <v/>
      </c>
      <c r="AN96" s="33">
        <f>IFERROR(IF($A96="","",$AL96-$AM96),"")</f>
        <v/>
      </c>
      <c r="AO96" s="33">
        <f>IFERROR(IF($A96="","",$AN96-$AA96),"")</f>
        <v/>
      </c>
      <c r="AP96" s="33">
        <f>IFERROR(IF($A96="","",$AN96/$P96),"")</f>
        <v/>
      </c>
      <c r="AQ96" s="33">
        <f>IFERROR(IF($A96="","",$N96-$V96),"")</f>
        <v/>
      </c>
      <c r="AR96" s="57">
        <f>IFERROR(IF($A96="","",$N96/$V96),"")</f>
        <v/>
      </c>
      <c r="AS96" s="57">
        <f>IFERROR(IF($A96="","",$X96/$P96),"")</f>
        <v/>
      </c>
      <c r="AT96" s="57">
        <f>IFERROR(IF($A96="","",$AN96/$AL96),"")</f>
        <v/>
      </c>
      <c r="AU96" s="35">
        <f>IFERROR(IF($A96="","",IF($AX96&lt;&gt;"OK","Hold / Incomplete",IF($AO96&gt;='Assumptions'!$B$14,"Accept",IF($AO96&gt;='Assumptions'!$B$15,"Review","Decline")))),"Hold / Incomplete")</f>
        <v/>
      </c>
      <c r="AV96" s="35">
        <f>IFERROR(IF($A96="","",IF(OR($G96="Lost",$G96="Canceled"),"Closed",IF($I96="","Missing Due Date",IF($I96&lt;TODAY(),"Overdue",IF($I96=TODAY(),"Due Today",IF($I96&lt;=TODAY()+7,"Due Within 7 Days","Future")))))),"")</f>
        <v/>
      </c>
      <c r="AW96" s="35">
        <f>IFERROR(IF($A96="","",IF(OR($L96="",$M96="",$T96="",$U96=""),"Missing Inputs",IF($P96&gt;$T96,"Capacity Exceeded",IF($L96&gt;'Assumptions'!$B$3,"Peak Review",IF($O96&gt;'Assumptions'!$B$17,"Wash Alert","OK"))))),"Missing Inputs")</f>
        <v/>
      </c>
      <c r="AX96" s="35">
        <f>IFERROR(IF($A96="","",IF($A96="","Missing ID",IF(OR($J96="",$K96=""),"Missing Dates",IF($K96&lt;$J96,"End Before Start",IF(OR($M96="",$T96=""),"Missing Room Nights",IF($N96="","Missing Group ADR",IF(OR($U96="",$V96=""),"Missing Transient Forecast",IF(COUNTIF($A$2:$A$151,$A96)&gt;1,"Duplicate ID",IF($AW96&lt;&gt;"OK","Capacity Issue","OK"))))))))),"Missing Inputs")</f>
        <v/>
      </c>
      <c r="AY96" s="27" t="n"/>
      <c r="AZ96" s="55" t="n"/>
    </row>
    <row r="97">
      <c r="A97" s="27" t="n"/>
      <c r="B97" s="27" t="n"/>
      <c r="C97" s="27" t="n"/>
      <c r="D97" s="27" t="n"/>
      <c r="E97" s="27" t="n"/>
      <c r="F97" s="27" t="n"/>
      <c r="G97" s="27" t="n"/>
      <c r="H97" s="55" t="n"/>
      <c r="I97" s="55" t="n"/>
      <c r="J97" s="55" t="n"/>
      <c r="K97" s="55" t="n"/>
      <c r="L97" s="29" t="n"/>
      <c r="M97" s="29" t="n"/>
      <c r="N97" s="30" t="n"/>
      <c r="O97" s="56" t="n"/>
      <c r="P97" s="36">
        <f>IFERROR(IF($A97="","",ROUND($M97*(1-$O97),0)),"")</f>
        <v/>
      </c>
      <c r="Q97" s="37">
        <f>IFERROR(IF($A97="","",$P97*$N97),"")</f>
        <v/>
      </c>
      <c r="R97" s="30" t="n"/>
      <c r="S97" s="37">
        <f>IFERROR(IF($A97="","",$P97*$R97),"")</f>
        <v/>
      </c>
      <c r="T97" s="29" t="n"/>
      <c r="U97" s="29" t="n"/>
      <c r="V97" s="30" t="n"/>
      <c r="W97" s="30" t="n"/>
      <c r="X97" s="36">
        <f>IFERROR(IF($A97="","",MIN($P97,MAX(0,$U97+$P97-$T97))),"")</f>
        <v/>
      </c>
      <c r="Y97" s="37">
        <f>IFERROR(IF($A97="","",$X97*$V97),"")</f>
        <v/>
      </c>
      <c r="Z97" s="37">
        <f>IFERROR(IF($A97="","",$X97*$W97),"")</f>
        <v/>
      </c>
      <c r="AA97" s="37">
        <f>IFERROR(IF($A97="","",$Y97-$Z97),"")</f>
        <v/>
      </c>
      <c r="AB97" s="30" t="n"/>
      <c r="AC97" s="30" t="n"/>
      <c r="AD97" s="30" t="n"/>
      <c r="AE97" s="56" t="n"/>
      <c r="AF97" s="37">
        <f>IFERROR(IF($A97="","",$AB97*$AE97),"")</f>
        <v/>
      </c>
      <c r="AG97" s="56" t="n"/>
      <c r="AH97" s="37">
        <f>IFERROR(IF($A97="","",$AB97*$AG97),"")</f>
        <v/>
      </c>
      <c r="AI97" s="30" t="n"/>
      <c r="AJ97" s="30" t="n"/>
      <c r="AK97" s="30" t="n"/>
      <c r="AL97" s="37">
        <f>IFERROR(IF($A97="","",SUM($Q97,$AB97,$AC97,$AD97,$AF97)),"")</f>
        <v/>
      </c>
      <c r="AM97" s="37">
        <f>IFERROR(IF($A97="","",SUM($S97,$AH97,$AI97,$AJ97,$AK97)),"")</f>
        <v/>
      </c>
      <c r="AN97" s="37">
        <f>IFERROR(IF($A97="","",$AL97-$AM97),"")</f>
        <v/>
      </c>
      <c r="AO97" s="37">
        <f>IFERROR(IF($A97="","",$AN97-$AA97),"")</f>
        <v/>
      </c>
      <c r="AP97" s="37">
        <f>IFERROR(IF($A97="","",$AN97/$P97),"")</f>
        <v/>
      </c>
      <c r="AQ97" s="37">
        <f>IFERROR(IF($A97="","",$N97-$V97),"")</f>
        <v/>
      </c>
      <c r="AR97" s="58">
        <f>IFERROR(IF($A97="","",$N97/$V97),"")</f>
        <v/>
      </c>
      <c r="AS97" s="58">
        <f>IFERROR(IF($A97="","",$X97/$P97),"")</f>
        <v/>
      </c>
      <c r="AT97" s="58">
        <f>IFERROR(IF($A97="","",$AN97/$AL97),"")</f>
        <v/>
      </c>
      <c r="AU97" s="39">
        <f>IFERROR(IF($A97="","",IF($AX97&lt;&gt;"OK","Hold / Incomplete",IF($AO97&gt;='Assumptions'!$B$14,"Accept",IF($AO97&gt;='Assumptions'!$B$15,"Review","Decline")))),"Hold / Incomplete")</f>
        <v/>
      </c>
      <c r="AV97" s="39">
        <f>IFERROR(IF($A97="","",IF(OR($G97="Lost",$G97="Canceled"),"Closed",IF($I97="","Missing Due Date",IF($I97&lt;TODAY(),"Overdue",IF($I97=TODAY(),"Due Today",IF($I97&lt;=TODAY()+7,"Due Within 7 Days","Future")))))),"")</f>
        <v/>
      </c>
      <c r="AW97" s="39">
        <f>IFERROR(IF($A97="","",IF(OR($L97="",$M97="",$T97="",$U97=""),"Missing Inputs",IF($P97&gt;$T97,"Capacity Exceeded",IF($L97&gt;'Assumptions'!$B$3,"Peak Review",IF($O97&gt;'Assumptions'!$B$17,"Wash Alert","OK"))))),"Missing Inputs")</f>
        <v/>
      </c>
      <c r="AX97" s="39">
        <f>IFERROR(IF($A97="","",IF($A97="","Missing ID",IF(OR($J97="",$K97=""),"Missing Dates",IF($K97&lt;$J97,"End Before Start",IF(OR($M97="",$T97=""),"Missing Room Nights",IF($N97="","Missing Group ADR",IF(OR($U97="",$V97=""),"Missing Transient Forecast",IF(COUNTIF($A$2:$A$151,$A97)&gt;1,"Duplicate ID",IF($AW97&lt;&gt;"OK","Capacity Issue","OK"))))))))),"Missing Inputs")</f>
        <v/>
      </c>
      <c r="AY97" s="27" t="n"/>
      <c r="AZ97" s="55" t="n"/>
    </row>
    <row r="98">
      <c r="A98" s="27" t="n"/>
      <c r="B98" s="27" t="n"/>
      <c r="C98" s="27" t="n"/>
      <c r="D98" s="27" t="n"/>
      <c r="E98" s="27" t="n"/>
      <c r="F98" s="27" t="n"/>
      <c r="G98" s="27" t="n"/>
      <c r="H98" s="55" t="n"/>
      <c r="I98" s="55" t="n"/>
      <c r="J98" s="55" t="n"/>
      <c r="K98" s="55" t="n"/>
      <c r="L98" s="29" t="n"/>
      <c r="M98" s="29" t="n"/>
      <c r="N98" s="30" t="n"/>
      <c r="O98" s="56" t="n"/>
      <c r="P98" s="32">
        <f>IFERROR(IF($A98="","",ROUND($M98*(1-$O98),0)),"")</f>
        <v/>
      </c>
      <c r="Q98" s="33">
        <f>IFERROR(IF($A98="","",$P98*$N98),"")</f>
        <v/>
      </c>
      <c r="R98" s="30" t="n"/>
      <c r="S98" s="33">
        <f>IFERROR(IF($A98="","",$P98*$R98),"")</f>
        <v/>
      </c>
      <c r="T98" s="29" t="n"/>
      <c r="U98" s="29" t="n"/>
      <c r="V98" s="30" t="n"/>
      <c r="W98" s="30" t="n"/>
      <c r="X98" s="32">
        <f>IFERROR(IF($A98="","",MIN($P98,MAX(0,$U98+$P98-$T98))),"")</f>
        <v/>
      </c>
      <c r="Y98" s="33">
        <f>IFERROR(IF($A98="","",$X98*$V98),"")</f>
        <v/>
      </c>
      <c r="Z98" s="33">
        <f>IFERROR(IF($A98="","",$X98*$W98),"")</f>
        <v/>
      </c>
      <c r="AA98" s="33">
        <f>IFERROR(IF($A98="","",$Y98-$Z98),"")</f>
        <v/>
      </c>
      <c r="AB98" s="30" t="n"/>
      <c r="AC98" s="30" t="n"/>
      <c r="AD98" s="30" t="n"/>
      <c r="AE98" s="56" t="n"/>
      <c r="AF98" s="33">
        <f>IFERROR(IF($A98="","",$AB98*$AE98),"")</f>
        <v/>
      </c>
      <c r="AG98" s="56" t="n"/>
      <c r="AH98" s="33">
        <f>IFERROR(IF($A98="","",$AB98*$AG98),"")</f>
        <v/>
      </c>
      <c r="AI98" s="30" t="n"/>
      <c r="AJ98" s="30" t="n"/>
      <c r="AK98" s="30" t="n"/>
      <c r="AL98" s="33">
        <f>IFERROR(IF($A98="","",SUM($Q98,$AB98,$AC98,$AD98,$AF98)),"")</f>
        <v/>
      </c>
      <c r="AM98" s="33">
        <f>IFERROR(IF($A98="","",SUM($S98,$AH98,$AI98,$AJ98,$AK98)),"")</f>
        <v/>
      </c>
      <c r="AN98" s="33">
        <f>IFERROR(IF($A98="","",$AL98-$AM98),"")</f>
        <v/>
      </c>
      <c r="AO98" s="33">
        <f>IFERROR(IF($A98="","",$AN98-$AA98),"")</f>
        <v/>
      </c>
      <c r="AP98" s="33">
        <f>IFERROR(IF($A98="","",$AN98/$P98),"")</f>
        <v/>
      </c>
      <c r="AQ98" s="33">
        <f>IFERROR(IF($A98="","",$N98-$V98),"")</f>
        <v/>
      </c>
      <c r="AR98" s="57">
        <f>IFERROR(IF($A98="","",$N98/$V98),"")</f>
        <v/>
      </c>
      <c r="AS98" s="57">
        <f>IFERROR(IF($A98="","",$X98/$P98),"")</f>
        <v/>
      </c>
      <c r="AT98" s="57">
        <f>IFERROR(IF($A98="","",$AN98/$AL98),"")</f>
        <v/>
      </c>
      <c r="AU98" s="35">
        <f>IFERROR(IF($A98="","",IF($AX98&lt;&gt;"OK","Hold / Incomplete",IF($AO98&gt;='Assumptions'!$B$14,"Accept",IF($AO98&gt;='Assumptions'!$B$15,"Review","Decline")))),"Hold / Incomplete")</f>
        <v/>
      </c>
      <c r="AV98" s="35">
        <f>IFERROR(IF($A98="","",IF(OR($G98="Lost",$G98="Canceled"),"Closed",IF($I98="","Missing Due Date",IF($I98&lt;TODAY(),"Overdue",IF($I98=TODAY(),"Due Today",IF($I98&lt;=TODAY()+7,"Due Within 7 Days","Future")))))),"")</f>
        <v/>
      </c>
      <c r="AW98" s="35">
        <f>IFERROR(IF($A98="","",IF(OR($L98="",$M98="",$T98="",$U98=""),"Missing Inputs",IF($P98&gt;$T98,"Capacity Exceeded",IF($L98&gt;'Assumptions'!$B$3,"Peak Review",IF($O98&gt;'Assumptions'!$B$17,"Wash Alert","OK"))))),"Missing Inputs")</f>
        <v/>
      </c>
      <c r="AX98" s="35">
        <f>IFERROR(IF($A98="","",IF($A98="","Missing ID",IF(OR($J98="",$K98=""),"Missing Dates",IF($K98&lt;$J98,"End Before Start",IF(OR($M98="",$T98=""),"Missing Room Nights",IF($N98="","Missing Group ADR",IF(OR($U98="",$V98=""),"Missing Transient Forecast",IF(COUNTIF($A$2:$A$151,$A98)&gt;1,"Duplicate ID",IF($AW98&lt;&gt;"OK","Capacity Issue","OK"))))))))),"Missing Inputs")</f>
        <v/>
      </c>
      <c r="AY98" s="27" t="n"/>
      <c r="AZ98" s="55" t="n"/>
    </row>
    <row r="99">
      <c r="A99" s="27" t="n"/>
      <c r="B99" s="27" t="n"/>
      <c r="C99" s="27" t="n"/>
      <c r="D99" s="27" t="n"/>
      <c r="E99" s="27" t="n"/>
      <c r="F99" s="27" t="n"/>
      <c r="G99" s="27" t="n"/>
      <c r="H99" s="55" t="n"/>
      <c r="I99" s="55" t="n"/>
      <c r="J99" s="55" t="n"/>
      <c r="K99" s="55" t="n"/>
      <c r="L99" s="29" t="n"/>
      <c r="M99" s="29" t="n"/>
      <c r="N99" s="30" t="n"/>
      <c r="O99" s="56" t="n"/>
      <c r="P99" s="36">
        <f>IFERROR(IF($A99="","",ROUND($M99*(1-$O99),0)),"")</f>
        <v/>
      </c>
      <c r="Q99" s="37">
        <f>IFERROR(IF($A99="","",$P99*$N99),"")</f>
        <v/>
      </c>
      <c r="R99" s="30" t="n"/>
      <c r="S99" s="37">
        <f>IFERROR(IF($A99="","",$P99*$R99),"")</f>
        <v/>
      </c>
      <c r="T99" s="29" t="n"/>
      <c r="U99" s="29" t="n"/>
      <c r="V99" s="30" t="n"/>
      <c r="W99" s="30" t="n"/>
      <c r="X99" s="36">
        <f>IFERROR(IF($A99="","",MIN($P99,MAX(0,$U99+$P99-$T99))),"")</f>
        <v/>
      </c>
      <c r="Y99" s="37">
        <f>IFERROR(IF($A99="","",$X99*$V99),"")</f>
        <v/>
      </c>
      <c r="Z99" s="37">
        <f>IFERROR(IF($A99="","",$X99*$W99),"")</f>
        <v/>
      </c>
      <c r="AA99" s="37">
        <f>IFERROR(IF($A99="","",$Y99-$Z99),"")</f>
        <v/>
      </c>
      <c r="AB99" s="30" t="n"/>
      <c r="AC99" s="30" t="n"/>
      <c r="AD99" s="30" t="n"/>
      <c r="AE99" s="56" t="n"/>
      <c r="AF99" s="37">
        <f>IFERROR(IF($A99="","",$AB99*$AE99),"")</f>
        <v/>
      </c>
      <c r="AG99" s="56" t="n"/>
      <c r="AH99" s="37">
        <f>IFERROR(IF($A99="","",$AB99*$AG99),"")</f>
        <v/>
      </c>
      <c r="AI99" s="30" t="n"/>
      <c r="AJ99" s="30" t="n"/>
      <c r="AK99" s="30" t="n"/>
      <c r="AL99" s="37">
        <f>IFERROR(IF($A99="","",SUM($Q99,$AB99,$AC99,$AD99,$AF99)),"")</f>
        <v/>
      </c>
      <c r="AM99" s="37">
        <f>IFERROR(IF($A99="","",SUM($S99,$AH99,$AI99,$AJ99,$AK99)),"")</f>
        <v/>
      </c>
      <c r="AN99" s="37">
        <f>IFERROR(IF($A99="","",$AL99-$AM99),"")</f>
        <v/>
      </c>
      <c r="AO99" s="37">
        <f>IFERROR(IF($A99="","",$AN99-$AA99),"")</f>
        <v/>
      </c>
      <c r="AP99" s="37">
        <f>IFERROR(IF($A99="","",$AN99/$P99),"")</f>
        <v/>
      </c>
      <c r="AQ99" s="37">
        <f>IFERROR(IF($A99="","",$N99-$V99),"")</f>
        <v/>
      </c>
      <c r="AR99" s="58">
        <f>IFERROR(IF($A99="","",$N99/$V99),"")</f>
        <v/>
      </c>
      <c r="AS99" s="58">
        <f>IFERROR(IF($A99="","",$X99/$P99),"")</f>
        <v/>
      </c>
      <c r="AT99" s="58">
        <f>IFERROR(IF($A99="","",$AN99/$AL99),"")</f>
        <v/>
      </c>
      <c r="AU99" s="39">
        <f>IFERROR(IF($A99="","",IF($AX99&lt;&gt;"OK","Hold / Incomplete",IF($AO99&gt;='Assumptions'!$B$14,"Accept",IF($AO99&gt;='Assumptions'!$B$15,"Review","Decline")))),"Hold / Incomplete")</f>
        <v/>
      </c>
      <c r="AV99" s="39">
        <f>IFERROR(IF($A99="","",IF(OR($G99="Lost",$G99="Canceled"),"Closed",IF($I99="","Missing Due Date",IF($I99&lt;TODAY(),"Overdue",IF($I99=TODAY(),"Due Today",IF($I99&lt;=TODAY()+7,"Due Within 7 Days","Future")))))),"")</f>
        <v/>
      </c>
      <c r="AW99" s="39">
        <f>IFERROR(IF($A99="","",IF(OR($L99="",$M99="",$T99="",$U99=""),"Missing Inputs",IF($P99&gt;$T99,"Capacity Exceeded",IF($L99&gt;'Assumptions'!$B$3,"Peak Review",IF($O99&gt;'Assumptions'!$B$17,"Wash Alert","OK"))))),"Missing Inputs")</f>
        <v/>
      </c>
      <c r="AX99" s="39">
        <f>IFERROR(IF($A99="","",IF($A99="","Missing ID",IF(OR($J99="",$K99=""),"Missing Dates",IF($K99&lt;$J99,"End Before Start",IF(OR($M99="",$T99=""),"Missing Room Nights",IF($N99="","Missing Group ADR",IF(OR($U99="",$V99=""),"Missing Transient Forecast",IF(COUNTIF($A$2:$A$151,$A99)&gt;1,"Duplicate ID",IF($AW99&lt;&gt;"OK","Capacity Issue","OK"))))))))),"Missing Inputs")</f>
        <v/>
      </c>
      <c r="AY99" s="27" t="n"/>
      <c r="AZ99" s="55" t="n"/>
    </row>
    <row r="100">
      <c r="A100" s="27" t="n"/>
      <c r="B100" s="27" t="n"/>
      <c r="C100" s="27" t="n"/>
      <c r="D100" s="27" t="n"/>
      <c r="E100" s="27" t="n"/>
      <c r="F100" s="27" t="n"/>
      <c r="G100" s="27" t="n"/>
      <c r="H100" s="55" t="n"/>
      <c r="I100" s="55" t="n"/>
      <c r="J100" s="55" t="n"/>
      <c r="K100" s="55" t="n"/>
      <c r="L100" s="29" t="n"/>
      <c r="M100" s="29" t="n"/>
      <c r="N100" s="30" t="n"/>
      <c r="O100" s="56" t="n"/>
      <c r="P100" s="32">
        <f>IFERROR(IF($A100="","",ROUND($M100*(1-$O100),0)),"")</f>
        <v/>
      </c>
      <c r="Q100" s="33">
        <f>IFERROR(IF($A100="","",$P100*$N100),"")</f>
        <v/>
      </c>
      <c r="R100" s="30" t="n"/>
      <c r="S100" s="33">
        <f>IFERROR(IF($A100="","",$P100*$R100),"")</f>
        <v/>
      </c>
      <c r="T100" s="29" t="n"/>
      <c r="U100" s="29" t="n"/>
      <c r="V100" s="30" t="n"/>
      <c r="W100" s="30" t="n"/>
      <c r="X100" s="32">
        <f>IFERROR(IF($A100="","",MIN($P100,MAX(0,$U100+$P100-$T100))),"")</f>
        <v/>
      </c>
      <c r="Y100" s="33">
        <f>IFERROR(IF($A100="","",$X100*$V100),"")</f>
        <v/>
      </c>
      <c r="Z100" s="33">
        <f>IFERROR(IF($A100="","",$X100*$W100),"")</f>
        <v/>
      </c>
      <c r="AA100" s="33">
        <f>IFERROR(IF($A100="","",$Y100-$Z100),"")</f>
        <v/>
      </c>
      <c r="AB100" s="30" t="n"/>
      <c r="AC100" s="30" t="n"/>
      <c r="AD100" s="30" t="n"/>
      <c r="AE100" s="56" t="n"/>
      <c r="AF100" s="33">
        <f>IFERROR(IF($A100="","",$AB100*$AE100),"")</f>
        <v/>
      </c>
      <c r="AG100" s="56" t="n"/>
      <c r="AH100" s="33">
        <f>IFERROR(IF($A100="","",$AB100*$AG100),"")</f>
        <v/>
      </c>
      <c r="AI100" s="30" t="n"/>
      <c r="AJ100" s="30" t="n"/>
      <c r="AK100" s="30" t="n"/>
      <c r="AL100" s="33">
        <f>IFERROR(IF($A100="","",SUM($Q100,$AB100,$AC100,$AD100,$AF100)),"")</f>
        <v/>
      </c>
      <c r="AM100" s="33">
        <f>IFERROR(IF($A100="","",SUM($S100,$AH100,$AI100,$AJ100,$AK100)),"")</f>
        <v/>
      </c>
      <c r="AN100" s="33">
        <f>IFERROR(IF($A100="","",$AL100-$AM100),"")</f>
        <v/>
      </c>
      <c r="AO100" s="33">
        <f>IFERROR(IF($A100="","",$AN100-$AA100),"")</f>
        <v/>
      </c>
      <c r="AP100" s="33">
        <f>IFERROR(IF($A100="","",$AN100/$P100),"")</f>
        <v/>
      </c>
      <c r="AQ100" s="33">
        <f>IFERROR(IF($A100="","",$N100-$V100),"")</f>
        <v/>
      </c>
      <c r="AR100" s="57">
        <f>IFERROR(IF($A100="","",$N100/$V100),"")</f>
        <v/>
      </c>
      <c r="AS100" s="57">
        <f>IFERROR(IF($A100="","",$X100/$P100),"")</f>
        <v/>
      </c>
      <c r="AT100" s="57">
        <f>IFERROR(IF($A100="","",$AN100/$AL100),"")</f>
        <v/>
      </c>
      <c r="AU100" s="35">
        <f>IFERROR(IF($A100="","",IF($AX100&lt;&gt;"OK","Hold / Incomplete",IF($AO100&gt;='Assumptions'!$B$14,"Accept",IF($AO100&gt;='Assumptions'!$B$15,"Review","Decline")))),"Hold / Incomplete")</f>
        <v/>
      </c>
      <c r="AV100" s="35">
        <f>IFERROR(IF($A100="","",IF(OR($G100="Lost",$G100="Canceled"),"Closed",IF($I100="","Missing Due Date",IF($I100&lt;TODAY(),"Overdue",IF($I100=TODAY(),"Due Today",IF($I100&lt;=TODAY()+7,"Due Within 7 Days","Future")))))),"")</f>
        <v/>
      </c>
      <c r="AW100" s="35">
        <f>IFERROR(IF($A100="","",IF(OR($L100="",$M100="",$T100="",$U100=""),"Missing Inputs",IF($P100&gt;$T100,"Capacity Exceeded",IF($L100&gt;'Assumptions'!$B$3,"Peak Review",IF($O100&gt;'Assumptions'!$B$17,"Wash Alert","OK"))))),"Missing Inputs")</f>
        <v/>
      </c>
      <c r="AX100" s="35">
        <f>IFERROR(IF($A100="","",IF($A100="","Missing ID",IF(OR($J100="",$K100=""),"Missing Dates",IF($K100&lt;$J100,"End Before Start",IF(OR($M100="",$T100=""),"Missing Room Nights",IF($N100="","Missing Group ADR",IF(OR($U100="",$V100=""),"Missing Transient Forecast",IF(COUNTIF($A$2:$A$151,$A100)&gt;1,"Duplicate ID",IF($AW100&lt;&gt;"OK","Capacity Issue","OK"))))))))),"Missing Inputs")</f>
        <v/>
      </c>
      <c r="AY100" s="27" t="n"/>
      <c r="AZ100" s="55" t="n"/>
    </row>
    <row r="101">
      <c r="A101" s="27" t="n"/>
      <c r="B101" s="27" t="n"/>
      <c r="C101" s="27" t="n"/>
      <c r="D101" s="27" t="n"/>
      <c r="E101" s="27" t="n"/>
      <c r="F101" s="27" t="n"/>
      <c r="G101" s="27" t="n"/>
      <c r="H101" s="55" t="n"/>
      <c r="I101" s="55" t="n"/>
      <c r="J101" s="55" t="n"/>
      <c r="K101" s="55" t="n"/>
      <c r="L101" s="29" t="n"/>
      <c r="M101" s="29" t="n"/>
      <c r="N101" s="30" t="n"/>
      <c r="O101" s="56" t="n"/>
      <c r="P101" s="36">
        <f>IFERROR(IF($A101="","",ROUND($M101*(1-$O101),0)),"")</f>
        <v/>
      </c>
      <c r="Q101" s="37">
        <f>IFERROR(IF($A101="","",$P101*$N101),"")</f>
        <v/>
      </c>
      <c r="R101" s="30" t="n"/>
      <c r="S101" s="37">
        <f>IFERROR(IF($A101="","",$P101*$R101),"")</f>
        <v/>
      </c>
      <c r="T101" s="29" t="n"/>
      <c r="U101" s="29" t="n"/>
      <c r="V101" s="30" t="n"/>
      <c r="W101" s="30" t="n"/>
      <c r="X101" s="36">
        <f>IFERROR(IF($A101="","",MIN($P101,MAX(0,$U101+$P101-$T101))),"")</f>
        <v/>
      </c>
      <c r="Y101" s="37">
        <f>IFERROR(IF($A101="","",$X101*$V101),"")</f>
        <v/>
      </c>
      <c r="Z101" s="37">
        <f>IFERROR(IF($A101="","",$X101*$W101),"")</f>
        <v/>
      </c>
      <c r="AA101" s="37">
        <f>IFERROR(IF($A101="","",$Y101-$Z101),"")</f>
        <v/>
      </c>
      <c r="AB101" s="30" t="n"/>
      <c r="AC101" s="30" t="n"/>
      <c r="AD101" s="30" t="n"/>
      <c r="AE101" s="56" t="n"/>
      <c r="AF101" s="37">
        <f>IFERROR(IF($A101="","",$AB101*$AE101),"")</f>
        <v/>
      </c>
      <c r="AG101" s="56" t="n"/>
      <c r="AH101" s="37">
        <f>IFERROR(IF($A101="","",$AB101*$AG101),"")</f>
        <v/>
      </c>
      <c r="AI101" s="30" t="n"/>
      <c r="AJ101" s="30" t="n"/>
      <c r="AK101" s="30" t="n"/>
      <c r="AL101" s="37">
        <f>IFERROR(IF($A101="","",SUM($Q101,$AB101,$AC101,$AD101,$AF101)),"")</f>
        <v/>
      </c>
      <c r="AM101" s="37">
        <f>IFERROR(IF($A101="","",SUM($S101,$AH101,$AI101,$AJ101,$AK101)),"")</f>
        <v/>
      </c>
      <c r="AN101" s="37">
        <f>IFERROR(IF($A101="","",$AL101-$AM101),"")</f>
        <v/>
      </c>
      <c r="AO101" s="37">
        <f>IFERROR(IF($A101="","",$AN101-$AA101),"")</f>
        <v/>
      </c>
      <c r="AP101" s="37">
        <f>IFERROR(IF($A101="","",$AN101/$P101),"")</f>
        <v/>
      </c>
      <c r="AQ101" s="37">
        <f>IFERROR(IF($A101="","",$N101-$V101),"")</f>
        <v/>
      </c>
      <c r="AR101" s="58">
        <f>IFERROR(IF($A101="","",$N101/$V101),"")</f>
        <v/>
      </c>
      <c r="AS101" s="58">
        <f>IFERROR(IF($A101="","",$X101/$P101),"")</f>
        <v/>
      </c>
      <c r="AT101" s="58">
        <f>IFERROR(IF($A101="","",$AN101/$AL101),"")</f>
        <v/>
      </c>
      <c r="AU101" s="39">
        <f>IFERROR(IF($A101="","",IF($AX101&lt;&gt;"OK","Hold / Incomplete",IF($AO101&gt;='Assumptions'!$B$14,"Accept",IF($AO101&gt;='Assumptions'!$B$15,"Review","Decline")))),"Hold / Incomplete")</f>
        <v/>
      </c>
      <c r="AV101" s="39">
        <f>IFERROR(IF($A101="","",IF(OR($G101="Lost",$G101="Canceled"),"Closed",IF($I101="","Missing Due Date",IF($I101&lt;TODAY(),"Overdue",IF($I101=TODAY(),"Due Today",IF($I101&lt;=TODAY()+7,"Due Within 7 Days","Future")))))),"")</f>
        <v/>
      </c>
      <c r="AW101" s="39">
        <f>IFERROR(IF($A101="","",IF(OR($L101="",$M101="",$T101="",$U101=""),"Missing Inputs",IF($P101&gt;$T101,"Capacity Exceeded",IF($L101&gt;'Assumptions'!$B$3,"Peak Review",IF($O101&gt;'Assumptions'!$B$17,"Wash Alert","OK"))))),"Missing Inputs")</f>
        <v/>
      </c>
      <c r="AX101" s="39">
        <f>IFERROR(IF($A101="","",IF($A101="","Missing ID",IF(OR($J101="",$K101=""),"Missing Dates",IF($K101&lt;$J101,"End Before Start",IF(OR($M101="",$T101=""),"Missing Room Nights",IF($N101="","Missing Group ADR",IF(OR($U101="",$V101=""),"Missing Transient Forecast",IF(COUNTIF($A$2:$A$151,$A101)&gt;1,"Duplicate ID",IF($AW101&lt;&gt;"OK","Capacity Issue","OK"))))))))),"Missing Inputs")</f>
        <v/>
      </c>
      <c r="AY101" s="27" t="n"/>
      <c r="AZ101" s="55" t="n"/>
    </row>
    <row r="102">
      <c r="A102" s="27" t="n"/>
      <c r="B102" s="27" t="n"/>
      <c r="C102" s="27" t="n"/>
      <c r="D102" s="27" t="n"/>
      <c r="E102" s="27" t="n"/>
      <c r="F102" s="27" t="n"/>
      <c r="G102" s="27" t="n"/>
      <c r="H102" s="55" t="n"/>
      <c r="I102" s="55" t="n"/>
      <c r="J102" s="55" t="n"/>
      <c r="K102" s="55" t="n"/>
      <c r="L102" s="29" t="n"/>
      <c r="M102" s="29" t="n"/>
      <c r="N102" s="30" t="n"/>
      <c r="O102" s="56" t="n"/>
      <c r="P102" s="32">
        <f>IFERROR(IF($A102="","",ROUND($M102*(1-$O102),0)),"")</f>
        <v/>
      </c>
      <c r="Q102" s="33">
        <f>IFERROR(IF($A102="","",$P102*$N102),"")</f>
        <v/>
      </c>
      <c r="R102" s="30" t="n"/>
      <c r="S102" s="33">
        <f>IFERROR(IF($A102="","",$P102*$R102),"")</f>
        <v/>
      </c>
      <c r="T102" s="29" t="n"/>
      <c r="U102" s="29" t="n"/>
      <c r="V102" s="30" t="n"/>
      <c r="W102" s="30" t="n"/>
      <c r="X102" s="32">
        <f>IFERROR(IF($A102="","",MIN($P102,MAX(0,$U102+$P102-$T102))),"")</f>
        <v/>
      </c>
      <c r="Y102" s="33">
        <f>IFERROR(IF($A102="","",$X102*$V102),"")</f>
        <v/>
      </c>
      <c r="Z102" s="33">
        <f>IFERROR(IF($A102="","",$X102*$W102),"")</f>
        <v/>
      </c>
      <c r="AA102" s="33">
        <f>IFERROR(IF($A102="","",$Y102-$Z102),"")</f>
        <v/>
      </c>
      <c r="AB102" s="30" t="n"/>
      <c r="AC102" s="30" t="n"/>
      <c r="AD102" s="30" t="n"/>
      <c r="AE102" s="56" t="n"/>
      <c r="AF102" s="33">
        <f>IFERROR(IF($A102="","",$AB102*$AE102),"")</f>
        <v/>
      </c>
      <c r="AG102" s="56" t="n"/>
      <c r="AH102" s="33">
        <f>IFERROR(IF($A102="","",$AB102*$AG102),"")</f>
        <v/>
      </c>
      <c r="AI102" s="30" t="n"/>
      <c r="AJ102" s="30" t="n"/>
      <c r="AK102" s="30" t="n"/>
      <c r="AL102" s="33">
        <f>IFERROR(IF($A102="","",SUM($Q102,$AB102,$AC102,$AD102,$AF102)),"")</f>
        <v/>
      </c>
      <c r="AM102" s="33">
        <f>IFERROR(IF($A102="","",SUM($S102,$AH102,$AI102,$AJ102,$AK102)),"")</f>
        <v/>
      </c>
      <c r="AN102" s="33">
        <f>IFERROR(IF($A102="","",$AL102-$AM102),"")</f>
        <v/>
      </c>
      <c r="AO102" s="33">
        <f>IFERROR(IF($A102="","",$AN102-$AA102),"")</f>
        <v/>
      </c>
      <c r="AP102" s="33">
        <f>IFERROR(IF($A102="","",$AN102/$P102),"")</f>
        <v/>
      </c>
      <c r="AQ102" s="33">
        <f>IFERROR(IF($A102="","",$N102-$V102),"")</f>
        <v/>
      </c>
      <c r="AR102" s="57">
        <f>IFERROR(IF($A102="","",$N102/$V102),"")</f>
        <v/>
      </c>
      <c r="AS102" s="57">
        <f>IFERROR(IF($A102="","",$X102/$P102),"")</f>
        <v/>
      </c>
      <c r="AT102" s="57">
        <f>IFERROR(IF($A102="","",$AN102/$AL102),"")</f>
        <v/>
      </c>
      <c r="AU102" s="35">
        <f>IFERROR(IF($A102="","",IF($AX102&lt;&gt;"OK","Hold / Incomplete",IF($AO102&gt;='Assumptions'!$B$14,"Accept",IF($AO102&gt;='Assumptions'!$B$15,"Review","Decline")))),"Hold / Incomplete")</f>
        <v/>
      </c>
      <c r="AV102" s="35">
        <f>IFERROR(IF($A102="","",IF(OR($G102="Lost",$G102="Canceled"),"Closed",IF($I102="","Missing Due Date",IF($I102&lt;TODAY(),"Overdue",IF($I102=TODAY(),"Due Today",IF($I102&lt;=TODAY()+7,"Due Within 7 Days","Future")))))),"")</f>
        <v/>
      </c>
      <c r="AW102" s="35">
        <f>IFERROR(IF($A102="","",IF(OR($L102="",$M102="",$T102="",$U102=""),"Missing Inputs",IF($P102&gt;$T102,"Capacity Exceeded",IF($L102&gt;'Assumptions'!$B$3,"Peak Review",IF($O102&gt;'Assumptions'!$B$17,"Wash Alert","OK"))))),"Missing Inputs")</f>
        <v/>
      </c>
      <c r="AX102" s="35">
        <f>IFERROR(IF($A102="","",IF($A102="","Missing ID",IF(OR($J102="",$K102=""),"Missing Dates",IF($K102&lt;$J102,"End Before Start",IF(OR($M102="",$T102=""),"Missing Room Nights",IF($N102="","Missing Group ADR",IF(OR($U102="",$V102=""),"Missing Transient Forecast",IF(COUNTIF($A$2:$A$151,$A102)&gt;1,"Duplicate ID",IF($AW102&lt;&gt;"OK","Capacity Issue","OK"))))))))),"Missing Inputs")</f>
        <v/>
      </c>
      <c r="AY102" s="27" t="n"/>
      <c r="AZ102" s="55" t="n"/>
    </row>
    <row r="103">
      <c r="A103" s="27" t="n"/>
      <c r="B103" s="27" t="n"/>
      <c r="C103" s="27" t="n"/>
      <c r="D103" s="27" t="n"/>
      <c r="E103" s="27" t="n"/>
      <c r="F103" s="27" t="n"/>
      <c r="G103" s="27" t="n"/>
      <c r="H103" s="55" t="n"/>
      <c r="I103" s="55" t="n"/>
      <c r="J103" s="55" t="n"/>
      <c r="K103" s="55" t="n"/>
      <c r="L103" s="29" t="n"/>
      <c r="M103" s="29" t="n"/>
      <c r="N103" s="30" t="n"/>
      <c r="O103" s="56" t="n"/>
      <c r="P103" s="36">
        <f>IFERROR(IF($A103="","",ROUND($M103*(1-$O103),0)),"")</f>
        <v/>
      </c>
      <c r="Q103" s="37">
        <f>IFERROR(IF($A103="","",$P103*$N103),"")</f>
        <v/>
      </c>
      <c r="R103" s="30" t="n"/>
      <c r="S103" s="37">
        <f>IFERROR(IF($A103="","",$P103*$R103),"")</f>
        <v/>
      </c>
      <c r="T103" s="29" t="n"/>
      <c r="U103" s="29" t="n"/>
      <c r="V103" s="30" t="n"/>
      <c r="W103" s="30" t="n"/>
      <c r="X103" s="36">
        <f>IFERROR(IF($A103="","",MIN($P103,MAX(0,$U103+$P103-$T103))),"")</f>
        <v/>
      </c>
      <c r="Y103" s="37">
        <f>IFERROR(IF($A103="","",$X103*$V103),"")</f>
        <v/>
      </c>
      <c r="Z103" s="37">
        <f>IFERROR(IF($A103="","",$X103*$W103),"")</f>
        <v/>
      </c>
      <c r="AA103" s="37">
        <f>IFERROR(IF($A103="","",$Y103-$Z103),"")</f>
        <v/>
      </c>
      <c r="AB103" s="30" t="n"/>
      <c r="AC103" s="30" t="n"/>
      <c r="AD103" s="30" t="n"/>
      <c r="AE103" s="56" t="n"/>
      <c r="AF103" s="37">
        <f>IFERROR(IF($A103="","",$AB103*$AE103),"")</f>
        <v/>
      </c>
      <c r="AG103" s="56" t="n"/>
      <c r="AH103" s="37">
        <f>IFERROR(IF($A103="","",$AB103*$AG103),"")</f>
        <v/>
      </c>
      <c r="AI103" s="30" t="n"/>
      <c r="AJ103" s="30" t="n"/>
      <c r="AK103" s="30" t="n"/>
      <c r="AL103" s="37">
        <f>IFERROR(IF($A103="","",SUM($Q103,$AB103,$AC103,$AD103,$AF103)),"")</f>
        <v/>
      </c>
      <c r="AM103" s="37">
        <f>IFERROR(IF($A103="","",SUM($S103,$AH103,$AI103,$AJ103,$AK103)),"")</f>
        <v/>
      </c>
      <c r="AN103" s="37">
        <f>IFERROR(IF($A103="","",$AL103-$AM103),"")</f>
        <v/>
      </c>
      <c r="AO103" s="37">
        <f>IFERROR(IF($A103="","",$AN103-$AA103),"")</f>
        <v/>
      </c>
      <c r="AP103" s="37">
        <f>IFERROR(IF($A103="","",$AN103/$P103),"")</f>
        <v/>
      </c>
      <c r="AQ103" s="37">
        <f>IFERROR(IF($A103="","",$N103-$V103),"")</f>
        <v/>
      </c>
      <c r="AR103" s="58">
        <f>IFERROR(IF($A103="","",$N103/$V103),"")</f>
        <v/>
      </c>
      <c r="AS103" s="58">
        <f>IFERROR(IF($A103="","",$X103/$P103),"")</f>
        <v/>
      </c>
      <c r="AT103" s="58">
        <f>IFERROR(IF($A103="","",$AN103/$AL103),"")</f>
        <v/>
      </c>
      <c r="AU103" s="39">
        <f>IFERROR(IF($A103="","",IF($AX103&lt;&gt;"OK","Hold / Incomplete",IF($AO103&gt;='Assumptions'!$B$14,"Accept",IF($AO103&gt;='Assumptions'!$B$15,"Review","Decline")))),"Hold / Incomplete")</f>
        <v/>
      </c>
      <c r="AV103" s="39">
        <f>IFERROR(IF($A103="","",IF(OR($G103="Lost",$G103="Canceled"),"Closed",IF($I103="","Missing Due Date",IF($I103&lt;TODAY(),"Overdue",IF($I103=TODAY(),"Due Today",IF($I103&lt;=TODAY()+7,"Due Within 7 Days","Future")))))),"")</f>
        <v/>
      </c>
      <c r="AW103" s="39">
        <f>IFERROR(IF($A103="","",IF(OR($L103="",$M103="",$T103="",$U103=""),"Missing Inputs",IF($P103&gt;$T103,"Capacity Exceeded",IF($L103&gt;'Assumptions'!$B$3,"Peak Review",IF($O103&gt;'Assumptions'!$B$17,"Wash Alert","OK"))))),"Missing Inputs")</f>
        <v/>
      </c>
      <c r="AX103" s="39">
        <f>IFERROR(IF($A103="","",IF($A103="","Missing ID",IF(OR($J103="",$K103=""),"Missing Dates",IF($K103&lt;$J103,"End Before Start",IF(OR($M103="",$T103=""),"Missing Room Nights",IF($N103="","Missing Group ADR",IF(OR($U103="",$V103=""),"Missing Transient Forecast",IF(COUNTIF($A$2:$A$151,$A103)&gt;1,"Duplicate ID",IF($AW103&lt;&gt;"OK","Capacity Issue","OK"))))))))),"Missing Inputs")</f>
        <v/>
      </c>
      <c r="AY103" s="27" t="n"/>
      <c r="AZ103" s="55" t="n"/>
    </row>
    <row r="104">
      <c r="A104" s="27" t="n"/>
      <c r="B104" s="27" t="n"/>
      <c r="C104" s="27" t="n"/>
      <c r="D104" s="27" t="n"/>
      <c r="E104" s="27" t="n"/>
      <c r="F104" s="27" t="n"/>
      <c r="G104" s="27" t="n"/>
      <c r="H104" s="55" t="n"/>
      <c r="I104" s="55" t="n"/>
      <c r="J104" s="55" t="n"/>
      <c r="K104" s="55" t="n"/>
      <c r="L104" s="29" t="n"/>
      <c r="M104" s="29" t="n"/>
      <c r="N104" s="30" t="n"/>
      <c r="O104" s="56" t="n"/>
      <c r="P104" s="32">
        <f>IFERROR(IF($A104="","",ROUND($M104*(1-$O104),0)),"")</f>
        <v/>
      </c>
      <c r="Q104" s="33">
        <f>IFERROR(IF($A104="","",$P104*$N104),"")</f>
        <v/>
      </c>
      <c r="R104" s="30" t="n"/>
      <c r="S104" s="33">
        <f>IFERROR(IF($A104="","",$P104*$R104),"")</f>
        <v/>
      </c>
      <c r="T104" s="29" t="n"/>
      <c r="U104" s="29" t="n"/>
      <c r="V104" s="30" t="n"/>
      <c r="W104" s="30" t="n"/>
      <c r="X104" s="32">
        <f>IFERROR(IF($A104="","",MIN($P104,MAX(0,$U104+$P104-$T104))),"")</f>
        <v/>
      </c>
      <c r="Y104" s="33">
        <f>IFERROR(IF($A104="","",$X104*$V104),"")</f>
        <v/>
      </c>
      <c r="Z104" s="33">
        <f>IFERROR(IF($A104="","",$X104*$W104),"")</f>
        <v/>
      </c>
      <c r="AA104" s="33">
        <f>IFERROR(IF($A104="","",$Y104-$Z104),"")</f>
        <v/>
      </c>
      <c r="AB104" s="30" t="n"/>
      <c r="AC104" s="30" t="n"/>
      <c r="AD104" s="30" t="n"/>
      <c r="AE104" s="56" t="n"/>
      <c r="AF104" s="33">
        <f>IFERROR(IF($A104="","",$AB104*$AE104),"")</f>
        <v/>
      </c>
      <c r="AG104" s="56" t="n"/>
      <c r="AH104" s="33">
        <f>IFERROR(IF($A104="","",$AB104*$AG104),"")</f>
        <v/>
      </c>
      <c r="AI104" s="30" t="n"/>
      <c r="AJ104" s="30" t="n"/>
      <c r="AK104" s="30" t="n"/>
      <c r="AL104" s="33">
        <f>IFERROR(IF($A104="","",SUM($Q104,$AB104,$AC104,$AD104,$AF104)),"")</f>
        <v/>
      </c>
      <c r="AM104" s="33">
        <f>IFERROR(IF($A104="","",SUM($S104,$AH104,$AI104,$AJ104,$AK104)),"")</f>
        <v/>
      </c>
      <c r="AN104" s="33">
        <f>IFERROR(IF($A104="","",$AL104-$AM104),"")</f>
        <v/>
      </c>
      <c r="AO104" s="33">
        <f>IFERROR(IF($A104="","",$AN104-$AA104),"")</f>
        <v/>
      </c>
      <c r="AP104" s="33">
        <f>IFERROR(IF($A104="","",$AN104/$P104),"")</f>
        <v/>
      </c>
      <c r="AQ104" s="33">
        <f>IFERROR(IF($A104="","",$N104-$V104),"")</f>
        <v/>
      </c>
      <c r="AR104" s="57">
        <f>IFERROR(IF($A104="","",$N104/$V104),"")</f>
        <v/>
      </c>
      <c r="AS104" s="57">
        <f>IFERROR(IF($A104="","",$X104/$P104),"")</f>
        <v/>
      </c>
      <c r="AT104" s="57">
        <f>IFERROR(IF($A104="","",$AN104/$AL104),"")</f>
        <v/>
      </c>
      <c r="AU104" s="35">
        <f>IFERROR(IF($A104="","",IF($AX104&lt;&gt;"OK","Hold / Incomplete",IF($AO104&gt;='Assumptions'!$B$14,"Accept",IF($AO104&gt;='Assumptions'!$B$15,"Review","Decline")))),"Hold / Incomplete")</f>
        <v/>
      </c>
      <c r="AV104" s="35">
        <f>IFERROR(IF($A104="","",IF(OR($G104="Lost",$G104="Canceled"),"Closed",IF($I104="","Missing Due Date",IF($I104&lt;TODAY(),"Overdue",IF($I104=TODAY(),"Due Today",IF($I104&lt;=TODAY()+7,"Due Within 7 Days","Future")))))),"")</f>
        <v/>
      </c>
      <c r="AW104" s="35">
        <f>IFERROR(IF($A104="","",IF(OR($L104="",$M104="",$T104="",$U104=""),"Missing Inputs",IF($P104&gt;$T104,"Capacity Exceeded",IF($L104&gt;'Assumptions'!$B$3,"Peak Review",IF($O104&gt;'Assumptions'!$B$17,"Wash Alert","OK"))))),"Missing Inputs")</f>
        <v/>
      </c>
      <c r="AX104" s="35">
        <f>IFERROR(IF($A104="","",IF($A104="","Missing ID",IF(OR($J104="",$K104=""),"Missing Dates",IF($K104&lt;$J104,"End Before Start",IF(OR($M104="",$T104=""),"Missing Room Nights",IF($N104="","Missing Group ADR",IF(OR($U104="",$V104=""),"Missing Transient Forecast",IF(COUNTIF($A$2:$A$151,$A104)&gt;1,"Duplicate ID",IF($AW104&lt;&gt;"OK","Capacity Issue","OK"))))))))),"Missing Inputs")</f>
        <v/>
      </c>
      <c r="AY104" s="27" t="n"/>
      <c r="AZ104" s="55" t="n"/>
    </row>
    <row r="105">
      <c r="A105" s="27" t="n"/>
      <c r="B105" s="27" t="n"/>
      <c r="C105" s="27" t="n"/>
      <c r="D105" s="27" t="n"/>
      <c r="E105" s="27" t="n"/>
      <c r="F105" s="27" t="n"/>
      <c r="G105" s="27" t="n"/>
      <c r="H105" s="55" t="n"/>
      <c r="I105" s="55" t="n"/>
      <c r="J105" s="55" t="n"/>
      <c r="K105" s="55" t="n"/>
      <c r="L105" s="29" t="n"/>
      <c r="M105" s="29" t="n"/>
      <c r="N105" s="30" t="n"/>
      <c r="O105" s="56" t="n"/>
      <c r="P105" s="36">
        <f>IFERROR(IF($A105="","",ROUND($M105*(1-$O105),0)),"")</f>
        <v/>
      </c>
      <c r="Q105" s="37">
        <f>IFERROR(IF($A105="","",$P105*$N105),"")</f>
        <v/>
      </c>
      <c r="R105" s="30" t="n"/>
      <c r="S105" s="37">
        <f>IFERROR(IF($A105="","",$P105*$R105),"")</f>
        <v/>
      </c>
      <c r="T105" s="29" t="n"/>
      <c r="U105" s="29" t="n"/>
      <c r="V105" s="30" t="n"/>
      <c r="W105" s="30" t="n"/>
      <c r="X105" s="36">
        <f>IFERROR(IF($A105="","",MIN($P105,MAX(0,$U105+$P105-$T105))),"")</f>
        <v/>
      </c>
      <c r="Y105" s="37">
        <f>IFERROR(IF($A105="","",$X105*$V105),"")</f>
        <v/>
      </c>
      <c r="Z105" s="37">
        <f>IFERROR(IF($A105="","",$X105*$W105),"")</f>
        <v/>
      </c>
      <c r="AA105" s="37">
        <f>IFERROR(IF($A105="","",$Y105-$Z105),"")</f>
        <v/>
      </c>
      <c r="AB105" s="30" t="n"/>
      <c r="AC105" s="30" t="n"/>
      <c r="AD105" s="30" t="n"/>
      <c r="AE105" s="56" t="n"/>
      <c r="AF105" s="37">
        <f>IFERROR(IF($A105="","",$AB105*$AE105),"")</f>
        <v/>
      </c>
      <c r="AG105" s="56" t="n"/>
      <c r="AH105" s="37">
        <f>IFERROR(IF($A105="","",$AB105*$AG105),"")</f>
        <v/>
      </c>
      <c r="AI105" s="30" t="n"/>
      <c r="AJ105" s="30" t="n"/>
      <c r="AK105" s="30" t="n"/>
      <c r="AL105" s="37">
        <f>IFERROR(IF($A105="","",SUM($Q105,$AB105,$AC105,$AD105,$AF105)),"")</f>
        <v/>
      </c>
      <c r="AM105" s="37">
        <f>IFERROR(IF($A105="","",SUM($S105,$AH105,$AI105,$AJ105,$AK105)),"")</f>
        <v/>
      </c>
      <c r="AN105" s="37">
        <f>IFERROR(IF($A105="","",$AL105-$AM105),"")</f>
        <v/>
      </c>
      <c r="AO105" s="37">
        <f>IFERROR(IF($A105="","",$AN105-$AA105),"")</f>
        <v/>
      </c>
      <c r="AP105" s="37">
        <f>IFERROR(IF($A105="","",$AN105/$P105),"")</f>
        <v/>
      </c>
      <c r="AQ105" s="37">
        <f>IFERROR(IF($A105="","",$N105-$V105),"")</f>
        <v/>
      </c>
      <c r="AR105" s="58">
        <f>IFERROR(IF($A105="","",$N105/$V105),"")</f>
        <v/>
      </c>
      <c r="AS105" s="58">
        <f>IFERROR(IF($A105="","",$X105/$P105),"")</f>
        <v/>
      </c>
      <c r="AT105" s="58">
        <f>IFERROR(IF($A105="","",$AN105/$AL105),"")</f>
        <v/>
      </c>
      <c r="AU105" s="39">
        <f>IFERROR(IF($A105="","",IF($AX105&lt;&gt;"OK","Hold / Incomplete",IF($AO105&gt;='Assumptions'!$B$14,"Accept",IF($AO105&gt;='Assumptions'!$B$15,"Review","Decline")))),"Hold / Incomplete")</f>
        <v/>
      </c>
      <c r="AV105" s="39">
        <f>IFERROR(IF($A105="","",IF(OR($G105="Lost",$G105="Canceled"),"Closed",IF($I105="","Missing Due Date",IF($I105&lt;TODAY(),"Overdue",IF($I105=TODAY(),"Due Today",IF($I105&lt;=TODAY()+7,"Due Within 7 Days","Future")))))),"")</f>
        <v/>
      </c>
      <c r="AW105" s="39">
        <f>IFERROR(IF($A105="","",IF(OR($L105="",$M105="",$T105="",$U105=""),"Missing Inputs",IF($P105&gt;$T105,"Capacity Exceeded",IF($L105&gt;'Assumptions'!$B$3,"Peak Review",IF($O105&gt;'Assumptions'!$B$17,"Wash Alert","OK"))))),"Missing Inputs")</f>
        <v/>
      </c>
      <c r="AX105" s="39">
        <f>IFERROR(IF($A105="","",IF($A105="","Missing ID",IF(OR($J105="",$K105=""),"Missing Dates",IF($K105&lt;$J105,"End Before Start",IF(OR($M105="",$T105=""),"Missing Room Nights",IF($N105="","Missing Group ADR",IF(OR($U105="",$V105=""),"Missing Transient Forecast",IF(COUNTIF($A$2:$A$151,$A105)&gt;1,"Duplicate ID",IF($AW105&lt;&gt;"OK","Capacity Issue","OK"))))))))),"Missing Inputs")</f>
        <v/>
      </c>
      <c r="AY105" s="27" t="n"/>
      <c r="AZ105" s="55" t="n"/>
    </row>
    <row r="106">
      <c r="A106" s="27" t="n"/>
      <c r="B106" s="27" t="n"/>
      <c r="C106" s="27" t="n"/>
      <c r="D106" s="27" t="n"/>
      <c r="E106" s="27" t="n"/>
      <c r="F106" s="27" t="n"/>
      <c r="G106" s="27" t="n"/>
      <c r="H106" s="55" t="n"/>
      <c r="I106" s="55" t="n"/>
      <c r="J106" s="55" t="n"/>
      <c r="K106" s="55" t="n"/>
      <c r="L106" s="29" t="n"/>
      <c r="M106" s="29" t="n"/>
      <c r="N106" s="30" t="n"/>
      <c r="O106" s="56" t="n"/>
      <c r="P106" s="32">
        <f>IFERROR(IF($A106="","",ROUND($M106*(1-$O106),0)),"")</f>
        <v/>
      </c>
      <c r="Q106" s="33">
        <f>IFERROR(IF($A106="","",$P106*$N106),"")</f>
        <v/>
      </c>
      <c r="R106" s="30" t="n"/>
      <c r="S106" s="33">
        <f>IFERROR(IF($A106="","",$P106*$R106),"")</f>
        <v/>
      </c>
      <c r="T106" s="29" t="n"/>
      <c r="U106" s="29" t="n"/>
      <c r="V106" s="30" t="n"/>
      <c r="W106" s="30" t="n"/>
      <c r="X106" s="32">
        <f>IFERROR(IF($A106="","",MIN($P106,MAX(0,$U106+$P106-$T106))),"")</f>
        <v/>
      </c>
      <c r="Y106" s="33">
        <f>IFERROR(IF($A106="","",$X106*$V106),"")</f>
        <v/>
      </c>
      <c r="Z106" s="33">
        <f>IFERROR(IF($A106="","",$X106*$W106),"")</f>
        <v/>
      </c>
      <c r="AA106" s="33">
        <f>IFERROR(IF($A106="","",$Y106-$Z106),"")</f>
        <v/>
      </c>
      <c r="AB106" s="30" t="n"/>
      <c r="AC106" s="30" t="n"/>
      <c r="AD106" s="30" t="n"/>
      <c r="AE106" s="56" t="n"/>
      <c r="AF106" s="33">
        <f>IFERROR(IF($A106="","",$AB106*$AE106),"")</f>
        <v/>
      </c>
      <c r="AG106" s="56" t="n"/>
      <c r="AH106" s="33">
        <f>IFERROR(IF($A106="","",$AB106*$AG106),"")</f>
        <v/>
      </c>
      <c r="AI106" s="30" t="n"/>
      <c r="AJ106" s="30" t="n"/>
      <c r="AK106" s="30" t="n"/>
      <c r="AL106" s="33">
        <f>IFERROR(IF($A106="","",SUM($Q106,$AB106,$AC106,$AD106,$AF106)),"")</f>
        <v/>
      </c>
      <c r="AM106" s="33">
        <f>IFERROR(IF($A106="","",SUM($S106,$AH106,$AI106,$AJ106,$AK106)),"")</f>
        <v/>
      </c>
      <c r="AN106" s="33">
        <f>IFERROR(IF($A106="","",$AL106-$AM106),"")</f>
        <v/>
      </c>
      <c r="AO106" s="33">
        <f>IFERROR(IF($A106="","",$AN106-$AA106),"")</f>
        <v/>
      </c>
      <c r="AP106" s="33">
        <f>IFERROR(IF($A106="","",$AN106/$P106),"")</f>
        <v/>
      </c>
      <c r="AQ106" s="33">
        <f>IFERROR(IF($A106="","",$N106-$V106),"")</f>
        <v/>
      </c>
      <c r="AR106" s="57">
        <f>IFERROR(IF($A106="","",$N106/$V106),"")</f>
        <v/>
      </c>
      <c r="AS106" s="57">
        <f>IFERROR(IF($A106="","",$X106/$P106),"")</f>
        <v/>
      </c>
      <c r="AT106" s="57">
        <f>IFERROR(IF($A106="","",$AN106/$AL106),"")</f>
        <v/>
      </c>
      <c r="AU106" s="35">
        <f>IFERROR(IF($A106="","",IF($AX106&lt;&gt;"OK","Hold / Incomplete",IF($AO106&gt;='Assumptions'!$B$14,"Accept",IF($AO106&gt;='Assumptions'!$B$15,"Review","Decline")))),"Hold / Incomplete")</f>
        <v/>
      </c>
      <c r="AV106" s="35">
        <f>IFERROR(IF($A106="","",IF(OR($G106="Lost",$G106="Canceled"),"Closed",IF($I106="","Missing Due Date",IF($I106&lt;TODAY(),"Overdue",IF($I106=TODAY(),"Due Today",IF($I106&lt;=TODAY()+7,"Due Within 7 Days","Future")))))),"")</f>
        <v/>
      </c>
      <c r="AW106" s="35">
        <f>IFERROR(IF($A106="","",IF(OR($L106="",$M106="",$T106="",$U106=""),"Missing Inputs",IF($P106&gt;$T106,"Capacity Exceeded",IF($L106&gt;'Assumptions'!$B$3,"Peak Review",IF($O106&gt;'Assumptions'!$B$17,"Wash Alert","OK"))))),"Missing Inputs")</f>
        <v/>
      </c>
      <c r="AX106" s="35">
        <f>IFERROR(IF($A106="","",IF($A106="","Missing ID",IF(OR($J106="",$K106=""),"Missing Dates",IF($K106&lt;$J106,"End Before Start",IF(OR($M106="",$T106=""),"Missing Room Nights",IF($N106="","Missing Group ADR",IF(OR($U106="",$V106=""),"Missing Transient Forecast",IF(COUNTIF($A$2:$A$151,$A106)&gt;1,"Duplicate ID",IF($AW106&lt;&gt;"OK","Capacity Issue","OK"))))))))),"Missing Inputs")</f>
        <v/>
      </c>
      <c r="AY106" s="27" t="n"/>
      <c r="AZ106" s="55" t="n"/>
    </row>
    <row r="107">
      <c r="A107" s="27" t="n"/>
      <c r="B107" s="27" t="n"/>
      <c r="C107" s="27" t="n"/>
      <c r="D107" s="27" t="n"/>
      <c r="E107" s="27" t="n"/>
      <c r="F107" s="27" t="n"/>
      <c r="G107" s="27" t="n"/>
      <c r="H107" s="55" t="n"/>
      <c r="I107" s="55" t="n"/>
      <c r="J107" s="55" t="n"/>
      <c r="K107" s="55" t="n"/>
      <c r="L107" s="29" t="n"/>
      <c r="M107" s="29" t="n"/>
      <c r="N107" s="30" t="n"/>
      <c r="O107" s="56" t="n"/>
      <c r="P107" s="36">
        <f>IFERROR(IF($A107="","",ROUND($M107*(1-$O107),0)),"")</f>
        <v/>
      </c>
      <c r="Q107" s="37">
        <f>IFERROR(IF($A107="","",$P107*$N107),"")</f>
        <v/>
      </c>
      <c r="R107" s="30" t="n"/>
      <c r="S107" s="37">
        <f>IFERROR(IF($A107="","",$P107*$R107),"")</f>
        <v/>
      </c>
      <c r="T107" s="29" t="n"/>
      <c r="U107" s="29" t="n"/>
      <c r="V107" s="30" t="n"/>
      <c r="W107" s="30" t="n"/>
      <c r="X107" s="36">
        <f>IFERROR(IF($A107="","",MIN($P107,MAX(0,$U107+$P107-$T107))),"")</f>
        <v/>
      </c>
      <c r="Y107" s="37">
        <f>IFERROR(IF($A107="","",$X107*$V107),"")</f>
        <v/>
      </c>
      <c r="Z107" s="37">
        <f>IFERROR(IF($A107="","",$X107*$W107),"")</f>
        <v/>
      </c>
      <c r="AA107" s="37">
        <f>IFERROR(IF($A107="","",$Y107-$Z107),"")</f>
        <v/>
      </c>
      <c r="AB107" s="30" t="n"/>
      <c r="AC107" s="30" t="n"/>
      <c r="AD107" s="30" t="n"/>
      <c r="AE107" s="56" t="n"/>
      <c r="AF107" s="37">
        <f>IFERROR(IF($A107="","",$AB107*$AE107),"")</f>
        <v/>
      </c>
      <c r="AG107" s="56" t="n"/>
      <c r="AH107" s="37">
        <f>IFERROR(IF($A107="","",$AB107*$AG107),"")</f>
        <v/>
      </c>
      <c r="AI107" s="30" t="n"/>
      <c r="AJ107" s="30" t="n"/>
      <c r="AK107" s="30" t="n"/>
      <c r="AL107" s="37">
        <f>IFERROR(IF($A107="","",SUM($Q107,$AB107,$AC107,$AD107,$AF107)),"")</f>
        <v/>
      </c>
      <c r="AM107" s="37">
        <f>IFERROR(IF($A107="","",SUM($S107,$AH107,$AI107,$AJ107,$AK107)),"")</f>
        <v/>
      </c>
      <c r="AN107" s="37">
        <f>IFERROR(IF($A107="","",$AL107-$AM107),"")</f>
        <v/>
      </c>
      <c r="AO107" s="37">
        <f>IFERROR(IF($A107="","",$AN107-$AA107),"")</f>
        <v/>
      </c>
      <c r="AP107" s="37">
        <f>IFERROR(IF($A107="","",$AN107/$P107),"")</f>
        <v/>
      </c>
      <c r="AQ107" s="37">
        <f>IFERROR(IF($A107="","",$N107-$V107),"")</f>
        <v/>
      </c>
      <c r="AR107" s="58">
        <f>IFERROR(IF($A107="","",$N107/$V107),"")</f>
        <v/>
      </c>
      <c r="AS107" s="58">
        <f>IFERROR(IF($A107="","",$X107/$P107),"")</f>
        <v/>
      </c>
      <c r="AT107" s="58">
        <f>IFERROR(IF($A107="","",$AN107/$AL107),"")</f>
        <v/>
      </c>
      <c r="AU107" s="39">
        <f>IFERROR(IF($A107="","",IF($AX107&lt;&gt;"OK","Hold / Incomplete",IF($AO107&gt;='Assumptions'!$B$14,"Accept",IF($AO107&gt;='Assumptions'!$B$15,"Review","Decline")))),"Hold / Incomplete")</f>
        <v/>
      </c>
      <c r="AV107" s="39">
        <f>IFERROR(IF($A107="","",IF(OR($G107="Lost",$G107="Canceled"),"Closed",IF($I107="","Missing Due Date",IF($I107&lt;TODAY(),"Overdue",IF($I107=TODAY(),"Due Today",IF($I107&lt;=TODAY()+7,"Due Within 7 Days","Future")))))),"")</f>
        <v/>
      </c>
      <c r="AW107" s="39">
        <f>IFERROR(IF($A107="","",IF(OR($L107="",$M107="",$T107="",$U107=""),"Missing Inputs",IF($P107&gt;$T107,"Capacity Exceeded",IF($L107&gt;'Assumptions'!$B$3,"Peak Review",IF($O107&gt;'Assumptions'!$B$17,"Wash Alert","OK"))))),"Missing Inputs")</f>
        <v/>
      </c>
      <c r="AX107" s="39">
        <f>IFERROR(IF($A107="","",IF($A107="","Missing ID",IF(OR($J107="",$K107=""),"Missing Dates",IF($K107&lt;$J107,"End Before Start",IF(OR($M107="",$T107=""),"Missing Room Nights",IF($N107="","Missing Group ADR",IF(OR($U107="",$V107=""),"Missing Transient Forecast",IF(COUNTIF($A$2:$A$151,$A107)&gt;1,"Duplicate ID",IF($AW107&lt;&gt;"OK","Capacity Issue","OK"))))))))),"Missing Inputs")</f>
        <v/>
      </c>
      <c r="AY107" s="27" t="n"/>
      <c r="AZ107" s="55" t="n"/>
    </row>
    <row r="108">
      <c r="A108" s="27" t="n"/>
      <c r="B108" s="27" t="n"/>
      <c r="C108" s="27" t="n"/>
      <c r="D108" s="27" t="n"/>
      <c r="E108" s="27" t="n"/>
      <c r="F108" s="27" t="n"/>
      <c r="G108" s="27" t="n"/>
      <c r="H108" s="55" t="n"/>
      <c r="I108" s="55" t="n"/>
      <c r="J108" s="55" t="n"/>
      <c r="K108" s="55" t="n"/>
      <c r="L108" s="29" t="n"/>
      <c r="M108" s="29" t="n"/>
      <c r="N108" s="30" t="n"/>
      <c r="O108" s="56" t="n"/>
      <c r="P108" s="32">
        <f>IFERROR(IF($A108="","",ROUND($M108*(1-$O108),0)),"")</f>
        <v/>
      </c>
      <c r="Q108" s="33">
        <f>IFERROR(IF($A108="","",$P108*$N108),"")</f>
        <v/>
      </c>
      <c r="R108" s="30" t="n"/>
      <c r="S108" s="33">
        <f>IFERROR(IF($A108="","",$P108*$R108),"")</f>
        <v/>
      </c>
      <c r="T108" s="29" t="n"/>
      <c r="U108" s="29" t="n"/>
      <c r="V108" s="30" t="n"/>
      <c r="W108" s="30" t="n"/>
      <c r="X108" s="32">
        <f>IFERROR(IF($A108="","",MIN($P108,MAX(0,$U108+$P108-$T108))),"")</f>
        <v/>
      </c>
      <c r="Y108" s="33">
        <f>IFERROR(IF($A108="","",$X108*$V108),"")</f>
        <v/>
      </c>
      <c r="Z108" s="33">
        <f>IFERROR(IF($A108="","",$X108*$W108),"")</f>
        <v/>
      </c>
      <c r="AA108" s="33">
        <f>IFERROR(IF($A108="","",$Y108-$Z108),"")</f>
        <v/>
      </c>
      <c r="AB108" s="30" t="n"/>
      <c r="AC108" s="30" t="n"/>
      <c r="AD108" s="30" t="n"/>
      <c r="AE108" s="56" t="n"/>
      <c r="AF108" s="33">
        <f>IFERROR(IF($A108="","",$AB108*$AE108),"")</f>
        <v/>
      </c>
      <c r="AG108" s="56" t="n"/>
      <c r="AH108" s="33">
        <f>IFERROR(IF($A108="","",$AB108*$AG108),"")</f>
        <v/>
      </c>
      <c r="AI108" s="30" t="n"/>
      <c r="AJ108" s="30" t="n"/>
      <c r="AK108" s="30" t="n"/>
      <c r="AL108" s="33">
        <f>IFERROR(IF($A108="","",SUM($Q108,$AB108,$AC108,$AD108,$AF108)),"")</f>
        <v/>
      </c>
      <c r="AM108" s="33">
        <f>IFERROR(IF($A108="","",SUM($S108,$AH108,$AI108,$AJ108,$AK108)),"")</f>
        <v/>
      </c>
      <c r="AN108" s="33">
        <f>IFERROR(IF($A108="","",$AL108-$AM108),"")</f>
        <v/>
      </c>
      <c r="AO108" s="33">
        <f>IFERROR(IF($A108="","",$AN108-$AA108),"")</f>
        <v/>
      </c>
      <c r="AP108" s="33">
        <f>IFERROR(IF($A108="","",$AN108/$P108),"")</f>
        <v/>
      </c>
      <c r="AQ108" s="33">
        <f>IFERROR(IF($A108="","",$N108-$V108),"")</f>
        <v/>
      </c>
      <c r="AR108" s="57">
        <f>IFERROR(IF($A108="","",$N108/$V108),"")</f>
        <v/>
      </c>
      <c r="AS108" s="57">
        <f>IFERROR(IF($A108="","",$X108/$P108),"")</f>
        <v/>
      </c>
      <c r="AT108" s="57">
        <f>IFERROR(IF($A108="","",$AN108/$AL108),"")</f>
        <v/>
      </c>
      <c r="AU108" s="35">
        <f>IFERROR(IF($A108="","",IF($AX108&lt;&gt;"OK","Hold / Incomplete",IF($AO108&gt;='Assumptions'!$B$14,"Accept",IF($AO108&gt;='Assumptions'!$B$15,"Review","Decline")))),"Hold / Incomplete")</f>
        <v/>
      </c>
      <c r="AV108" s="35">
        <f>IFERROR(IF($A108="","",IF(OR($G108="Lost",$G108="Canceled"),"Closed",IF($I108="","Missing Due Date",IF($I108&lt;TODAY(),"Overdue",IF($I108=TODAY(),"Due Today",IF($I108&lt;=TODAY()+7,"Due Within 7 Days","Future")))))),"")</f>
        <v/>
      </c>
      <c r="AW108" s="35">
        <f>IFERROR(IF($A108="","",IF(OR($L108="",$M108="",$T108="",$U108=""),"Missing Inputs",IF($P108&gt;$T108,"Capacity Exceeded",IF($L108&gt;'Assumptions'!$B$3,"Peak Review",IF($O108&gt;'Assumptions'!$B$17,"Wash Alert","OK"))))),"Missing Inputs")</f>
        <v/>
      </c>
      <c r="AX108" s="35">
        <f>IFERROR(IF($A108="","",IF($A108="","Missing ID",IF(OR($J108="",$K108=""),"Missing Dates",IF($K108&lt;$J108,"End Before Start",IF(OR($M108="",$T108=""),"Missing Room Nights",IF($N108="","Missing Group ADR",IF(OR($U108="",$V108=""),"Missing Transient Forecast",IF(COUNTIF($A$2:$A$151,$A108)&gt;1,"Duplicate ID",IF($AW108&lt;&gt;"OK","Capacity Issue","OK"))))))))),"Missing Inputs")</f>
        <v/>
      </c>
      <c r="AY108" s="27" t="n"/>
      <c r="AZ108" s="55" t="n"/>
    </row>
    <row r="109">
      <c r="A109" s="27" t="n"/>
      <c r="B109" s="27" t="n"/>
      <c r="C109" s="27" t="n"/>
      <c r="D109" s="27" t="n"/>
      <c r="E109" s="27" t="n"/>
      <c r="F109" s="27" t="n"/>
      <c r="G109" s="27" t="n"/>
      <c r="H109" s="55" t="n"/>
      <c r="I109" s="55" t="n"/>
      <c r="J109" s="55" t="n"/>
      <c r="K109" s="55" t="n"/>
      <c r="L109" s="29" t="n"/>
      <c r="M109" s="29" t="n"/>
      <c r="N109" s="30" t="n"/>
      <c r="O109" s="56" t="n"/>
      <c r="P109" s="36">
        <f>IFERROR(IF($A109="","",ROUND($M109*(1-$O109),0)),"")</f>
        <v/>
      </c>
      <c r="Q109" s="37">
        <f>IFERROR(IF($A109="","",$P109*$N109),"")</f>
        <v/>
      </c>
      <c r="R109" s="30" t="n"/>
      <c r="S109" s="37">
        <f>IFERROR(IF($A109="","",$P109*$R109),"")</f>
        <v/>
      </c>
      <c r="T109" s="29" t="n"/>
      <c r="U109" s="29" t="n"/>
      <c r="V109" s="30" t="n"/>
      <c r="W109" s="30" t="n"/>
      <c r="X109" s="36">
        <f>IFERROR(IF($A109="","",MIN($P109,MAX(0,$U109+$P109-$T109))),"")</f>
        <v/>
      </c>
      <c r="Y109" s="37">
        <f>IFERROR(IF($A109="","",$X109*$V109),"")</f>
        <v/>
      </c>
      <c r="Z109" s="37">
        <f>IFERROR(IF($A109="","",$X109*$W109),"")</f>
        <v/>
      </c>
      <c r="AA109" s="37">
        <f>IFERROR(IF($A109="","",$Y109-$Z109),"")</f>
        <v/>
      </c>
      <c r="AB109" s="30" t="n"/>
      <c r="AC109" s="30" t="n"/>
      <c r="AD109" s="30" t="n"/>
      <c r="AE109" s="56" t="n"/>
      <c r="AF109" s="37">
        <f>IFERROR(IF($A109="","",$AB109*$AE109),"")</f>
        <v/>
      </c>
      <c r="AG109" s="56" t="n"/>
      <c r="AH109" s="37">
        <f>IFERROR(IF($A109="","",$AB109*$AG109),"")</f>
        <v/>
      </c>
      <c r="AI109" s="30" t="n"/>
      <c r="AJ109" s="30" t="n"/>
      <c r="AK109" s="30" t="n"/>
      <c r="AL109" s="37">
        <f>IFERROR(IF($A109="","",SUM($Q109,$AB109,$AC109,$AD109,$AF109)),"")</f>
        <v/>
      </c>
      <c r="AM109" s="37">
        <f>IFERROR(IF($A109="","",SUM($S109,$AH109,$AI109,$AJ109,$AK109)),"")</f>
        <v/>
      </c>
      <c r="AN109" s="37">
        <f>IFERROR(IF($A109="","",$AL109-$AM109),"")</f>
        <v/>
      </c>
      <c r="AO109" s="37">
        <f>IFERROR(IF($A109="","",$AN109-$AA109),"")</f>
        <v/>
      </c>
      <c r="AP109" s="37">
        <f>IFERROR(IF($A109="","",$AN109/$P109),"")</f>
        <v/>
      </c>
      <c r="AQ109" s="37">
        <f>IFERROR(IF($A109="","",$N109-$V109),"")</f>
        <v/>
      </c>
      <c r="AR109" s="58">
        <f>IFERROR(IF($A109="","",$N109/$V109),"")</f>
        <v/>
      </c>
      <c r="AS109" s="58">
        <f>IFERROR(IF($A109="","",$X109/$P109),"")</f>
        <v/>
      </c>
      <c r="AT109" s="58">
        <f>IFERROR(IF($A109="","",$AN109/$AL109),"")</f>
        <v/>
      </c>
      <c r="AU109" s="39">
        <f>IFERROR(IF($A109="","",IF($AX109&lt;&gt;"OK","Hold / Incomplete",IF($AO109&gt;='Assumptions'!$B$14,"Accept",IF($AO109&gt;='Assumptions'!$B$15,"Review","Decline")))),"Hold / Incomplete")</f>
        <v/>
      </c>
      <c r="AV109" s="39">
        <f>IFERROR(IF($A109="","",IF(OR($G109="Lost",$G109="Canceled"),"Closed",IF($I109="","Missing Due Date",IF($I109&lt;TODAY(),"Overdue",IF($I109=TODAY(),"Due Today",IF($I109&lt;=TODAY()+7,"Due Within 7 Days","Future")))))),"")</f>
        <v/>
      </c>
      <c r="AW109" s="39">
        <f>IFERROR(IF($A109="","",IF(OR($L109="",$M109="",$T109="",$U109=""),"Missing Inputs",IF($P109&gt;$T109,"Capacity Exceeded",IF($L109&gt;'Assumptions'!$B$3,"Peak Review",IF($O109&gt;'Assumptions'!$B$17,"Wash Alert","OK"))))),"Missing Inputs")</f>
        <v/>
      </c>
      <c r="AX109" s="39">
        <f>IFERROR(IF($A109="","",IF($A109="","Missing ID",IF(OR($J109="",$K109=""),"Missing Dates",IF($K109&lt;$J109,"End Before Start",IF(OR($M109="",$T109=""),"Missing Room Nights",IF($N109="","Missing Group ADR",IF(OR($U109="",$V109=""),"Missing Transient Forecast",IF(COUNTIF($A$2:$A$151,$A109)&gt;1,"Duplicate ID",IF($AW109&lt;&gt;"OK","Capacity Issue","OK"))))))))),"Missing Inputs")</f>
        <v/>
      </c>
      <c r="AY109" s="27" t="n"/>
      <c r="AZ109" s="55" t="n"/>
    </row>
    <row r="110">
      <c r="A110" s="27" t="n"/>
      <c r="B110" s="27" t="n"/>
      <c r="C110" s="27" t="n"/>
      <c r="D110" s="27" t="n"/>
      <c r="E110" s="27" t="n"/>
      <c r="F110" s="27" t="n"/>
      <c r="G110" s="27" t="n"/>
      <c r="H110" s="55" t="n"/>
      <c r="I110" s="55" t="n"/>
      <c r="J110" s="55" t="n"/>
      <c r="K110" s="55" t="n"/>
      <c r="L110" s="29" t="n"/>
      <c r="M110" s="29" t="n"/>
      <c r="N110" s="30" t="n"/>
      <c r="O110" s="56" t="n"/>
      <c r="P110" s="32">
        <f>IFERROR(IF($A110="","",ROUND($M110*(1-$O110),0)),"")</f>
        <v/>
      </c>
      <c r="Q110" s="33">
        <f>IFERROR(IF($A110="","",$P110*$N110),"")</f>
        <v/>
      </c>
      <c r="R110" s="30" t="n"/>
      <c r="S110" s="33">
        <f>IFERROR(IF($A110="","",$P110*$R110),"")</f>
        <v/>
      </c>
      <c r="T110" s="29" t="n"/>
      <c r="U110" s="29" t="n"/>
      <c r="V110" s="30" t="n"/>
      <c r="W110" s="30" t="n"/>
      <c r="X110" s="32">
        <f>IFERROR(IF($A110="","",MIN($P110,MAX(0,$U110+$P110-$T110))),"")</f>
        <v/>
      </c>
      <c r="Y110" s="33">
        <f>IFERROR(IF($A110="","",$X110*$V110),"")</f>
        <v/>
      </c>
      <c r="Z110" s="33">
        <f>IFERROR(IF($A110="","",$X110*$W110),"")</f>
        <v/>
      </c>
      <c r="AA110" s="33">
        <f>IFERROR(IF($A110="","",$Y110-$Z110),"")</f>
        <v/>
      </c>
      <c r="AB110" s="30" t="n"/>
      <c r="AC110" s="30" t="n"/>
      <c r="AD110" s="30" t="n"/>
      <c r="AE110" s="56" t="n"/>
      <c r="AF110" s="33">
        <f>IFERROR(IF($A110="","",$AB110*$AE110),"")</f>
        <v/>
      </c>
      <c r="AG110" s="56" t="n"/>
      <c r="AH110" s="33">
        <f>IFERROR(IF($A110="","",$AB110*$AG110),"")</f>
        <v/>
      </c>
      <c r="AI110" s="30" t="n"/>
      <c r="AJ110" s="30" t="n"/>
      <c r="AK110" s="30" t="n"/>
      <c r="AL110" s="33">
        <f>IFERROR(IF($A110="","",SUM($Q110,$AB110,$AC110,$AD110,$AF110)),"")</f>
        <v/>
      </c>
      <c r="AM110" s="33">
        <f>IFERROR(IF($A110="","",SUM($S110,$AH110,$AI110,$AJ110,$AK110)),"")</f>
        <v/>
      </c>
      <c r="AN110" s="33">
        <f>IFERROR(IF($A110="","",$AL110-$AM110),"")</f>
        <v/>
      </c>
      <c r="AO110" s="33">
        <f>IFERROR(IF($A110="","",$AN110-$AA110),"")</f>
        <v/>
      </c>
      <c r="AP110" s="33">
        <f>IFERROR(IF($A110="","",$AN110/$P110),"")</f>
        <v/>
      </c>
      <c r="AQ110" s="33">
        <f>IFERROR(IF($A110="","",$N110-$V110),"")</f>
        <v/>
      </c>
      <c r="AR110" s="57">
        <f>IFERROR(IF($A110="","",$N110/$V110),"")</f>
        <v/>
      </c>
      <c r="AS110" s="57">
        <f>IFERROR(IF($A110="","",$X110/$P110),"")</f>
        <v/>
      </c>
      <c r="AT110" s="57">
        <f>IFERROR(IF($A110="","",$AN110/$AL110),"")</f>
        <v/>
      </c>
      <c r="AU110" s="35">
        <f>IFERROR(IF($A110="","",IF($AX110&lt;&gt;"OK","Hold / Incomplete",IF($AO110&gt;='Assumptions'!$B$14,"Accept",IF($AO110&gt;='Assumptions'!$B$15,"Review","Decline")))),"Hold / Incomplete")</f>
        <v/>
      </c>
      <c r="AV110" s="35">
        <f>IFERROR(IF($A110="","",IF(OR($G110="Lost",$G110="Canceled"),"Closed",IF($I110="","Missing Due Date",IF($I110&lt;TODAY(),"Overdue",IF($I110=TODAY(),"Due Today",IF($I110&lt;=TODAY()+7,"Due Within 7 Days","Future")))))),"")</f>
        <v/>
      </c>
      <c r="AW110" s="35">
        <f>IFERROR(IF($A110="","",IF(OR($L110="",$M110="",$T110="",$U110=""),"Missing Inputs",IF($P110&gt;$T110,"Capacity Exceeded",IF($L110&gt;'Assumptions'!$B$3,"Peak Review",IF($O110&gt;'Assumptions'!$B$17,"Wash Alert","OK"))))),"Missing Inputs")</f>
        <v/>
      </c>
      <c r="AX110" s="35">
        <f>IFERROR(IF($A110="","",IF($A110="","Missing ID",IF(OR($J110="",$K110=""),"Missing Dates",IF($K110&lt;$J110,"End Before Start",IF(OR($M110="",$T110=""),"Missing Room Nights",IF($N110="","Missing Group ADR",IF(OR($U110="",$V110=""),"Missing Transient Forecast",IF(COUNTIF($A$2:$A$151,$A110)&gt;1,"Duplicate ID",IF($AW110&lt;&gt;"OK","Capacity Issue","OK"))))))))),"Missing Inputs")</f>
        <v/>
      </c>
      <c r="AY110" s="27" t="n"/>
      <c r="AZ110" s="55" t="n"/>
    </row>
    <row r="111">
      <c r="A111" s="27" t="n"/>
      <c r="B111" s="27" t="n"/>
      <c r="C111" s="27" t="n"/>
      <c r="D111" s="27" t="n"/>
      <c r="E111" s="27" t="n"/>
      <c r="F111" s="27" t="n"/>
      <c r="G111" s="27" t="n"/>
      <c r="H111" s="55" t="n"/>
      <c r="I111" s="55" t="n"/>
      <c r="J111" s="55" t="n"/>
      <c r="K111" s="55" t="n"/>
      <c r="L111" s="29" t="n"/>
      <c r="M111" s="29" t="n"/>
      <c r="N111" s="30" t="n"/>
      <c r="O111" s="56" t="n"/>
      <c r="P111" s="36">
        <f>IFERROR(IF($A111="","",ROUND($M111*(1-$O111),0)),"")</f>
        <v/>
      </c>
      <c r="Q111" s="37">
        <f>IFERROR(IF($A111="","",$P111*$N111),"")</f>
        <v/>
      </c>
      <c r="R111" s="30" t="n"/>
      <c r="S111" s="37">
        <f>IFERROR(IF($A111="","",$P111*$R111),"")</f>
        <v/>
      </c>
      <c r="T111" s="29" t="n"/>
      <c r="U111" s="29" t="n"/>
      <c r="V111" s="30" t="n"/>
      <c r="W111" s="30" t="n"/>
      <c r="X111" s="36">
        <f>IFERROR(IF($A111="","",MIN($P111,MAX(0,$U111+$P111-$T111))),"")</f>
        <v/>
      </c>
      <c r="Y111" s="37">
        <f>IFERROR(IF($A111="","",$X111*$V111),"")</f>
        <v/>
      </c>
      <c r="Z111" s="37">
        <f>IFERROR(IF($A111="","",$X111*$W111),"")</f>
        <v/>
      </c>
      <c r="AA111" s="37">
        <f>IFERROR(IF($A111="","",$Y111-$Z111),"")</f>
        <v/>
      </c>
      <c r="AB111" s="30" t="n"/>
      <c r="AC111" s="30" t="n"/>
      <c r="AD111" s="30" t="n"/>
      <c r="AE111" s="56" t="n"/>
      <c r="AF111" s="37">
        <f>IFERROR(IF($A111="","",$AB111*$AE111),"")</f>
        <v/>
      </c>
      <c r="AG111" s="56" t="n"/>
      <c r="AH111" s="37">
        <f>IFERROR(IF($A111="","",$AB111*$AG111),"")</f>
        <v/>
      </c>
      <c r="AI111" s="30" t="n"/>
      <c r="AJ111" s="30" t="n"/>
      <c r="AK111" s="30" t="n"/>
      <c r="AL111" s="37">
        <f>IFERROR(IF($A111="","",SUM($Q111,$AB111,$AC111,$AD111,$AF111)),"")</f>
        <v/>
      </c>
      <c r="AM111" s="37">
        <f>IFERROR(IF($A111="","",SUM($S111,$AH111,$AI111,$AJ111,$AK111)),"")</f>
        <v/>
      </c>
      <c r="AN111" s="37">
        <f>IFERROR(IF($A111="","",$AL111-$AM111),"")</f>
        <v/>
      </c>
      <c r="AO111" s="37">
        <f>IFERROR(IF($A111="","",$AN111-$AA111),"")</f>
        <v/>
      </c>
      <c r="AP111" s="37">
        <f>IFERROR(IF($A111="","",$AN111/$P111),"")</f>
        <v/>
      </c>
      <c r="AQ111" s="37">
        <f>IFERROR(IF($A111="","",$N111-$V111),"")</f>
        <v/>
      </c>
      <c r="AR111" s="58">
        <f>IFERROR(IF($A111="","",$N111/$V111),"")</f>
        <v/>
      </c>
      <c r="AS111" s="58">
        <f>IFERROR(IF($A111="","",$X111/$P111),"")</f>
        <v/>
      </c>
      <c r="AT111" s="58">
        <f>IFERROR(IF($A111="","",$AN111/$AL111),"")</f>
        <v/>
      </c>
      <c r="AU111" s="39">
        <f>IFERROR(IF($A111="","",IF($AX111&lt;&gt;"OK","Hold / Incomplete",IF($AO111&gt;='Assumptions'!$B$14,"Accept",IF($AO111&gt;='Assumptions'!$B$15,"Review","Decline")))),"Hold / Incomplete")</f>
        <v/>
      </c>
      <c r="AV111" s="39">
        <f>IFERROR(IF($A111="","",IF(OR($G111="Lost",$G111="Canceled"),"Closed",IF($I111="","Missing Due Date",IF($I111&lt;TODAY(),"Overdue",IF($I111=TODAY(),"Due Today",IF($I111&lt;=TODAY()+7,"Due Within 7 Days","Future")))))),"")</f>
        <v/>
      </c>
      <c r="AW111" s="39">
        <f>IFERROR(IF($A111="","",IF(OR($L111="",$M111="",$T111="",$U111=""),"Missing Inputs",IF($P111&gt;$T111,"Capacity Exceeded",IF($L111&gt;'Assumptions'!$B$3,"Peak Review",IF($O111&gt;'Assumptions'!$B$17,"Wash Alert","OK"))))),"Missing Inputs")</f>
        <v/>
      </c>
      <c r="AX111" s="39">
        <f>IFERROR(IF($A111="","",IF($A111="","Missing ID",IF(OR($J111="",$K111=""),"Missing Dates",IF($K111&lt;$J111,"End Before Start",IF(OR($M111="",$T111=""),"Missing Room Nights",IF($N111="","Missing Group ADR",IF(OR($U111="",$V111=""),"Missing Transient Forecast",IF(COUNTIF($A$2:$A$151,$A111)&gt;1,"Duplicate ID",IF($AW111&lt;&gt;"OK","Capacity Issue","OK"))))))))),"Missing Inputs")</f>
        <v/>
      </c>
      <c r="AY111" s="27" t="n"/>
      <c r="AZ111" s="55" t="n"/>
    </row>
    <row r="112">
      <c r="A112" s="27" t="n"/>
      <c r="B112" s="27" t="n"/>
      <c r="C112" s="27" t="n"/>
      <c r="D112" s="27" t="n"/>
      <c r="E112" s="27" t="n"/>
      <c r="F112" s="27" t="n"/>
      <c r="G112" s="27" t="n"/>
      <c r="H112" s="55" t="n"/>
      <c r="I112" s="55" t="n"/>
      <c r="J112" s="55" t="n"/>
      <c r="K112" s="55" t="n"/>
      <c r="L112" s="29" t="n"/>
      <c r="M112" s="29" t="n"/>
      <c r="N112" s="30" t="n"/>
      <c r="O112" s="56" t="n"/>
      <c r="P112" s="32">
        <f>IFERROR(IF($A112="","",ROUND($M112*(1-$O112),0)),"")</f>
        <v/>
      </c>
      <c r="Q112" s="33">
        <f>IFERROR(IF($A112="","",$P112*$N112),"")</f>
        <v/>
      </c>
      <c r="R112" s="30" t="n"/>
      <c r="S112" s="33">
        <f>IFERROR(IF($A112="","",$P112*$R112),"")</f>
        <v/>
      </c>
      <c r="T112" s="29" t="n"/>
      <c r="U112" s="29" t="n"/>
      <c r="V112" s="30" t="n"/>
      <c r="W112" s="30" t="n"/>
      <c r="X112" s="32">
        <f>IFERROR(IF($A112="","",MIN($P112,MAX(0,$U112+$P112-$T112))),"")</f>
        <v/>
      </c>
      <c r="Y112" s="33">
        <f>IFERROR(IF($A112="","",$X112*$V112),"")</f>
        <v/>
      </c>
      <c r="Z112" s="33">
        <f>IFERROR(IF($A112="","",$X112*$W112),"")</f>
        <v/>
      </c>
      <c r="AA112" s="33">
        <f>IFERROR(IF($A112="","",$Y112-$Z112),"")</f>
        <v/>
      </c>
      <c r="AB112" s="30" t="n"/>
      <c r="AC112" s="30" t="n"/>
      <c r="AD112" s="30" t="n"/>
      <c r="AE112" s="56" t="n"/>
      <c r="AF112" s="33">
        <f>IFERROR(IF($A112="","",$AB112*$AE112),"")</f>
        <v/>
      </c>
      <c r="AG112" s="56" t="n"/>
      <c r="AH112" s="33">
        <f>IFERROR(IF($A112="","",$AB112*$AG112),"")</f>
        <v/>
      </c>
      <c r="AI112" s="30" t="n"/>
      <c r="AJ112" s="30" t="n"/>
      <c r="AK112" s="30" t="n"/>
      <c r="AL112" s="33">
        <f>IFERROR(IF($A112="","",SUM($Q112,$AB112,$AC112,$AD112,$AF112)),"")</f>
        <v/>
      </c>
      <c r="AM112" s="33">
        <f>IFERROR(IF($A112="","",SUM($S112,$AH112,$AI112,$AJ112,$AK112)),"")</f>
        <v/>
      </c>
      <c r="AN112" s="33">
        <f>IFERROR(IF($A112="","",$AL112-$AM112),"")</f>
        <v/>
      </c>
      <c r="AO112" s="33">
        <f>IFERROR(IF($A112="","",$AN112-$AA112),"")</f>
        <v/>
      </c>
      <c r="AP112" s="33">
        <f>IFERROR(IF($A112="","",$AN112/$P112),"")</f>
        <v/>
      </c>
      <c r="AQ112" s="33">
        <f>IFERROR(IF($A112="","",$N112-$V112),"")</f>
        <v/>
      </c>
      <c r="AR112" s="57">
        <f>IFERROR(IF($A112="","",$N112/$V112),"")</f>
        <v/>
      </c>
      <c r="AS112" s="57">
        <f>IFERROR(IF($A112="","",$X112/$P112),"")</f>
        <v/>
      </c>
      <c r="AT112" s="57">
        <f>IFERROR(IF($A112="","",$AN112/$AL112),"")</f>
        <v/>
      </c>
      <c r="AU112" s="35">
        <f>IFERROR(IF($A112="","",IF($AX112&lt;&gt;"OK","Hold / Incomplete",IF($AO112&gt;='Assumptions'!$B$14,"Accept",IF($AO112&gt;='Assumptions'!$B$15,"Review","Decline")))),"Hold / Incomplete")</f>
        <v/>
      </c>
      <c r="AV112" s="35">
        <f>IFERROR(IF($A112="","",IF(OR($G112="Lost",$G112="Canceled"),"Closed",IF($I112="","Missing Due Date",IF($I112&lt;TODAY(),"Overdue",IF($I112=TODAY(),"Due Today",IF($I112&lt;=TODAY()+7,"Due Within 7 Days","Future")))))),"")</f>
        <v/>
      </c>
      <c r="AW112" s="35">
        <f>IFERROR(IF($A112="","",IF(OR($L112="",$M112="",$T112="",$U112=""),"Missing Inputs",IF($P112&gt;$T112,"Capacity Exceeded",IF($L112&gt;'Assumptions'!$B$3,"Peak Review",IF($O112&gt;'Assumptions'!$B$17,"Wash Alert","OK"))))),"Missing Inputs")</f>
        <v/>
      </c>
      <c r="AX112" s="35">
        <f>IFERROR(IF($A112="","",IF($A112="","Missing ID",IF(OR($J112="",$K112=""),"Missing Dates",IF($K112&lt;$J112,"End Before Start",IF(OR($M112="",$T112=""),"Missing Room Nights",IF($N112="","Missing Group ADR",IF(OR($U112="",$V112=""),"Missing Transient Forecast",IF(COUNTIF($A$2:$A$151,$A112)&gt;1,"Duplicate ID",IF($AW112&lt;&gt;"OK","Capacity Issue","OK"))))))))),"Missing Inputs")</f>
        <v/>
      </c>
      <c r="AY112" s="27" t="n"/>
      <c r="AZ112" s="55" t="n"/>
    </row>
    <row r="113">
      <c r="A113" s="27" t="n"/>
      <c r="B113" s="27" t="n"/>
      <c r="C113" s="27" t="n"/>
      <c r="D113" s="27" t="n"/>
      <c r="E113" s="27" t="n"/>
      <c r="F113" s="27" t="n"/>
      <c r="G113" s="27" t="n"/>
      <c r="H113" s="55" t="n"/>
      <c r="I113" s="55" t="n"/>
      <c r="J113" s="55" t="n"/>
      <c r="K113" s="55" t="n"/>
      <c r="L113" s="29" t="n"/>
      <c r="M113" s="29" t="n"/>
      <c r="N113" s="30" t="n"/>
      <c r="O113" s="56" t="n"/>
      <c r="P113" s="36">
        <f>IFERROR(IF($A113="","",ROUND($M113*(1-$O113),0)),"")</f>
        <v/>
      </c>
      <c r="Q113" s="37">
        <f>IFERROR(IF($A113="","",$P113*$N113),"")</f>
        <v/>
      </c>
      <c r="R113" s="30" t="n"/>
      <c r="S113" s="37">
        <f>IFERROR(IF($A113="","",$P113*$R113),"")</f>
        <v/>
      </c>
      <c r="T113" s="29" t="n"/>
      <c r="U113" s="29" t="n"/>
      <c r="V113" s="30" t="n"/>
      <c r="W113" s="30" t="n"/>
      <c r="X113" s="36">
        <f>IFERROR(IF($A113="","",MIN($P113,MAX(0,$U113+$P113-$T113))),"")</f>
        <v/>
      </c>
      <c r="Y113" s="37">
        <f>IFERROR(IF($A113="","",$X113*$V113),"")</f>
        <v/>
      </c>
      <c r="Z113" s="37">
        <f>IFERROR(IF($A113="","",$X113*$W113),"")</f>
        <v/>
      </c>
      <c r="AA113" s="37">
        <f>IFERROR(IF($A113="","",$Y113-$Z113),"")</f>
        <v/>
      </c>
      <c r="AB113" s="30" t="n"/>
      <c r="AC113" s="30" t="n"/>
      <c r="AD113" s="30" t="n"/>
      <c r="AE113" s="56" t="n"/>
      <c r="AF113" s="37">
        <f>IFERROR(IF($A113="","",$AB113*$AE113),"")</f>
        <v/>
      </c>
      <c r="AG113" s="56" t="n"/>
      <c r="AH113" s="37">
        <f>IFERROR(IF($A113="","",$AB113*$AG113),"")</f>
        <v/>
      </c>
      <c r="AI113" s="30" t="n"/>
      <c r="AJ113" s="30" t="n"/>
      <c r="AK113" s="30" t="n"/>
      <c r="AL113" s="37">
        <f>IFERROR(IF($A113="","",SUM($Q113,$AB113,$AC113,$AD113,$AF113)),"")</f>
        <v/>
      </c>
      <c r="AM113" s="37">
        <f>IFERROR(IF($A113="","",SUM($S113,$AH113,$AI113,$AJ113,$AK113)),"")</f>
        <v/>
      </c>
      <c r="AN113" s="37">
        <f>IFERROR(IF($A113="","",$AL113-$AM113),"")</f>
        <v/>
      </c>
      <c r="AO113" s="37">
        <f>IFERROR(IF($A113="","",$AN113-$AA113),"")</f>
        <v/>
      </c>
      <c r="AP113" s="37">
        <f>IFERROR(IF($A113="","",$AN113/$P113),"")</f>
        <v/>
      </c>
      <c r="AQ113" s="37">
        <f>IFERROR(IF($A113="","",$N113-$V113),"")</f>
        <v/>
      </c>
      <c r="AR113" s="58">
        <f>IFERROR(IF($A113="","",$N113/$V113),"")</f>
        <v/>
      </c>
      <c r="AS113" s="58">
        <f>IFERROR(IF($A113="","",$X113/$P113),"")</f>
        <v/>
      </c>
      <c r="AT113" s="58">
        <f>IFERROR(IF($A113="","",$AN113/$AL113),"")</f>
        <v/>
      </c>
      <c r="AU113" s="39">
        <f>IFERROR(IF($A113="","",IF($AX113&lt;&gt;"OK","Hold / Incomplete",IF($AO113&gt;='Assumptions'!$B$14,"Accept",IF($AO113&gt;='Assumptions'!$B$15,"Review","Decline")))),"Hold / Incomplete")</f>
        <v/>
      </c>
      <c r="AV113" s="39">
        <f>IFERROR(IF($A113="","",IF(OR($G113="Lost",$G113="Canceled"),"Closed",IF($I113="","Missing Due Date",IF($I113&lt;TODAY(),"Overdue",IF($I113=TODAY(),"Due Today",IF($I113&lt;=TODAY()+7,"Due Within 7 Days","Future")))))),"")</f>
        <v/>
      </c>
      <c r="AW113" s="39">
        <f>IFERROR(IF($A113="","",IF(OR($L113="",$M113="",$T113="",$U113=""),"Missing Inputs",IF($P113&gt;$T113,"Capacity Exceeded",IF($L113&gt;'Assumptions'!$B$3,"Peak Review",IF($O113&gt;'Assumptions'!$B$17,"Wash Alert","OK"))))),"Missing Inputs")</f>
        <v/>
      </c>
      <c r="AX113" s="39">
        <f>IFERROR(IF($A113="","",IF($A113="","Missing ID",IF(OR($J113="",$K113=""),"Missing Dates",IF($K113&lt;$J113,"End Before Start",IF(OR($M113="",$T113=""),"Missing Room Nights",IF($N113="","Missing Group ADR",IF(OR($U113="",$V113=""),"Missing Transient Forecast",IF(COUNTIF($A$2:$A$151,$A113)&gt;1,"Duplicate ID",IF($AW113&lt;&gt;"OK","Capacity Issue","OK"))))))))),"Missing Inputs")</f>
        <v/>
      </c>
      <c r="AY113" s="27" t="n"/>
      <c r="AZ113" s="55" t="n"/>
    </row>
    <row r="114">
      <c r="A114" s="27" t="n"/>
      <c r="B114" s="27" t="n"/>
      <c r="C114" s="27" t="n"/>
      <c r="D114" s="27" t="n"/>
      <c r="E114" s="27" t="n"/>
      <c r="F114" s="27" t="n"/>
      <c r="G114" s="27" t="n"/>
      <c r="H114" s="55" t="n"/>
      <c r="I114" s="55" t="n"/>
      <c r="J114" s="55" t="n"/>
      <c r="K114" s="55" t="n"/>
      <c r="L114" s="29" t="n"/>
      <c r="M114" s="29" t="n"/>
      <c r="N114" s="30" t="n"/>
      <c r="O114" s="56" t="n"/>
      <c r="P114" s="32">
        <f>IFERROR(IF($A114="","",ROUND($M114*(1-$O114),0)),"")</f>
        <v/>
      </c>
      <c r="Q114" s="33">
        <f>IFERROR(IF($A114="","",$P114*$N114),"")</f>
        <v/>
      </c>
      <c r="R114" s="30" t="n"/>
      <c r="S114" s="33">
        <f>IFERROR(IF($A114="","",$P114*$R114),"")</f>
        <v/>
      </c>
      <c r="T114" s="29" t="n"/>
      <c r="U114" s="29" t="n"/>
      <c r="V114" s="30" t="n"/>
      <c r="W114" s="30" t="n"/>
      <c r="X114" s="32">
        <f>IFERROR(IF($A114="","",MIN($P114,MAX(0,$U114+$P114-$T114))),"")</f>
        <v/>
      </c>
      <c r="Y114" s="33">
        <f>IFERROR(IF($A114="","",$X114*$V114),"")</f>
        <v/>
      </c>
      <c r="Z114" s="33">
        <f>IFERROR(IF($A114="","",$X114*$W114),"")</f>
        <v/>
      </c>
      <c r="AA114" s="33">
        <f>IFERROR(IF($A114="","",$Y114-$Z114),"")</f>
        <v/>
      </c>
      <c r="AB114" s="30" t="n"/>
      <c r="AC114" s="30" t="n"/>
      <c r="AD114" s="30" t="n"/>
      <c r="AE114" s="56" t="n"/>
      <c r="AF114" s="33">
        <f>IFERROR(IF($A114="","",$AB114*$AE114),"")</f>
        <v/>
      </c>
      <c r="AG114" s="56" t="n"/>
      <c r="AH114" s="33">
        <f>IFERROR(IF($A114="","",$AB114*$AG114),"")</f>
        <v/>
      </c>
      <c r="AI114" s="30" t="n"/>
      <c r="AJ114" s="30" t="n"/>
      <c r="AK114" s="30" t="n"/>
      <c r="AL114" s="33">
        <f>IFERROR(IF($A114="","",SUM($Q114,$AB114,$AC114,$AD114,$AF114)),"")</f>
        <v/>
      </c>
      <c r="AM114" s="33">
        <f>IFERROR(IF($A114="","",SUM($S114,$AH114,$AI114,$AJ114,$AK114)),"")</f>
        <v/>
      </c>
      <c r="AN114" s="33">
        <f>IFERROR(IF($A114="","",$AL114-$AM114),"")</f>
        <v/>
      </c>
      <c r="AO114" s="33">
        <f>IFERROR(IF($A114="","",$AN114-$AA114),"")</f>
        <v/>
      </c>
      <c r="AP114" s="33">
        <f>IFERROR(IF($A114="","",$AN114/$P114),"")</f>
        <v/>
      </c>
      <c r="AQ114" s="33">
        <f>IFERROR(IF($A114="","",$N114-$V114),"")</f>
        <v/>
      </c>
      <c r="AR114" s="57">
        <f>IFERROR(IF($A114="","",$N114/$V114),"")</f>
        <v/>
      </c>
      <c r="AS114" s="57">
        <f>IFERROR(IF($A114="","",$X114/$P114),"")</f>
        <v/>
      </c>
      <c r="AT114" s="57">
        <f>IFERROR(IF($A114="","",$AN114/$AL114),"")</f>
        <v/>
      </c>
      <c r="AU114" s="35">
        <f>IFERROR(IF($A114="","",IF($AX114&lt;&gt;"OK","Hold / Incomplete",IF($AO114&gt;='Assumptions'!$B$14,"Accept",IF($AO114&gt;='Assumptions'!$B$15,"Review","Decline")))),"Hold / Incomplete")</f>
        <v/>
      </c>
      <c r="AV114" s="35">
        <f>IFERROR(IF($A114="","",IF(OR($G114="Lost",$G114="Canceled"),"Closed",IF($I114="","Missing Due Date",IF($I114&lt;TODAY(),"Overdue",IF($I114=TODAY(),"Due Today",IF($I114&lt;=TODAY()+7,"Due Within 7 Days","Future")))))),"")</f>
        <v/>
      </c>
      <c r="AW114" s="35">
        <f>IFERROR(IF($A114="","",IF(OR($L114="",$M114="",$T114="",$U114=""),"Missing Inputs",IF($P114&gt;$T114,"Capacity Exceeded",IF($L114&gt;'Assumptions'!$B$3,"Peak Review",IF($O114&gt;'Assumptions'!$B$17,"Wash Alert","OK"))))),"Missing Inputs")</f>
        <v/>
      </c>
      <c r="AX114" s="35">
        <f>IFERROR(IF($A114="","",IF($A114="","Missing ID",IF(OR($J114="",$K114=""),"Missing Dates",IF($K114&lt;$J114,"End Before Start",IF(OR($M114="",$T114=""),"Missing Room Nights",IF($N114="","Missing Group ADR",IF(OR($U114="",$V114=""),"Missing Transient Forecast",IF(COUNTIF($A$2:$A$151,$A114)&gt;1,"Duplicate ID",IF($AW114&lt;&gt;"OK","Capacity Issue","OK"))))))))),"Missing Inputs")</f>
        <v/>
      </c>
      <c r="AY114" s="27" t="n"/>
      <c r="AZ114" s="55" t="n"/>
    </row>
    <row r="115">
      <c r="A115" s="27" t="n"/>
      <c r="B115" s="27" t="n"/>
      <c r="C115" s="27" t="n"/>
      <c r="D115" s="27" t="n"/>
      <c r="E115" s="27" t="n"/>
      <c r="F115" s="27" t="n"/>
      <c r="G115" s="27" t="n"/>
      <c r="H115" s="55" t="n"/>
      <c r="I115" s="55" t="n"/>
      <c r="J115" s="55" t="n"/>
      <c r="K115" s="55" t="n"/>
      <c r="L115" s="29" t="n"/>
      <c r="M115" s="29" t="n"/>
      <c r="N115" s="30" t="n"/>
      <c r="O115" s="56" t="n"/>
      <c r="P115" s="36">
        <f>IFERROR(IF($A115="","",ROUND($M115*(1-$O115),0)),"")</f>
        <v/>
      </c>
      <c r="Q115" s="37">
        <f>IFERROR(IF($A115="","",$P115*$N115),"")</f>
        <v/>
      </c>
      <c r="R115" s="30" t="n"/>
      <c r="S115" s="37">
        <f>IFERROR(IF($A115="","",$P115*$R115),"")</f>
        <v/>
      </c>
      <c r="T115" s="29" t="n"/>
      <c r="U115" s="29" t="n"/>
      <c r="V115" s="30" t="n"/>
      <c r="W115" s="30" t="n"/>
      <c r="X115" s="36">
        <f>IFERROR(IF($A115="","",MIN($P115,MAX(0,$U115+$P115-$T115))),"")</f>
        <v/>
      </c>
      <c r="Y115" s="37">
        <f>IFERROR(IF($A115="","",$X115*$V115),"")</f>
        <v/>
      </c>
      <c r="Z115" s="37">
        <f>IFERROR(IF($A115="","",$X115*$W115),"")</f>
        <v/>
      </c>
      <c r="AA115" s="37">
        <f>IFERROR(IF($A115="","",$Y115-$Z115),"")</f>
        <v/>
      </c>
      <c r="AB115" s="30" t="n"/>
      <c r="AC115" s="30" t="n"/>
      <c r="AD115" s="30" t="n"/>
      <c r="AE115" s="56" t="n"/>
      <c r="AF115" s="37">
        <f>IFERROR(IF($A115="","",$AB115*$AE115),"")</f>
        <v/>
      </c>
      <c r="AG115" s="56" t="n"/>
      <c r="AH115" s="37">
        <f>IFERROR(IF($A115="","",$AB115*$AG115),"")</f>
        <v/>
      </c>
      <c r="AI115" s="30" t="n"/>
      <c r="AJ115" s="30" t="n"/>
      <c r="AK115" s="30" t="n"/>
      <c r="AL115" s="37">
        <f>IFERROR(IF($A115="","",SUM($Q115,$AB115,$AC115,$AD115,$AF115)),"")</f>
        <v/>
      </c>
      <c r="AM115" s="37">
        <f>IFERROR(IF($A115="","",SUM($S115,$AH115,$AI115,$AJ115,$AK115)),"")</f>
        <v/>
      </c>
      <c r="AN115" s="37">
        <f>IFERROR(IF($A115="","",$AL115-$AM115),"")</f>
        <v/>
      </c>
      <c r="AO115" s="37">
        <f>IFERROR(IF($A115="","",$AN115-$AA115),"")</f>
        <v/>
      </c>
      <c r="AP115" s="37">
        <f>IFERROR(IF($A115="","",$AN115/$P115),"")</f>
        <v/>
      </c>
      <c r="AQ115" s="37">
        <f>IFERROR(IF($A115="","",$N115-$V115),"")</f>
        <v/>
      </c>
      <c r="AR115" s="58">
        <f>IFERROR(IF($A115="","",$N115/$V115),"")</f>
        <v/>
      </c>
      <c r="AS115" s="58">
        <f>IFERROR(IF($A115="","",$X115/$P115),"")</f>
        <v/>
      </c>
      <c r="AT115" s="58">
        <f>IFERROR(IF($A115="","",$AN115/$AL115),"")</f>
        <v/>
      </c>
      <c r="AU115" s="39">
        <f>IFERROR(IF($A115="","",IF($AX115&lt;&gt;"OK","Hold / Incomplete",IF($AO115&gt;='Assumptions'!$B$14,"Accept",IF($AO115&gt;='Assumptions'!$B$15,"Review","Decline")))),"Hold / Incomplete")</f>
        <v/>
      </c>
      <c r="AV115" s="39">
        <f>IFERROR(IF($A115="","",IF(OR($G115="Lost",$G115="Canceled"),"Closed",IF($I115="","Missing Due Date",IF($I115&lt;TODAY(),"Overdue",IF($I115=TODAY(),"Due Today",IF($I115&lt;=TODAY()+7,"Due Within 7 Days","Future")))))),"")</f>
        <v/>
      </c>
      <c r="AW115" s="39">
        <f>IFERROR(IF($A115="","",IF(OR($L115="",$M115="",$T115="",$U115=""),"Missing Inputs",IF($P115&gt;$T115,"Capacity Exceeded",IF($L115&gt;'Assumptions'!$B$3,"Peak Review",IF($O115&gt;'Assumptions'!$B$17,"Wash Alert","OK"))))),"Missing Inputs")</f>
        <v/>
      </c>
      <c r="AX115" s="39">
        <f>IFERROR(IF($A115="","",IF($A115="","Missing ID",IF(OR($J115="",$K115=""),"Missing Dates",IF($K115&lt;$J115,"End Before Start",IF(OR($M115="",$T115=""),"Missing Room Nights",IF($N115="","Missing Group ADR",IF(OR($U115="",$V115=""),"Missing Transient Forecast",IF(COUNTIF($A$2:$A$151,$A115)&gt;1,"Duplicate ID",IF($AW115&lt;&gt;"OK","Capacity Issue","OK"))))))))),"Missing Inputs")</f>
        <v/>
      </c>
      <c r="AY115" s="27" t="n"/>
      <c r="AZ115" s="55" t="n"/>
    </row>
    <row r="116">
      <c r="A116" s="27" t="n"/>
      <c r="B116" s="27" t="n"/>
      <c r="C116" s="27" t="n"/>
      <c r="D116" s="27" t="n"/>
      <c r="E116" s="27" t="n"/>
      <c r="F116" s="27" t="n"/>
      <c r="G116" s="27" t="n"/>
      <c r="H116" s="55" t="n"/>
      <c r="I116" s="55" t="n"/>
      <c r="J116" s="55" t="n"/>
      <c r="K116" s="55" t="n"/>
      <c r="L116" s="29" t="n"/>
      <c r="M116" s="29" t="n"/>
      <c r="N116" s="30" t="n"/>
      <c r="O116" s="56" t="n"/>
      <c r="P116" s="32">
        <f>IFERROR(IF($A116="","",ROUND($M116*(1-$O116),0)),"")</f>
        <v/>
      </c>
      <c r="Q116" s="33">
        <f>IFERROR(IF($A116="","",$P116*$N116),"")</f>
        <v/>
      </c>
      <c r="R116" s="30" t="n"/>
      <c r="S116" s="33">
        <f>IFERROR(IF($A116="","",$P116*$R116),"")</f>
        <v/>
      </c>
      <c r="T116" s="29" t="n"/>
      <c r="U116" s="29" t="n"/>
      <c r="V116" s="30" t="n"/>
      <c r="W116" s="30" t="n"/>
      <c r="X116" s="32">
        <f>IFERROR(IF($A116="","",MIN($P116,MAX(0,$U116+$P116-$T116))),"")</f>
        <v/>
      </c>
      <c r="Y116" s="33">
        <f>IFERROR(IF($A116="","",$X116*$V116),"")</f>
        <v/>
      </c>
      <c r="Z116" s="33">
        <f>IFERROR(IF($A116="","",$X116*$W116),"")</f>
        <v/>
      </c>
      <c r="AA116" s="33">
        <f>IFERROR(IF($A116="","",$Y116-$Z116),"")</f>
        <v/>
      </c>
      <c r="AB116" s="30" t="n"/>
      <c r="AC116" s="30" t="n"/>
      <c r="AD116" s="30" t="n"/>
      <c r="AE116" s="56" t="n"/>
      <c r="AF116" s="33">
        <f>IFERROR(IF($A116="","",$AB116*$AE116),"")</f>
        <v/>
      </c>
      <c r="AG116" s="56" t="n"/>
      <c r="AH116" s="33">
        <f>IFERROR(IF($A116="","",$AB116*$AG116),"")</f>
        <v/>
      </c>
      <c r="AI116" s="30" t="n"/>
      <c r="AJ116" s="30" t="n"/>
      <c r="AK116" s="30" t="n"/>
      <c r="AL116" s="33">
        <f>IFERROR(IF($A116="","",SUM($Q116,$AB116,$AC116,$AD116,$AF116)),"")</f>
        <v/>
      </c>
      <c r="AM116" s="33">
        <f>IFERROR(IF($A116="","",SUM($S116,$AH116,$AI116,$AJ116,$AK116)),"")</f>
        <v/>
      </c>
      <c r="AN116" s="33">
        <f>IFERROR(IF($A116="","",$AL116-$AM116),"")</f>
        <v/>
      </c>
      <c r="AO116" s="33">
        <f>IFERROR(IF($A116="","",$AN116-$AA116),"")</f>
        <v/>
      </c>
      <c r="AP116" s="33">
        <f>IFERROR(IF($A116="","",$AN116/$P116),"")</f>
        <v/>
      </c>
      <c r="AQ116" s="33">
        <f>IFERROR(IF($A116="","",$N116-$V116),"")</f>
        <v/>
      </c>
      <c r="AR116" s="57">
        <f>IFERROR(IF($A116="","",$N116/$V116),"")</f>
        <v/>
      </c>
      <c r="AS116" s="57">
        <f>IFERROR(IF($A116="","",$X116/$P116),"")</f>
        <v/>
      </c>
      <c r="AT116" s="57">
        <f>IFERROR(IF($A116="","",$AN116/$AL116),"")</f>
        <v/>
      </c>
      <c r="AU116" s="35">
        <f>IFERROR(IF($A116="","",IF($AX116&lt;&gt;"OK","Hold / Incomplete",IF($AO116&gt;='Assumptions'!$B$14,"Accept",IF($AO116&gt;='Assumptions'!$B$15,"Review","Decline")))),"Hold / Incomplete")</f>
        <v/>
      </c>
      <c r="AV116" s="35">
        <f>IFERROR(IF($A116="","",IF(OR($G116="Lost",$G116="Canceled"),"Closed",IF($I116="","Missing Due Date",IF($I116&lt;TODAY(),"Overdue",IF($I116=TODAY(),"Due Today",IF($I116&lt;=TODAY()+7,"Due Within 7 Days","Future")))))),"")</f>
        <v/>
      </c>
      <c r="AW116" s="35">
        <f>IFERROR(IF($A116="","",IF(OR($L116="",$M116="",$T116="",$U116=""),"Missing Inputs",IF($P116&gt;$T116,"Capacity Exceeded",IF($L116&gt;'Assumptions'!$B$3,"Peak Review",IF($O116&gt;'Assumptions'!$B$17,"Wash Alert","OK"))))),"Missing Inputs")</f>
        <v/>
      </c>
      <c r="AX116" s="35">
        <f>IFERROR(IF($A116="","",IF($A116="","Missing ID",IF(OR($J116="",$K116=""),"Missing Dates",IF($K116&lt;$J116,"End Before Start",IF(OR($M116="",$T116=""),"Missing Room Nights",IF($N116="","Missing Group ADR",IF(OR($U116="",$V116=""),"Missing Transient Forecast",IF(COUNTIF($A$2:$A$151,$A116)&gt;1,"Duplicate ID",IF($AW116&lt;&gt;"OK","Capacity Issue","OK"))))))))),"Missing Inputs")</f>
        <v/>
      </c>
      <c r="AY116" s="27" t="n"/>
      <c r="AZ116" s="55" t="n"/>
    </row>
    <row r="117">
      <c r="A117" s="27" t="n"/>
      <c r="B117" s="27" t="n"/>
      <c r="C117" s="27" t="n"/>
      <c r="D117" s="27" t="n"/>
      <c r="E117" s="27" t="n"/>
      <c r="F117" s="27" t="n"/>
      <c r="G117" s="27" t="n"/>
      <c r="H117" s="55" t="n"/>
      <c r="I117" s="55" t="n"/>
      <c r="J117" s="55" t="n"/>
      <c r="K117" s="55" t="n"/>
      <c r="L117" s="29" t="n"/>
      <c r="M117" s="29" t="n"/>
      <c r="N117" s="30" t="n"/>
      <c r="O117" s="56" t="n"/>
      <c r="P117" s="36">
        <f>IFERROR(IF($A117="","",ROUND($M117*(1-$O117),0)),"")</f>
        <v/>
      </c>
      <c r="Q117" s="37">
        <f>IFERROR(IF($A117="","",$P117*$N117),"")</f>
        <v/>
      </c>
      <c r="R117" s="30" t="n"/>
      <c r="S117" s="37">
        <f>IFERROR(IF($A117="","",$P117*$R117),"")</f>
        <v/>
      </c>
      <c r="T117" s="29" t="n"/>
      <c r="U117" s="29" t="n"/>
      <c r="V117" s="30" t="n"/>
      <c r="W117" s="30" t="n"/>
      <c r="X117" s="36">
        <f>IFERROR(IF($A117="","",MIN($P117,MAX(0,$U117+$P117-$T117))),"")</f>
        <v/>
      </c>
      <c r="Y117" s="37">
        <f>IFERROR(IF($A117="","",$X117*$V117),"")</f>
        <v/>
      </c>
      <c r="Z117" s="37">
        <f>IFERROR(IF($A117="","",$X117*$W117),"")</f>
        <v/>
      </c>
      <c r="AA117" s="37">
        <f>IFERROR(IF($A117="","",$Y117-$Z117),"")</f>
        <v/>
      </c>
      <c r="AB117" s="30" t="n"/>
      <c r="AC117" s="30" t="n"/>
      <c r="AD117" s="30" t="n"/>
      <c r="AE117" s="56" t="n"/>
      <c r="AF117" s="37">
        <f>IFERROR(IF($A117="","",$AB117*$AE117),"")</f>
        <v/>
      </c>
      <c r="AG117" s="56" t="n"/>
      <c r="AH117" s="37">
        <f>IFERROR(IF($A117="","",$AB117*$AG117),"")</f>
        <v/>
      </c>
      <c r="AI117" s="30" t="n"/>
      <c r="AJ117" s="30" t="n"/>
      <c r="AK117" s="30" t="n"/>
      <c r="AL117" s="37">
        <f>IFERROR(IF($A117="","",SUM($Q117,$AB117,$AC117,$AD117,$AF117)),"")</f>
        <v/>
      </c>
      <c r="AM117" s="37">
        <f>IFERROR(IF($A117="","",SUM($S117,$AH117,$AI117,$AJ117,$AK117)),"")</f>
        <v/>
      </c>
      <c r="AN117" s="37">
        <f>IFERROR(IF($A117="","",$AL117-$AM117),"")</f>
        <v/>
      </c>
      <c r="AO117" s="37">
        <f>IFERROR(IF($A117="","",$AN117-$AA117),"")</f>
        <v/>
      </c>
      <c r="AP117" s="37">
        <f>IFERROR(IF($A117="","",$AN117/$P117),"")</f>
        <v/>
      </c>
      <c r="AQ117" s="37">
        <f>IFERROR(IF($A117="","",$N117-$V117),"")</f>
        <v/>
      </c>
      <c r="AR117" s="58">
        <f>IFERROR(IF($A117="","",$N117/$V117),"")</f>
        <v/>
      </c>
      <c r="AS117" s="58">
        <f>IFERROR(IF($A117="","",$X117/$P117),"")</f>
        <v/>
      </c>
      <c r="AT117" s="58">
        <f>IFERROR(IF($A117="","",$AN117/$AL117),"")</f>
        <v/>
      </c>
      <c r="AU117" s="39">
        <f>IFERROR(IF($A117="","",IF($AX117&lt;&gt;"OK","Hold / Incomplete",IF($AO117&gt;='Assumptions'!$B$14,"Accept",IF($AO117&gt;='Assumptions'!$B$15,"Review","Decline")))),"Hold / Incomplete")</f>
        <v/>
      </c>
      <c r="AV117" s="39">
        <f>IFERROR(IF($A117="","",IF(OR($G117="Lost",$G117="Canceled"),"Closed",IF($I117="","Missing Due Date",IF($I117&lt;TODAY(),"Overdue",IF($I117=TODAY(),"Due Today",IF($I117&lt;=TODAY()+7,"Due Within 7 Days","Future")))))),"")</f>
        <v/>
      </c>
      <c r="AW117" s="39">
        <f>IFERROR(IF($A117="","",IF(OR($L117="",$M117="",$T117="",$U117=""),"Missing Inputs",IF($P117&gt;$T117,"Capacity Exceeded",IF($L117&gt;'Assumptions'!$B$3,"Peak Review",IF($O117&gt;'Assumptions'!$B$17,"Wash Alert","OK"))))),"Missing Inputs")</f>
        <v/>
      </c>
      <c r="AX117" s="39">
        <f>IFERROR(IF($A117="","",IF($A117="","Missing ID",IF(OR($J117="",$K117=""),"Missing Dates",IF($K117&lt;$J117,"End Before Start",IF(OR($M117="",$T117=""),"Missing Room Nights",IF($N117="","Missing Group ADR",IF(OR($U117="",$V117=""),"Missing Transient Forecast",IF(COUNTIF($A$2:$A$151,$A117)&gt;1,"Duplicate ID",IF($AW117&lt;&gt;"OK","Capacity Issue","OK"))))))))),"Missing Inputs")</f>
        <v/>
      </c>
      <c r="AY117" s="27" t="n"/>
      <c r="AZ117" s="55" t="n"/>
    </row>
    <row r="118">
      <c r="A118" s="27" t="n"/>
      <c r="B118" s="27" t="n"/>
      <c r="C118" s="27" t="n"/>
      <c r="D118" s="27" t="n"/>
      <c r="E118" s="27" t="n"/>
      <c r="F118" s="27" t="n"/>
      <c r="G118" s="27" t="n"/>
      <c r="H118" s="55" t="n"/>
      <c r="I118" s="55" t="n"/>
      <c r="J118" s="55" t="n"/>
      <c r="K118" s="55" t="n"/>
      <c r="L118" s="29" t="n"/>
      <c r="M118" s="29" t="n"/>
      <c r="N118" s="30" t="n"/>
      <c r="O118" s="56" t="n"/>
      <c r="P118" s="32">
        <f>IFERROR(IF($A118="","",ROUND($M118*(1-$O118),0)),"")</f>
        <v/>
      </c>
      <c r="Q118" s="33">
        <f>IFERROR(IF($A118="","",$P118*$N118),"")</f>
        <v/>
      </c>
      <c r="R118" s="30" t="n"/>
      <c r="S118" s="33">
        <f>IFERROR(IF($A118="","",$P118*$R118),"")</f>
        <v/>
      </c>
      <c r="T118" s="29" t="n"/>
      <c r="U118" s="29" t="n"/>
      <c r="V118" s="30" t="n"/>
      <c r="W118" s="30" t="n"/>
      <c r="X118" s="32">
        <f>IFERROR(IF($A118="","",MIN($P118,MAX(0,$U118+$P118-$T118))),"")</f>
        <v/>
      </c>
      <c r="Y118" s="33">
        <f>IFERROR(IF($A118="","",$X118*$V118),"")</f>
        <v/>
      </c>
      <c r="Z118" s="33">
        <f>IFERROR(IF($A118="","",$X118*$W118),"")</f>
        <v/>
      </c>
      <c r="AA118" s="33">
        <f>IFERROR(IF($A118="","",$Y118-$Z118),"")</f>
        <v/>
      </c>
      <c r="AB118" s="30" t="n"/>
      <c r="AC118" s="30" t="n"/>
      <c r="AD118" s="30" t="n"/>
      <c r="AE118" s="56" t="n"/>
      <c r="AF118" s="33">
        <f>IFERROR(IF($A118="","",$AB118*$AE118),"")</f>
        <v/>
      </c>
      <c r="AG118" s="56" t="n"/>
      <c r="AH118" s="33">
        <f>IFERROR(IF($A118="","",$AB118*$AG118),"")</f>
        <v/>
      </c>
      <c r="AI118" s="30" t="n"/>
      <c r="AJ118" s="30" t="n"/>
      <c r="AK118" s="30" t="n"/>
      <c r="AL118" s="33">
        <f>IFERROR(IF($A118="","",SUM($Q118,$AB118,$AC118,$AD118,$AF118)),"")</f>
        <v/>
      </c>
      <c r="AM118" s="33">
        <f>IFERROR(IF($A118="","",SUM($S118,$AH118,$AI118,$AJ118,$AK118)),"")</f>
        <v/>
      </c>
      <c r="AN118" s="33">
        <f>IFERROR(IF($A118="","",$AL118-$AM118),"")</f>
        <v/>
      </c>
      <c r="AO118" s="33">
        <f>IFERROR(IF($A118="","",$AN118-$AA118),"")</f>
        <v/>
      </c>
      <c r="AP118" s="33">
        <f>IFERROR(IF($A118="","",$AN118/$P118),"")</f>
        <v/>
      </c>
      <c r="AQ118" s="33">
        <f>IFERROR(IF($A118="","",$N118-$V118),"")</f>
        <v/>
      </c>
      <c r="AR118" s="57">
        <f>IFERROR(IF($A118="","",$N118/$V118),"")</f>
        <v/>
      </c>
      <c r="AS118" s="57">
        <f>IFERROR(IF($A118="","",$X118/$P118),"")</f>
        <v/>
      </c>
      <c r="AT118" s="57">
        <f>IFERROR(IF($A118="","",$AN118/$AL118),"")</f>
        <v/>
      </c>
      <c r="AU118" s="35">
        <f>IFERROR(IF($A118="","",IF($AX118&lt;&gt;"OK","Hold / Incomplete",IF($AO118&gt;='Assumptions'!$B$14,"Accept",IF($AO118&gt;='Assumptions'!$B$15,"Review","Decline")))),"Hold / Incomplete")</f>
        <v/>
      </c>
      <c r="AV118" s="35">
        <f>IFERROR(IF($A118="","",IF(OR($G118="Lost",$G118="Canceled"),"Closed",IF($I118="","Missing Due Date",IF($I118&lt;TODAY(),"Overdue",IF($I118=TODAY(),"Due Today",IF($I118&lt;=TODAY()+7,"Due Within 7 Days","Future")))))),"")</f>
        <v/>
      </c>
      <c r="AW118" s="35">
        <f>IFERROR(IF($A118="","",IF(OR($L118="",$M118="",$T118="",$U118=""),"Missing Inputs",IF($P118&gt;$T118,"Capacity Exceeded",IF($L118&gt;'Assumptions'!$B$3,"Peak Review",IF($O118&gt;'Assumptions'!$B$17,"Wash Alert","OK"))))),"Missing Inputs")</f>
        <v/>
      </c>
      <c r="AX118" s="35">
        <f>IFERROR(IF($A118="","",IF($A118="","Missing ID",IF(OR($J118="",$K118=""),"Missing Dates",IF($K118&lt;$J118,"End Before Start",IF(OR($M118="",$T118=""),"Missing Room Nights",IF($N118="","Missing Group ADR",IF(OR($U118="",$V118=""),"Missing Transient Forecast",IF(COUNTIF($A$2:$A$151,$A118)&gt;1,"Duplicate ID",IF($AW118&lt;&gt;"OK","Capacity Issue","OK"))))))))),"Missing Inputs")</f>
        <v/>
      </c>
      <c r="AY118" s="27" t="n"/>
      <c r="AZ118" s="55" t="n"/>
    </row>
    <row r="119">
      <c r="A119" s="27" t="n"/>
      <c r="B119" s="27" t="n"/>
      <c r="C119" s="27" t="n"/>
      <c r="D119" s="27" t="n"/>
      <c r="E119" s="27" t="n"/>
      <c r="F119" s="27" t="n"/>
      <c r="G119" s="27" t="n"/>
      <c r="H119" s="55" t="n"/>
      <c r="I119" s="55" t="n"/>
      <c r="J119" s="55" t="n"/>
      <c r="K119" s="55" t="n"/>
      <c r="L119" s="29" t="n"/>
      <c r="M119" s="29" t="n"/>
      <c r="N119" s="30" t="n"/>
      <c r="O119" s="56" t="n"/>
      <c r="P119" s="36">
        <f>IFERROR(IF($A119="","",ROUND($M119*(1-$O119),0)),"")</f>
        <v/>
      </c>
      <c r="Q119" s="37">
        <f>IFERROR(IF($A119="","",$P119*$N119),"")</f>
        <v/>
      </c>
      <c r="R119" s="30" t="n"/>
      <c r="S119" s="37">
        <f>IFERROR(IF($A119="","",$P119*$R119),"")</f>
        <v/>
      </c>
      <c r="T119" s="29" t="n"/>
      <c r="U119" s="29" t="n"/>
      <c r="V119" s="30" t="n"/>
      <c r="W119" s="30" t="n"/>
      <c r="X119" s="36">
        <f>IFERROR(IF($A119="","",MIN($P119,MAX(0,$U119+$P119-$T119))),"")</f>
        <v/>
      </c>
      <c r="Y119" s="37">
        <f>IFERROR(IF($A119="","",$X119*$V119),"")</f>
        <v/>
      </c>
      <c r="Z119" s="37">
        <f>IFERROR(IF($A119="","",$X119*$W119),"")</f>
        <v/>
      </c>
      <c r="AA119" s="37">
        <f>IFERROR(IF($A119="","",$Y119-$Z119),"")</f>
        <v/>
      </c>
      <c r="AB119" s="30" t="n"/>
      <c r="AC119" s="30" t="n"/>
      <c r="AD119" s="30" t="n"/>
      <c r="AE119" s="56" t="n"/>
      <c r="AF119" s="37">
        <f>IFERROR(IF($A119="","",$AB119*$AE119),"")</f>
        <v/>
      </c>
      <c r="AG119" s="56" t="n"/>
      <c r="AH119" s="37">
        <f>IFERROR(IF($A119="","",$AB119*$AG119),"")</f>
        <v/>
      </c>
      <c r="AI119" s="30" t="n"/>
      <c r="AJ119" s="30" t="n"/>
      <c r="AK119" s="30" t="n"/>
      <c r="AL119" s="37">
        <f>IFERROR(IF($A119="","",SUM($Q119,$AB119,$AC119,$AD119,$AF119)),"")</f>
        <v/>
      </c>
      <c r="AM119" s="37">
        <f>IFERROR(IF($A119="","",SUM($S119,$AH119,$AI119,$AJ119,$AK119)),"")</f>
        <v/>
      </c>
      <c r="AN119" s="37">
        <f>IFERROR(IF($A119="","",$AL119-$AM119),"")</f>
        <v/>
      </c>
      <c r="AO119" s="37">
        <f>IFERROR(IF($A119="","",$AN119-$AA119),"")</f>
        <v/>
      </c>
      <c r="AP119" s="37">
        <f>IFERROR(IF($A119="","",$AN119/$P119),"")</f>
        <v/>
      </c>
      <c r="AQ119" s="37">
        <f>IFERROR(IF($A119="","",$N119-$V119),"")</f>
        <v/>
      </c>
      <c r="AR119" s="58">
        <f>IFERROR(IF($A119="","",$N119/$V119),"")</f>
        <v/>
      </c>
      <c r="AS119" s="58">
        <f>IFERROR(IF($A119="","",$X119/$P119),"")</f>
        <v/>
      </c>
      <c r="AT119" s="58">
        <f>IFERROR(IF($A119="","",$AN119/$AL119),"")</f>
        <v/>
      </c>
      <c r="AU119" s="39">
        <f>IFERROR(IF($A119="","",IF($AX119&lt;&gt;"OK","Hold / Incomplete",IF($AO119&gt;='Assumptions'!$B$14,"Accept",IF($AO119&gt;='Assumptions'!$B$15,"Review","Decline")))),"Hold / Incomplete")</f>
        <v/>
      </c>
      <c r="AV119" s="39">
        <f>IFERROR(IF($A119="","",IF(OR($G119="Lost",$G119="Canceled"),"Closed",IF($I119="","Missing Due Date",IF($I119&lt;TODAY(),"Overdue",IF($I119=TODAY(),"Due Today",IF($I119&lt;=TODAY()+7,"Due Within 7 Days","Future")))))),"")</f>
        <v/>
      </c>
      <c r="AW119" s="39">
        <f>IFERROR(IF($A119="","",IF(OR($L119="",$M119="",$T119="",$U119=""),"Missing Inputs",IF($P119&gt;$T119,"Capacity Exceeded",IF($L119&gt;'Assumptions'!$B$3,"Peak Review",IF($O119&gt;'Assumptions'!$B$17,"Wash Alert","OK"))))),"Missing Inputs")</f>
        <v/>
      </c>
      <c r="AX119" s="39">
        <f>IFERROR(IF($A119="","",IF($A119="","Missing ID",IF(OR($J119="",$K119=""),"Missing Dates",IF($K119&lt;$J119,"End Before Start",IF(OR($M119="",$T119=""),"Missing Room Nights",IF($N119="","Missing Group ADR",IF(OR($U119="",$V119=""),"Missing Transient Forecast",IF(COUNTIF($A$2:$A$151,$A119)&gt;1,"Duplicate ID",IF($AW119&lt;&gt;"OK","Capacity Issue","OK"))))))))),"Missing Inputs")</f>
        <v/>
      </c>
      <c r="AY119" s="27" t="n"/>
      <c r="AZ119" s="55" t="n"/>
    </row>
    <row r="120">
      <c r="A120" s="27" t="n"/>
      <c r="B120" s="27" t="n"/>
      <c r="C120" s="27" t="n"/>
      <c r="D120" s="27" t="n"/>
      <c r="E120" s="27" t="n"/>
      <c r="F120" s="27" t="n"/>
      <c r="G120" s="27" t="n"/>
      <c r="H120" s="55" t="n"/>
      <c r="I120" s="55" t="n"/>
      <c r="J120" s="55" t="n"/>
      <c r="K120" s="55" t="n"/>
      <c r="L120" s="29" t="n"/>
      <c r="M120" s="29" t="n"/>
      <c r="N120" s="30" t="n"/>
      <c r="O120" s="56" t="n"/>
      <c r="P120" s="32">
        <f>IFERROR(IF($A120="","",ROUND($M120*(1-$O120),0)),"")</f>
        <v/>
      </c>
      <c r="Q120" s="33">
        <f>IFERROR(IF($A120="","",$P120*$N120),"")</f>
        <v/>
      </c>
      <c r="R120" s="30" t="n"/>
      <c r="S120" s="33">
        <f>IFERROR(IF($A120="","",$P120*$R120),"")</f>
        <v/>
      </c>
      <c r="T120" s="29" t="n"/>
      <c r="U120" s="29" t="n"/>
      <c r="V120" s="30" t="n"/>
      <c r="W120" s="30" t="n"/>
      <c r="X120" s="32">
        <f>IFERROR(IF($A120="","",MIN($P120,MAX(0,$U120+$P120-$T120))),"")</f>
        <v/>
      </c>
      <c r="Y120" s="33">
        <f>IFERROR(IF($A120="","",$X120*$V120),"")</f>
        <v/>
      </c>
      <c r="Z120" s="33">
        <f>IFERROR(IF($A120="","",$X120*$W120),"")</f>
        <v/>
      </c>
      <c r="AA120" s="33">
        <f>IFERROR(IF($A120="","",$Y120-$Z120),"")</f>
        <v/>
      </c>
      <c r="AB120" s="30" t="n"/>
      <c r="AC120" s="30" t="n"/>
      <c r="AD120" s="30" t="n"/>
      <c r="AE120" s="56" t="n"/>
      <c r="AF120" s="33">
        <f>IFERROR(IF($A120="","",$AB120*$AE120),"")</f>
        <v/>
      </c>
      <c r="AG120" s="56" t="n"/>
      <c r="AH120" s="33">
        <f>IFERROR(IF($A120="","",$AB120*$AG120),"")</f>
        <v/>
      </c>
      <c r="AI120" s="30" t="n"/>
      <c r="AJ120" s="30" t="n"/>
      <c r="AK120" s="30" t="n"/>
      <c r="AL120" s="33">
        <f>IFERROR(IF($A120="","",SUM($Q120,$AB120,$AC120,$AD120,$AF120)),"")</f>
        <v/>
      </c>
      <c r="AM120" s="33">
        <f>IFERROR(IF($A120="","",SUM($S120,$AH120,$AI120,$AJ120,$AK120)),"")</f>
        <v/>
      </c>
      <c r="AN120" s="33">
        <f>IFERROR(IF($A120="","",$AL120-$AM120),"")</f>
        <v/>
      </c>
      <c r="AO120" s="33">
        <f>IFERROR(IF($A120="","",$AN120-$AA120),"")</f>
        <v/>
      </c>
      <c r="AP120" s="33">
        <f>IFERROR(IF($A120="","",$AN120/$P120),"")</f>
        <v/>
      </c>
      <c r="AQ120" s="33">
        <f>IFERROR(IF($A120="","",$N120-$V120),"")</f>
        <v/>
      </c>
      <c r="AR120" s="57">
        <f>IFERROR(IF($A120="","",$N120/$V120),"")</f>
        <v/>
      </c>
      <c r="AS120" s="57">
        <f>IFERROR(IF($A120="","",$X120/$P120),"")</f>
        <v/>
      </c>
      <c r="AT120" s="57">
        <f>IFERROR(IF($A120="","",$AN120/$AL120),"")</f>
        <v/>
      </c>
      <c r="AU120" s="35">
        <f>IFERROR(IF($A120="","",IF($AX120&lt;&gt;"OK","Hold / Incomplete",IF($AO120&gt;='Assumptions'!$B$14,"Accept",IF($AO120&gt;='Assumptions'!$B$15,"Review","Decline")))),"Hold / Incomplete")</f>
        <v/>
      </c>
      <c r="AV120" s="35">
        <f>IFERROR(IF($A120="","",IF(OR($G120="Lost",$G120="Canceled"),"Closed",IF($I120="","Missing Due Date",IF($I120&lt;TODAY(),"Overdue",IF($I120=TODAY(),"Due Today",IF($I120&lt;=TODAY()+7,"Due Within 7 Days","Future")))))),"")</f>
        <v/>
      </c>
      <c r="AW120" s="35">
        <f>IFERROR(IF($A120="","",IF(OR($L120="",$M120="",$T120="",$U120=""),"Missing Inputs",IF($P120&gt;$T120,"Capacity Exceeded",IF($L120&gt;'Assumptions'!$B$3,"Peak Review",IF($O120&gt;'Assumptions'!$B$17,"Wash Alert","OK"))))),"Missing Inputs")</f>
        <v/>
      </c>
      <c r="AX120" s="35">
        <f>IFERROR(IF($A120="","",IF($A120="","Missing ID",IF(OR($J120="",$K120=""),"Missing Dates",IF($K120&lt;$J120,"End Before Start",IF(OR($M120="",$T120=""),"Missing Room Nights",IF($N120="","Missing Group ADR",IF(OR($U120="",$V120=""),"Missing Transient Forecast",IF(COUNTIF($A$2:$A$151,$A120)&gt;1,"Duplicate ID",IF($AW120&lt;&gt;"OK","Capacity Issue","OK"))))))))),"Missing Inputs")</f>
        <v/>
      </c>
      <c r="AY120" s="27" t="n"/>
      <c r="AZ120" s="55" t="n"/>
    </row>
    <row r="121">
      <c r="A121" s="27" t="n"/>
      <c r="B121" s="27" t="n"/>
      <c r="C121" s="27" t="n"/>
      <c r="D121" s="27" t="n"/>
      <c r="E121" s="27" t="n"/>
      <c r="F121" s="27" t="n"/>
      <c r="G121" s="27" t="n"/>
      <c r="H121" s="55" t="n"/>
      <c r="I121" s="55" t="n"/>
      <c r="J121" s="55" t="n"/>
      <c r="K121" s="55" t="n"/>
      <c r="L121" s="29" t="n"/>
      <c r="M121" s="29" t="n"/>
      <c r="N121" s="30" t="n"/>
      <c r="O121" s="56" t="n"/>
      <c r="P121" s="36">
        <f>IFERROR(IF($A121="","",ROUND($M121*(1-$O121),0)),"")</f>
        <v/>
      </c>
      <c r="Q121" s="37">
        <f>IFERROR(IF($A121="","",$P121*$N121),"")</f>
        <v/>
      </c>
      <c r="R121" s="30" t="n"/>
      <c r="S121" s="37">
        <f>IFERROR(IF($A121="","",$P121*$R121),"")</f>
        <v/>
      </c>
      <c r="T121" s="29" t="n"/>
      <c r="U121" s="29" t="n"/>
      <c r="V121" s="30" t="n"/>
      <c r="W121" s="30" t="n"/>
      <c r="X121" s="36">
        <f>IFERROR(IF($A121="","",MIN($P121,MAX(0,$U121+$P121-$T121))),"")</f>
        <v/>
      </c>
      <c r="Y121" s="37">
        <f>IFERROR(IF($A121="","",$X121*$V121),"")</f>
        <v/>
      </c>
      <c r="Z121" s="37">
        <f>IFERROR(IF($A121="","",$X121*$W121),"")</f>
        <v/>
      </c>
      <c r="AA121" s="37">
        <f>IFERROR(IF($A121="","",$Y121-$Z121),"")</f>
        <v/>
      </c>
      <c r="AB121" s="30" t="n"/>
      <c r="AC121" s="30" t="n"/>
      <c r="AD121" s="30" t="n"/>
      <c r="AE121" s="56" t="n"/>
      <c r="AF121" s="37">
        <f>IFERROR(IF($A121="","",$AB121*$AE121),"")</f>
        <v/>
      </c>
      <c r="AG121" s="56" t="n"/>
      <c r="AH121" s="37">
        <f>IFERROR(IF($A121="","",$AB121*$AG121),"")</f>
        <v/>
      </c>
      <c r="AI121" s="30" t="n"/>
      <c r="AJ121" s="30" t="n"/>
      <c r="AK121" s="30" t="n"/>
      <c r="AL121" s="37">
        <f>IFERROR(IF($A121="","",SUM($Q121,$AB121,$AC121,$AD121,$AF121)),"")</f>
        <v/>
      </c>
      <c r="AM121" s="37">
        <f>IFERROR(IF($A121="","",SUM($S121,$AH121,$AI121,$AJ121,$AK121)),"")</f>
        <v/>
      </c>
      <c r="AN121" s="37">
        <f>IFERROR(IF($A121="","",$AL121-$AM121),"")</f>
        <v/>
      </c>
      <c r="AO121" s="37">
        <f>IFERROR(IF($A121="","",$AN121-$AA121),"")</f>
        <v/>
      </c>
      <c r="AP121" s="37">
        <f>IFERROR(IF($A121="","",$AN121/$P121),"")</f>
        <v/>
      </c>
      <c r="AQ121" s="37">
        <f>IFERROR(IF($A121="","",$N121-$V121),"")</f>
        <v/>
      </c>
      <c r="AR121" s="58">
        <f>IFERROR(IF($A121="","",$N121/$V121),"")</f>
        <v/>
      </c>
      <c r="AS121" s="58">
        <f>IFERROR(IF($A121="","",$X121/$P121),"")</f>
        <v/>
      </c>
      <c r="AT121" s="58">
        <f>IFERROR(IF($A121="","",$AN121/$AL121),"")</f>
        <v/>
      </c>
      <c r="AU121" s="39">
        <f>IFERROR(IF($A121="","",IF($AX121&lt;&gt;"OK","Hold / Incomplete",IF($AO121&gt;='Assumptions'!$B$14,"Accept",IF($AO121&gt;='Assumptions'!$B$15,"Review","Decline")))),"Hold / Incomplete")</f>
        <v/>
      </c>
      <c r="AV121" s="39">
        <f>IFERROR(IF($A121="","",IF(OR($G121="Lost",$G121="Canceled"),"Closed",IF($I121="","Missing Due Date",IF($I121&lt;TODAY(),"Overdue",IF($I121=TODAY(),"Due Today",IF($I121&lt;=TODAY()+7,"Due Within 7 Days","Future")))))),"")</f>
        <v/>
      </c>
      <c r="AW121" s="39">
        <f>IFERROR(IF($A121="","",IF(OR($L121="",$M121="",$T121="",$U121=""),"Missing Inputs",IF($P121&gt;$T121,"Capacity Exceeded",IF($L121&gt;'Assumptions'!$B$3,"Peak Review",IF($O121&gt;'Assumptions'!$B$17,"Wash Alert","OK"))))),"Missing Inputs")</f>
        <v/>
      </c>
      <c r="AX121" s="39">
        <f>IFERROR(IF($A121="","",IF($A121="","Missing ID",IF(OR($J121="",$K121=""),"Missing Dates",IF($K121&lt;$J121,"End Before Start",IF(OR($M121="",$T121=""),"Missing Room Nights",IF($N121="","Missing Group ADR",IF(OR($U121="",$V121=""),"Missing Transient Forecast",IF(COUNTIF($A$2:$A$151,$A121)&gt;1,"Duplicate ID",IF($AW121&lt;&gt;"OK","Capacity Issue","OK"))))))))),"Missing Inputs")</f>
        <v/>
      </c>
      <c r="AY121" s="27" t="n"/>
      <c r="AZ121" s="55" t="n"/>
    </row>
    <row r="122">
      <c r="A122" s="27" t="n"/>
      <c r="B122" s="27" t="n"/>
      <c r="C122" s="27" t="n"/>
      <c r="D122" s="27" t="n"/>
      <c r="E122" s="27" t="n"/>
      <c r="F122" s="27" t="n"/>
      <c r="G122" s="27" t="n"/>
      <c r="H122" s="55" t="n"/>
      <c r="I122" s="55" t="n"/>
      <c r="J122" s="55" t="n"/>
      <c r="K122" s="55" t="n"/>
      <c r="L122" s="29" t="n"/>
      <c r="M122" s="29" t="n"/>
      <c r="N122" s="30" t="n"/>
      <c r="O122" s="56" t="n"/>
      <c r="P122" s="32">
        <f>IFERROR(IF($A122="","",ROUND($M122*(1-$O122),0)),"")</f>
        <v/>
      </c>
      <c r="Q122" s="33">
        <f>IFERROR(IF($A122="","",$P122*$N122),"")</f>
        <v/>
      </c>
      <c r="R122" s="30" t="n"/>
      <c r="S122" s="33">
        <f>IFERROR(IF($A122="","",$P122*$R122),"")</f>
        <v/>
      </c>
      <c r="T122" s="29" t="n"/>
      <c r="U122" s="29" t="n"/>
      <c r="V122" s="30" t="n"/>
      <c r="W122" s="30" t="n"/>
      <c r="X122" s="32">
        <f>IFERROR(IF($A122="","",MIN($P122,MAX(0,$U122+$P122-$T122))),"")</f>
        <v/>
      </c>
      <c r="Y122" s="33">
        <f>IFERROR(IF($A122="","",$X122*$V122),"")</f>
        <v/>
      </c>
      <c r="Z122" s="33">
        <f>IFERROR(IF($A122="","",$X122*$W122),"")</f>
        <v/>
      </c>
      <c r="AA122" s="33">
        <f>IFERROR(IF($A122="","",$Y122-$Z122),"")</f>
        <v/>
      </c>
      <c r="AB122" s="30" t="n"/>
      <c r="AC122" s="30" t="n"/>
      <c r="AD122" s="30" t="n"/>
      <c r="AE122" s="56" t="n"/>
      <c r="AF122" s="33">
        <f>IFERROR(IF($A122="","",$AB122*$AE122),"")</f>
        <v/>
      </c>
      <c r="AG122" s="56" t="n"/>
      <c r="AH122" s="33">
        <f>IFERROR(IF($A122="","",$AB122*$AG122),"")</f>
        <v/>
      </c>
      <c r="AI122" s="30" t="n"/>
      <c r="AJ122" s="30" t="n"/>
      <c r="AK122" s="30" t="n"/>
      <c r="AL122" s="33">
        <f>IFERROR(IF($A122="","",SUM($Q122,$AB122,$AC122,$AD122,$AF122)),"")</f>
        <v/>
      </c>
      <c r="AM122" s="33">
        <f>IFERROR(IF($A122="","",SUM($S122,$AH122,$AI122,$AJ122,$AK122)),"")</f>
        <v/>
      </c>
      <c r="AN122" s="33">
        <f>IFERROR(IF($A122="","",$AL122-$AM122),"")</f>
        <v/>
      </c>
      <c r="AO122" s="33">
        <f>IFERROR(IF($A122="","",$AN122-$AA122),"")</f>
        <v/>
      </c>
      <c r="AP122" s="33">
        <f>IFERROR(IF($A122="","",$AN122/$P122),"")</f>
        <v/>
      </c>
      <c r="AQ122" s="33">
        <f>IFERROR(IF($A122="","",$N122-$V122),"")</f>
        <v/>
      </c>
      <c r="AR122" s="57">
        <f>IFERROR(IF($A122="","",$N122/$V122),"")</f>
        <v/>
      </c>
      <c r="AS122" s="57">
        <f>IFERROR(IF($A122="","",$X122/$P122),"")</f>
        <v/>
      </c>
      <c r="AT122" s="57">
        <f>IFERROR(IF($A122="","",$AN122/$AL122),"")</f>
        <v/>
      </c>
      <c r="AU122" s="35">
        <f>IFERROR(IF($A122="","",IF($AX122&lt;&gt;"OK","Hold / Incomplete",IF($AO122&gt;='Assumptions'!$B$14,"Accept",IF($AO122&gt;='Assumptions'!$B$15,"Review","Decline")))),"Hold / Incomplete")</f>
        <v/>
      </c>
      <c r="AV122" s="35">
        <f>IFERROR(IF($A122="","",IF(OR($G122="Lost",$G122="Canceled"),"Closed",IF($I122="","Missing Due Date",IF($I122&lt;TODAY(),"Overdue",IF($I122=TODAY(),"Due Today",IF($I122&lt;=TODAY()+7,"Due Within 7 Days","Future")))))),"")</f>
        <v/>
      </c>
      <c r="AW122" s="35">
        <f>IFERROR(IF($A122="","",IF(OR($L122="",$M122="",$T122="",$U122=""),"Missing Inputs",IF($P122&gt;$T122,"Capacity Exceeded",IF($L122&gt;'Assumptions'!$B$3,"Peak Review",IF($O122&gt;'Assumptions'!$B$17,"Wash Alert","OK"))))),"Missing Inputs")</f>
        <v/>
      </c>
      <c r="AX122" s="35">
        <f>IFERROR(IF($A122="","",IF($A122="","Missing ID",IF(OR($J122="",$K122=""),"Missing Dates",IF($K122&lt;$J122,"End Before Start",IF(OR($M122="",$T122=""),"Missing Room Nights",IF($N122="","Missing Group ADR",IF(OR($U122="",$V122=""),"Missing Transient Forecast",IF(COUNTIF($A$2:$A$151,$A122)&gt;1,"Duplicate ID",IF($AW122&lt;&gt;"OK","Capacity Issue","OK"))))))))),"Missing Inputs")</f>
        <v/>
      </c>
      <c r="AY122" s="27" t="n"/>
      <c r="AZ122" s="55" t="n"/>
    </row>
    <row r="123">
      <c r="A123" s="27" t="n"/>
      <c r="B123" s="27" t="n"/>
      <c r="C123" s="27" t="n"/>
      <c r="D123" s="27" t="n"/>
      <c r="E123" s="27" t="n"/>
      <c r="F123" s="27" t="n"/>
      <c r="G123" s="27" t="n"/>
      <c r="H123" s="55" t="n"/>
      <c r="I123" s="55" t="n"/>
      <c r="J123" s="55" t="n"/>
      <c r="K123" s="55" t="n"/>
      <c r="L123" s="29" t="n"/>
      <c r="M123" s="29" t="n"/>
      <c r="N123" s="30" t="n"/>
      <c r="O123" s="56" t="n"/>
      <c r="P123" s="36">
        <f>IFERROR(IF($A123="","",ROUND($M123*(1-$O123),0)),"")</f>
        <v/>
      </c>
      <c r="Q123" s="37">
        <f>IFERROR(IF($A123="","",$P123*$N123),"")</f>
        <v/>
      </c>
      <c r="R123" s="30" t="n"/>
      <c r="S123" s="37">
        <f>IFERROR(IF($A123="","",$P123*$R123),"")</f>
        <v/>
      </c>
      <c r="T123" s="29" t="n"/>
      <c r="U123" s="29" t="n"/>
      <c r="V123" s="30" t="n"/>
      <c r="W123" s="30" t="n"/>
      <c r="X123" s="36">
        <f>IFERROR(IF($A123="","",MIN($P123,MAX(0,$U123+$P123-$T123))),"")</f>
        <v/>
      </c>
      <c r="Y123" s="37">
        <f>IFERROR(IF($A123="","",$X123*$V123),"")</f>
        <v/>
      </c>
      <c r="Z123" s="37">
        <f>IFERROR(IF($A123="","",$X123*$W123),"")</f>
        <v/>
      </c>
      <c r="AA123" s="37">
        <f>IFERROR(IF($A123="","",$Y123-$Z123),"")</f>
        <v/>
      </c>
      <c r="AB123" s="30" t="n"/>
      <c r="AC123" s="30" t="n"/>
      <c r="AD123" s="30" t="n"/>
      <c r="AE123" s="56" t="n"/>
      <c r="AF123" s="37">
        <f>IFERROR(IF($A123="","",$AB123*$AE123),"")</f>
        <v/>
      </c>
      <c r="AG123" s="56" t="n"/>
      <c r="AH123" s="37">
        <f>IFERROR(IF($A123="","",$AB123*$AG123),"")</f>
        <v/>
      </c>
      <c r="AI123" s="30" t="n"/>
      <c r="AJ123" s="30" t="n"/>
      <c r="AK123" s="30" t="n"/>
      <c r="AL123" s="37">
        <f>IFERROR(IF($A123="","",SUM($Q123,$AB123,$AC123,$AD123,$AF123)),"")</f>
        <v/>
      </c>
      <c r="AM123" s="37">
        <f>IFERROR(IF($A123="","",SUM($S123,$AH123,$AI123,$AJ123,$AK123)),"")</f>
        <v/>
      </c>
      <c r="AN123" s="37">
        <f>IFERROR(IF($A123="","",$AL123-$AM123),"")</f>
        <v/>
      </c>
      <c r="AO123" s="37">
        <f>IFERROR(IF($A123="","",$AN123-$AA123),"")</f>
        <v/>
      </c>
      <c r="AP123" s="37">
        <f>IFERROR(IF($A123="","",$AN123/$P123),"")</f>
        <v/>
      </c>
      <c r="AQ123" s="37">
        <f>IFERROR(IF($A123="","",$N123-$V123),"")</f>
        <v/>
      </c>
      <c r="AR123" s="58">
        <f>IFERROR(IF($A123="","",$N123/$V123),"")</f>
        <v/>
      </c>
      <c r="AS123" s="58">
        <f>IFERROR(IF($A123="","",$X123/$P123),"")</f>
        <v/>
      </c>
      <c r="AT123" s="58">
        <f>IFERROR(IF($A123="","",$AN123/$AL123),"")</f>
        <v/>
      </c>
      <c r="AU123" s="39">
        <f>IFERROR(IF($A123="","",IF($AX123&lt;&gt;"OK","Hold / Incomplete",IF($AO123&gt;='Assumptions'!$B$14,"Accept",IF($AO123&gt;='Assumptions'!$B$15,"Review","Decline")))),"Hold / Incomplete")</f>
        <v/>
      </c>
      <c r="AV123" s="39">
        <f>IFERROR(IF($A123="","",IF(OR($G123="Lost",$G123="Canceled"),"Closed",IF($I123="","Missing Due Date",IF($I123&lt;TODAY(),"Overdue",IF($I123=TODAY(),"Due Today",IF($I123&lt;=TODAY()+7,"Due Within 7 Days","Future")))))),"")</f>
        <v/>
      </c>
      <c r="AW123" s="39">
        <f>IFERROR(IF($A123="","",IF(OR($L123="",$M123="",$T123="",$U123=""),"Missing Inputs",IF($P123&gt;$T123,"Capacity Exceeded",IF($L123&gt;'Assumptions'!$B$3,"Peak Review",IF($O123&gt;'Assumptions'!$B$17,"Wash Alert","OK"))))),"Missing Inputs")</f>
        <v/>
      </c>
      <c r="AX123" s="39">
        <f>IFERROR(IF($A123="","",IF($A123="","Missing ID",IF(OR($J123="",$K123=""),"Missing Dates",IF($K123&lt;$J123,"End Before Start",IF(OR($M123="",$T123=""),"Missing Room Nights",IF($N123="","Missing Group ADR",IF(OR($U123="",$V123=""),"Missing Transient Forecast",IF(COUNTIF($A$2:$A$151,$A123)&gt;1,"Duplicate ID",IF($AW123&lt;&gt;"OK","Capacity Issue","OK"))))))))),"Missing Inputs")</f>
        <v/>
      </c>
      <c r="AY123" s="27" t="n"/>
      <c r="AZ123" s="55" t="n"/>
    </row>
    <row r="124">
      <c r="A124" s="27" t="n"/>
      <c r="B124" s="27" t="n"/>
      <c r="C124" s="27" t="n"/>
      <c r="D124" s="27" t="n"/>
      <c r="E124" s="27" t="n"/>
      <c r="F124" s="27" t="n"/>
      <c r="G124" s="27" t="n"/>
      <c r="H124" s="55" t="n"/>
      <c r="I124" s="55" t="n"/>
      <c r="J124" s="55" t="n"/>
      <c r="K124" s="55" t="n"/>
      <c r="L124" s="29" t="n"/>
      <c r="M124" s="29" t="n"/>
      <c r="N124" s="30" t="n"/>
      <c r="O124" s="56" t="n"/>
      <c r="P124" s="32">
        <f>IFERROR(IF($A124="","",ROUND($M124*(1-$O124),0)),"")</f>
        <v/>
      </c>
      <c r="Q124" s="33">
        <f>IFERROR(IF($A124="","",$P124*$N124),"")</f>
        <v/>
      </c>
      <c r="R124" s="30" t="n"/>
      <c r="S124" s="33">
        <f>IFERROR(IF($A124="","",$P124*$R124),"")</f>
        <v/>
      </c>
      <c r="T124" s="29" t="n"/>
      <c r="U124" s="29" t="n"/>
      <c r="V124" s="30" t="n"/>
      <c r="W124" s="30" t="n"/>
      <c r="X124" s="32">
        <f>IFERROR(IF($A124="","",MIN($P124,MAX(0,$U124+$P124-$T124))),"")</f>
        <v/>
      </c>
      <c r="Y124" s="33">
        <f>IFERROR(IF($A124="","",$X124*$V124),"")</f>
        <v/>
      </c>
      <c r="Z124" s="33">
        <f>IFERROR(IF($A124="","",$X124*$W124),"")</f>
        <v/>
      </c>
      <c r="AA124" s="33">
        <f>IFERROR(IF($A124="","",$Y124-$Z124),"")</f>
        <v/>
      </c>
      <c r="AB124" s="30" t="n"/>
      <c r="AC124" s="30" t="n"/>
      <c r="AD124" s="30" t="n"/>
      <c r="AE124" s="56" t="n"/>
      <c r="AF124" s="33">
        <f>IFERROR(IF($A124="","",$AB124*$AE124),"")</f>
        <v/>
      </c>
      <c r="AG124" s="56" t="n"/>
      <c r="AH124" s="33">
        <f>IFERROR(IF($A124="","",$AB124*$AG124),"")</f>
        <v/>
      </c>
      <c r="AI124" s="30" t="n"/>
      <c r="AJ124" s="30" t="n"/>
      <c r="AK124" s="30" t="n"/>
      <c r="AL124" s="33">
        <f>IFERROR(IF($A124="","",SUM($Q124,$AB124,$AC124,$AD124,$AF124)),"")</f>
        <v/>
      </c>
      <c r="AM124" s="33">
        <f>IFERROR(IF($A124="","",SUM($S124,$AH124,$AI124,$AJ124,$AK124)),"")</f>
        <v/>
      </c>
      <c r="AN124" s="33">
        <f>IFERROR(IF($A124="","",$AL124-$AM124),"")</f>
        <v/>
      </c>
      <c r="AO124" s="33">
        <f>IFERROR(IF($A124="","",$AN124-$AA124),"")</f>
        <v/>
      </c>
      <c r="AP124" s="33">
        <f>IFERROR(IF($A124="","",$AN124/$P124),"")</f>
        <v/>
      </c>
      <c r="AQ124" s="33">
        <f>IFERROR(IF($A124="","",$N124-$V124),"")</f>
        <v/>
      </c>
      <c r="AR124" s="57">
        <f>IFERROR(IF($A124="","",$N124/$V124),"")</f>
        <v/>
      </c>
      <c r="AS124" s="57">
        <f>IFERROR(IF($A124="","",$X124/$P124),"")</f>
        <v/>
      </c>
      <c r="AT124" s="57">
        <f>IFERROR(IF($A124="","",$AN124/$AL124),"")</f>
        <v/>
      </c>
      <c r="AU124" s="35">
        <f>IFERROR(IF($A124="","",IF($AX124&lt;&gt;"OK","Hold / Incomplete",IF($AO124&gt;='Assumptions'!$B$14,"Accept",IF($AO124&gt;='Assumptions'!$B$15,"Review","Decline")))),"Hold / Incomplete")</f>
        <v/>
      </c>
      <c r="AV124" s="35">
        <f>IFERROR(IF($A124="","",IF(OR($G124="Lost",$G124="Canceled"),"Closed",IF($I124="","Missing Due Date",IF($I124&lt;TODAY(),"Overdue",IF($I124=TODAY(),"Due Today",IF($I124&lt;=TODAY()+7,"Due Within 7 Days","Future")))))),"")</f>
        <v/>
      </c>
      <c r="AW124" s="35">
        <f>IFERROR(IF($A124="","",IF(OR($L124="",$M124="",$T124="",$U124=""),"Missing Inputs",IF($P124&gt;$T124,"Capacity Exceeded",IF($L124&gt;'Assumptions'!$B$3,"Peak Review",IF($O124&gt;'Assumptions'!$B$17,"Wash Alert","OK"))))),"Missing Inputs")</f>
        <v/>
      </c>
      <c r="AX124" s="35">
        <f>IFERROR(IF($A124="","",IF($A124="","Missing ID",IF(OR($J124="",$K124=""),"Missing Dates",IF($K124&lt;$J124,"End Before Start",IF(OR($M124="",$T124=""),"Missing Room Nights",IF($N124="","Missing Group ADR",IF(OR($U124="",$V124=""),"Missing Transient Forecast",IF(COUNTIF($A$2:$A$151,$A124)&gt;1,"Duplicate ID",IF($AW124&lt;&gt;"OK","Capacity Issue","OK"))))))))),"Missing Inputs")</f>
        <v/>
      </c>
      <c r="AY124" s="27" t="n"/>
      <c r="AZ124" s="55" t="n"/>
    </row>
    <row r="125">
      <c r="A125" s="27" t="n"/>
      <c r="B125" s="27" t="n"/>
      <c r="C125" s="27" t="n"/>
      <c r="D125" s="27" t="n"/>
      <c r="E125" s="27" t="n"/>
      <c r="F125" s="27" t="n"/>
      <c r="G125" s="27" t="n"/>
      <c r="H125" s="55" t="n"/>
      <c r="I125" s="55" t="n"/>
      <c r="J125" s="55" t="n"/>
      <c r="K125" s="55" t="n"/>
      <c r="L125" s="29" t="n"/>
      <c r="M125" s="29" t="n"/>
      <c r="N125" s="30" t="n"/>
      <c r="O125" s="56" t="n"/>
      <c r="P125" s="36">
        <f>IFERROR(IF($A125="","",ROUND($M125*(1-$O125),0)),"")</f>
        <v/>
      </c>
      <c r="Q125" s="37">
        <f>IFERROR(IF($A125="","",$P125*$N125),"")</f>
        <v/>
      </c>
      <c r="R125" s="30" t="n"/>
      <c r="S125" s="37">
        <f>IFERROR(IF($A125="","",$P125*$R125),"")</f>
        <v/>
      </c>
      <c r="T125" s="29" t="n"/>
      <c r="U125" s="29" t="n"/>
      <c r="V125" s="30" t="n"/>
      <c r="W125" s="30" t="n"/>
      <c r="X125" s="36">
        <f>IFERROR(IF($A125="","",MIN($P125,MAX(0,$U125+$P125-$T125))),"")</f>
        <v/>
      </c>
      <c r="Y125" s="37">
        <f>IFERROR(IF($A125="","",$X125*$V125),"")</f>
        <v/>
      </c>
      <c r="Z125" s="37">
        <f>IFERROR(IF($A125="","",$X125*$W125),"")</f>
        <v/>
      </c>
      <c r="AA125" s="37">
        <f>IFERROR(IF($A125="","",$Y125-$Z125),"")</f>
        <v/>
      </c>
      <c r="AB125" s="30" t="n"/>
      <c r="AC125" s="30" t="n"/>
      <c r="AD125" s="30" t="n"/>
      <c r="AE125" s="56" t="n"/>
      <c r="AF125" s="37">
        <f>IFERROR(IF($A125="","",$AB125*$AE125),"")</f>
        <v/>
      </c>
      <c r="AG125" s="56" t="n"/>
      <c r="AH125" s="37">
        <f>IFERROR(IF($A125="","",$AB125*$AG125),"")</f>
        <v/>
      </c>
      <c r="AI125" s="30" t="n"/>
      <c r="AJ125" s="30" t="n"/>
      <c r="AK125" s="30" t="n"/>
      <c r="AL125" s="37">
        <f>IFERROR(IF($A125="","",SUM($Q125,$AB125,$AC125,$AD125,$AF125)),"")</f>
        <v/>
      </c>
      <c r="AM125" s="37">
        <f>IFERROR(IF($A125="","",SUM($S125,$AH125,$AI125,$AJ125,$AK125)),"")</f>
        <v/>
      </c>
      <c r="AN125" s="37">
        <f>IFERROR(IF($A125="","",$AL125-$AM125),"")</f>
        <v/>
      </c>
      <c r="AO125" s="37">
        <f>IFERROR(IF($A125="","",$AN125-$AA125),"")</f>
        <v/>
      </c>
      <c r="AP125" s="37">
        <f>IFERROR(IF($A125="","",$AN125/$P125),"")</f>
        <v/>
      </c>
      <c r="AQ125" s="37">
        <f>IFERROR(IF($A125="","",$N125-$V125),"")</f>
        <v/>
      </c>
      <c r="AR125" s="58">
        <f>IFERROR(IF($A125="","",$N125/$V125),"")</f>
        <v/>
      </c>
      <c r="AS125" s="58">
        <f>IFERROR(IF($A125="","",$X125/$P125),"")</f>
        <v/>
      </c>
      <c r="AT125" s="58">
        <f>IFERROR(IF($A125="","",$AN125/$AL125),"")</f>
        <v/>
      </c>
      <c r="AU125" s="39">
        <f>IFERROR(IF($A125="","",IF($AX125&lt;&gt;"OK","Hold / Incomplete",IF($AO125&gt;='Assumptions'!$B$14,"Accept",IF($AO125&gt;='Assumptions'!$B$15,"Review","Decline")))),"Hold / Incomplete")</f>
        <v/>
      </c>
      <c r="AV125" s="39">
        <f>IFERROR(IF($A125="","",IF(OR($G125="Lost",$G125="Canceled"),"Closed",IF($I125="","Missing Due Date",IF($I125&lt;TODAY(),"Overdue",IF($I125=TODAY(),"Due Today",IF($I125&lt;=TODAY()+7,"Due Within 7 Days","Future")))))),"")</f>
        <v/>
      </c>
      <c r="AW125" s="39">
        <f>IFERROR(IF($A125="","",IF(OR($L125="",$M125="",$T125="",$U125=""),"Missing Inputs",IF($P125&gt;$T125,"Capacity Exceeded",IF($L125&gt;'Assumptions'!$B$3,"Peak Review",IF($O125&gt;'Assumptions'!$B$17,"Wash Alert","OK"))))),"Missing Inputs")</f>
        <v/>
      </c>
      <c r="AX125" s="39">
        <f>IFERROR(IF($A125="","",IF($A125="","Missing ID",IF(OR($J125="",$K125=""),"Missing Dates",IF($K125&lt;$J125,"End Before Start",IF(OR($M125="",$T125=""),"Missing Room Nights",IF($N125="","Missing Group ADR",IF(OR($U125="",$V125=""),"Missing Transient Forecast",IF(COUNTIF($A$2:$A$151,$A125)&gt;1,"Duplicate ID",IF($AW125&lt;&gt;"OK","Capacity Issue","OK"))))))))),"Missing Inputs")</f>
        <v/>
      </c>
      <c r="AY125" s="27" t="n"/>
      <c r="AZ125" s="55" t="n"/>
    </row>
    <row r="126">
      <c r="A126" s="27" t="n"/>
      <c r="B126" s="27" t="n"/>
      <c r="C126" s="27" t="n"/>
      <c r="D126" s="27" t="n"/>
      <c r="E126" s="27" t="n"/>
      <c r="F126" s="27" t="n"/>
      <c r="G126" s="27" t="n"/>
      <c r="H126" s="55" t="n"/>
      <c r="I126" s="55" t="n"/>
      <c r="J126" s="55" t="n"/>
      <c r="K126" s="55" t="n"/>
      <c r="L126" s="29" t="n"/>
      <c r="M126" s="29" t="n"/>
      <c r="N126" s="30" t="n"/>
      <c r="O126" s="56" t="n"/>
      <c r="P126" s="32">
        <f>IFERROR(IF($A126="","",ROUND($M126*(1-$O126),0)),"")</f>
        <v/>
      </c>
      <c r="Q126" s="33">
        <f>IFERROR(IF($A126="","",$P126*$N126),"")</f>
        <v/>
      </c>
      <c r="R126" s="30" t="n"/>
      <c r="S126" s="33">
        <f>IFERROR(IF($A126="","",$P126*$R126),"")</f>
        <v/>
      </c>
      <c r="T126" s="29" t="n"/>
      <c r="U126" s="29" t="n"/>
      <c r="V126" s="30" t="n"/>
      <c r="W126" s="30" t="n"/>
      <c r="X126" s="32">
        <f>IFERROR(IF($A126="","",MIN($P126,MAX(0,$U126+$P126-$T126))),"")</f>
        <v/>
      </c>
      <c r="Y126" s="33">
        <f>IFERROR(IF($A126="","",$X126*$V126),"")</f>
        <v/>
      </c>
      <c r="Z126" s="33">
        <f>IFERROR(IF($A126="","",$X126*$W126),"")</f>
        <v/>
      </c>
      <c r="AA126" s="33">
        <f>IFERROR(IF($A126="","",$Y126-$Z126),"")</f>
        <v/>
      </c>
      <c r="AB126" s="30" t="n"/>
      <c r="AC126" s="30" t="n"/>
      <c r="AD126" s="30" t="n"/>
      <c r="AE126" s="56" t="n"/>
      <c r="AF126" s="33">
        <f>IFERROR(IF($A126="","",$AB126*$AE126),"")</f>
        <v/>
      </c>
      <c r="AG126" s="56" t="n"/>
      <c r="AH126" s="33">
        <f>IFERROR(IF($A126="","",$AB126*$AG126),"")</f>
        <v/>
      </c>
      <c r="AI126" s="30" t="n"/>
      <c r="AJ126" s="30" t="n"/>
      <c r="AK126" s="30" t="n"/>
      <c r="AL126" s="33">
        <f>IFERROR(IF($A126="","",SUM($Q126,$AB126,$AC126,$AD126,$AF126)),"")</f>
        <v/>
      </c>
      <c r="AM126" s="33">
        <f>IFERROR(IF($A126="","",SUM($S126,$AH126,$AI126,$AJ126,$AK126)),"")</f>
        <v/>
      </c>
      <c r="AN126" s="33">
        <f>IFERROR(IF($A126="","",$AL126-$AM126),"")</f>
        <v/>
      </c>
      <c r="AO126" s="33">
        <f>IFERROR(IF($A126="","",$AN126-$AA126),"")</f>
        <v/>
      </c>
      <c r="AP126" s="33">
        <f>IFERROR(IF($A126="","",$AN126/$P126),"")</f>
        <v/>
      </c>
      <c r="AQ126" s="33">
        <f>IFERROR(IF($A126="","",$N126-$V126),"")</f>
        <v/>
      </c>
      <c r="AR126" s="57">
        <f>IFERROR(IF($A126="","",$N126/$V126),"")</f>
        <v/>
      </c>
      <c r="AS126" s="57">
        <f>IFERROR(IF($A126="","",$X126/$P126),"")</f>
        <v/>
      </c>
      <c r="AT126" s="57">
        <f>IFERROR(IF($A126="","",$AN126/$AL126),"")</f>
        <v/>
      </c>
      <c r="AU126" s="35">
        <f>IFERROR(IF($A126="","",IF($AX126&lt;&gt;"OK","Hold / Incomplete",IF($AO126&gt;='Assumptions'!$B$14,"Accept",IF($AO126&gt;='Assumptions'!$B$15,"Review","Decline")))),"Hold / Incomplete")</f>
        <v/>
      </c>
      <c r="AV126" s="35">
        <f>IFERROR(IF($A126="","",IF(OR($G126="Lost",$G126="Canceled"),"Closed",IF($I126="","Missing Due Date",IF($I126&lt;TODAY(),"Overdue",IF($I126=TODAY(),"Due Today",IF($I126&lt;=TODAY()+7,"Due Within 7 Days","Future")))))),"")</f>
        <v/>
      </c>
      <c r="AW126" s="35">
        <f>IFERROR(IF($A126="","",IF(OR($L126="",$M126="",$T126="",$U126=""),"Missing Inputs",IF($P126&gt;$T126,"Capacity Exceeded",IF($L126&gt;'Assumptions'!$B$3,"Peak Review",IF($O126&gt;'Assumptions'!$B$17,"Wash Alert","OK"))))),"Missing Inputs")</f>
        <v/>
      </c>
      <c r="AX126" s="35">
        <f>IFERROR(IF($A126="","",IF($A126="","Missing ID",IF(OR($J126="",$K126=""),"Missing Dates",IF($K126&lt;$J126,"End Before Start",IF(OR($M126="",$T126=""),"Missing Room Nights",IF($N126="","Missing Group ADR",IF(OR($U126="",$V126=""),"Missing Transient Forecast",IF(COUNTIF($A$2:$A$151,$A126)&gt;1,"Duplicate ID",IF($AW126&lt;&gt;"OK","Capacity Issue","OK"))))))))),"Missing Inputs")</f>
        <v/>
      </c>
      <c r="AY126" s="27" t="n"/>
      <c r="AZ126" s="55" t="n"/>
    </row>
    <row r="127">
      <c r="A127" s="27" t="n"/>
      <c r="B127" s="27" t="n"/>
      <c r="C127" s="27" t="n"/>
      <c r="D127" s="27" t="n"/>
      <c r="E127" s="27" t="n"/>
      <c r="F127" s="27" t="n"/>
      <c r="G127" s="27" t="n"/>
      <c r="H127" s="55" t="n"/>
      <c r="I127" s="55" t="n"/>
      <c r="J127" s="55" t="n"/>
      <c r="K127" s="55" t="n"/>
      <c r="L127" s="29" t="n"/>
      <c r="M127" s="29" t="n"/>
      <c r="N127" s="30" t="n"/>
      <c r="O127" s="56" t="n"/>
      <c r="P127" s="36">
        <f>IFERROR(IF($A127="","",ROUND($M127*(1-$O127),0)),"")</f>
        <v/>
      </c>
      <c r="Q127" s="37">
        <f>IFERROR(IF($A127="","",$P127*$N127),"")</f>
        <v/>
      </c>
      <c r="R127" s="30" t="n"/>
      <c r="S127" s="37">
        <f>IFERROR(IF($A127="","",$P127*$R127),"")</f>
        <v/>
      </c>
      <c r="T127" s="29" t="n"/>
      <c r="U127" s="29" t="n"/>
      <c r="V127" s="30" t="n"/>
      <c r="W127" s="30" t="n"/>
      <c r="X127" s="36">
        <f>IFERROR(IF($A127="","",MIN($P127,MAX(0,$U127+$P127-$T127))),"")</f>
        <v/>
      </c>
      <c r="Y127" s="37">
        <f>IFERROR(IF($A127="","",$X127*$V127),"")</f>
        <v/>
      </c>
      <c r="Z127" s="37">
        <f>IFERROR(IF($A127="","",$X127*$W127),"")</f>
        <v/>
      </c>
      <c r="AA127" s="37">
        <f>IFERROR(IF($A127="","",$Y127-$Z127),"")</f>
        <v/>
      </c>
      <c r="AB127" s="30" t="n"/>
      <c r="AC127" s="30" t="n"/>
      <c r="AD127" s="30" t="n"/>
      <c r="AE127" s="56" t="n"/>
      <c r="AF127" s="37">
        <f>IFERROR(IF($A127="","",$AB127*$AE127),"")</f>
        <v/>
      </c>
      <c r="AG127" s="56" t="n"/>
      <c r="AH127" s="37">
        <f>IFERROR(IF($A127="","",$AB127*$AG127),"")</f>
        <v/>
      </c>
      <c r="AI127" s="30" t="n"/>
      <c r="AJ127" s="30" t="n"/>
      <c r="AK127" s="30" t="n"/>
      <c r="AL127" s="37">
        <f>IFERROR(IF($A127="","",SUM($Q127,$AB127,$AC127,$AD127,$AF127)),"")</f>
        <v/>
      </c>
      <c r="AM127" s="37">
        <f>IFERROR(IF($A127="","",SUM($S127,$AH127,$AI127,$AJ127,$AK127)),"")</f>
        <v/>
      </c>
      <c r="AN127" s="37">
        <f>IFERROR(IF($A127="","",$AL127-$AM127),"")</f>
        <v/>
      </c>
      <c r="AO127" s="37">
        <f>IFERROR(IF($A127="","",$AN127-$AA127),"")</f>
        <v/>
      </c>
      <c r="AP127" s="37">
        <f>IFERROR(IF($A127="","",$AN127/$P127),"")</f>
        <v/>
      </c>
      <c r="AQ127" s="37">
        <f>IFERROR(IF($A127="","",$N127-$V127),"")</f>
        <v/>
      </c>
      <c r="AR127" s="58">
        <f>IFERROR(IF($A127="","",$N127/$V127),"")</f>
        <v/>
      </c>
      <c r="AS127" s="58">
        <f>IFERROR(IF($A127="","",$X127/$P127),"")</f>
        <v/>
      </c>
      <c r="AT127" s="58">
        <f>IFERROR(IF($A127="","",$AN127/$AL127),"")</f>
        <v/>
      </c>
      <c r="AU127" s="39">
        <f>IFERROR(IF($A127="","",IF($AX127&lt;&gt;"OK","Hold / Incomplete",IF($AO127&gt;='Assumptions'!$B$14,"Accept",IF($AO127&gt;='Assumptions'!$B$15,"Review","Decline")))),"Hold / Incomplete")</f>
        <v/>
      </c>
      <c r="AV127" s="39">
        <f>IFERROR(IF($A127="","",IF(OR($G127="Lost",$G127="Canceled"),"Closed",IF($I127="","Missing Due Date",IF($I127&lt;TODAY(),"Overdue",IF($I127=TODAY(),"Due Today",IF($I127&lt;=TODAY()+7,"Due Within 7 Days","Future")))))),"")</f>
        <v/>
      </c>
      <c r="AW127" s="39">
        <f>IFERROR(IF($A127="","",IF(OR($L127="",$M127="",$T127="",$U127=""),"Missing Inputs",IF($P127&gt;$T127,"Capacity Exceeded",IF($L127&gt;'Assumptions'!$B$3,"Peak Review",IF($O127&gt;'Assumptions'!$B$17,"Wash Alert","OK"))))),"Missing Inputs")</f>
        <v/>
      </c>
      <c r="AX127" s="39">
        <f>IFERROR(IF($A127="","",IF($A127="","Missing ID",IF(OR($J127="",$K127=""),"Missing Dates",IF($K127&lt;$J127,"End Before Start",IF(OR($M127="",$T127=""),"Missing Room Nights",IF($N127="","Missing Group ADR",IF(OR($U127="",$V127=""),"Missing Transient Forecast",IF(COUNTIF($A$2:$A$151,$A127)&gt;1,"Duplicate ID",IF($AW127&lt;&gt;"OK","Capacity Issue","OK"))))))))),"Missing Inputs")</f>
        <v/>
      </c>
      <c r="AY127" s="27" t="n"/>
      <c r="AZ127" s="55" t="n"/>
    </row>
    <row r="128">
      <c r="A128" s="27" t="n"/>
      <c r="B128" s="27" t="n"/>
      <c r="C128" s="27" t="n"/>
      <c r="D128" s="27" t="n"/>
      <c r="E128" s="27" t="n"/>
      <c r="F128" s="27" t="n"/>
      <c r="G128" s="27" t="n"/>
      <c r="H128" s="55" t="n"/>
      <c r="I128" s="55" t="n"/>
      <c r="J128" s="55" t="n"/>
      <c r="K128" s="55" t="n"/>
      <c r="L128" s="29" t="n"/>
      <c r="M128" s="29" t="n"/>
      <c r="N128" s="30" t="n"/>
      <c r="O128" s="56" t="n"/>
      <c r="P128" s="32">
        <f>IFERROR(IF($A128="","",ROUND($M128*(1-$O128),0)),"")</f>
        <v/>
      </c>
      <c r="Q128" s="33">
        <f>IFERROR(IF($A128="","",$P128*$N128),"")</f>
        <v/>
      </c>
      <c r="R128" s="30" t="n"/>
      <c r="S128" s="33">
        <f>IFERROR(IF($A128="","",$P128*$R128),"")</f>
        <v/>
      </c>
      <c r="T128" s="29" t="n"/>
      <c r="U128" s="29" t="n"/>
      <c r="V128" s="30" t="n"/>
      <c r="W128" s="30" t="n"/>
      <c r="X128" s="32">
        <f>IFERROR(IF($A128="","",MIN($P128,MAX(0,$U128+$P128-$T128))),"")</f>
        <v/>
      </c>
      <c r="Y128" s="33">
        <f>IFERROR(IF($A128="","",$X128*$V128),"")</f>
        <v/>
      </c>
      <c r="Z128" s="33">
        <f>IFERROR(IF($A128="","",$X128*$W128),"")</f>
        <v/>
      </c>
      <c r="AA128" s="33">
        <f>IFERROR(IF($A128="","",$Y128-$Z128),"")</f>
        <v/>
      </c>
      <c r="AB128" s="30" t="n"/>
      <c r="AC128" s="30" t="n"/>
      <c r="AD128" s="30" t="n"/>
      <c r="AE128" s="56" t="n"/>
      <c r="AF128" s="33">
        <f>IFERROR(IF($A128="","",$AB128*$AE128),"")</f>
        <v/>
      </c>
      <c r="AG128" s="56" t="n"/>
      <c r="AH128" s="33">
        <f>IFERROR(IF($A128="","",$AB128*$AG128),"")</f>
        <v/>
      </c>
      <c r="AI128" s="30" t="n"/>
      <c r="AJ128" s="30" t="n"/>
      <c r="AK128" s="30" t="n"/>
      <c r="AL128" s="33">
        <f>IFERROR(IF($A128="","",SUM($Q128,$AB128,$AC128,$AD128,$AF128)),"")</f>
        <v/>
      </c>
      <c r="AM128" s="33">
        <f>IFERROR(IF($A128="","",SUM($S128,$AH128,$AI128,$AJ128,$AK128)),"")</f>
        <v/>
      </c>
      <c r="AN128" s="33">
        <f>IFERROR(IF($A128="","",$AL128-$AM128),"")</f>
        <v/>
      </c>
      <c r="AO128" s="33">
        <f>IFERROR(IF($A128="","",$AN128-$AA128),"")</f>
        <v/>
      </c>
      <c r="AP128" s="33">
        <f>IFERROR(IF($A128="","",$AN128/$P128),"")</f>
        <v/>
      </c>
      <c r="AQ128" s="33">
        <f>IFERROR(IF($A128="","",$N128-$V128),"")</f>
        <v/>
      </c>
      <c r="AR128" s="57">
        <f>IFERROR(IF($A128="","",$N128/$V128),"")</f>
        <v/>
      </c>
      <c r="AS128" s="57">
        <f>IFERROR(IF($A128="","",$X128/$P128),"")</f>
        <v/>
      </c>
      <c r="AT128" s="57">
        <f>IFERROR(IF($A128="","",$AN128/$AL128),"")</f>
        <v/>
      </c>
      <c r="AU128" s="35">
        <f>IFERROR(IF($A128="","",IF($AX128&lt;&gt;"OK","Hold / Incomplete",IF($AO128&gt;='Assumptions'!$B$14,"Accept",IF($AO128&gt;='Assumptions'!$B$15,"Review","Decline")))),"Hold / Incomplete")</f>
        <v/>
      </c>
      <c r="AV128" s="35">
        <f>IFERROR(IF($A128="","",IF(OR($G128="Lost",$G128="Canceled"),"Closed",IF($I128="","Missing Due Date",IF($I128&lt;TODAY(),"Overdue",IF($I128=TODAY(),"Due Today",IF($I128&lt;=TODAY()+7,"Due Within 7 Days","Future")))))),"")</f>
        <v/>
      </c>
      <c r="AW128" s="35">
        <f>IFERROR(IF($A128="","",IF(OR($L128="",$M128="",$T128="",$U128=""),"Missing Inputs",IF($P128&gt;$T128,"Capacity Exceeded",IF($L128&gt;'Assumptions'!$B$3,"Peak Review",IF($O128&gt;'Assumptions'!$B$17,"Wash Alert","OK"))))),"Missing Inputs")</f>
        <v/>
      </c>
      <c r="AX128" s="35">
        <f>IFERROR(IF($A128="","",IF($A128="","Missing ID",IF(OR($J128="",$K128=""),"Missing Dates",IF($K128&lt;$J128,"End Before Start",IF(OR($M128="",$T128=""),"Missing Room Nights",IF($N128="","Missing Group ADR",IF(OR($U128="",$V128=""),"Missing Transient Forecast",IF(COUNTIF($A$2:$A$151,$A128)&gt;1,"Duplicate ID",IF($AW128&lt;&gt;"OK","Capacity Issue","OK"))))))))),"Missing Inputs")</f>
        <v/>
      </c>
      <c r="AY128" s="27" t="n"/>
      <c r="AZ128" s="55" t="n"/>
    </row>
    <row r="129">
      <c r="A129" s="27" t="n"/>
      <c r="B129" s="27" t="n"/>
      <c r="C129" s="27" t="n"/>
      <c r="D129" s="27" t="n"/>
      <c r="E129" s="27" t="n"/>
      <c r="F129" s="27" t="n"/>
      <c r="G129" s="27" t="n"/>
      <c r="H129" s="55" t="n"/>
      <c r="I129" s="55" t="n"/>
      <c r="J129" s="55" t="n"/>
      <c r="K129" s="55" t="n"/>
      <c r="L129" s="29" t="n"/>
      <c r="M129" s="29" t="n"/>
      <c r="N129" s="30" t="n"/>
      <c r="O129" s="56" t="n"/>
      <c r="P129" s="36">
        <f>IFERROR(IF($A129="","",ROUND($M129*(1-$O129),0)),"")</f>
        <v/>
      </c>
      <c r="Q129" s="37">
        <f>IFERROR(IF($A129="","",$P129*$N129),"")</f>
        <v/>
      </c>
      <c r="R129" s="30" t="n"/>
      <c r="S129" s="37">
        <f>IFERROR(IF($A129="","",$P129*$R129),"")</f>
        <v/>
      </c>
      <c r="T129" s="29" t="n"/>
      <c r="U129" s="29" t="n"/>
      <c r="V129" s="30" t="n"/>
      <c r="W129" s="30" t="n"/>
      <c r="X129" s="36">
        <f>IFERROR(IF($A129="","",MIN($P129,MAX(0,$U129+$P129-$T129))),"")</f>
        <v/>
      </c>
      <c r="Y129" s="37">
        <f>IFERROR(IF($A129="","",$X129*$V129),"")</f>
        <v/>
      </c>
      <c r="Z129" s="37">
        <f>IFERROR(IF($A129="","",$X129*$W129),"")</f>
        <v/>
      </c>
      <c r="AA129" s="37">
        <f>IFERROR(IF($A129="","",$Y129-$Z129),"")</f>
        <v/>
      </c>
      <c r="AB129" s="30" t="n"/>
      <c r="AC129" s="30" t="n"/>
      <c r="AD129" s="30" t="n"/>
      <c r="AE129" s="56" t="n"/>
      <c r="AF129" s="37">
        <f>IFERROR(IF($A129="","",$AB129*$AE129),"")</f>
        <v/>
      </c>
      <c r="AG129" s="56" t="n"/>
      <c r="AH129" s="37">
        <f>IFERROR(IF($A129="","",$AB129*$AG129),"")</f>
        <v/>
      </c>
      <c r="AI129" s="30" t="n"/>
      <c r="AJ129" s="30" t="n"/>
      <c r="AK129" s="30" t="n"/>
      <c r="AL129" s="37">
        <f>IFERROR(IF($A129="","",SUM($Q129,$AB129,$AC129,$AD129,$AF129)),"")</f>
        <v/>
      </c>
      <c r="AM129" s="37">
        <f>IFERROR(IF($A129="","",SUM($S129,$AH129,$AI129,$AJ129,$AK129)),"")</f>
        <v/>
      </c>
      <c r="AN129" s="37">
        <f>IFERROR(IF($A129="","",$AL129-$AM129),"")</f>
        <v/>
      </c>
      <c r="AO129" s="37">
        <f>IFERROR(IF($A129="","",$AN129-$AA129),"")</f>
        <v/>
      </c>
      <c r="AP129" s="37">
        <f>IFERROR(IF($A129="","",$AN129/$P129),"")</f>
        <v/>
      </c>
      <c r="AQ129" s="37">
        <f>IFERROR(IF($A129="","",$N129-$V129),"")</f>
        <v/>
      </c>
      <c r="AR129" s="58">
        <f>IFERROR(IF($A129="","",$N129/$V129),"")</f>
        <v/>
      </c>
      <c r="AS129" s="58">
        <f>IFERROR(IF($A129="","",$X129/$P129),"")</f>
        <v/>
      </c>
      <c r="AT129" s="58">
        <f>IFERROR(IF($A129="","",$AN129/$AL129),"")</f>
        <v/>
      </c>
      <c r="AU129" s="39">
        <f>IFERROR(IF($A129="","",IF($AX129&lt;&gt;"OK","Hold / Incomplete",IF($AO129&gt;='Assumptions'!$B$14,"Accept",IF($AO129&gt;='Assumptions'!$B$15,"Review","Decline")))),"Hold / Incomplete")</f>
        <v/>
      </c>
      <c r="AV129" s="39">
        <f>IFERROR(IF($A129="","",IF(OR($G129="Lost",$G129="Canceled"),"Closed",IF($I129="","Missing Due Date",IF($I129&lt;TODAY(),"Overdue",IF($I129=TODAY(),"Due Today",IF($I129&lt;=TODAY()+7,"Due Within 7 Days","Future")))))),"")</f>
        <v/>
      </c>
      <c r="AW129" s="39">
        <f>IFERROR(IF($A129="","",IF(OR($L129="",$M129="",$T129="",$U129=""),"Missing Inputs",IF($P129&gt;$T129,"Capacity Exceeded",IF($L129&gt;'Assumptions'!$B$3,"Peak Review",IF($O129&gt;'Assumptions'!$B$17,"Wash Alert","OK"))))),"Missing Inputs")</f>
        <v/>
      </c>
      <c r="AX129" s="39">
        <f>IFERROR(IF($A129="","",IF($A129="","Missing ID",IF(OR($J129="",$K129=""),"Missing Dates",IF($K129&lt;$J129,"End Before Start",IF(OR($M129="",$T129=""),"Missing Room Nights",IF($N129="","Missing Group ADR",IF(OR($U129="",$V129=""),"Missing Transient Forecast",IF(COUNTIF($A$2:$A$151,$A129)&gt;1,"Duplicate ID",IF($AW129&lt;&gt;"OK","Capacity Issue","OK"))))))))),"Missing Inputs")</f>
        <v/>
      </c>
      <c r="AY129" s="27" t="n"/>
      <c r="AZ129" s="55" t="n"/>
    </row>
    <row r="130">
      <c r="A130" s="27" t="n"/>
      <c r="B130" s="27" t="n"/>
      <c r="C130" s="27" t="n"/>
      <c r="D130" s="27" t="n"/>
      <c r="E130" s="27" t="n"/>
      <c r="F130" s="27" t="n"/>
      <c r="G130" s="27" t="n"/>
      <c r="H130" s="55" t="n"/>
      <c r="I130" s="55" t="n"/>
      <c r="J130" s="55" t="n"/>
      <c r="K130" s="55" t="n"/>
      <c r="L130" s="29" t="n"/>
      <c r="M130" s="29" t="n"/>
      <c r="N130" s="30" t="n"/>
      <c r="O130" s="56" t="n"/>
      <c r="P130" s="32">
        <f>IFERROR(IF($A130="","",ROUND($M130*(1-$O130),0)),"")</f>
        <v/>
      </c>
      <c r="Q130" s="33">
        <f>IFERROR(IF($A130="","",$P130*$N130),"")</f>
        <v/>
      </c>
      <c r="R130" s="30" t="n"/>
      <c r="S130" s="33">
        <f>IFERROR(IF($A130="","",$P130*$R130),"")</f>
        <v/>
      </c>
      <c r="T130" s="29" t="n"/>
      <c r="U130" s="29" t="n"/>
      <c r="V130" s="30" t="n"/>
      <c r="W130" s="30" t="n"/>
      <c r="X130" s="32">
        <f>IFERROR(IF($A130="","",MIN($P130,MAX(0,$U130+$P130-$T130))),"")</f>
        <v/>
      </c>
      <c r="Y130" s="33">
        <f>IFERROR(IF($A130="","",$X130*$V130),"")</f>
        <v/>
      </c>
      <c r="Z130" s="33">
        <f>IFERROR(IF($A130="","",$X130*$W130),"")</f>
        <v/>
      </c>
      <c r="AA130" s="33">
        <f>IFERROR(IF($A130="","",$Y130-$Z130),"")</f>
        <v/>
      </c>
      <c r="AB130" s="30" t="n"/>
      <c r="AC130" s="30" t="n"/>
      <c r="AD130" s="30" t="n"/>
      <c r="AE130" s="56" t="n"/>
      <c r="AF130" s="33">
        <f>IFERROR(IF($A130="","",$AB130*$AE130),"")</f>
        <v/>
      </c>
      <c r="AG130" s="56" t="n"/>
      <c r="AH130" s="33">
        <f>IFERROR(IF($A130="","",$AB130*$AG130),"")</f>
        <v/>
      </c>
      <c r="AI130" s="30" t="n"/>
      <c r="AJ130" s="30" t="n"/>
      <c r="AK130" s="30" t="n"/>
      <c r="AL130" s="33">
        <f>IFERROR(IF($A130="","",SUM($Q130,$AB130,$AC130,$AD130,$AF130)),"")</f>
        <v/>
      </c>
      <c r="AM130" s="33">
        <f>IFERROR(IF($A130="","",SUM($S130,$AH130,$AI130,$AJ130,$AK130)),"")</f>
        <v/>
      </c>
      <c r="AN130" s="33">
        <f>IFERROR(IF($A130="","",$AL130-$AM130),"")</f>
        <v/>
      </c>
      <c r="AO130" s="33">
        <f>IFERROR(IF($A130="","",$AN130-$AA130),"")</f>
        <v/>
      </c>
      <c r="AP130" s="33">
        <f>IFERROR(IF($A130="","",$AN130/$P130),"")</f>
        <v/>
      </c>
      <c r="AQ130" s="33">
        <f>IFERROR(IF($A130="","",$N130-$V130),"")</f>
        <v/>
      </c>
      <c r="AR130" s="57">
        <f>IFERROR(IF($A130="","",$N130/$V130),"")</f>
        <v/>
      </c>
      <c r="AS130" s="57">
        <f>IFERROR(IF($A130="","",$X130/$P130),"")</f>
        <v/>
      </c>
      <c r="AT130" s="57">
        <f>IFERROR(IF($A130="","",$AN130/$AL130),"")</f>
        <v/>
      </c>
      <c r="AU130" s="35">
        <f>IFERROR(IF($A130="","",IF($AX130&lt;&gt;"OK","Hold / Incomplete",IF($AO130&gt;='Assumptions'!$B$14,"Accept",IF($AO130&gt;='Assumptions'!$B$15,"Review","Decline")))),"Hold / Incomplete")</f>
        <v/>
      </c>
      <c r="AV130" s="35">
        <f>IFERROR(IF($A130="","",IF(OR($G130="Lost",$G130="Canceled"),"Closed",IF($I130="","Missing Due Date",IF($I130&lt;TODAY(),"Overdue",IF($I130=TODAY(),"Due Today",IF($I130&lt;=TODAY()+7,"Due Within 7 Days","Future")))))),"")</f>
        <v/>
      </c>
      <c r="AW130" s="35">
        <f>IFERROR(IF($A130="","",IF(OR($L130="",$M130="",$T130="",$U130=""),"Missing Inputs",IF($P130&gt;$T130,"Capacity Exceeded",IF($L130&gt;'Assumptions'!$B$3,"Peak Review",IF($O130&gt;'Assumptions'!$B$17,"Wash Alert","OK"))))),"Missing Inputs")</f>
        <v/>
      </c>
      <c r="AX130" s="35">
        <f>IFERROR(IF($A130="","",IF($A130="","Missing ID",IF(OR($J130="",$K130=""),"Missing Dates",IF($K130&lt;$J130,"End Before Start",IF(OR($M130="",$T130=""),"Missing Room Nights",IF($N130="","Missing Group ADR",IF(OR($U130="",$V130=""),"Missing Transient Forecast",IF(COUNTIF($A$2:$A$151,$A130)&gt;1,"Duplicate ID",IF($AW130&lt;&gt;"OK","Capacity Issue","OK"))))))))),"Missing Inputs")</f>
        <v/>
      </c>
      <c r="AY130" s="27" t="n"/>
      <c r="AZ130" s="55" t="n"/>
    </row>
    <row r="131">
      <c r="A131" s="27" t="n"/>
      <c r="B131" s="27" t="n"/>
      <c r="C131" s="27" t="n"/>
      <c r="D131" s="27" t="n"/>
      <c r="E131" s="27" t="n"/>
      <c r="F131" s="27" t="n"/>
      <c r="G131" s="27" t="n"/>
      <c r="H131" s="55" t="n"/>
      <c r="I131" s="55" t="n"/>
      <c r="J131" s="55" t="n"/>
      <c r="K131" s="55" t="n"/>
      <c r="L131" s="29" t="n"/>
      <c r="M131" s="29" t="n"/>
      <c r="N131" s="30" t="n"/>
      <c r="O131" s="56" t="n"/>
      <c r="P131" s="36">
        <f>IFERROR(IF($A131="","",ROUND($M131*(1-$O131),0)),"")</f>
        <v/>
      </c>
      <c r="Q131" s="37">
        <f>IFERROR(IF($A131="","",$P131*$N131),"")</f>
        <v/>
      </c>
      <c r="R131" s="30" t="n"/>
      <c r="S131" s="37">
        <f>IFERROR(IF($A131="","",$P131*$R131),"")</f>
        <v/>
      </c>
      <c r="T131" s="29" t="n"/>
      <c r="U131" s="29" t="n"/>
      <c r="V131" s="30" t="n"/>
      <c r="W131" s="30" t="n"/>
      <c r="X131" s="36">
        <f>IFERROR(IF($A131="","",MIN($P131,MAX(0,$U131+$P131-$T131))),"")</f>
        <v/>
      </c>
      <c r="Y131" s="37">
        <f>IFERROR(IF($A131="","",$X131*$V131),"")</f>
        <v/>
      </c>
      <c r="Z131" s="37">
        <f>IFERROR(IF($A131="","",$X131*$W131),"")</f>
        <v/>
      </c>
      <c r="AA131" s="37">
        <f>IFERROR(IF($A131="","",$Y131-$Z131),"")</f>
        <v/>
      </c>
      <c r="AB131" s="30" t="n"/>
      <c r="AC131" s="30" t="n"/>
      <c r="AD131" s="30" t="n"/>
      <c r="AE131" s="56" t="n"/>
      <c r="AF131" s="37">
        <f>IFERROR(IF($A131="","",$AB131*$AE131),"")</f>
        <v/>
      </c>
      <c r="AG131" s="56" t="n"/>
      <c r="AH131" s="37">
        <f>IFERROR(IF($A131="","",$AB131*$AG131),"")</f>
        <v/>
      </c>
      <c r="AI131" s="30" t="n"/>
      <c r="AJ131" s="30" t="n"/>
      <c r="AK131" s="30" t="n"/>
      <c r="AL131" s="37">
        <f>IFERROR(IF($A131="","",SUM($Q131,$AB131,$AC131,$AD131,$AF131)),"")</f>
        <v/>
      </c>
      <c r="AM131" s="37">
        <f>IFERROR(IF($A131="","",SUM($S131,$AH131,$AI131,$AJ131,$AK131)),"")</f>
        <v/>
      </c>
      <c r="AN131" s="37">
        <f>IFERROR(IF($A131="","",$AL131-$AM131),"")</f>
        <v/>
      </c>
      <c r="AO131" s="37">
        <f>IFERROR(IF($A131="","",$AN131-$AA131),"")</f>
        <v/>
      </c>
      <c r="AP131" s="37">
        <f>IFERROR(IF($A131="","",$AN131/$P131),"")</f>
        <v/>
      </c>
      <c r="AQ131" s="37">
        <f>IFERROR(IF($A131="","",$N131-$V131),"")</f>
        <v/>
      </c>
      <c r="AR131" s="58">
        <f>IFERROR(IF($A131="","",$N131/$V131),"")</f>
        <v/>
      </c>
      <c r="AS131" s="58">
        <f>IFERROR(IF($A131="","",$X131/$P131),"")</f>
        <v/>
      </c>
      <c r="AT131" s="58">
        <f>IFERROR(IF($A131="","",$AN131/$AL131),"")</f>
        <v/>
      </c>
      <c r="AU131" s="39">
        <f>IFERROR(IF($A131="","",IF($AX131&lt;&gt;"OK","Hold / Incomplete",IF($AO131&gt;='Assumptions'!$B$14,"Accept",IF($AO131&gt;='Assumptions'!$B$15,"Review","Decline")))),"Hold / Incomplete")</f>
        <v/>
      </c>
      <c r="AV131" s="39">
        <f>IFERROR(IF($A131="","",IF(OR($G131="Lost",$G131="Canceled"),"Closed",IF($I131="","Missing Due Date",IF($I131&lt;TODAY(),"Overdue",IF($I131=TODAY(),"Due Today",IF($I131&lt;=TODAY()+7,"Due Within 7 Days","Future")))))),"")</f>
        <v/>
      </c>
      <c r="AW131" s="39">
        <f>IFERROR(IF($A131="","",IF(OR($L131="",$M131="",$T131="",$U131=""),"Missing Inputs",IF($P131&gt;$T131,"Capacity Exceeded",IF($L131&gt;'Assumptions'!$B$3,"Peak Review",IF($O131&gt;'Assumptions'!$B$17,"Wash Alert","OK"))))),"Missing Inputs")</f>
        <v/>
      </c>
      <c r="AX131" s="39">
        <f>IFERROR(IF($A131="","",IF($A131="","Missing ID",IF(OR($J131="",$K131=""),"Missing Dates",IF($K131&lt;$J131,"End Before Start",IF(OR($M131="",$T131=""),"Missing Room Nights",IF($N131="","Missing Group ADR",IF(OR($U131="",$V131=""),"Missing Transient Forecast",IF(COUNTIF($A$2:$A$151,$A131)&gt;1,"Duplicate ID",IF($AW131&lt;&gt;"OK","Capacity Issue","OK"))))))))),"Missing Inputs")</f>
        <v/>
      </c>
      <c r="AY131" s="27" t="n"/>
      <c r="AZ131" s="55" t="n"/>
    </row>
    <row r="132">
      <c r="A132" s="27" t="n"/>
      <c r="B132" s="27" t="n"/>
      <c r="C132" s="27" t="n"/>
      <c r="D132" s="27" t="n"/>
      <c r="E132" s="27" t="n"/>
      <c r="F132" s="27" t="n"/>
      <c r="G132" s="27" t="n"/>
      <c r="H132" s="55" t="n"/>
      <c r="I132" s="55" t="n"/>
      <c r="J132" s="55" t="n"/>
      <c r="K132" s="55" t="n"/>
      <c r="L132" s="29" t="n"/>
      <c r="M132" s="29" t="n"/>
      <c r="N132" s="30" t="n"/>
      <c r="O132" s="56" t="n"/>
      <c r="P132" s="32">
        <f>IFERROR(IF($A132="","",ROUND($M132*(1-$O132),0)),"")</f>
        <v/>
      </c>
      <c r="Q132" s="33">
        <f>IFERROR(IF($A132="","",$P132*$N132),"")</f>
        <v/>
      </c>
      <c r="R132" s="30" t="n"/>
      <c r="S132" s="33">
        <f>IFERROR(IF($A132="","",$P132*$R132),"")</f>
        <v/>
      </c>
      <c r="T132" s="29" t="n"/>
      <c r="U132" s="29" t="n"/>
      <c r="V132" s="30" t="n"/>
      <c r="W132" s="30" t="n"/>
      <c r="X132" s="32">
        <f>IFERROR(IF($A132="","",MIN($P132,MAX(0,$U132+$P132-$T132))),"")</f>
        <v/>
      </c>
      <c r="Y132" s="33">
        <f>IFERROR(IF($A132="","",$X132*$V132),"")</f>
        <v/>
      </c>
      <c r="Z132" s="33">
        <f>IFERROR(IF($A132="","",$X132*$W132),"")</f>
        <v/>
      </c>
      <c r="AA132" s="33">
        <f>IFERROR(IF($A132="","",$Y132-$Z132),"")</f>
        <v/>
      </c>
      <c r="AB132" s="30" t="n"/>
      <c r="AC132" s="30" t="n"/>
      <c r="AD132" s="30" t="n"/>
      <c r="AE132" s="56" t="n"/>
      <c r="AF132" s="33">
        <f>IFERROR(IF($A132="","",$AB132*$AE132),"")</f>
        <v/>
      </c>
      <c r="AG132" s="56" t="n"/>
      <c r="AH132" s="33">
        <f>IFERROR(IF($A132="","",$AB132*$AG132),"")</f>
        <v/>
      </c>
      <c r="AI132" s="30" t="n"/>
      <c r="AJ132" s="30" t="n"/>
      <c r="AK132" s="30" t="n"/>
      <c r="AL132" s="33">
        <f>IFERROR(IF($A132="","",SUM($Q132,$AB132,$AC132,$AD132,$AF132)),"")</f>
        <v/>
      </c>
      <c r="AM132" s="33">
        <f>IFERROR(IF($A132="","",SUM($S132,$AH132,$AI132,$AJ132,$AK132)),"")</f>
        <v/>
      </c>
      <c r="AN132" s="33">
        <f>IFERROR(IF($A132="","",$AL132-$AM132),"")</f>
        <v/>
      </c>
      <c r="AO132" s="33">
        <f>IFERROR(IF($A132="","",$AN132-$AA132),"")</f>
        <v/>
      </c>
      <c r="AP132" s="33">
        <f>IFERROR(IF($A132="","",$AN132/$P132),"")</f>
        <v/>
      </c>
      <c r="AQ132" s="33">
        <f>IFERROR(IF($A132="","",$N132-$V132),"")</f>
        <v/>
      </c>
      <c r="AR132" s="57">
        <f>IFERROR(IF($A132="","",$N132/$V132),"")</f>
        <v/>
      </c>
      <c r="AS132" s="57">
        <f>IFERROR(IF($A132="","",$X132/$P132),"")</f>
        <v/>
      </c>
      <c r="AT132" s="57">
        <f>IFERROR(IF($A132="","",$AN132/$AL132),"")</f>
        <v/>
      </c>
      <c r="AU132" s="35">
        <f>IFERROR(IF($A132="","",IF($AX132&lt;&gt;"OK","Hold / Incomplete",IF($AO132&gt;='Assumptions'!$B$14,"Accept",IF($AO132&gt;='Assumptions'!$B$15,"Review","Decline")))),"Hold / Incomplete")</f>
        <v/>
      </c>
      <c r="AV132" s="35">
        <f>IFERROR(IF($A132="","",IF(OR($G132="Lost",$G132="Canceled"),"Closed",IF($I132="","Missing Due Date",IF($I132&lt;TODAY(),"Overdue",IF($I132=TODAY(),"Due Today",IF($I132&lt;=TODAY()+7,"Due Within 7 Days","Future")))))),"")</f>
        <v/>
      </c>
      <c r="AW132" s="35">
        <f>IFERROR(IF($A132="","",IF(OR($L132="",$M132="",$T132="",$U132=""),"Missing Inputs",IF($P132&gt;$T132,"Capacity Exceeded",IF($L132&gt;'Assumptions'!$B$3,"Peak Review",IF($O132&gt;'Assumptions'!$B$17,"Wash Alert","OK"))))),"Missing Inputs")</f>
        <v/>
      </c>
      <c r="AX132" s="35">
        <f>IFERROR(IF($A132="","",IF($A132="","Missing ID",IF(OR($J132="",$K132=""),"Missing Dates",IF($K132&lt;$J132,"End Before Start",IF(OR($M132="",$T132=""),"Missing Room Nights",IF($N132="","Missing Group ADR",IF(OR($U132="",$V132=""),"Missing Transient Forecast",IF(COUNTIF($A$2:$A$151,$A132)&gt;1,"Duplicate ID",IF($AW132&lt;&gt;"OK","Capacity Issue","OK"))))))))),"Missing Inputs")</f>
        <v/>
      </c>
      <c r="AY132" s="27" t="n"/>
      <c r="AZ132" s="55" t="n"/>
    </row>
    <row r="133">
      <c r="A133" s="27" t="n"/>
      <c r="B133" s="27" t="n"/>
      <c r="C133" s="27" t="n"/>
      <c r="D133" s="27" t="n"/>
      <c r="E133" s="27" t="n"/>
      <c r="F133" s="27" t="n"/>
      <c r="G133" s="27" t="n"/>
      <c r="H133" s="55" t="n"/>
      <c r="I133" s="55" t="n"/>
      <c r="J133" s="55" t="n"/>
      <c r="K133" s="55" t="n"/>
      <c r="L133" s="29" t="n"/>
      <c r="M133" s="29" t="n"/>
      <c r="N133" s="30" t="n"/>
      <c r="O133" s="56" t="n"/>
      <c r="P133" s="36">
        <f>IFERROR(IF($A133="","",ROUND($M133*(1-$O133),0)),"")</f>
        <v/>
      </c>
      <c r="Q133" s="37">
        <f>IFERROR(IF($A133="","",$P133*$N133),"")</f>
        <v/>
      </c>
      <c r="R133" s="30" t="n"/>
      <c r="S133" s="37">
        <f>IFERROR(IF($A133="","",$P133*$R133),"")</f>
        <v/>
      </c>
      <c r="T133" s="29" t="n"/>
      <c r="U133" s="29" t="n"/>
      <c r="V133" s="30" t="n"/>
      <c r="W133" s="30" t="n"/>
      <c r="X133" s="36">
        <f>IFERROR(IF($A133="","",MIN($P133,MAX(0,$U133+$P133-$T133))),"")</f>
        <v/>
      </c>
      <c r="Y133" s="37">
        <f>IFERROR(IF($A133="","",$X133*$V133),"")</f>
        <v/>
      </c>
      <c r="Z133" s="37">
        <f>IFERROR(IF($A133="","",$X133*$W133),"")</f>
        <v/>
      </c>
      <c r="AA133" s="37">
        <f>IFERROR(IF($A133="","",$Y133-$Z133),"")</f>
        <v/>
      </c>
      <c r="AB133" s="30" t="n"/>
      <c r="AC133" s="30" t="n"/>
      <c r="AD133" s="30" t="n"/>
      <c r="AE133" s="56" t="n"/>
      <c r="AF133" s="37">
        <f>IFERROR(IF($A133="","",$AB133*$AE133),"")</f>
        <v/>
      </c>
      <c r="AG133" s="56" t="n"/>
      <c r="AH133" s="37">
        <f>IFERROR(IF($A133="","",$AB133*$AG133),"")</f>
        <v/>
      </c>
      <c r="AI133" s="30" t="n"/>
      <c r="AJ133" s="30" t="n"/>
      <c r="AK133" s="30" t="n"/>
      <c r="AL133" s="37">
        <f>IFERROR(IF($A133="","",SUM($Q133,$AB133,$AC133,$AD133,$AF133)),"")</f>
        <v/>
      </c>
      <c r="AM133" s="37">
        <f>IFERROR(IF($A133="","",SUM($S133,$AH133,$AI133,$AJ133,$AK133)),"")</f>
        <v/>
      </c>
      <c r="AN133" s="37">
        <f>IFERROR(IF($A133="","",$AL133-$AM133),"")</f>
        <v/>
      </c>
      <c r="AO133" s="37">
        <f>IFERROR(IF($A133="","",$AN133-$AA133),"")</f>
        <v/>
      </c>
      <c r="AP133" s="37">
        <f>IFERROR(IF($A133="","",$AN133/$P133),"")</f>
        <v/>
      </c>
      <c r="AQ133" s="37">
        <f>IFERROR(IF($A133="","",$N133-$V133),"")</f>
        <v/>
      </c>
      <c r="AR133" s="58">
        <f>IFERROR(IF($A133="","",$N133/$V133),"")</f>
        <v/>
      </c>
      <c r="AS133" s="58">
        <f>IFERROR(IF($A133="","",$X133/$P133),"")</f>
        <v/>
      </c>
      <c r="AT133" s="58">
        <f>IFERROR(IF($A133="","",$AN133/$AL133),"")</f>
        <v/>
      </c>
      <c r="AU133" s="39">
        <f>IFERROR(IF($A133="","",IF($AX133&lt;&gt;"OK","Hold / Incomplete",IF($AO133&gt;='Assumptions'!$B$14,"Accept",IF($AO133&gt;='Assumptions'!$B$15,"Review","Decline")))),"Hold / Incomplete")</f>
        <v/>
      </c>
      <c r="AV133" s="39">
        <f>IFERROR(IF($A133="","",IF(OR($G133="Lost",$G133="Canceled"),"Closed",IF($I133="","Missing Due Date",IF($I133&lt;TODAY(),"Overdue",IF($I133=TODAY(),"Due Today",IF($I133&lt;=TODAY()+7,"Due Within 7 Days","Future")))))),"")</f>
        <v/>
      </c>
      <c r="AW133" s="39">
        <f>IFERROR(IF($A133="","",IF(OR($L133="",$M133="",$T133="",$U133=""),"Missing Inputs",IF($P133&gt;$T133,"Capacity Exceeded",IF($L133&gt;'Assumptions'!$B$3,"Peak Review",IF($O133&gt;'Assumptions'!$B$17,"Wash Alert","OK"))))),"Missing Inputs")</f>
        <v/>
      </c>
      <c r="AX133" s="39">
        <f>IFERROR(IF($A133="","",IF($A133="","Missing ID",IF(OR($J133="",$K133=""),"Missing Dates",IF($K133&lt;$J133,"End Before Start",IF(OR($M133="",$T133=""),"Missing Room Nights",IF($N133="","Missing Group ADR",IF(OR($U133="",$V133=""),"Missing Transient Forecast",IF(COUNTIF($A$2:$A$151,$A133)&gt;1,"Duplicate ID",IF($AW133&lt;&gt;"OK","Capacity Issue","OK"))))))))),"Missing Inputs")</f>
        <v/>
      </c>
      <c r="AY133" s="27" t="n"/>
      <c r="AZ133" s="55" t="n"/>
    </row>
    <row r="134">
      <c r="A134" s="27" t="n"/>
      <c r="B134" s="27" t="n"/>
      <c r="C134" s="27" t="n"/>
      <c r="D134" s="27" t="n"/>
      <c r="E134" s="27" t="n"/>
      <c r="F134" s="27" t="n"/>
      <c r="G134" s="27" t="n"/>
      <c r="H134" s="55" t="n"/>
      <c r="I134" s="55" t="n"/>
      <c r="J134" s="55" t="n"/>
      <c r="K134" s="55" t="n"/>
      <c r="L134" s="29" t="n"/>
      <c r="M134" s="29" t="n"/>
      <c r="N134" s="30" t="n"/>
      <c r="O134" s="56" t="n"/>
      <c r="P134" s="32">
        <f>IFERROR(IF($A134="","",ROUND($M134*(1-$O134),0)),"")</f>
        <v/>
      </c>
      <c r="Q134" s="33">
        <f>IFERROR(IF($A134="","",$P134*$N134),"")</f>
        <v/>
      </c>
      <c r="R134" s="30" t="n"/>
      <c r="S134" s="33">
        <f>IFERROR(IF($A134="","",$P134*$R134),"")</f>
        <v/>
      </c>
      <c r="T134" s="29" t="n"/>
      <c r="U134" s="29" t="n"/>
      <c r="V134" s="30" t="n"/>
      <c r="W134" s="30" t="n"/>
      <c r="X134" s="32">
        <f>IFERROR(IF($A134="","",MIN($P134,MAX(0,$U134+$P134-$T134))),"")</f>
        <v/>
      </c>
      <c r="Y134" s="33">
        <f>IFERROR(IF($A134="","",$X134*$V134),"")</f>
        <v/>
      </c>
      <c r="Z134" s="33">
        <f>IFERROR(IF($A134="","",$X134*$W134),"")</f>
        <v/>
      </c>
      <c r="AA134" s="33">
        <f>IFERROR(IF($A134="","",$Y134-$Z134),"")</f>
        <v/>
      </c>
      <c r="AB134" s="30" t="n"/>
      <c r="AC134" s="30" t="n"/>
      <c r="AD134" s="30" t="n"/>
      <c r="AE134" s="56" t="n"/>
      <c r="AF134" s="33">
        <f>IFERROR(IF($A134="","",$AB134*$AE134),"")</f>
        <v/>
      </c>
      <c r="AG134" s="56" t="n"/>
      <c r="AH134" s="33">
        <f>IFERROR(IF($A134="","",$AB134*$AG134),"")</f>
        <v/>
      </c>
      <c r="AI134" s="30" t="n"/>
      <c r="AJ134" s="30" t="n"/>
      <c r="AK134" s="30" t="n"/>
      <c r="AL134" s="33">
        <f>IFERROR(IF($A134="","",SUM($Q134,$AB134,$AC134,$AD134,$AF134)),"")</f>
        <v/>
      </c>
      <c r="AM134" s="33">
        <f>IFERROR(IF($A134="","",SUM($S134,$AH134,$AI134,$AJ134,$AK134)),"")</f>
        <v/>
      </c>
      <c r="AN134" s="33">
        <f>IFERROR(IF($A134="","",$AL134-$AM134),"")</f>
        <v/>
      </c>
      <c r="AO134" s="33">
        <f>IFERROR(IF($A134="","",$AN134-$AA134),"")</f>
        <v/>
      </c>
      <c r="AP134" s="33">
        <f>IFERROR(IF($A134="","",$AN134/$P134),"")</f>
        <v/>
      </c>
      <c r="AQ134" s="33">
        <f>IFERROR(IF($A134="","",$N134-$V134),"")</f>
        <v/>
      </c>
      <c r="AR134" s="57">
        <f>IFERROR(IF($A134="","",$N134/$V134),"")</f>
        <v/>
      </c>
      <c r="AS134" s="57">
        <f>IFERROR(IF($A134="","",$X134/$P134),"")</f>
        <v/>
      </c>
      <c r="AT134" s="57">
        <f>IFERROR(IF($A134="","",$AN134/$AL134),"")</f>
        <v/>
      </c>
      <c r="AU134" s="35">
        <f>IFERROR(IF($A134="","",IF($AX134&lt;&gt;"OK","Hold / Incomplete",IF($AO134&gt;='Assumptions'!$B$14,"Accept",IF($AO134&gt;='Assumptions'!$B$15,"Review","Decline")))),"Hold / Incomplete")</f>
        <v/>
      </c>
      <c r="AV134" s="35">
        <f>IFERROR(IF($A134="","",IF(OR($G134="Lost",$G134="Canceled"),"Closed",IF($I134="","Missing Due Date",IF($I134&lt;TODAY(),"Overdue",IF($I134=TODAY(),"Due Today",IF($I134&lt;=TODAY()+7,"Due Within 7 Days","Future")))))),"")</f>
        <v/>
      </c>
      <c r="AW134" s="35">
        <f>IFERROR(IF($A134="","",IF(OR($L134="",$M134="",$T134="",$U134=""),"Missing Inputs",IF($P134&gt;$T134,"Capacity Exceeded",IF($L134&gt;'Assumptions'!$B$3,"Peak Review",IF($O134&gt;'Assumptions'!$B$17,"Wash Alert","OK"))))),"Missing Inputs")</f>
        <v/>
      </c>
      <c r="AX134" s="35">
        <f>IFERROR(IF($A134="","",IF($A134="","Missing ID",IF(OR($J134="",$K134=""),"Missing Dates",IF($K134&lt;$J134,"End Before Start",IF(OR($M134="",$T134=""),"Missing Room Nights",IF($N134="","Missing Group ADR",IF(OR($U134="",$V134=""),"Missing Transient Forecast",IF(COUNTIF($A$2:$A$151,$A134)&gt;1,"Duplicate ID",IF($AW134&lt;&gt;"OK","Capacity Issue","OK"))))))))),"Missing Inputs")</f>
        <v/>
      </c>
      <c r="AY134" s="27" t="n"/>
      <c r="AZ134" s="55" t="n"/>
    </row>
    <row r="135">
      <c r="A135" s="27" t="n"/>
      <c r="B135" s="27" t="n"/>
      <c r="C135" s="27" t="n"/>
      <c r="D135" s="27" t="n"/>
      <c r="E135" s="27" t="n"/>
      <c r="F135" s="27" t="n"/>
      <c r="G135" s="27" t="n"/>
      <c r="H135" s="55" t="n"/>
      <c r="I135" s="55" t="n"/>
      <c r="J135" s="55" t="n"/>
      <c r="K135" s="55" t="n"/>
      <c r="L135" s="29" t="n"/>
      <c r="M135" s="29" t="n"/>
      <c r="N135" s="30" t="n"/>
      <c r="O135" s="56" t="n"/>
      <c r="P135" s="36">
        <f>IFERROR(IF($A135="","",ROUND($M135*(1-$O135),0)),"")</f>
        <v/>
      </c>
      <c r="Q135" s="37">
        <f>IFERROR(IF($A135="","",$P135*$N135),"")</f>
        <v/>
      </c>
      <c r="R135" s="30" t="n"/>
      <c r="S135" s="37">
        <f>IFERROR(IF($A135="","",$P135*$R135),"")</f>
        <v/>
      </c>
      <c r="T135" s="29" t="n"/>
      <c r="U135" s="29" t="n"/>
      <c r="V135" s="30" t="n"/>
      <c r="W135" s="30" t="n"/>
      <c r="X135" s="36">
        <f>IFERROR(IF($A135="","",MIN($P135,MAX(0,$U135+$P135-$T135))),"")</f>
        <v/>
      </c>
      <c r="Y135" s="37">
        <f>IFERROR(IF($A135="","",$X135*$V135),"")</f>
        <v/>
      </c>
      <c r="Z135" s="37">
        <f>IFERROR(IF($A135="","",$X135*$W135),"")</f>
        <v/>
      </c>
      <c r="AA135" s="37">
        <f>IFERROR(IF($A135="","",$Y135-$Z135),"")</f>
        <v/>
      </c>
      <c r="AB135" s="30" t="n"/>
      <c r="AC135" s="30" t="n"/>
      <c r="AD135" s="30" t="n"/>
      <c r="AE135" s="56" t="n"/>
      <c r="AF135" s="37">
        <f>IFERROR(IF($A135="","",$AB135*$AE135),"")</f>
        <v/>
      </c>
      <c r="AG135" s="56" t="n"/>
      <c r="AH135" s="37">
        <f>IFERROR(IF($A135="","",$AB135*$AG135),"")</f>
        <v/>
      </c>
      <c r="AI135" s="30" t="n"/>
      <c r="AJ135" s="30" t="n"/>
      <c r="AK135" s="30" t="n"/>
      <c r="AL135" s="37">
        <f>IFERROR(IF($A135="","",SUM($Q135,$AB135,$AC135,$AD135,$AF135)),"")</f>
        <v/>
      </c>
      <c r="AM135" s="37">
        <f>IFERROR(IF($A135="","",SUM($S135,$AH135,$AI135,$AJ135,$AK135)),"")</f>
        <v/>
      </c>
      <c r="AN135" s="37">
        <f>IFERROR(IF($A135="","",$AL135-$AM135),"")</f>
        <v/>
      </c>
      <c r="AO135" s="37">
        <f>IFERROR(IF($A135="","",$AN135-$AA135),"")</f>
        <v/>
      </c>
      <c r="AP135" s="37">
        <f>IFERROR(IF($A135="","",$AN135/$P135),"")</f>
        <v/>
      </c>
      <c r="AQ135" s="37">
        <f>IFERROR(IF($A135="","",$N135-$V135),"")</f>
        <v/>
      </c>
      <c r="AR135" s="58">
        <f>IFERROR(IF($A135="","",$N135/$V135),"")</f>
        <v/>
      </c>
      <c r="AS135" s="58">
        <f>IFERROR(IF($A135="","",$X135/$P135),"")</f>
        <v/>
      </c>
      <c r="AT135" s="58">
        <f>IFERROR(IF($A135="","",$AN135/$AL135),"")</f>
        <v/>
      </c>
      <c r="AU135" s="39">
        <f>IFERROR(IF($A135="","",IF($AX135&lt;&gt;"OK","Hold / Incomplete",IF($AO135&gt;='Assumptions'!$B$14,"Accept",IF($AO135&gt;='Assumptions'!$B$15,"Review","Decline")))),"Hold / Incomplete")</f>
        <v/>
      </c>
      <c r="AV135" s="39">
        <f>IFERROR(IF($A135="","",IF(OR($G135="Lost",$G135="Canceled"),"Closed",IF($I135="","Missing Due Date",IF($I135&lt;TODAY(),"Overdue",IF($I135=TODAY(),"Due Today",IF($I135&lt;=TODAY()+7,"Due Within 7 Days","Future")))))),"")</f>
        <v/>
      </c>
      <c r="AW135" s="39">
        <f>IFERROR(IF($A135="","",IF(OR($L135="",$M135="",$T135="",$U135=""),"Missing Inputs",IF($P135&gt;$T135,"Capacity Exceeded",IF($L135&gt;'Assumptions'!$B$3,"Peak Review",IF($O135&gt;'Assumptions'!$B$17,"Wash Alert","OK"))))),"Missing Inputs")</f>
        <v/>
      </c>
      <c r="AX135" s="39">
        <f>IFERROR(IF($A135="","",IF($A135="","Missing ID",IF(OR($J135="",$K135=""),"Missing Dates",IF($K135&lt;$J135,"End Before Start",IF(OR($M135="",$T135=""),"Missing Room Nights",IF($N135="","Missing Group ADR",IF(OR($U135="",$V135=""),"Missing Transient Forecast",IF(COUNTIF($A$2:$A$151,$A135)&gt;1,"Duplicate ID",IF($AW135&lt;&gt;"OK","Capacity Issue","OK"))))))))),"Missing Inputs")</f>
        <v/>
      </c>
      <c r="AY135" s="27" t="n"/>
      <c r="AZ135" s="55" t="n"/>
    </row>
    <row r="136">
      <c r="A136" s="27" t="n"/>
      <c r="B136" s="27" t="n"/>
      <c r="C136" s="27" t="n"/>
      <c r="D136" s="27" t="n"/>
      <c r="E136" s="27" t="n"/>
      <c r="F136" s="27" t="n"/>
      <c r="G136" s="27" t="n"/>
      <c r="H136" s="55" t="n"/>
      <c r="I136" s="55" t="n"/>
      <c r="J136" s="55" t="n"/>
      <c r="K136" s="55" t="n"/>
      <c r="L136" s="29" t="n"/>
      <c r="M136" s="29" t="n"/>
      <c r="N136" s="30" t="n"/>
      <c r="O136" s="56" t="n"/>
      <c r="P136" s="32">
        <f>IFERROR(IF($A136="","",ROUND($M136*(1-$O136),0)),"")</f>
        <v/>
      </c>
      <c r="Q136" s="33">
        <f>IFERROR(IF($A136="","",$P136*$N136),"")</f>
        <v/>
      </c>
      <c r="R136" s="30" t="n"/>
      <c r="S136" s="33">
        <f>IFERROR(IF($A136="","",$P136*$R136),"")</f>
        <v/>
      </c>
      <c r="T136" s="29" t="n"/>
      <c r="U136" s="29" t="n"/>
      <c r="V136" s="30" t="n"/>
      <c r="W136" s="30" t="n"/>
      <c r="X136" s="32">
        <f>IFERROR(IF($A136="","",MIN($P136,MAX(0,$U136+$P136-$T136))),"")</f>
        <v/>
      </c>
      <c r="Y136" s="33">
        <f>IFERROR(IF($A136="","",$X136*$V136),"")</f>
        <v/>
      </c>
      <c r="Z136" s="33">
        <f>IFERROR(IF($A136="","",$X136*$W136),"")</f>
        <v/>
      </c>
      <c r="AA136" s="33">
        <f>IFERROR(IF($A136="","",$Y136-$Z136),"")</f>
        <v/>
      </c>
      <c r="AB136" s="30" t="n"/>
      <c r="AC136" s="30" t="n"/>
      <c r="AD136" s="30" t="n"/>
      <c r="AE136" s="56" t="n"/>
      <c r="AF136" s="33">
        <f>IFERROR(IF($A136="","",$AB136*$AE136),"")</f>
        <v/>
      </c>
      <c r="AG136" s="56" t="n"/>
      <c r="AH136" s="33">
        <f>IFERROR(IF($A136="","",$AB136*$AG136),"")</f>
        <v/>
      </c>
      <c r="AI136" s="30" t="n"/>
      <c r="AJ136" s="30" t="n"/>
      <c r="AK136" s="30" t="n"/>
      <c r="AL136" s="33">
        <f>IFERROR(IF($A136="","",SUM($Q136,$AB136,$AC136,$AD136,$AF136)),"")</f>
        <v/>
      </c>
      <c r="AM136" s="33">
        <f>IFERROR(IF($A136="","",SUM($S136,$AH136,$AI136,$AJ136,$AK136)),"")</f>
        <v/>
      </c>
      <c r="AN136" s="33">
        <f>IFERROR(IF($A136="","",$AL136-$AM136),"")</f>
        <v/>
      </c>
      <c r="AO136" s="33">
        <f>IFERROR(IF($A136="","",$AN136-$AA136),"")</f>
        <v/>
      </c>
      <c r="AP136" s="33">
        <f>IFERROR(IF($A136="","",$AN136/$P136),"")</f>
        <v/>
      </c>
      <c r="AQ136" s="33">
        <f>IFERROR(IF($A136="","",$N136-$V136),"")</f>
        <v/>
      </c>
      <c r="AR136" s="57">
        <f>IFERROR(IF($A136="","",$N136/$V136),"")</f>
        <v/>
      </c>
      <c r="AS136" s="57">
        <f>IFERROR(IF($A136="","",$X136/$P136),"")</f>
        <v/>
      </c>
      <c r="AT136" s="57">
        <f>IFERROR(IF($A136="","",$AN136/$AL136),"")</f>
        <v/>
      </c>
      <c r="AU136" s="35">
        <f>IFERROR(IF($A136="","",IF($AX136&lt;&gt;"OK","Hold / Incomplete",IF($AO136&gt;='Assumptions'!$B$14,"Accept",IF($AO136&gt;='Assumptions'!$B$15,"Review","Decline")))),"Hold / Incomplete")</f>
        <v/>
      </c>
      <c r="AV136" s="35">
        <f>IFERROR(IF($A136="","",IF(OR($G136="Lost",$G136="Canceled"),"Closed",IF($I136="","Missing Due Date",IF($I136&lt;TODAY(),"Overdue",IF($I136=TODAY(),"Due Today",IF($I136&lt;=TODAY()+7,"Due Within 7 Days","Future")))))),"")</f>
        <v/>
      </c>
      <c r="AW136" s="35">
        <f>IFERROR(IF($A136="","",IF(OR($L136="",$M136="",$T136="",$U136=""),"Missing Inputs",IF($P136&gt;$T136,"Capacity Exceeded",IF($L136&gt;'Assumptions'!$B$3,"Peak Review",IF($O136&gt;'Assumptions'!$B$17,"Wash Alert","OK"))))),"Missing Inputs")</f>
        <v/>
      </c>
      <c r="AX136" s="35">
        <f>IFERROR(IF($A136="","",IF($A136="","Missing ID",IF(OR($J136="",$K136=""),"Missing Dates",IF($K136&lt;$J136,"End Before Start",IF(OR($M136="",$T136=""),"Missing Room Nights",IF($N136="","Missing Group ADR",IF(OR($U136="",$V136=""),"Missing Transient Forecast",IF(COUNTIF($A$2:$A$151,$A136)&gt;1,"Duplicate ID",IF($AW136&lt;&gt;"OK","Capacity Issue","OK"))))))))),"Missing Inputs")</f>
        <v/>
      </c>
      <c r="AY136" s="27" t="n"/>
      <c r="AZ136" s="55" t="n"/>
    </row>
    <row r="137">
      <c r="A137" s="27" t="n"/>
      <c r="B137" s="27" t="n"/>
      <c r="C137" s="27" t="n"/>
      <c r="D137" s="27" t="n"/>
      <c r="E137" s="27" t="n"/>
      <c r="F137" s="27" t="n"/>
      <c r="G137" s="27" t="n"/>
      <c r="H137" s="55" t="n"/>
      <c r="I137" s="55" t="n"/>
      <c r="J137" s="55" t="n"/>
      <c r="K137" s="55" t="n"/>
      <c r="L137" s="29" t="n"/>
      <c r="M137" s="29" t="n"/>
      <c r="N137" s="30" t="n"/>
      <c r="O137" s="56" t="n"/>
      <c r="P137" s="36">
        <f>IFERROR(IF($A137="","",ROUND($M137*(1-$O137),0)),"")</f>
        <v/>
      </c>
      <c r="Q137" s="37">
        <f>IFERROR(IF($A137="","",$P137*$N137),"")</f>
        <v/>
      </c>
      <c r="R137" s="30" t="n"/>
      <c r="S137" s="37">
        <f>IFERROR(IF($A137="","",$P137*$R137),"")</f>
        <v/>
      </c>
      <c r="T137" s="29" t="n"/>
      <c r="U137" s="29" t="n"/>
      <c r="V137" s="30" t="n"/>
      <c r="W137" s="30" t="n"/>
      <c r="X137" s="36">
        <f>IFERROR(IF($A137="","",MIN($P137,MAX(0,$U137+$P137-$T137))),"")</f>
        <v/>
      </c>
      <c r="Y137" s="37">
        <f>IFERROR(IF($A137="","",$X137*$V137),"")</f>
        <v/>
      </c>
      <c r="Z137" s="37">
        <f>IFERROR(IF($A137="","",$X137*$W137),"")</f>
        <v/>
      </c>
      <c r="AA137" s="37">
        <f>IFERROR(IF($A137="","",$Y137-$Z137),"")</f>
        <v/>
      </c>
      <c r="AB137" s="30" t="n"/>
      <c r="AC137" s="30" t="n"/>
      <c r="AD137" s="30" t="n"/>
      <c r="AE137" s="56" t="n"/>
      <c r="AF137" s="37">
        <f>IFERROR(IF($A137="","",$AB137*$AE137),"")</f>
        <v/>
      </c>
      <c r="AG137" s="56" t="n"/>
      <c r="AH137" s="37">
        <f>IFERROR(IF($A137="","",$AB137*$AG137),"")</f>
        <v/>
      </c>
      <c r="AI137" s="30" t="n"/>
      <c r="AJ137" s="30" t="n"/>
      <c r="AK137" s="30" t="n"/>
      <c r="AL137" s="37">
        <f>IFERROR(IF($A137="","",SUM($Q137,$AB137,$AC137,$AD137,$AF137)),"")</f>
        <v/>
      </c>
      <c r="AM137" s="37">
        <f>IFERROR(IF($A137="","",SUM($S137,$AH137,$AI137,$AJ137,$AK137)),"")</f>
        <v/>
      </c>
      <c r="AN137" s="37">
        <f>IFERROR(IF($A137="","",$AL137-$AM137),"")</f>
        <v/>
      </c>
      <c r="AO137" s="37">
        <f>IFERROR(IF($A137="","",$AN137-$AA137),"")</f>
        <v/>
      </c>
      <c r="AP137" s="37">
        <f>IFERROR(IF($A137="","",$AN137/$P137),"")</f>
        <v/>
      </c>
      <c r="AQ137" s="37">
        <f>IFERROR(IF($A137="","",$N137-$V137),"")</f>
        <v/>
      </c>
      <c r="AR137" s="58">
        <f>IFERROR(IF($A137="","",$N137/$V137),"")</f>
        <v/>
      </c>
      <c r="AS137" s="58">
        <f>IFERROR(IF($A137="","",$X137/$P137),"")</f>
        <v/>
      </c>
      <c r="AT137" s="58">
        <f>IFERROR(IF($A137="","",$AN137/$AL137),"")</f>
        <v/>
      </c>
      <c r="AU137" s="39">
        <f>IFERROR(IF($A137="","",IF($AX137&lt;&gt;"OK","Hold / Incomplete",IF($AO137&gt;='Assumptions'!$B$14,"Accept",IF($AO137&gt;='Assumptions'!$B$15,"Review","Decline")))),"Hold / Incomplete")</f>
        <v/>
      </c>
      <c r="AV137" s="39">
        <f>IFERROR(IF($A137="","",IF(OR($G137="Lost",$G137="Canceled"),"Closed",IF($I137="","Missing Due Date",IF($I137&lt;TODAY(),"Overdue",IF($I137=TODAY(),"Due Today",IF($I137&lt;=TODAY()+7,"Due Within 7 Days","Future")))))),"")</f>
        <v/>
      </c>
      <c r="AW137" s="39">
        <f>IFERROR(IF($A137="","",IF(OR($L137="",$M137="",$T137="",$U137=""),"Missing Inputs",IF($P137&gt;$T137,"Capacity Exceeded",IF($L137&gt;'Assumptions'!$B$3,"Peak Review",IF($O137&gt;'Assumptions'!$B$17,"Wash Alert","OK"))))),"Missing Inputs")</f>
        <v/>
      </c>
      <c r="AX137" s="39">
        <f>IFERROR(IF($A137="","",IF($A137="","Missing ID",IF(OR($J137="",$K137=""),"Missing Dates",IF($K137&lt;$J137,"End Before Start",IF(OR($M137="",$T137=""),"Missing Room Nights",IF($N137="","Missing Group ADR",IF(OR($U137="",$V137=""),"Missing Transient Forecast",IF(COUNTIF($A$2:$A$151,$A137)&gt;1,"Duplicate ID",IF($AW137&lt;&gt;"OK","Capacity Issue","OK"))))))))),"Missing Inputs")</f>
        <v/>
      </c>
      <c r="AY137" s="27" t="n"/>
      <c r="AZ137" s="55" t="n"/>
    </row>
    <row r="138">
      <c r="A138" s="27" t="n"/>
      <c r="B138" s="27" t="n"/>
      <c r="C138" s="27" t="n"/>
      <c r="D138" s="27" t="n"/>
      <c r="E138" s="27" t="n"/>
      <c r="F138" s="27" t="n"/>
      <c r="G138" s="27" t="n"/>
      <c r="H138" s="55" t="n"/>
      <c r="I138" s="55" t="n"/>
      <c r="J138" s="55" t="n"/>
      <c r="K138" s="55" t="n"/>
      <c r="L138" s="29" t="n"/>
      <c r="M138" s="29" t="n"/>
      <c r="N138" s="30" t="n"/>
      <c r="O138" s="56" t="n"/>
      <c r="P138" s="32">
        <f>IFERROR(IF($A138="","",ROUND($M138*(1-$O138),0)),"")</f>
        <v/>
      </c>
      <c r="Q138" s="33">
        <f>IFERROR(IF($A138="","",$P138*$N138),"")</f>
        <v/>
      </c>
      <c r="R138" s="30" t="n"/>
      <c r="S138" s="33">
        <f>IFERROR(IF($A138="","",$P138*$R138),"")</f>
        <v/>
      </c>
      <c r="T138" s="29" t="n"/>
      <c r="U138" s="29" t="n"/>
      <c r="V138" s="30" t="n"/>
      <c r="W138" s="30" t="n"/>
      <c r="X138" s="32">
        <f>IFERROR(IF($A138="","",MIN($P138,MAX(0,$U138+$P138-$T138))),"")</f>
        <v/>
      </c>
      <c r="Y138" s="33">
        <f>IFERROR(IF($A138="","",$X138*$V138),"")</f>
        <v/>
      </c>
      <c r="Z138" s="33">
        <f>IFERROR(IF($A138="","",$X138*$W138),"")</f>
        <v/>
      </c>
      <c r="AA138" s="33">
        <f>IFERROR(IF($A138="","",$Y138-$Z138),"")</f>
        <v/>
      </c>
      <c r="AB138" s="30" t="n"/>
      <c r="AC138" s="30" t="n"/>
      <c r="AD138" s="30" t="n"/>
      <c r="AE138" s="56" t="n"/>
      <c r="AF138" s="33">
        <f>IFERROR(IF($A138="","",$AB138*$AE138),"")</f>
        <v/>
      </c>
      <c r="AG138" s="56" t="n"/>
      <c r="AH138" s="33">
        <f>IFERROR(IF($A138="","",$AB138*$AG138),"")</f>
        <v/>
      </c>
      <c r="AI138" s="30" t="n"/>
      <c r="AJ138" s="30" t="n"/>
      <c r="AK138" s="30" t="n"/>
      <c r="AL138" s="33">
        <f>IFERROR(IF($A138="","",SUM($Q138,$AB138,$AC138,$AD138,$AF138)),"")</f>
        <v/>
      </c>
      <c r="AM138" s="33">
        <f>IFERROR(IF($A138="","",SUM($S138,$AH138,$AI138,$AJ138,$AK138)),"")</f>
        <v/>
      </c>
      <c r="AN138" s="33">
        <f>IFERROR(IF($A138="","",$AL138-$AM138),"")</f>
        <v/>
      </c>
      <c r="AO138" s="33">
        <f>IFERROR(IF($A138="","",$AN138-$AA138),"")</f>
        <v/>
      </c>
      <c r="AP138" s="33">
        <f>IFERROR(IF($A138="","",$AN138/$P138),"")</f>
        <v/>
      </c>
      <c r="AQ138" s="33">
        <f>IFERROR(IF($A138="","",$N138-$V138),"")</f>
        <v/>
      </c>
      <c r="AR138" s="57">
        <f>IFERROR(IF($A138="","",$N138/$V138),"")</f>
        <v/>
      </c>
      <c r="AS138" s="57">
        <f>IFERROR(IF($A138="","",$X138/$P138),"")</f>
        <v/>
      </c>
      <c r="AT138" s="57">
        <f>IFERROR(IF($A138="","",$AN138/$AL138),"")</f>
        <v/>
      </c>
      <c r="AU138" s="35">
        <f>IFERROR(IF($A138="","",IF($AX138&lt;&gt;"OK","Hold / Incomplete",IF($AO138&gt;='Assumptions'!$B$14,"Accept",IF($AO138&gt;='Assumptions'!$B$15,"Review","Decline")))),"Hold / Incomplete")</f>
        <v/>
      </c>
      <c r="AV138" s="35">
        <f>IFERROR(IF($A138="","",IF(OR($G138="Lost",$G138="Canceled"),"Closed",IF($I138="","Missing Due Date",IF($I138&lt;TODAY(),"Overdue",IF($I138=TODAY(),"Due Today",IF($I138&lt;=TODAY()+7,"Due Within 7 Days","Future")))))),"")</f>
        <v/>
      </c>
      <c r="AW138" s="35">
        <f>IFERROR(IF($A138="","",IF(OR($L138="",$M138="",$T138="",$U138=""),"Missing Inputs",IF($P138&gt;$T138,"Capacity Exceeded",IF($L138&gt;'Assumptions'!$B$3,"Peak Review",IF($O138&gt;'Assumptions'!$B$17,"Wash Alert","OK"))))),"Missing Inputs")</f>
        <v/>
      </c>
      <c r="AX138" s="35">
        <f>IFERROR(IF($A138="","",IF($A138="","Missing ID",IF(OR($J138="",$K138=""),"Missing Dates",IF($K138&lt;$J138,"End Before Start",IF(OR($M138="",$T138=""),"Missing Room Nights",IF($N138="","Missing Group ADR",IF(OR($U138="",$V138=""),"Missing Transient Forecast",IF(COUNTIF($A$2:$A$151,$A138)&gt;1,"Duplicate ID",IF($AW138&lt;&gt;"OK","Capacity Issue","OK"))))))))),"Missing Inputs")</f>
        <v/>
      </c>
      <c r="AY138" s="27" t="n"/>
      <c r="AZ138" s="55" t="n"/>
    </row>
    <row r="139">
      <c r="A139" s="27" t="n"/>
      <c r="B139" s="27" t="n"/>
      <c r="C139" s="27" t="n"/>
      <c r="D139" s="27" t="n"/>
      <c r="E139" s="27" t="n"/>
      <c r="F139" s="27" t="n"/>
      <c r="G139" s="27" t="n"/>
      <c r="H139" s="55" t="n"/>
      <c r="I139" s="55" t="n"/>
      <c r="J139" s="55" t="n"/>
      <c r="K139" s="55" t="n"/>
      <c r="L139" s="29" t="n"/>
      <c r="M139" s="29" t="n"/>
      <c r="N139" s="30" t="n"/>
      <c r="O139" s="56" t="n"/>
      <c r="P139" s="36">
        <f>IFERROR(IF($A139="","",ROUND($M139*(1-$O139),0)),"")</f>
        <v/>
      </c>
      <c r="Q139" s="37">
        <f>IFERROR(IF($A139="","",$P139*$N139),"")</f>
        <v/>
      </c>
      <c r="R139" s="30" t="n"/>
      <c r="S139" s="37">
        <f>IFERROR(IF($A139="","",$P139*$R139),"")</f>
        <v/>
      </c>
      <c r="T139" s="29" t="n"/>
      <c r="U139" s="29" t="n"/>
      <c r="V139" s="30" t="n"/>
      <c r="W139" s="30" t="n"/>
      <c r="X139" s="36">
        <f>IFERROR(IF($A139="","",MIN($P139,MAX(0,$U139+$P139-$T139))),"")</f>
        <v/>
      </c>
      <c r="Y139" s="37">
        <f>IFERROR(IF($A139="","",$X139*$V139),"")</f>
        <v/>
      </c>
      <c r="Z139" s="37">
        <f>IFERROR(IF($A139="","",$X139*$W139),"")</f>
        <v/>
      </c>
      <c r="AA139" s="37">
        <f>IFERROR(IF($A139="","",$Y139-$Z139),"")</f>
        <v/>
      </c>
      <c r="AB139" s="30" t="n"/>
      <c r="AC139" s="30" t="n"/>
      <c r="AD139" s="30" t="n"/>
      <c r="AE139" s="56" t="n"/>
      <c r="AF139" s="37">
        <f>IFERROR(IF($A139="","",$AB139*$AE139),"")</f>
        <v/>
      </c>
      <c r="AG139" s="56" t="n"/>
      <c r="AH139" s="37">
        <f>IFERROR(IF($A139="","",$AB139*$AG139),"")</f>
        <v/>
      </c>
      <c r="AI139" s="30" t="n"/>
      <c r="AJ139" s="30" t="n"/>
      <c r="AK139" s="30" t="n"/>
      <c r="AL139" s="37">
        <f>IFERROR(IF($A139="","",SUM($Q139,$AB139,$AC139,$AD139,$AF139)),"")</f>
        <v/>
      </c>
      <c r="AM139" s="37">
        <f>IFERROR(IF($A139="","",SUM($S139,$AH139,$AI139,$AJ139,$AK139)),"")</f>
        <v/>
      </c>
      <c r="AN139" s="37">
        <f>IFERROR(IF($A139="","",$AL139-$AM139),"")</f>
        <v/>
      </c>
      <c r="AO139" s="37">
        <f>IFERROR(IF($A139="","",$AN139-$AA139),"")</f>
        <v/>
      </c>
      <c r="AP139" s="37">
        <f>IFERROR(IF($A139="","",$AN139/$P139),"")</f>
        <v/>
      </c>
      <c r="AQ139" s="37">
        <f>IFERROR(IF($A139="","",$N139-$V139),"")</f>
        <v/>
      </c>
      <c r="AR139" s="58">
        <f>IFERROR(IF($A139="","",$N139/$V139),"")</f>
        <v/>
      </c>
      <c r="AS139" s="58">
        <f>IFERROR(IF($A139="","",$X139/$P139),"")</f>
        <v/>
      </c>
      <c r="AT139" s="58">
        <f>IFERROR(IF($A139="","",$AN139/$AL139),"")</f>
        <v/>
      </c>
      <c r="AU139" s="39">
        <f>IFERROR(IF($A139="","",IF($AX139&lt;&gt;"OK","Hold / Incomplete",IF($AO139&gt;='Assumptions'!$B$14,"Accept",IF($AO139&gt;='Assumptions'!$B$15,"Review","Decline")))),"Hold / Incomplete")</f>
        <v/>
      </c>
      <c r="AV139" s="39">
        <f>IFERROR(IF($A139="","",IF(OR($G139="Lost",$G139="Canceled"),"Closed",IF($I139="","Missing Due Date",IF($I139&lt;TODAY(),"Overdue",IF($I139=TODAY(),"Due Today",IF($I139&lt;=TODAY()+7,"Due Within 7 Days","Future")))))),"")</f>
        <v/>
      </c>
      <c r="AW139" s="39">
        <f>IFERROR(IF($A139="","",IF(OR($L139="",$M139="",$T139="",$U139=""),"Missing Inputs",IF($P139&gt;$T139,"Capacity Exceeded",IF($L139&gt;'Assumptions'!$B$3,"Peak Review",IF($O139&gt;'Assumptions'!$B$17,"Wash Alert","OK"))))),"Missing Inputs")</f>
        <v/>
      </c>
      <c r="AX139" s="39">
        <f>IFERROR(IF($A139="","",IF($A139="","Missing ID",IF(OR($J139="",$K139=""),"Missing Dates",IF($K139&lt;$J139,"End Before Start",IF(OR($M139="",$T139=""),"Missing Room Nights",IF($N139="","Missing Group ADR",IF(OR($U139="",$V139=""),"Missing Transient Forecast",IF(COUNTIF($A$2:$A$151,$A139)&gt;1,"Duplicate ID",IF($AW139&lt;&gt;"OK","Capacity Issue","OK"))))))))),"Missing Inputs")</f>
        <v/>
      </c>
      <c r="AY139" s="27" t="n"/>
      <c r="AZ139" s="55" t="n"/>
    </row>
    <row r="140">
      <c r="A140" s="27" t="n"/>
      <c r="B140" s="27" t="n"/>
      <c r="C140" s="27" t="n"/>
      <c r="D140" s="27" t="n"/>
      <c r="E140" s="27" t="n"/>
      <c r="F140" s="27" t="n"/>
      <c r="G140" s="27" t="n"/>
      <c r="H140" s="55" t="n"/>
      <c r="I140" s="55" t="n"/>
      <c r="J140" s="55" t="n"/>
      <c r="K140" s="55" t="n"/>
      <c r="L140" s="29" t="n"/>
      <c r="M140" s="29" t="n"/>
      <c r="N140" s="30" t="n"/>
      <c r="O140" s="56" t="n"/>
      <c r="P140" s="32">
        <f>IFERROR(IF($A140="","",ROUND($M140*(1-$O140),0)),"")</f>
        <v/>
      </c>
      <c r="Q140" s="33">
        <f>IFERROR(IF($A140="","",$P140*$N140),"")</f>
        <v/>
      </c>
      <c r="R140" s="30" t="n"/>
      <c r="S140" s="33">
        <f>IFERROR(IF($A140="","",$P140*$R140),"")</f>
        <v/>
      </c>
      <c r="T140" s="29" t="n"/>
      <c r="U140" s="29" t="n"/>
      <c r="V140" s="30" t="n"/>
      <c r="W140" s="30" t="n"/>
      <c r="X140" s="32">
        <f>IFERROR(IF($A140="","",MIN($P140,MAX(0,$U140+$P140-$T140))),"")</f>
        <v/>
      </c>
      <c r="Y140" s="33">
        <f>IFERROR(IF($A140="","",$X140*$V140),"")</f>
        <v/>
      </c>
      <c r="Z140" s="33">
        <f>IFERROR(IF($A140="","",$X140*$W140),"")</f>
        <v/>
      </c>
      <c r="AA140" s="33">
        <f>IFERROR(IF($A140="","",$Y140-$Z140),"")</f>
        <v/>
      </c>
      <c r="AB140" s="30" t="n"/>
      <c r="AC140" s="30" t="n"/>
      <c r="AD140" s="30" t="n"/>
      <c r="AE140" s="56" t="n"/>
      <c r="AF140" s="33">
        <f>IFERROR(IF($A140="","",$AB140*$AE140),"")</f>
        <v/>
      </c>
      <c r="AG140" s="56" t="n"/>
      <c r="AH140" s="33">
        <f>IFERROR(IF($A140="","",$AB140*$AG140),"")</f>
        <v/>
      </c>
      <c r="AI140" s="30" t="n"/>
      <c r="AJ140" s="30" t="n"/>
      <c r="AK140" s="30" t="n"/>
      <c r="AL140" s="33">
        <f>IFERROR(IF($A140="","",SUM($Q140,$AB140,$AC140,$AD140,$AF140)),"")</f>
        <v/>
      </c>
      <c r="AM140" s="33">
        <f>IFERROR(IF($A140="","",SUM($S140,$AH140,$AI140,$AJ140,$AK140)),"")</f>
        <v/>
      </c>
      <c r="AN140" s="33">
        <f>IFERROR(IF($A140="","",$AL140-$AM140),"")</f>
        <v/>
      </c>
      <c r="AO140" s="33">
        <f>IFERROR(IF($A140="","",$AN140-$AA140),"")</f>
        <v/>
      </c>
      <c r="AP140" s="33">
        <f>IFERROR(IF($A140="","",$AN140/$P140),"")</f>
        <v/>
      </c>
      <c r="AQ140" s="33">
        <f>IFERROR(IF($A140="","",$N140-$V140),"")</f>
        <v/>
      </c>
      <c r="AR140" s="57">
        <f>IFERROR(IF($A140="","",$N140/$V140),"")</f>
        <v/>
      </c>
      <c r="AS140" s="57">
        <f>IFERROR(IF($A140="","",$X140/$P140),"")</f>
        <v/>
      </c>
      <c r="AT140" s="57">
        <f>IFERROR(IF($A140="","",$AN140/$AL140),"")</f>
        <v/>
      </c>
      <c r="AU140" s="35">
        <f>IFERROR(IF($A140="","",IF($AX140&lt;&gt;"OK","Hold / Incomplete",IF($AO140&gt;='Assumptions'!$B$14,"Accept",IF($AO140&gt;='Assumptions'!$B$15,"Review","Decline")))),"Hold / Incomplete")</f>
        <v/>
      </c>
      <c r="AV140" s="35">
        <f>IFERROR(IF($A140="","",IF(OR($G140="Lost",$G140="Canceled"),"Closed",IF($I140="","Missing Due Date",IF($I140&lt;TODAY(),"Overdue",IF($I140=TODAY(),"Due Today",IF($I140&lt;=TODAY()+7,"Due Within 7 Days","Future")))))),"")</f>
        <v/>
      </c>
      <c r="AW140" s="35">
        <f>IFERROR(IF($A140="","",IF(OR($L140="",$M140="",$T140="",$U140=""),"Missing Inputs",IF($P140&gt;$T140,"Capacity Exceeded",IF($L140&gt;'Assumptions'!$B$3,"Peak Review",IF($O140&gt;'Assumptions'!$B$17,"Wash Alert","OK"))))),"Missing Inputs")</f>
        <v/>
      </c>
      <c r="AX140" s="35">
        <f>IFERROR(IF($A140="","",IF($A140="","Missing ID",IF(OR($J140="",$K140=""),"Missing Dates",IF($K140&lt;$J140,"End Before Start",IF(OR($M140="",$T140=""),"Missing Room Nights",IF($N140="","Missing Group ADR",IF(OR($U140="",$V140=""),"Missing Transient Forecast",IF(COUNTIF($A$2:$A$151,$A140)&gt;1,"Duplicate ID",IF($AW140&lt;&gt;"OK","Capacity Issue","OK"))))))))),"Missing Inputs")</f>
        <v/>
      </c>
      <c r="AY140" s="27" t="n"/>
      <c r="AZ140" s="55" t="n"/>
    </row>
    <row r="141">
      <c r="A141" s="27" t="n"/>
      <c r="B141" s="27" t="n"/>
      <c r="C141" s="27" t="n"/>
      <c r="D141" s="27" t="n"/>
      <c r="E141" s="27" t="n"/>
      <c r="F141" s="27" t="n"/>
      <c r="G141" s="27" t="n"/>
      <c r="H141" s="55" t="n"/>
      <c r="I141" s="55" t="n"/>
      <c r="J141" s="55" t="n"/>
      <c r="K141" s="55" t="n"/>
      <c r="L141" s="29" t="n"/>
      <c r="M141" s="29" t="n"/>
      <c r="N141" s="30" t="n"/>
      <c r="O141" s="56" t="n"/>
      <c r="P141" s="36">
        <f>IFERROR(IF($A141="","",ROUND($M141*(1-$O141),0)),"")</f>
        <v/>
      </c>
      <c r="Q141" s="37">
        <f>IFERROR(IF($A141="","",$P141*$N141),"")</f>
        <v/>
      </c>
      <c r="R141" s="30" t="n"/>
      <c r="S141" s="37">
        <f>IFERROR(IF($A141="","",$P141*$R141),"")</f>
        <v/>
      </c>
      <c r="T141" s="29" t="n"/>
      <c r="U141" s="29" t="n"/>
      <c r="V141" s="30" t="n"/>
      <c r="W141" s="30" t="n"/>
      <c r="X141" s="36">
        <f>IFERROR(IF($A141="","",MIN($P141,MAX(0,$U141+$P141-$T141))),"")</f>
        <v/>
      </c>
      <c r="Y141" s="37">
        <f>IFERROR(IF($A141="","",$X141*$V141),"")</f>
        <v/>
      </c>
      <c r="Z141" s="37">
        <f>IFERROR(IF($A141="","",$X141*$W141),"")</f>
        <v/>
      </c>
      <c r="AA141" s="37">
        <f>IFERROR(IF($A141="","",$Y141-$Z141),"")</f>
        <v/>
      </c>
      <c r="AB141" s="30" t="n"/>
      <c r="AC141" s="30" t="n"/>
      <c r="AD141" s="30" t="n"/>
      <c r="AE141" s="56" t="n"/>
      <c r="AF141" s="37">
        <f>IFERROR(IF($A141="","",$AB141*$AE141),"")</f>
        <v/>
      </c>
      <c r="AG141" s="56" t="n"/>
      <c r="AH141" s="37">
        <f>IFERROR(IF($A141="","",$AB141*$AG141),"")</f>
        <v/>
      </c>
      <c r="AI141" s="30" t="n"/>
      <c r="AJ141" s="30" t="n"/>
      <c r="AK141" s="30" t="n"/>
      <c r="AL141" s="37">
        <f>IFERROR(IF($A141="","",SUM($Q141,$AB141,$AC141,$AD141,$AF141)),"")</f>
        <v/>
      </c>
      <c r="AM141" s="37">
        <f>IFERROR(IF($A141="","",SUM($S141,$AH141,$AI141,$AJ141,$AK141)),"")</f>
        <v/>
      </c>
      <c r="AN141" s="37">
        <f>IFERROR(IF($A141="","",$AL141-$AM141),"")</f>
        <v/>
      </c>
      <c r="AO141" s="37">
        <f>IFERROR(IF($A141="","",$AN141-$AA141),"")</f>
        <v/>
      </c>
      <c r="AP141" s="37">
        <f>IFERROR(IF($A141="","",$AN141/$P141),"")</f>
        <v/>
      </c>
      <c r="AQ141" s="37">
        <f>IFERROR(IF($A141="","",$N141-$V141),"")</f>
        <v/>
      </c>
      <c r="AR141" s="58">
        <f>IFERROR(IF($A141="","",$N141/$V141),"")</f>
        <v/>
      </c>
      <c r="AS141" s="58">
        <f>IFERROR(IF($A141="","",$X141/$P141),"")</f>
        <v/>
      </c>
      <c r="AT141" s="58">
        <f>IFERROR(IF($A141="","",$AN141/$AL141),"")</f>
        <v/>
      </c>
      <c r="AU141" s="39">
        <f>IFERROR(IF($A141="","",IF($AX141&lt;&gt;"OK","Hold / Incomplete",IF($AO141&gt;='Assumptions'!$B$14,"Accept",IF($AO141&gt;='Assumptions'!$B$15,"Review","Decline")))),"Hold / Incomplete")</f>
        <v/>
      </c>
      <c r="AV141" s="39">
        <f>IFERROR(IF($A141="","",IF(OR($G141="Lost",$G141="Canceled"),"Closed",IF($I141="","Missing Due Date",IF($I141&lt;TODAY(),"Overdue",IF($I141=TODAY(),"Due Today",IF($I141&lt;=TODAY()+7,"Due Within 7 Days","Future")))))),"")</f>
        <v/>
      </c>
      <c r="AW141" s="39">
        <f>IFERROR(IF($A141="","",IF(OR($L141="",$M141="",$T141="",$U141=""),"Missing Inputs",IF($P141&gt;$T141,"Capacity Exceeded",IF($L141&gt;'Assumptions'!$B$3,"Peak Review",IF($O141&gt;'Assumptions'!$B$17,"Wash Alert","OK"))))),"Missing Inputs")</f>
        <v/>
      </c>
      <c r="AX141" s="39">
        <f>IFERROR(IF($A141="","",IF($A141="","Missing ID",IF(OR($J141="",$K141=""),"Missing Dates",IF($K141&lt;$J141,"End Before Start",IF(OR($M141="",$T141=""),"Missing Room Nights",IF($N141="","Missing Group ADR",IF(OR($U141="",$V141=""),"Missing Transient Forecast",IF(COUNTIF($A$2:$A$151,$A141)&gt;1,"Duplicate ID",IF($AW141&lt;&gt;"OK","Capacity Issue","OK"))))))))),"Missing Inputs")</f>
        <v/>
      </c>
      <c r="AY141" s="27" t="n"/>
      <c r="AZ141" s="55" t="n"/>
    </row>
    <row r="142">
      <c r="A142" s="27" t="n"/>
      <c r="B142" s="27" t="n"/>
      <c r="C142" s="27" t="n"/>
      <c r="D142" s="27" t="n"/>
      <c r="E142" s="27" t="n"/>
      <c r="F142" s="27" t="n"/>
      <c r="G142" s="27" t="n"/>
      <c r="H142" s="55" t="n"/>
      <c r="I142" s="55" t="n"/>
      <c r="J142" s="55" t="n"/>
      <c r="K142" s="55" t="n"/>
      <c r="L142" s="29" t="n"/>
      <c r="M142" s="29" t="n"/>
      <c r="N142" s="30" t="n"/>
      <c r="O142" s="56" t="n"/>
      <c r="P142" s="32">
        <f>IFERROR(IF($A142="","",ROUND($M142*(1-$O142),0)),"")</f>
        <v/>
      </c>
      <c r="Q142" s="33">
        <f>IFERROR(IF($A142="","",$P142*$N142),"")</f>
        <v/>
      </c>
      <c r="R142" s="30" t="n"/>
      <c r="S142" s="33">
        <f>IFERROR(IF($A142="","",$P142*$R142),"")</f>
        <v/>
      </c>
      <c r="T142" s="29" t="n"/>
      <c r="U142" s="29" t="n"/>
      <c r="V142" s="30" t="n"/>
      <c r="W142" s="30" t="n"/>
      <c r="X142" s="32">
        <f>IFERROR(IF($A142="","",MIN($P142,MAX(0,$U142+$P142-$T142))),"")</f>
        <v/>
      </c>
      <c r="Y142" s="33">
        <f>IFERROR(IF($A142="","",$X142*$V142),"")</f>
        <v/>
      </c>
      <c r="Z142" s="33">
        <f>IFERROR(IF($A142="","",$X142*$W142),"")</f>
        <v/>
      </c>
      <c r="AA142" s="33">
        <f>IFERROR(IF($A142="","",$Y142-$Z142),"")</f>
        <v/>
      </c>
      <c r="AB142" s="30" t="n"/>
      <c r="AC142" s="30" t="n"/>
      <c r="AD142" s="30" t="n"/>
      <c r="AE142" s="56" t="n"/>
      <c r="AF142" s="33">
        <f>IFERROR(IF($A142="","",$AB142*$AE142),"")</f>
        <v/>
      </c>
      <c r="AG142" s="56" t="n"/>
      <c r="AH142" s="33">
        <f>IFERROR(IF($A142="","",$AB142*$AG142),"")</f>
        <v/>
      </c>
      <c r="AI142" s="30" t="n"/>
      <c r="AJ142" s="30" t="n"/>
      <c r="AK142" s="30" t="n"/>
      <c r="AL142" s="33">
        <f>IFERROR(IF($A142="","",SUM($Q142,$AB142,$AC142,$AD142,$AF142)),"")</f>
        <v/>
      </c>
      <c r="AM142" s="33">
        <f>IFERROR(IF($A142="","",SUM($S142,$AH142,$AI142,$AJ142,$AK142)),"")</f>
        <v/>
      </c>
      <c r="AN142" s="33">
        <f>IFERROR(IF($A142="","",$AL142-$AM142),"")</f>
        <v/>
      </c>
      <c r="AO142" s="33">
        <f>IFERROR(IF($A142="","",$AN142-$AA142),"")</f>
        <v/>
      </c>
      <c r="AP142" s="33">
        <f>IFERROR(IF($A142="","",$AN142/$P142),"")</f>
        <v/>
      </c>
      <c r="AQ142" s="33">
        <f>IFERROR(IF($A142="","",$N142-$V142),"")</f>
        <v/>
      </c>
      <c r="AR142" s="57">
        <f>IFERROR(IF($A142="","",$N142/$V142),"")</f>
        <v/>
      </c>
      <c r="AS142" s="57">
        <f>IFERROR(IF($A142="","",$X142/$P142),"")</f>
        <v/>
      </c>
      <c r="AT142" s="57">
        <f>IFERROR(IF($A142="","",$AN142/$AL142),"")</f>
        <v/>
      </c>
      <c r="AU142" s="35">
        <f>IFERROR(IF($A142="","",IF($AX142&lt;&gt;"OK","Hold / Incomplete",IF($AO142&gt;='Assumptions'!$B$14,"Accept",IF($AO142&gt;='Assumptions'!$B$15,"Review","Decline")))),"Hold / Incomplete")</f>
        <v/>
      </c>
      <c r="AV142" s="35">
        <f>IFERROR(IF($A142="","",IF(OR($G142="Lost",$G142="Canceled"),"Closed",IF($I142="","Missing Due Date",IF($I142&lt;TODAY(),"Overdue",IF($I142=TODAY(),"Due Today",IF($I142&lt;=TODAY()+7,"Due Within 7 Days","Future")))))),"")</f>
        <v/>
      </c>
      <c r="AW142" s="35">
        <f>IFERROR(IF($A142="","",IF(OR($L142="",$M142="",$T142="",$U142=""),"Missing Inputs",IF($P142&gt;$T142,"Capacity Exceeded",IF($L142&gt;'Assumptions'!$B$3,"Peak Review",IF($O142&gt;'Assumptions'!$B$17,"Wash Alert","OK"))))),"Missing Inputs")</f>
        <v/>
      </c>
      <c r="AX142" s="35">
        <f>IFERROR(IF($A142="","",IF($A142="","Missing ID",IF(OR($J142="",$K142=""),"Missing Dates",IF($K142&lt;$J142,"End Before Start",IF(OR($M142="",$T142=""),"Missing Room Nights",IF($N142="","Missing Group ADR",IF(OR($U142="",$V142=""),"Missing Transient Forecast",IF(COUNTIF($A$2:$A$151,$A142)&gt;1,"Duplicate ID",IF($AW142&lt;&gt;"OK","Capacity Issue","OK"))))))))),"Missing Inputs")</f>
        <v/>
      </c>
      <c r="AY142" s="27" t="n"/>
      <c r="AZ142" s="55" t="n"/>
    </row>
    <row r="143">
      <c r="A143" s="27" t="n"/>
      <c r="B143" s="27" t="n"/>
      <c r="C143" s="27" t="n"/>
      <c r="D143" s="27" t="n"/>
      <c r="E143" s="27" t="n"/>
      <c r="F143" s="27" t="n"/>
      <c r="G143" s="27" t="n"/>
      <c r="H143" s="55" t="n"/>
      <c r="I143" s="55" t="n"/>
      <c r="J143" s="55" t="n"/>
      <c r="K143" s="55" t="n"/>
      <c r="L143" s="29" t="n"/>
      <c r="M143" s="29" t="n"/>
      <c r="N143" s="30" t="n"/>
      <c r="O143" s="56" t="n"/>
      <c r="P143" s="36">
        <f>IFERROR(IF($A143="","",ROUND($M143*(1-$O143),0)),"")</f>
        <v/>
      </c>
      <c r="Q143" s="37">
        <f>IFERROR(IF($A143="","",$P143*$N143),"")</f>
        <v/>
      </c>
      <c r="R143" s="30" t="n"/>
      <c r="S143" s="37">
        <f>IFERROR(IF($A143="","",$P143*$R143),"")</f>
        <v/>
      </c>
      <c r="T143" s="29" t="n"/>
      <c r="U143" s="29" t="n"/>
      <c r="V143" s="30" t="n"/>
      <c r="W143" s="30" t="n"/>
      <c r="X143" s="36">
        <f>IFERROR(IF($A143="","",MIN($P143,MAX(0,$U143+$P143-$T143))),"")</f>
        <v/>
      </c>
      <c r="Y143" s="37">
        <f>IFERROR(IF($A143="","",$X143*$V143),"")</f>
        <v/>
      </c>
      <c r="Z143" s="37">
        <f>IFERROR(IF($A143="","",$X143*$W143),"")</f>
        <v/>
      </c>
      <c r="AA143" s="37">
        <f>IFERROR(IF($A143="","",$Y143-$Z143),"")</f>
        <v/>
      </c>
      <c r="AB143" s="30" t="n"/>
      <c r="AC143" s="30" t="n"/>
      <c r="AD143" s="30" t="n"/>
      <c r="AE143" s="56" t="n"/>
      <c r="AF143" s="37">
        <f>IFERROR(IF($A143="","",$AB143*$AE143),"")</f>
        <v/>
      </c>
      <c r="AG143" s="56" t="n"/>
      <c r="AH143" s="37">
        <f>IFERROR(IF($A143="","",$AB143*$AG143),"")</f>
        <v/>
      </c>
      <c r="AI143" s="30" t="n"/>
      <c r="AJ143" s="30" t="n"/>
      <c r="AK143" s="30" t="n"/>
      <c r="AL143" s="37">
        <f>IFERROR(IF($A143="","",SUM($Q143,$AB143,$AC143,$AD143,$AF143)),"")</f>
        <v/>
      </c>
      <c r="AM143" s="37">
        <f>IFERROR(IF($A143="","",SUM($S143,$AH143,$AI143,$AJ143,$AK143)),"")</f>
        <v/>
      </c>
      <c r="AN143" s="37">
        <f>IFERROR(IF($A143="","",$AL143-$AM143),"")</f>
        <v/>
      </c>
      <c r="AO143" s="37">
        <f>IFERROR(IF($A143="","",$AN143-$AA143),"")</f>
        <v/>
      </c>
      <c r="AP143" s="37">
        <f>IFERROR(IF($A143="","",$AN143/$P143),"")</f>
        <v/>
      </c>
      <c r="AQ143" s="37">
        <f>IFERROR(IF($A143="","",$N143-$V143),"")</f>
        <v/>
      </c>
      <c r="AR143" s="58">
        <f>IFERROR(IF($A143="","",$N143/$V143),"")</f>
        <v/>
      </c>
      <c r="AS143" s="58">
        <f>IFERROR(IF($A143="","",$X143/$P143),"")</f>
        <v/>
      </c>
      <c r="AT143" s="58">
        <f>IFERROR(IF($A143="","",$AN143/$AL143),"")</f>
        <v/>
      </c>
      <c r="AU143" s="39">
        <f>IFERROR(IF($A143="","",IF($AX143&lt;&gt;"OK","Hold / Incomplete",IF($AO143&gt;='Assumptions'!$B$14,"Accept",IF($AO143&gt;='Assumptions'!$B$15,"Review","Decline")))),"Hold / Incomplete")</f>
        <v/>
      </c>
      <c r="AV143" s="39">
        <f>IFERROR(IF($A143="","",IF(OR($G143="Lost",$G143="Canceled"),"Closed",IF($I143="","Missing Due Date",IF($I143&lt;TODAY(),"Overdue",IF($I143=TODAY(),"Due Today",IF($I143&lt;=TODAY()+7,"Due Within 7 Days","Future")))))),"")</f>
        <v/>
      </c>
      <c r="AW143" s="39">
        <f>IFERROR(IF($A143="","",IF(OR($L143="",$M143="",$T143="",$U143=""),"Missing Inputs",IF($P143&gt;$T143,"Capacity Exceeded",IF($L143&gt;'Assumptions'!$B$3,"Peak Review",IF($O143&gt;'Assumptions'!$B$17,"Wash Alert","OK"))))),"Missing Inputs")</f>
        <v/>
      </c>
      <c r="AX143" s="39">
        <f>IFERROR(IF($A143="","",IF($A143="","Missing ID",IF(OR($J143="",$K143=""),"Missing Dates",IF($K143&lt;$J143,"End Before Start",IF(OR($M143="",$T143=""),"Missing Room Nights",IF($N143="","Missing Group ADR",IF(OR($U143="",$V143=""),"Missing Transient Forecast",IF(COUNTIF($A$2:$A$151,$A143)&gt;1,"Duplicate ID",IF($AW143&lt;&gt;"OK","Capacity Issue","OK"))))))))),"Missing Inputs")</f>
        <v/>
      </c>
      <c r="AY143" s="27" t="n"/>
      <c r="AZ143" s="55" t="n"/>
    </row>
    <row r="144">
      <c r="A144" s="27" t="n"/>
      <c r="B144" s="27" t="n"/>
      <c r="C144" s="27" t="n"/>
      <c r="D144" s="27" t="n"/>
      <c r="E144" s="27" t="n"/>
      <c r="F144" s="27" t="n"/>
      <c r="G144" s="27" t="n"/>
      <c r="H144" s="55" t="n"/>
      <c r="I144" s="55" t="n"/>
      <c r="J144" s="55" t="n"/>
      <c r="K144" s="55" t="n"/>
      <c r="L144" s="29" t="n"/>
      <c r="M144" s="29" t="n"/>
      <c r="N144" s="30" t="n"/>
      <c r="O144" s="56" t="n"/>
      <c r="P144" s="32">
        <f>IFERROR(IF($A144="","",ROUND($M144*(1-$O144),0)),"")</f>
        <v/>
      </c>
      <c r="Q144" s="33">
        <f>IFERROR(IF($A144="","",$P144*$N144),"")</f>
        <v/>
      </c>
      <c r="R144" s="30" t="n"/>
      <c r="S144" s="33">
        <f>IFERROR(IF($A144="","",$P144*$R144),"")</f>
        <v/>
      </c>
      <c r="T144" s="29" t="n"/>
      <c r="U144" s="29" t="n"/>
      <c r="V144" s="30" t="n"/>
      <c r="W144" s="30" t="n"/>
      <c r="X144" s="32">
        <f>IFERROR(IF($A144="","",MIN($P144,MAX(0,$U144+$P144-$T144))),"")</f>
        <v/>
      </c>
      <c r="Y144" s="33">
        <f>IFERROR(IF($A144="","",$X144*$V144),"")</f>
        <v/>
      </c>
      <c r="Z144" s="33">
        <f>IFERROR(IF($A144="","",$X144*$W144),"")</f>
        <v/>
      </c>
      <c r="AA144" s="33">
        <f>IFERROR(IF($A144="","",$Y144-$Z144),"")</f>
        <v/>
      </c>
      <c r="AB144" s="30" t="n"/>
      <c r="AC144" s="30" t="n"/>
      <c r="AD144" s="30" t="n"/>
      <c r="AE144" s="56" t="n"/>
      <c r="AF144" s="33">
        <f>IFERROR(IF($A144="","",$AB144*$AE144),"")</f>
        <v/>
      </c>
      <c r="AG144" s="56" t="n"/>
      <c r="AH144" s="33">
        <f>IFERROR(IF($A144="","",$AB144*$AG144),"")</f>
        <v/>
      </c>
      <c r="AI144" s="30" t="n"/>
      <c r="AJ144" s="30" t="n"/>
      <c r="AK144" s="30" t="n"/>
      <c r="AL144" s="33">
        <f>IFERROR(IF($A144="","",SUM($Q144,$AB144,$AC144,$AD144,$AF144)),"")</f>
        <v/>
      </c>
      <c r="AM144" s="33">
        <f>IFERROR(IF($A144="","",SUM($S144,$AH144,$AI144,$AJ144,$AK144)),"")</f>
        <v/>
      </c>
      <c r="AN144" s="33">
        <f>IFERROR(IF($A144="","",$AL144-$AM144),"")</f>
        <v/>
      </c>
      <c r="AO144" s="33">
        <f>IFERROR(IF($A144="","",$AN144-$AA144),"")</f>
        <v/>
      </c>
      <c r="AP144" s="33">
        <f>IFERROR(IF($A144="","",$AN144/$P144),"")</f>
        <v/>
      </c>
      <c r="AQ144" s="33">
        <f>IFERROR(IF($A144="","",$N144-$V144),"")</f>
        <v/>
      </c>
      <c r="AR144" s="57">
        <f>IFERROR(IF($A144="","",$N144/$V144),"")</f>
        <v/>
      </c>
      <c r="AS144" s="57">
        <f>IFERROR(IF($A144="","",$X144/$P144),"")</f>
        <v/>
      </c>
      <c r="AT144" s="57">
        <f>IFERROR(IF($A144="","",$AN144/$AL144),"")</f>
        <v/>
      </c>
      <c r="AU144" s="35">
        <f>IFERROR(IF($A144="","",IF($AX144&lt;&gt;"OK","Hold / Incomplete",IF($AO144&gt;='Assumptions'!$B$14,"Accept",IF($AO144&gt;='Assumptions'!$B$15,"Review","Decline")))),"Hold / Incomplete")</f>
        <v/>
      </c>
      <c r="AV144" s="35">
        <f>IFERROR(IF($A144="","",IF(OR($G144="Lost",$G144="Canceled"),"Closed",IF($I144="","Missing Due Date",IF($I144&lt;TODAY(),"Overdue",IF($I144=TODAY(),"Due Today",IF($I144&lt;=TODAY()+7,"Due Within 7 Days","Future")))))),"")</f>
        <v/>
      </c>
      <c r="AW144" s="35">
        <f>IFERROR(IF($A144="","",IF(OR($L144="",$M144="",$T144="",$U144=""),"Missing Inputs",IF($P144&gt;$T144,"Capacity Exceeded",IF($L144&gt;'Assumptions'!$B$3,"Peak Review",IF($O144&gt;'Assumptions'!$B$17,"Wash Alert","OK"))))),"Missing Inputs")</f>
        <v/>
      </c>
      <c r="AX144" s="35">
        <f>IFERROR(IF($A144="","",IF($A144="","Missing ID",IF(OR($J144="",$K144=""),"Missing Dates",IF($K144&lt;$J144,"End Before Start",IF(OR($M144="",$T144=""),"Missing Room Nights",IF($N144="","Missing Group ADR",IF(OR($U144="",$V144=""),"Missing Transient Forecast",IF(COUNTIF($A$2:$A$151,$A144)&gt;1,"Duplicate ID",IF($AW144&lt;&gt;"OK","Capacity Issue","OK"))))))))),"Missing Inputs")</f>
        <v/>
      </c>
      <c r="AY144" s="27" t="n"/>
      <c r="AZ144" s="55" t="n"/>
    </row>
    <row r="145">
      <c r="A145" s="27" t="n"/>
      <c r="B145" s="27" t="n"/>
      <c r="C145" s="27" t="n"/>
      <c r="D145" s="27" t="n"/>
      <c r="E145" s="27" t="n"/>
      <c r="F145" s="27" t="n"/>
      <c r="G145" s="27" t="n"/>
      <c r="H145" s="55" t="n"/>
      <c r="I145" s="55" t="n"/>
      <c r="J145" s="55" t="n"/>
      <c r="K145" s="55" t="n"/>
      <c r="L145" s="29" t="n"/>
      <c r="M145" s="29" t="n"/>
      <c r="N145" s="30" t="n"/>
      <c r="O145" s="56" t="n"/>
      <c r="P145" s="36">
        <f>IFERROR(IF($A145="","",ROUND($M145*(1-$O145),0)),"")</f>
        <v/>
      </c>
      <c r="Q145" s="37">
        <f>IFERROR(IF($A145="","",$P145*$N145),"")</f>
        <v/>
      </c>
      <c r="R145" s="30" t="n"/>
      <c r="S145" s="37">
        <f>IFERROR(IF($A145="","",$P145*$R145),"")</f>
        <v/>
      </c>
      <c r="T145" s="29" t="n"/>
      <c r="U145" s="29" t="n"/>
      <c r="V145" s="30" t="n"/>
      <c r="W145" s="30" t="n"/>
      <c r="X145" s="36">
        <f>IFERROR(IF($A145="","",MIN($P145,MAX(0,$U145+$P145-$T145))),"")</f>
        <v/>
      </c>
      <c r="Y145" s="37">
        <f>IFERROR(IF($A145="","",$X145*$V145),"")</f>
        <v/>
      </c>
      <c r="Z145" s="37">
        <f>IFERROR(IF($A145="","",$X145*$W145),"")</f>
        <v/>
      </c>
      <c r="AA145" s="37">
        <f>IFERROR(IF($A145="","",$Y145-$Z145),"")</f>
        <v/>
      </c>
      <c r="AB145" s="30" t="n"/>
      <c r="AC145" s="30" t="n"/>
      <c r="AD145" s="30" t="n"/>
      <c r="AE145" s="56" t="n"/>
      <c r="AF145" s="37">
        <f>IFERROR(IF($A145="","",$AB145*$AE145),"")</f>
        <v/>
      </c>
      <c r="AG145" s="56" t="n"/>
      <c r="AH145" s="37">
        <f>IFERROR(IF($A145="","",$AB145*$AG145),"")</f>
        <v/>
      </c>
      <c r="AI145" s="30" t="n"/>
      <c r="AJ145" s="30" t="n"/>
      <c r="AK145" s="30" t="n"/>
      <c r="AL145" s="37">
        <f>IFERROR(IF($A145="","",SUM($Q145,$AB145,$AC145,$AD145,$AF145)),"")</f>
        <v/>
      </c>
      <c r="AM145" s="37">
        <f>IFERROR(IF($A145="","",SUM($S145,$AH145,$AI145,$AJ145,$AK145)),"")</f>
        <v/>
      </c>
      <c r="AN145" s="37">
        <f>IFERROR(IF($A145="","",$AL145-$AM145),"")</f>
        <v/>
      </c>
      <c r="AO145" s="37">
        <f>IFERROR(IF($A145="","",$AN145-$AA145),"")</f>
        <v/>
      </c>
      <c r="AP145" s="37">
        <f>IFERROR(IF($A145="","",$AN145/$P145),"")</f>
        <v/>
      </c>
      <c r="AQ145" s="37">
        <f>IFERROR(IF($A145="","",$N145-$V145),"")</f>
        <v/>
      </c>
      <c r="AR145" s="58">
        <f>IFERROR(IF($A145="","",$N145/$V145),"")</f>
        <v/>
      </c>
      <c r="AS145" s="58">
        <f>IFERROR(IF($A145="","",$X145/$P145),"")</f>
        <v/>
      </c>
      <c r="AT145" s="58">
        <f>IFERROR(IF($A145="","",$AN145/$AL145),"")</f>
        <v/>
      </c>
      <c r="AU145" s="39">
        <f>IFERROR(IF($A145="","",IF($AX145&lt;&gt;"OK","Hold / Incomplete",IF($AO145&gt;='Assumptions'!$B$14,"Accept",IF($AO145&gt;='Assumptions'!$B$15,"Review","Decline")))),"Hold / Incomplete")</f>
        <v/>
      </c>
      <c r="AV145" s="39">
        <f>IFERROR(IF($A145="","",IF(OR($G145="Lost",$G145="Canceled"),"Closed",IF($I145="","Missing Due Date",IF($I145&lt;TODAY(),"Overdue",IF($I145=TODAY(),"Due Today",IF($I145&lt;=TODAY()+7,"Due Within 7 Days","Future")))))),"")</f>
        <v/>
      </c>
      <c r="AW145" s="39">
        <f>IFERROR(IF($A145="","",IF(OR($L145="",$M145="",$T145="",$U145=""),"Missing Inputs",IF($P145&gt;$T145,"Capacity Exceeded",IF($L145&gt;'Assumptions'!$B$3,"Peak Review",IF($O145&gt;'Assumptions'!$B$17,"Wash Alert","OK"))))),"Missing Inputs")</f>
        <v/>
      </c>
      <c r="AX145" s="39">
        <f>IFERROR(IF($A145="","",IF($A145="","Missing ID",IF(OR($J145="",$K145=""),"Missing Dates",IF($K145&lt;$J145,"End Before Start",IF(OR($M145="",$T145=""),"Missing Room Nights",IF($N145="","Missing Group ADR",IF(OR($U145="",$V145=""),"Missing Transient Forecast",IF(COUNTIF($A$2:$A$151,$A145)&gt;1,"Duplicate ID",IF($AW145&lt;&gt;"OK","Capacity Issue","OK"))))))))),"Missing Inputs")</f>
        <v/>
      </c>
      <c r="AY145" s="27" t="n"/>
      <c r="AZ145" s="55" t="n"/>
    </row>
    <row r="146">
      <c r="A146" s="27" t="n"/>
      <c r="B146" s="27" t="n"/>
      <c r="C146" s="27" t="n"/>
      <c r="D146" s="27" t="n"/>
      <c r="E146" s="27" t="n"/>
      <c r="F146" s="27" t="n"/>
      <c r="G146" s="27" t="n"/>
      <c r="H146" s="55" t="n"/>
      <c r="I146" s="55" t="n"/>
      <c r="J146" s="55" t="n"/>
      <c r="K146" s="55" t="n"/>
      <c r="L146" s="29" t="n"/>
      <c r="M146" s="29" t="n"/>
      <c r="N146" s="30" t="n"/>
      <c r="O146" s="56" t="n"/>
      <c r="P146" s="32">
        <f>IFERROR(IF($A146="","",ROUND($M146*(1-$O146),0)),"")</f>
        <v/>
      </c>
      <c r="Q146" s="33">
        <f>IFERROR(IF($A146="","",$P146*$N146),"")</f>
        <v/>
      </c>
      <c r="R146" s="30" t="n"/>
      <c r="S146" s="33">
        <f>IFERROR(IF($A146="","",$P146*$R146),"")</f>
        <v/>
      </c>
      <c r="T146" s="29" t="n"/>
      <c r="U146" s="29" t="n"/>
      <c r="V146" s="30" t="n"/>
      <c r="W146" s="30" t="n"/>
      <c r="X146" s="32">
        <f>IFERROR(IF($A146="","",MIN($P146,MAX(0,$U146+$P146-$T146))),"")</f>
        <v/>
      </c>
      <c r="Y146" s="33">
        <f>IFERROR(IF($A146="","",$X146*$V146),"")</f>
        <v/>
      </c>
      <c r="Z146" s="33">
        <f>IFERROR(IF($A146="","",$X146*$W146),"")</f>
        <v/>
      </c>
      <c r="AA146" s="33">
        <f>IFERROR(IF($A146="","",$Y146-$Z146),"")</f>
        <v/>
      </c>
      <c r="AB146" s="30" t="n"/>
      <c r="AC146" s="30" t="n"/>
      <c r="AD146" s="30" t="n"/>
      <c r="AE146" s="56" t="n"/>
      <c r="AF146" s="33">
        <f>IFERROR(IF($A146="","",$AB146*$AE146),"")</f>
        <v/>
      </c>
      <c r="AG146" s="56" t="n"/>
      <c r="AH146" s="33">
        <f>IFERROR(IF($A146="","",$AB146*$AG146),"")</f>
        <v/>
      </c>
      <c r="AI146" s="30" t="n"/>
      <c r="AJ146" s="30" t="n"/>
      <c r="AK146" s="30" t="n"/>
      <c r="AL146" s="33">
        <f>IFERROR(IF($A146="","",SUM($Q146,$AB146,$AC146,$AD146,$AF146)),"")</f>
        <v/>
      </c>
      <c r="AM146" s="33">
        <f>IFERROR(IF($A146="","",SUM($S146,$AH146,$AI146,$AJ146,$AK146)),"")</f>
        <v/>
      </c>
      <c r="AN146" s="33">
        <f>IFERROR(IF($A146="","",$AL146-$AM146),"")</f>
        <v/>
      </c>
      <c r="AO146" s="33">
        <f>IFERROR(IF($A146="","",$AN146-$AA146),"")</f>
        <v/>
      </c>
      <c r="AP146" s="33">
        <f>IFERROR(IF($A146="","",$AN146/$P146),"")</f>
        <v/>
      </c>
      <c r="AQ146" s="33">
        <f>IFERROR(IF($A146="","",$N146-$V146),"")</f>
        <v/>
      </c>
      <c r="AR146" s="57">
        <f>IFERROR(IF($A146="","",$N146/$V146),"")</f>
        <v/>
      </c>
      <c r="AS146" s="57">
        <f>IFERROR(IF($A146="","",$X146/$P146),"")</f>
        <v/>
      </c>
      <c r="AT146" s="57">
        <f>IFERROR(IF($A146="","",$AN146/$AL146),"")</f>
        <v/>
      </c>
      <c r="AU146" s="35">
        <f>IFERROR(IF($A146="","",IF($AX146&lt;&gt;"OK","Hold / Incomplete",IF($AO146&gt;='Assumptions'!$B$14,"Accept",IF($AO146&gt;='Assumptions'!$B$15,"Review","Decline")))),"Hold / Incomplete")</f>
        <v/>
      </c>
      <c r="AV146" s="35">
        <f>IFERROR(IF($A146="","",IF(OR($G146="Lost",$G146="Canceled"),"Closed",IF($I146="","Missing Due Date",IF($I146&lt;TODAY(),"Overdue",IF($I146=TODAY(),"Due Today",IF($I146&lt;=TODAY()+7,"Due Within 7 Days","Future")))))),"")</f>
        <v/>
      </c>
      <c r="AW146" s="35">
        <f>IFERROR(IF($A146="","",IF(OR($L146="",$M146="",$T146="",$U146=""),"Missing Inputs",IF($P146&gt;$T146,"Capacity Exceeded",IF($L146&gt;'Assumptions'!$B$3,"Peak Review",IF($O146&gt;'Assumptions'!$B$17,"Wash Alert","OK"))))),"Missing Inputs")</f>
        <v/>
      </c>
      <c r="AX146" s="35">
        <f>IFERROR(IF($A146="","",IF($A146="","Missing ID",IF(OR($J146="",$K146=""),"Missing Dates",IF($K146&lt;$J146,"End Before Start",IF(OR($M146="",$T146=""),"Missing Room Nights",IF($N146="","Missing Group ADR",IF(OR($U146="",$V146=""),"Missing Transient Forecast",IF(COUNTIF($A$2:$A$151,$A146)&gt;1,"Duplicate ID",IF($AW146&lt;&gt;"OK","Capacity Issue","OK"))))))))),"Missing Inputs")</f>
        <v/>
      </c>
      <c r="AY146" s="27" t="n"/>
      <c r="AZ146" s="55" t="n"/>
    </row>
    <row r="147">
      <c r="A147" s="27" t="n"/>
      <c r="B147" s="27" t="n"/>
      <c r="C147" s="27" t="n"/>
      <c r="D147" s="27" t="n"/>
      <c r="E147" s="27" t="n"/>
      <c r="F147" s="27" t="n"/>
      <c r="G147" s="27" t="n"/>
      <c r="H147" s="55" t="n"/>
      <c r="I147" s="55" t="n"/>
      <c r="J147" s="55" t="n"/>
      <c r="K147" s="55" t="n"/>
      <c r="L147" s="29" t="n"/>
      <c r="M147" s="29" t="n"/>
      <c r="N147" s="30" t="n"/>
      <c r="O147" s="56" t="n"/>
      <c r="P147" s="36">
        <f>IFERROR(IF($A147="","",ROUND($M147*(1-$O147),0)),"")</f>
        <v/>
      </c>
      <c r="Q147" s="37">
        <f>IFERROR(IF($A147="","",$P147*$N147),"")</f>
        <v/>
      </c>
      <c r="R147" s="30" t="n"/>
      <c r="S147" s="37">
        <f>IFERROR(IF($A147="","",$P147*$R147),"")</f>
        <v/>
      </c>
      <c r="T147" s="29" t="n"/>
      <c r="U147" s="29" t="n"/>
      <c r="V147" s="30" t="n"/>
      <c r="W147" s="30" t="n"/>
      <c r="X147" s="36">
        <f>IFERROR(IF($A147="","",MIN($P147,MAX(0,$U147+$P147-$T147))),"")</f>
        <v/>
      </c>
      <c r="Y147" s="37">
        <f>IFERROR(IF($A147="","",$X147*$V147),"")</f>
        <v/>
      </c>
      <c r="Z147" s="37">
        <f>IFERROR(IF($A147="","",$X147*$W147),"")</f>
        <v/>
      </c>
      <c r="AA147" s="37">
        <f>IFERROR(IF($A147="","",$Y147-$Z147),"")</f>
        <v/>
      </c>
      <c r="AB147" s="30" t="n"/>
      <c r="AC147" s="30" t="n"/>
      <c r="AD147" s="30" t="n"/>
      <c r="AE147" s="56" t="n"/>
      <c r="AF147" s="37">
        <f>IFERROR(IF($A147="","",$AB147*$AE147),"")</f>
        <v/>
      </c>
      <c r="AG147" s="56" t="n"/>
      <c r="AH147" s="37">
        <f>IFERROR(IF($A147="","",$AB147*$AG147),"")</f>
        <v/>
      </c>
      <c r="AI147" s="30" t="n"/>
      <c r="AJ147" s="30" t="n"/>
      <c r="AK147" s="30" t="n"/>
      <c r="AL147" s="37">
        <f>IFERROR(IF($A147="","",SUM($Q147,$AB147,$AC147,$AD147,$AF147)),"")</f>
        <v/>
      </c>
      <c r="AM147" s="37">
        <f>IFERROR(IF($A147="","",SUM($S147,$AH147,$AI147,$AJ147,$AK147)),"")</f>
        <v/>
      </c>
      <c r="AN147" s="37">
        <f>IFERROR(IF($A147="","",$AL147-$AM147),"")</f>
        <v/>
      </c>
      <c r="AO147" s="37">
        <f>IFERROR(IF($A147="","",$AN147-$AA147),"")</f>
        <v/>
      </c>
      <c r="AP147" s="37">
        <f>IFERROR(IF($A147="","",$AN147/$P147),"")</f>
        <v/>
      </c>
      <c r="AQ147" s="37">
        <f>IFERROR(IF($A147="","",$N147-$V147),"")</f>
        <v/>
      </c>
      <c r="AR147" s="58">
        <f>IFERROR(IF($A147="","",$N147/$V147),"")</f>
        <v/>
      </c>
      <c r="AS147" s="58">
        <f>IFERROR(IF($A147="","",$X147/$P147),"")</f>
        <v/>
      </c>
      <c r="AT147" s="58">
        <f>IFERROR(IF($A147="","",$AN147/$AL147),"")</f>
        <v/>
      </c>
      <c r="AU147" s="39">
        <f>IFERROR(IF($A147="","",IF($AX147&lt;&gt;"OK","Hold / Incomplete",IF($AO147&gt;='Assumptions'!$B$14,"Accept",IF($AO147&gt;='Assumptions'!$B$15,"Review","Decline")))),"Hold / Incomplete")</f>
        <v/>
      </c>
      <c r="AV147" s="39">
        <f>IFERROR(IF($A147="","",IF(OR($G147="Lost",$G147="Canceled"),"Closed",IF($I147="","Missing Due Date",IF($I147&lt;TODAY(),"Overdue",IF($I147=TODAY(),"Due Today",IF($I147&lt;=TODAY()+7,"Due Within 7 Days","Future")))))),"")</f>
        <v/>
      </c>
      <c r="AW147" s="39">
        <f>IFERROR(IF($A147="","",IF(OR($L147="",$M147="",$T147="",$U147=""),"Missing Inputs",IF($P147&gt;$T147,"Capacity Exceeded",IF($L147&gt;'Assumptions'!$B$3,"Peak Review",IF($O147&gt;'Assumptions'!$B$17,"Wash Alert","OK"))))),"Missing Inputs")</f>
        <v/>
      </c>
      <c r="AX147" s="39">
        <f>IFERROR(IF($A147="","",IF($A147="","Missing ID",IF(OR($J147="",$K147=""),"Missing Dates",IF($K147&lt;$J147,"End Before Start",IF(OR($M147="",$T147=""),"Missing Room Nights",IF($N147="","Missing Group ADR",IF(OR($U147="",$V147=""),"Missing Transient Forecast",IF(COUNTIF($A$2:$A$151,$A147)&gt;1,"Duplicate ID",IF($AW147&lt;&gt;"OK","Capacity Issue","OK"))))))))),"Missing Inputs")</f>
        <v/>
      </c>
      <c r="AY147" s="27" t="n"/>
      <c r="AZ147" s="55" t="n"/>
    </row>
    <row r="148">
      <c r="A148" s="27" t="n"/>
      <c r="B148" s="27" t="n"/>
      <c r="C148" s="27" t="n"/>
      <c r="D148" s="27" t="n"/>
      <c r="E148" s="27" t="n"/>
      <c r="F148" s="27" t="n"/>
      <c r="G148" s="27" t="n"/>
      <c r="H148" s="55" t="n"/>
      <c r="I148" s="55" t="n"/>
      <c r="J148" s="55" t="n"/>
      <c r="K148" s="55" t="n"/>
      <c r="L148" s="29" t="n"/>
      <c r="M148" s="29" t="n"/>
      <c r="N148" s="30" t="n"/>
      <c r="O148" s="56" t="n"/>
      <c r="P148" s="32">
        <f>IFERROR(IF($A148="","",ROUND($M148*(1-$O148),0)),"")</f>
        <v/>
      </c>
      <c r="Q148" s="33">
        <f>IFERROR(IF($A148="","",$P148*$N148),"")</f>
        <v/>
      </c>
      <c r="R148" s="30" t="n"/>
      <c r="S148" s="33">
        <f>IFERROR(IF($A148="","",$P148*$R148),"")</f>
        <v/>
      </c>
      <c r="T148" s="29" t="n"/>
      <c r="U148" s="29" t="n"/>
      <c r="V148" s="30" t="n"/>
      <c r="W148" s="30" t="n"/>
      <c r="X148" s="32">
        <f>IFERROR(IF($A148="","",MIN($P148,MAX(0,$U148+$P148-$T148))),"")</f>
        <v/>
      </c>
      <c r="Y148" s="33">
        <f>IFERROR(IF($A148="","",$X148*$V148),"")</f>
        <v/>
      </c>
      <c r="Z148" s="33">
        <f>IFERROR(IF($A148="","",$X148*$W148),"")</f>
        <v/>
      </c>
      <c r="AA148" s="33">
        <f>IFERROR(IF($A148="","",$Y148-$Z148),"")</f>
        <v/>
      </c>
      <c r="AB148" s="30" t="n"/>
      <c r="AC148" s="30" t="n"/>
      <c r="AD148" s="30" t="n"/>
      <c r="AE148" s="56" t="n"/>
      <c r="AF148" s="33">
        <f>IFERROR(IF($A148="","",$AB148*$AE148),"")</f>
        <v/>
      </c>
      <c r="AG148" s="56" t="n"/>
      <c r="AH148" s="33">
        <f>IFERROR(IF($A148="","",$AB148*$AG148),"")</f>
        <v/>
      </c>
      <c r="AI148" s="30" t="n"/>
      <c r="AJ148" s="30" t="n"/>
      <c r="AK148" s="30" t="n"/>
      <c r="AL148" s="33">
        <f>IFERROR(IF($A148="","",SUM($Q148,$AB148,$AC148,$AD148,$AF148)),"")</f>
        <v/>
      </c>
      <c r="AM148" s="33">
        <f>IFERROR(IF($A148="","",SUM($S148,$AH148,$AI148,$AJ148,$AK148)),"")</f>
        <v/>
      </c>
      <c r="AN148" s="33">
        <f>IFERROR(IF($A148="","",$AL148-$AM148),"")</f>
        <v/>
      </c>
      <c r="AO148" s="33">
        <f>IFERROR(IF($A148="","",$AN148-$AA148),"")</f>
        <v/>
      </c>
      <c r="AP148" s="33">
        <f>IFERROR(IF($A148="","",$AN148/$P148),"")</f>
        <v/>
      </c>
      <c r="AQ148" s="33">
        <f>IFERROR(IF($A148="","",$N148-$V148),"")</f>
        <v/>
      </c>
      <c r="AR148" s="57">
        <f>IFERROR(IF($A148="","",$N148/$V148),"")</f>
        <v/>
      </c>
      <c r="AS148" s="57">
        <f>IFERROR(IF($A148="","",$X148/$P148),"")</f>
        <v/>
      </c>
      <c r="AT148" s="57">
        <f>IFERROR(IF($A148="","",$AN148/$AL148),"")</f>
        <v/>
      </c>
      <c r="AU148" s="35">
        <f>IFERROR(IF($A148="","",IF($AX148&lt;&gt;"OK","Hold / Incomplete",IF($AO148&gt;='Assumptions'!$B$14,"Accept",IF($AO148&gt;='Assumptions'!$B$15,"Review","Decline")))),"Hold / Incomplete")</f>
        <v/>
      </c>
      <c r="AV148" s="35">
        <f>IFERROR(IF($A148="","",IF(OR($G148="Lost",$G148="Canceled"),"Closed",IF($I148="","Missing Due Date",IF($I148&lt;TODAY(),"Overdue",IF($I148=TODAY(),"Due Today",IF($I148&lt;=TODAY()+7,"Due Within 7 Days","Future")))))),"")</f>
        <v/>
      </c>
      <c r="AW148" s="35">
        <f>IFERROR(IF($A148="","",IF(OR($L148="",$M148="",$T148="",$U148=""),"Missing Inputs",IF($P148&gt;$T148,"Capacity Exceeded",IF($L148&gt;'Assumptions'!$B$3,"Peak Review",IF($O148&gt;'Assumptions'!$B$17,"Wash Alert","OK"))))),"Missing Inputs")</f>
        <v/>
      </c>
      <c r="AX148" s="35">
        <f>IFERROR(IF($A148="","",IF($A148="","Missing ID",IF(OR($J148="",$K148=""),"Missing Dates",IF($K148&lt;$J148,"End Before Start",IF(OR($M148="",$T148=""),"Missing Room Nights",IF($N148="","Missing Group ADR",IF(OR($U148="",$V148=""),"Missing Transient Forecast",IF(COUNTIF($A$2:$A$151,$A148)&gt;1,"Duplicate ID",IF($AW148&lt;&gt;"OK","Capacity Issue","OK"))))))))),"Missing Inputs")</f>
        <v/>
      </c>
      <c r="AY148" s="27" t="n"/>
      <c r="AZ148" s="55" t="n"/>
    </row>
    <row r="149">
      <c r="A149" s="27" t="n"/>
      <c r="B149" s="27" t="n"/>
      <c r="C149" s="27" t="n"/>
      <c r="D149" s="27" t="n"/>
      <c r="E149" s="27" t="n"/>
      <c r="F149" s="27" t="n"/>
      <c r="G149" s="27" t="n"/>
      <c r="H149" s="55" t="n"/>
      <c r="I149" s="55" t="n"/>
      <c r="J149" s="55" t="n"/>
      <c r="K149" s="55" t="n"/>
      <c r="L149" s="29" t="n"/>
      <c r="M149" s="29" t="n"/>
      <c r="N149" s="30" t="n"/>
      <c r="O149" s="56" t="n"/>
      <c r="P149" s="36">
        <f>IFERROR(IF($A149="","",ROUND($M149*(1-$O149),0)),"")</f>
        <v/>
      </c>
      <c r="Q149" s="37">
        <f>IFERROR(IF($A149="","",$P149*$N149),"")</f>
        <v/>
      </c>
      <c r="R149" s="30" t="n"/>
      <c r="S149" s="37">
        <f>IFERROR(IF($A149="","",$P149*$R149),"")</f>
        <v/>
      </c>
      <c r="T149" s="29" t="n"/>
      <c r="U149" s="29" t="n"/>
      <c r="V149" s="30" t="n"/>
      <c r="W149" s="30" t="n"/>
      <c r="X149" s="36">
        <f>IFERROR(IF($A149="","",MIN($P149,MAX(0,$U149+$P149-$T149))),"")</f>
        <v/>
      </c>
      <c r="Y149" s="37">
        <f>IFERROR(IF($A149="","",$X149*$V149),"")</f>
        <v/>
      </c>
      <c r="Z149" s="37">
        <f>IFERROR(IF($A149="","",$X149*$W149),"")</f>
        <v/>
      </c>
      <c r="AA149" s="37">
        <f>IFERROR(IF($A149="","",$Y149-$Z149),"")</f>
        <v/>
      </c>
      <c r="AB149" s="30" t="n"/>
      <c r="AC149" s="30" t="n"/>
      <c r="AD149" s="30" t="n"/>
      <c r="AE149" s="56" t="n"/>
      <c r="AF149" s="37">
        <f>IFERROR(IF($A149="","",$AB149*$AE149),"")</f>
        <v/>
      </c>
      <c r="AG149" s="56" t="n"/>
      <c r="AH149" s="37">
        <f>IFERROR(IF($A149="","",$AB149*$AG149),"")</f>
        <v/>
      </c>
      <c r="AI149" s="30" t="n"/>
      <c r="AJ149" s="30" t="n"/>
      <c r="AK149" s="30" t="n"/>
      <c r="AL149" s="37">
        <f>IFERROR(IF($A149="","",SUM($Q149,$AB149,$AC149,$AD149,$AF149)),"")</f>
        <v/>
      </c>
      <c r="AM149" s="37">
        <f>IFERROR(IF($A149="","",SUM($S149,$AH149,$AI149,$AJ149,$AK149)),"")</f>
        <v/>
      </c>
      <c r="AN149" s="37">
        <f>IFERROR(IF($A149="","",$AL149-$AM149),"")</f>
        <v/>
      </c>
      <c r="AO149" s="37">
        <f>IFERROR(IF($A149="","",$AN149-$AA149),"")</f>
        <v/>
      </c>
      <c r="AP149" s="37">
        <f>IFERROR(IF($A149="","",$AN149/$P149),"")</f>
        <v/>
      </c>
      <c r="AQ149" s="37">
        <f>IFERROR(IF($A149="","",$N149-$V149),"")</f>
        <v/>
      </c>
      <c r="AR149" s="58">
        <f>IFERROR(IF($A149="","",$N149/$V149),"")</f>
        <v/>
      </c>
      <c r="AS149" s="58">
        <f>IFERROR(IF($A149="","",$X149/$P149),"")</f>
        <v/>
      </c>
      <c r="AT149" s="58">
        <f>IFERROR(IF($A149="","",$AN149/$AL149),"")</f>
        <v/>
      </c>
      <c r="AU149" s="39">
        <f>IFERROR(IF($A149="","",IF($AX149&lt;&gt;"OK","Hold / Incomplete",IF($AO149&gt;='Assumptions'!$B$14,"Accept",IF($AO149&gt;='Assumptions'!$B$15,"Review","Decline")))),"Hold / Incomplete")</f>
        <v/>
      </c>
      <c r="AV149" s="39">
        <f>IFERROR(IF($A149="","",IF(OR($G149="Lost",$G149="Canceled"),"Closed",IF($I149="","Missing Due Date",IF($I149&lt;TODAY(),"Overdue",IF($I149=TODAY(),"Due Today",IF($I149&lt;=TODAY()+7,"Due Within 7 Days","Future")))))),"")</f>
        <v/>
      </c>
      <c r="AW149" s="39">
        <f>IFERROR(IF($A149="","",IF(OR($L149="",$M149="",$T149="",$U149=""),"Missing Inputs",IF($P149&gt;$T149,"Capacity Exceeded",IF($L149&gt;'Assumptions'!$B$3,"Peak Review",IF($O149&gt;'Assumptions'!$B$17,"Wash Alert","OK"))))),"Missing Inputs")</f>
        <v/>
      </c>
      <c r="AX149" s="39">
        <f>IFERROR(IF($A149="","",IF($A149="","Missing ID",IF(OR($J149="",$K149=""),"Missing Dates",IF($K149&lt;$J149,"End Before Start",IF(OR($M149="",$T149=""),"Missing Room Nights",IF($N149="","Missing Group ADR",IF(OR($U149="",$V149=""),"Missing Transient Forecast",IF(COUNTIF($A$2:$A$151,$A149)&gt;1,"Duplicate ID",IF($AW149&lt;&gt;"OK","Capacity Issue","OK"))))))))),"Missing Inputs")</f>
        <v/>
      </c>
      <c r="AY149" s="27" t="n"/>
      <c r="AZ149" s="55" t="n"/>
    </row>
    <row r="150">
      <c r="A150" s="27" t="n"/>
      <c r="B150" s="27" t="n"/>
      <c r="C150" s="27" t="n"/>
      <c r="D150" s="27" t="n"/>
      <c r="E150" s="27" t="n"/>
      <c r="F150" s="27" t="n"/>
      <c r="G150" s="27" t="n"/>
      <c r="H150" s="55" t="n"/>
      <c r="I150" s="55" t="n"/>
      <c r="J150" s="55" t="n"/>
      <c r="K150" s="55" t="n"/>
      <c r="L150" s="29" t="n"/>
      <c r="M150" s="29" t="n"/>
      <c r="N150" s="30" t="n"/>
      <c r="O150" s="56" t="n"/>
      <c r="P150" s="32">
        <f>IFERROR(IF($A150="","",ROUND($M150*(1-$O150),0)),"")</f>
        <v/>
      </c>
      <c r="Q150" s="33">
        <f>IFERROR(IF($A150="","",$P150*$N150),"")</f>
        <v/>
      </c>
      <c r="R150" s="30" t="n"/>
      <c r="S150" s="33">
        <f>IFERROR(IF($A150="","",$P150*$R150),"")</f>
        <v/>
      </c>
      <c r="T150" s="29" t="n"/>
      <c r="U150" s="29" t="n"/>
      <c r="V150" s="30" t="n"/>
      <c r="W150" s="30" t="n"/>
      <c r="X150" s="32">
        <f>IFERROR(IF($A150="","",MIN($P150,MAX(0,$U150+$P150-$T150))),"")</f>
        <v/>
      </c>
      <c r="Y150" s="33">
        <f>IFERROR(IF($A150="","",$X150*$V150),"")</f>
        <v/>
      </c>
      <c r="Z150" s="33">
        <f>IFERROR(IF($A150="","",$X150*$W150),"")</f>
        <v/>
      </c>
      <c r="AA150" s="33">
        <f>IFERROR(IF($A150="","",$Y150-$Z150),"")</f>
        <v/>
      </c>
      <c r="AB150" s="30" t="n"/>
      <c r="AC150" s="30" t="n"/>
      <c r="AD150" s="30" t="n"/>
      <c r="AE150" s="56" t="n"/>
      <c r="AF150" s="33">
        <f>IFERROR(IF($A150="","",$AB150*$AE150),"")</f>
        <v/>
      </c>
      <c r="AG150" s="56" t="n"/>
      <c r="AH150" s="33">
        <f>IFERROR(IF($A150="","",$AB150*$AG150),"")</f>
        <v/>
      </c>
      <c r="AI150" s="30" t="n"/>
      <c r="AJ150" s="30" t="n"/>
      <c r="AK150" s="30" t="n"/>
      <c r="AL150" s="33">
        <f>IFERROR(IF($A150="","",SUM($Q150,$AB150,$AC150,$AD150,$AF150)),"")</f>
        <v/>
      </c>
      <c r="AM150" s="33">
        <f>IFERROR(IF($A150="","",SUM($S150,$AH150,$AI150,$AJ150,$AK150)),"")</f>
        <v/>
      </c>
      <c r="AN150" s="33">
        <f>IFERROR(IF($A150="","",$AL150-$AM150),"")</f>
        <v/>
      </c>
      <c r="AO150" s="33">
        <f>IFERROR(IF($A150="","",$AN150-$AA150),"")</f>
        <v/>
      </c>
      <c r="AP150" s="33">
        <f>IFERROR(IF($A150="","",$AN150/$P150),"")</f>
        <v/>
      </c>
      <c r="AQ150" s="33">
        <f>IFERROR(IF($A150="","",$N150-$V150),"")</f>
        <v/>
      </c>
      <c r="AR150" s="57">
        <f>IFERROR(IF($A150="","",$N150/$V150),"")</f>
        <v/>
      </c>
      <c r="AS150" s="57">
        <f>IFERROR(IF($A150="","",$X150/$P150),"")</f>
        <v/>
      </c>
      <c r="AT150" s="57">
        <f>IFERROR(IF($A150="","",$AN150/$AL150),"")</f>
        <v/>
      </c>
      <c r="AU150" s="35">
        <f>IFERROR(IF($A150="","",IF($AX150&lt;&gt;"OK","Hold / Incomplete",IF($AO150&gt;='Assumptions'!$B$14,"Accept",IF($AO150&gt;='Assumptions'!$B$15,"Review","Decline")))),"Hold / Incomplete")</f>
        <v/>
      </c>
      <c r="AV150" s="35">
        <f>IFERROR(IF($A150="","",IF(OR($G150="Lost",$G150="Canceled"),"Closed",IF($I150="","Missing Due Date",IF($I150&lt;TODAY(),"Overdue",IF($I150=TODAY(),"Due Today",IF($I150&lt;=TODAY()+7,"Due Within 7 Days","Future")))))),"")</f>
        <v/>
      </c>
      <c r="AW150" s="35">
        <f>IFERROR(IF($A150="","",IF(OR($L150="",$M150="",$T150="",$U150=""),"Missing Inputs",IF($P150&gt;$T150,"Capacity Exceeded",IF($L150&gt;'Assumptions'!$B$3,"Peak Review",IF($O150&gt;'Assumptions'!$B$17,"Wash Alert","OK"))))),"Missing Inputs")</f>
        <v/>
      </c>
      <c r="AX150" s="35">
        <f>IFERROR(IF($A150="","",IF($A150="","Missing ID",IF(OR($J150="",$K150=""),"Missing Dates",IF($K150&lt;$J150,"End Before Start",IF(OR($M150="",$T150=""),"Missing Room Nights",IF($N150="","Missing Group ADR",IF(OR($U150="",$V150=""),"Missing Transient Forecast",IF(COUNTIF($A$2:$A$151,$A150)&gt;1,"Duplicate ID",IF($AW150&lt;&gt;"OK","Capacity Issue","OK"))))))))),"Missing Inputs")</f>
        <v/>
      </c>
      <c r="AY150" s="27" t="n"/>
      <c r="AZ150" s="55" t="n"/>
    </row>
    <row r="151">
      <c r="A151" s="27" t="n"/>
      <c r="B151" s="27" t="n"/>
      <c r="C151" s="27" t="n"/>
      <c r="D151" s="27" t="n"/>
      <c r="E151" s="27" t="n"/>
      <c r="F151" s="27" t="n"/>
      <c r="G151" s="27" t="n"/>
      <c r="H151" s="55" t="n"/>
      <c r="I151" s="55" t="n"/>
      <c r="J151" s="55" t="n"/>
      <c r="K151" s="55" t="n"/>
      <c r="L151" s="29" t="n"/>
      <c r="M151" s="29" t="n"/>
      <c r="N151" s="30" t="n"/>
      <c r="O151" s="56" t="n"/>
      <c r="P151" s="36">
        <f>IFERROR(IF($A151="","",ROUND($M151*(1-$O151),0)),"")</f>
        <v/>
      </c>
      <c r="Q151" s="37">
        <f>IFERROR(IF($A151="","",$P151*$N151),"")</f>
        <v/>
      </c>
      <c r="R151" s="30" t="n"/>
      <c r="S151" s="37">
        <f>IFERROR(IF($A151="","",$P151*$R151),"")</f>
        <v/>
      </c>
      <c r="T151" s="29" t="n"/>
      <c r="U151" s="29" t="n"/>
      <c r="V151" s="30" t="n"/>
      <c r="W151" s="30" t="n"/>
      <c r="X151" s="36">
        <f>IFERROR(IF($A151="","",MIN($P151,MAX(0,$U151+$P151-$T151))),"")</f>
        <v/>
      </c>
      <c r="Y151" s="37">
        <f>IFERROR(IF($A151="","",$X151*$V151),"")</f>
        <v/>
      </c>
      <c r="Z151" s="37">
        <f>IFERROR(IF($A151="","",$X151*$W151),"")</f>
        <v/>
      </c>
      <c r="AA151" s="37">
        <f>IFERROR(IF($A151="","",$Y151-$Z151),"")</f>
        <v/>
      </c>
      <c r="AB151" s="30" t="n"/>
      <c r="AC151" s="30" t="n"/>
      <c r="AD151" s="30" t="n"/>
      <c r="AE151" s="56" t="n"/>
      <c r="AF151" s="37">
        <f>IFERROR(IF($A151="","",$AB151*$AE151),"")</f>
        <v/>
      </c>
      <c r="AG151" s="56" t="n"/>
      <c r="AH151" s="37">
        <f>IFERROR(IF($A151="","",$AB151*$AG151),"")</f>
        <v/>
      </c>
      <c r="AI151" s="30" t="n"/>
      <c r="AJ151" s="30" t="n"/>
      <c r="AK151" s="30" t="n"/>
      <c r="AL151" s="37">
        <f>IFERROR(IF($A151="","",SUM($Q151,$AB151,$AC151,$AD151,$AF151)),"")</f>
        <v/>
      </c>
      <c r="AM151" s="37">
        <f>IFERROR(IF($A151="","",SUM($S151,$AH151,$AI151,$AJ151,$AK151)),"")</f>
        <v/>
      </c>
      <c r="AN151" s="37">
        <f>IFERROR(IF($A151="","",$AL151-$AM151),"")</f>
        <v/>
      </c>
      <c r="AO151" s="37">
        <f>IFERROR(IF($A151="","",$AN151-$AA151),"")</f>
        <v/>
      </c>
      <c r="AP151" s="37">
        <f>IFERROR(IF($A151="","",$AN151/$P151),"")</f>
        <v/>
      </c>
      <c r="AQ151" s="37">
        <f>IFERROR(IF($A151="","",$N151-$V151),"")</f>
        <v/>
      </c>
      <c r="AR151" s="58">
        <f>IFERROR(IF($A151="","",$N151/$V151),"")</f>
        <v/>
      </c>
      <c r="AS151" s="58">
        <f>IFERROR(IF($A151="","",$X151/$P151),"")</f>
        <v/>
      </c>
      <c r="AT151" s="58">
        <f>IFERROR(IF($A151="","",$AN151/$AL151),"")</f>
        <v/>
      </c>
      <c r="AU151" s="39">
        <f>IFERROR(IF($A151="","",IF($AX151&lt;&gt;"OK","Hold / Incomplete",IF($AO151&gt;='Assumptions'!$B$14,"Accept",IF($AO151&gt;='Assumptions'!$B$15,"Review","Decline")))),"Hold / Incomplete")</f>
        <v/>
      </c>
      <c r="AV151" s="39">
        <f>IFERROR(IF($A151="","",IF(OR($G151="Lost",$G151="Canceled"),"Closed",IF($I151="","Missing Due Date",IF($I151&lt;TODAY(),"Overdue",IF($I151=TODAY(),"Due Today",IF($I151&lt;=TODAY()+7,"Due Within 7 Days","Future")))))),"")</f>
        <v/>
      </c>
      <c r="AW151" s="39">
        <f>IFERROR(IF($A151="","",IF(OR($L151="",$M151="",$T151="",$U151=""),"Missing Inputs",IF($P151&gt;$T151,"Capacity Exceeded",IF($L151&gt;'Assumptions'!$B$3,"Peak Review",IF($O151&gt;'Assumptions'!$B$17,"Wash Alert","OK"))))),"Missing Inputs")</f>
        <v/>
      </c>
      <c r="AX151" s="39">
        <f>IFERROR(IF($A151="","",IF($A151="","Missing ID",IF(OR($J151="",$K151=""),"Missing Dates",IF($K151&lt;$J151,"End Before Start",IF(OR($M151="",$T151=""),"Missing Room Nights",IF($N151="","Missing Group ADR",IF(OR($U151="",$V151=""),"Missing Transient Forecast",IF(COUNTIF($A$2:$A$151,$A151)&gt;1,"Duplicate ID",IF($AW151&lt;&gt;"OK","Capacity Issue","OK"))))))))),"Missing Inputs")</f>
        <v/>
      </c>
      <c r="AY151" s="27" t="n"/>
      <c r="AZ151" s="55" t="n"/>
    </row>
  </sheetData>
  <autoFilter ref="A1:AZ151"/>
  <conditionalFormatting sqref="AU2:AU151">
    <cfRule type="expression" priority="1" dxfId="1">
      <formula>$AU2="Accept"</formula>
    </cfRule>
    <cfRule type="expression" priority="2" dxfId="2">
      <formula>$AU2="Review"</formula>
    </cfRule>
    <cfRule type="expression" priority="3" dxfId="0">
      <formula>$AU2="Decline"</formula>
    </cfRule>
    <cfRule type="expression" priority="4" dxfId="3">
      <formula>$AU2="Hold / Incomplete"</formula>
    </cfRule>
  </conditionalFormatting>
  <conditionalFormatting sqref="AO2:AO151">
    <cfRule type="cellIs" priority="5" operator="lessThan" dxfId="0">
      <formula>0</formula>
    </cfRule>
  </conditionalFormatting>
  <conditionalFormatting sqref="AV2:AV151">
    <cfRule type="expression" priority="6" dxfId="0">
      <formula>$AV2="Overdue"</formula>
    </cfRule>
    <cfRule type="expression" priority="7" dxfId="2">
      <formula>OR($AV2="Due Today",$AV2="Due Within 7 Days")</formula>
    </cfRule>
  </conditionalFormatting>
  <conditionalFormatting sqref="AW2:AW151">
    <cfRule type="expression" priority="8" dxfId="0">
      <formula>AND($AW2&lt;&gt;"OK",$AW2&lt;&gt;"")</formula>
    </cfRule>
  </conditionalFormatting>
  <conditionalFormatting sqref="AX2:AX151">
    <cfRule type="expression" priority="9" dxfId="0">
      <formula>AND($AX2&lt;&gt;"OK",$AX2&lt;&gt;"")</formula>
    </cfRule>
  </conditionalFormatting>
  <conditionalFormatting sqref="AR2:AR151">
    <cfRule type="expression" priority="10" dxfId="2">
      <formula>AND($A2&lt;&gt;"",$AR2&lt;'Assumptions'!$B$11)</formula>
    </cfRule>
  </conditionalFormatting>
  <dataValidations count="8">
    <dataValidation sqref="E2:E151" showDropDown="0" showInputMessage="0" showErrorMessage="1" allowBlank="0" errorTitle="Invalid Event Type" error="Select a value from the approved list." promptTitle="Event Type" prompt="Select an approved event type." type="list" errorStyle="stop">
      <formula1>'Assumptions'!$G$3:$G$12</formula1>
    </dataValidation>
    <dataValidation sqref="F2:F151" showDropDown="0" showInputMessage="0" showErrorMessage="1" allowBlank="0" errorTitle="Invalid Sales Manager" error="Select a manager from the approved list." promptTitle="Sales Manager" prompt="Select the opportunity owner." type="list">
      <formula1>'Assumptions'!$E$3:$E$7</formula1>
    </dataValidation>
    <dataValidation sqref="G2:G151" showDropDown="0" showInputMessage="0" showErrorMessage="1" allowBlank="0" errorTitle="Invalid Status" error="Select a value from the approved list." promptTitle="Opportunity Status" prompt="Select the current commercial status." type="list">
      <formula1>'Assumptions'!$F$3:$F$7</formula1>
    </dataValidation>
    <dataValidation sqref="H2:K151 AZ2:AZ151" showDropDown="0" showInputMessage="0" showErrorMessage="1" allowBlank="0" error="Enter a valid Excel date." promptTitle="Valid Date" prompt="Enter a valid date." type="date" operator="between">
      <formula1>DATE(2000,1,1)</formula1>
      <formula2>DATE(2100,12,31)</formula2>
    </dataValidation>
    <dataValidation sqref="K2:K151" showDropDown="0" showInputMessage="0" showErrorMessage="1" allowBlank="0" error="Enter an end date on or after the start date." promptTitle="Event End Date" prompt="The end date cannot precede the start date." type="custom">
      <formula1>=OR($K2="",$J2="",$K2&gt;=$J2)</formula1>
    </dataValidation>
    <dataValidation sqref="L2:M151 T2:U151" showDropDown="0" showInputMessage="0" showErrorMessage="1" allowBlank="0" error="Enter a whole number of zero or greater." promptTitle="Nonnegative Whole Number" prompt="Enter zero or a positive whole number." type="whole" operator="greaterThanOrEqual">
      <formula1>0</formula1>
    </dataValidation>
    <dataValidation sqref="N2:N151 R2:R151 V2:W151 AB2:AD151 AI2:AK151" showDropDown="0" showInputMessage="0" showErrorMessage="1" allowBlank="0" error="Enter a number of zero or greater." promptTitle="Nonnegative Amount" prompt="Enter zero or a positive amount." type="decimal" operator="greaterThanOrEqual">
      <formula1>0</formula1>
    </dataValidation>
    <dataValidation sqref="O2:O151 AE2:AE151 AG2:AG151" showDropDown="0" showInputMessage="0" showErrorMessage="1" allowBlank="0" error="Enter a percentage between 0% and 100%." promptTitle="Percentage" prompt="Enter a percentage from 0% through 100%." type="decimal" operator="between">
      <formula1>0</formula1>
      <formula2>1</formula2>
    </dataValidation>
  </dataValidations>
  <pageMargins left="0.2" right="0.2" top="0.4" bottom="0.4" header="0.5" footer="0.5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72" customWidth="1" min="3" max="3"/>
    <col width="3" customWidth="1" min="4" max="4"/>
    <col width="22" customWidth="1" min="5" max="5"/>
    <col width="20" customWidth="1" min="6" max="6"/>
    <col width="25" customWidth="1" min="7" max="7"/>
  </cols>
  <sheetData>
    <row r="1" ht="28" customHeight="1">
      <c r="A1" s="1" t="inlineStr">
        <is>
          <t>Operating Assumptions and Validation Lists</t>
        </is>
      </c>
    </row>
    <row r="2">
      <c r="A2" s="41" t="inlineStr">
        <is>
          <t>Property Name</t>
        </is>
      </c>
      <c r="B2" s="42" t="inlineStr">
        <is>
          <t>Harbor Point Hotel</t>
        </is>
      </c>
      <c r="C2" s="43" t="inlineStr">
        <is>
          <t>Planning property or scenario name.</t>
        </is>
      </c>
      <c r="E2" s="17" t="inlineStr">
        <is>
          <t>Sales Managers</t>
        </is>
      </c>
      <c r="F2" s="17" t="inlineStr">
        <is>
          <t>Opportunity Statuses</t>
        </is>
      </c>
      <c r="G2" s="17" t="inlineStr">
        <is>
          <t>Event Types</t>
        </is>
      </c>
    </row>
    <row r="3">
      <c r="A3" s="41" t="inlineStr">
        <is>
          <t>Property Room Count</t>
        </is>
      </c>
      <c r="B3" s="29" t="n">
        <v>220</v>
      </c>
      <c r="C3" s="43" t="inlineStr">
        <is>
          <t>Total physical rooms used for peak-room review.</t>
        </is>
      </c>
      <c r="E3" s="44" t="inlineStr">
        <is>
          <t>Jordan Lee</t>
        </is>
      </c>
      <c r="F3" s="44" t="inlineStr">
        <is>
          <t>Prospect</t>
        </is>
      </c>
      <c r="G3" s="44" t="inlineStr">
        <is>
          <t>Corporate Meeting</t>
        </is>
      </c>
    </row>
    <row r="4">
      <c r="A4" s="41" t="inlineStr">
        <is>
          <t>Default Group Wash %</t>
        </is>
      </c>
      <c r="B4" s="56" t="n">
        <v>0.08</v>
      </c>
      <c r="C4" s="43" t="inlineStr">
        <is>
          <t>Expected portion of requested room nights that will not materialize.</t>
        </is>
      </c>
      <c r="E4" s="44" t="inlineStr">
        <is>
          <t>Morgan Reed</t>
        </is>
      </c>
      <c r="F4" s="44" t="inlineStr">
        <is>
          <t>Tentative</t>
        </is>
      </c>
      <c r="G4" s="44" t="inlineStr">
        <is>
          <t>Association Meeting</t>
        </is>
      </c>
    </row>
    <row r="5">
      <c r="A5" s="41" t="inlineStr">
        <is>
          <t>Default Room Variable Cost per Occupied Room</t>
        </is>
      </c>
      <c r="B5" s="30" t="n">
        <v>22</v>
      </c>
      <c r="C5" s="43" t="inlineStr">
        <is>
          <t>Incremental room cost for an occupied group room.</t>
        </is>
      </c>
      <c r="E5" s="44" t="inlineStr">
        <is>
          <t>Casey Bennett</t>
        </is>
      </c>
      <c r="F5" s="44" t="inlineStr">
        <is>
          <t>Definite</t>
        </is>
      </c>
      <c r="G5" s="44" t="inlineStr">
        <is>
          <t>Wedding</t>
        </is>
      </c>
    </row>
    <row r="6">
      <c r="A6" s="41" t="inlineStr">
        <is>
          <t>Default Transient Variable Cost per Occupied Room</t>
        </is>
      </c>
      <c r="B6" s="30" t="n">
        <v>20</v>
      </c>
      <c r="C6" s="43" t="inlineStr">
        <is>
          <t>Incremental room cost avoided when transient demand is displaced.</t>
        </is>
      </c>
      <c r="E6" s="44" t="inlineStr">
        <is>
          <t>Taylor Brooks</t>
        </is>
      </c>
      <c r="F6" s="44" t="inlineStr">
        <is>
          <t>Lost</t>
        </is>
      </c>
      <c r="G6" s="44" t="inlineStr">
        <is>
          <t>Social Event</t>
        </is>
      </c>
    </row>
    <row r="7">
      <c r="A7" s="41" t="inlineStr">
        <is>
          <t>Default Food and Beverage Cost %</t>
        </is>
      </c>
      <c r="B7" s="56" t="n">
        <v>0.32</v>
      </c>
      <c r="C7" s="43" t="inlineStr">
        <is>
          <t>Planning cost percentage applied to food-and-beverage revenue.</t>
        </is>
      </c>
      <c r="E7" s="44" t="inlineStr">
        <is>
          <t>Avery Collins</t>
        </is>
      </c>
      <c r="F7" s="44" t="inlineStr">
        <is>
          <t>Canceled</t>
        </is>
      </c>
      <c r="G7" s="44" t="inlineStr">
        <is>
          <t>Sports Group</t>
        </is>
      </c>
    </row>
    <row r="8">
      <c r="A8" s="41" t="inlineStr">
        <is>
          <t>Default Service Charge Rate</t>
        </is>
      </c>
      <c r="B8" s="56" t="n">
        <v>0.24</v>
      </c>
      <c r="C8" s="43" t="inlineStr">
        <is>
          <t>Planning rate only; treatment depends on property policy.</t>
        </is>
      </c>
      <c r="E8" s="44" t="n"/>
      <c r="F8" s="44" t="n"/>
      <c r="G8" s="44" t="inlineStr">
        <is>
          <t>Government</t>
        </is>
      </c>
    </row>
    <row r="9">
      <c r="A9" s="41" t="inlineStr">
        <is>
          <t>Default Lodging Tax Rate</t>
        </is>
      </c>
      <c r="B9" s="56" t="n">
        <v>0.13</v>
      </c>
      <c r="C9" s="43" t="inlineStr">
        <is>
          <t>Editable planning assumption; excluded from contribution calculations.</t>
        </is>
      </c>
      <c r="E9" s="44" t="n"/>
      <c r="F9" s="44" t="n"/>
      <c r="G9" s="44" t="inlineStr">
        <is>
          <t>Tour Group</t>
        </is>
      </c>
    </row>
    <row r="10">
      <c r="A10" s="41" t="inlineStr">
        <is>
          <t>Default Sales Tax Rate</t>
        </is>
      </c>
      <c r="B10" s="56" t="n">
        <v>0.08</v>
      </c>
      <c r="C10" s="43" t="inlineStr">
        <is>
          <t>Editable planning assumption; excluded from contribution calculations.</t>
        </is>
      </c>
      <c r="E10" s="44" t="n"/>
      <c r="F10" s="44" t="n"/>
      <c r="G10" s="44" t="inlineStr">
        <is>
          <t>SMERF</t>
        </is>
      </c>
    </row>
    <row r="11">
      <c r="A11" s="41" t="inlineStr">
        <is>
          <t>Minimum Group ADR Index</t>
        </is>
      </c>
      <c r="B11" s="56" t="n">
        <v>0.85</v>
      </c>
      <c r="C11" s="43" t="inlineStr">
        <is>
          <t>Group ADR index below this level receives an alert.</t>
        </is>
      </c>
      <c r="E11" s="44" t="n"/>
      <c r="F11" s="44" t="n"/>
      <c r="G11" s="44" t="inlineStr">
        <is>
          <t>Convention</t>
        </is>
      </c>
    </row>
    <row r="12">
      <c r="A12" s="41" t="inlineStr">
        <is>
          <t>Target Group Contribution Margin</t>
        </is>
      </c>
      <c r="B12" s="56" t="n">
        <v>0.45</v>
      </c>
      <c r="C12" s="43" t="inlineStr">
        <is>
          <t>Internal target for review and negotiation.</t>
        </is>
      </c>
      <c r="E12" s="44" t="n"/>
      <c r="F12" s="44" t="n"/>
      <c r="G12" s="44" t="inlineStr">
        <is>
          <t>Other</t>
        </is>
      </c>
    </row>
    <row r="13">
      <c r="A13" s="41" t="inlineStr">
        <is>
          <t>Decision Reminder Days</t>
        </is>
      </c>
      <c r="B13" s="29" t="n">
        <v>7</v>
      </c>
      <c r="C13" s="43" t="inlineStr">
        <is>
          <t>Reference horizon for decisions requiring attention.</t>
        </is>
      </c>
    </row>
    <row r="14">
      <c r="A14" s="41" t="inlineStr">
        <is>
          <t>Accept Threshold: Net Contribution Advantage</t>
        </is>
      </c>
      <c r="B14" s="30" t="n">
        <v>5000</v>
      </c>
      <c r="C14" s="43" t="inlineStr">
        <is>
          <t>Minimum advantage for an Accept recommendation.</t>
        </is>
      </c>
    </row>
    <row r="15">
      <c r="A15" s="41" t="inlineStr">
        <is>
          <t>Decline Threshold: Net Contribution Advantage</t>
        </is>
      </c>
      <c r="B15" s="30" t="n">
        <v>0</v>
      </c>
      <c r="C15" s="43" t="inlineStr">
        <is>
          <t>Results below this threshold receive a Decline recommendation.</t>
        </is>
      </c>
    </row>
    <row r="16">
      <c r="A16" s="41" t="inlineStr">
        <is>
          <t>Low-Profit Alert Threshold</t>
        </is>
      </c>
      <c r="B16" s="30" t="n">
        <v>2500</v>
      </c>
      <c r="C16" s="43" t="inlineStr">
        <is>
          <t>Open opportunities below this group contribution receive an alert.</t>
        </is>
      </c>
    </row>
    <row r="17">
      <c r="A17" s="41" t="inlineStr">
        <is>
          <t>Maximum Expected Wash % Alert</t>
        </is>
      </c>
      <c r="B17" s="56" t="n">
        <v>0.2</v>
      </c>
      <c r="C17" s="43" t="inlineStr">
        <is>
          <t>Wash above this percentage receives an operational alert.</t>
        </is>
      </c>
    </row>
    <row r="20">
      <c r="A20" s="45" t="inlineStr">
        <is>
          <t>Planning Notes</t>
        </is>
      </c>
    </row>
    <row r="21" ht="36" customHeight="1">
      <c r="A21" s="46" t="inlineStr">
        <is>
          <t>Taxes are shown as editable planning assumptions and are not included in contribution unless a user deliberately adds them to revenue or cost inputs. Verify applicable taxes with property leadership or qualified advisors.</t>
        </is>
      </c>
      <c r="B21" s="60" t="n"/>
      <c r="C21" s="52" t="n"/>
    </row>
    <row r="22" ht="36" customHeight="1">
      <c r="A22" s="46" t="inlineStr">
        <is>
          <t>Service charge treatment varies by property policy, employee distribution practice, contract language, and accounting treatment. Confirm whether it should be included as revenue in each analysis.</t>
        </is>
      </c>
      <c r="B22" s="60" t="n"/>
      <c r="C22" s="52" t="n"/>
    </row>
    <row r="23" ht="36" customHeight="1">
      <c r="A23" s="46" t="inlineStr">
        <is>
          <t>Thresholds are internal decision guidelines, not legal or contractual requirements.</t>
        </is>
      </c>
      <c r="B23" s="60" t="n"/>
      <c r="C23" s="52" t="n"/>
    </row>
  </sheetData>
  <autoFilter ref="A1:C17"/>
  <mergeCells count="4">
    <mergeCell ref="A23:C23"/>
    <mergeCell ref="A1:F1"/>
    <mergeCell ref="A21:C21"/>
    <mergeCell ref="A22:C2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Instructions — Hotel Group Displacement Analysis</t>
        </is>
      </c>
    </row>
    <row r="3">
      <c r="A3" s="47" t="inlineStr">
        <is>
          <t>Recommended Workflow</t>
        </is>
      </c>
    </row>
    <row r="4" ht="28" customHeight="1">
      <c r="A4" s="48" t="inlineStr">
        <is>
          <t>1. Review the editable operating assumptions.</t>
        </is>
      </c>
      <c r="B4" s="60" t="n"/>
      <c r="C4" s="60" t="n"/>
      <c r="D4" s="60" t="n"/>
      <c r="E4" s="60" t="n"/>
      <c r="F4" s="60" t="n"/>
      <c r="G4" s="60" t="n"/>
      <c r="H4" s="52" t="n"/>
    </row>
    <row r="5" ht="28" customHeight="1">
      <c r="A5" s="49" t="inlineStr">
        <is>
          <t>2. Enter one group opportunity per row on Group Analysis.</t>
        </is>
      </c>
      <c r="B5" s="60" t="n"/>
      <c r="C5" s="60" t="n"/>
      <c r="D5" s="60" t="n"/>
      <c r="E5" s="60" t="n"/>
      <c r="F5" s="60" t="n"/>
      <c r="G5" s="60" t="n"/>
      <c r="H5" s="52" t="n"/>
    </row>
    <row r="6" ht="28" customHeight="1">
      <c r="A6" s="48" t="inlineStr">
        <is>
          <t>3. Use the same event period for available room nights and transient demand.</t>
        </is>
      </c>
      <c r="B6" s="60" t="n"/>
      <c r="C6" s="60" t="n"/>
      <c r="D6" s="60" t="n"/>
      <c r="E6" s="60" t="n"/>
      <c r="F6" s="60" t="n"/>
      <c r="G6" s="60" t="n"/>
      <c r="H6" s="52" t="n"/>
    </row>
    <row r="7" ht="28" customHeight="1">
      <c r="A7" s="49" t="inlineStr">
        <is>
          <t>4. Enter the expected room block, ADR, wash, ancillary revenue, and direct costs.</t>
        </is>
      </c>
      <c r="B7" s="60" t="n"/>
      <c r="C7" s="60" t="n"/>
      <c r="D7" s="60" t="n"/>
      <c r="E7" s="60" t="n"/>
      <c r="F7" s="60" t="n"/>
      <c r="G7" s="60" t="n"/>
      <c r="H7" s="52" t="n"/>
    </row>
    <row r="8" ht="28" customHeight="1">
      <c r="A8" s="48" t="inlineStr">
        <is>
          <t>5. Review capacity and data checks before using the recommendation.</t>
        </is>
      </c>
      <c r="B8" s="60" t="n"/>
      <c r="C8" s="60" t="n"/>
      <c r="D8" s="60" t="n"/>
      <c r="E8" s="60" t="n"/>
      <c r="F8" s="60" t="n"/>
      <c r="G8" s="60" t="n"/>
      <c r="H8" s="52" t="n"/>
    </row>
    <row r="9" ht="28" customHeight="1">
      <c r="A9" s="49" t="inlineStr">
        <is>
          <t>6. Compare group contribution with displaced transient contribution.</t>
        </is>
      </c>
      <c r="B9" s="60" t="n"/>
      <c r="C9" s="60" t="n"/>
      <c r="D9" s="60" t="n"/>
      <c r="E9" s="60" t="n"/>
      <c r="F9" s="60" t="n"/>
      <c r="G9" s="60" t="n"/>
      <c r="H9" s="52" t="n"/>
    </row>
    <row r="10" ht="28" customHeight="1">
      <c r="A10" s="48" t="inlineStr">
        <is>
          <t>7. Document the commercial rationale in Decision Notes.</t>
        </is>
      </c>
      <c r="B10" s="60" t="n"/>
      <c r="C10" s="60" t="n"/>
      <c r="D10" s="60" t="n"/>
      <c r="E10" s="60" t="n"/>
      <c r="F10" s="60" t="n"/>
      <c r="G10" s="60" t="n"/>
      <c r="H10" s="52" t="n"/>
    </row>
    <row r="11" ht="28" customHeight="1">
      <c r="A11" s="49" t="inlineStr">
        <is>
          <t>8. Record the final opportunity status and Last Reviewed Date.</t>
        </is>
      </c>
      <c r="B11" s="60" t="n"/>
      <c r="C11" s="60" t="n"/>
      <c r="D11" s="60" t="n"/>
      <c r="E11" s="60" t="n"/>
      <c r="F11" s="60" t="n"/>
      <c r="G11" s="60" t="n"/>
      <c r="H11" s="52" t="n"/>
    </row>
    <row r="12" ht="28" customHeight="1">
      <c r="A12" s="48" t="inlineStr">
        <is>
          <t>9. Review the Dashboard with sales, revenue management, catering, and property leadership.</t>
        </is>
      </c>
      <c r="B12" s="60" t="n"/>
      <c r="C12" s="60" t="n"/>
      <c r="D12" s="60" t="n"/>
      <c r="E12" s="60" t="n"/>
      <c r="F12" s="60" t="n"/>
      <c r="G12" s="60" t="n"/>
      <c r="H12" s="52" t="n"/>
    </row>
    <row r="14">
      <c r="A14" s="47" t="inlineStr">
        <is>
          <t>Definitions</t>
        </is>
      </c>
    </row>
    <row r="15" ht="28" customHeight="1">
      <c r="A15" s="49" t="inlineStr">
        <is>
          <t>Available Room Nights Before Group: Total sellable room-night inventory available over the event dates before placing the proposed group.</t>
        </is>
      </c>
      <c r="B15" s="60" t="n"/>
      <c r="C15" s="60" t="n"/>
      <c r="D15" s="60" t="n"/>
      <c r="E15" s="60" t="n"/>
      <c r="F15" s="60" t="n"/>
      <c r="G15" s="60" t="n"/>
      <c r="H15" s="52" t="n"/>
    </row>
    <row r="16" ht="28" customHeight="1">
      <c r="A16" s="48" t="inlineStr">
        <is>
          <t>Forecast Transient Demand Room Nights: Expected transient room nights for the same event period if the group is not accepted.</t>
        </is>
      </c>
      <c r="B16" s="60" t="n"/>
      <c r="C16" s="60" t="n"/>
      <c r="D16" s="60" t="n"/>
      <c r="E16" s="60" t="n"/>
      <c r="F16" s="60" t="n"/>
      <c r="G16" s="60" t="n"/>
      <c r="H16" s="52" t="n"/>
    </row>
    <row r="17" ht="28" customHeight="1">
      <c r="A17" s="49" t="inlineStr">
        <is>
          <t>Expected Displaced Room Nights: Group room nights expected to replace transient demand because forecast demand plus group pickup exceeds available inventory.</t>
        </is>
      </c>
      <c r="B17" s="60" t="n"/>
      <c r="C17" s="60" t="n"/>
      <c r="D17" s="60" t="n"/>
      <c r="E17" s="60" t="n"/>
      <c r="F17" s="60" t="n"/>
      <c r="G17" s="60" t="n"/>
      <c r="H17" s="52" t="n"/>
    </row>
    <row r="18" ht="28" customHeight="1">
      <c r="A18" s="48" t="inlineStr">
        <is>
          <t>Group Contribution: Group room, food-and-beverage, rental, other revenue, and included service charge revenue less direct group costs.</t>
        </is>
      </c>
      <c r="B18" s="60" t="n"/>
      <c r="C18" s="60" t="n"/>
      <c r="D18" s="60" t="n"/>
      <c r="E18" s="60" t="n"/>
      <c r="F18" s="60" t="n"/>
      <c r="G18" s="60" t="n"/>
      <c r="H18" s="52" t="n"/>
    </row>
    <row r="19" ht="28" customHeight="1">
      <c r="A19" s="49" t="inlineStr">
        <is>
          <t>Displaced Transient Contribution: Displaced transient room revenue less the transient variable costs avoided when those rooms are not occupied by transient guests.</t>
        </is>
      </c>
      <c r="B19" s="60" t="n"/>
      <c r="C19" s="60" t="n"/>
      <c r="D19" s="60" t="n"/>
      <c r="E19" s="60" t="n"/>
      <c r="F19" s="60" t="n"/>
      <c r="G19" s="60" t="n"/>
      <c r="H19" s="52" t="n"/>
    </row>
    <row r="20" ht="28" customHeight="1">
      <c r="A20" s="48" t="inlineStr">
        <is>
          <t>Net Contribution Advantage: Group contribution minus displaced transient contribution.</t>
        </is>
      </c>
      <c r="B20" s="60" t="n"/>
      <c r="C20" s="60" t="n"/>
      <c r="D20" s="60" t="n"/>
      <c r="E20" s="60" t="n"/>
      <c r="F20" s="60" t="n"/>
      <c r="G20" s="60" t="n"/>
      <c r="H20" s="52" t="n"/>
    </row>
    <row r="21" ht="28" customHeight="1">
      <c r="A21" s="49" t="inlineStr">
        <is>
          <t>Wash: The portion of requested room nights not expected to materialize.</t>
        </is>
      </c>
      <c r="B21" s="60" t="n"/>
      <c r="C21" s="60" t="n"/>
      <c r="D21" s="60" t="n"/>
      <c r="E21" s="60" t="n"/>
      <c r="F21" s="60" t="n"/>
      <c r="G21" s="60" t="n"/>
      <c r="H21" s="52" t="n"/>
    </row>
    <row r="22" ht="28" customHeight="1">
      <c r="A22" s="48" t="inlineStr">
        <is>
          <t>ADR Index: Group ADR divided by forecast transient ADR.</t>
        </is>
      </c>
      <c r="B22" s="60" t="n"/>
      <c r="C22" s="60" t="n"/>
      <c r="D22" s="60" t="n"/>
      <c r="E22" s="60" t="n"/>
      <c r="F22" s="60" t="n"/>
      <c r="G22" s="60" t="n"/>
      <c r="H22" s="52" t="n"/>
    </row>
    <row r="24">
      <c r="A24" s="47" t="inlineStr">
        <is>
          <t>Interpretation Guidance</t>
        </is>
      </c>
    </row>
    <row r="25" ht="28" customHeight="1">
      <c r="A25" s="49" t="inlineStr">
        <is>
          <t>A positive net contribution advantage means the group is expected to contribute more than displaced transient business under the entered assumptions.</t>
        </is>
      </c>
      <c r="B25" s="60" t="n"/>
      <c r="C25" s="60" t="n"/>
      <c r="D25" s="60" t="n"/>
      <c r="E25" s="60" t="n"/>
      <c r="F25" s="60" t="n"/>
      <c r="G25" s="60" t="n"/>
      <c r="H25" s="52" t="n"/>
    </row>
    <row r="26" ht="28" customHeight="1">
      <c r="A26" s="48" t="inlineStr">
        <is>
          <t>A negative result does not automatically require a decline; strategic value, shoulder-night demand, repeat business, total account value, contract risk, and operational capacity may still matter.</t>
        </is>
      </c>
      <c r="B26" s="60" t="n"/>
      <c r="C26" s="60" t="n"/>
      <c r="D26" s="60" t="n"/>
      <c r="E26" s="60" t="n"/>
      <c r="F26" s="60" t="n"/>
      <c r="G26" s="60" t="n"/>
      <c r="H26" s="52" t="n"/>
    </row>
    <row r="27" ht="28" customHeight="1">
      <c r="A27" s="49" t="inlineStr">
        <is>
          <t>Review high-wash groups, weekend compression, minimum-stay patterns, suites, function-space conflicts, and staffing limitations outside the workbook as applicable.</t>
        </is>
      </c>
      <c r="B27" s="60" t="n"/>
      <c r="C27" s="60" t="n"/>
      <c r="D27" s="60" t="n"/>
      <c r="E27" s="60" t="n"/>
      <c r="F27" s="60" t="n"/>
      <c r="G27" s="60" t="n"/>
      <c r="H27" s="52" t="n"/>
    </row>
    <row r="28" ht="28" customHeight="1">
      <c r="A28" s="48" t="inlineStr">
        <is>
          <t>The workbook does not replace a daily occupancy forecast when the stay pattern is uneven or when certain nights are significantly more constrained than others.</t>
        </is>
      </c>
      <c r="B28" s="60" t="n"/>
      <c r="C28" s="60" t="n"/>
      <c r="D28" s="60" t="n"/>
      <c r="E28" s="60" t="n"/>
      <c r="F28" s="60" t="n"/>
      <c r="G28" s="60" t="n"/>
      <c r="H28" s="52" t="n"/>
    </row>
    <row r="29" ht="28" customHeight="1">
      <c r="A29" s="49" t="inlineStr">
        <is>
          <t>Recommendations are internal planning outputs and do not constitute legal, tax, accounting, or contractual advice.</t>
        </is>
      </c>
      <c r="B29" s="60" t="n"/>
      <c r="C29" s="60" t="n"/>
      <c r="D29" s="60" t="n"/>
      <c r="E29" s="60" t="n"/>
      <c r="F29" s="60" t="n"/>
      <c r="G29" s="60" t="n"/>
      <c r="H29" s="52" t="n"/>
    </row>
    <row r="31">
      <c r="A31" s="47" t="inlineStr">
        <is>
          <t>Input Color Legend</t>
        </is>
      </c>
    </row>
    <row r="32" ht="28" customHeight="1">
      <c r="A32" s="48" t="inlineStr">
        <is>
          <t>Pale yellow: user input.</t>
        </is>
      </c>
      <c r="B32" s="60" t="n"/>
      <c r="C32" s="60" t="n"/>
      <c r="D32" s="60" t="n"/>
      <c r="E32" s="60" t="n"/>
      <c r="F32" s="60" t="n"/>
      <c r="G32" s="60" t="n"/>
      <c r="H32" s="52" t="n"/>
    </row>
    <row r="33" ht="28" customHeight="1">
      <c r="A33" s="49" t="inlineStr">
        <is>
          <t>White or light blue: calculated value.</t>
        </is>
      </c>
      <c r="B33" s="60" t="n"/>
      <c r="C33" s="60" t="n"/>
      <c r="D33" s="60" t="n"/>
      <c r="E33" s="60" t="n"/>
      <c r="F33" s="60" t="n"/>
      <c r="G33" s="60" t="n"/>
      <c r="H33" s="52" t="n"/>
    </row>
    <row r="34" ht="28" customHeight="1">
      <c r="A34" s="48" t="inlineStr">
        <is>
          <t>Green: favorable recommendation.</t>
        </is>
      </c>
      <c r="B34" s="60" t="n"/>
      <c r="C34" s="60" t="n"/>
      <c r="D34" s="60" t="n"/>
      <c r="E34" s="60" t="n"/>
      <c r="F34" s="60" t="n"/>
      <c r="G34" s="60" t="n"/>
      <c r="H34" s="52" t="n"/>
    </row>
    <row r="35" ht="28" customHeight="1">
      <c r="A35" s="49" t="inlineStr">
        <is>
          <t>Amber: review needed.</t>
        </is>
      </c>
      <c r="B35" s="60" t="n"/>
      <c r="C35" s="60" t="n"/>
      <c r="D35" s="60" t="n"/>
      <c r="E35" s="60" t="n"/>
      <c r="F35" s="60" t="n"/>
      <c r="G35" s="60" t="n"/>
      <c r="H35" s="52" t="n"/>
    </row>
    <row r="36" ht="28" customHeight="1">
      <c r="A36" s="48" t="inlineStr">
        <is>
          <t>Red: unfavorable result or operational exception.</t>
        </is>
      </c>
      <c r="B36" s="60" t="n"/>
      <c r="C36" s="60" t="n"/>
      <c r="D36" s="60" t="n"/>
      <c r="E36" s="60" t="n"/>
      <c r="F36" s="60" t="n"/>
      <c r="G36" s="60" t="n"/>
      <c r="H36" s="52" t="n"/>
    </row>
    <row r="37" ht="28" customHeight="1">
      <c r="A37" s="49" t="inlineStr">
        <is>
          <t>Gray: incomplete or closed item.</t>
        </is>
      </c>
      <c r="B37" s="60" t="n"/>
      <c r="C37" s="60" t="n"/>
      <c r="D37" s="60" t="n"/>
      <c r="E37" s="60" t="n"/>
      <c r="F37" s="60" t="n"/>
      <c r="G37" s="60" t="n"/>
      <c r="H37" s="52" t="n"/>
    </row>
  </sheetData>
  <mergeCells count="33">
    <mergeCell ref="A9:H9"/>
    <mergeCell ref="A15:H15"/>
    <mergeCell ref="A24:H24"/>
    <mergeCell ref="A36:H36"/>
    <mergeCell ref="A11:H11"/>
    <mergeCell ref="A1:H1"/>
    <mergeCell ref="A6:H6"/>
    <mergeCell ref="A7:H7"/>
    <mergeCell ref="A25:H25"/>
    <mergeCell ref="A16:H16"/>
    <mergeCell ref="A37:H37"/>
    <mergeCell ref="A27:H27"/>
    <mergeCell ref="A12:H12"/>
    <mergeCell ref="A18:H18"/>
    <mergeCell ref="A3:H3"/>
    <mergeCell ref="A21:H21"/>
    <mergeCell ref="A26:H26"/>
    <mergeCell ref="A33:H33"/>
    <mergeCell ref="A14:H14"/>
    <mergeCell ref="A5:H5"/>
    <mergeCell ref="A32:H32"/>
    <mergeCell ref="A8:H8"/>
    <mergeCell ref="A22:H22"/>
    <mergeCell ref="A17:H17"/>
    <mergeCell ref="A4:H4"/>
    <mergeCell ref="A29:H29"/>
    <mergeCell ref="A35:H35"/>
    <mergeCell ref="A20:H20"/>
    <mergeCell ref="A10:H10"/>
    <mergeCell ref="A28:H28"/>
    <mergeCell ref="A19:H19"/>
    <mergeCell ref="A31:H31"/>
    <mergeCell ref="A34:H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2026-09-06T17:23:21Z</dcterms:created>
  <dcterms:modified xmlns:dcterms="http://purl.org/dc/terms/" xmlns:xsi="http://www.w3.org/2001/XMLSchema-instance" xsi:type="dcterms:W3CDTF">2026-09-06T17:23:23+00:00Z</dcterms:modified>
</cp:coreProperties>
</file>