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Group Bookings" sheetId="2" state="visible" r:id="rId2"/>
    <sheet xmlns:r="http://schemas.openxmlformats.org/officeDocument/2006/relationships" name="Daily Room Blocks" sheetId="3" state="visible" r:id="rId3"/>
    <sheet xmlns:r="http://schemas.openxmlformats.org/officeDocument/2006/relationships" name="Instructions" sheetId="4" state="visible" r:id="rId4"/>
  </sheets>
  <definedNames>
    <definedName name="_xlnm._FilterDatabase" localSheetId="1" hidden="1">'Group Bookings'!$A$1:$AN$151</definedName>
    <definedName name="_xlnm._FilterDatabase" localSheetId="2" hidden="1">'Daily Room Blocks'!$A$1:$S$201</definedName>
  </definedNames>
  <calcPr calcId="124519" fullCalcOnLoad="1"/>
</workbook>
</file>

<file path=xl/styles.xml><?xml version="1.0" encoding="utf-8"?>
<styleSheet xmlns="http://schemas.openxmlformats.org/spreadsheetml/2006/main">
  <numFmts count="5">
    <numFmt numFmtId="164" formatCode="m/d/yyyy"/>
    <numFmt numFmtId="165" formatCode="0.0%"/>
    <numFmt numFmtId="166" formatCode="$#,##0.00"/>
    <numFmt numFmtId="167" formatCode="mmm"/>
    <numFmt numFmtId="168" formatCode="ddd"/>
  </numFmts>
  <fonts count="9">
    <font>
      <name val="Calibri"/>
      <family val="2"/>
      <color theme="1"/>
      <sz val="11"/>
      <scheme val="minor"/>
    </font>
    <font>
      <name val="Calibri"/>
      <b val="1"/>
      <color rgb="0017324D"/>
      <sz val="20"/>
    </font>
    <font>
      <name val="Calibri"/>
      <i val="1"/>
      <color rgb="002B5D74"/>
      <sz val="11"/>
    </font>
    <font>
      <name val="Calibri"/>
      <b val="1"/>
      <color rgb="0017324D"/>
      <sz val="10"/>
    </font>
    <font>
      <name val="Calibri"/>
      <color rgb="001F1F1F"/>
      <sz val="10"/>
    </font>
    <font>
      <name val="Calibri"/>
      <b val="1"/>
      <color rgb="00FFFFFF"/>
      <sz val="12"/>
    </font>
    <font>
      <name val="Calibri"/>
      <color rgb="00505050"/>
      <sz val="9"/>
    </font>
    <font>
      <name val="Calibri"/>
      <b val="1"/>
      <color rgb="00FFFFFF"/>
      <sz val="11"/>
    </font>
    <font>
      <name val="Calibri"/>
      <b val="1"/>
      <color rgb="0017324D"/>
      <sz val="16"/>
    </font>
  </fonts>
  <fills count="8">
    <fill>
      <patternFill/>
    </fill>
    <fill>
      <patternFill patternType="gray125"/>
    </fill>
    <fill>
      <patternFill patternType="solid">
        <fgColor rgb="002B5D74"/>
      </patternFill>
    </fill>
    <fill>
      <patternFill patternType="solid">
        <fgColor rgb="00FFF1CE"/>
      </patternFill>
    </fill>
    <fill>
      <patternFill patternType="solid">
        <fgColor rgb="0017324D"/>
      </patternFill>
    </fill>
    <fill>
      <patternFill patternType="solid">
        <fgColor rgb="00DCECF3"/>
      </patternFill>
    </fill>
    <fill>
      <patternFill patternType="solid">
        <fgColor rgb="00F2F7F8"/>
      </patternFill>
    </fill>
    <fill>
      <patternFill patternType="solid">
        <fgColor rgb="00FFFFFF"/>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42">
    <xf numFmtId="0" fontId="0" fillId="0" borderId="0" pivotButton="0" quotePrefix="0" xfId="0"/>
    <xf numFmtId="0" fontId="1" fillId="0" borderId="0" applyAlignment="1" pivotButton="0" quotePrefix="0" xfId="0">
      <alignment horizontal="left" vertical="center" wrapText="1"/>
    </xf>
    <xf numFmtId="0" fontId="2" fillId="0" borderId="0" applyAlignment="1" pivotButton="0" quotePrefix="0" xfId="0">
      <alignment horizontal="left" vertical="center" wrapText="1"/>
    </xf>
    <xf numFmtId="0" fontId="3" fillId="0" borderId="0" pivotButton="0" quotePrefix="0" xfId="0"/>
    <xf numFmtId="164" fontId="4" fillId="0" borderId="0" pivotButton="0" quotePrefix="0" xfId="0"/>
    <xf numFmtId="0" fontId="5" fillId="2" borderId="0" applyAlignment="1" pivotButton="0" quotePrefix="0" xfId="0">
      <alignment horizontal="left" vertical="center" wrapText="1"/>
    </xf>
    <xf numFmtId="0" fontId="0" fillId="2" borderId="0" pivotButton="0" quotePrefix="0" xfId="0"/>
    <xf numFmtId="0" fontId="7" fillId="4" borderId="1" applyAlignment="1" pivotButton="0" quotePrefix="0" xfId="0">
      <alignment horizontal="center" vertical="center" wrapText="1"/>
    </xf>
    <xf numFmtId="0" fontId="3" fillId="0" borderId="1" pivotButton="0" quotePrefix="0" xfId="0"/>
    <xf numFmtId="165" fontId="4" fillId="3" borderId="1" pivotButton="0" quotePrefix="0" xfId="0"/>
    <xf numFmtId="1" fontId="8" fillId="5" borderId="1" applyAlignment="1" pivotButton="0" quotePrefix="0" xfId="0">
      <alignment horizontal="center" vertical="center" wrapText="1"/>
    </xf>
    <xf numFmtId="1" fontId="4" fillId="3" borderId="1" pivotButton="0" quotePrefix="0" xfId="0"/>
    <xf numFmtId="165" fontId="8" fillId="5" borderId="1" applyAlignment="1" pivotButton="0" quotePrefix="0" xfId="0">
      <alignment horizontal="center" vertical="center" wrapText="1"/>
    </xf>
    <xf numFmtId="166" fontId="8" fillId="5" borderId="1" applyAlignment="1" pivotButton="0" quotePrefix="0" xfId="0">
      <alignment horizontal="center" vertical="center" wrapText="1"/>
    </xf>
    <xf numFmtId="0" fontId="6" fillId="0" borderId="0" applyAlignment="1" pivotButton="0" quotePrefix="0" xfId="0">
      <alignment horizontal="left" vertical="top" wrapText="1"/>
    </xf>
    <xf numFmtId="0" fontId="5" fillId="2" borderId="0" pivotButton="0" quotePrefix="0" xfId="0"/>
    <xf numFmtId="0" fontId="0" fillId="6" borderId="1" pivotButton="0" quotePrefix="0" xfId="0"/>
    <xf numFmtId="1" fontId="0" fillId="6" borderId="1" pivotButton="0" quotePrefix="0" xfId="0"/>
    <xf numFmtId="166" fontId="0" fillId="6" borderId="1" pivotButton="0" quotePrefix="0" xfId="0"/>
    <xf numFmtId="167" fontId="0" fillId="6" borderId="1" pivotButton="0" quotePrefix="0" xfId="0"/>
    <xf numFmtId="0" fontId="0" fillId="7" borderId="1" pivotButton="0" quotePrefix="0" xfId="0"/>
    <xf numFmtId="1" fontId="0" fillId="7" borderId="1" pivotButton="0" quotePrefix="0" xfId="0"/>
    <xf numFmtId="166" fontId="0" fillId="7" borderId="1" pivotButton="0" quotePrefix="0" xfId="0"/>
    <xf numFmtId="167" fontId="0" fillId="7" borderId="1" pivotButton="0" quotePrefix="0" xfId="0"/>
    <xf numFmtId="164" fontId="0" fillId="6" borderId="1" pivotButton="0" quotePrefix="0" xfId="0"/>
    <xf numFmtId="164" fontId="0" fillId="7" borderId="1" pivotButton="0" quotePrefix="0" xfId="0"/>
    <xf numFmtId="0" fontId="4" fillId="3" borderId="1" applyAlignment="1" pivotButton="0" quotePrefix="0" xfId="0">
      <alignment horizontal="left" vertical="center" wrapText="1"/>
    </xf>
    <xf numFmtId="164" fontId="4" fillId="3" borderId="1" applyAlignment="1" pivotButton="0" quotePrefix="0" xfId="0">
      <alignment horizontal="left" vertical="center" wrapText="1"/>
    </xf>
    <xf numFmtId="1" fontId="4" fillId="3" borderId="1" applyAlignment="1" pivotButton="0" quotePrefix="0" xfId="0">
      <alignment horizontal="left" vertical="center" wrapText="1"/>
    </xf>
    <xf numFmtId="1" fontId="4" fillId="5" borderId="1" applyAlignment="1" pivotButton="0" quotePrefix="0" xfId="0">
      <alignment horizontal="left" vertical="center" wrapText="1"/>
    </xf>
    <xf numFmtId="165" fontId="4" fillId="5" borderId="1" applyAlignment="1" pivotButton="0" quotePrefix="0" xfId="0">
      <alignment horizontal="left" vertical="center" wrapText="1"/>
    </xf>
    <xf numFmtId="166" fontId="4" fillId="5" borderId="1" applyAlignment="1" pivotButton="0" quotePrefix="0" xfId="0">
      <alignment horizontal="left" vertical="center" wrapText="1"/>
    </xf>
    <xf numFmtId="166" fontId="4" fillId="3" borderId="1" applyAlignment="1" pivotButton="0" quotePrefix="0" xfId="0">
      <alignment horizontal="left" vertical="center" wrapText="1"/>
    </xf>
    <xf numFmtId="165" fontId="4" fillId="3" borderId="1" applyAlignment="1" pivotButton="0" quotePrefix="0" xfId="0">
      <alignment horizontal="left" vertical="center" wrapText="1"/>
    </xf>
    <xf numFmtId="0" fontId="4" fillId="5" borderId="1" applyAlignment="1" pivotButton="0" quotePrefix="0" xfId="0">
      <alignment horizontal="left" vertical="center" wrapText="1"/>
    </xf>
    <xf numFmtId="168" fontId="4" fillId="5" borderId="1" applyAlignment="1" pivotButton="0" quotePrefix="0" xfId="0">
      <alignment horizontal="left" vertical="center" wrapText="1"/>
    </xf>
    <xf numFmtId="164" fontId="4" fillId="5" borderId="1" applyAlignment="1" pivotButton="0" quotePrefix="0" xfId="0">
      <alignment horizontal="left" vertical="center" wrapText="1"/>
    </xf>
    <xf numFmtId="0" fontId="4" fillId="0" borderId="1" applyAlignment="1" pivotButton="0" quotePrefix="0" xfId="0">
      <alignment horizontal="left" vertical="top" wrapText="1"/>
    </xf>
    <xf numFmtId="0" fontId="0" fillId="0" borderId="1" pivotButton="0" quotePrefix="0" xfId="0"/>
    <xf numFmtId="167" fontId="0" fillId="6" borderId="1" pivotButton="0" quotePrefix="0" xfId="0"/>
    <xf numFmtId="167" fontId="0" fillId="7" borderId="1" pivotButton="0" quotePrefix="0" xfId="0"/>
    <xf numFmtId="168" fontId="4" fillId="5" borderId="1" applyAlignment="1" pivotButton="0" quotePrefix="0" xfId="0">
      <alignment horizontal="left" vertical="center" wrapText="1"/>
    </xf>
  </cellXfs>
  <cellStyles count="1">
    <cellStyle name="Normal" xfId="0" builtinId="0" hidden="0"/>
  </cellStyles>
  <dxfs count="10">
    <dxf>
      <font>
        <name val="Calibri"/>
        <b val="1"/>
        <color rgb="00C73939"/>
        <sz val="10"/>
      </font>
      <fill>
        <patternFill patternType="solid">
          <fgColor rgb="00F4CCCC"/>
        </patternFill>
      </fill>
    </dxf>
    <dxf>
      <font>
        <name val="Calibri"/>
        <b val="1"/>
        <color rgb="00FFFFFF"/>
        <sz val="10"/>
      </font>
      <fill>
        <patternFill patternType="solid">
          <fgColor rgb="00C73939"/>
        </patternFill>
      </fill>
    </dxf>
    <dxf>
      <fill>
        <patternFill patternType="solid">
          <fgColor rgb="00FCE5CD"/>
        </patternFill>
      </fill>
    </dxf>
    <dxf>
      <fill>
        <patternFill patternType="solid">
          <fgColor rgb="00FFF2CC"/>
        </patternFill>
      </fill>
    </dxf>
    <dxf>
      <fill>
        <patternFill patternType="solid">
          <fgColor rgb="00F4CCCC"/>
        </patternFill>
      </fill>
    </dxf>
    <dxf>
      <font>
        <name val="Calibri"/>
        <b val="1"/>
        <color rgb="00147D64"/>
        <sz val="10"/>
      </font>
      <fill>
        <patternFill patternType="solid">
          <fgColor rgb="00D9EAD3"/>
        </patternFill>
      </fill>
    </dxf>
    <dxf>
      <fill>
        <patternFill patternType="solid">
          <fgColor rgb="00D9EAD3"/>
        </patternFill>
      </fill>
    </dxf>
    <dxf>
      <fill>
        <patternFill patternType="solid">
          <fgColor rgb="00DCECF3"/>
        </patternFill>
      </fill>
    </dxf>
    <dxf>
      <fill>
        <patternFill patternType="solid">
          <fgColor rgb="00D9E2D0"/>
        </patternFill>
      </fill>
    </dxf>
    <dxf>
      <fill>
        <patternFill patternType="solid">
          <fgColor rgb="00D9E1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Groups by Booking Status</a:t>
            </a:r>
          </a:p>
        </rich>
      </tx>
    </title>
    <plotArea>
      <barChart>
        <barDir val="col"/>
        <grouping val="clustered"/>
        <ser>
          <idx val="0"/>
          <order val="0"/>
          <tx>
            <strRef>
              <f>'Dashboard'!B37</f>
            </strRef>
          </tx>
          <spPr>
            <a:solidFill xmlns:a="http://schemas.openxmlformats.org/drawingml/2006/main">
              <a:srgbClr val="2B5D74"/>
            </a:solidFill>
            <a:ln xmlns:a="http://schemas.openxmlformats.org/drawingml/2006/main">
              <a:prstDash val="solid"/>
            </a:ln>
          </spPr>
          <cat>
            <numRef>
              <f>'Dashboard'!$A$38:$A$43</f>
            </numRef>
          </cat>
          <val>
            <numRef>
              <f>'Dashboard'!$B$38:$B$43</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Booking Status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Groups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2026 Room Block Pace by Stay Month</a:t>
            </a:r>
          </a:p>
        </rich>
      </tx>
    </title>
    <plotArea>
      <barChart>
        <barDir val="col"/>
        <grouping val="clustered"/>
        <ser>
          <idx val="0"/>
          <order val="0"/>
          <tx>
            <strRef>
              <f>'Dashboard'!F37</f>
            </strRef>
          </tx>
          <spPr>
            <a:solidFill xmlns:a="http://schemas.openxmlformats.org/drawingml/2006/main">
              <a:srgbClr val="2B5D74"/>
            </a:solidFill>
            <a:ln xmlns:a="http://schemas.openxmlformats.org/drawingml/2006/main">
              <a:prstDash val="solid"/>
            </a:ln>
          </spPr>
          <cat>
            <numRef>
              <f>'Dashboard'!$E$38:$E$49</f>
            </numRef>
          </cat>
          <val>
            <numRef>
              <f>'Dashboard'!$F$38:$F$49</f>
            </numRef>
          </val>
        </ser>
        <ser>
          <idx val="1"/>
          <order val="1"/>
          <tx>
            <strRef>
              <f>'Dashboard'!G37</f>
            </strRef>
          </tx>
          <spPr>
            <a:solidFill xmlns:a="http://schemas.openxmlformats.org/drawingml/2006/main">
              <a:srgbClr val="147D64"/>
            </a:solidFill>
            <a:ln xmlns:a="http://schemas.openxmlformats.org/drawingml/2006/main">
              <a:prstDash val="solid"/>
            </a:ln>
          </spPr>
          <cat>
            <numRef>
              <f>'Dashboard'!$E$38:$E$49</f>
            </numRef>
          </cat>
          <val>
            <numRef>
              <f>'Dashboard'!$G$38:$G$49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Stay 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Room Nights</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3</row>
      <rowOff>0</rowOff>
    </from>
    <ext cx="54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19</row>
      <rowOff>0</rowOff>
    </from>
    <ext cx="540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Groups" displayName="tblGroups" ref="A1:AN151" headerRowCount="1">
  <autoFilter ref="A1:AN151"/>
  <tableColumns count="40">
    <tableColumn id="1" name="Group ID"/>
    <tableColumn id="2" name="External System Reference"/>
    <tableColumn id="3" name="Group Name"/>
    <tableColumn id="4" name="Market Segment"/>
    <tableColumn id="5" name="Booking Status"/>
    <tableColumn id="6" name="Sales Manager"/>
    <tableColumn id="7" name="Primary Contact"/>
    <tableColumn id="8" name="Contact Email"/>
    <tableColumn id="9" name="Contact Phone"/>
    <tableColumn id="10" name="Arrival Date"/>
    <tableColumn id="11" name="Departure Date"/>
    <tableColumn id="12" name="Cutoff Date"/>
    <tableColumn id="13" name="Peak Rooms"/>
    <tableColumn id="14" name="Blocked Room Nights"/>
    <tableColumn id="15" name="Picked-Up Room Nights"/>
    <tableColumn id="16" name="Pickup Percentage"/>
    <tableColumn id="17" name="Average Picked-Up Rate"/>
    <tableColumn id="18" name="Estimated Room Revenue"/>
    <tableColumn id="19" name="Meeting Room Rental"/>
    <tableColumn id="20" name="Food and Beverage Estimate"/>
    <tableColumn id="21" name="Service Charge Rate Override"/>
    <tableColumn id="22" name="Effective Service Charge Rate"/>
    <tableColumn id="23" name="Sales Tax Rate Override"/>
    <tableColumn id="24" name="Effective Sales Tax Rate"/>
    <tableColumn id="25" name="Lodging Tax Rate Override"/>
    <tableColumn id="26" name="Effective Lodging Tax Rate"/>
    <tableColumn id="27" name="Estimated Service Charge"/>
    <tableColumn id="28" name="Estimated Sales Tax"/>
    <tableColumn id="29" name="Estimated Lodging Tax"/>
    <tableColumn id="30" name="Estimated Total Revenue"/>
    <tableColumn id="31" name="Deposit Required"/>
    <tableColumn id="32" name="Deposit Paid"/>
    <tableColumn id="33" name="Deposit Balance"/>
    <tableColumn id="34" name="Deposit Due Date"/>
    <tableColumn id="35" name="Deposit Status"/>
    <tableColumn id="36" name="Last Contact Date"/>
    <tableColumn id="37" name="Next Action Date"/>
    <tableColumn id="38" name="Next Action"/>
    <tableColumn id="39" name="Attention Flag"/>
    <tableColumn id="40" name="Notes"/>
  </tableColumns>
  <tableStyleInfo name="TableStyleMedium2" showFirstColumn="0" showLastColumn="0" showRowStripes="0" showColumnStripes="0"/>
</table>
</file>

<file path=xl/tables/table2.xml><?xml version="1.0" encoding="utf-8"?>
<table xmlns="http://schemas.openxmlformats.org/spreadsheetml/2006/main" id="2" name="tblBlocks" displayName="tblBlocks" ref="A1:S201" headerRowCount="1">
  <autoFilter ref="A1:S201"/>
  <tableColumns count="19">
    <tableColumn id="1" name="Block Line ID"/>
    <tableColumn id="2" name="Group ID"/>
    <tableColumn id="3" name="Group Name"/>
    <tableColumn id="4" name="Booking Status"/>
    <tableColumn id="5" name="Stay Date"/>
    <tableColumn id="6" name="Day"/>
    <tableColumn id="7" name="Room Type"/>
    <tableColumn id="8" name="Rooms Available"/>
    <tableColumn id="9" name="Rooms Blocked"/>
    <tableColumn id="10" name="Rooms Picked Up"/>
    <tableColumn id="11" name="Rooms Remaining"/>
    <tableColumn id="12" name="Pickup Percentage"/>
    <tableColumn id="13" name="Group Rate"/>
    <tableColumn id="14" name="Blocked Room Revenue"/>
    <tableColumn id="15" name="Picked-Up Room Revenue"/>
    <tableColumn id="16" name="Inventory Use Percentage"/>
    <tableColumn id="17" name="Cutoff Date"/>
    <tableColumn id="18" name="Block Check"/>
    <tableColumn id="19" name="Operations Notes"/>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H101"/>
  <sheetViews>
    <sheetView showGridLines="0" zoomScale="70" zoomScaleNormal="70" workbookViewId="0">
      <pane ySplit="3" topLeftCell="A4" activePane="bottomLeft" state="frozen"/>
      <selection pane="bottomLeft" activeCell="A1" sqref="A1"/>
    </sheetView>
  </sheetViews>
  <sheetFormatPr baseColWidth="8" defaultRowHeight="15"/>
  <cols>
    <col width="31" customWidth="1" min="1" max="1"/>
    <col width="15" customWidth="1" min="2" max="2"/>
    <col width="19" customWidth="1" min="3" max="3"/>
    <col width="19" customWidth="1" min="4" max="4"/>
    <col width="17" customWidth="1" min="5" max="5"/>
    <col width="19" customWidth="1" min="6" max="6"/>
    <col width="20" customWidth="1" min="7" max="7"/>
    <col width="20" customWidth="1" min="8" max="8"/>
    <col width="3"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s>
  <sheetData>
    <row r="1">
      <c r="A1" s="1" t="inlineStr">
        <is>
          <t>Hotel Group Booking Tracker</t>
        </is>
      </c>
    </row>
    <row r="2">
      <c r="A2" s="2" t="inlineStr">
        <is>
          <t>Group sales, room block pickup, cutoff, deposit, and revenue overview</t>
        </is>
      </c>
      <c r="G2" s="3" t="inlineStr">
        <is>
          <t>Report Date</t>
        </is>
      </c>
      <c r="H2" s="4">
        <f>IFERROR(TODAY(),"")</f>
        <v/>
      </c>
    </row>
    <row r="3"/>
    <row r="4">
      <c r="A4" s="5" t="inlineStr">
        <is>
          <t>Editable Planning Assumptions</t>
        </is>
      </c>
      <c r="B4" s="6" t="n"/>
      <c r="D4" s="7" t="inlineStr">
        <is>
          <t>Active Group Bookings</t>
        </is>
      </c>
      <c r="F4" s="7" t="inlineStr">
        <is>
          <t>Definite Groups</t>
        </is>
      </c>
      <c r="H4" s="7" t="inlineStr">
        <is>
          <t>Blocked Room Nights</t>
        </is>
      </c>
    </row>
    <row r="5">
      <c r="A5" s="8" t="inlineStr">
        <is>
          <t>Default Service Charge Rate</t>
        </is>
      </c>
      <c r="B5" s="9" t="n">
        <v>0.24</v>
      </c>
      <c r="D5" s="10">
        <f>IFERROR(COUNTIF('Group Bookings'!$E$2:$E$151,"Prospect")+COUNTIF('Group Bookings'!$E$2:$E$151,"Tentative")+COUNTIF('Group Bookings'!$E$2:$E$151,"Definite"),0)</f>
        <v/>
      </c>
      <c r="F5" s="10">
        <f>IFERROR(COUNTIF('Group Bookings'!$E$2:$E$151,"Definite"),0)</f>
        <v/>
      </c>
      <c r="H5" s="10">
        <f>IFERROR(SUMIF('Daily Room Blocks'!$B$2:$B$201,"&lt;&gt;",'Daily Room Blocks'!$I$2:$I$201),0)</f>
        <v/>
      </c>
    </row>
    <row r="6">
      <c r="A6" s="8" t="inlineStr">
        <is>
          <t>Default Sales Tax Rate</t>
        </is>
      </c>
      <c r="B6" s="9" t="n">
        <v>0.07000000000000001</v>
      </c>
    </row>
    <row r="7">
      <c r="A7" s="8" t="inlineStr">
        <is>
          <t>Default Lodging Tax Rate</t>
        </is>
      </c>
      <c r="B7" s="9" t="n">
        <v>0.125</v>
      </c>
      <c r="D7" s="7" t="inlineStr">
        <is>
          <t>Picked-Up Room Nights</t>
        </is>
      </c>
      <c r="F7" s="7" t="inlineStr">
        <is>
          <t>Overall Pickup</t>
        </is>
      </c>
      <c r="H7" s="7" t="inlineStr">
        <is>
          <t>Estimated Total Revenue</t>
        </is>
      </c>
    </row>
    <row r="8">
      <c r="A8" s="8" t="inlineStr">
        <is>
          <t>Cutoff Warning Window</t>
        </is>
      </c>
      <c r="B8" s="11" t="n">
        <v>14</v>
      </c>
      <c r="D8" s="10">
        <f>IFERROR(SUMIF('Daily Room Blocks'!$B$2:$B$201,"&lt;&gt;",'Daily Room Blocks'!$J$2:$J$201),0)</f>
        <v/>
      </c>
      <c r="F8" s="12">
        <f>IFERROR(SUM('Daily Room Blocks'!$J$2:$J$201)/SUM('Daily Room Blocks'!$I$2:$I$201),0)</f>
        <v/>
      </c>
      <c r="H8" s="13">
        <f>IFERROR(SUM('Group Bookings'!$AD$2:$AD$151),0)</f>
        <v/>
      </c>
    </row>
    <row r="9">
      <c r="A9" s="8" t="inlineStr">
        <is>
          <t>Follow-Up Overdue Threshold</t>
        </is>
      </c>
      <c r="B9" s="11" t="n">
        <v>7</v>
      </c>
    </row>
    <row r="10">
      <c r="A10" s="8" t="inlineStr">
        <is>
          <t>Low Pickup Warning Level</t>
        </is>
      </c>
      <c r="B10" s="9" t="n">
        <v>0.7</v>
      </c>
      <c r="D10" s="7" t="inlineStr">
        <is>
          <t>Outstanding Deposits</t>
        </is>
      </c>
      <c r="F10" s="7" t="inlineStr">
        <is>
          <t>Cutoffs in Warning Window</t>
        </is>
      </c>
      <c r="H10" s="7" t="inlineStr">
        <is>
          <t>Overdue Follow-Ups</t>
        </is>
      </c>
    </row>
    <row r="11">
      <c r="A11" s="8" t="inlineStr">
        <is>
          <t>High Inventory Use Threshold</t>
        </is>
      </c>
      <c r="B11" s="9" t="n">
        <v>0.9</v>
      </c>
      <c r="D11" s="13">
        <f>IFERROR(SUM('Group Bookings'!$AG$2:$AG$151),0)</f>
        <v/>
      </c>
      <c r="F11" s="10">
        <f>IFERROR(COUNTIFS('Group Bookings'!$L$2:$L$151,"&gt;="&amp;TODAY(),'Group Bookings'!$L$2:$L$151,"&lt;="&amp;TODAY()+$B$8,'Group Bookings'!$AM$2:$AM$151,"&lt;&gt;Closed"),0)</f>
        <v/>
      </c>
      <c r="H11" s="10">
        <f>IFERROR(COUNTIFS('Group Bookings'!$AK$2:$AK$151,"&lt;"&amp;TODAY(),'Group Bookings'!$AK$2:$AK$151,"&lt;&gt;",'Group Bookings'!$AM$2:$AM$151,"&lt;&gt;Closed"),0)</f>
        <v/>
      </c>
    </row>
    <row r="12" ht="42" customHeight="1">
      <c r="A12" s="14" t="inlineStr">
        <is>
          <t>Tax and service charge rules vary by property and jurisdiction. Enter rates and taxable treatment approved for your operation. This workbook provides planning estimates and does not determine legal tax requirements.</t>
        </is>
      </c>
    </row>
    <row r="13">
      <c r="D13" s="7" t="inlineStr">
        <is>
          <t>Arrival Room Nights Next 30 Days</t>
        </is>
      </c>
    </row>
    <row r="14">
      <c r="D14" s="10">
        <f>IFERROR(SUMIFS('Daily Room Blocks'!$J$2:$J$201,'Daily Room Blocks'!$E$2:$E$201,"&gt;="&amp;TODAY(),'Daily Room Blocks'!$E$2:$E$201,"&lt;="&amp;TODAY()+30),0)</f>
        <v/>
      </c>
    </row>
    <row r="15"/>
    <row r="16"/>
    <row r="17"/>
    <row r="18"/>
    <row r="19"/>
    <row r="20"/>
    <row r="21"/>
    <row r="22"/>
    <row r="23"/>
    <row r="24"/>
    <row r="25"/>
    <row r="26"/>
    <row r="27"/>
    <row r="28"/>
    <row r="29"/>
    <row r="30"/>
    <row r="31"/>
    <row r="32"/>
    <row r="33"/>
    <row r="34"/>
    <row r="35"/>
    <row r="36">
      <c r="A36" s="15" t="inlineStr">
        <is>
          <t>Booking Status Summary</t>
        </is>
      </c>
      <c r="B36" s="6" t="n"/>
      <c r="C36" s="6" t="n"/>
      <c r="E36" s="15" t="inlineStr">
        <is>
          <t>2026 Arrival Month Summary</t>
        </is>
      </c>
      <c r="F36" s="6" t="n"/>
      <c r="G36" s="6" t="n"/>
      <c r="H36" s="6" t="n"/>
    </row>
    <row r="37">
      <c r="A37" s="7" t="inlineStr">
        <is>
          <t>Booking Status</t>
        </is>
      </c>
      <c r="B37" s="7" t="inlineStr">
        <is>
          <t>Number of Groups</t>
        </is>
      </c>
      <c r="C37" s="7" t="inlineStr">
        <is>
          <t>Estimated Total Revenue</t>
        </is>
      </c>
      <c r="E37" s="7" t="inlineStr">
        <is>
          <t>Arrival Month</t>
        </is>
      </c>
      <c r="F37" s="7" t="inlineStr">
        <is>
          <t>Rooms Blocked</t>
        </is>
      </c>
      <c r="G37" s="7" t="inlineStr">
        <is>
          <t>Rooms Picked Up</t>
        </is>
      </c>
      <c r="H37" s="7" t="inlineStr">
        <is>
          <t>Estimated Pickup Revenue</t>
        </is>
      </c>
    </row>
    <row r="38">
      <c r="A38" s="16" t="inlineStr">
        <is>
          <t>Prospect</t>
        </is>
      </c>
      <c r="B38" s="17">
        <f>IFERROR(COUNTIF('Group Bookings'!$E$2:$E$151,A38),0)</f>
        <v/>
      </c>
      <c r="C38" s="18">
        <f>IFERROR(SUMIF('Group Bookings'!$E$2:$E$151,A38,'Group Bookings'!$AD$2:$AD$151),0)</f>
        <v/>
      </c>
      <c r="E38" s="39" t="n">
        <v>46023</v>
      </c>
      <c r="F38" s="16">
        <f>IFERROR(SUMIFS('Daily Room Blocks'!$I$2:$I$201,'Daily Room Blocks'!$E$2:$E$201,"&gt;="&amp;$E38,'Daily Room Blocks'!$E$2:$E$201,"&lt;"&amp;$E38+32-DAY($E38+32)),0)</f>
        <v/>
      </c>
      <c r="G38" s="16">
        <f>IFERROR(SUMIFS('Daily Room Blocks'!$J$2:$J$201,'Daily Room Blocks'!$E$2:$E$201,"&gt;="&amp;$E38,'Daily Room Blocks'!$E$2:$E$201,"&lt;"&amp;$E38+32-DAY($E38+32)),0)</f>
        <v/>
      </c>
      <c r="H38" s="18">
        <f>IFERROR(SUMIFS('Daily Room Blocks'!$O$2:$O$201,'Daily Room Blocks'!$E$2:$E$201,"&gt;="&amp;$E38,'Daily Room Blocks'!$E$2:$E$201,"&lt;"&amp;$E38+32-DAY($E38+32)),0)</f>
        <v/>
      </c>
    </row>
    <row r="39">
      <c r="A39" s="20" t="inlineStr">
        <is>
          <t>Tentative</t>
        </is>
      </c>
      <c r="B39" s="21">
        <f>IFERROR(COUNTIF('Group Bookings'!$E$2:$E$151,A39),0)</f>
        <v/>
      </c>
      <c r="C39" s="22">
        <f>IFERROR(SUMIF('Group Bookings'!$E$2:$E$151,A39,'Group Bookings'!$AD$2:$AD$151),0)</f>
        <v/>
      </c>
      <c r="E39" s="40" t="n">
        <v>46054</v>
      </c>
      <c r="F39" s="20">
        <f>IFERROR(SUMIFS('Daily Room Blocks'!$I$2:$I$201,'Daily Room Blocks'!$E$2:$E$201,"&gt;="&amp;$E39,'Daily Room Blocks'!$E$2:$E$201,"&lt;"&amp;$E39+32-DAY($E39+32)),0)</f>
        <v/>
      </c>
      <c r="G39" s="20">
        <f>IFERROR(SUMIFS('Daily Room Blocks'!$J$2:$J$201,'Daily Room Blocks'!$E$2:$E$201,"&gt;="&amp;$E39,'Daily Room Blocks'!$E$2:$E$201,"&lt;"&amp;$E39+32-DAY($E39+32)),0)</f>
        <v/>
      </c>
      <c r="H39" s="22">
        <f>IFERROR(SUMIFS('Daily Room Blocks'!$O$2:$O$201,'Daily Room Blocks'!$E$2:$E$201,"&gt;="&amp;$E39,'Daily Room Blocks'!$E$2:$E$201,"&lt;"&amp;$E39+32-DAY($E39+32)),0)</f>
        <v/>
      </c>
    </row>
    <row r="40">
      <c r="A40" s="16" t="inlineStr">
        <is>
          <t>Definite</t>
        </is>
      </c>
      <c r="B40" s="17">
        <f>IFERROR(COUNTIF('Group Bookings'!$E$2:$E$151,A40),0)</f>
        <v/>
      </c>
      <c r="C40" s="18">
        <f>IFERROR(SUMIF('Group Bookings'!$E$2:$E$151,A40,'Group Bookings'!$AD$2:$AD$151),0)</f>
        <v/>
      </c>
      <c r="E40" s="39" t="n">
        <v>46082</v>
      </c>
      <c r="F40" s="16">
        <f>IFERROR(SUMIFS('Daily Room Blocks'!$I$2:$I$201,'Daily Room Blocks'!$E$2:$E$201,"&gt;="&amp;$E40,'Daily Room Blocks'!$E$2:$E$201,"&lt;"&amp;$E40+32-DAY($E40+32)),0)</f>
        <v/>
      </c>
      <c r="G40" s="16">
        <f>IFERROR(SUMIFS('Daily Room Blocks'!$J$2:$J$201,'Daily Room Blocks'!$E$2:$E$201,"&gt;="&amp;$E40,'Daily Room Blocks'!$E$2:$E$201,"&lt;"&amp;$E40+32-DAY($E40+32)),0)</f>
        <v/>
      </c>
      <c r="H40" s="18">
        <f>IFERROR(SUMIFS('Daily Room Blocks'!$O$2:$O$201,'Daily Room Blocks'!$E$2:$E$201,"&gt;="&amp;$E40,'Daily Room Blocks'!$E$2:$E$201,"&lt;"&amp;$E40+32-DAY($E40+32)),0)</f>
        <v/>
      </c>
    </row>
    <row r="41">
      <c r="A41" s="20" t="inlineStr">
        <is>
          <t>Completed</t>
        </is>
      </c>
      <c r="B41" s="21">
        <f>IFERROR(COUNTIF('Group Bookings'!$E$2:$E$151,A41),0)</f>
        <v/>
      </c>
      <c r="C41" s="22">
        <f>IFERROR(SUMIF('Group Bookings'!$E$2:$E$151,A41,'Group Bookings'!$AD$2:$AD$151),0)</f>
        <v/>
      </c>
      <c r="E41" s="40" t="n">
        <v>46113</v>
      </c>
      <c r="F41" s="20">
        <f>IFERROR(SUMIFS('Daily Room Blocks'!$I$2:$I$201,'Daily Room Blocks'!$E$2:$E$201,"&gt;="&amp;$E41,'Daily Room Blocks'!$E$2:$E$201,"&lt;"&amp;$E41+32-DAY($E41+32)),0)</f>
        <v/>
      </c>
      <c r="G41" s="20">
        <f>IFERROR(SUMIFS('Daily Room Blocks'!$J$2:$J$201,'Daily Room Blocks'!$E$2:$E$201,"&gt;="&amp;$E41,'Daily Room Blocks'!$E$2:$E$201,"&lt;"&amp;$E41+32-DAY($E41+32)),0)</f>
        <v/>
      </c>
      <c r="H41" s="22">
        <f>IFERROR(SUMIFS('Daily Room Blocks'!$O$2:$O$201,'Daily Room Blocks'!$E$2:$E$201,"&gt;="&amp;$E41,'Daily Room Blocks'!$E$2:$E$201,"&lt;"&amp;$E41+32-DAY($E41+32)),0)</f>
        <v/>
      </c>
    </row>
    <row r="42">
      <c r="A42" s="16" t="inlineStr">
        <is>
          <t>Canceled</t>
        </is>
      </c>
      <c r="B42" s="17">
        <f>IFERROR(COUNTIF('Group Bookings'!$E$2:$E$151,A42),0)</f>
        <v/>
      </c>
      <c r="C42" s="18">
        <f>IFERROR(SUMIF('Group Bookings'!$E$2:$E$151,A42,'Group Bookings'!$AD$2:$AD$151),0)</f>
        <v/>
      </c>
      <c r="E42" s="39" t="n">
        <v>46143</v>
      </c>
      <c r="F42" s="16">
        <f>IFERROR(SUMIFS('Daily Room Blocks'!$I$2:$I$201,'Daily Room Blocks'!$E$2:$E$201,"&gt;="&amp;$E42,'Daily Room Blocks'!$E$2:$E$201,"&lt;"&amp;$E42+32-DAY($E42+32)),0)</f>
        <v/>
      </c>
      <c r="G42" s="16">
        <f>IFERROR(SUMIFS('Daily Room Blocks'!$J$2:$J$201,'Daily Room Blocks'!$E$2:$E$201,"&gt;="&amp;$E42,'Daily Room Blocks'!$E$2:$E$201,"&lt;"&amp;$E42+32-DAY($E42+32)),0)</f>
        <v/>
      </c>
      <c r="H42" s="18">
        <f>IFERROR(SUMIFS('Daily Room Blocks'!$O$2:$O$201,'Daily Room Blocks'!$E$2:$E$201,"&gt;="&amp;$E42,'Daily Room Blocks'!$E$2:$E$201,"&lt;"&amp;$E42+32-DAY($E42+32)),0)</f>
        <v/>
      </c>
    </row>
    <row r="43">
      <c r="A43" s="20" t="inlineStr">
        <is>
          <t>Lost</t>
        </is>
      </c>
      <c r="B43" s="21">
        <f>IFERROR(COUNTIF('Group Bookings'!$E$2:$E$151,A43),0)</f>
        <v/>
      </c>
      <c r="C43" s="22">
        <f>IFERROR(SUMIF('Group Bookings'!$E$2:$E$151,A43,'Group Bookings'!$AD$2:$AD$151),0)</f>
        <v/>
      </c>
      <c r="E43" s="40" t="n">
        <v>46174</v>
      </c>
      <c r="F43" s="20">
        <f>IFERROR(SUMIFS('Daily Room Blocks'!$I$2:$I$201,'Daily Room Blocks'!$E$2:$E$201,"&gt;="&amp;$E43,'Daily Room Blocks'!$E$2:$E$201,"&lt;"&amp;$E43+32-DAY($E43+32)),0)</f>
        <v/>
      </c>
      <c r="G43" s="20">
        <f>IFERROR(SUMIFS('Daily Room Blocks'!$J$2:$J$201,'Daily Room Blocks'!$E$2:$E$201,"&gt;="&amp;$E43,'Daily Room Blocks'!$E$2:$E$201,"&lt;"&amp;$E43+32-DAY($E43+32)),0)</f>
        <v/>
      </c>
      <c r="H43" s="22">
        <f>IFERROR(SUMIFS('Daily Room Blocks'!$O$2:$O$201,'Daily Room Blocks'!$E$2:$E$201,"&gt;="&amp;$E43,'Daily Room Blocks'!$E$2:$E$201,"&lt;"&amp;$E43+32-DAY($E43+32)),0)</f>
        <v/>
      </c>
    </row>
    <row r="44">
      <c r="E44" s="39" t="n">
        <v>46204</v>
      </c>
      <c r="F44" s="16">
        <f>IFERROR(SUMIFS('Daily Room Blocks'!$I$2:$I$201,'Daily Room Blocks'!$E$2:$E$201,"&gt;="&amp;$E44,'Daily Room Blocks'!$E$2:$E$201,"&lt;"&amp;$E44+32-DAY($E44+32)),0)</f>
        <v/>
      </c>
      <c r="G44" s="16">
        <f>IFERROR(SUMIFS('Daily Room Blocks'!$J$2:$J$201,'Daily Room Blocks'!$E$2:$E$201,"&gt;="&amp;$E44,'Daily Room Blocks'!$E$2:$E$201,"&lt;"&amp;$E44+32-DAY($E44+32)),0)</f>
        <v/>
      </c>
      <c r="H44" s="18">
        <f>IFERROR(SUMIFS('Daily Room Blocks'!$O$2:$O$201,'Daily Room Blocks'!$E$2:$E$201,"&gt;="&amp;$E44,'Daily Room Blocks'!$E$2:$E$201,"&lt;"&amp;$E44+32-DAY($E44+32)),0)</f>
        <v/>
      </c>
    </row>
    <row r="45">
      <c r="E45" s="40" t="n">
        <v>46235</v>
      </c>
      <c r="F45" s="20">
        <f>IFERROR(SUMIFS('Daily Room Blocks'!$I$2:$I$201,'Daily Room Blocks'!$E$2:$E$201,"&gt;="&amp;$E45,'Daily Room Blocks'!$E$2:$E$201,"&lt;"&amp;$E45+32-DAY($E45+32)),0)</f>
        <v/>
      </c>
      <c r="G45" s="20">
        <f>IFERROR(SUMIFS('Daily Room Blocks'!$J$2:$J$201,'Daily Room Blocks'!$E$2:$E$201,"&gt;="&amp;$E45,'Daily Room Blocks'!$E$2:$E$201,"&lt;"&amp;$E45+32-DAY($E45+32)),0)</f>
        <v/>
      </c>
      <c r="H45" s="22">
        <f>IFERROR(SUMIFS('Daily Room Blocks'!$O$2:$O$201,'Daily Room Blocks'!$E$2:$E$201,"&gt;="&amp;$E45,'Daily Room Blocks'!$E$2:$E$201,"&lt;"&amp;$E45+32-DAY($E45+32)),0)</f>
        <v/>
      </c>
    </row>
    <row r="46">
      <c r="E46" s="39" t="n">
        <v>46266</v>
      </c>
      <c r="F46" s="16">
        <f>IFERROR(SUMIFS('Daily Room Blocks'!$I$2:$I$201,'Daily Room Blocks'!$E$2:$E$201,"&gt;="&amp;$E46,'Daily Room Blocks'!$E$2:$E$201,"&lt;"&amp;$E46+32-DAY($E46+32)),0)</f>
        <v/>
      </c>
      <c r="G46" s="16">
        <f>IFERROR(SUMIFS('Daily Room Blocks'!$J$2:$J$201,'Daily Room Blocks'!$E$2:$E$201,"&gt;="&amp;$E46,'Daily Room Blocks'!$E$2:$E$201,"&lt;"&amp;$E46+32-DAY($E46+32)),0)</f>
        <v/>
      </c>
      <c r="H46" s="18">
        <f>IFERROR(SUMIFS('Daily Room Blocks'!$O$2:$O$201,'Daily Room Blocks'!$E$2:$E$201,"&gt;="&amp;$E46,'Daily Room Blocks'!$E$2:$E$201,"&lt;"&amp;$E46+32-DAY($E46+32)),0)</f>
        <v/>
      </c>
    </row>
    <row r="47">
      <c r="E47" s="40" t="n">
        <v>46296</v>
      </c>
      <c r="F47" s="20">
        <f>IFERROR(SUMIFS('Daily Room Blocks'!$I$2:$I$201,'Daily Room Blocks'!$E$2:$E$201,"&gt;="&amp;$E47,'Daily Room Blocks'!$E$2:$E$201,"&lt;"&amp;$E47+32-DAY($E47+32)),0)</f>
        <v/>
      </c>
      <c r="G47" s="20">
        <f>IFERROR(SUMIFS('Daily Room Blocks'!$J$2:$J$201,'Daily Room Blocks'!$E$2:$E$201,"&gt;="&amp;$E47,'Daily Room Blocks'!$E$2:$E$201,"&lt;"&amp;$E47+32-DAY($E47+32)),0)</f>
        <v/>
      </c>
      <c r="H47" s="22">
        <f>IFERROR(SUMIFS('Daily Room Blocks'!$O$2:$O$201,'Daily Room Blocks'!$E$2:$E$201,"&gt;="&amp;$E47,'Daily Room Blocks'!$E$2:$E$201,"&lt;"&amp;$E47+32-DAY($E47+32)),0)</f>
        <v/>
      </c>
    </row>
    <row r="48">
      <c r="E48" s="39" t="n">
        <v>46327</v>
      </c>
      <c r="F48" s="16">
        <f>IFERROR(SUMIFS('Daily Room Blocks'!$I$2:$I$201,'Daily Room Blocks'!$E$2:$E$201,"&gt;="&amp;$E48,'Daily Room Blocks'!$E$2:$E$201,"&lt;"&amp;$E48+32-DAY($E48+32)),0)</f>
        <v/>
      </c>
      <c r="G48" s="16">
        <f>IFERROR(SUMIFS('Daily Room Blocks'!$J$2:$J$201,'Daily Room Blocks'!$E$2:$E$201,"&gt;="&amp;$E48,'Daily Room Blocks'!$E$2:$E$201,"&lt;"&amp;$E48+32-DAY($E48+32)),0)</f>
        <v/>
      </c>
      <c r="H48" s="18">
        <f>IFERROR(SUMIFS('Daily Room Blocks'!$O$2:$O$201,'Daily Room Blocks'!$E$2:$E$201,"&gt;="&amp;$E48,'Daily Room Blocks'!$E$2:$E$201,"&lt;"&amp;$E48+32-DAY($E48+32)),0)</f>
        <v/>
      </c>
    </row>
    <row r="49">
      <c r="E49" s="40" t="n">
        <v>46357</v>
      </c>
      <c r="F49" s="20">
        <f>IFERROR(SUMIFS('Daily Room Blocks'!$I$2:$I$201,'Daily Room Blocks'!$E$2:$E$201,"&gt;="&amp;$E49,'Daily Room Blocks'!$E$2:$E$201,"&lt;"&amp;$E49+32-DAY($E49+32)),0)</f>
        <v/>
      </c>
      <c r="G49" s="20">
        <f>IFERROR(SUMIFS('Daily Room Blocks'!$J$2:$J$201,'Daily Room Blocks'!$E$2:$E$201,"&gt;="&amp;$E49,'Daily Room Blocks'!$E$2:$E$201,"&lt;"&amp;$E49+32-DAY($E49+32)),0)</f>
        <v/>
      </c>
      <c r="H49" s="22">
        <f>IFERROR(SUMIFS('Daily Room Blocks'!$O$2:$O$201,'Daily Room Blocks'!$E$2:$E$201,"&gt;="&amp;$E49,'Daily Room Blocks'!$E$2:$E$201,"&lt;"&amp;$E49+32-DAY($E49+32)),0)</f>
        <v/>
      </c>
    </row>
    <row r="50"/>
    <row r="51"/>
    <row r="52">
      <c r="A52" s="15" t="inlineStr">
        <is>
          <t>Urgent Cutoff and Follow-Up Review</t>
        </is>
      </c>
      <c r="B52" s="6" t="n"/>
      <c r="C52" s="6" t="n"/>
      <c r="D52" s="6" t="n"/>
      <c r="E52" s="6" t="n"/>
      <c r="F52" s="6" t="n"/>
      <c r="G52" s="6" t="n"/>
      <c r="H52" s="6" t="n"/>
    </row>
    <row r="53">
      <c r="A53" s="7" t="inlineStr">
        <is>
          <t>Group ID</t>
        </is>
      </c>
      <c r="B53" s="7" t="inlineStr">
        <is>
          <t>Group Name</t>
        </is>
      </c>
      <c r="C53" s="7" t="inlineStr">
        <is>
          <t>Booking Status</t>
        </is>
      </c>
      <c r="D53" s="7" t="inlineStr">
        <is>
          <t>Arrival Date</t>
        </is>
      </c>
      <c r="E53" s="7" t="inlineStr">
        <is>
          <t>Cutoff Date</t>
        </is>
      </c>
      <c r="F53" s="7" t="inlineStr">
        <is>
          <t>Next Action Date</t>
        </is>
      </c>
      <c r="G53" s="7" t="inlineStr">
        <is>
          <t>Attention Flag</t>
        </is>
      </c>
      <c r="H53" s="7" t="inlineStr">
        <is>
          <t>Sales Manager</t>
        </is>
      </c>
    </row>
    <row r="54">
      <c r="A54" s="16">
        <f>IFERROR(IF(OR('Group Bookings'!$AM$2="On Track",'Group Bookings'!$AM$2="Closed",'Group Bookings'!$AM$2=""),"",'Group Bookings'!$A$2),"")</f>
        <v/>
      </c>
      <c r="B54" s="16">
        <f>IFERROR(IF(OR('Group Bookings'!$AM$2="On Track",'Group Bookings'!$AM$2="Closed",'Group Bookings'!$AM$2=""),"",'Group Bookings'!$C$2),"")</f>
        <v/>
      </c>
      <c r="C54" s="16">
        <f>IFERROR(IF(OR('Group Bookings'!$AM$2="On Track",'Group Bookings'!$AM$2="Closed",'Group Bookings'!$AM$2=""),"",'Group Bookings'!$E$2),"")</f>
        <v/>
      </c>
      <c r="D54" s="24">
        <f>IFERROR(IF(OR('Group Bookings'!$AM$2="On Track",'Group Bookings'!$AM$2="Closed",'Group Bookings'!$AM$2=""),"",'Group Bookings'!$J$2),"")</f>
        <v/>
      </c>
      <c r="E54" s="24">
        <f>IFERROR(IF(OR('Group Bookings'!$AM$2="On Track",'Group Bookings'!$AM$2="Closed",'Group Bookings'!$AM$2=""),"",'Group Bookings'!$L$2),"")</f>
        <v/>
      </c>
      <c r="F54" s="24">
        <f>IFERROR(IF(OR('Group Bookings'!$AM$2="On Track",'Group Bookings'!$AM$2="Closed",'Group Bookings'!$AM$2=""),"",'Group Bookings'!$AK$2),"")</f>
        <v/>
      </c>
      <c r="G54" s="16">
        <f>IFERROR(IF(OR('Group Bookings'!$AM$2="On Track",'Group Bookings'!$AM$2="Closed",'Group Bookings'!$AM$2=""),"",'Group Bookings'!$AM$2),"")</f>
        <v/>
      </c>
      <c r="H54" s="16">
        <f>IFERROR(IF(OR('Group Bookings'!$AM$2="On Track",'Group Bookings'!$AM$2="Closed",'Group Bookings'!$AM$2=""),"",'Group Bookings'!$F$2),"")</f>
        <v/>
      </c>
    </row>
    <row r="55">
      <c r="A55" s="20">
        <f>IFERROR(IF(OR('Group Bookings'!$AM$3="On Track",'Group Bookings'!$AM$3="Closed",'Group Bookings'!$AM$3=""),"",'Group Bookings'!$A$3),"")</f>
        <v/>
      </c>
      <c r="B55" s="20">
        <f>IFERROR(IF(OR('Group Bookings'!$AM$3="On Track",'Group Bookings'!$AM$3="Closed",'Group Bookings'!$AM$3=""),"",'Group Bookings'!$C$3),"")</f>
        <v/>
      </c>
      <c r="C55" s="20">
        <f>IFERROR(IF(OR('Group Bookings'!$AM$3="On Track",'Group Bookings'!$AM$3="Closed",'Group Bookings'!$AM$3=""),"",'Group Bookings'!$E$3),"")</f>
        <v/>
      </c>
      <c r="D55" s="25">
        <f>IFERROR(IF(OR('Group Bookings'!$AM$3="On Track",'Group Bookings'!$AM$3="Closed",'Group Bookings'!$AM$3=""),"",'Group Bookings'!$J$3),"")</f>
        <v/>
      </c>
      <c r="E55" s="25">
        <f>IFERROR(IF(OR('Group Bookings'!$AM$3="On Track",'Group Bookings'!$AM$3="Closed",'Group Bookings'!$AM$3=""),"",'Group Bookings'!$L$3),"")</f>
        <v/>
      </c>
      <c r="F55" s="25">
        <f>IFERROR(IF(OR('Group Bookings'!$AM$3="On Track",'Group Bookings'!$AM$3="Closed",'Group Bookings'!$AM$3=""),"",'Group Bookings'!$AK$3),"")</f>
        <v/>
      </c>
      <c r="G55" s="20">
        <f>IFERROR(IF(OR('Group Bookings'!$AM$3="On Track",'Group Bookings'!$AM$3="Closed",'Group Bookings'!$AM$3=""),"",'Group Bookings'!$AM$3),"")</f>
        <v/>
      </c>
      <c r="H55" s="20">
        <f>IFERROR(IF(OR('Group Bookings'!$AM$3="On Track",'Group Bookings'!$AM$3="Closed",'Group Bookings'!$AM$3=""),"",'Group Bookings'!$F$3),"")</f>
        <v/>
      </c>
    </row>
    <row r="56">
      <c r="A56" s="16">
        <f>IFERROR(IF(OR('Group Bookings'!$AM$4="On Track",'Group Bookings'!$AM$4="Closed",'Group Bookings'!$AM$4=""),"",'Group Bookings'!$A$4),"")</f>
        <v/>
      </c>
      <c r="B56" s="16">
        <f>IFERROR(IF(OR('Group Bookings'!$AM$4="On Track",'Group Bookings'!$AM$4="Closed",'Group Bookings'!$AM$4=""),"",'Group Bookings'!$C$4),"")</f>
        <v/>
      </c>
      <c r="C56" s="16">
        <f>IFERROR(IF(OR('Group Bookings'!$AM$4="On Track",'Group Bookings'!$AM$4="Closed",'Group Bookings'!$AM$4=""),"",'Group Bookings'!$E$4),"")</f>
        <v/>
      </c>
      <c r="D56" s="24">
        <f>IFERROR(IF(OR('Group Bookings'!$AM$4="On Track",'Group Bookings'!$AM$4="Closed",'Group Bookings'!$AM$4=""),"",'Group Bookings'!$J$4),"")</f>
        <v/>
      </c>
      <c r="E56" s="24">
        <f>IFERROR(IF(OR('Group Bookings'!$AM$4="On Track",'Group Bookings'!$AM$4="Closed",'Group Bookings'!$AM$4=""),"",'Group Bookings'!$L$4),"")</f>
        <v/>
      </c>
      <c r="F56" s="24">
        <f>IFERROR(IF(OR('Group Bookings'!$AM$4="On Track",'Group Bookings'!$AM$4="Closed",'Group Bookings'!$AM$4=""),"",'Group Bookings'!$AK$4),"")</f>
        <v/>
      </c>
      <c r="G56" s="16">
        <f>IFERROR(IF(OR('Group Bookings'!$AM$4="On Track",'Group Bookings'!$AM$4="Closed",'Group Bookings'!$AM$4=""),"",'Group Bookings'!$AM$4),"")</f>
        <v/>
      </c>
      <c r="H56" s="16">
        <f>IFERROR(IF(OR('Group Bookings'!$AM$4="On Track",'Group Bookings'!$AM$4="Closed",'Group Bookings'!$AM$4=""),"",'Group Bookings'!$F$4),"")</f>
        <v/>
      </c>
    </row>
    <row r="57">
      <c r="A57" s="20">
        <f>IFERROR(IF(OR('Group Bookings'!$AM$5="On Track",'Group Bookings'!$AM$5="Closed",'Group Bookings'!$AM$5=""),"",'Group Bookings'!$A$5),"")</f>
        <v/>
      </c>
      <c r="B57" s="20">
        <f>IFERROR(IF(OR('Group Bookings'!$AM$5="On Track",'Group Bookings'!$AM$5="Closed",'Group Bookings'!$AM$5=""),"",'Group Bookings'!$C$5),"")</f>
        <v/>
      </c>
      <c r="C57" s="20">
        <f>IFERROR(IF(OR('Group Bookings'!$AM$5="On Track",'Group Bookings'!$AM$5="Closed",'Group Bookings'!$AM$5=""),"",'Group Bookings'!$E$5),"")</f>
        <v/>
      </c>
      <c r="D57" s="25">
        <f>IFERROR(IF(OR('Group Bookings'!$AM$5="On Track",'Group Bookings'!$AM$5="Closed",'Group Bookings'!$AM$5=""),"",'Group Bookings'!$J$5),"")</f>
        <v/>
      </c>
      <c r="E57" s="25">
        <f>IFERROR(IF(OR('Group Bookings'!$AM$5="On Track",'Group Bookings'!$AM$5="Closed",'Group Bookings'!$AM$5=""),"",'Group Bookings'!$L$5),"")</f>
        <v/>
      </c>
      <c r="F57" s="25">
        <f>IFERROR(IF(OR('Group Bookings'!$AM$5="On Track",'Group Bookings'!$AM$5="Closed",'Group Bookings'!$AM$5=""),"",'Group Bookings'!$AK$5),"")</f>
        <v/>
      </c>
      <c r="G57" s="20">
        <f>IFERROR(IF(OR('Group Bookings'!$AM$5="On Track",'Group Bookings'!$AM$5="Closed",'Group Bookings'!$AM$5=""),"",'Group Bookings'!$AM$5),"")</f>
        <v/>
      </c>
      <c r="H57" s="20">
        <f>IFERROR(IF(OR('Group Bookings'!$AM$5="On Track",'Group Bookings'!$AM$5="Closed",'Group Bookings'!$AM$5=""),"",'Group Bookings'!$F$5),"")</f>
        <v/>
      </c>
    </row>
    <row r="58">
      <c r="A58" s="16">
        <f>IFERROR(IF(OR('Group Bookings'!$AM$6="On Track",'Group Bookings'!$AM$6="Closed",'Group Bookings'!$AM$6=""),"",'Group Bookings'!$A$6),"")</f>
        <v/>
      </c>
      <c r="B58" s="16">
        <f>IFERROR(IF(OR('Group Bookings'!$AM$6="On Track",'Group Bookings'!$AM$6="Closed",'Group Bookings'!$AM$6=""),"",'Group Bookings'!$C$6),"")</f>
        <v/>
      </c>
      <c r="C58" s="16">
        <f>IFERROR(IF(OR('Group Bookings'!$AM$6="On Track",'Group Bookings'!$AM$6="Closed",'Group Bookings'!$AM$6=""),"",'Group Bookings'!$E$6),"")</f>
        <v/>
      </c>
      <c r="D58" s="24">
        <f>IFERROR(IF(OR('Group Bookings'!$AM$6="On Track",'Group Bookings'!$AM$6="Closed",'Group Bookings'!$AM$6=""),"",'Group Bookings'!$J$6),"")</f>
        <v/>
      </c>
      <c r="E58" s="24">
        <f>IFERROR(IF(OR('Group Bookings'!$AM$6="On Track",'Group Bookings'!$AM$6="Closed",'Group Bookings'!$AM$6=""),"",'Group Bookings'!$L$6),"")</f>
        <v/>
      </c>
      <c r="F58" s="24">
        <f>IFERROR(IF(OR('Group Bookings'!$AM$6="On Track",'Group Bookings'!$AM$6="Closed",'Group Bookings'!$AM$6=""),"",'Group Bookings'!$AK$6),"")</f>
        <v/>
      </c>
      <c r="G58" s="16">
        <f>IFERROR(IF(OR('Group Bookings'!$AM$6="On Track",'Group Bookings'!$AM$6="Closed",'Group Bookings'!$AM$6=""),"",'Group Bookings'!$AM$6),"")</f>
        <v/>
      </c>
      <c r="H58" s="16">
        <f>IFERROR(IF(OR('Group Bookings'!$AM$6="On Track",'Group Bookings'!$AM$6="Closed",'Group Bookings'!$AM$6=""),"",'Group Bookings'!$F$6),"")</f>
        <v/>
      </c>
    </row>
    <row r="59">
      <c r="A59" s="20">
        <f>IFERROR(IF(OR('Group Bookings'!$AM$7="On Track",'Group Bookings'!$AM$7="Closed",'Group Bookings'!$AM$7=""),"",'Group Bookings'!$A$7),"")</f>
        <v/>
      </c>
      <c r="B59" s="20">
        <f>IFERROR(IF(OR('Group Bookings'!$AM$7="On Track",'Group Bookings'!$AM$7="Closed",'Group Bookings'!$AM$7=""),"",'Group Bookings'!$C$7),"")</f>
        <v/>
      </c>
      <c r="C59" s="20">
        <f>IFERROR(IF(OR('Group Bookings'!$AM$7="On Track",'Group Bookings'!$AM$7="Closed",'Group Bookings'!$AM$7=""),"",'Group Bookings'!$E$7),"")</f>
        <v/>
      </c>
      <c r="D59" s="25">
        <f>IFERROR(IF(OR('Group Bookings'!$AM$7="On Track",'Group Bookings'!$AM$7="Closed",'Group Bookings'!$AM$7=""),"",'Group Bookings'!$J$7),"")</f>
        <v/>
      </c>
      <c r="E59" s="25">
        <f>IFERROR(IF(OR('Group Bookings'!$AM$7="On Track",'Group Bookings'!$AM$7="Closed",'Group Bookings'!$AM$7=""),"",'Group Bookings'!$L$7),"")</f>
        <v/>
      </c>
      <c r="F59" s="25">
        <f>IFERROR(IF(OR('Group Bookings'!$AM$7="On Track",'Group Bookings'!$AM$7="Closed",'Group Bookings'!$AM$7=""),"",'Group Bookings'!$AK$7),"")</f>
        <v/>
      </c>
      <c r="G59" s="20">
        <f>IFERROR(IF(OR('Group Bookings'!$AM$7="On Track",'Group Bookings'!$AM$7="Closed",'Group Bookings'!$AM$7=""),"",'Group Bookings'!$AM$7),"")</f>
        <v/>
      </c>
      <c r="H59" s="20">
        <f>IFERROR(IF(OR('Group Bookings'!$AM$7="On Track",'Group Bookings'!$AM$7="Closed",'Group Bookings'!$AM$7=""),"",'Group Bookings'!$F$7),"")</f>
        <v/>
      </c>
    </row>
    <row r="60">
      <c r="A60" s="16">
        <f>IFERROR(IF(OR('Group Bookings'!$AM$8="On Track",'Group Bookings'!$AM$8="Closed",'Group Bookings'!$AM$8=""),"",'Group Bookings'!$A$8),"")</f>
        <v/>
      </c>
      <c r="B60" s="16">
        <f>IFERROR(IF(OR('Group Bookings'!$AM$8="On Track",'Group Bookings'!$AM$8="Closed",'Group Bookings'!$AM$8=""),"",'Group Bookings'!$C$8),"")</f>
        <v/>
      </c>
      <c r="C60" s="16">
        <f>IFERROR(IF(OR('Group Bookings'!$AM$8="On Track",'Group Bookings'!$AM$8="Closed",'Group Bookings'!$AM$8=""),"",'Group Bookings'!$E$8),"")</f>
        <v/>
      </c>
      <c r="D60" s="24">
        <f>IFERROR(IF(OR('Group Bookings'!$AM$8="On Track",'Group Bookings'!$AM$8="Closed",'Group Bookings'!$AM$8=""),"",'Group Bookings'!$J$8),"")</f>
        <v/>
      </c>
      <c r="E60" s="24">
        <f>IFERROR(IF(OR('Group Bookings'!$AM$8="On Track",'Group Bookings'!$AM$8="Closed",'Group Bookings'!$AM$8=""),"",'Group Bookings'!$L$8),"")</f>
        <v/>
      </c>
      <c r="F60" s="24">
        <f>IFERROR(IF(OR('Group Bookings'!$AM$8="On Track",'Group Bookings'!$AM$8="Closed",'Group Bookings'!$AM$8=""),"",'Group Bookings'!$AK$8),"")</f>
        <v/>
      </c>
      <c r="G60" s="16">
        <f>IFERROR(IF(OR('Group Bookings'!$AM$8="On Track",'Group Bookings'!$AM$8="Closed",'Group Bookings'!$AM$8=""),"",'Group Bookings'!$AM$8),"")</f>
        <v/>
      </c>
      <c r="H60" s="16">
        <f>IFERROR(IF(OR('Group Bookings'!$AM$8="On Track",'Group Bookings'!$AM$8="Closed",'Group Bookings'!$AM$8=""),"",'Group Bookings'!$F$8),"")</f>
        <v/>
      </c>
    </row>
    <row r="61">
      <c r="A61" s="20">
        <f>IFERROR(IF(OR('Group Bookings'!$AM$9="On Track",'Group Bookings'!$AM$9="Closed",'Group Bookings'!$AM$9=""),"",'Group Bookings'!$A$9),"")</f>
        <v/>
      </c>
      <c r="B61" s="20">
        <f>IFERROR(IF(OR('Group Bookings'!$AM$9="On Track",'Group Bookings'!$AM$9="Closed",'Group Bookings'!$AM$9=""),"",'Group Bookings'!$C$9),"")</f>
        <v/>
      </c>
      <c r="C61" s="20">
        <f>IFERROR(IF(OR('Group Bookings'!$AM$9="On Track",'Group Bookings'!$AM$9="Closed",'Group Bookings'!$AM$9=""),"",'Group Bookings'!$E$9),"")</f>
        <v/>
      </c>
      <c r="D61" s="25">
        <f>IFERROR(IF(OR('Group Bookings'!$AM$9="On Track",'Group Bookings'!$AM$9="Closed",'Group Bookings'!$AM$9=""),"",'Group Bookings'!$J$9),"")</f>
        <v/>
      </c>
      <c r="E61" s="25">
        <f>IFERROR(IF(OR('Group Bookings'!$AM$9="On Track",'Group Bookings'!$AM$9="Closed",'Group Bookings'!$AM$9=""),"",'Group Bookings'!$L$9),"")</f>
        <v/>
      </c>
      <c r="F61" s="25">
        <f>IFERROR(IF(OR('Group Bookings'!$AM$9="On Track",'Group Bookings'!$AM$9="Closed",'Group Bookings'!$AM$9=""),"",'Group Bookings'!$AK$9),"")</f>
        <v/>
      </c>
      <c r="G61" s="20">
        <f>IFERROR(IF(OR('Group Bookings'!$AM$9="On Track",'Group Bookings'!$AM$9="Closed",'Group Bookings'!$AM$9=""),"",'Group Bookings'!$AM$9),"")</f>
        <v/>
      </c>
      <c r="H61" s="20">
        <f>IFERROR(IF(OR('Group Bookings'!$AM$9="On Track",'Group Bookings'!$AM$9="Closed",'Group Bookings'!$AM$9=""),"",'Group Bookings'!$F$9),"")</f>
        <v/>
      </c>
    </row>
    <row r="62">
      <c r="A62" s="16">
        <f>IFERROR(IF(OR('Group Bookings'!$AM$10="On Track",'Group Bookings'!$AM$10="Closed",'Group Bookings'!$AM$10=""),"",'Group Bookings'!$A$10),"")</f>
        <v/>
      </c>
      <c r="B62" s="16">
        <f>IFERROR(IF(OR('Group Bookings'!$AM$10="On Track",'Group Bookings'!$AM$10="Closed",'Group Bookings'!$AM$10=""),"",'Group Bookings'!$C$10),"")</f>
        <v/>
      </c>
      <c r="C62" s="16">
        <f>IFERROR(IF(OR('Group Bookings'!$AM$10="On Track",'Group Bookings'!$AM$10="Closed",'Group Bookings'!$AM$10=""),"",'Group Bookings'!$E$10),"")</f>
        <v/>
      </c>
      <c r="D62" s="24">
        <f>IFERROR(IF(OR('Group Bookings'!$AM$10="On Track",'Group Bookings'!$AM$10="Closed",'Group Bookings'!$AM$10=""),"",'Group Bookings'!$J$10),"")</f>
        <v/>
      </c>
      <c r="E62" s="24">
        <f>IFERROR(IF(OR('Group Bookings'!$AM$10="On Track",'Group Bookings'!$AM$10="Closed",'Group Bookings'!$AM$10=""),"",'Group Bookings'!$L$10),"")</f>
        <v/>
      </c>
      <c r="F62" s="24">
        <f>IFERROR(IF(OR('Group Bookings'!$AM$10="On Track",'Group Bookings'!$AM$10="Closed",'Group Bookings'!$AM$10=""),"",'Group Bookings'!$AK$10),"")</f>
        <v/>
      </c>
      <c r="G62" s="16">
        <f>IFERROR(IF(OR('Group Bookings'!$AM$10="On Track",'Group Bookings'!$AM$10="Closed",'Group Bookings'!$AM$10=""),"",'Group Bookings'!$AM$10),"")</f>
        <v/>
      </c>
      <c r="H62" s="16">
        <f>IFERROR(IF(OR('Group Bookings'!$AM$10="On Track",'Group Bookings'!$AM$10="Closed",'Group Bookings'!$AM$10=""),"",'Group Bookings'!$F$10),"")</f>
        <v/>
      </c>
    </row>
    <row r="63">
      <c r="A63" s="20">
        <f>IFERROR(IF(OR('Group Bookings'!$AM$11="On Track",'Group Bookings'!$AM$11="Closed",'Group Bookings'!$AM$11=""),"",'Group Bookings'!$A$11),"")</f>
        <v/>
      </c>
      <c r="B63" s="20">
        <f>IFERROR(IF(OR('Group Bookings'!$AM$11="On Track",'Group Bookings'!$AM$11="Closed",'Group Bookings'!$AM$11=""),"",'Group Bookings'!$C$11),"")</f>
        <v/>
      </c>
      <c r="C63" s="20">
        <f>IFERROR(IF(OR('Group Bookings'!$AM$11="On Track",'Group Bookings'!$AM$11="Closed",'Group Bookings'!$AM$11=""),"",'Group Bookings'!$E$11),"")</f>
        <v/>
      </c>
      <c r="D63" s="25">
        <f>IFERROR(IF(OR('Group Bookings'!$AM$11="On Track",'Group Bookings'!$AM$11="Closed",'Group Bookings'!$AM$11=""),"",'Group Bookings'!$J$11),"")</f>
        <v/>
      </c>
      <c r="E63" s="25">
        <f>IFERROR(IF(OR('Group Bookings'!$AM$11="On Track",'Group Bookings'!$AM$11="Closed",'Group Bookings'!$AM$11=""),"",'Group Bookings'!$L$11),"")</f>
        <v/>
      </c>
      <c r="F63" s="25">
        <f>IFERROR(IF(OR('Group Bookings'!$AM$11="On Track",'Group Bookings'!$AM$11="Closed",'Group Bookings'!$AM$11=""),"",'Group Bookings'!$AK$11),"")</f>
        <v/>
      </c>
      <c r="G63" s="20">
        <f>IFERROR(IF(OR('Group Bookings'!$AM$11="On Track",'Group Bookings'!$AM$11="Closed",'Group Bookings'!$AM$11=""),"",'Group Bookings'!$AM$11),"")</f>
        <v/>
      </c>
      <c r="H63" s="20">
        <f>IFERROR(IF(OR('Group Bookings'!$AM$11="On Track",'Group Bookings'!$AM$11="Closed",'Group Bookings'!$AM$11=""),"",'Group Bookings'!$F$11),"")</f>
        <v/>
      </c>
    </row>
    <row r="64">
      <c r="F64">
        <f>""</f>
        <v/>
      </c>
      <c r="G64">
        <f>""</f>
        <v/>
      </c>
      <c r="H64">
        <f>""</f>
        <v/>
      </c>
    </row>
    <row r="65">
      <c r="F65">
        <f>""</f>
        <v/>
      </c>
      <c r="G65">
        <f>""</f>
        <v/>
      </c>
      <c r="H65">
        <f>""</f>
        <v/>
      </c>
    </row>
    <row r="66">
      <c r="A66" s="15" t="inlineStr">
        <is>
          <t>Deposit Review</t>
        </is>
      </c>
      <c r="B66" s="6" t="n"/>
      <c r="C66" s="6" t="n"/>
      <c r="D66" s="6" t="n"/>
      <c r="E66" s="6" t="n"/>
      <c r="F66">
        <f>""</f>
        <v/>
      </c>
      <c r="G66">
        <f>""</f>
        <v/>
      </c>
      <c r="H66">
        <f>""</f>
        <v/>
      </c>
    </row>
    <row r="67">
      <c r="A67" s="7" t="inlineStr">
        <is>
          <t>Group ID</t>
        </is>
      </c>
      <c r="B67" s="7" t="inlineStr">
        <is>
          <t>Group Name</t>
        </is>
      </c>
      <c r="C67" s="7" t="inlineStr">
        <is>
          <t>Deposit Due Date</t>
        </is>
      </c>
      <c r="D67" s="7" t="inlineStr">
        <is>
          <t>Deposit Balance</t>
        </is>
      </c>
      <c r="E67" s="7" t="inlineStr">
        <is>
          <t>Deposit Status</t>
        </is>
      </c>
      <c r="F67">
        <f>""</f>
        <v/>
      </c>
      <c r="G67">
        <f>""</f>
        <v/>
      </c>
      <c r="H67">
        <f>""</f>
        <v/>
      </c>
    </row>
    <row r="68">
      <c r="A68" s="16">
        <f>IFERROR(IF(OR('Group Bookings'!$AG$2&lt;=0,'Group Bookings'!$AM$2="Closed"),"",'Group Bookings'!$A$2),"")</f>
        <v/>
      </c>
      <c r="B68" s="16">
        <f>IFERROR(IF(OR('Group Bookings'!$AG$2&lt;=0,'Group Bookings'!$AM$2="Closed"),"",'Group Bookings'!$C$2),"")</f>
        <v/>
      </c>
      <c r="C68" s="24">
        <f>IFERROR(IF(OR('Group Bookings'!$AG$2&lt;=0,'Group Bookings'!$AM$2="Closed"),"",'Group Bookings'!$AH$2),"")</f>
        <v/>
      </c>
      <c r="D68" s="18">
        <f>IFERROR(IF(OR('Group Bookings'!$AG$2&lt;=0,'Group Bookings'!$AM$2="Closed"),"",'Group Bookings'!$AG$2),"")</f>
        <v/>
      </c>
      <c r="E68" s="16">
        <f>IFERROR(IF(OR('Group Bookings'!$AG$2&lt;=0,'Group Bookings'!$AM$2="Closed"),"",'Group Bookings'!$AI$2),"")</f>
        <v/>
      </c>
      <c r="F68">
        <f>""</f>
        <v/>
      </c>
      <c r="G68">
        <f>""</f>
        <v/>
      </c>
      <c r="H68">
        <f>""</f>
        <v/>
      </c>
    </row>
    <row r="69">
      <c r="A69" s="20">
        <f>IFERROR(IF(OR('Group Bookings'!$AG$3&lt;=0,'Group Bookings'!$AM$3="Closed"),"",'Group Bookings'!$A$3),"")</f>
        <v/>
      </c>
      <c r="B69" s="20">
        <f>IFERROR(IF(OR('Group Bookings'!$AG$3&lt;=0,'Group Bookings'!$AM$3="Closed"),"",'Group Bookings'!$C$3),"")</f>
        <v/>
      </c>
      <c r="C69" s="25">
        <f>IFERROR(IF(OR('Group Bookings'!$AG$3&lt;=0,'Group Bookings'!$AM$3="Closed"),"",'Group Bookings'!$AH$3),"")</f>
        <v/>
      </c>
      <c r="D69" s="22">
        <f>IFERROR(IF(OR('Group Bookings'!$AG$3&lt;=0,'Group Bookings'!$AM$3="Closed"),"",'Group Bookings'!$AG$3),"")</f>
        <v/>
      </c>
      <c r="E69" s="20">
        <f>IFERROR(IF(OR('Group Bookings'!$AG$3&lt;=0,'Group Bookings'!$AM$3="Closed"),"",'Group Bookings'!$AI$3),"")</f>
        <v/>
      </c>
      <c r="F69">
        <f>""</f>
        <v/>
      </c>
      <c r="G69">
        <f>""</f>
        <v/>
      </c>
      <c r="H69">
        <f>""</f>
        <v/>
      </c>
    </row>
    <row r="70">
      <c r="A70" s="16">
        <f>IFERROR(IF(OR('Group Bookings'!$AG$4&lt;=0,'Group Bookings'!$AM$4="Closed"),"",'Group Bookings'!$A$4),"")</f>
        <v/>
      </c>
      <c r="B70" s="16">
        <f>IFERROR(IF(OR('Group Bookings'!$AG$4&lt;=0,'Group Bookings'!$AM$4="Closed"),"",'Group Bookings'!$C$4),"")</f>
        <v/>
      </c>
      <c r="C70" s="24">
        <f>IFERROR(IF(OR('Group Bookings'!$AG$4&lt;=0,'Group Bookings'!$AM$4="Closed"),"",'Group Bookings'!$AH$4),"")</f>
        <v/>
      </c>
      <c r="D70" s="18">
        <f>IFERROR(IF(OR('Group Bookings'!$AG$4&lt;=0,'Group Bookings'!$AM$4="Closed"),"",'Group Bookings'!$AG$4),"")</f>
        <v/>
      </c>
      <c r="E70" s="16">
        <f>IFERROR(IF(OR('Group Bookings'!$AG$4&lt;=0,'Group Bookings'!$AM$4="Closed"),"",'Group Bookings'!$AI$4),"")</f>
        <v/>
      </c>
      <c r="F70">
        <f>""</f>
        <v/>
      </c>
      <c r="G70">
        <f>""</f>
        <v/>
      </c>
      <c r="H70">
        <f>""</f>
        <v/>
      </c>
    </row>
    <row r="71">
      <c r="A71" s="20">
        <f>IFERROR(IF(OR('Group Bookings'!$AG$5&lt;=0,'Group Bookings'!$AM$5="Closed"),"",'Group Bookings'!$A$5),"")</f>
        <v/>
      </c>
      <c r="B71" s="20">
        <f>IFERROR(IF(OR('Group Bookings'!$AG$5&lt;=0,'Group Bookings'!$AM$5="Closed"),"",'Group Bookings'!$C$5),"")</f>
        <v/>
      </c>
      <c r="C71" s="25">
        <f>IFERROR(IF(OR('Group Bookings'!$AG$5&lt;=0,'Group Bookings'!$AM$5="Closed"),"",'Group Bookings'!$AH$5),"")</f>
        <v/>
      </c>
      <c r="D71" s="22">
        <f>IFERROR(IF(OR('Group Bookings'!$AG$5&lt;=0,'Group Bookings'!$AM$5="Closed"),"",'Group Bookings'!$AG$5),"")</f>
        <v/>
      </c>
      <c r="E71" s="20">
        <f>IFERROR(IF(OR('Group Bookings'!$AG$5&lt;=0,'Group Bookings'!$AM$5="Closed"),"",'Group Bookings'!$AI$5),"")</f>
        <v/>
      </c>
      <c r="F71">
        <f>""</f>
        <v/>
      </c>
      <c r="G71">
        <f>""</f>
        <v/>
      </c>
      <c r="H71">
        <f>""</f>
        <v/>
      </c>
    </row>
    <row r="72">
      <c r="A72" s="16">
        <f>IFERROR(IF(OR('Group Bookings'!$AG$6&lt;=0,'Group Bookings'!$AM$6="Closed"),"",'Group Bookings'!$A$6),"")</f>
        <v/>
      </c>
      <c r="B72" s="16">
        <f>IFERROR(IF(OR('Group Bookings'!$AG$6&lt;=0,'Group Bookings'!$AM$6="Closed"),"",'Group Bookings'!$C$6),"")</f>
        <v/>
      </c>
      <c r="C72" s="24">
        <f>IFERROR(IF(OR('Group Bookings'!$AG$6&lt;=0,'Group Bookings'!$AM$6="Closed"),"",'Group Bookings'!$AH$6),"")</f>
        <v/>
      </c>
      <c r="D72" s="18">
        <f>IFERROR(IF(OR('Group Bookings'!$AG$6&lt;=0,'Group Bookings'!$AM$6="Closed"),"",'Group Bookings'!$AG$6),"")</f>
        <v/>
      </c>
      <c r="E72" s="16">
        <f>IFERROR(IF(OR('Group Bookings'!$AG$6&lt;=0,'Group Bookings'!$AM$6="Closed"),"",'Group Bookings'!$AI$6),"")</f>
        <v/>
      </c>
      <c r="F72">
        <f>""</f>
        <v/>
      </c>
      <c r="G72">
        <f>""</f>
        <v/>
      </c>
      <c r="H72">
        <f>""</f>
        <v/>
      </c>
    </row>
    <row r="73">
      <c r="A73" s="20">
        <f>IFERROR(IF(OR('Group Bookings'!$AG$7&lt;=0,'Group Bookings'!$AM$7="Closed"),"",'Group Bookings'!$A$7),"")</f>
        <v/>
      </c>
      <c r="B73" s="20">
        <f>IFERROR(IF(OR('Group Bookings'!$AG$7&lt;=0,'Group Bookings'!$AM$7="Closed"),"",'Group Bookings'!$C$7),"")</f>
        <v/>
      </c>
      <c r="C73" s="25">
        <f>IFERROR(IF(OR('Group Bookings'!$AG$7&lt;=0,'Group Bookings'!$AM$7="Closed"),"",'Group Bookings'!$AH$7),"")</f>
        <v/>
      </c>
      <c r="D73" s="22">
        <f>IFERROR(IF(OR('Group Bookings'!$AG$7&lt;=0,'Group Bookings'!$AM$7="Closed"),"",'Group Bookings'!$AG$7),"")</f>
        <v/>
      </c>
      <c r="E73" s="20">
        <f>IFERROR(IF(OR('Group Bookings'!$AG$7&lt;=0,'Group Bookings'!$AM$7="Closed"),"",'Group Bookings'!$AI$7),"")</f>
        <v/>
      </c>
      <c r="F73">
        <f>""</f>
        <v/>
      </c>
      <c r="G73">
        <f>""</f>
        <v/>
      </c>
      <c r="H73">
        <f>""</f>
        <v/>
      </c>
    </row>
    <row r="74">
      <c r="A74" s="16">
        <f>IFERROR(IF(OR('Group Bookings'!$AG$8&lt;=0,'Group Bookings'!$AM$8="Closed"),"",'Group Bookings'!$A$8),"")</f>
        <v/>
      </c>
      <c r="B74" s="16">
        <f>IFERROR(IF(OR('Group Bookings'!$AG$8&lt;=0,'Group Bookings'!$AM$8="Closed"),"",'Group Bookings'!$C$8),"")</f>
        <v/>
      </c>
      <c r="C74" s="24">
        <f>IFERROR(IF(OR('Group Bookings'!$AG$8&lt;=0,'Group Bookings'!$AM$8="Closed"),"",'Group Bookings'!$AH$8),"")</f>
        <v/>
      </c>
      <c r="D74" s="18">
        <f>IFERROR(IF(OR('Group Bookings'!$AG$8&lt;=0,'Group Bookings'!$AM$8="Closed"),"",'Group Bookings'!$AG$8),"")</f>
        <v/>
      </c>
      <c r="E74" s="16">
        <f>IFERROR(IF(OR('Group Bookings'!$AG$8&lt;=0,'Group Bookings'!$AM$8="Closed"),"",'Group Bookings'!$AI$8),"")</f>
        <v/>
      </c>
      <c r="F74">
        <f>""</f>
        <v/>
      </c>
      <c r="G74">
        <f>""</f>
        <v/>
      </c>
      <c r="H74">
        <f>""</f>
        <v/>
      </c>
    </row>
    <row r="75">
      <c r="A75" s="20">
        <f>IFERROR(IF(OR('Group Bookings'!$AG$9&lt;=0,'Group Bookings'!$AM$9="Closed"),"",'Group Bookings'!$A$9),"")</f>
        <v/>
      </c>
      <c r="B75" s="20">
        <f>IFERROR(IF(OR('Group Bookings'!$AG$9&lt;=0,'Group Bookings'!$AM$9="Closed"),"",'Group Bookings'!$C$9),"")</f>
        <v/>
      </c>
      <c r="C75" s="25">
        <f>IFERROR(IF(OR('Group Bookings'!$AG$9&lt;=0,'Group Bookings'!$AM$9="Closed"),"",'Group Bookings'!$AH$9),"")</f>
        <v/>
      </c>
      <c r="D75" s="22">
        <f>IFERROR(IF(OR('Group Bookings'!$AG$9&lt;=0,'Group Bookings'!$AM$9="Closed"),"",'Group Bookings'!$AG$9),"")</f>
        <v/>
      </c>
      <c r="E75" s="20">
        <f>IFERROR(IF(OR('Group Bookings'!$AG$9&lt;=0,'Group Bookings'!$AM$9="Closed"),"",'Group Bookings'!$AI$9),"")</f>
        <v/>
      </c>
      <c r="F75">
        <f>""</f>
        <v/>
      </c>
      <c r="G75">
        <f>""</f>
        <v/>
      </c>
      <c r="H75">
        <f>""</f>
        <v/>
      </c>
    </row>
    <row r="76">
      <c r="A76" s="16">
        <f>IFERROR(IF(OR('Group Bookings'!$AG$10&lt;=0,'Group Bookings'!$AM$10="Closed"),"",'Group Bookings'!$A$10),"")</f>
        <v/>
      </c>
      <c r="B76" s="16">
        <f>IFERROR(IF(OR('Group Bookings'!$AG$10&lt;=0,'Group Bookings'!$AM$10="Closed"),"",'Group Bookings'!$C$10),"")</f>
        <v/>
      </c>
      <c r="C76" s="24">
        <f>IFERROR(IF(OR('Group Bookings'!$AG$10&lt;=0,'Group Bookings'!$AM$10="Closed"),"",'Group Bookings'!$AH$10),"")</f>
        <v/>
      </c>
      <c r="D76" s="18">
        <f>IFERROR(IF(OR('Group Bookings'!$AG$10&lt;=0,'Group Bookings'!$AM$10="Closed"),"",'Group Bookings'!$AG$10),"")</f>
        <v/>
      </c>
      <c r="E76" s="16">
        <f>IFERROR(IF(OR('Group Bookings'!$AG$10&lt;=0,'Group Bookings'!$AM$10="Closed"),"",'Group Bookings'!$AI$10),"")</f>
        <v/>
      </c>
      <c r="F76">
        <f>""</f>
        <v/>
      </c>
      <c r="G76">
        <f>""</f>
        <v/>
      </c>
      <c r="H76">
        <f>""</f>
        <v/>
      </c>
    </row>
    <row r="77">
      <c r="A77" s="20">
        <f>IFERROR(IF(OR('Group Bookings'!$AG$11&lt;=0,'Group Bookings'!$AM$11="Closed"),"",'Group Bookings'!$A$11),"")</f>
        <v/>
      </c>
      <c r="B77" s="20">
        <f>IFERROR(IF(OR('Group Bookings'!$AG$11&lt;=0,'Group Bookings'!$AM$11="Closed"),"",'Group Bookings'!$C$11),"")</f>
        <v/>
      </c>
      <c r="C77" s="25">
        <f>IFERROR(IF(OR('Group Bookings'!$AG$11&lt;=0,'Group Bookings'!$AM$11="Closed"),"",'Group Bookings'!$AH$11),"")</f>
        <v/>
      </c>
      <c r="D77" s="22">
        <f>IFERROR(IF(OR('Group Bookings'!$AG$11&lt;=0,'Group Bookings'!$AM$11="Closed"),"",'Group Bookings'!$AG$11),"")</f>
        <v/>
      </c>
      <c r="E77" s="20">
        <f>IFERROR(IF(OR('Group Bookings'!$AG$11&lt;=0,'Group Bookings'!$AM$11="Closed"),"",'Group Bookings'!$AI$11),"")</f>
        <v/>
      </c>
      <c r="F77">
        <f>""</f>
        <v/>
      </c>
      <c r="G77">
        <f>""</f>
        <v/>
      </c>
      <c r="H77">
        <f>""</f>
        <v/>
      </c>
    </row>
    <row r="78">
      <c r="A78">
        <f>""</f>
        <v/>
      </c>
      <c r="B78">
        <f>""</f>
        <v/>
      </c>
      <c r="C78">
        <f>""</f>
        <v/>
      </c>
      <c r="D78">
        <f>""</f>
        <v/>
      </c>
      <c r="E78">
        <f>""</f>
        <v/>
      </c>
      <c r="F78">
        <f>""</f>
        <v/>
      </c>
      <c r="G78">
        <f>""</f>
        <v/>
      </c>
      <c r="H78">
        <f>""</f>
        <v/>
      </c>
    </row>
    <row r="79">
      <c r="A79">
        <f>""</f>
        <v/>
      </c>
      <c r="B79">
        <f>""</f>
        <v/>
      </c>
      <c r="C79">
        <f>""</f>
        <v/>
      </c>
      <c r="D79">
        <f>""</f>
        <v/>
      </c>
      <c r="E79">
        <f>""</f>
        <v/>
      </c>
      <c r="F79">
        <f>""</f>
        <v/>
      </c>
      <c r="G79">
        <f>""</f>
        <v/>
      </c>
      <c r="H79">
        <f>""</f>
        <v/>
      </c>
    </row>
    <row r="80">
      <c r="A80">
        <f>""</f>
        <v/>
      </c>
      <c r="B80">
        <f>""</f>
        <v/>
      </c>
      <c r="C80">
        <f>""</f>
        <v/>
      </c>
      <c r="D80">
        <f>""</f>
        <v/>
      </c>
      <c r="E80">
        <f>""</f>
        <v/>
      </c>
      <c r="F80">
        <f>""</f>
        <v/>
      </c>
      <c r="G80">
        <f>""</f>
        <v/>
      </c>
      <c r="H80">
        <f>""</f>
        <v/>
      </c>
    </row>
    <row r="81">
      <c r="A81">
        <f>""</f>
        <v/>
      </c>
      <c r="B81">
        <f>""</f>
        <v/>
      </c>
      <c r="C81">
        <f>""</f>
        <v/>
      </c>
      <c r="D81">
        <f>""</f>
        <v/>
      </c>
      <c r="E81">
        <f>""</f>
        <v/>
      </c>
      <c r="F81">
        <f>""</f>
        <v/>
      </c>
      <c r="G81">
        <f>""</f>
        <v/>
      </c>
      <c r="H81">
        <f>""</f>
        <v/>
      </c>
    </row>
    <row r="82">
      <c r="A82">
        <f>""</f>
        <v/>
      </c>
      <c r="B82">
        <f>""</f>
        <v/>
      </c>
      <c r="C82">
        <f>""</f>
        <v/>
      </c>
      <c r="D82">
        <f>""</f>
        <v/>
      </c>
      <c r="E82">
        <f>""</f>
        <v/>
      </c>
      <c r="F82">
        <f>""</f>
        <v/>
      </c>
      <c r="G82">
        <f>""</f>
        <v/>
      </c>
      <c r="H82">
        <f>""</f>
        <v/>
      </c>
    </row>
    <row r="83">
      <c r="A83">
        <f>""</f>
        <v/>
      </c>
      <c r="B83">
        <f>""</f>
        <v/>
      </c>
      <c r="C83">
        <f>""</f>
        <v/>
      </c>
      <c r="D83">
        <f>""</f>
        <v/>
      </c>
      <c r="E83">
        <f>""</f>
        <v/>
      </c>
      <c r="F83">
        <f>""</f>
        <v/>
      </c>
      <c r="G83">
        <f>""</f>
        <v/>
      </c>
      <c r="H83">
        <f>""</f>
        <v/>
      </c>
    </row>
    <row r="84">
      <c r="A84">
        <f>""</f>
        <v/>
      </c>
      <c r="B84">
        <f>""</f>
        <v/>
      </c>
      <c r="C84">
        <f>""</f>
        <v/>
      </c>
      <c r="D84">
        <f>""</f>
        <v/>
      </c>
      <c r="E84">
        <f>""</f>
        <v/>
      </c>
      <c r="F84">
        <f>""</f>
        <v/>
      </c>
      <c r="G84">
        <f>""</f>
        <v/>
      </c>
      <c r="H84">
        <f>""</f>
        <v/>
      </c>
    </row>
    <row r="85">
      <c r="A85">
        <f>""</f>
        <v/>
      </c>
      <c r="B85">
        <f>""</f>
        <v/>
      </c>
      <c r="C85">
        <f>""</f>
        <v/>
      </c>
      <c r="D85">
        <f>""</f>
        <v/>
      </c>
      <c r="E85">
        <f>""</f>
        <v/>
      </c>
      <c r="F85">
        <f>""</f>
        <v/>
      </c>
      <c r="G85">
        <f>""</f>
        <v/>
      </c>
      <c r="H85">
        <f>""</f>
        <v/>
      </c>
    </row>
    <row r="86">
      <c r="A86">
        <f>""</f>
        <v/>
      </c>
      <c r="B86">
        <f>""</f>
        <v/>
      </c>
      <c r="C86">
        <f>""</f>
        <v/>
      </c>
      <c r="D86">
        <f>""</f>
        <v/>
      </c>
      <c r="E86">
        <f>""</f>
        <v/>
      </c>
      <c r="F86">
        <f>""</f>
        <v/>
      </c>
      <c r="G86">
        <f>""</f>
        <v/>
      </c>
      <c r="H86">
        <f>""</f>
        <v/>
      </c>
    </row>
    <row r="87">
      <c r="A87">
        <f>""</f>
        <v/>
      </c>
      <c r="B87">
        <f>""</f>
        <v/>
      </c>
      <c r="C87">
        <f>""</f>
        <v/>
      </c>
      <c r="D87">
        <f>""</f>
        <v/>
      </c>
      <c r="E87">
        <f>""</f>
        <v/>
      </c>
      <c r="F87">
        <f>""</f>
        <v/>
      </c>
      <c r="G87">
        <f>""</f>
        <v/>
      </c>
      <c r="H87">
        <f>""</f>
        <v/>
      </c>
    </row>
    <row r="88">
      <c r="A88">
        <f>""</f>
        <v/>
      </c>
      <c r="B88">
        <f>""</f>
        <v/>
      </c>
      <c r="C88">
        <f>""</f>
        <v/>
      </c>
      <c r="D88">
        <f>""</f>
        <v/>
      </c>
      <c r="E88">
        <f>""</f>
        <v/>
      </c>
      <c r="F88">
        <f>""</f>
        <v/>
      </c>
      <c r="G88">
        <f>""</f>
        <v/>
      </c>
      <c r="H88">
        <f>""</f>
        <v/>
      </c>
    </row>
    <row r="89">
      <c r="A89">
        <f>""</f>
        <v/>
      </c>
      <c r="B89">
        <f>""</f>
        <v/>
      </c>
      <c r="C89">
        <f>""</f>
        <v/>
      </c>
      <c r="D89">
        <f>""</f>
        <v/>
      </c>
      <c r="E89">
        <f>""</f>
        <v/>
      </c>
      <c r="F89">
        <f>""</f>
        <v/>
      </c>
      <c r="G89">
        <f>""</f>
        <v/>
      </c>
      <c r="H89">
        <f>""</f>
        <v/>
      </c>
    </row>
    <row r="90">
      <c r="A90">
        <f>""</f>
        <v/>
      </c>
      <c r="B90">
        <f>""</f>
        <v/>
      </c>
      <c r="C90">
        <f>""</f>
        <v/>
      </c>
      <c r="D90">
        <f>""</f>
        <v/>
      </c>
      <c r="E90">
        <f>""</f>
        <v/>
      </c>
      <c r="F90">
        <f>""</f>
        <v/>
      </c>
      <c r="G90">
        <f>""</f>
        <v/>
      </c>
      <c r="H90">
        <f>""</f>
        <v/>
      </c>
    </row>
    <row r="91">
      <c r="A91">
        <f>""</f>
        <v/>
      </c>
      <c r="B91">
        <f>""</f>
        <v/>
      </c>
      <c r="C91">
        <f>""</f>
        <v/>
      </c>
      <c r="D91">
        <f>""</f>
        <v/>
      </c>
      <c r="E91">
        <f>""</f>
        <v/>
      </c>
      <c r="F91">
        <f>""</f>
        <v/>
      </c>
      <c r="G91">
        <f>""</f>
        <v/>
      </c>
      <c r="H91">
        <f>""</f>
        <v/>
      </c>
    </row>
    <row r="92">
      <c r="A92">
        <f>""</f>
        <v/>
      </c>
      <c r="B92">
        <f>""</f>
        <v/>
      </c>
      <c r="C92">
        <f>""</f>
        <v/>
      </c>
      <c r="D92">
        <f>""</f>
        <v/>
      </c>
      <c r="E92">
        <f>""</f>
        <v/>
      </c>
      <c r="F92">
        <f>""</f>
        <v/>
      </c>
      <c r="G92">
        <f>""</f>
        <v/>
      </c>
      <c r="H92">
        <f>""</f>
        <v/>
      </c>
    </row>
    <row r="93">
      <c r="A93">
        <f>""</f>
        <v/>
      </c>
      <c r="B93">
        <f>""</f>
        <v/>
      </c>
      <c r="C93">
        <f>""</f>
        <v/>
      </c>
      <c r="D93">
        <f>""</f>
        <v/>
      </c>
      <c r="E93">
        <f>""</f>
        <v/>
      </c>
      <c r="F93">
        <f>""</f>
        <v/>
      </c>
      <c r="G93">
        <f>""</f>
        <v/>
      </c>
      <c r="H93">
        <f>""</f>
        <v/>
      </c>
    </row>
    <row r="94">
      <c r="A94">
        <f>""</f>
        <v/>
      </c>
      <c r="B94">
        <f>""</f>
        <v/>
      </c>
      <c r="C94">
        <f>""</f>
        <v/>
      </c>
      <c r="D94">
        <f>""</f>
        <v/>
      </c>
      <c r="E94">
        <f>""</f>
        <v/>
      </c>
      <c r="F94">
        <f>""</f>
        <v/>
      </c>
      <c r="G94">
        <f>""</f>
        <v/>
      </c>
      <c r="H94">
        <f>""</f>
        <v/>
      </c>
    </row>
    <row r="95">
      <c r="A95">
        <f>""</f>
        <v/>
      </c>
      <c r="B95">
        <f>""</f>
        <v/>
      </c>
      <c r="C95">
        <f>""</f>
        <v/>
      </c>
      <c r="D95">
        <f>""</f>
        <v/>
      </c>
      <c r="E95">
        <f>""</f>
        <v/>
      </c>
      <c r="F95">
        <f>""</f>
        <v/>
      </c>
      <c r="G95">
        <f>""</f>
        <v/>
      </c>
      <c r="H95">
        <f>""</f>
        <v/>
      </c>
    </row>
    <row r="96">
      <c r="A96">
        <f>""</f>
        <v/>
      </c>
      <c r="B96">
        <f>""</f>
        <v/>
      </c>
      <c r="C96">
        <f>""</f>
        <v/>
      </c>
      <c r="D96">
        <f>""</f>
        <v/>
      </c>
      <c r="E96">
        <f>""</f>
        <v/>
      </c>
      <c r="F96">
        <f>""</f>
        <v/>
      </c>
      <c r="G96">
        <f>""</f>
        <v/>
      </c>
      <c r="H96">
        <f>""</f>
        <v/>
      </c>
    </row>
    <row r="97">
      <c r="A97">
        <f>""</f>
        <v/>
      </c>
      <c r="B97">
        <f>""</f>
        <v/>
      </c>
      <c r="C97">
        <f>""</f>
        <v/>
      </c>
      <c r="D97">
        <f>""</f>
        <v/>
      </c>
      <c r="E97">
        <f>""</f>
        <v/>
      </c>
      <c r="F97">
        <f>""</f>
        <v/>
      </c>
      <c r="G97">
        <f>""</f>
        <v/>
      </c>
      <c r="H97">
        <f>""</f>
        <v/>
      </c>
    </row>
    <row r="98">
      <c r="A98">
        <f>""</f>
        <v/>
      </c>
      <c r="B98">
        <f>""</f>
        <v/>
      </c>
      <c r="C98">
        <f>""</f>
        <v/>
      </c>
      <c r="D98">
        <f>""</f>
        <v/>
      </c>
      <c r="E98">
        <f>""</f>
        <v/>
      </c>
      <c r="F98">
        <f>""</f>
        <v/>
      </c>
      <c r="G98">
        <f>""</f>
        <v/>
      </c>
      <c r="H98">
        <f>""</f>
        <v/>
      </c>
    </row>
    <row r="99">
      <c r="A99">
        <f>""</f>
        <v/>
      </c>
      <c r="B99">
        <f>""</f>
        <v/>
      </c>
      <c r="C99">
        <f>""</f>
        <v/>
      </c>
      <c r="D99">
        <f>""</f>
        <v/>
      </c>
      <c r="E99">
        <f>""</f>
        <v/>
      </c>
      <c r="F99">
        <f>""</f>
        <v/>
      </c>
      <c r="G99">
        <f>""</f>
        <v/>
      </c>
      <c r="H99">
        <f>""</f>
        <v/>
      </c>
    </row>
    <row r="100">
      <c r="A100">
        <f>""</f>
        <v/>
      </c>
      <c r="B100">
        <f>""</f>
        <v/>
      </c>
      <c r="C100">
        <f>""</f>
        <v/>
      </c>
      <c r="D100">
        <f>""</f>
        <v/>
      </c>
      <c r="E100">
        <f>""</f>
        <v/>
      </c>
      <c r="F100">
        <f>""</f>
        <v/>
      </c>
      <c r="G100">
        <f>""</f>
        <v/>
      </c>
      <c r="H100">
        <f>""</f>
        <v/>
      </c>
    </row>
    <row r="101">
      <c r="A101">
        <f>""</f>
        <v/>
      </c>
      <c r="B101">
        <f>""</f>
        <v/>
      </c>
      <c r="C101">
        <f>""</f>
        <v/>
      </c>
      <c r="D101">
        <f>""</f>
        <v/>
      </c>
      <c r="E101">
        <f>""</f>
        <v/>
      </c>
      <c r="F101">
        <f>""</f>
        <v/>
      </c>
      <c r="G101">
        <f>""</f>
        <v/>
      </c>
      <c r="H101">
        <f>""</f>
        <v/>
      </c>
    </row>
  </sheetData>
  <mergeCells count="1">
    <mergeCell ref="A1:H1"/>
  </mergeCells>
  <dataValidations count="3">
    <dataValidation sqref="B5:B7 B10:B11" showDropDown="0" showInputMessage="1" showErrorMessage="1" allowBlank="0" errorTitle="Invalid Rate" error="Enter a decimal from 0 through 1." promptTitle="Planning Rate" prompt="Enter the rate as a decimal, such as 0.24 for 24%." type="decimal" operator="between">
      <formula1>0</formula1>
      <formula2>1</formula2>
    </dataValidation>
    <dataValidation sqref="B8" showDropDown="0" showInputMessage="0" showErrorMessage="1" allowBlank="0" error="Enter a whole number from 0 through 90." type="whole" operator="between">
      <formula1>0</formula1>
      <formula2>90</formula2>
    </dataValidation>
    <dataValidation sqref="B9" showDropDown="0" showInputMessage="0" showErrorMessage="1" allowBlank="0" error="Enter a whole number from 1 through 60." type="whole" operator="between">
      <formula1>1</formula1>
      <formula2>60</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N151"/>
  <sheetViews>
    <sheetView showGridLines="0" zoomScale="70" zoomScaleNormal="70" workbookViewId="0">
      <pane ySplit="1" topLeftCell="A2" activePane="bottomLeft" state="frozen"/>
      <selection pane="bottomLeft" activeCell="A1" sqref="A1"/>
    </sheetView>
  </sheetViews>
  <sheetFormatPr baseColWidth="8" defaultRowHeight="15"/>
  <cols>
    <col width="16" customWidth="1" min="1" max="1"/>
    <col width="21" customWidth="1" min="2" max="2"/>
    <col width="34" customWidth="1" min="3" max="3"/>
    <col width="22" customWidth="1" min="4" max="4"/>
    <col width="15" customWidth="1" min="5" max="5"/>
    <col width="18" customWidth="1" min="6" max="6"/>
    <col width="20" customWidth="1" min="7" max="7"/>
    <col width="28" customWidth="1" min="8" max="8"/>
    <col width="16" customWidth="1" min="9" max="9"/>
    <col width="14" customWidth="1" min="10" max="10"/>
    <col width="14" customWidth="1" min="11" max="11"/>
    <col width="14" customWidth="1" min="12" max="12"/>
    <col width="12" customWidth="1" min="13" max="13"/>
    <col width="17" customWidth="1" min="14" max="14"/>
    <col width="18" customWidth="1" min="15" max="15"/>
    <col width="15" customWidth="1" min="16" max="16"/>
    <col width="18" customWidth="1" min="17" max="17"/>
    <col width="19" customWidth="1" min="18" max="18"/>
    <col width="18" customWidth="1" min="19" max="19"/>
    <col width="23" customWidth="1" min="20" max="20"/>
    <col width="21" customWidth="1" min="21" max="21"/>
    <col width="21" customWidth="1" min="22" max="22"/>
    <col width="19" customWidth="1" min="23" max="23"/>
    <col width="19" customWidth="1" min="24" max="24"/>
    <col width="19" customWidth="1" min="25" max="25"/>
    <col width="20" customWidth="1" min="26" max="26"/>
    <col width="20" customWidth="1" min="27" max="27"/>
    <col width="18" customWidth="1" min="28" max="28"/>
    <col width="19" customWidth="1" min="29" max="29"/>
    <col width="20" customWidth="1" min="30" max="30"/>
    <col width="17" customWidth="1" min="31" max="31"/>
    <col width="15" customWidth="1" min="32" max="32"/>
    <col width="17" customWidth="1" min="33" max="33"/>
    <col width="16" customWidth="1" min="34" max="34"/>
    <col width="18" customWidth="1" min="35" max="35"/>
    <col width="16" customWidth="1" min="36" max="36"/>
    <col width="16" customWidth="1" min="37" max="37"/>
    <col width="24" customWidth="1" min="38" max="38"/>
    <col width="20" customWidth="1" min="39" max="39"/>
    <col width="38" customWidth="1" min="40" max="40"/>
  </cols>
  <sheetData>
    <row r="1" ht="48" customHeight="1">
      <c r="A1" s="7" t="inlineStr">
        <is>
          <t>Group ID</t>
        </is>
      </c>
      <c r="B1" s="7" t="inlineStr">
        <is>
          <t>External System Reference</t>
        </is>
      </c>
      <c r="C1" s="7" t="inlineStr">
        <is>
          <t>Group Name</t>
        </is>
      </c>
      <c r="D1" s="7" t="inlineStr">
        <is>
          <t>Market Segment</t>
        </is>
      </c>
      <c r="E1" s="7" t="inlineStr">
        <is>
          <t>Booking Status</t>
        </is>
      </c>
      <c r="F1" s="7" t="inlineStr">
        <is>
          <t>Sales Manager</t>
        </is>
      </c>
      <c r="G1" s="7" t="inlineStr">
        <is>
          <t>Primary Contact</t>
        </is>
      </c>
      <c r="H1" s="7" t="inlineStr">
        <is>
          <t>Contact Email</t>
        </is>
      </c>
      <c r="I1" s="7" t="inlineStr">
        <is>
          <t>Contact Phone</t>
        </is>
      </c>
      <c r="J1" s="7" t="inlineStr">
        <is>
          <t>Arrival Date</t>
        </is>
      </c>
      <c r="K1" s="7" t="inlineStr">
        <is>
          <t>Departure Date</t>
        </is>
      </c>
      <c r="L1" s="7" t="inlineStr">
        <is>
          <t>Cutoff Date</t>
        </is>
      </c>
      <c r="M1" s="7" t="inlineStr">
        <is>
          <t>Peak Rooms</t>
        </is>
      </c>
      <c r="N1" s="7" t="inlineStr">
        <is>
          <t>Blocked Room Nights</t>
        </is>
      </c>
      <c r="O1" s="7" t="inlineStr">
        <is>
          <t>Picked-Up Room Nights</t>
        </is>
      </c>
      <c r="P1" s="7" t="inlineStr">
        <is>
          <t>Pickup Percentage</t>
        </is>
      </c>
      <c r="Q1" s="7" t="inlineStr">
        <is>
          <t>Average Picked-Up Rate</t>
        </is>
      </c>
      <c r="R1" s="7" t="inlineStr">
        <is>
          <t>Estimated Room Revenue</t>
        </is>
      </c>
      <c r="S1" s="7" t="inlineStr">
        <is>
          <t>Meeting Room Rental</t>
        </is>
      </c>
      <c r="T1" s="7" t="inlineStr">
        <is>
          <t>Food and Beverage Estimate</t>
        </is>
      </c>
      <c r="U1" s="7" t="inlineStr">
        <is>
          <t>Service Charge Rate Override</t>
        </is>
      </c>
      <c r="V1" s="7" t="inlineStr">
        <is>
          <t>Effective Service Charge Rate</t>
        </is>
      </c>
      <c r="W1" s="7" t="inlineStr">
        <is>
          <t>Sales Tax Rate Override</t>
        </is>
      </c>
      <c r="X1" s="7" t="inlineStr">
        <is>
          <t>Effective Sales Tax Rate</t>
        </is>
      </c>
      <c r="Y1" s="7" t="inlineStr">
        <is>
          <t>Lodging Tax Rate Override</t>
        </is>
      </c>
      <c r="Z1" s="7" t="inlineStr">
        <is>
          <t>Effective Lodging Tax Rate</t>
        </is>
      </c>
      <c r="AA1" s="7" t="inlineStr">
        <is>
          <t>Estimated Service Charge</t>
        </is>
      </c>
      <c r="AB1" s="7" t="inlineStr">
        <is>
          <t>Estimated Sales Tax</t>
        </is>
      </c>
      <c r="AC1" s="7" t="inlineStr">
        <is>
          <t>Estimated Lodging Tax</t>
        </is>
      </c>
      <c r="AD1" s="7" t="inlineStr">
        <is>
          <t>Estimated Total Revenue</t>
        </is>
      </c>
      <c r="AE1" s="7" t="inlineStr">
        <is>
          <t>Deposit Required</t>
        </is>
      </c>
      <c r="AF1" s="7" t="inlineStr">
        <is>
          <t>Deposit Paid</t>
        </is>
      </c>
      <c r="AG1" s="7" t="inlineStr">
        <is>
          <t>Deposit Balance</t>
        </is>
      </c>
      <c r="AH1" s="7" t="inlineStr">
        <is>
          <t>Deposit Due Date</t>
        </is>
      </c>
      <c r="AI1" s="7" t="inlineStr">
        <is>
          <t>Deposit Status</t>
        </is>
      </c>
      <c r="AJ1" s="7" t="inlineStr">
        <is>
          <t>Last Contact Date</t>
        </is>
      </c>
      <c r="AK1" s="7" t="inlineStr">
        <is>
          <t>Next Action Date</t>
        </is>
      </c>
      <c r="AL1" s="7" t="inlineStr">
        <is>
          <t>Next Action</t>
        </is>
      </c>
      <c r="AM1" s="7" t="inlineStr">
        <is>
          <t>Attention Flag</t>
        </is>
      </c>
      <c r="AN1" s="7" t="inlineStr">
        <is>
          <t>Notes</t>
        </is>
      </c>
    </row>
    <row r="2">
      <c r="A2" s="26" t="inlineStr">
        <is>
          <t>GRP-26001</t>
        </is>
      </c>
      <c r="B2" s="26" t="inlineStr">
        <is>
          <t>SALES-26001</t>
        </is>
      </c>
      <c r="C2" s="26" t="inlineStr">
        <is>
          <t>Midwest Healthcare Leadership Summit</t>
        </is>
      </c>
      <c r="D2" s="26" t="inlineStr">
        <is>
          <t>Corporate Meeting</t>
        </is>
      </c>
      <c r="E2" s="26" t="inlineStr">
        <is>
          <t>Definite</t>
        </is>
      </c>
      <c r="F2" s="26" t="inlineStr">
        <is>
          <t>Jordan Lee</t>
        </is>
      </c>
      <c r="G2" s="26" t="inlineStr">
        <is>
          <t>Alex Rivera</t>
        </is>
      </c>
      <c r="H2" s="26" t="inlineStr">
        <is>
          <t>alex.rivera@example.com</t>
        </is>
      </c>
      <c r="I2" s="26" t="inlineStr">
        <is>
          <t>312-555-0101</t>
        </is>
      </c>
      <c r="J2" s="27" t="n">
        <v>46097</v>
      </c>
      <c r="K2" s="27" t="n">
        <v>46100</v>
      </c>
      <c r="L2" s="27" t="n">
        <v>46069</v>
      </c>
      <c r="M2" s="28" t="n">
        <v>42</v>
      </c>
      <c r="N2" s="29">
        <f>IFERROR(IF($A2="","",SUMIFS('Daily Room Blocks'!$I$2:$I$201,'Daily Room Blocks'!$B$2:$B$201,$A2)),"")</f>
        <v/>
      </c>
      <c r="O2" s="29">
        <f>IFERROR(IF($A2="","",SUMIFS('Daily Room Blocks'!$J$2:$J$201,'Daily Room Blocks'!$B$2:$B$201,$A2)),"")</f>
        <v/>
      </c>
      <c r="P2" s="30">
        <f>IFERROR(IF($A2="","",$O2/$N2),"")</f>
        <v/>
      </c>
      <c r="Q2" s="31">
        <f>IFERROR(IF($A2="","",SUMIFS('Daily Room Blocks'!$O$2:$O$201,'Daily Room Blocks'!$B$2:$B$201,$A2)/$O2),"")</f>
        <v/>
      </c>
      <c r="R2" s="31">
        <f>IFERROR(IF($A2="","",SUMIFS('Daily Room Blocks'!$O$2:$O$201,'Daily Room Blocks'!$B$2:$B$201,$A2)),"")</f>
        <v/>
      </c>
      <c r="S2" s="32" t="n">
        <v>3500</v>
      </c>
      <c r="T2" s="32" t="n">
        <v>12000</v>
      </c>
      <c r="U2" s="33" t="n"/>
      <c r="V2" s="30">
        <f>IFERROR(IF($A2="","",IF($U2="",'Dashboard'!$B$5,$U2)),"")</f>
        <v/>
      </c>
      <c r="W2" s="33" t="n"/>
      <c r="X2" s="30">
        <f>IFERROR(IF($A2="","",IF($W2="",'Dashboard'!$B$6,$W2)),"")</f>
        <v/>
      </c>
      <c r="Y2" s="33" t="n"/>
      <c r="Z2" s="30">
        <f>IFERROR(IF($A2="","",IF($Y2="",'Dashboard'!$B$7,$Y2)),"")</f>
        <v/>
      </c>
      <c r="AA2" s="31">
        <f>IFERROR(IF($A2="","",($S2+$T2)*$V2),"")</f>
        <v/>
      </c>
      <c r="AB2" s="31">
        <f>IFERROR(IF($A2="","",($S2+$T2+$AA2)*$X2),"")</f>
        <v/>
      </c>
      <c r="AC2" s="31">
        <f>IFERROR(IF($A2="","",$R2*$Z2),"")</f>
        <v/>
      </c>
      <c r="AD2" s="31">
        <f>IFERROR(IF($A2="","",SUM($R2,$S2,$T2,$AA2,$AB2,$AC2)),"")</f>
        <v/>
      </c>
      <c r="AE2" s="32" t="n">
        <v>5000</v>
      </c>
      <c r="AF2" s="32" t="n">
        <v>5000</v>
      </c>
      <c r="AG2" s="31">
        <f>IFERROR(IF($A2="","",MAX(0,$AE2-$AF2)),"")</f>
        <v/>
      </c>
      <c r="AH2" s="27" t="n">
        <v>46054</v>
      </c>
      <c r="AI2" s="34">
        <f>IFERROR(IF($A2="","",IF($AE2&lt;=0,"Not Required",IF($AG2&lt;=0,"Paid",IF($AH2="","Due Date Needed",IF($AH2&lt;TODAY(),"Overdue","Open"))))),"")</f>
        <v/>
      </c>
      <c r="AJ2" s="27" t="n">
        <v>46254</v>
      </c>
      <c r="AK2" s="27" t="n">
        <v>46262</v>
      </c>
      <c r="AL2" s="26" t="inlineStr">
        <is>
          <t>Review final billing</t>
        </is>
      </c>
      <c r="AM2" s="34">
        <f>IFERROR(IF($A2="","",IF(OR($E2="Canceled",$E2="Lost",$E2="Completed"),"Closed",IF(AND($L2&lt;&gt;"",$L2&lt;TODAY()),"Cutoff Passed",IF(AND($L2&lt;&gt;"",$L2&gt;=TODAY(),$L2&lt;=TODAY()+'Dashboard'!$B$8),"Cutoff Approaching",IF(AND($AK2&lt;&gt;"",$AK2&lt;TODAY()),"Follow-Up Overdue",IF(AND($L2&lt;&gt;"",$L2&lt;=TODAY()+'Dashboard'!$B$8,$N2&gt;0,$P2&lt;'Dashboard'!$B$10),"Low Pickup","On Track")))))),"")</f>
        <v/>
      </c>
      <c r="AN2" s="26" t="inlineStr">
        <is>
          <t>Deposit paid in full; final billing review pending.</t>
        </is>
      </c>
    </row>
    <row r="3">
      <c r="A3" s="26" t="inlineStr">
        <is>
          <t>GRP-26002</t>
        </is>
      </c>
      <c r="B3" s="26" t="inlineStr">
        <is>
          <t>EVT-26002</t>
        </is>
      </c>
      <c r="C3" s="26" t="inlineStr">
        <is>
          <t>Carter and Nguyen Wedding</t>
        </is>
      </c>
      <c r="D3" s="26" t="inlineStr">
        <is>
          <t>Wedding</t>
        </is>
      </c>
      <c r="E3" s="26" t="inlineStr">
        <is>
          <t>Definite</t>
        </is>
      </c>
      <c r="F3" s="26" t="inlineStr">
        <is>
          <t>Morgan Davis</t>
        </is>
      </c>
      <c r="G3" s="26" t="inlineStr">
        <is>
          <t>Jamie Carter</t>
        </is>
      </c>
      <c r="H3" s="26" t="inlineStr">
        <is>
          <t>jamie.carter@example.com</t>
        </is>
      </c>
      <c r="I3" s="26" t="inlineStr">
        <is>
          <t>414-555-0102</t>
        </is>
      </c>
      <c r="J3" s="27" t="n">
        <v>46150</v>
      </c>
      <c r="K3" s="27" t="n">
        <v>46152</v>
      </c>
      <c r="L3" s="27" t="n">
        <v>46120</v>
      </c>
      <c r="M3" s="28" t="n">
        <v>38</v>
      </c>
      <c r="N3" s="29">
        <f>IFERROR(IF($A3="","",SUMIFS('Daily Room Blocks'!$I$2:$I$201,'Daily Room Blocks'!$B$2:$B$201,$A3)),"")</f>
        <v/>
      </c>
      <c r="O3" s="29">
        <f>IFERROR(IF($A3="","",SUMIFS('Daily Room Blocks'!$J$2:$J$201,'Daily Room Blocks'!$B$2:$B$201,$A3)),"")</f>
        <v/>
      </c>
      <c r="P3" s="30">
        <f>IFERROR(IF($A3="","",$O3/$N3),"")</f>
        <v/>
      </c>
      <c r="Q3" s="31">
        <f>IFERROR(IF($A3="","",SUMIFS('Daily Room Blocks'!$O$2:$O$201,'Daily Room Blocks'!$B$2:$B$201,$A3)/$O3),"")</f>
        <v/>
      </c>
      <c r="R3" s="31">
        <f>IFERROR(IF($A3="","",SUMIFS('Daily Room Blocks'!$O$2:$O$201,'Daily Room Blocks'!$B$2:$B$201,$A3)),"")</f>
        <v/>
      </c>
      <c r="S3" s="32" t="n">
        <v>4500</v>
      </c>
      <c r="T3" s="32" t="n">
        <v>18500</v>
      </c>
      <c r="U3" s="33" t="n">
        <v>0.22</v>
      </c>
      <c r="V3" s="30">
        <f>IFERROR(IF($A3="","",IF($U3="",'Dashboard'!$B$5,$U3)),"")</f>
        <v/>
      </c>
      <c r="W3" s="33" t="n"/>
      <c r="X3" s="30">
        <f>IFERROR(IF($A3="","",IF($W3="",'Dashboard'!$B$6,$W3)),"")</f>
        <v/>
      </c>
      <c r="Y3" s="33" t="n"/>
      <c r="Z3" s="30">
        <f>IFERROR(IF($A3="","",IF($Y3="",'Dashboard'!$B$7,$Y3)),"")</f>
        <v/>
      </c>
      <c r="AA3" s="31">
        <f>IFERROR(IF($A3="","",($S3+$T3)*$V3),"")</f>
        <v/>
      </c>
      <c r="AB3" s="31">
        <f>IFERROR(IF($A3="","",($S3+$T3+$AA3)*$X3),"")</f>
        <v/>
      </c>
      <c r="AC3" s="31">
        <f>IFERROR(IF($A3="","",$R3*$Z3),"")</f>
        <v/>
      </c>
      <c r="AD3" s="31">
        <f>IFERROR(IF($A3="","",SUM($R3,$S3,$T3,$AA3,$AB3,$AC3)),"")</f>
        <v/>
      </c>
      <c r="AE3" s="32" t="n">
        <v>7500</v>
      </c>
      <c r="AF3" s="32" t="n">
        <v>4000</v>
      </c>
      <c r="AG3" s="31">
        <f>IFERROR(IF($A3="","",MAX(0,$AE3-$AF3)),"")</f>
        <v/>
      </c>
      <c r="AH3" s="27" t="n">
        <v>46259</v>
      </c>
      <c r="AI3" s="34">
        <f>IFERROR(IF($A3="","",IF($AE3&lt;=0,"Not Required",IF($AG3&lt;=0,"Paid",IF($AH3="","Due Date Needed",IF($AH3&lt;TODAY(),"Overdue","Open"))))),"")</f>
        <v/>
      </c>
      <c r="AJ3" s="27" t="n">
        <v>46252</v>
      </c>
      <c r="AK3" s="27" t="n">
        <v>46263</v>
      </c>
      <c r="AL3" s="26" t="inlineStr">
        <is>
          <t>Confirm final payment</t>
        </is>
      </c>
      <c r="AM3" s="34">
        <f>IFERROR(IF($A3="","",IF(OR($E3="Canceled",$E3="Lost",$E3="Completed"),"Closed",IF(AND($L3&lt;&gt;"",$L3&lt;TODAY()),"Cutoff Passed",IF(AND($L3&lt;&gt;"",$L3&gt;=TODAY(),$L3&lt;=TODAY()+'Dashboard'!$B$8),"Cutoff Approaching",IF(AND($AK3&lt;&gt;"",$AK3&lt;TODAY()),"Follow-Up Overdue",IF(AND($L3&lt;&gt;"",$L3&lt;=TODAY()+'Dashboard'!$B$8,$N3&gt;0,$P3&lt;'Dashboard'!$B$10),"Low Pickup","On Track")))))),"")</f>
        <v/>
      </c>
      <c r="AN3" s="26" t="inlineStr">
        <is>
          <t>Custom service charge per signed banquet agreement.</t>
        </is>
      </c>
    </row>
    <row r="4">
      <c r="A4" s="26" t="inlineStr">
        <is>
          <t>GRP-26003</t>
        </is>
      </c>
      <c r="B4" s="26" t="inlineStr"/>
      <c r="C4" s="26" t="inlineStr">
        <is>
          <t>Great Lakes Youth Soccer</t>
        </is>
      </c>
      <c r="D4" s="26" t="inlineStr">
        <is>
          <t>Sports</t>
        </is>
      </c>
      <c r="E4" s="26" t="inlineStr">
        <is>
          <t>Tentative</t>
        </is>
      </c>
      <c r="F4" s="26" t="inlineStr">
        <is>
          <t>Taylor Brooks</t>
        </is>
      </c>
      <c r="G4" s="26" t="inlineStr">
        <is>
          <t>Riley Bennett</t>
        </is>
      </c>
      <c r="H4" s="26" t="inlineStr">
        <is>
          <t>riley.bennett@example.com</t>
        </is>
      </c>
      <c r="I4" s="26" t="inlineStr">
        <is>
          <t>616-555-0103</t>
        </is>
      </c>
      <c r="J4" s="27" t="n">
        <v>46185</v>
      </c>
      <c r="K4" s="27" t="n">
        <v>46188</v>
      </c>
      <c r="L4" s="27" t="n">
        <v>46155</v>
      </c>
      <c r="M4" s="28" t="n">
        <v>55</v>
      </c>
      <c r="N4" s="29">
        <f>IFERROR(IF($A4="","",SUMIFS('Daily Room Blocks'!$I$2:$I$201,'Daily Room Blocks'!$B$2:$B$201,$A4)),"")</f>
        <v/>
      </c>
      <c r="O4" s="29">
        <f>IFERROR(IF($A4="","",SUMIFS('Daily Room Blocks'!$J$2:$J$201,'Daily Room Blocks'!$B$2:$B$201,$A4)),"")</f>
        <v/>
      </c>
      <c r="P4" s="30">
        <f>IFERROR(IF($A4="","",$O4/$N4),"")</f>
        <v/>
      </c>
      <c r="Q4" s="31">
        <f>IFERROR(IF($A4="","",SUMIFS('Daily Room Blocks'!$O$2:$O$201,'Daily Room Blocks'!$B$2:$B$201,$A4)/$O4),"")</f>
        <v/>
      </c>
      <c r="R4" s="31">
        <f>IFERROR(IF($A4="","",SUMIFS('Daily Room Blocks'!$O$2:$O$201,'Daily Room Blocks'!$B$2:$B$201,$A4)),"")</f>
        <v/>
      </c>
      <c r="S4" s="32" t="n">
        <v>500</v>
      </c>
      <c r="T4" s="32" t="n">
        <v>4200</v>
      </c>
      <c r="U4" s="33" t="n"/>
      <c r="V4" s="30">
        <f>IFERROR(IF($A4="","",IF($U4="",'Dashboard'!$B$5,$U4)),"")</f>
        <v/>
      </c>
      <c r="W4" s="33" t="n"/>
      <c r="X4" s="30">
        <f>IFERROR(IF($A4="","",IF($W4="",'Dashboard'!$B$6,$W4)),"")</f>
        <v/>
      </c>
      <c r="Y4" s="33" t="n"/>
      <c r="Z4" s="30">
        <f>IFERROR(IF($A4="","",IF($Y4="",'Dashboard'!$B$7,$Y4)),"")</f>
        <v/>
      </c>
      <c r="AA4" s="31">
        <f>IFERROR(IF($A4="","",($S4+$T4)*$V4),"")</f>
        <v/>
      </c>
      <c r="AB4" s="31">
        <f>IFERROR(IF($A4="","",($S4+$T4+$AA4)*$X4),"")</f>
        <v/>
      </c>
      <c r="AC4" s="31">
        <f>IFERROR(IF($A4="","",$R4*$Z4),"")</f>
        <v/>
      </c>
      <c r="AD4" s="31">
        <f>IFERROR(IF($A4="","",SUM($R4,$S4,$T4,$AA4,$AB4,$AC4)),"")</f>
        <v/>
      </c>
      <c r="AE4" s="32" t="n">
        <v>2500</v>
      </c>
      <c r="AF4" s="32" t="n">
        <v>500</v>
      </c>
      <c r="AG4" s="31">
        <f>IFERROR(IF($A4="","",MAX(0,$AE4-$AF4)),"")</f>
        <v/>
      </c>
      <c r="AH4" s="27" t="n">
        <v>46249</v>
      </c>
      <c r="AI4" s="34">
        <f>IFERROR(IF($A4="","",IF($AE4&lt;=0,"Not Required",IF($AG4&lt;=0,"Paid",IF($AH4="","Due Date Needed",IF($AH4&lt;TODAY(),"Overdue","Open"))))),"")</f>
        <v/>
      </c>
      <c r="AJ4" s="27" t="n">
        <v>46244</v>
      </c>
      <c r="AK4" s="27" t="n">
        <v>46260</v>
      </c>
      <c r="AL4" s="26" t="inlineStr">
        <is>
          <t>Review pickup and payment</t>
        </is>
      </c>
      <c r="AM4" s="34">
        <f>IFERROR(IF($A4="","",IF(OR($E4="Canceled",$E4="Lost",$E4="Completed"),"Closed",IF(AND($L4&lt;&gt;"",$L4&lt;TODAY()),"Cutoff Passed",IF(AND($L4&lt;&gt;"",$L4&gt;=TODAY(),$L4&lt;=TODAY()+'Dashboard'!$B$8),"Cutoff Approaching",IF(AND($AK4&lt;&gt;"",$AK4&lt;TODAY()),"Follow-Up Overdue",IF(AND($L4&lt;&gt;"",$L4&lt;=TODAY()+'Dashboard'!$B$8,$N4&gt;0,$P4&lt;'Dashboard'!$B$10),"Low Pickup","On Track")))))),"")</f>
        <v/>
      </c>
      <c r="AN4" s="26" t="inlineStr">
        <is>
          <t>Low pickup example for sales review.</t>
        </is>
      </c>
    </row>
    <row r="5">
      <c r="A5" s="26" t="inlineStr">
        <is>
          <t>GRP-26004</t>
        </is>
      </c>
      <c r="B5" s="26" t="inlineStr">
        <is>
          <t>MTG-26004</t>
        </is>
      </c>
      <c r="C5" s="26" t="inlineStr">
        <is>
          <t>Regional Credit Union Planning Meeting</t>
        </is>
      </c>
      <c r="D5" s="26" t="inlineStr">
        <is>
          <t>Corporate Meeting</t>
        </is>
      </c>
      <c r="E5" s="26" t="inlineStr">
        <is>
          <t>Completed</t>
        </is>
      </c>
      <c r="F5" s="26" t="inlineStr">
        <is>
          <t>Jordan Lee</t>
        </is>
      </c>
      <c r="G5" s="26" t="inlineStr">
        <is>
          <t>Cameron Shaw</t>
        </is>
      </c>
      <c r="H5" s="26" t="inlineStr">
        <is>
          <t>cameron.shaw@example.com</t>
        </is>
      </c>
      <c r="I5" s="26" t="inlineStr">
        <is>
          <t>773-555-0104</t>
        </is>
      </c>
      <c r="J5" s="27" t="n">
        <v>46042</v>
      </c>
      <c r="K5" s="27" t="n">
        <v>46044</v>
      </c>
      <c r="L5" s="27" t="n">
        <v>46027</v>
      </c>
      <c r="M5" s="28" t="n">
        <v>24</v>
      </c>
      <c r="N5" s="29">
        <f>IFERROR(IF($A5="","",SUMIFS('Daily Room Blocks'!$I$2:$I$201,'Daily Room Blocks'!$B$2:$B$201,$A5)),"")</f>
        <v/>
      </c>
      <c r="O5" s="29">
        <f>IFERROR(IF($A5="","",SUMIFS('Daily Room Blocks'!$J$2:$J$201,'Daily Room Blocks'!$B$2:$B$201,$A5)),"")</f>
        <v/>
      </c>
      <c r="P5" s="30">
        <f>IFERROR(IF($A5="","",$O5/$N5),"")</f>
        <v/>
      </c>
      <c r="Q5" s="31">
        <f>IFERROR(IF($A5="","",SUMIFS('Daily Room Blocks'!$O$2:$O$201,'Daily Room Blocks'!$B$2:$B$201,$A5)/$O5),"")</f>
        <v/>
      </c>
      <c r="R5" s="31">
        <f>IFERROR(IF($A5="","",SUMIFS('Daily Room Blocks'!$O$2:$O$201,'Daily Room Blocks'!$B$2:$B$201,$A5)),"")</f>
        <v/>
      </c>
      <c r="S5" s="32" t="n">
        <v>2200</v>
      </c>
      <c r="T5" s="32" t="n">
        <v>7800</v>
      </c>
      <c r="U5" s="33" t="n"/>
      <c r="V5" s="30">
        <f>IFERROR(IF($A5="","",IF($U5="",'Dashboard'!$B$5,$U5)),"")</f>
        <v/>
      </c>
      <c r="W5" s="33" t="n"/>
      <c r="X5" s="30">
        <f>IFERROR(IF($A5="","",IF($W5="",'Dashboard'!$B$6,$W5)),"")</f>
        <v/>
      </c>
      <c r="Y5" s="33" t="n"/>
      <c r="Z5" s="30">
        <f>IFERROR(IF($A5="","",IF($Y5="",'Dashboard'!$B$7,$Y5)),"")</f>
        <v/>
      </c>
      <c r="AA5" s="31">
        <f>IFERROR(IF($A5="","",($S5+$T5)*$V5),"")</f>
        <v/>
      </c>
      <c r="AB5" s="31">
        <f>IFERROR(IF($A5="","",($S5+$T5+$AA5)*$X5),"")</f>
        <v/>
      </c>
      <c r="AC5" s="31">
        <f>IFERROR(IF($A5="","",$R5*$Z5),"")</f>
        <v/>
      </c>
      <c r="AD5" s="31">
        <f>IFERROR(IF($A5="","",SUM($R5,$S5,$T5,$AA5,$AB5,$AC5)),"")</f>
        <v/>
      </c>
      <c r="AE5" s="32" t="n">
        <v>3000</v>
      </c>
      <c r="AF5" s="32" t="n">
        <v>3000</v>
      </c>
      <c r="AG5" s="31">
        <f>IFERROR(IF($A5="","",MAX(0,$AE5-$AF5)),"")</f>
        <v/>
      </c>
      <c r="AH5" s="27" t="n">
        <v>46027</v>
      </c>
      <c r="AI5" s="34">
        <f>IFERROR(IF($A5="","",IF($AE5&lt;=0,"Not Required",IF($AG5&lt;=0,"Paid",IF($AH5="","Due Date Needed",IF($AH5&lt;TODAY(),"Overdue","Open"))))),"")</f>
        <v/>
      </c>
      <c r="AJ5" s="27" t="n">
        <v>46050</v>
      </c>
      <c r="AK5" s="27" t="n">
        <v>46052</v>
      </c>
      <c r="AL5" s="26" t="inlineStr">
        <is>
          <t>Archive final documents</t>
        </is>
      </c>
      <c r="AM5" s="34">
        <f>IFERROR(IF($A5="","",IF(OR($E5="Canceled",$E5="Lost",$E5="Completed"),"Closed",IF(AND($L5&lt;&gt;"",$L5&lt;TODAY()),"Cutoff Passed",IF(AND($L5&lt;&gt;"",$L5&gt;=TODAY(),$L5&lt;=TODAY()+'Dashboard'!$B$8),"Cutoff Approaching",IF(AND($AK5&lt;&gt;"",$AK5&lt;TODAY()),"Follow-Up Overdue",IF(AND($L5&lt;&gt;"",$L5&lt;=TODAY()+'Dashboard'!$B$8,$N5&gt;0,$P5&lt;'Dashboard'!$B$10),"Low Pickup","On Track")))))),"")</f>
        <v/>
      </c>
      <c r="AN5" s="26" t="inlineStr">
        <is>
          <t>Completed group retained as a production example.</t>
        </is>
      </c>
    </row>
    <row r="6">
      <c r="A6" s="26" t="inlineStr">
        <is>
          <t>GRP-26005</t>
        </is>
      </c>
      <c r="B6" s="26" t="inlineStr"/>
      <c r="C6" s="26" t="inlineStr">
        <is>
          <t>State Parks Training Workshop</t>
        </is>
      </c>
      <c r="D6" s="26" t="inlineStr">
        <is>
          <t>Government</t>
        </is>
      </c>
      <c r="E6" s="26" t="inlineStr">
        <is>
          <t>Prospect</t>
        </is>
      </c>
      <c r="F6" s="26" t="inlineStr">
        <is>
          <t>Casey Morgan</t>
        </is>
      </c>
      <c r="G6" s="26" t="inlineStr">
        <is>
          <t>Drew Parker</t>
        </is>
      </c>
      <c r="H6" s="26" t="inlineStr">
        <is>
          <t>drew.parker@example.com</t>
        </is>
      </c>
      <c r="I6" s="26" t="inlineStr">
        <is>
          <t>517-555-0105</t>
        </is>
      </c>
      <c r="J6" s="27" t="n">
        <v>46237</v>
      </c>
      <c r="K6" s="27" t="n">
        <v>46240</v>
      </c>
      <c r="L6" s="27" t="n">
        <v>46209</v>
      </c>
      <c r="M6" s="28" t="n">
        <v>30</v>
      </c>
      <c r="N6" s="29">
        <f>IFERROR(IF($A6="","",SUMIFS('Daily Room Blocks'!$I$2:$I$201,'Daily Room Blocks'!$B$2:$B$201,$A6)),"")</f>
        <v/>
      </c>
      <c r="O6" s="29">
        <f>IFERROR(IF($A6="","",SUMIFS('Daily Room Blocks'!$J$2:$J$201,'Daily Room Blocks'!$B$2:$B$201,$A6)),"")</f>
        <v/>
      </c>
      <c r="P6" s="30">
        <f>IFERROR(IF($A6="","",$O6/$N6),"")</f>
        <v/>
      </c>
      <c r="Q6" s="31">
        <f>IFERROR(IF($A6="","",SUMIFS('Daily Room Blocks'!$O$2:$O$201,'Daily Room Blocks'!$B$2:$B$201,$A6)/$O6),"")</f>
        <v/>
      </c>
      <c r="R6" s="31">
        <f>IFERROR(IF($A6="","",SUMIFS('Daily Room Blocks'!$O$2:$O$201,'Daily Room Blocks'!$B$2:$B$201,$A6)),"")</f>
        <v/>
      </c>
      <c r="S6" s="32" t="n">
        <v>1800</v>
      </c>
      <c r="T6" s="32" t="n">
        <v>6200</v>
      </c>
      <c r="U6" s="33" t="n"/>
      <c r="V6" s="30">
        <f>IFERROR(IF($A6="","",IF($U6="",'Dashboard'!$B$5,$U6)),"")</f>
        <v/>
      </c>
      <c r="W6" s="33" t="n">
        <v>0.06</v>
      </c>
      <c r="X6" s="30">
        <f>IFERROR(IF($A6="","",IF($W6="",'Dashboard'!$B$6,$W6)),"")</f>
        <v/>
      </c>
      <c r="Y6" s="33" t="n"/>
      <c r="Z6" s="30">
        <f>IFERROR(IF($A6="","",IF($Y6="",'Dashboard'!$B$7,$Y6)),"")</f>
        <v/>
      </c>
      <c r="AA6" s="31">
        <f>IFERROR(IF($A6="","",($S6+$T6)*$V6),"")</f>
        <v/>
      </c>
      <c r="AB6" s="31">
        <f>IFERROR(IF($A6="","",($S6+$T6+$AA6)*$X6),"")</f>
        <v/>
      </c>
      <c r="AC6" s="31">
        <f>IFERROR(IF($A6="","",$R6*$Z6),"")</f>
        <v/>
      </c>
      <c r="AD6" s="31">
        <f>IFERROR(IF($A6="","",SUM($R6,$S6,$T6,$AA6,$AB6,$AC6)),"")</f>
        <v/>
      </c>
      <c r="AE6" s="32" t="n">
        <v>0</v>
      </c>
      <c r="AF6" s="32" t="n">
        <v>0</v>
      </c>
      <c r="AG6" s="31">
        <f>IFERROR(IF($A6="","",MAX(0,$AE6-$AF6)),"")</f>
        <v/>
      </c>
      <c r="AH6" s="27" t="n"/>
      <c r="AI6" s="34">
        <f>IFERROR(IF($A6="","",IF($AE6&lt;=0,"Not Required",IF($AG6&lt;=0,"Paid",IF($AH6="","Due Date Needed",IF($AH6&lt;TODAY(),"Overdue","Open"))))),"")</f>
        <v/>
      </c>
      <c r="AJ6" s="27" t="n">
        <v>46258</v>
      </c>
      <c r="AK6" s="27" t="n">
        <v>46261</v>
      </c>
      <c r="AL6" s="26" t="inlineStr">
        <is>
          <t>Confirm procurement timeline</t>
        </is>
      </c>
      <c r="AM6" s="34">
        <f>IFERROR(IF($A6="","",IF(OR($E6="Canceled",$E6="Lost",$E6="Completed"),"Closed",IF(AND($L6&lt;&gt;"",$L6&lt;TODAY()),"Cutoff Passed",IF(AND($L6&lt;&gt;"",$L6&gt;=TODAY(),$L6&lt;=TODAY()+'Dashboard'!$B$8),"Cutoff Approaching",IF(AND($AK6&lt;&gt;"",$AK6&lt;TODAY()),"Follow-Up Overdue",IF(AND($L6&lt;&gt;"",$L6&lt;=TODAY()+'Dashboard'!$B$8,$N6&gt;0,$P6&lt;'Dashboard'!$B$10),"Low Pickup","On Track")))))),"")</f>
        <v/>
      </c>
      <c r="AN6" s="26" t="inlineStr">
        <is>
          <t>No deposit required at prospect stage; sales tax override under review.</t>
        </is>
      </c>
    </row>
    <row r="7">
      <c r="A7" s="26" t="inlineStr">
        <is>
          <t>GRP-26006</t>
        </is>
      </c>
      <c r="B7" s="26" t="inlineStr">
        <is>
          <t>ALUM-26006</t>
        </is>
      </c>
      <c r="C7" s="26" t="inlineStr">
        <is>
          <t>Horizon University Alumni Weekend</t>
        </is>
      </c>
      <c r="D7" s="26" t="inlineStr">
        <is>
          <t>Education</t>
        </is>
      </c>
      <c r="E7" s="26" t="inlineStr">
        <is>
          <t>Definite</t>
        </is>
      </c>
      <c r="F7" s="26" t="inlineStr">
        <is>
          <t>Morgan Davis</t>
        </is>
      </c>
      <c r="G7" s="26" t="inlineStr">
        <is>
          <t>Sydney Grant</t>
        </is>
      </c>
      <c r="H7" s="26" t="inlineStr">
        <is>
          <t>sydney.grant@example.com</t>
        </is>
      </c>
      <c r="I7" s="26" t="inlineStr">
        <is>
          <t>734-555-0106</t>
        </is>
      </c>
      <c r="J7" s="27" t="n">
        <v>46290</v>
      </c>
      <c r="K7" s="27" t="n">
        <v>46292</v>
      </c>
      <c r="L7" s="27" t="n">
        <v>46260</v>
      </c>
      <c r="M7" s="28" t="n">
        <v>48</v>
      </c>
      <c r="N7" s="29">
        <f>IFERROR(IF($A7="","",SUMIFS('Daily Room Blocks'!$I$2:$I$201,'Daily Room Blocks'!$B$2:$B$201,$A7)),"")</f>
        <v/>
      </c>
      <c r="O7" s="29">
        <f>IFERROR(IF($A7="","",SUMIFS('Daily Room Blocks'!$J$2:$J$201,'Daily Room Blocks'!$B$2:$B$201,$A7)),"")</f>
        <v/>
      </c>
      <c r="P7" s="30">
        <f>IFERROR(IF($A7="","",$O7/$N7),"")</f>
        <v/>
      </c>
      <c r="Q7" s="31">
        <f>IFERROR(IF($A7="","",SUMIFS('Daily Room Blocks'!$O$2:$O$201,'Daily Room Blocks'!$B$2:$B$201,$A7)/$O7),"")</f>
        <v/>
      </c>
      <c r="R7" s="31">
        <f>IFERROR(IF($A7="","",SUMIFS('Daily Room Blocks'!$O$2:$O$201,'Daily Room Blocks'!$B$2:$B$201,$A7)),"")</f>
        <v/>
      </c>
      <c r="S7" s="32" t="n">
        <v>6000</v>
      </c>
      <c r="T7" s="32" t="n">
        <v>21000</v>
      </c>
      <c r="U7" s="33" t="n"/>
      <c r="V7" s="30">
        <f>IFERROR(IF($A7="","",IF($U7="",'Dashboard'!$B$5,$U7)),"")</f>
        <v/>
      </c>
      <c r="W7" s="33" t="n"/>
      <c r="X7" s="30">
        <f>IFERROR(IF($A7="","",IF($W7="",'Dashboard'!$B$6,$W7)),"")</f>
        <v/>
      </c>
      <c r="Y7" s="33" t="n"/>
      <c r="Z7" s="30">
        <f>IFERROR(IF($A7="","",IF($Y7="",'Dashboard'!$B$7,$Y7)),"")</f>
        <v/>
      </c>
      <c r="AA7" s="31">
        <f>IFERROR(IF($A7="","",($S7+$T7)*$V7),"")</f>
        <v/>
      </c>
      <c r="AB7" s="31">
        <f>IFERROR(IF($A7="","",($S7+$T7+$AA7)*$X7),"")</f>
        <v/>
      </c>
      <c r="AC7" s="31">
        <f>IFERROR(IF($A7="","",$R7*$Z7),"")</f>
        <v/>
      </c>
      <c r="AD7" s="31">
        <f>IFERROR(IF($A7="","",SUM($R7,$S7,$T7,$AA7,$AB7,$AC7)),"")</f>
        <v/>
      </c>
      <c r="AE7" s="32" t="n">
        <v>8000</v>
      </c>
      <c r="AF7" s="32" t="n">
        <v>3000</v>
      </c>
      <c r="AG7" s="31">
        <f>IFERROR(IF($A7="","",MAX(0,$AE7-$AF7)),"")</f>
        <v/>
      </c>
      <c r="AH7" s="27" t="n">
        <v>46266</v>
      </c>
      <c r="AI7" s="34">
        <f>IFERROR(IF($A7="","",IF($AE7&lt;=0,"Not Required",IF($AG7&lt;=0,"Paid",IF($AH7="","Due Date Needed",IF($AH7&lt;TODAY(),"Overdue","Open"))))),"")</f>
        <v/>
      </c>
      <c r="AJ7" s="27" t="n">
        <v>46265</v>
      </c>
      <c r="AK7" s="27" t="n">
        <v>46273</v>
      </c>
      <c r="AL7" s="26" t="inlineStr">
        <is>
          <t>Confirm menus and rooming list</t>
        </is>
      </c>
      <c r="AM7" s="34">
        <f>IFERROR(IF($A7="","",IF(OR($E7="Canceled",$E7="Lost",$E7="Completed"),"Closed",IF(AND($L7&lt;&gt;"",$L7&lt;TODAY()),"Cutoff Passed",IF(AND($L7&lt;&gt;"",$L7&gt;=TODAY(),$L7&lt;=TODAY()+'Dashboard'!$B$8),"Cutoff Approaching",IF(AND($AK7&lt;&gt;"",$AK7&lt;TODAY()),"Follow-Up Overdue",IF(AND($L7&lt;&gt;"",$L7&lt;=TODAY()+'Dashboard'!$B$8,$N7&gt;0,$P7&lt;'Dashboard'!$B$10),"Low Pickup","On Track")))))),"")</f>
        <v/>
      </c>
      <c r="AN7" s="26" t="inlineStr">
        <is>
          <t>Uses Dashboard default planning rates.</t>
        </is>
      </c>
    </row>
    <row r="8">
      <c r="A8" s="26" t="inlineStr">
        <is>
          <t>GRP-26007</t>
        </is>
      </c>
      <c r="B8" s="26" t="inlineStr">
        <is>
          <t>TOUR-26007</t>
        </is>
      </c>
      <c r="C8" s="26" t="inlineStr">
        <is>
          <t>Lakeside Motorcoach Tour</t>
        </is>
      </c>
      <c r="D8" s="26" t="inlineStr">
        <is>
          <t>Tour and Travel</t>
        </is>
      </c>
      <c r="E8" s="26" t="inlineStr">
        <is>
          <t>Canceled</t>
        </is>
      </c>
      <c r="F8" s="26" t="inlineStr">
        <is>
          <t>Taylor Brooks</t>
        </is>
      </c>
      <c r="G8" s="26" t="inlineStr">
        <is>
          <t>Quinn Foster</t>
        </is>
      </c>
      <c r="H8" s="26" t="inlineStr">
        <is>
          <t>quinn.foster@example.com</t>
        </is>
      </c>
      <c r="I8" s="26" t="inlineStr">
        <is>
          <t>231-555-0107</t>
        </is>
      </c>
      <c r="J8" s="27" t="n">
        <v>46126</v>
      </c>
      <c r="K8" s="27" t="n">
        <v>46128</v>
      </c>
      <c r="L8" s="27" t="n">
        <v>46096</v>
      </c>
      <c r="M8" s="28" t="n">
        <v>28</v>
      </c>
      <c r="N8" s="29">
        <f>IFERROR(IF($A8="","",SUMIFS('Daily Room Blocks'!$I$2:$I$201,'Daily Room Blocks'!$B$2:$B$201,$A8)),"")</f>
        <v/>
      </c>
      <c r="O8" s="29">
        <f>IFERROR(IF($A8="","",SUMIFS('Daily Room Blocks'!$J$2:$J$201,'Daily Room Blocks'!$B$2:$B$201,$A8)),"")</f>
        <v/>
      </c>
      <c r="P8" s="30">
        <f>IFERROR(IF($A8="","",$O8/$N8),"")</f>
        <v/>
      </c>
      <c r="Q8" s="31">
        <f>IFERROR(IF($A8="","",SUMIFS('Daily Room Blocks'!$O$2:$O$201,'Daily Room Blocks'!$B$2:$B$201,$A8)/$O8),"")</f>
        <v/>
      </c>
      <c r="R8" s="31">
        <f>IFERROR(IF($A8="","",SUMIFS('Daily Room Blocks'!$O$2:$O$201,'Daily Room Blocks'!$B$2:$B$201,$A8)),"")</f>
        <v/>
      </c>
      <c r="S8" s="32" t="n">
        <v>0</v>
      </c>
      <c r="T8" s="32" t="n">
        <v>0</v>
      </c>
      <c r="U8" s="33" t="n"/>
      <c r="V8" s="30">
        <f>IFERROR(IF($A8="","",IF($U8="",'Dashboard'!$B$5,$U8)),"")</f>
        <v/>
      </c>
      <c r="W8" s="33" t="n"/>
      <c r="X8" s="30">
        <f>IFERROR(IF($A8="","",IF($W8="",'Dashboard'!$B$6,$W8)),"")</f>
        <v/>
      </c>
      <c r="Y8" s="33" t="n"/>
      <c r="Z8" s="30">
        <f>IFERROR(IF($A8="","",IF($Y8="",'Dashboard'!$B$7,$Y8)),"")</f>
        <v/>
      </c>
      <c r="AA8" s="31">
        <f>IFERROR(IF($A8="","",($S8+$T8)*$V8),"")</f>
        <v/>
      </c>
      <c r="AB8" s="31">
        <f>IFERROR(IF($A8="","",($S8+$T8+$AA8)*$X8),"")</f>
        <v/>
      </c>
      <c r="AC8" s="31">
        <f>IFERROR(IF($A8="","",$R8*$Z8),"")</f>
        <v/>
      </c>
      <c r="AD8" s="31">
        <f>IFERROR(IF($A8="","",SUM($R8,$S8,$T8,$AA8,$AB8,$AC8)),"")</f>
        <v/>
      </c>
      <c r="AE8" s="32" t="n">
        <v>1500</v>
      </c>
      <c r="AF8" s="32" t="n">
        <v>0</v>
      </c>
      <c r="AG8" s="31">
        <f>IFERROR(IF($A8="","",MAX(0,$AE8-$AF8)),"")</f>
        <v/>
      </c>
      <c r="AH8" s="27" t="n">
        <v>46082</v>
      </c>
      <c r="AI8" s="34">
        <f>IFERROR(IF($A8="","",IF($AE8&lt;=0,"Not Required",IF($AG8&lt;=0,"Paid",IF($AH8="","Due Date Needed",IF($AH8&lt;TODAY(),"Overdue","Open"))))),"")</f>
        <v/>
      </c>
      <c r="AJ8" s="27" t="n">
        <v>46099</v>
      </c>
      <c r="AK8" s="27" t="n">
        <v>46101</v>
      </c>
      <c r="AL8" s="26" t="inlineStr">
        <is>
          <t>Close canceled file</t>
        </is>
      </c>
      <c r="AM8" s="34">
        <f>IFERROR(IF($A8="","",IF(OR($E8="Canceled",$E8="Lost",$E8="Completed"),"Closed",IF(AND($L8&lt;&gt;"",$L8&lt;TODAY()),"Cutoff Passed",IF(AND($L8&lt;&gt;"",$L8&gt;=TODAY(),$L8&lt;=TODAY()+'Dashboard'!$B$8),"Cutoff Approaching",IF(AND($AK8&lt;&gt;"",$AK8&lt;TODAY()),"Follow-Up Overdue",IF(AND($L8&lt;&gt;"",$L8&lt;=TODAY()+'Dashboard'!$B$8,$N8&gt;0,$P8&lt;'Dashboard'!$B$10),"Low Pickup","On Track")))))),"")</f>
        <v/>
      </c>
      <c r="AN8" s="26" t="inlineStr">
        <is>
          <t>Canceled business shown as a closed-status example.</t>
        </is>
      </c>
    </row>
    <row r="9">
      <c r="A9" s="26" t="inlineStr">
        <is>
          <t>GRP-26008</t>
        </is>
      </c>
      <c r="B9" s="26" t="inlineStr">
        <is>
          <t>TECH-26008</t>
        </is>
      </c>
      <c r="C9" s="26" t="inlineStr">
        <is>
          <t>Northstar Technology Sales Kickoff</t>
        </is>
      </c>
      <c r="D9" s="26" t="inlineStr">
        <is>
          <t>Corporate Meeting</t>
        </is>
      </c>
      <c r="E9" s="26" t="inlineStr">
        <is>
          <t>Tentative</t>
        </is>
      </c>
      <c r="F9" s="26" t="inlineStr">
        <is>
          <t>Jordan Lee</t>
        </is>
      </c>
      <c r="G9" s="26" t="inlineStr">
        <is>
          <t>Avery Chen</t>
        </is>
      </c>
      <c r="H9" s="26" t="inlineStr">
        <is>
          <t>avery.chen@example.com</t>
        </is>
      </c>
      <c r="I9" s="26" t="inlineStr">
        <is>
          <t>312-555-0108</t>
        </is>
      </c>
      <c r="J9" s="27" t="n">
        <v>46335</v>
      </c>
      <c r="K9" s="27" t="n">
        <v>46338</v>
      </c>
      <c r="L9" s="27" t="n">
        <v>46304</v>
      </c>
      <c r="M9" s="28" t="n">
        <v>62</v>
      </c>
      <c r="N9" s="29">
        <f>IFERROR(IF($A9="","",SUMIFS('Daily Room Blocks'!$I$2:$I$201,'Daily Room Blocks'!$B$2:$B$201,$A9)),"")</f>
        <v/>
      </c>
      <c r="O9" s="29">
        <f>IFERROR(IF($A9="","",SUMIFS('Daily Room Blocks'!$J$2:$J$201,'Daily Room Blocks'!$B$2:$B$201,$A9)),"")</f>
        <v/>
      </c>
      <c r="P9" s="30">
        <f>IFERROR(IF($A9="","",$O9/$N9),"")</f>
        <v/>
      </c>
      <c r="Q9" s="31">
        <f>IFERROR(IF($A9="","",SUMIFS('Daily Room Blocks'!$O$2:$O$201,'Daily Room Blocks'!$B$2:$B$201,$A9)/$O9),"")</f>
        <v/>
      </c>
      <c r="R9" s="31">
        <f>IFERROR(IF($A9="","",SUMIFS('Daily Room Blocks'!$O$2:$O$201,'Daily Room Blocks'!$B$2:$B$201,$A9)),"")</f>
        <v/>
      </c>
      <c r="S9" s="32" t="n">
        <v>8500</v>
      </c>
      <c r="T9" s="32" t="n">
        <v>28000</v>
      </c>
      <c r="U9" s="33" t="n"/>
      <c r="V9" s="30">
        <f>IFERROR(IF($A9="","",IF($U9="",'Dashboard'!$B$5,$U9)),"")</f>
        <v/>
      </c>
      <c r="W9" s="33" t="n"/>
      <c r="X9" s="30">
        <f>IFERROR(IF($A9="","",IF($W9="",'Dashboard'!$B$6,$W9)),"")</f>
        <v/>
      </c>
      <c r="Y9" s="33" t="n">
        <v>0.11</v>
      </c>
      <c r="Z9" s="30">
        <f>IFERROR(IF($A9="","",IF($Y9="",'Dashboard'!$B$7,$Y9)),"")</f>
        <v/>
      </c>
      <c r="AA9" s="31">
        <f>IFERROR(IF($A9="","",($S9+$T9)*$V9),"")</f>
        <v/>
      </c>
      <c r="AB9" s="31">
        <f>IFERROR(IF($A9="","",($S9+$T9+$AA9)*$X9),"")</f>
        <v/>
      </c>
      <c r="AC9" s="31">
        <f>IFERROR(IF($A9="","",$R9*$Z9),"")</f>
        <v/>
      </c>
      <c r="AD9" s="31">
        <f>IFERROR(IF($A9="","",SUM($R9,$S9,$T9,$AA9,$AB9,$AC9)),"")</f>
        <v/>
      </c>
      <c r="AE9" s="32" t="n">
        <v>10000</v>
      </c>
      <c r="AF9" s="32" t="n">
        <v>2500</v>
      </c>
      <c r="AG9" s="31">
        <f>IFERROR(IF($A9="","",MAX(0,$AE9-$AF9)),"")</f>
        <v/>
      </c>
      <c r="AH9" s="27" t="n">
        <v>46285</v>
      </c>
      <c r="AI9" s="34">
        <f>IFERROR(IF($A9="","",IF($AE9&lt;=0,"Not Required",IF($AG9&lt;=0,"Paid",IF($AH9="","Due Date Needed",IF($AH9&lt;TODAY(),"Overdue","Open"))))),"")</f>
        <v/>
      </c>
      <c r="AJ9" s="27" t="n">
        <v>46259</v>
      </c>
      <c r="AK9" s="27" t="n">
        <v>46274</v>
      </c>
      <c r="AL9" s="26" t="inlineStr">
        <is>
          <t>Send revised contract</t>
        </is>
      </c>
      <c r="AM9" s="34">
        <f>IFERROR(IF($A9="","",IF(OR($E9="Canceled",$E9="Lost",$E9="Completed"),"Closed",IF(AND($L9&lt;&gt;"",$L9&lt;TODAY()),"Cutoff Passed",IF(AND($L9&lt;&gt;"",$L9&gt;=TODAY(),$L9&lt;=TODAY()+'Dashboard'!$B$8),"Cutoff Approaching",IF(AND($AK9&lt;&gt;"",$AK9&lt;TODAY()),"Follow-Up Overdue",IF(AND($L9&lt;&gt;"",$L9&lt;=TODAY()+'Dashboard'!$B$8,$N9&gt;0,$P9&lt;'Dashboard'!$B$10),"Low Pickup","On Track")))))),"")</f>
        <v/>
      </c>
      <c r="AN9" s="26" t="inlineStr">
        <is>
          <t>Lodging tax override entered for planning.</t>
        </is>
      </c>
    </row>
    <row r="10">
      <c r="A10" s="26" t="inlineStr">
        <is>
          <t>GRP-26009</t>
        </is>
      </c>
      <c r="B10" s="26" t="inlineStr"/>
      <c r="C10" s="26" t="inlineStr">
        <is>
          <t>Coastal Arts Foundation Gala</t>
        </is>
      </c>
      <c r="D10" s="26" t="inlineStr">
        <is>
          <t>Social Event</t>
        </is>
      </c>
      <c r="E10" s="26" t="inlineStr">
        <is>
          <t>Lost</t>
        </is>
      </c>
      <c r="F10" s="26" t="inlineStr">
        <is>
          <t>Casey Morgan</t>
        </is>
      </c>
      <c r="G10" s="26" t="inlineStr">
        <is>
          <t>Peyton Ellis</t>
        </is>
      </c>
      <c r="H10" s="26" t="inlineStr">
        <is>
          <t>peyton.ellis@example.com</t>
        </is>
      </c>
      <c r="I10" s="26" t="inlineStr">
        <is>
          <t>269-555-0109</t>
        </is>
      </c>
      <c r="J10" s="27" t="n">
        <v>46312</v>
      </c>
      <c r="K10" s="27" t="n">
        <v>46313</v>
      </c>
      <c r="L10" s="27" t="n">
        <v>46282</v>
      </c>
      <c r="M10" s="28" t="n">
        <v>20</v>
      </c>
      <c r="N10" s="29">
        <f>IFERROR(IF($A10="","",SUMIFS('Daily Room Blocks'!$I$2:$I$201,'Daily Room Blocks'!$B$2:$B$201,$A10)),"")</f>
        <v/>
      </c>
      <c r="O10" s="29">
        <f>IFERROR(IF($A10="","",SUMIFS('Daily Room Blocks'!$J$2:$J$201,'Daily Room Blocks'!$B$2:$B$201,$A10)),"")</f>
        <v/>
      </c>
      <c r="P10" s="30">
        <f>IFERROR(IF($A10="","",$O10/$N10),"")</f>
        <v/>
      </c>
      <c r="Q10" s="31">
        <f>IFERROR(IF($A10="","",SUMIFS('Daily Room Blocks'!$O$2:$O$201,'Daily Room Blocks'!$B$2:$B$201,$A10)/$O10),"")</f>
        <v/>
      </c>
      <c r="R10" s="31">
        <f>IFERROR(IF($A10="","",SUMIFS('Daily Room Blocks'!$O$2:$O$201,'Daily Room Blocks'!$B$2:$B$201,$A10)),"")</f>
        <v/>
      </c>
      <c r="S10" s="32" t="n">
        <v>7200</v>
      </c>
      <c r="T10" s="32" t="n">
        <v>26000</v>
      </c>
      <c r="U10" s="33" t="n"/>
      <c r="V10" s="30">
        <f>IFERROR(IF($A10="","",IF($U10="",'Dashboard'!$B$5,$U10)),"")</f>
        <v/>
      </c>
      <c r="W10" s="33" t="n"/>
      <c r="X10" s="30">
        <f>IFERROR(IF($A10="","",IF($W10="",'Dashboard'!$B$6,$W10)),"")</f>
        <v/>
      </c>
      <c r="Y10" s="33" t="n"/>
      <c r="Z10" s="30">
        <f>IFERROR(IF($A10="","",IF($Y10="",'Dashboard'!$B$7,$Y10)),"")</f>
        <v/>
      </c>
      <c r="AA10" s="31">
        <f>IFERROR(IF($A10="","",($S10+$T10)*$V10),"")</f>
        <v/>
      </c>
      <c r="AB10" s="31">
        <f>IFERROR(IF($A10="","",($S10+$T10+$AA10)*$X10),"")</f>
        <v/>
      </c>
      <c r="AC10" s="31">
        <f>IFERROR(IF($A10="","",$R10*$Z10),"")</f>
        <v/>
      </c>
      <c r="AD10" s="31">
        <f>IFERROR(IF($A10="","",SUM($R10,$S10,$T10,$AA10,$AB10,$AC10)),"")</f>
        <v/>
      </c>
      <c r="AE10" s="32" t="n">
        <v>5000</v>
      </c>
      <c r="AF10" s="32" t="n">
        <v>0</v>
      </c>
      <c r="AG10" s="31">
        <f>IFERROR(IF($A10="","",MAX(0,$AE10-$AF10)),"")</f>
        <v/>
      </c>
      <c r="AH10" s="27" t="n">
        <v>46266</v>
      </c>
      <c r="AI10" s="34">
        <f>IFERROR(IF($A10="","",IF($AE10&lt;=0,"Not Required",IF($AG10&lt;=0,"Paid",IF($AH10="","Due Date Needed",IF($AH10&lt;TODAY(),"Overdue","Open"))))),"")</f>
        <v/>
      </c>
      <c r="AJ10" s="27" t="n">
        <v>46256</v>
      </c>
      <c r="AK10" s="27" t="n">
        <v>46264</v>
      </c>
      <c r="AL10" s="26" t="inlineStr">
        <is>
          <t>Record lost-business reason</t>
        </is>
      </c>
      <c r="AM10" s="34">
        <f>IFERROR(IF($A10="","",IF(OR($E10="Canceled",$E10="Lost",$E10="Completed"),"Closed",IF(AND($L10&lt;&gt;"",$L10&lt;TODAY()),"Cutoff Passed",IF(AND($L10&lt;&gt;"",$L10&gt;=TODAY(),$L10&lt;=TODAY()+'Dashboard'!$B$8),"Cutoff Approaching",IF(AND($AK10&lt;&gt;"",$AK10&lt;TODAY()),"Follow-Up Overdue",IF(AND($L10&lt;&gt;"",$L10&lt;=TODAY()+'Dashboard'!$B$8,$N10&gt;0,$P10&lt;'Dashboard'!$B$10),"Low Pickup","On Track")))))),"")</f>
        <v/>
      </c>
      <c r="AN10" s="26" t="inlineStr">
        <is>
          <t>Opportunity selected another venue.</t>
        </is>
      </c>
    </row>
    <row r="11">
      <c r="A11" s="26" t="inlineStr"/>
      <c r="B11" s="26" t="inlineStr"/>
      <c r="C11" s="26" t="inlineStr"/>
      <c r="D11" s="26" t="inlineStr"/>
      <c r="E11" s="26" t="inlineStr"/>
      <c r="F11" s="26" t="inlineStr"/>
      <c r="G11" s="26" t="inlineStr"/>
      <c r="H11" s="26" t="inlineStr"/>
      <c r="I11" s="26" t="inlineStr"/>
      <c r="J11" s="27" t="inlineStr"/>
      <c r="K11" s="27" t="inlineStr"/>
      <c r="L11" s="27" t="inlineStr"/>
      <c r="M11" s="28" t="inlineStr"/>
      <c r="N11" s="29">
        <f>IFERROR(IF($A11="","",SUMIFS('Daily Room Blocks'!$I$2:$I$201,'Daily Room Blocks'!$B$2:$B$201,$A11)),"")</f>
        <v/>
      </c>
      <c r="O11" s="29">
        <f>IFERROR(IF($A11="","",SUMIFS('Daily Room Blocks'!$J$2:$J$201,'Daily Room Blocks'!$B$2:$B$201,$A11)),"")</f>
        <v/>
      </c>
      <c r="P11" s="30">
        <f>IFERROR(IF($A11="","",$O11/$N11),"")</f>
        <v/>
      </c>
      <c r="Q11" s="31">
        <f>IFERROR(IF($A11="","",SUMIFS('Daily Room Blocks'!$O$2:$O$201,'Daily Room Blocks'!$B$2:$B$201,$A11)/$O11),"")</f>
        <v/>
      </c>
      <c r="R11" s="31">
        <f>IFERROR(IF($A11="","",SUMIFS('Daily Room Blocks'!$O$2:$O$201,'Daily Room Blocks'!$B$2:$B$201,$A11)),"")</f>
        <v/>
      </c>
      <c r="S11" s="32" t="inlineStr"/>
      <c r="T11" s="32" t="inlineStr"/>
      <c r="U11" s="33" t="inlineStr"/>
      <c r="V11" s="30">
        <f>IFERROR(IF($A11="","",IF($U11="",'Dashboard'!$B$5,$U11)),"")</f>
        <v/>
      </c>
      <c r="W11" s="33" t="inlineStr"/>
      <c r="X11" s="30">
        <f>IFERROR(IF($A11="","",IF($W11="",'Dashboard'!$B$6,$W11)),"")</f>
        <v/>
      </c>
      <c r="Y11" s="33" t="inlineStr"/>
      <c r="Z11" s="30">
        <f>IFERROR(IF($A11="","",IF($Y11="",'Dashboard'!$B$7,$Y11)),"")</f>
        <v/>
      </c>
      <c r="AA11" s="31">
        <f>IFERROR(IF($A11="","",($S11+$T11)*$V11),"")</f>
        <v/>
      </c>
      <c r="AB11" s="31">
        <f>IFERROR(IF($A11="","",($S11+$T11+$AA11)*$X11),"")</f>
        <v/>
      </c>
      <c r="AC11" s="31">
        <f>IFERROR(IF($A11="","",$R11*$Z11),"")</f>
        <v/>
      </c>
      <c r="AD11" s="31">
        <f>IFERROR(IF($A11="","",SUM($R11,$S11,$T11,$AA11,$AB11,$AC11)),"")</f>
        <v/>
      </c>
      <c r="AE11" s="32" t="inlineStr"/>
      <c r="AF11" s="32" t="inlineStr"/>
      <c r="AG11" s="31">
        <f>IFERROR(IF($A11="","",MAX(0,$AE11-$AF11)),"")</f>
        <v/>
      </c>
      <c r="AH11" s="27" t="inlineStr"/>
      <c r="AI11" s="34">
        <f>IFERROR(IF($A11="","",IF($AE11&lt;=0,"Not Required",IF($AG11&lt;=0,"Paid",IF($AH11="","Due Date Needed",IF($AH11&lt;TODAY(),"Overdue","Open"))))),"")</f>
        <v/>
      </c>
      <c r="AJ11" s="27" t="inlineStr"/>
      <c r="AK11" s="27" t="inlineStr"/>
      <c r="AL11" s="26" t="inlineStr"/>
      <c r="AM11" s="34">
        <f>IFERROR(IF($A11="","",IF(OR($E11="Canceled",$E11="Lost",$E11="Completed"),"Closed",IF(AND($L11&lt;&gt;"",$L11&lt;TODAY()),"Cutoff Passed",IF(AND($L11&lt;&gt;"",$L11&gt;=TODAY(),$L11&lt;=TODAY()+'Dashboard'!$B$8),"Cutoff Approaching",IF(AND($AK11&lt;&gt;"",$AK11&lt;TODAY()),"Follow-Up Overdue",IF(AND($L11&lt;&gt;"",$L11&lt;=TODAY()+'Dashboard'!$B$8,$N11&gt;0,$P11&lt;'Dashboard'!$B$10),"Low Pickup","On Track")))))),"")</f>
        <v/>
      </c>
      <c r="AN11" s="26" t="inlineStr"/>
    </row>
    <row r="12">
      <c r="A12" s="26" t="inlineStr"/>
      <c r="B12" s="26" t="inlineStr"/>
      <c r="C12" s="26" t="inlineStr"/>
      <c r="D12" s="26" t="inlineStr"/>
      <c r="E12" s="26" t="inlineStr"/>
      <c r="F12" s="26" t="inlineStr"/>
      <c r="G12" s="26" t="inlineStr"/>
      <c r="H12" s="26" t="inlineStr"/>
      <c r="I12" s="26" t="inlineStr"/>
      <c r="J12" s="27" t="inlineStr"/>
      <c r="K12" s="27" t="inlineStr"/>
      <c r="L12" s="27" t="inlineStr"/>
      <c r="M12" s="28" t="inlineStr"/>
      <c r="N12" s="29">
        <f>IFERROR(IF($A12="","",SUMIFS('Daily Room Blocks'!$I$2:$I$201,'Daily Room Blocks'!$B$2:$B$201,$A12)),"")</f>
        <v/>
      </c>
      <c r="O12" s="29">
        <f>IFERROR(IF($A12="","",SUMIFS('Daily Room Blocks'!$J$2:$J$201,'Daily Room Blocks'!$B$2:$B$201,$A12)),"")</f>
        <v/>
      </c>
      <c r="P12" s="30">
        <f>IFERROR(IF($A12="","",$O12/$N12),"")</f>
        <v/>
      </c>
      <c r="Q12" s="31">
        <f>IFERROR(IF($A12="","",SUMIFS('Daily Room Blocks'!$O$2:$O$201,'Daily Room Blocks'!$B$2:$B$201,$A12)/$O12),"")</f>
        <v/>
      </c>
      <c r="R12" s="31">
        <f>IFERROR(IF($A12="","",SUMIFS('Daily Room Blocks'!$O$2:$O$201,'Daily Room Blocks'!$B$2:$B$201,$A12)),"")</f>
        <v/>
      </c>
      <c r="S12" s="32" t="inlineStr"/>
      <c r="T12" s="32" t="inlineStr"/>
      <c r="U12" s="33" t="inlineStr"/>
      <c r="V12" s="30">
        <f>IFERROR(IF($A12="","",IF($U12="",'Dashboard'!$B$5,$U12)),"")</f>
        <v/>
      </c>
      <c r="W12" s="33" t="inlineStr"/>
      <c r="X12" s="30">
        <f>IFERROR(IF($A12="","",IF($W12="",'Dashboard'!$B$6,$W12)),"")</f>
        <v/>
      </c>
      <c r="Y12" s="33" t="inlineStr"/>
      <c r="Z12" s="30">
        <f>IFERROR(IF($A12="","",IF($Y12="",'Dashboard'!$B$7,$Y12)),"")</f>
        <v/>
      </c>
      <c r="AA12" s="31">
        <f>IFERROR(IF($A12="","",($S12+$T12)*$V12),"")</f>
        <v/>
      </c>
      <c r="AB12" s="31">
        <f>IFERROR(IF($A12="","",($S12+$T12+$AA12)*$X12),"")</f>
        <v/>
      </c>
      <c r="AC12" s="31">
        <f>IFERROR(IF($A12="","",$R12*$Z12),"")</f>
        <v/>
      </c>
      <c r="AD12" s="31">
        <f>IFERROR(IF($A12="","",SUM($R12,$S12,$T12,$AA12,$AB12,$AC12)),"")</f>
        <v/>
      </c>
      <c r="AE12" s="32" t="inlineStr"/>
      <c r="AF12" s="32" t="inlineStr"/>
      <c r="AG12" s="31">
        <f>IFERROR(IF($A12="","",MAX(0,$AE12-$AF12)),"")</f>
        <v/>
      </c>
      <c r="AH12" s="27" t="inlineStr"/>
      <c r="AI12" s="34">
        <f>IFERROR(IF($A12="","",IF($AE12&lt;=0,"Not Required",IF($AG12&lt;=0,"Paid",IF($AH12="","Due Date Needed",IF($AH12&lt;TODAY(),"Overdue","Open"))))),"")</f>
        <v/>
      </c>
      <c r="AJ12" s="27" t="inlineStr"/>
      <c r="AK12" s="27" t="inlineStr"/>
      <c r="AL12" s="26" t="inlineStr"/>
      <c r="AM12" s="34">
        <f>IFERROR(IF($A12="","",IF(OR($E12="Canceled",$E12="Lost",$E12="Completed"),"Closed",IF(AND($L12&lt;&gt;"",$L12&lt;TODAY()),"Cutoff Passed",IF(AND($L12&lt;&gt;"",$L12&gt;=TODAY(),$L12&lt;=TODAY()+'Dashboard'!$B$8),"Cutoff Approaching",IF(AND($AK12&lt;&gt;"",$AK12&lt;TODAY()),"Follow-Up Overdue",IF(AND($L12&lt;&gt;"",$L12&lt;=TODAY()+'Dashboard'!$B$8,$N12&gt;0,$P12&lt;'Dashboard'!$B$10),"Low Pickup","On Track")))))),"")</f>
        <v/>
      </c>
      <c r="AN12" s="26" t="inlineStr"/>
    </row>
    <row r="13">
      <c r="A13" s="26" t="inlineStr"/>
      <c r="B13" s="26" t="inlineStr"/>
      <c r="C13" s="26" t="inlineStr"/>
      <c r="D13" s="26" t="inlineStr"/>
      <c r="E13" s="26" t="inlineStr"/>
      <c r="F13" s="26" t="inlineStr"/>
      <c r="G13" s="26" t="inlineStr"/>
      <c r="H13" s="26" t="inlineStr"/>
      <c r="I13" s="26" t="inlineStr"/>
      <c r="J13" s="27" t="inlineStr"/>
      <c r="K13" s="27" t="inlineStr"/>
      <c r="L13" s="27" t="inlineStr"/>
      <c r="M13" s="28" t="inlineStr"/>
      <c r="N13" s="29">
        <f>IFERROR(IF($A13="","",SUMIFS('Daily Room Blocks'!$I$2:$I$201,'Daily Room Blocks'!$B$2:$B$201,$A13)),"")</f>
        <v/>
      </c>
      <c r="O13" s="29">
        <f>IFERROR(IF($A13="","",SUMIFS('Daily Room Blocks'!$J$2:$J$201,'Daily Room Blocks'!$B$2:$B$201,$A13)),"")</f>
        <v/>
      </c>
      <c r="P13" s="30">
        <f>IFERROR(IF($A13="","",$O13/$N13),"")</f>
        <v/>
      </c>
      <c r="Q13" s="31">
        <f>IFERROR(IF($A13="","",SUMIFS('Daily Room Blocks'!$O$2:$O$201,'Daily Room Blocks'!$B$2:$B$201,$A13)/$O13),"")</f>
        <v/>
      </c>
      <c r="R13" s="31">
        <f>IFERROR(IF($A13="","",SUMIFS('Daily Room Blocks'!$O$2:$O$201,'Daily Room Blocks'!$B$2:$B$201,$A13)),"")</f>
        <v/>
      </c>
      <c r="S13" s="32" t="inlineStr"/>
      <c r="T13" s="32" t="inlineStr"/>
      <c r="U13" s="33" t="inlineStr"/>
      <c r="V13" s="30">
        <f>IFERROR(IF($A13="","",IF($U13="",'Dashboard'!$B$5,$U13)),"")</f>
        <v/>
      </c>
      <c r="W13" s="33" t="inlineStr"/>
      <c r="X13" s="30">
        <f>IFERROR(IF($A13="","",IF($W13="",'Dashboard'!$B$6,$W13)),"")</f>
        <v/>
      </c>
      <c r="Y13" s="33" t="inlineStr"/>
      <c r="Z13" s="30">
        <f>IFERROR(IF($A13="","",IF($Y13="",'Dashboard'!$B$7,$Y13)),"")</f>
        <v/>
      </c>
      <c r="AA13" s="31">
        <f>IFERROR(IF($A13="","",($S13+$T13)*$V13),"")</f>
        <v/>
      </c>
      <c r="AB13" s="31">
        <f>IFERROR(IF($A13="","",($S13+$T13+$AA13)*$X13),"")</f>
        <v/>
      </c>
      <c r="AC13" s="31">
        <f>IFERROR(IF($A13="","",$R13*$Z13),"")</f>
        <v/>
      </c>
      <c r="AD13" s="31">
        <f>IFERROR(IF($A13="","",SUM($R13,$S13,$T13,$AA13,$AB13,$AC13)),"")</f>
        <v/>
      </c>
      <c r="AE13" s="32" t="inlineStr"/>
      <c r="AF13" s="32" t="inlineStr"/>
      <c r="AG13" s="31">
        <f>IFERROR(IF($A13="","",MAX(0,$AE13-$AF13)),"")</f>
        <v/>
      </c>
      <c r="AH13" s="27" t="inlineStr"/>
      <c r="AI13" s="34">
        <f>IFERROR(IF($A13="","",IF($AE13&lt;=0,"Not Required",IF($AG13&lt;=0,"Paid",IF($AH13="","Due Date Needed",IF($AH13&lt;TODAY(),"Overdue","Open"))))),"")</f>
        <v/>
      </c>
      <c r="AJ13" s="27" t="inlineStr"/>
      <c r="AK13" s="27" t="inlineStr"/>
      <c r="AL13" s="26" t="inlineStr"/>
      <c r="AM13" s="34">
        <f>IFERROR(IF($A13="","",IF(OR($E13="Canceled",$E13="Lost",$E13="Completed"),"Closed",IF(AND($L13&lt;&gt;"",$L13&lt;TODAY()),"Cutoff Passed",IF(AND($L13&lt;&gt;"",$L13&gt;=TODAY(),$L13&lt;=TODAY()+'Dashboard'!$B$8),"Cutoff Approaching",IF(AND($AK13&lt;&gt;"",$AK13&lt;TODAY()),"Follow-Up Overdue",IF(AND($L13&lt;&gt;"",$L13&lt;=TODAY()+'Dashboard'!$B$8,$N13&gt;0,$P13&lt;'Dashboard'!$B$10),"Low Pickup","On Track")))))),"")</f>
        <v/>
      </c>
      <c r="AN13" s="26" t="inlineStr"/>
    </row>
    <row r="14">
      <c r="A14" s="26" t="inlineStr"/>
      <c r="B14" s="26" t="inlineStr"/>
      <c r="C14" s="26" t="inlineStr"/>
      <c r="D14" s="26" t="inlineStr"/>
      <c r="E14" s="26" t="inlineStr"/>
      <c r="F14" s="26" t="inlineStr"/>
      <c r="G14" s="26" t="inlineStr"/>
      <c r="H14" s="26" t="inlineStr"/>
      <c r="I14" s="26" t="inlineStr"/>
      <c r="J14" s="27" t="inlineStr"/>
      <c r="K14" s="27" t="inlineStr"/>
      <c r="L14" s="27" t="inlineStr"/>
      <c r="M14" s="28" t="inlineStr"/>
      <c r="N14" s="29">
        <f>IFERROR(IF($A14="","",SUMIFS('Daily Room Blocks'!$I$2:$I$201,'Daily Room Blocks'!$B$2:$B$201,$A14)),"")</f>
        <v/>
      </c>
      <c r="O14" s="29">
        <f>IFERROR(IF($A14="","",SUMIFS('Daily Room Blocks'!$J$2:$J$201,'Daily Room Blocks'!$B$2:$B$201,$A14)),"")</f>
        <v/>
      </c>
      <c r="P14" s="30">
        <f>IFERROR(IF($A14="","",$O14/$N14),"")</f>
        <v/>
      </c>
      <c r="Q14" s="31">
        <f>IFERROR(IF($A14="","",SUMIFS('Daily Room Blocks'!$O$2:$O$201,'Daily Room Blocks'!$B$2:$B$201,$A14)/$O14),"")</f>
        <v/>
      </c>
      <c r="R14" s="31">
        <f>IFERROR(IF($A14="","",SUMIFS('Daily Room Blocks'!$O$2:$O$201,'Daily Room Blocks'!$B$2:$B$201,$A14)),"")</f>
        <v/>
      </c>
      <c r="S14" s="32" t="inlineStr"/>
      <c r="T14" s="32" t="inlineStr"/>
      <c r="U14" s="33" t="inlineStr"/>
      <c r="V14" s="30">
        <f>IFERROR(IF($A14="","",IF($U14="",'Dashboard'!$B$5,$U14)),"")</f>
        <v/>
      </c>
      <c r="W14" s="33" t="inlineStr"/>
      <c r="X14" s="30">
        <f>IFERROR(IF($A14="","",IF($W14="",'Dashboard'!$B$6,$W14)),"")</f>
        <v/>
      </c>
      <c r="Y14" s="33" t="inlineStr"/>
      <c r="Z14" s="30">
        <f>IFERROR(IF($A14="","",IF($Y14="",'Dashboard'!$B$7,$Y14)),"")</f>
        <v/>
      </c>
      <c r="AA14" s="31">
        <f>IFERROR(IF($A14="","",($S14+$T14)*$V14),"")</f>
        <v/>
      </c>
      <c r="AB14" s="31">
        <f>IFERROR(IF($A14="","",($S14+$T14+$AA14)*$X14),"")</f>
        <v/>
      </c>
      <c r="AC14" s="31">
        <f>IFERROR(IF($A14="","",$R14*$Z14),"")</f>
        <v/>
      </c>
      <c r="AD14" s="31">
        <f>IFERROR(IF($A14="","",SUM($R14,$S14,$T14,$AA14,$AB14,$AC14)),"")</f>
        <v/>
      </c>
      <c r="AE14" s="32" t="inlineStr"/>
      <c r="AF14" s="32" t="inlineStr"/>
      <c r="AG14" s="31">
        <f>IFERROR(IF($A14="","",MAX(0,$AE14-$AF14)),"")</f>
        <v/>
      </c>
      <c r="AH14" s="27" t="inlineStr"/>
      <c r="AI14" s="34">
        <f>IFERROR(IF($A14="","",IF($AE14&lt;=0,"Not Required",IF($AG14&lt;=0,"Paid",IF($AH14="","Due Date Needed",IF($AH14&lt;TODAY(),"Overdue","Open"))))),"")</f>
        <v/>
      </c>
      <c r="AJ14" s="27" t="inlineStr"/>
      <c r="AK14" s="27" t="inlineStr"/>
      <c r="AL14" s="26" t="inlineStr"/>
      <c r="AM14" s="34">
        <f>IFERROR(IF($A14="","",IF(OR($E14="Canceled",$E14="Lost",$E14="Completed"),"Closed",IF(AND($L14&lt;&gt;"",$L14&lt;TODAY()),"Cutoff Passed",IF(AND($L14&lt;&gt;"",$L14&gt;=TODAY(),$L14&lt;=TODAY()+'Dashboard'!$B$8),"Cutoff Approaching",IF(AND($AK14&lt;&gt;"",$AK14&lt;TODAY()),"Follow-Up Overdue",IF(AND($L14&lt;&gt;"",$L14&lt;=TODAY()+'Dashboard'!$B$8,$N14&gt;0,$P14&lt;'Dashboard'!$B$10),"Low Pickup","On Track")))))),"")</f>
        <v/>
      </c>
      <c r="AN14" s="26" t="inlineStr"/>
    </row>
    <row r="15">
      <c r="A15" s="26" t="inlineStr"/>
      <c r="B15" s="26" t="inlineStr"/>
      <c r="C15" s="26" t="inlineStr"/>
      <c r="D15" s="26" t="inlineStr"/>
      <c r="E15" s="26" t="inlineStr"/>
      <c r="F15" s="26" t="inlineStr"/>
      <c r="G15" s="26" t="inlineStr"/>
      <c r="H15" s="26" t="inlineStr"/>
      <c r="I15" s="26" t="inlineStr"/>
      <c r="J15" s="27" t="inlineStr"/>
      <c r="K15" s="27" t="inlineStr"/>
      <c r="L15" s="27" t="inlineStr"/>
      <c r="M15" s="28" t="inlineStr"/>
      <c r="N15" s="29">
        <f>IFERROR(IF($A15="","",SUMIFS('Daily Room Blocks'!$I$2:$I$201,'Daily Room Blocks'!$B$2:$B$201,$A15)),"")</f>
        <v/>
      </c>
      <c r="O15" s="29">
        <f>IFERROR(IF($A15="","",SUMIFS('Daily Room Blocks'!$J$2:$J$201,'Daily Room Blocks'!$B$2:$B$201,$A15)),"")</f>
        <v/>
      </c>
      <c r="P15" s="30">
        <f>IFERROR(IF($A15="","",$O15/$N15),"")</f>
        <v/>
      </c>
      <c r="Q15" s="31">
        <f>IFERROR(IF($A15="","",SUMIFS('Daily Room Blocks'!$O$2:$O$201,'Daily Room Blocks'!$B$2:$B$201,$A15)/$O15),"")</f>
        <v/>
      </c>
      <c r="R15" s="31">
        <f>IFERROR(IF($A15="","",SUMIFS('Daily Room Blocks'!$O$2:$O$201,'Daily Room Blocks'!$B$2:$B$201,$A15)),"")</f>
        <v/>
      </c>
      <c r="S15" s="32" t="inlineStr"/>
      <c r="T15" s="32" t="inlineStr"/>
      <c r="U15" s="33" t="inlineStr"/>
      <c r="V15" s="30">
        <f>IFERROR(IF($A15="","",IF($U15="",'Dashboard'!$B$5,$U15)),"")</f>
        <v/>
      </c>
      <c r="W15" s="33" t="inlineStr"/>
      <c r="X15" s="30">
        <f>IFERROR(IF($A15="","",IF($W15="",'Dashboard'!$B$6,$W15)),"")</f>
        <v/>
      </c>
      <c r="Y15" s="33" t="inlineStr"/>
      <c r="Z15" s="30">
        <f>IFERROR(IF($A15="","",IF($Y15="",'Dashboard'!$B$7,$Y15)),"")</f>
        <v/>
      </c>
      <c r="AA15" s="31">
        <f>IFERROR(IF($A15="","",($S15+$T15)*$V15),"")</f>
        <v/>
      </c>
      <c r="AB15" s="31">
        <f>IFERROR(IF($A15="","",($S15+$T15+$AA15)*$X15),"")</f>
        <v/>
      </c>
      <c r="AC15" s="31">
        <f>IFERROR(IF($A15="","",$R15*$Z15),"")</f>
        <v/>
      </c>
      <c r="AD15" s="31">
        <f>IFERROR(IF($A15="","",SUM($R15,$S15,$T15,$AA15,$AB15,$AC15)),"")</f>
        <v/>
      </c>
      <c r="AE15" s="32" t="inlineStr"/>
      <c r="AF15" s="32" t="inlineStr"/>
      <c r="AG15" s="31">
        <f>IFERROR(IF($A15="","",MAX(0,$AE15-$AF15)),"")</f>
        <v/>
      </c>
      <c r="AH15" s="27" t="inlineStr"/>
      <c r="AI15" s="34">
        <f>IFERROR(IF($A15="","",IF($AE15&lt;=0,"Not Required",IF($AG15&lt;=0,"Paid",IF($AH15="","Due Date Needed",IF($AH15&lt;TODAY(),"Overdue","Open"))))),"")</f>
        <v/>
      </c>
      <c r="AJ15" s="27" t="inlineStr"/>
      <c r="AK15" s="27" t="inlineStr"/>
      <c r="AL15" s="26" t="inlineStr"/>
      <c r="AM15" s="34">
        <f>IFERROR(IF($A15="","",IF(OR($E15="Canceled",$E15="Lost",$E15="Completed"),"Closed",IF(AND($L15&lt;&gt;"",$L15&lt;TODAY()),"Cutoff Passed",IF(AND($L15&lt;&gt;"",$L15&gt;=TODAY(),$L15&lt;=TODAY()+'Dashboard'!$B$8),"Cutoff Approaching",IF(AND($AK15&lt;&gt;"",$AK15&lt;TODAY()),"Follow-Up Overdue",IF(AND($L15&lt;&gt;"",$L15&lt;=TODAY()+'Dashboard'!$B$8,$N15&gt;0,$P15&lt;'Dashboard'!$B$10),"Low Pickup","On Track")))))),"")</f>
        <v/>
      </c>
      <c r="AN15" s="26" t="inlineStr"/>
    </row>
    <row r="16">
      <c r="A16" s="26" t="inlineStr"/>
      <c r="B16" s="26" t="inlineStr"/>
      <c r="C16" s="26" t="inlineStr"/>
      <c r="D16" s="26" t="inlineStr"/>
      <c r="E16" s="26" t="inlineStr"/>
      <c r="F16" s="26" t="inlineStr"/>
      <c r="G16" s="26" t="inlineStr"/>
      <c r="H16" s="26" t="inlineStr"/>
      <c r="I16" s="26" t="inlineStr"/>
      <c r="J16" s="27" t="inlineStr"/>
      <c r="K16" s="27" t="inlineStr"/>
      <c r="L16" s="27" t="inlineStr"/>
      <c r="M16" s="28" t="inlineStr"/>
      <c r="N16" s="29">
        <f>IFERROR(IF($A16="","",SUMIFS('Daily Room Blocks'!$I$2:$I$201,'Daily Room Blocks'!$B$2:$B$201,$A16)),"")</f>
        <v/>
      </c>
      <c r="O16" s="29">
        <f>IFERROR(IF($A16="","",SUMIFS('Daily Room Blocks'!$J$2:$J$201,'Daily Room Blocks'!$B$2:$B$201,$A16)),"")</f>
        <v/>
      </c>
      <c r="P16" s="30">
        <f>IFERROR(IF($A16="","",$O16/$N16),"")</f>
        <v/>
      </c>
      <c r="Q16" s="31">
        <f>IFERROR(IF($A16="","",SUMIFS('Daily Room Blocks'!$O$2:$O$201,'Daily Room Blocks'!$B$2:$B$201,$A16)/$O16),"")</f>
        <v/>
      </c>
      <c r="R16" s="31">
        <f>IFERROR(IF($A16="","",SUMIFS('Daily Room Blocks'!$O$2:$O$201,'Daily Room Blocks'!$B$2:$B$201,$A16)),"")</f>
        <v/>
      </c>
      <c r="S16" s="32" t="inlineStr"/>
      <c r="T16" s="32" t="inlineStr"/>
      <c r="U16" s="33" t="inlineStr"/>
      <c r="V16" s="30">
        <f>IFERROR(IF($A16="","",IF($U16="",'Dashboard'!$B$5,$U16)),"")</f>
        <v/>
      </c>
      <c r="W16" s="33" t="inlineStr"/>
      <c r="X16" s="30">
        <f>IFERROR(IF($A16="","",IF($W16="",'Dashboard'!$B$6,$W16)),"")</f>
        <v/>
      </c>
      <c r="Y16" s="33" t="inlineStr"/>
      <c r="Z16" s="30">
        <f>IFERROR(IF($A16="","",IF($Y16="",'Dashboard'!$B$7,$Y16)),"")</f>
        <v/>
      </c>
      <c r="AA16" s="31">
        <f>IFERROR(IF($A16="","",($S16+$T16)*$V16),"")</f>
        <v/>
      </c>
      <c r="AB16" s="31">
        <f>IFERROR(IF($A16="","",($S16+$T16+$AA16)*$X16),"")</f>
        <v/>
      </c>
      <c r="AC16" s="31">
        <f>IFERROR(IF($A16="","",$R16*$Z16),"")</f>
        <v/>
      </c>
      <c r="AD16" s="31">
        <f>IFERROR(IF($A16="","",SUM($R16,$S16,$T16,$AA16,$AB16,$AC16)),"")</f>
        <v/>
      </c>
      <c r="AE16" s="32" t="inlineStr"/>
      <c r="AF16" s="32" t="inlineStr"/>
      <c r="AG16" s="31">
        <f>IFERROR(IF($A16="","",MAX(0,$AE16-$AF16)),"")</f>
        <v/>
      </c>
      <c r="AH16" s="27" t="inlineStr"/>
      <c r="AI16" s="34">
        <f>IFERROR(IF($A16="","",IF($AE16&lt;=0,"Not Required",IF($AG16&lt;=0,"Paid",IF($AH16="","Due Date Needed",IF($AH16&lt;TODAY(),"Overdue","Open"))))),"")</f>
        <v/>
      </c>
      <c r="AJ16" s="27" t="inlineStr"/>
      <c r="AK16" s="27" t="inlineStr"/>
      <c r="AL16" s="26" t="inlineStr"/>
      <c r="AM16" s="34">
        <f>IFERROR(IF($A16="","",IF(OR($E16="Canceled",$E16="Lost",$E16="Completed"),"Closed",IF(AND($L16&lt;&gt;"",$L16&lt;TODAY()),"Cutoff Passed",IF(AND($L16&lt;&gt;"",$L16&gt;=TODAY(),$L16&lt;=TODAY()+'Dashboard'!$B$8),"Cutoff Approaching",IF(AND($AK16&lt;&gt;"",$AK16&lt;TODAY()),"Follow-Up Overdue",IF(AND($L16&lt;&gt;"",$L16&lt;=TODAY()+'Dashboard'!$B$8,$N16&gt;0,$P16&lt;'Dashboard'!$B$10),"Low Pickup","On Track")))))),"")</f>
        <v/>
      </c>
      <c r="AN16" s="26" t="inlineStr"/>
    </row>
    <row r="17">
      <c r="A17" s="26" t="inlineStr"/>
      <c r="B17" s="26" t="inlineStr"/>
      <c r="C17" s="26" t="inlineStr"/>
      <c r="D17" s="26" t="inlineStr"/>
      <c r="E17" s="26" t="inlineStr"/>
      <c r="F17" s="26" t="inlineStr"/>
      <c r="G17" s="26" t="inlineStr"/>
      <c r="H17" s="26" t="inlineStr"/>
      <c r="I17" s="26" t="inlineStr"/>
      <c r="J17" s="27" t="inlineStr"/>
      <c r="K17" s="27" t="inlineStr"/>
      <c r="L17" s="27" t="inlineStr"/>
      <c r="M17" s="28" t="inlineStr"/>
      <c r="N17" s="29">
        <f>IFERROR(IF($A17="","",SUMIFS('Daily Room Blocks'!$I$2:$I$201,'Daily Room Blocks'!$B$2:$B$201,$A17)),"")</f>
        <v/>
      </c>
      <c r="O17" s="29">
        <f>IFERROR(IF($A17="","",SUMIFS('Daily Room Blocks'!$J$2:$J$201,'Daily Room Blocks'!$B$2:$B$201,$A17)),"")</f>
        <v/>
      </c>
      <c r="P17" s="30">
        <f>IFERROR(IF($A17="","",$O17/$N17),"")</f>
        <v/>
      </c>
      <c r="Q17" s="31">
        <f>IFERROR(IF($A17="","",SUMIFS('Daily Room Blocks'!$O$2:$O$201,'Daily Room Blocks'!$B$2:$B$201,$A17)/$O17),"")</f>
        <v/>
      </c>
      <c r="R17" s="31">
        <f>IFERROR(IF($A17="","",SUMIFS('Daily Room Blocks'!$O$2:$O$201,'Daily Room Blocks'!$B$2:$B$201,$A17)),"")</f>
        <v/>
      </c>
      <c r="S17" s="32" t="inlineStr"/>
      <c r="T17" s="32" t="inlineStr"/>
      <c r="U17" s="33" t="inlineStr"/>
      <c r="V17" s="30">
        <f>IFERROR(IF($A17="","",IF($U17="",'Dashboard'!$B$5,$U17)),"")</f>
        <v/>
      </c>
      <c r="W17" s="33" t="inlineStr"/>
      <c r="X17" s="30">
        <f>IFERROR(IF($A17="","",IF($W17="",'Dashboard'!$B$6,$W17)),"")</f>
        <v/>
      </c>
      <c r="Y17" s="33" t="inlineStr"/>
      <c r="Z17" s="30">
        <f>IFERROR(IF($A17="","",IF($Y17="",'Dashboard'!$B$7,$Y17)),"")</f>
        <v/>
      </c>
      <c r="AA17" s="31">
        <f>IFERROR(IF($A17="","",($S17+$T17)*$V17),"")</f>
        <v/>
      </c>
      <c r="AB17" s="31">
        <f>IFERROR(IF($A17="","",($S17+$T17+$AA17)*$X17),"")</f>
        <v/>
      </c>
      <c r="AC17" s="31">
        <f>IFERROR(IF($A17="","",$R17*$Z17),"")</f>
        <v/>
      </c>
      <c r="AD17" s="31">
        <f>IFERROR(IF($A17="","",SUM($R17,$S17,$T17,$AA17,$AB17,$AC17)),"")</f>
        <v/>
      </c>
      <c r="AE17" s="32" t="inlineStr"/>
      <c r="AF17" s="32" t="inlineStr"/>
      <c r="AG17" s="31">
        <f>IFERROR(IF($A17="","",MAX(0,$AE17-$AF17)),"")</f>
        <v/>
      </c>
      <c r="AH17" s="27" t="inlineStr"/>
      <c r="AI17" s="34">
        <f>IFERROR(IF($A17="","",IF($AE17&lt;=0,"Not Required",IF($AG17&lt;=0,"Paid",IF($AH17="","Due Date Needed",IF($AH17&lt;TODAY(),"Overdue","Open"))))),"")</f>
        <v/>
      </c>
      <c r="AJ17" s="27" t="inlineStr"/>
      <c r="AK17" s="27" t="inlineStr"/>
      <c r="AL17" s="26" t="inlineStr"/>
      <c r="AM17" s="34">
        <f>IFERROR(IF($A17="","",IF(OR($E17="Canceled",$E17="Lost",$E17="Completed"),"Closed",IF(AND($L17&lt;&gt;"",$L17&lt;TODAY()),"Cutoff Passed",IF(AND($L17&lt;&gt;"",$L17&gt;=TODAY(),$L17&lt;=TODAY()+'Dashboard'!$B$8),"Cutoff Approaching",IF(AND($AK17&lt;&gt;"",$AK17&lt;TODAY()),"Follow-Up Overdue",IF(AND($L17&lt;&gt;"",$L17&lt;=TODAY()+'Dashboard'!$B$8,$N17&gt;0,$P17&lt;'Dashboard'!$B$10),"Low Pickup","On Track")))))),"")</f>
        <v/>
      </c>
      <c r="AN17" s="26" t="inlineStr"/>
    </row>
    <row r="18">
      <c r="A18" s="26" t="inlineStr"/>
      <c r="B18" s="26" t="inlineStr"/>
      <c r="C18" s="26" t="inlineStr"/>
      <c r="D18" s="26" t="inlineStr"/>
      <c r="E18" s="26" t="inlineStr"/>
      <c r="F18" s="26" t="inlineStr"/>
      <c r="G18" s="26" t="inlineStr"/>
      <c r="H18" s="26" t="inlineStr"/>
      <c r="I18" s="26" t="inlineStr"/>
      <c r="J18" s="27" t="inlineStr"/>
      <c r="K18" s="27" t="inlineStr"/>
      <c r="L18" s="27" t="inlineStr"/>
      <c r="M18" s="28" t="inlineStr"/>
      <c r="N18" s="29">
        <f>IFERROR(IF($A18="","",SUMIFS('Daily Room Blocks'!$I$2:$I$201,'Daily Room Blocks'!$B$2:$B$201,$A18)),"")</f>
        <v/>
      </c>
      <c r="O18" s="29">
        <f>IFERROR(IF($A18="","",SUMIFS('Daily Room Blocks'!$J$2:$J$201,'Daily Room Blocks'!$B$2:$B$201,$A18)),"")</f>
        <v/>
      </c>
      <c r="P18" s="30">
        <f>IFERROR(IF($A18="","",$O18/$N18),"")</f>
        <v/>
      </c>
      <c r="Q18" s="31">
        <f>IFERROR(IF($A18="","",SUMIFS('Daily Room Blocks'!$O$2:$O$201,'Daily Room Blocks'!$B$2:$B$201,$A18)/$O18),"")</f>
        <v/>
      </c>
      <c r="R18" s="31">
        <f>IFERROR(IF($A18="","",SUMIFS('Daily Room Blocks'!$O$2:$O$201,'Daily Room Blocks'!$B$2:$B$201,$A18)),"")</f>
        <v/>
      </c>
      <c r="S18" s="32" t="inlineStr"/>
      <c r="T18" s="32" t="inlineStr"/>
      <c r="U18" s="33" t="inlineStr"/>
      <c r="V18" s="30">
        <f>IFERROR(IF($A18="","",IF($U18="",'Dashboard'!$B$5,$U18)),"")</f>
        <v/>
      </c>
      <c r="W18" s="33" t="inlineStr"/>
      <c r="X18" s="30">
        <f>IFERROR(IF($A18="","",IF($W18="",'Dashboard'!$B$6,$W18)),"")</f>
        <v/>
      </c>
      <c r="Y18" s="33" t="inlineStr"/>
      <c r="Z18" s="30">
        <f>IFERROR(IF($A18="","",IF($Y18="",'Dashboard'!$B$7,$Y18)),"")</f>
        <v/>
      </c>
      <c r="AA18" s="31">
        <f>IFERROR(IF($A18="","",($S18+$T18)*$V18),"")</f>
        <v/>
      </c>
      <c r="AB18" s="31">
        <f>IFERROR(IF($A18="","",($S18+$T18+$AA18)*$X18),"")</f>
        <v/>
      </c>
      <c r="AC18" s="31">
        <f>IFERROR(IF($A18="","",$R18*$Z18),"")</f>
        <v/>
      </c>
      <c r="AD18" s="31">
        <f>IFERROR(IF($A18="","",SUM($R18,$S18,$T18,$AA18,$AB18,$AC18)),"")</f>
        <v/>
      </c>
      <c r="AE18" s="32" t="inlineStr"/>
      <c r="AF18" s="32" t="inlineStr"/>
      <c r="AG18" s="31">
        <f>IFERROR(IF($A18="","",MAX(0,$AE18-$AF18)),"")</f>
        <v/>
      </c>
      <c r="AH18" s="27" t="inlineStr"/>
      <c r="AI18" s="34">
        <f>IFERROR(IF($A18="","",IF($AE18&lt;=0,"Not Required",IF($AG18&lt;=0,"Paid",IF($AH18="","Due Date Needed",IF($AH18&lt;TODAY(),"Overdue","Open"))))),"")</f>
        <v/>
      </c>
      <c r="AJ18" s="27" t="inlineStr"/>
      <c r="AK18" s="27" t="inlineStr"/>
      <c r="AL18" s="26" t="inlineStr"/>
      <c r="AM18" s="34">
        <f>IFERROR(IF($A18="","",IF(OR($E18="Canceled",$E18="Lost",$E18="Completed"),"Closed",IF(AND($L18&lt;&gt;"",$L18&lt;TODAY()),"Cutoff Passed",IF(AND($L18&lt;&gt;"",$L18&gt;=TODAY(),$L18&lt;=TODAY()+'Dashboard'!$B$8),"Cutoff Approaching",IF(AND($AK18&lt;&gt;"",$AK18&lt;TODAY()),"Follow-Up Overdue",IF(AND($L18&lt;&gt;"",$L18&lt;=TODAY()+'Dashboard'!$B$8,$N18&gt;0,$P18&lt;'Dashboard'!$B$10),"Low Pickup","On Track")))))),"")</f>
        <v/>
      </c>
      <c r="AN18" s="26" t="inlineStr"/>
    </row>
    <row r="19">
      <c r="A19" s="26" t="inlineStr"/>
      <c r="B19" s="26" t="inlineStr"/>
      <c r="C19" s="26" t="inlineStr"/>
      <c r="D19" s="26" t="inlineStr"/>
      <c r="E19" s="26" t="inlineStr"/>
      <c r="F19" s="26" t="inlineStr"/>
      <c r="G19" s="26" t="inlineStr"/>
      <c r="H19" s="26" t="inlineStr"/>
      <c r="I19" s="26" t="inlineStr"/>
      <c r="J19" s="27" t="inlineStr"/>
      <c r="K19" s="27" t="inlineStr"/>
      <c r="L19" s="27" t="inlineStr"/>
      <c r="M19" s="28" t="inlineStr"/>
      <c r="N19" s="29">
        <f>IFERROR(IF($A19="","",SUMIFS('Daily Room Blocks'!$I$2:$I$201,'Daily Room Blocks'!$B$2:$B$201,$A19)),"")</f>
        <v/>
      </c>
      <c r="O19" s="29">
        <f>IFERROR(IF($A19="","",SUMIFS('Daily Room Blocks'!$J$2:$J$201,'Daily Room Blocks'!$B$2:$B$201,$A19)),"")</f>
        <v/>
      </c>
      <c r="P19" s="30">
        <f>IFERROR(IF($A19="","",$O19/$N19),"")</f>
        <v/>
      </c>
      <c r="Q19" s="31">
        <f>IFERROR(IF($A19="","",SUMIFS('Daily Room Blocks'!$O$2:$O$201,'Daily Room Blocks'!$B$2:$B$201,$A19)/$O19),"")</f>
        <v/>
      </c>
      <c r="R19" s="31">
        <f>IFERROR(IF($A19="","",SUMIFS('Daily Room Blocks'!$O$2:$O$201,'Daily Room Blocks'!$B$2:$B$201,$A19)),"")</f>
        <v/>
      </c>
      <c r="S19" s="32" t="inlineStr"/>
      <c r="T19" s="32" t="inlineStr"/>
      <c r="U19" s="33" t="inlineStr"/>
      <c r="V19" s="30">
        <f>IFERROR(IF($A19="","",IF($U19="",'Dashboard'!$B$5,$U19)),"")</f>
        <v/>
      </c>
      <c r="W19" s="33" t="inlineStr"/>
      <c r="X19" s="30">
        <f>IFERROR(IF($A19="","",IF($W19="",'Dashboard'!$B$6,$W19)),"")</f>
        <v/>
      </c>
      <c r="Y19" s="33" t="inlineStr"/>
      <c r="Z19" s="30">
        <f>IFERROR(IF($A19="","",IF($Y19="",'Dashboard'!$B$7,$Y19)),"")</f>
        <v/>
      </c>
      <c r="AA19" s="31">
        <f>IFERROR(IF($A19="","",($S19+$T19)*$V19),"")</f>
        <v/>
      </c>
      <c r="AB19" s="31">
        <f>IFERROR(IF($A19="","",($S19+$T19+$AA19)*$X19),"")</f>
        <v/>
      </c>
      <c r="AC19" s="31">
        <f>IFERROR(IF($A19="","",$R19*$Z19),"")</f>
        <v/>
      </c>
      <c r="AD19" s="31">
        <f>IFERROR(IF($A19="","",SUM($R19,$S19,$T19,$AA19,$AB19,$AC19)),"")</f>
        <v/>
      </c>
      <c r="AE19" s="32" t="inlineStr"/>
      <c r="AF19" s="32" t="inlineStr"/>
      <c r="AG19" s="31">
        <f>IFERROR(IF($A19="","",MAX(0,$AE19-$AF19)),"")</f>
        <v/>
      </c>
      <c r="AH19" s="27" t="inlineStr"/>
      <c r="AI19" s="34">
        <f>IFERROR(IF($A19="","",IF($AE19&lt;=0,"Not Required",IF($AG19&lt;=0,"Paid",IF($AH19="","Due Date Needed",IF($AH19&lt;TODAY(),"Overdue","Open"))))),"")</f>
        <v/>
      </c>
      <c r="AJ19" s="27" t="inlineStr"/>
      <c r="AK19" s="27" t="inlineStr"/>
      <c r="AL19" s="26" t="inlineStr"/>
      <c r="AM19" s="34">
        <f>IFERROR(IF($A19="","",IF(OR($E19="Canceled",$E19="Lost",$E19="Completed"),"Closed",IF(AND($L19&lt;&gt;"",$L19&lt;TODAY()),"Cutoff Passed",IF(AND($L19&lt;&gt;"",$L19&gt;=TODAY(),$L19&lt;=TODAY()+'Dashboard'!$B$8),"Cutoff Approaching",IF(AND($AK19&lt;&gt;"",$AK19&lt;TODAY()),"Follow-Up Overdue",IF(AND($L19&lt;&gt;"",$L19&lt;=TODAY()+'Dashboard'!$B$8,$N19&gt;0,$P19&lt;'Dashboard'!$B$10),"Low Pickup","On Track")))))),"")</f>
        <v/>
      </c>
      <c r="AN19" s="26" t="inlineStr"/>
    </row>
    <row r="20">
      <c r="A20" s="26" t="inlineStr"/>
      <c r="B20" s="26" t="inlineStr"/>
      <c r="C20" s="26" t="inlineStr"/>
      <c r="D20" s="26" t="inlineStr"/>
      <c r="E20" s="26" t="inlineStr"/>
      <c r="F20" s="26" t="inlineStr"/>
      <c r="G20" s="26" t="inlineStr"/>
      <c r="H20" s="26" t="inlineStr"/>
      <c r="I20" s="26" t="inlineStr"/>
      <c r="J20" s="27" t="inlineStr"/>
      <c r="K20" s="27" t="inlineStr"/>
      <c r="L20" s="27" t="inlineStr"/>
      <c r="M20" s="28" t="inlineStr"/>
      <c r="N20" s="29">
        <f>IFERROR(IF($A20="","",SUMIFS('Daily Room Blocks'!$I$2:$I$201,'Daily Room Blocks'!$B$2:$B$201,$A20)),"")</f>
        <v/>
      </c>
      <c r="O20" s="29">
        <f>IFERROR(IF($A20="","",SUMIFS('Daily Room Blocks'!$J$2:$J$201,'Daily Room Blocks'!$B$2:$B$201,$A20)),"")</f>
        <v/>
      </c>
      <c r="P20" s="30">
        <f>IFERROR(IF($A20="","",$O20/$N20),"")</f>
        <v/>
      </c>
      <c r="Q20" s="31">
        <f>IFERROR(IF($A20="","",SUMIFS('Daily Room Blocks'!$O$2:$O$201,'Daily Room Blocks'!$B$2:$B$201,$A20)/$O20),"")</f>
        <v/>
      </c>
      <c r="R20" s="31">
        <f>IFERROR(IF($A20="","",SUMIFS('Daily Room Blocks'!$O$2:$O$201,'Daily Room Blocks'!$B$2:$B$201,$A20)),"")</f>
        <v/>
      </c>
      <c r="S20" s="32" t="inlineStr"/>
      <c r="T20" s="32" t="inlineStr"/>
      <c r="U20" s="33" t="inlineStr"/>
      <c r="V20" s="30">
        <f>IFERROR(IF($A20="","",IF($U20="",'Dashboard'!$B$5,$U20)),"")</f>
        <v/>
      </c>
      <c r="W20" s="33" t="inlineStr"/>
      <c r="X20" s="30">
        <f>IFERROR(IF($A20="","",IF($W20="",'Dashboard'!$B$6,$W20)),"")</f>
        <v/>
      </c>
      <c r="Y20" s="33" t="inlineStr"/>
      <c r="Z20" s="30">
        <f>IFERROR(IF($A20="","",IF($Y20="",'Dashboard'!$B$7,$Y20)),"")</f>
        <v/>
      </c>
      <c r="AA20" s="31">
        <f>IFERROR(IF($A20="","",($S20+$T20)*$V20),"")</f>
        <v/>
      </c>
      <c r="AB20" s="31">
        <f>IFERROR(IF($A20="","",($S20+$T20+$AA20)*$X20),"")</f>
        <v/>
      </c>
      <c r="AC20" s="31">
        <f>IFERROR(IF($A20="","",$R20*$Z20),"")</f>
        <v/>
      </c>
      <c r="AD20" s="31">
        <f>IFERROR(IF($A20="","",SUM($R20,$S20,$T20,$AA20,$AB20,$AC20)),"")</f>
        <v/>
      </c>
      <c r="AE20" s="32" t="inlineStr"/>
      <c r="AF20" s="32" t="inlineStr"/>
      <c r="AG20" s="31">
        <f>IFERROR(IF($A20="","",MAX(0,$AE20-$AF20)),"")</f>
        <v/>
      </c>
      <c r="AH20" s="27" t="inlineStr"/>
      <c r="AI20" s="34">
        <f>IFERROR(IF($A20="","",IF($AE20&lt;=0,"Not Required",IF($AG20&lt;=0,"Paid",IF($AH20="","Due Date Needed",IF($AH20&lt;TODAY(),"Overdue","Open"))))),"")</f>
        <v/>
      </c>
      <c r="AJ20" s="27" t="inlineStr"/>
      <c r="AK20" s="27" t="inlineStr"/>
      <c r="AL20" s="26" t="inlineStr"/>
      <c r="AM20" s="34">
        <f>IFERROR(IF($A20="","",IF(OR($E20="Canceled",$E20="Lost",$E20="Completed"),"Closed",IF(AND($L20&lt;&gt;"",$L20&lt;TODAY()),"Cutoff Passed",IF(AND($L20&lt;&gt;"",$L20&gt;=TODAY(),$L20&lt;=TODAY()+'Dashboard'!$B$8),"Cutoff Approaching",IF(AND($AK20&lt;&gt;"",$AK20&lt;TODAY()),"Follow-Up Overdue",IF(AND($L20&lt;&gt;"",$L20&lt;=TODAY()+'Dashboard'!$B$8,$N20&gt;0,$P20&lt;'Dashboard'!$B$10),"Low Pickup","On Track")))))),"")</f>
        <v/>
      </c>
      <c r="AN20" s="26" t="inlineStr"/>
    </row>
    <row r="21">
      <c r="A21" s="26" t="inlineStr"/>
      <c r="B21" s="26" t="inlineStr"/>
      <c r="C21" s="26" t="inlineStr"/>
      <c r="D21" s="26" t="inlineStr"/>
      <c r="E21" s="26" t="inlineStr"/>
      <c r="F21" s="26" t="inlineStr"/>
      <c r="G21" s="26" t="inlineStr"/>
      <c r="H21" s="26" t="inlineStr"/>
      <c r="I21" s="26" t="inlineStr"/>
      <c r="J21" s="27" t="inlineStr"/>
      <c r="K21" s="27" t="inlineStr"/>
      <c r="L21" s="27" t="inlineStr"/>
      <c r="M21" s="28" t="inlineStr"/>
      <c r="N21" s="29">
        <f>IFERROR(IF($A21="","",SUMIFS('Daily Room Blocks'!$I$2:$I$201,'Daily Room Blocks'!$B$2:$B$201,$A21)),"")</f>
        <v/>
      </c>
      <c r="O21" s="29">
        <f>IFERROR(IF($A21="","",SUMIFS('Daily Room Blocks'!$J$2:$J$201,'Daily Room Blocks'!$B$2:$B$201,$A21)),"")</f>
        <v/>
      </c>
      <c r="P21" s="30">
        <f>IFERROR(IF($A21="","",$O21/$N21),"")</f>
        <v/>
      </c>
      <c r="Q21" s="31">
        <f>IFERROR(IF($A21="","",SUMIFS('Daily Room Blocks'!$O$2:$O$201,'Daily Room Blocks'!$B$2:$B$201,$A21)/$O21),"")</f>
        <v/>
      </c>
      <c r="R21" s="31">
        <f>IFERROR(IF($A21="","",SUMIFS('Daily Room Blocks'!$O$2:$O$201,'Daily Room Blocks'!$B$2:$B$201,$A21)),"")</f>
        <v/>
      </c>
      <c r="S21" s="32" t="inlineStr"/>
      <c r="T21" s="32" t="inlineStr"/>
      <c r="U21" s="33" t="inlineStr"/>
      <c r="V21" s="30">
        <f>IFERROR(IF($A21="","",IF($U21="",'Dashboard'!$B$5,$U21)),"")</f>
        <v/>
      </c>
      <c r="W21" s="33" t="inlineStr"/>
      <c r="X21" s="30">
        <f>IFERROR(IF($A21="","",IF($W21="",'Dashboard'!$B$6,$W21)),"")</f>
        <v/>
      </c>
      <c r="Y21" s="33" t="inlineStr"/>
      <c r="Z21" s="30">
        <f>IFERROR(IF($A21="","",IF($Y21="",'Dashboard'!$B$7,$Y21)),"")</f>
        <v/>
      </c>
      <c r="AA21" s="31">
        <f>IFERROR(IF($A21="","",($S21+$T21)*$V21),"")</f>
        <v/>
      </c>
      <c r="AB21" s="31">
        <f>IFERROR(IF($A21="","",($S21+$T21+$AA21)*$X21),"")</f>
        <v/>
      </c>
      <c r="AC21" s="31">
        <f>IFERROR(IF($A21="","",$R21*$Z21),"")</f>
        <v/>
      </c>
      <c r="AD21" s="31">
        <f>IFERROR(IF($A21="","",SUM($R21,$S21,$T21,$AA21,$AB21,$AC21)),"")</f>
        <v/>
      </c>
      <c r="AE21" s="32" t="inlineStr"/>
      <c r="AF21" s="32" t="inlineStr"/>
      <c r="AG21" s="31">
        <f>IFERROR(IF($A21="","",MAX(0,$AE21-$AF21)),"")</f>
        <v/>
      </c>
      <c r="AH21" s="27" t="inlineStr"/>
      <c r="AI21" s="34">
        <f>IFERROR(IF($A21="","",IF($AE21&lt;=0,"Not Required",IF($AG21&lt;=0,"Paid",IF($AH21="","Due Date Needed",IF($AH21&lt;TODAY(),"Overdue","Open"))))),"")</f>
        <v/>
      </c>
      <c r="AJ21" s="27" t="inlineStr"/>
      <c r="AK21" s="27" t="inlineStr"/>
      <c r="AL21" s="26" t="inlineStr"/>
      <c r="AM21" s="34">
        <f>IFERROR(IF($A21="","",IF(OR($E21="Canceled",$E21="Lost",$E21="Completed"),"Closed",IF(AND($L21&lt;&gt;"",$L21&lt;TODAY()),"Cutoff Passed",IF(AND($L21&lt;&gt;"",$L21&gt;=TODAY(),$L21&lt;=TODAY()+'Dashboard'!$B$8),"Cutoff Approaching",IF(AND($AK21&lt;&gt;"",$AK21&lt;TODAY()),"Follow-Up Overdue",IF(AND($L21&lt;&gt;"",$L21&lt;=TODAY()+'Dashboard'!$B$8,$N21&gt;0,$P21&lt;'Dashboard'!$B$10),"Low Pickup","On Track")))))),"")</f>
        <v/>
      </c>
      <c r="AN21" s="26" t="inlineStr"/>
    </row>
    <row r="22">
      <c r="A22" s="26" t="inlineStr"/>
      <c r="B22" s="26" t="inlineStr"/>
      <c r="C22" s="26" t="inlineStr"/>
      <c r="D22" s="26" t="inlineStr"/>
      <c r="E22" s="26" t="inlineStr"/>
      <c r="F22" s="26" t="inlineStr"/>
      <c r="G22" s="26" t="inlineStr"/>
      <c r="H22" s="26" t="inlineStr"/>
      <c r="I22" s="26" t="inlineStr"/>
      <c r="J22" s="27" t="inlineStr"/>
      <c r="K22" s="27" t="inlineStr"/>
      <c r="L22" s="27" t="inlineStr"/>
      <c r="M22" s="28" t="inlineStr"/>
      <c r="N22" s="29">
        <f>IFERROR(IF($A22="","",SUMIFS('Daily Room Blocks'!$I$2:$I$201,'Daily Room Blocks'!$B$2:$B$201,$A22)),"")</f>
        <v/>
      </c>
      <c r="O22" s="29">
        <f>IFERROR(IF($A22="","",SUMIFS('Daily Room Blocks'!$J$2:$J$201,'Daily Room Blocks'!$B$2:$B$201,$A22)),"")</f>
        <v/>
      </c>
      <c r="P22" s="30">
        <f>IFERROR(IF($A22="","",$O22/$N22),"")</f>
        <v/>
      </c>
      <c r="Q22" s="31">
        <f>IFERROR(IF($A22="","",SUMIFS('Daily Room Blocks'!$O$2:$O$201,'Daily Room Blocks'!$B$2:$B$201,$A22)/$O22),"")</f>
        <v/>
      </c>
      <c r="R22" s="31">
        <f>IFERROR(IF($A22="","",SUMIFS('Daily Room Blocks'!$O$2:$O$201,'Daily Room Blocks'!$B$2:$B$201,$A22)),"")</f>
        <v/>
      </c>
      <c r="S22" s="32" t="inlineStr"/>
      <c r="T22" s="32" t="inlineStr"/>
      <c r="U22" s="33" t="inlineStr"/>
      <c r="V22" s="30">
        <f>IFERROR(IF($A22="","",IF($U22="",'Dashboard'!$B$5,$U22)),"")</f>
        <v/>
      </c>
      <c r="W22" s="33" t="inlineStr"/>
      <c r="X22" s="30">
        <f>IFERROR(IF($A22="","",IF($W22="",'Dashboard'!$B$6,$W22)),"")</f>
        <v/>
      </c>
      <c r="Y22" s="33" t="inlineStr"/>
      <c r="Z22" s="30">
        <f>IFERROR(IF($A22="","",IF($Y22="",'Dashboard'!$B$7,$Y22)),"")</f>
        <v/>
      </c>
      <c r="AA22" s="31">
        <f>IFERROR(IF($A22="","",($S22+$T22)*$V22),"")</f>
        <v/>
      </c>
      <c r="AB22" s="31">
        <f>IFERROR(IF($A22="","",($S22+$T22+$AA22)*$X22),"")</f>
        <v/>
      </c>
      <c r="AC22" s="31">
        <f>IFERROR(IF($A22="","",$R22*$Z22),"")</f>
        <v/>
      </c>
      <c r="AD22" s="31">
        <f>IFERROR(IF($A22="","",SUM($R22,$S22,$T22,$AA22,$AB22,$AC22)),"")</f>
        <v/>
      </c>
      <c r="AE22" s="32" t="inlineStr"/>
      <c r="AF22" s="32" t="inlineStr"/>
      <c r="AG22" s="31">
        <f>IFERROR(IF($A22="","",MAX(0,$AE22-$AF22)),"")</f>
        <v/>
      </c>
      <c r="AH22" s="27" t="inlineStr"/>
      <c r="AI22" s="34">
        <f>IFERROR(IF($A22="","",IF($AE22&lt;=0,"Not Required",IF($AG22&lt;=0,"Paid",IF($AH22="","Due Date Needed",IF($AH22&lt;TODAY(),"Overdue","Open"))))),"")</f>
        <v/>
      </c>
      <c r="AJ22" s="27" t="inlineStr"/>
      <c r="AK22" s="27" t="inlineStr"/>
      <c r="AL22" s="26" t="inlineStr"/>
      <c r="AM22" s="34">
        <f>IFERROR(IF($A22="","",IF(OR($E22="Canceled",$E22="Lost",$E22="Completed"),"Closed",IF(AND($L22&lt;&gt;"",$L22&lt;TODAY()),"Cutoff Passed",IF(AND($L22&lt;&gt;"",$L22&gt;=TODAY(),$L22&lt;=TODAY()+'Dashboard'!$B$8),"Cutoff Approaching",IF(AND($AK22&lt;&gt;"",$AK22&lt;TODAY()),"Follow-Up Overdue",IF(AND($L22&lt;&gt;"",$L22&lt;=TODAY()+'Dashboard'!$B$8,$N22&gt;0,$P22&lt;'Dashboard'!$B$10),"Low Pickup","On Track")))))),"")</f>
        <v/>
      </c>
      <c r="AN22" s="26" t="inlineStr"/>
    </row>
    <row r="23">
      <c r="A23" s="26" t="inlineStr"/>
      <c r="B23" s="26" t="inlineStr"/>
      <c r="C23" s="26" t="inlineStr"/>
      <c r="D23" s="26" t="inlineStr"/>
      <c r="E23" s="26" t="inlineStr"/>
      <c r="F23" s="26" t="inlineStr"/>
      <c r="G23" s="26" t="inlineStr"/>
      <c r="H23" s="26" t="inlineStr"/>
      <c r="I23" s="26" t="inlineStr"/>
      <c r="J23" s="27" t="inlineStr"/>
      <c r="K23" s="27" t="inlineStr"/>
      <c r="L23" s="27" t="inlineStr"/>
      <c r="M23" s="28" t="inlineStr"/>
      <c r="N23" s="29">
        <f>IFERROR(IF($A23="","",SUMIFS('Daily Room Blocks'!$I$2:$I$201,'Daily Room Blocks'!$B$2:$B$201,$A23)),"")</f>
        <v/>
      </c>
      <c r="O23" s="29">
        <f>IFERROR(IF($A23="","",SUMIFS('Daily Room Blocks'!$J$2:$J$201,'Daily Room Blocks'!$B$2:$B$201,$A23)),"")</f>
        <v/>
      </c>
      <c r="P23" s="30">
        <f>IFERROR(IF($A23="","",$O23/$N23),"")</f>
        <v/>
      </c>
      <c r="Q23" s="31">
        <f>IFERROR(IF($A23="","",SUMIFS('Daily Room Blocks'!$O$2:$O$201,'Daily Room Blocks'!$B$2:$B$201,$A23)/$O23),"")</f>
        <v/>
      </c>
      <c r="R23" s="31">
        <f>IFERROR(IF($A23="","",SUMIFS('Daily Room Blocks'!$O$2:$O$201,'Daily Room Blocks'!$B$2:$B$201,$A23)),"")</f>
        <v/>
      </c>
      <c r="S23" s="32" t="inlineStr"/>
      <c r="T23" s="32" t="inlineStr"/>
      <c r="U23" s="33" t="inlineStr"/>
      <c r="V23" s="30">
        <f>IFERROR(IF($A23="","",IF($U23="",'Dashboard'!$B$5,$U23)),"")</f>
        <v/>
      </c>
      <c r="W23" s="33" t="inlineStr"/>
      <c r="X23" s="30">
        <f>IFERROR(IF($A23="","",IF($W23="",'Dashboard'!$B$6,$W23)),"")</f>
        <v/>
      </c>
      <c r="Y23" s="33" t="inlineStr"/>
      <c r="Z23" s="30">
        <f>IFERROR(IF($A23="","",IF($Y23="",'Dashboard'!$B$7,$Y23)),"")</f>
        <v/>
      </c>
      <c r="AA23" s="31">
        <f>IFERROR(IF($A23="","",($S23+$T23)*$V23),"")</f>
        <v/>
      </c>
      <c r="AB23" s="31">
        <f>IFERROR(IF($A23="","",($S23+$T23+$AA23)*$X23),"")</f>
        <v/>
      </c>
      <c r="AC23" s="31">
        <f>IFERROR(IF($A23="","",$R23*$Z23),"")</f>
        <v/>
      </c>
      <c r="AD23" s="31">
        <f>IFERROR(IF($A23="","",SUM($R23,$S23,$T23,$AA23,$AB23,$AC23)),"")</f>
        <v/>
      </c>
      <c r="AE23" s="32" t="inlineStr"/>
      <c r="AF23" s="32" t="inlineStr"/>
      <c r="AG23" s="31">
        <f>IFERROR(IF($A23="","",MAX(0,$AE23-$AF23)),"")</f>
        <v/>
      </c>
      <c r="AH23" s="27" t="inlineStr"/>
      <c r="AI23" s="34">
        <f>IFERROR(IF($A23="","",IF($AE23&lt;=0,"Not Required",IF($AG23&lt;=0,"Paid",IF($AH23="","Due Date Needed",IF($AH23&lt;TODAY(),"Overdue","Open"))))),"")</f>
        <v/>
      </c>
      <c r="AJ23" s="27" t="inlineStr"/>
      <c r="AK23" s="27" t="inlineStr"/>
      <c r="AL23" s="26" t="inlineStr"/>
      <c r="AM23" s="34">
        <f>IFERROR(IF($A23="","",IF(OR($E23="Canceled",$E23="Lost",$E23="Completed"),"Closed",IF(AND($L23&lt;&gt;"",$L23&lt;TODAY()),"Cutoff Passed",IF(AND($L23&lt;&gt;"",$L23&gt;=TODAY(),$L23&lt;=TODAY()+'Dashboard'!$B$8),"Cutoff Approaching",IF(AND($AK23&lt;&gt;"",$AK23&lt;TODAY()),"Follow-Up Overdue",IF(AND($L23&lt;&gt;"",$L23&lt;=TODAY()+'Dashboard'!$B$8,$N23&gt;0,$P23&lt;'Dashboard'!$B$10),"Low Pickup","On Track")))))),"")</f>
        <v/>
      </c>
      <c r="AN23" s="26" t="inlineStr"/>
    </row>
    <row r="24">
      <c r="A24" s="26" t="inlineStr"/>
      <c r="B24" s="26" t="inlineStr"/>
      <c r="C24" s="26" t="inlineStr"/>
      <c r="D24" s="26" t="inlineStr"/>
      <c r="E24" s="26" t="inlineStr"/>
      <c r="F24" s="26" t="inlineStr"/>
      <c r="G24" s="26" t="inlineStr"/>
      <c r="H24" s="26" t="inlineStr"/>
      <c r="I24" s="26" t="inlineStr"/>
      <c r="J24" s="27" t="inlineStr"/>
      <c r="K24" s="27" t="inlineStr"/>
      <c r="L24" s="27" t="inlineStr"/>
      <c r="M24" s="28" t="inlineStr"/>
      <c r="N24" s="29">
        <f>IFERROR(IF($A24="","",SUMIFS('Daily Room Blocks'!$I$2:$I$201,'Daily Room Blocks'!$B$2:$B$201,$A24)),"")</f>
        <v/>
      </c>
      <c r="O24" s="29">
        <f>IFERROR(IF($A24="","",SUMIFS('Daily Room Blocks'!$J$2:$J$201,'Daily Room Blocks'!$B$2:$B$201,$A24)),"")</f>
        <v/>
      </c>
      <c r="P24" s="30">
        <f>IFERROR(IF($A24="","",$O24/$N24),"")</f>
        <v/>
      </c>
      <c r="Q24" s="31">
        <f>IFERROR(IF($A24="","",SUMIFS('Daily Room Blocks'!$O$2:$O$201,'Daily Room Blocks'!$B$2:$B$201,$A24)/$O24),"")</f>
        <v/>
      </c>
      <c r="R24" s="31">
        <f>IFERROR(IF($A24="","",SUMIFS('Daily Room Blocks'!$O$2:$O$201,'Daily Room Blocks'!$B$2:$B$201,$A24)),"")</f>
        <v/>
      </c>
      <c r="S24" s="32" t="inlineStr"/>
      <c r="T24" s="32" t="inlineStr"/>
      <c r="U24" s="33" t="inlineStr"/>
      <c r="V24" s="30">
        <f>IFERROR(IF($A24="","",IF($U24="",'Dashboard'!$B$5,$U24)),"")</f>
        <v/>
      </c>
      <c r="W24" s="33" t="inlineStr"/>
      <c r="X24" s="30">
        <f>IFERROR(IF($A24="","",IF($W24="",'Dashboard'!$B$6,$W24)),"")</f>
        <v/>
      </c>
      <c r="Y24" s="33" t="inlineStr"/>
      <c r="Z24" s="30">
        <f>IFERROR(IF($A24="","",IF($Y24="",'Dashboard'!$B$7,$Y24)),"")</f>
        <v/>
      </c>
      <c r="AA24" s="31">
        <f>IFERROR(IF($A24="","",($S24+$T24)*$V24),"")</f>
        <v/>
      </c>
      <c r="AB24" s="31">
        <f>IFERROR(IF($A24="","",($S24+$T24+$AA24)*$X24),"")</f>
        <v/>
      </c>
      <c r="AC24" s="31">
        <f>IFERROR(IF($A24="","",$R24*$Z24),"")</f>
        <v/>
      </c>
      <c r="AD24" s="31">
        <f>IFERROR(IF($A24="","",SUM($R24,$S24,$T24,$AA24,$AB24,$AC24)),"")</f>
        <v/>
      </c>
      <c r="AE24" s="32" t="inlineStr"/>
      <c r="AF24" s="32" t="inlineStr"/>
      <c r="AG24" s="31">
        <f>IFERROR(IF($A24="","",MAX(0,$AE24-$AF24)),"")</f>
        <v/>
      </c>
      <c r="AH24" s="27" t="inlineStr"/>
      <c r="AI24" s="34">
        <f>IFERROR(IF($A24="","",IF($AE24&lt;=0,"Not Required",IF($AG24&lt;=0,"Paid",IF($AH24="","Due Date Needed",IF($AH24&lt;TODAY(),"Overdue","Open"))))),"")</f>
        <v/>
      </c>
      <c r="AJ24" s="27" t="inlineStr"/>
      <c r="AK24" s="27" t="inlineStr"/>
      <c r="AL24" s="26" t="inlineStr"/>
      <c r="AM24" s="34">
        <f>IFERROR(IF($A24="","",IF(OR($E24="Canceled",$E24="Lost",$E24="Completed"),"Closed",IF(AND($L24&lt;&gt;"",$L24&lt;TODAY()),"Cutoff Passed",IF(AND($L24&lt;&gt;"",$L24&gt;=TODAY(),$L24&lt;=TODAY()+'Dashboard'!$B$8),"Cutoff Approaching",IF(AND($AK24&lt;&gt;"",$AK24&lt;TODAY()),"Follow-Up Overdue",IF(AND($L24&lt;&gt;"",$L24&lt;=TODAY()+'Dashboard'!$B$8,$N24&gt;0,$P24&lt;'Dashboard'!$B$10),"Low Pickup","On Track")))))),"")</f>
        <v/>
      </c>
      <c r="AN24" s="26" t="inlineStr"/>
    </row>
    <row r="25">
      <c r="A25" s="26" t="inlineStr"/>
      <c r="B25" s="26" t="inlineStr"/>
      <c r="C25" s="26" t="inlineStr"/>
      <c r="D25" s="26" t="inlineStr"/>
      <c r="E25" s="26" t="inlineStr"/>
      <c r="F25" s="26" t="inlineStr"/>
      <c r="G25" s="26" t="inlineStr"/>
      <c r="H25" s="26" t="inlineStr"/>
      <c r="I25" s="26" t="inlineStr"/>
      <c r="J25" s="27" t="inlineStr"/>
      <c r="K25" s="27" t="inlineStr"/>
      <c r="L25" s="27" t="inlineStr"/>
      <c r="M25" s="28" t="inlineStr"/>
      <c r="N25" s="29">
        <f>IFERROR(IF($A25="","",SUMIFS('Daily Room Blocks'!$I$2:$I$201,'Daily Room Blocks'!$B$2:$B$201,$A25)),"")</f>
        <v/>
      </c>
      <c r="O25" s="29">
        <f>IFERROR(IF($A25="","",SUMIFS('Daily Room Blocks'!$J$2:$J$201,'Daily Room Blocks'!$B$2:$B$201,$A25)),"")</f>
        <v/>
      </c>
      <c r="P25" s="30">
        <f>IFERROR(IF($A25="","",$O25/$N25),"")</f>
        <v/>
      </c>
      <c r="Q25" s="31">
        <f>IFERROR(IF($A25="","",SUMIFS('Daily Room Blocks'!$O$2:$O$201,'Daily Room Blocks'!$B$2:$B$201,$A25)/$O25),"")</f>
        <v/>
      </c>
      <c r="R25" s="31">
        <f>IFERROR(IF($A25="","",SUMIFS('Daily Room Blocks'!$O$2:$O$201,'Daily Room Blocks'!$B$2:$B$201,$A25)),"")</f>
        <v/>
      </c>
      <c r="S25" s="32" t="inlineStr"/>
      <c r="T25" s="32" t="inlineStr"/>
      <c r="U25" s="33" t="inlineStr"/>
      <c r="V25" s="30">
        <f>IFERROR(IF($A25="","",IF($U25="",'Dashboard'!$B$5,$U25)),"")</f>
        <v/>
      </c>
      <c r="W25" s="33" t="inlineStr"/>
      <c r="X25" s="30">
        <f>IFERROR(IF($A25="","",IF($W25="",'Dashboard'!$B$6,$W25)),"")</f>
        <v/>
      </c>
      <c r="Y25" s="33" t="inlineStr"/>
      <c r="Z25" s="30">
        <f>IFERROR(IF($A25="","",IF($Y25="",'Dashboard'!$B$7,$Y25)),"")</f>
        <v/>
      </c>
      <c r="AA25" s="31">
        <f>IFERROR(IF($A25="","",($S25+$T25)*$V25),"")</f>
        <v/>
      </c>
      <c r="AB25" s="31">
        <f>IFERROR(IF($A25="","",($S25+$T25+$AA25)*$X25),"")</f>
        <v/>
      </c>
      <c r="AC25" s="31">
        <f>IFERROR(IF($A25="","",$R25*$Z25),"")</f>
        <v/>
      </c>
      <c r="AD25" s="31">
        <f>IFERROR(IF($A25="","",SUM($R25,$S25,$T25,$AA25,$AB25,$AC25)),"")</f>
        <v/>
      </c>
      <c r="AE25" s="32" t="inlineStr"/>
      <c r="AF25" s="32" t="inlineStr"/>
      <c r="AG25" s="31">
        <f>IFERROR(IF($A25="","",MAX(0,$AE25-$AF25)),"")</f>
        <v/>
      </c>
      <c r="AH25" s="27" t="inlineStr"/>
      <c r="AI25" s="34">
        <f>IFERROR(IF($A25="","",IF($AE25&lt;=0,"Not Required",IF($AG25&lt;=0,"Paid",IF($AH25="","Due Date Needed",IF($AH25&lt;TODAY(),"Overdue","Open"))))),"")</f>
        <v/>
      </c>
      <c r="AJ25" s="27" t="inlineStr"/>
      <c r="AK25" s="27" t="inlineStr"/>
      <c r="AL25" s="26" t="inlineStr"/>
      <c r="AM25" s="34">
        <f>IFERROR(IF($A25="","",IF(OR($E25="Canceled",$E25="Lost",$E25="Completed"),"Closed",IF(AND($L25&lt;&gt;"",$L25&lt;TODAY()),"Cutoff Passed",IF(AND($L25&lt;&gt;"",$L25&gt;=TODAY(),$L25&lt;=TODAY()+'Dashboard'!$B$8),"Cutoff Approaching",IF(AND($AK25&lt;&gt;"",$AK25&lt;TODAY()),"Follow-Up Overdue",IF(AND($L25&lt;&gt;"",$L25&lt;=TODAY()+'Dashboard'!$B$8,$N25&gt;0,$P25&lt;'Dashboard'!$B$10),"Low Pickup","On Track")))))),"")</f>
        <v/>
      </c>
      <c r="AN25" s="26" t="inlineStr"/>
    </row>
    <row r="26">
      <c r="A26" s="26" t="inlineStr"/>
      <c r="B26" s="26" t="inlineStr"/>
      <c r="C26" s="26" t="inlineStr"/>
      <c r="D26" s="26" t="inlineStr"/>
      <c r="E26" s="26" t="inlineStr"/>
      <c r="F26" s="26" t="inlineStr"/>
      <c r="G26" s="26" t="inlineStr"/>
      <c r="H26" s="26" t="inlineStr"/>
      <c r="I26" s="26" t="inlineStr"/>
      <c r="J26" s="27" t="inlineStr"/>
      <c r="K26" s="27" t="inlineStr"/>
      <c r="L26" s="27" t="inlineStr"/>
      <c r="M26" s="28" t="inlineStr"/>
      <c r="N26" s="29">
        <f>IFERROR(IF($A26="","",SUMIFS('Daily Room Blocks'!$I$2:$I$201,'Daily Room Blocks'!$B$2:$B$201,$A26)),"")</f>
        <v/>
      </c>
      <c r="O26" s="29">
        <f>IFERROR(IF($A26="","",SUMIFS('Daily Room Blocks'!$J$2:$J$201,'Daily Room Blocks'!$B$2:$B$201,$A26)),"")</f>
        <v/>
      </c>
      <c r="P26" s="30">
        <f>IFERROR(IF($A26="","",$O26/$N26),"")</f>
        <v/>
      </c>
      <c r="Q26" s="31">
        <f>IFERROR(IF($A26="","",SUMIFS('Daily Room Blocks'!$O$2:$O$201,'Daily Room Blocks'!$B$2:$B$201,$A26)/$O26),"")</f>
        <v/>
      </c>
      <c r="R26" s="31">
        <f>IFERROR(IF($A26="","",SUMIFS('Daily Room Blocks'!$O$2:$O$201,'Daily Room Blocks'!$B$2:$B$201,$A26)),"")</f>
        <v/>
      </c>
      <c r="S26" s="32" t="inlineStr"/>
      <c r="T26" s="32" t="inlineStr"/>
      <c r="U26" s="33" t="inlineStr"/>
      <c r="V26" s="30">
        <f>IFERROR(IF($A26="","",IF($U26="",'Dashboard'!$B$5,$U26)),"")</f>
        <v/>
      </c>
      <c r="W26" s="33" t="inlineStr"/>
      <c r="X26" s="30">
        <f>IFERROR(IF($A26="","",IF($W26="",'Dashboard'!$B$6,$W26)),"")</f>
        <v/>
      </c>
      <c r="Y26" s="33" t="inlineStr"/>
      <c r="Z26" s="30">
        <f>IFERROR(IF($A26="","",IF($Y26="",'Dashboard'!$B$7,$Y26)),"")</f>
        <v/>
      </c>
      <c r="AA26" s="31">
        <f>IFERROR(IF($A26="","",($S26+$T26)*$V26),"")</f>
        <v/>
      </c>
      <c r="AB26" s="31">
        <f>IFERROR(IF($A26="","",($S26+$T26+$AA26)*$X26),"")</f>
        <v/>
      </c>
      <c r="AC26" s="31">
        <f>IFERROR(IF($A26="","",$R26*$Z26),"")</f>
        <v/>
      </c>
      <c r="AD26" s="31">
        <f>IFERROR(IF($A26="","",SUM($R26,$S26,$T26,$AA26,$AB26,$AC26)),"")</f>
        <v/>
      </c>
      <c r="AE26" s="32" t="inlineStr"/>
      <c r="AF26" s="32" t="inlineStr"/>
      <c r="AG26" s="31">
        <f>IFERROR(IF($A26="","",MAX(0,$AE26-$AF26)),"")</f>
        <v/>
      </c>
      <c r="AH26" s="27" t="inlineStr"/>
      <c r="AI26" s="34">
        <f>IFERROR(IF($A26="","",IF($AE26&lt;=0,"Not Required",IF($AG26&lt;=0,"Paid",IF($AH26="","Due Date Needed",IF($AH26&lt;TODAY(),"Overdue","Open"))))),"")</f>
        <v/>
      </c>
      <c r="AJ26" s="27" t="inlineStr"/>
      <c r="AK26" s="27" t="inlineStr"/>
      <c r="AL26" s="26" t="inlineStr"/>
      <c r="AM26" s="34">
        <f>IFERROR(IF($A26="","",IF(OR($E26="Canceled",$E26="Lost",$E26="Completed"),"Closed",IF(AND($L26&lt;&gt;"",$L26&lt;TODAY()),"Cutoff Passed",IF(AND($L26&lt;&gt;"",$L26&gt;=TODAY(),$L26&lt;=TODAY()+'Dashboard'!$B$8),"Cutoff Approaching",IF(AND($AK26&lt;&gt;"",$AK26&lt;TODAY()),"Follow-Up Overdue",IF(AND($L26&lt;&gt;"",$L26&lt;=TODAY()+'Dashboard'!$B$8,$N26&gt;0,$P26&lt;'Dashboard'!$B$10),"Low Pickup","On Track")))))),"")</f>
        <v/>
      </c>
      <c r="AN26" s="26" t="inlineStr"/>
    </row>
    <row r="27">
      <c r="A27" s="26" t="inlineStr"/>
      <c r="B27" s="26" t="inlineStr"/>
      <c r="C27" s="26" t="inlineStr"/>
      <c r="D27" s="26" t="inlineStr"/>
      <c r="E27" s="26" t="inlineStr"/>
      <c r="F27" s="26" t="inlineStr"/>
      <c r="G27" s="26" t="inlineStr"/>
      <c r="H27" s="26" t="inlineStr"/>
      <c r="I27" s="26" t="inlineStr"/>
      <c r="J27" s="27" t="inlineStr"/>
      <c r="K27" s="27" t="inlineStr"/>
      <c r="L27" s="27" t="inlineStr"/>
      <c r="M27" s="28" t="inlineStr"/>
      <c r="N27" s="29">
        <f>IFERROR(IF($A27="","",SUMIFS('Daily Room Blocks'!$I$2:$I$201,'Daily Room Blocks'!$B$2:$B$201,$A27)),"")</f>
        <v/>
      </c>
      <c r="O27" s="29">
        <f>IFERROR(IF($A27="","",SUMIFS('Daily Room Blocks'!$J$2:$J$201,'Daily Room Blocks'!$B$2:$B$201,$A27)),"")</f>
        <v/>
      </c>
      <c r="P27" s="30">
        <f>IFERROR(IF($A27="","",$O27/$N27),"")</f>
        <v/>
      </c>
      <c r="Q27" s="31">
        <f>IFERROR(IF($A27="","",SUMIFS('Daily Room Blocks'!$O$2:$O$201,'Daily Room Blocks'!$B$2:$B$201,$A27)/$O27),"")</f>
        <v/>
      </c>
      <c r="R27" s="31">
        <f>IFERROR(IF($A27="","",SUMIFS('Daily Room Blocks'!$O$2:$O$201,'Daily Room Blocks'!$B$2:$B$201,$A27)),"")</f>
        <v/>
      </c>
      <c r="S27" s="32" t="inlineStr"/>
      <c r="T27" s="32" t="inlineStr"/>
      <c r="U27" s="33" t="inlineStr"/>
      <c r="V27" s="30">
        <f>IFERROR(IF($A27="","",IF($U27="",'Dashboard'!$B$5,$U27)),"")</f>
        <v/>
      </c>
      <c r="W27" s="33" t="inlineStr"/>
      <c r="X27" s="30">
        <f>IFERROR(IF($A27="","",IF($W27="",'Dashboard'!$B$6,$W27)),"")</f>
        <v/>
      </c>
      <c r="Y27" s="33" t="inlineStr"/>
      <c r="Z27" s="30">
        <f>IFERROR(IF($A27="","",IF($Y27="",'Dashboard'!$B$7,$Y27)),"")</f>
        <v/>
      </c>
      <c r="AA27" s="31">
        <f>IFERROR(IF($A27="","",($S27+$T27)*$V27),"")</f>
        <v/>
      </c>
      <c r="AB27" s="31">
        <f>IFERROR(IF($A27="","",($S27+$T27+$AA27)*$X27),"")</f>
        <v/>
      </c>
      <c r="AC27" s="31">
        <f>IFERROR(IF($A27="","",$R27*$Z27),"")</f>
        <v/>
      </c>
      <c r="AD27" s="31">
        <f>IFERROR(IF($A27="","",SUM($R27,$S27,$T27,$AA27,$AB27,$AC27)),"")</f>
        <v/>
      </c>
      <c r="AE27" s="32" t="inlineStr"/>
      <c r="AF27" s="32" t="inlineStr"/>
      <c r="AG27" s="31">
        <f>IFERROR(IF($A27="","",MAX(0,$AE27-$AF27)),"")</f>
        <v/>
      </c>
      <c r="AH27" s="27" t="inlineStr"/>
      <c r="AI27" s="34">
        <f>IFERROR(IF($A27="","",IF($AE27&lt;=0,"Not Required",IF($AG27&lt;=0,"Paid",IF($AH27="","Due Date Needed",IF($AH27&lt;TODAY(),"Overdue","Open"))))),"")</f>
        <v/>
      </c>
      <c r="AJ27" s="27" t="inlineStr"/>
      <c r="AK27" s="27" t="inlineStr"/>
      <c r="AL27" s="26" t="inlineStr"/>
      <c r="AM27" s="34">
        <f>IFERROR(IF($A27="","",IF(OR($E27="Canceled",$E27="Lost",$E27="Completed"),"Closed",IF(AND($L27&lt;&gt;"",$L27&lt;TODAY()),"Cutoff Passed",IF(AND($L27&lt;&gt;"",$L27&gt;=TODAY(),$L27&lt;=TODAY()+'Dashboard'!$B$8),"Cutoff Approaching",IF(AND($AK27&lt;&gt;"",$AK27&lt;TODAY()),"Follow-Up Overdue",IF(AND($L27&lt;&gt;"",$L27&lt;=TODAY()+'Dashboard'!$B$8,$N27&gt;0,$P27&lt;'Dashboard'!$B$10),"Low Pickup","On Track")))))),"")</f>
        <v/>
      </c>
      <c r="AN27" s="26" t="inlineStr"/>
    </row>
    <row r="28">
      <c r="A28" s="26" t="inlineStr"/>
      <c r="B28" s="26" t="inlineStr"/>
      <c r="C28" s="26" t="inlineStr"/>
      <c r="D28" s="26" t="inlineStr"/>
      <c r="E28" s="26" t="inlineStr"/>
      <c r="F28" s="26" t="inlineStr"/>
      <c r="G28" s="26" t="inlineStr"/>
      <c r="H28" s="26" t="inlineStr"/>
      <c r="I28" s="26" t="inlineStr"/>
      <c r="J28" s="27" t="inlineStr"/>
      <c r="K28" s="27" t="inlineStr"/>
      <c r="L28" s="27" t="inlineStr"/>
      <c r="M28" s="28" t="inlineStr"/>
      <c r="N28" s="29">
        <f>IFERROR(IF($A28="","",SUMIFS('Daily Room Blocks'!$I$2:$I$201,'Daily Room Blocks'!$B$2:$B$201,$A28)),"")</f>
        <v/>
      </c>
      <c r="O28" s="29">
        <f>IFERROR(IF($A28="","",SUMIFS('Daily Room Blocks'!$J$2:$J$201,'Daily Room Blocks'!$B$2:$B$201,$A28)),"")</f>
        <v/>
      </c>
      <c r="P28" s="30">
        <f>IFERROR(IF($A28="","",$O28/$N28),"")</f>
        <v/>
      </c>
      <c r="Q28" s="31">
        <f>IFERROR(IF($A28="","",SUMIFS('Daily Room Blocks'!$O$2:$O$201,'Daily Room Blocks'!$B$2:$B$201,$A28)/$O28),"")</f>
        <v/>
      </c>
      <c r="R28" s="31">
        <f>IFERROR(IF($A28="","",SUMIFS('Daily Room Blocks'!$O$2:$O$201,'Daily Room Blocks'!$B$2:$B$201,$A28)),"")</f>
        <v/>
      </c>
      <c r="S28" s="32" t="inlineStr"/>
      <c r="T28" s="32" t="inlineStr"/>
      <c r="U28" s="33" t="inlineStr"/>
      <c r="V28" s="30">
        <f>IFERROR(IF($A28="","",IF($U28="",'Dashboard'!$B$5,$U28)),"")</f>
        <v/>
      </c>
      <c r="W28" s="33" t="inlineStr"/>
      <c r="X28" s="30">
        <f>IFERROR(IF($A28="","",IF($W28="",'Dashboard'!$B$6,$W28)),"")</f>
        <v/>
      </c>
      <c r="Y28" s="33" t="inlineStr"/>
      <c r="Z28" s="30">
        <f>IFERROR(IF($A28="","",IF($Y28="",'Dashboard'!$B$7,$Y28)),"")</f>
        <v/>
      </c>
      <c r="AA28" s="31">
        <f>IFERROR(IF($A28="","",($S28+$T28)*$V28),"")</f>
        <v/>
      </c>
      <c r="AB28" s="31">
        <f>IFERROR(IF($A28="","",($S28+$T28+$AA28)*$X28),"")</f>
        <v/>
      </c>
      <c r="AC28" s="31">
        <f>IFERROR(IF($A28="","",$R28*$Z28),"")</f>
        <v/>
      </c>
      <c r="AD28" s="31">
        <f>IFERROR(IF($A28="","",SUM($R28,$S28,$T28,$AA28,$AB28,$AC28)),"")</f>
        <v/>
      </c>
      <c r="AE28" s="32" t="inlineStr"/>
      <c r="AF28" s="32" t="inlineStr"/>
      <c r="AG28" s="31">
        <f>IFERROR(IF($A28="","",MAX(0,$AE28-$AF28)),"")</f>
        <v/>
      </c>
      <c r="AH28" s="27" t="inlineStr"/>
      <c r="AI28" s="34">
        <f>IFERROR(IF($A28="","",IF($AE28&lt;=0,"Not Required",IF($AG28&lt;=0,"Paid",IF($AH28="","Due Date Needed",IF($AH28&lt;TODAY(),"Overdue","Open"))))),"")</f>
        <v/>
      </c>
      <c r="AJ28" s="27" t="inlineStr"/>
      <c r="AK28" s="27" t="inlineStr"/>
      <c r="AL28" s="26" t="inlineStr"/>
      <c r="AM28" s="34">
        <f>IFERROR(IF($A28="","",IF(OR($E28="Canceled",$E28="Lost",$E28="Completed"),"Closed",IF(AND($L28&lt;&gt;"",$L28&lt;TODAY()),"Cutoff Passed",IF(AND($L28&lt;&gt;"",$L28&gt;=TODAY(),$L28&lt;=TODAY()+'Dashboard'!$B$8),"Cutoff Approaching",IF(AND($AK28&lt;&gt;"",$AK28&lt;TODAY()),"Follow-Up Overdue",IF(AND($L28&lt;&gt;"",$L28&lt;=TODAY()+'Dashboard'!$B$8,$N28&gt;0,$P28&lt;'Dashboard'!$B$10),"Low Pickup","On Track")))))),"")</f>
        <v/>
      </c>
      <c r="AN28" s="26" t="inlineStr"/>
    </row>
    <row r="29">
      <c r="A29" s="26" t="inlineStr"/>
      <c r="B29" s="26" t="inlineStr"/>
      <c r="C29" s="26" t="inlineStr"/>
      <c r="D29" s="26" t="inlineStr"/>
      <c r="E29" s="26" t="inlineStr"/>
      <c r="F29" s="26" t="inlineStr"/>
      <c r="G29" s="26" t="inlineStr"/>
      <c r="H29" s="26" t="inlineStr"/>
      <c r="I29" s="26" t="inlineStr"/>
      <c r="J29" s="27" t="inlineStr"/>
      <c r="K29" s="27" t="inlineStr"/>
      <c r="L29" s="27" t="inlineStr"/>
      <c r="M29" s="28" t="inlineStr"/>
      <c r="N29" s="29">
        <f>IFERROR(IF($A29="","",SUMIFS('Daily Room Blocks'!$I$2:$I$201,'Daily Room Blocks'!$B$2:$B$201,$A29)),"")</f>
        <v/>
      </c>
      <c r="O29" s="29">
        <f>IFERROR(IF($A29="","",SUMIFS('Daily Room Blocks'!$J$2:$J$201,'Daily Room Blocks'!$B$2:$B$201,$A29)),"")</f>
        <v/>
      </c>
      <c r="P29" s="30">
        <f>IFERROR(IF($A29="","",$O29/$N29),"")</f>
        <v/>
      </c>
      <c r="Q29" s="31">
        <f>IFERROR(IF($A29="","",SUMIFS('Daily Room Blocks'!$O$2:$O$201,'Daily Room Blocks'!$B$2:$B$201,$A29)/$O29),"")</f>
        <v/>
      </c>
      <c r="R29" s="31">
        <f>IFERROR(IF($A29="","",SUMIFS('Daily Room Blocks'!$O$2:$O$201,'Daily Room Blocks'!$B$2:$B$201,$A29)),"")</f>
        <v/>
      </c>
      <c r="S29" s="32" t="inlineStr"/>
      <c r="T29" s="32" t="inlineStr"/>
      <c r="U29" s="33" t="inlineStr"/>
      <c r="V29" s="30">
        <f>IFERROR(IF($A29="","",IF($U29="",'Dashboard'!$B$5,$U29)),"")</f>
        <v/>
      </c>
      <c r="W29" s="33" t="inlineStr"/>
      <c r="X29" s="30">
        <f>IFERROR(IF($A29="","",IF($W29="",'Dashboard'!$B$6,$W29)),"")</f>
        <v/>
      </c>
      <c r="Y29" s="33" t="inlineStr"/>
      <c r="Z29" s="30">
        <f>IFERROR(IF($A29="","",IF($Y29="",'Dashboard'!$B$7,$Y29)),"")</f>
        <v/>
      </c>
      <c r="AA29" s="31">
        <f>IFERROR(IF($A29="","",($S29+$T29)*$V29),"")</f>
        <v/>
      </c>
      <c r="AB29" s="31">
        <f>IFERROR(IF($A29="","",($S29+$T29+$AA29)*$X29),"")</f>
        <v/>
      </c>
      <c r="AC29" s="31">
        <f>IFERROR(IF($A29="","",$R29*$Z29),"")</f>
        <v/>
      </c>
      <c r="AD29" s="31">
        <f>IFERROR(IF($A29="","",SUM($R29,$S29,$T29,$AA29,$AB29,$AC29)),"")</f>
        <v/>
      </c>
      <c r="AE29" s="32" t="inlineStr"/>
      <c r="AF29" s="32" t="inlineStr"/>
      <c r="AG29" s="31">
        <f>IFERROR(IF($A29="","",MAX(0,$AE29-$AF29)),"")</f>
        <v/>
      </c>
      <c r="AH29" s="27" t="inlineStr"/>
      <c r="AI29" s="34">
        <f>IFERROR(IF($A29="","",IF($AE29&lt;=0,"Not Required",IF($AG29&lt;=0,"Paid",IF($AH29="","Due Date Needed",IF($AH29&lt;TODAY(),"Overdue","Open"))))),"")</f>
        <v/>
      </c>
      <c r="AJ29" s="27" t="inlineStr"/>
      <c r="AK29" s="27" t="inlineStr"/>
      <c r="AL29" s="26" t="inlineStr"/>
      <c r="AM29" s="34">
        <f>IFERROR(IF($A29="","",IF(OR($E29="Canceled",$E29="Lost",$E29="Completed"),"Closed",IF(AND($L29&lt;&gt;"",$L29&lt;TODAY()),"Cutoff Passed",IF(AND($L29&lt;&gt;"",$L29&gt;=TODAY(),$L29&lt;=TODAY()+'Dashboard'!$B$8),"Cutoff Approaching",IF(AND($AK29&lt;&gt;"",$AK29&lt;TODAY()),"Follow-Up Overdue",IF(AND($L29&lt;&gt;"",$L29&lt;=TODAY()+'Dashboard'!$B$8,$N29&gt;0,$P29&lt;'Dashboard'!$B$10),"Low Pickup","On Track")))))),"")</f>
        <v/>
      </c>
      <c r="AN29" s="26" t="inlineStr"/>
    </row>
    <row r="30">
      <c r="A30" s="26" t="inlineStr"/>
      <c r="B30" s="26" t="inlineStr"/>
      <c r="C30" s="26" t="inlineStr"/>
      <c r="D30" s="26" t="inlineStr"/>
      <c r="E30" s="26" t="inlineStr"/>
      <c r="F30" s="26" t="inlineStr"/>
      <c r="G30" s="26" t="inlineStr"/>
      <c r="H30" s="26" t="inlineStr"/>
      <c r="I30" s="26" t="inlineStr"/>
      <c r="J30" s="27" t="inlineStr"/>
      <c r="K30" s="27" t="inlineStr"/>
      <c r="L30" s="27" t="inlineStr"/>
      <c r="M30" s="28" t="inlineStr"/>
      <c r="N30" s="29">
        <f>IFERROR(IF($A30="","",SUMIFS('Daily Room Blocks'!$I$2:$I$201,'Daily Room Blocks'!$B$2:$B$201,$A30)),"")</f>
        <v/>
      </c>
      <c r="O30" s="29">
        <f>IFERROR(IF($A30="","",SUMIFS('Daily Room Blocks'!$J$2:$J$201,'Daily Room Blocks'!$B$2:$B$201,$A30)),"")</f>
        <v/>
      </c>
      <c r="P30" s="30">
        <f>IFERROR(IF($A30="","",$O30/$N30),"")</f>
        <v/>
      </c>
      <c r="Q30" s="31">
        <f>IFERROR(IF($A30="","",SUMIFS('Daily Room Blocks'!$O$2:$O$201,'Daily Room Blocks'!$B$2:$B$201,$A30)/$O30),"")</f>
        <v/>
      </c>
      <c r="R30" s="31">
        <f>IFERROR(IF($A30="","",SUMIFS('Daily Room Blocks'!$O$2:$O$201,'Daily Room Blocks'!$B$2:$B$201,$A30)),"")</f>
        <v/>
      </c>
      <c r="S30" s="32" t="inlineStr"/>
      <c r="T30" s="32" t="inlineStr"/>
      <c r="U30" s="33" t="inlineStr"/>
      <c r="V30" s="30">
        <f>IFERROR(IF($A30="","",IF($U30="",'Dashboard'!$B$5,$U30)),"")</f>
        <v/>
      </c>
      <c r="W30" s="33" t="inlineStr"/>
      <c r="X30" s="30">
        <f>IFERROR(IF($A30="","",IF($W30="",'Dashboard'!$B$6,$W30)),"")</f>
        <v/>
      </c>
      <c r="Y30" s="33" t="inlineStr"/>
      <c r="Z30" s="30">
        <f>IFERROR(IF($A30="","",IF($Y30="",'Dashboard'!$B$7,$Y30)),"")</f>
        <v/>
      </c>
      <c r="AA30" s="31">
        <f>IFERROR(IF($A30="","",($S30+$T30)*$V30),"")</f>
        <v/>
      </c>
      <c r="AB30" s="31">
        <f>IFERROR(IF($A30="","",($S30+$T30+$AA30)*$X30),"")</f>
        <v/>
      </c>
      <c r="AC30" s="31">
        <f>IFERROR(IF($A30="","",$R30*$Z30),"")</f>
        <v/>
      </c>
      <c r="AD30" s="31">
        <f>IFERROR(IF($A30="","",SUM($R30,$S30,$T30,$AA30,$AB30,$AC30)),"")</f>
        <v/>
      </c>
      <c r="AE30" s="32" t="inlineStr"/>
      <c r="AF30" s="32" t="inlineStr"/>
      <c r="AG30" s="31">
        <f>IFERROR(IF($A30="","",MAX(0,$AE30-$AF30)),"")</f>
        <v/>
      </c>
      <c r="AH30" s="27" t="inlineStr"/>
      <c r="AI30" s="34">
        <f>IFERROR(IF($A30="","",IF($AE30&lt;=0,"Not Required",IF($AG30&lt;=0,"Paid",IF($AH30="","Due Date Needed",IF($AH30&lt;TODAY(),"Overdue","Open"))))),"")</f>
        <v/>
      </c>
      <c r="AJ30" s="27" t="inlineStr"/>
      <c r="AK30" s="27" t="inlineStr"/>
      <c r="AL30" s="26" t="inlineStr"/>
      <c r="AM30" s="34">
        <f>IFERROR(IF($A30="","",IF(OR($E30="Canceled",$E30="Lost",$E30="Completed"),"Closed",IF(AND($L30&lt;&gt;"",$L30&lt;TODAY()),"Cutoff Passed",IF(AND($L30&lt;&gt;"",$L30&gt;=TODAY(),$L30&lt;=TODAY()+'Dashboard'!$B$8),"Cutoff Approaching",IF(AND($AK30&lt;&gt;"",$AK30&lt;TODAY()),"Follow-Up Overdue",IF(AND($L30&lt;&gt;"",$L30&lt;=TODAY()+'Dashboard'!$B$8,$N30&gt;0,$P30&lt;'Dashboard'!$B$10),"Low Pickup","On Track")))))),"")</f>
        <v/>
      </c>
      <c r="AN30" s="26" t="inlineStr"/>
    </row>
    <row r="31">
      <c r="A31" s="26" t="inlineStr"/>
      <c r="B31" s="26" t="inlineStr"/>
      <c r="C31" s="26" t="inlineStr"/>
      <c r="D31" s="26" t="inlineStr"/>
      <c r="E31" s="26" t="inlineStr"/>
      <c r="F31" s="26" t="inlineStr"/>
      <c r="G31" s="26" t="inlineStr"/>
      <c r="H31" s="26" t="inlineStr"/>
      <c r="I31" s="26" t="inlineStr"/>
      <c r="J31" s="27" t="inlineStr"/>
      <c r="K31" s="27" t="inlineStr"/>
      <c r="L31" s="27" t="inlineStr"/>
      <c r="M31" s="28" t="inlineStr"/>
      <c r="N31" s="29">
        <f>IFERROR(IF($A31="","",SUMIFS('Daily Room Blocks'!$I$2:$I$201,'Daily Room Blocks'!$B$2:$B$201,$A31)),"")</f>
        <v/>
      </c>
      <c r="O31" s="29">
        <f>IFERROR(IF($A31="","",SUMIFS('Daily Room Blocks'!$J$2:$J$201,'Daily Room Blocks'!$B$2:$B$201,$A31)),"")</f>
        <v/>
      </c>
      <c r="P31" s="30">
        <f>IFERROR(IF($A31="","",$O31/$N31),"")</f>
        <v/>
      </c>
      <c r="Q31" s="31">
        <f>IFERROR(IF($A31="","",SUMIFS('Daily Room Blocks'!$O$2:$O$201,'Daily Room Blocks'!$B$2:$B$201,$A31)/$O31),"")</f>
        <v/>
      </c>
      <c r="R31" s="31">
        <f>IFERROR(IF($A31="","",SUMIFS('Daily Room Blocks'!$O$2:$O$201,'Daily Room Blocks'!$B$2:$B$201,$A31)),"")</f>
        <v/>
      </c>
      <c r="S31" s="32" t="inlineStr"/>
      <c r="T31" s="32" t="inlineStr"/>
      <c r="U31" s="33" t="inlineStr"/>
      <c r="V31" s="30">
        <f>IFERROR(IF($A31="","",IF($U31="",'Dashboard'!$B$5,$U31)),"")</f>
        <v/>
      </c>
      <c r="W31" s="33" t="inlineStr"/>
      <c r="X31" s="30">
        <f>IFERROR(IF($A31="","",IF($W31="",'Dashboard'!$B$6,$W31)),"")</f>
        <v/>
      </c>
      <c r="Y31" s="33" t="inlineStr"/>
      <c r="Z31" s="30">
        <f>IFERROR(IF($A31="","",IF($Y31="",'Dashboard'!$B$7,$Y31)),"")</f>
        <v/>
      </c>
      <c r="AA31" s="31">
        <f>IFERROR(IF($A31="","",($S31+$T31)*$V31),"")</f>
        <v/>
      </c>
      <c r="AB31" s="31">
        <f>IFERROR(IF($A31="","",($S31+$T31+$AA31)*$X31),"")</f>
        <v/>
      </c>
      <c r="AC31" s="31">
        <f>IFERROR(IF($A31="","",$R31*$Z31),"")</f>
        <v/>
      </c>
      <c r="AD31" s="31">
        <f>IFERROR(IF($A31="","",SUM($R31,$S31,$T31,$AA31,$AB31,$AC31)),"")</f>
        <v/>
      </c>
      <c r="AE31" s="32" t="inlineStr"/>
      <c r="AF31" s="32" t="inlineStr"/>
      <c r="AG31" s="31">
        <f>IFERROR(IF($A31="","",MAX(0,$AE31-$AF31)),"")</f>
        <v/>
      </c>
      <c r="AH31" s="27" t="inlineStr"/>
      <c r="AI31" s="34">
        <f>IFERROR(IF($A31="","",IF($AE31&lt;=0,"Not Required",IF($AG31&lt;=0,"Paid",IF($AH31="","Due Date Needed",IF($AH31&lt;TODAY(),"Overdue","Open"))))),"")</f>
        <v/>
      </c>
      <c r="AJ31" s="27" t="inlineStr"/>
      <c r="AK31" s="27" t="inlineStr"/>
      <c r="AL31" s="26" t="inlineStr"/>
      <c r="AM31" s="34">
        <f>IFERROR(IF($A31="","",IF(OR($E31="Canceled",$E31="Lost",$E31="Completed"),"Closed",IF(AND($L31&lt;&gt;"",$L31&lt;TODAY()),"Cutoff Passed",IF(AND($L31&lt;&gt;"",$L31&gt;=TODAY(),$L31&lt;=TODAY()+'Dashboard'!$B$8),"Cutoff Approaching",IF(AND($AK31&lt;&gt;"",$AK31&lt;TODAY()),"Follow-Up Overdue",IF(AND($L31&lt;&gt;"",$L31&lt;=TODAY()+'Dashboard'!$B$8,$N31&gt;0,$P31&lt;'Dashboard'!$B$10),"Low Pickup","On Track")))))),"")</f>
        <v/>
      </c>
      <c r="AN31" s="26" t="inlineStr"/>
    </row>
    <row r="32">
      <c r="A32" s="26" t="inlineStr"/>
      <c r="B32" s="26" t="inlineStr"/>
      <c r="C32" s="26" t="inlineStr"/>
      <c r="D32" s="26" t="inlineStr"/>
      <c r="E32" s="26" t="inlineStr"/>
      <c r="F32" s="26" t="inlineStr"/>
      <c r="G32" s="26" t="inlineStr"/>
      <c r="H32" s="26" t="inlineStr"/>
      <c r="I32" s="26" t="inlineStr"/>
      <c r="J32" s="27" t="inlineStr"/>
      <c r="K32" s="27" t="inlineStr"/>
      <c r="L32" s="27" t="inlineStr"/>
      <c r="M32" s="28" t="inlineStr"/>
      <c r="N32" s="29">
        <f>IFERROR(IF($A32="","",SUMIFS('Daily Room Blocks'!$I$2:$I$201,'Daily Room Blocks'!$B$2:$B$201,$A32)),"")</f>
        <v/>
      </c>
      <c r="O32" s="29">
        <f>IFERROR(IF($A32="","",SUMIFS('Daily Room Blocks'!$J$2:$J$201,'Daily Room Blocks'!$B$2:$B$201,$A32)),"")</f>
        <v/>
      </c>
      <c r="P32" s="30">
        <f>IFERROR(IF($A32="","",$O32/$N32),"")</f>
        <v/>
      </c>
      <c r="Q32" s="31">
        <f>IFERROR(IF($A32="","",SUMIFS('Daily Room Blocks'!$O$2:$O$201,'Daily Room Blocks'!$B$2:$B$201,$A32)/$O32),"")</f>
        <v/>
      </c>
      <c r="R32" s="31">
        <f>IFERROR(IF($A32="","",SUMIFS('Daily Room Blocks'!$O$2:$O$201,'Daily Room Blocks'!$B$2:$B$201,$A32)),"")</f>
        <v/>
      </c>
      <c r="S32" s="32" t="inlineStr"/>
      <c r="T32" s="32" t="inlineStr"/>
      <c r="U32" s="33" t="inlineStr"/>
      <c r="V32" s="30">
        <f>IFERROR(IF($A32="","",IF($U32="",'Dashboard'!$B$5,$U32)),"")</f>
        <v/>
      </c>
      <c r="W32" s="33" t="inlineStr"/>
      <c r="X32" s="30">
        <f>IFERROR(IF($A32="","",IF($W32="",'Dashboard'!$B$6,$W32)),"")</f>
        <v/>
      </c>
      <c r="Y32" s="33" t="inlineStr"/>
      <c r="Z32" s="30">
        <f>IFERROR(IF($A32="","",IF($Y32="",'Dashboard'!$B$7,$Y32)),"")</f>
        <v/>
      </c>
      <c r="AA32" s="31">
        <f>IFERROR(IF($A32="","",($S32+$T32)*$V32),"")</f>
        <v/>
      </c>
      <c r="AB32" s="31">
        <f>IFERROR(IF($A32="","",($S32+$T32+$AA32)*$X32),"")</f>
        <v/>
      </c>
      <c r="AC32" s="31">
        <f>IFERROR(IF($A32="","",$R32*$Z32),"")</f>
        <v/>
      </c>
      <c r="AD32" s="31">
        <f>IFERROR(IF($A32="","",SUM($R32,$S32,$T32,$AA32,$AB32,$AC32)),"")</f>
        <v/>
      </c>
      <c r="AE32" s="32" t="inlineStr"/>
      <c r="AF32" s="32" t="inlineStr"/>
      <c r="AG32" s="31">
        <f>IFERROR(IF($A32="","",MAX(0,$AE32-$AF32)),"")</f>
        <v/>
      </c>
      <c r="AH32" s="27" t="inlineStr"/>
      <c r="AI32" s="34">
        <f>IFERROR(IF($A32="","",IF($AE32&lt;=0,"Not Required",IF($AG32&lt;=0,"Paid",IF($AH32="","Due Date Needed",IF($AH32&lt;TODAY(),"Overdue","Open"))))),"")</f>
        <v/>
      </c>
      <c r="AJ32" s="27" t="inlineStr"/>
      <c r="AK32" s="27" t="inlineStr"/>
      <c r="AL32" s="26" t="inlineStr"/>
      <c r="AM32" s="34">
        <f>IFERROR(IF($A32="","",IF(OR($E32="Canceled",$E32="Lost",$E32="Completed"),"Closed",IF(AND($L32&lt;&gt;"",$L32&lt;TODAY()),"Cutoff Passed",IF(AND($L32&lt;&gt;"",$L32&gt;=TODAY(),$L32&lt;=TODAY()+'Dashboard'!$B$8),"Cutoff Approaching",IF(AND($AK32&lt;&gt;"",$AK32&lt;TODAY()),"Follow-Up Overdue",IF(AND($L32&lt;&gt;"",$L32&lt;=TODAY()+'Dashboard'!$B$8,$N32&gt;0,$P32&lt;'Dashboard'!$B$10),"Low Pickup","On Track")))))),"")</f>
        <v/>
      </c>
      <c r="AN32" s="26" t="inlineStr"/>
    </row>
    <row r="33">
      <c r="A33" s="26" t="inlineStr"/>
      <c r="B33" s="26" t="inlineStr"/>
      <c r="C33" s="26" t="inlineStr"/>
      <c r="D33" s="26" t="inlineStr"/>
      <c r="E33" s="26" t="inlineStr"/>
      <c r="F33" s="26" t="inlineStr"/>
      <c r="G33" s="26" t="inlineStr"/>
      <c r="H33" s="26" t="inlineStr"/>
      <c r="I33" s="26" t="inlineStr"/>
      <c r="J33" s="27" t="inlineStr"/>
      <c r="K33" s="27" t="inlineStr"/>
      <c r="L33" s="27" t="inlineStr"/>
      <c r="M33" s="28" t="inlineStr"/>
      <c r="N33" s="29">
        <f>IFERROR(IF($A33="","",SUMIFS('Daily Room Blocks'!$I$2:$I$201,'Daily Room Blocks'!$B$2:$B$201,$A33)),"")</f>
        <v/>
      </c>
      <c r="O33" s="29">
        <f>IFERROR(IF($A33="","",SUMIFS('Daily Room Blocks'!$J$2:$J$201,'Daily Room Blocks'!$B$2:$B$201,$A33)),"")</f>
        <v/>
      </c>
      <c r="P33" s="30">
        <f>IFERROR(IF($A33="","",$O33/$N33),"")</f>
        <v/>
      </c>
      <c r="Q33" s="31">
        <f>IFERROR(IF($A33="","",SUMIFS('Daily Room Blocks'!$O$2:$O$201,'Daily Room Blocks'!$B$2:$B$201,$A33)/$O33),"")</f>
        <v/>
      </c>
      <c r="R33" s="31">
        <f>IFERROR(IF($A33="","",SUMIFS('Daily Room Blocks'!$O$2:$O$201,'Daily Room Blocks'!$B$2:$B$201,$A33)),"")</f>
        <v/>
      </c>
      <c r="S33" s="32" t="inlineStr"/>
      <c r="T33" s="32" t="inlineStr"/>
      <c r="U33" s="33" t="inlineStr"/>
      <c r="V33" s="30">
        <f>IFERROR(IF($A33="","",IF($U33="",'Dashboard'!$B$5,$U33)),"")</f>
        <v/>
      </c>
      <c r="W33" s="33" t="inlineStr"/>
      <c r="X33" s="30">
        <f>IFERROR(IF($A33="","",IF($W33="",'Dashboard'!$B$6,$W33)),"")</f>
        <v/>
      </c>
      <c r="Y33" s="33" t="inlineStr"/>
      <c r="Z33" s="30">
        <f>IFERROR(IF($A33="","",IF($Y33="",'Dashboard'!$B$7,$Y33)),"")</f>
        <v/>
      </c>
      <c r="AA33" s="31">
        <f>IFERROR(IF($A33="","",($S33+$T33)*$V33),"")</f>
        <v/>
      </c>
      <c r="AB33" s="31">
        <f>IFERROR(IF($A33="","",($S33+$T33+$AA33)*$X33),"")</f>
        <v/>
      </c>
      <c r="AC33" s="31">
        <f>IFERROR(IF($A33="","",$R33*$Z33),"")</f>
        <v/>
      </c>
      <c r="AD33" s="31">
        <f>IFERROR(IF($A33="","",SUM($R33,$S33,$T33,$AA33,$AB33,$AC33)),"")</f>
        <v/>
      </c>
      <c r="AE33" s="32" t="inlineStr"/>
      <c r="AF33" s="32" t="inlineStr"/>
      <c r="AG33" s="31">
        <f>IFERROR(IF($A33="","",MAX(0,$AE33-$AF33)),"")</f>
        <v/>
      </c>
      <c r="AH33" s="27" t="inlineStr"/>
      <c r="AI33" s="34">
        <f>IFERROR(IF($A33="","",IF($AE33&lt;=0,"Not Required",IF($AG33&lt;=0,"Paid",IF($AH33="","Due Date Needed",IF($AH33&lt;TODAY(),"Overdue","Open"))))),"")</f>
        <v/>
      </c>
      <c r="AJ33" s="27" t="inlineStr"/>
      <c r="AK33" s="27" t="inlineStr"/>
      <c r="AL33" s="26" t="inlineStr"/>
      <c r="AM33" s="34">
        <f>IFERROR(IF($A33="","",IF(OR($E33="Canceled",$E33="Lost",$E33="Completed"),"Closed",IF(AND($L33&lt;&gt;"",$L33&lt;TODAY()),"Cutoff Passed",IF(AND($L33&lt;&gt;"",$L33&gt;=TODAY(),$L33&lt;=TODAY()+'Dashboard'!$B$8),"Cutoff Approaching",IF(AND($AK33&lt;&gt;"",$AK33&lt;TODAY()),"Follow-Up Overdue",IF(AND($L33&lt;&gt;"",$L33&lt;=TODAY()+'Dashboard'!$B$8,$N33&gt;0,$P33&lt;'Dashboard'!$B$10),"Low Pickup","On Track")))))),"")</f>
        <v/>
      </c>
      <c r="AN33" s="26" t="inlineStr"/>
    </row>
    <row r="34">
      <c r="A34" s="26" t="inlineStr"/>
      <c r="B34" s="26" t="inlineStr"/>
      <c r="C34" s="26" t="inlineStr"/>
      <c r="D34" s="26" t="inlineStr"/>
      <c r="E34" s="26" t="inlineStr"/>
      <c r="F34" s="26" t="inlineStr"/>
      <c r="G34" s="26" t="inlineStr"/>
      <c r="H34" s="26" t="inlineStr"/>
      <c r="I34" s="26" t="inlineStr"/>
      <c r="J34" s="27" t="inlineStr"/>
      <c r="K34" s="27" t="inlineStr"/>
      <c r="L34" s="27" t="inlineStr"/>
      <c r="M34" s="28" t="inlineStr"/>
      <c r="N34" s="29">
        <f>IFERROR(IF($A34="","",SUMIFS('Daily Room Blocks'!$I$2:$I$201,'Daily Room Blocks'!$B$2:$B$201,$A34)),"")</f>
        <v/>
      </c>
      <c r="O34" s="29">
        <f>IFERROR(IF($A34="","",SUMIFS('Daily Room Blocks'!$J$2:$J$201,'Daily Room Blocks'!$B$2:$B$201,$A34)),"")</f>
        <v/>
      </c>
      <c r="P34" s="30">
        <f>IFERROR(IF($A34="","",$O34/$N34),"")</f>
        <v/>
      </c>
      <c r="Q34" s="31">
        <f>IFERROR(IF($A34="","",SUMIFS('Daily Room Blocks'!$O$2:$O$201,'Daily Room Blocks'!$B$2:$B$201,$A34)/$O34),"")</f>
        <v/>
      </c>
      <c r="R34" s="31">
        <f>IFERROR(IF($A34="","",SUMIFS('Daily Room Blocks'!$O$2:$O$201,'Daily Room Blocks'!$B$2:$B$201,$A34)),"")</f>
        <v/>
      </c>
      <c r="S34" s="32" t="inlineStr"/>
      <c r="T34" s="32" t="inlineStr"/>
      <c r="U34" s="33" t="inlineStr"/>
      <c r="V34" s="30">
        <f>IFERROR(IF($A34="","",IF($U34="",'Dashboard'!$B$5,$U34)),"")</f>
        <v/>
      </c>
      <c r="W34" s="33" t="inlineStr"/>
      <c r="X34" s="30">
        <f>IFERROR(IF($A34="","",IF($W34="",'Dashboard'!$B$6,$W34)),"")</f>
        <v/>
      </c>
      <c r="Y34" s="33" t="inlineStr"/>
      <c r="Z34" s="30">
        <f>IFERROR(IF($A34="","",IF($Y34="",'Dashboard'!$B$7,$Y34)),"")</f>
        <v/>
      </c>
      <c r="AA34" s="31">
        <f>IFERROR(IF($A34="","",($S34+$T34)*$V34),"")</f>
        <v/>
      </c>
      <c r="AB34" s="31">
        <f>IFERROR(IF($A34="","",($S34+$T34+$AA34)*$X34),"")</f>
        <v/>
      </c>
      <c r="AC34" s="31">
        <f>IFERROR(IF($A34="","",$R34*$Z34),"")</f>
        <v/>
      </c>
      <c r="AD34" s="31">
        <f>IFERROR(IF($A34="","",SUM($R34,$S34,$T34,$AA34,$AB34,$AC34)),"")</f>
        <v/>
      </c>
      <c r="AE34" s="32" t="inlineStr"/>
      <c r="AF34" s="32" t="inlineStr"/>
      <c r="AG34" s="31">
        <f>IFERROR(IF($A34="","",MAX(0,$AE34-$AF34)),"")</f>
        <v/>
      </c>
      <c r="AH34" s="27" t="inlineStr"/>
      <c r="AI34" s="34">
        <f>IFERROR(IF($A34="","",IF($AE34&lt;=0,"Not Required",IF($AG34&lt;=0,"Paid",IF($AH34="","Due Date Needed",IF($AH34&lt;TODAY(),"Overdue","Open"))))),"")</f>
        <v/>
      </c>
      <c r="AJ34" s="27" t="inlineStr"/>
      <c r="AK34" s="27" t="inlineStr"/>
      <c r="AL34" s="26" t="inlineStr"/>
      <c r="AM34" s="34">
        <f>IFERROR(IF($A34="","",IF(OR($E34="Canceled",$E34="Lost",$E34="Completed"),"Closed",IF(AND($L34&lt;&gt;"",$L34&lt;TODAY()),"Cutoff Passed",IF(AND($L34&lt;&gt;"",$L34&gt;=TODAY(),$L34&lt;=TODAY()+'Dashboard'!$B$8),"Cutoff Approaching",IF(AND($AK34&lt;&gt;"",$AK34&lt;TODAY()),"Follow-Up Overdue",IF(AND($L34&lt;&gt;"",$L34&lt;=TODAY()+'Dashboard'!$B$8,$N34&gt;0,$P34&lt;'Dashboard'!$B$10),"Low Pickup","On Track")))))),"")</f>
        <v/>
      </c>
      <c r="AN34" s="26" t="inlineStr"/>
    </row>
    <row r="35">
      <c r="A35" s="26" t="inlineStr"/>
      <c r="B35" s="26" t="inlineStr"/>
      <c r="C35" s="26" t="inlineStr"/>
      <c r="D35" s="26" t="inlineStr"/>
      <c r="E35" s="26" t="inlineStr"/>
      <c r="F35" s="26" t="inlineStr"/>
      <c r="G35" s="26" t="inlineStr"/>
      <c r="H35" s="26" t="inlineStr"/>
      <c r="I35" s="26" t="inlineStr"/>
      <c r="J35" s="27" t="inlineStr"/>
      <c r="K35" s="27" t="inlineStr"/>
      <c r="L35" s="27" t="inlineStr"/>
      <c r="M35" s="28" t="inlineStr"/>
      <c r="N35" s="29">
        <f>IFERROR(IF($A35="","",SUMIFS('Daily Room Blocks'!$I$2:$I$201,'Daily Room Blocks'!$B$2:$B$201,$A35)),"")</f>
        <v/>
      </c>
      <c r="O35" s="29">
        <f>IFERROR(IF($A35="","",SUMIFS('Daily Room Blocks'!$J$2:$J$201,'Daily Room Blocks'!$B$2:$B$201,$A35)),"")</f>
        <v/>
      </c>
      <c r="P35" s="30">
        <f>IFERROR(IF($A35="","",$O35/$N35),"")</f>
        <v/>
      </c>
      <c r="Q35" s="31">
        <f>IFERROR(IF($A35="","",SUMIFS('Daily Room Blocks'!$O$2:$O$201,'Daily Room Blocks'!$B$2:$B$201,$A35)/$O35),"")</f>
        <v/>
      </c>
      <c r="R35" s="31">
        <f>IFERROR(IF($A35="","",SUMIFS('Daily Room Blocks'!$O$2:$O$201,'Daily Room Blocks'!$B$2:$B$201,$A35)),"")</f>
        <v/>
      </c>
      <c r="S35" s="32" t="inlineStr"/>
      <c r="T35" s="32" t="inlineStr"/>
      <c r="U35" s="33" t="inlineStr"/>
      <c r="V35" s="30">
        <f>IFERROR(IF($A35="","",IF($U35="",'Dashboard'!$B$5,$U35)),"")</f>
        <v/>
      </c>
      <c r="W35" s="33" t="inlineStr"/>
      <c r="X35" s="30">
        <f>IFERROR(IF($A35="","",IF($W35="",'Dashboard'!$B$6,$W35)),"")</f>
        <v/>
      </c>
      <c r="Y35" s="33" t="inlineStr"/>
      <c r="Z35" s="30">
        <f>IFERROR(IF($A35="","",IF($Y35="",'Dashboard'!$B$7,$Y35)),"")</f>
        <v/>
      </c>
      <c r="AA35" s="31">
        <f>IFERROR(IF($A35="","",($S35+$T35)*$V35),"")</f>
        <v/>
      </c>
      <c r="AB35" s="31">
        <f>IFERROR(IF($A35="","",($S35+$T35+$AA35)*$X35),"")</f>
        <v/>
      </c>
      <c r="AC35" s="31">
        <f>IFERROR(IF($A35="","",$R35*$Z35),"")</f>
        <v/>
      </c>
      <c r="AD35" s="31">
        <f>IFERROR(IF($A35="","",SUM($R35,$S35,$T35,$AA35,$AB35,$AC35)),"")</f>
        <v/>
      </c>
      <c r="AE35" s="32" t="inlineStr"/>
      <c r="AF35" s="32" t="inlineStr"/>
      <c r="AG35" s="31">
        <f>IFERROR(IF($A35="","",MAX(0,$AE35-$AF35)),"")</f>
        <v/>
      </c>
      <c r="AH35" s="27" t="inlineStr"/>
      <c r="AI35" s="34">
        <f>IFERROR(IF($A35="","",IF($AE35&lt;=0,"Not Required",IF($AG35&lt;=0,"Paid",IF($AH35="","Due Date Needed",IF($AH35&lt;TODAY(),"Overdue","Open"))))),"")</f>
        <v/>
      </c>
      <c r="AJ35" s="27" t="inlineStr"/>
      <c r="AK35" s="27" t="inlineStr"/>
      <c r="AL35" s="26" t="inlineStr"/>
      <c r="AM35" s="34">
        <f>IFERROR(IF($A35="","",IF(OR($E35="Canceled",$E35="Lost",$E35="Completed"),"Closed",IF(AND($L35&lt;&gt;"",$L35&lt;TODAY()),"Cutoff Passed",IF(AND($L35&lt;&gt;"",$L35&gt;=TODAY(),$L35&lt;=TODAY()+'Dashboard'!$B$8),"Cutoff Approaching",IF(AND($AK35&lt;&gt;"",$AK35&lt;TODAY()),"Follow-Up Overdue",IF(AND($L35&lt;&gt;"",$L35&lt;=TODAY()+'Dashboard'!$B$8,$N35&gt;0,$P35&lt;'Dashboard'!$B$10),"Low Pickup","On Track")))))),"")</f>
        <v/>
      </c>
      <c r="AN35" s="26" t="inlineStr"/>
    </row>
    <row r="36">
      <c r="A36" s="26" t="inlineStr"/>
      <c r="B36" s="26" t="inlineStr"/>
      <c r="C36" s="26" t="inlineStr"/>
      <c r="D36" s="26" t="inlineStr"/>
      <c r="E36" s="26" t="inlineStr"/>
      <c r="F36" s="26" t="inlineStr"/>
      <c r="G36" s="26" t="inlineStr"/>
      <c r="H36" s="26" t="inlineStr"/>
      <c r="I36" s="26" t="inlineStr"/>
      <c r="J36" s="27" t="inlineStr"/>
      <c r="K36" s="27" t="inlineStr"/>
      <c r="L36" s="27" t="inlineStr"/>
      <c r="M36" s="28" t="inlineStr"/>
      <c r="N36" s="29">
        <f>IFERROR(IF($A36="","",SUMIFS('Daily Room Blocks'!$I$2:$I$201,'Daily Room Blocks'!$B$2:$B$201,$A36)),"")</f>
        <v/>
      </c>
      <c r="O36" s="29">
        <f>IFERROR(IF($A36="","",SUMIFS('Daily Room Blocks'!$J$2:$J$201,'Daily Room Blocks'!$B$2:$B$201,$A36)),"")</f>
        <v/>
      </c>
      <c r="P36" s="30">
        <f>IFERROR(IF($A36="","",$O36/$N36),"")</f>
        <v/>
      </c>
      <c r="Q36" s="31">
        <f>IFERROR(IF($A36="","",SUMIFS('Daily Room Blocks'!$O$2:$O$201,'Daily Room Blocks'!$B$2:$B$201,$A36)/$O36),"")</f>
        <v/>
      </c>
      <c r="R36" s="31">
        <f>IFERROR(IF($A36="","",SUMIFS('Daily Room Blocks'!$O$2:$O$201,'Daily Room Blocks'!$B$2:$B$201,$A36)),"")</f>
        <v/>
      </c>
      <c r="S36" s="32" t="inlineStr"/>
      <c r="T36" s="32" t="inlineStr"/>
      <c r="U36" s="33" t="inlineStr"/>
      <c r="V36" s="30">
        <f>IFERROR(IF($A36="","",IF($U36="",'Dashboard'!$B$5,$U36)),"")</f>
        <v/>
      </c>
      <c r="W36" s="33" t="inlineStr"/>
      <c r="X36" s="30">
        <f>IFERROR(IF($A36="","",IF($W36="",'Dashboard'!$B$6,$W36)),"")</f>
        <v/>
      </c>
      <c r="Y36" s="33" t="inlineStr"/>
      <c r="Z36" s="30">
        <f>IFERROR(IF($A36="","",IF($Y36="",'Dashboard'!$B$7,$Y36)),"")</f>
        <v/>
      </c>
      <c r="AA36" s="31">
        <f>IFERROR(IF($A36="","",($S36+$T36)*$V36),"")</f>
        <v/>
      </c>
      <c r="AB36" s="31">
        <f>IFERROR(IF($A36="","",($S36+$T36+$AA36)*$X36),"")</f>
        <v/>
      </c>
      <c r="AC36" s="31">
        <f>IFERROR(IF($A36="","",$R36*$Z36),"")</f>
        <v/>
      </c>
      <c r="AD36" s="31">
        <f>IFERROR(IF($A36="","",SUM($R36,$S36,$T36,$AA36,$AB36,$AC36)),"")</f>
        <v/>
      </c>
      <c r="AE36" s="32" t="inlineStr"/>
      <c r="AF36" s="32" t="inlineStr"/>
      <c r="AG36" s="31">
        <f>IFERROR(IF($A36="","",MAX(0,$AE36-$AF36)),"")</f>
        <v/>
      </c>
      <c r="AH36" s="27" t="inlineStr"/>
      <c r="AI36" s="34">
        <f>IFERROR(IF($A36="","",IF($AE36&lt;=0,"Not Required",IF($AG36&lt;=0,"Paid",IF($AH36="","Due Date Needed",IF($AH36&lt;TODAY(),"Overdue","Open"))))),"")</f>
        <v/>
      </c>
      <c r="AJ36" s="27" t="inlineStr"/>
      <c r="AK36" s="27" t="inlineStr"/>
      <c r="AL36" s="26" t="inlineStr"/>
      <c r="AM36" s="34">
        <f>IFERROR(IF($A36="","",IF(OR($E36="Canceled",$E36="Lost",$E36="Completed"),"Closed",IF(AND($L36&lt;&gt;"",$L36&lt;TODAY()),"Cutoff Passed",IF(AND($L36&lt;&gt;"",$L36&gt;=TODAY(),$L36&lt;=TODAY()+'Dashboard'!$B$8),"Cutoff Approaching",IF(AND($AK36&lt;&gt;"",$AK36&lt;TODAY()),"Follow-Up Overdue",IF(AND($L36&lt;&gt;"",$L36&lt;=TODAY()+'Dashboard'!$B$8,$N36&gt;0,$P36&lt;'Dashboard'!$B$10),"Low Pickup","On Track")))))),"")</f>
        <v/>
      </c>
      <c r="AN36" s="26" t="inlineStr"/>
    </row>
    <row r="37">
      <c r="A37" s="26" t="inlineStr"/>
      <c r="B37" s="26" t="inlineStr"/>
      <c r="C37" s="26" t="inlineStr"/>
      <c r="D37" s="26" t="inlineStr"/>
      <c r="E37" s="26" t="inlineStr"/>
      <c r="F37" s="26" t="inlineStr"/>
      <c r="G37" s="26" t="inlineStr"/>
      <c r="H37" s="26" t="inlineStr"/>
      <c r="I37" s="26" t="inlineStr"/>
      <c r="J37" s="27" t="inlineStr"/>
      <c r="K37" s="27" t="inlineStr"/>
      <c r="L37" s="27" t="inlineStr"/>
      <c r="M37" s="28" t="inlineStr"/>
      <c r="N37" s="29">
        <f>IFERROR(IF($A37="","",SUMIFS('Daily Room Blocks'!$I$2:$I$201,'Daily Room Blocks'!$B$2:$B$201,$A37)),"")</f>
        <v/>
      </c>
      <c r="O37" s="29">
        <f>IFERROR(IF($A37="","",SUMIFS('Daily Room Blocks'!$J$2:$J$201,'Daily Room Blocks'!$B$2:$B$201,$A37)),"")</f>
        <v/>
      </c>
      <c r="P37" s="30">
        <f>IFERROR(IF($A37="","",$O37/$N37),"")</f>
        <v/>
      </c>
      <c r="Q37" s="31">
        <f>IFERROR(IF($A37="","",SUMIFS('Daily Room Blocks'!$O$2:$O$201,'Daily Room Blocks'!$B$2:$B$201,$A37)/$O37),"")</f>
        <v/>
      </c>
      <c r="R37" s="31">
        <f>IFERROR(IF($A37="","",SUMIFS('Daily Room Blocks'!$O$2:$O$201,'Daily Room Blocks'!$B$2:$B$201,$A37)),"")</f>
        <v/>
      </c>
      <c r="S37" s="32" t="inlineStr"/>
      <c r="T37" s="32" t="inlineStr"/>
      <c r="U37" s="33" t="inlineStr"/>
      <c r="V37" s="30">
        <f>IFERROR(IF($A37="","",IF($U37="",'Dashboard'!$B$5,$U37)),"")</f>
        <v/>
      </c>
      <c r="W37" s="33" t="inlineStr"/>
      <c r="X37" s="30">
        <f>IFERROR(IF($A37="","",IF($W37="",'Dashboard'!$B$6,$W37)),"")</f>
        <v/>
      </c>
      <c r="Y37" s="33" t="inlineStr"/>
      <c r="Z37" s="30">
        <f>IFERROR(IF($A37="","",IF($Y37="",'Dashboard'!$B$7,$Y37)),"")</f>
        <v/>
      </c>
      <c r="AA37" s="31">
        <f>IFERROR(IF($A37="","",($S37+$T37)*$V37),"")</f>
        <v/>
      </c>
      <c r="AB37" s="31">
        <f>IFERROR(IF($A37="","",($S37+$T37+$AA37)*$X37),"")</f>
        <v/>
      </c>
      <c r="AC37" s="31">
        <f>IFERROR(IF($A37="","",$R37*$Z37),"")</f>
        <v/>
      </c>
      <c r="AD37" s="31">
        <f>IFERROR(IF($A37="","",SUM($R37,$S37,$T37,$AA37,$AB37,$AC37)),"")</f>
        <v/>
      </c>
      <c r="AE37" s="32" t="inlineStr"/>
      <c r="AF37" s="32" t="inlineStr"/>
      <c r="AG37" s="31">
        <f>IFERROR(IF($A37="","",MAX(0,$AE37-$AF37)),"")</f>
        <v/>
      </c>
      <c r="AH37" s="27" t="inlineStr"/>
      <c r="AI37" s="34">
        <f>IFERROR(IF($A37="","",IF($AE37&lt;=0,"Not Required",IF($AG37&lt;=0,"Paid",IF($AH37="","Due Date Needed",IF($AH37&lt;TODAY(),"Overdue","Open"))))),"")</f>
        <v/>
      </c>
      <c r="AJ37" s="27" t="inlineStr"/>
      <c r="AK37" s="27" t="inlineStr"/>
      <c r="AL37" s="26" t="inlineStr"/>
      <c r="AM37" s="34">
        <f>IFERROR(IF($A37="","",IF(OR($E37="Canceled",$E37="Lost",$E37="Completed"),"Closed",IF(AND($L37&lt;&gt;"",$L37&lt;TODAY()),"Cutoff Passed",IF(AND($L37&lt;&gt;"",$L37&gt;=TODAY(),$L37&lt;=TODAY()+'Dashboard'!$B$8),"Cutoff Approaching",IF(AND($AK37&lt;&gt;"",$AK37&lt;TODAY()),"Follow-Up Overdue",IF(AND($L37&lt;&gt;"",$L37&lt;=TODAY()+'Dashboard'!$B$8,$N37&gt;0,$P37&lt;'Dashboard'!$B$10),"Low Pickup","On Track")))))),"")</f>
        <v/>
      </c>
      <c r="AN37" s="26" t="inlineStr"/>
    </row>
    <row r="38">
      <c r="A38" s="26" t="inlineStr"/>
      <c r="B38" s="26" t="inlineStr"/>
      <c r="C38" s="26" t="inlineStr"/>
      <c r="D38" s="26" t="inlineStr"/>
      <c r="E38" s="26" t="inlineStr"/>
      <c r="F38" s="26" t="inlineStr"/>
      <c r="G38" s="26" t="inlineStr"/>
      <c r="H38" s="26" t="inlineStr"/>
      <c r="I38" s="26" t="inlineStr"/>
      <c r="J38" s="27" t="inlineStr"/>
      <c r="K38" s="27" t="inlineStr"/>
      <c r="L38" s="27" t="inlineStr"/>
      <c r="M38" s="28" t="inlineStr"/>
      <c r="N38" s="29">
        <f>IFERROR(IF($A38="","",SUMIFS('Daily Room Blocks'!$I$2:$I$201,'Daily Room Blocks'!$B$2:$B$201,$A38)),"")</f>
        <v/>
      </c>
      <c r="O38" s="29">
        <f>IFERROR(IF($A38="","",SUMIFS('Daily Room Blocks'!$J$2:$J$201,'Daily Room Blocks'!$B$2:$B$201,$A38)),"")</f>
        <v/>
      </c>
      <c r="P38" s="30">
        <f>IFERROR(IF($A38="","",$O38/$N38),"")</f>
        <v/>
      </c>
      <c r="Q38" s="31">
        <f>IFERROR(IF($A38="","",SUMIFS('Daily Room Blocks'!$O$2:$O$201,'Daily Room Blocks'!$B$2:$B$201,$A38)/$O38),"")</f>
        <v/>
      </c>
      <c r="R38" s="31">
        <f>IFERROR(IF($A38="","",SUMIFS('Daily Room Blocks'!$O$2:$O$201,'Daily Room Blocks'!$B$2:$B$201,$A38)),"")</f>
        <v/>
      </c>
      <c r="S38" s="32" t="inlineStr"/>
      <c r="T38" s="32" t="inlineStr"/>
      <c r="U38" s="33" t="inlineStr"/>
      <c r="V38" s="30">
        <f>IFERROR(IF($A38="","",IF($U38="",'Dashboard'!$B$5,$U38)),"")</f>
        <v/>
      </c>
      <c r="W38" s="33" t="inlineStr"/>
      <c r="X38" s="30">
        <f>IFERROR(IF($A38="","",IF($W38="",'Dashboard'!$B$6,$W38)),"")</f>
        <v/>
      </c>
      <c r="Y38" s="33" t="inlineStr"/>
      <c r="Z38" s="30">
        <f>IFERROR(IF($A38="","",IF($Y38="",'Dashboard'!$B$7,$Y38)),"")</f>
        <v/>
      </c>
      <c r="AA38" s="31">
        <f>IFERROR(IF($A38="","",($S38+$T38)*$V38),"")</f>
        <v/>
      </c>
      <c r="AB38" s="31">
        <f>IFERROR(IF($A38="","",($S38+$T38+$AA38)*$X38),"")</f>
        <v/>
      </c>
      <c r="AC38" s="31">
        <f>IFERROR(IF($A38="","",$R38*$Z38),"")</f>
        <v/>
      </c>
      <c r="AD38" s="31">
        <f>IFERROR(IF($A38="","",SUM($R38,$S38,$T38,$AA38,$AB38,$AC38)),"")</f>
        <v/>
      </c>
      <c r="AE38" s="32" t="inlineStr"/>
      <c r="AF38" s="32" t="inlineStr"/>
      <c r="AG38" s="31">
        <f>IFERROR(IF($A38="","",MAX(0,$AE38-$AF38)),"")</f>
        <v/>
      </c>
      <c r="AH38" s="27" t="inlineStr"/>
      <c r="AI38" s="34">
        <f>IFERROR(IF($A38="","",IF($AE38&lt;=0,"Not Required",IF($AG38&lt;=0,"Paid",IF($AH38="","Due Date Needed",IF($AH38&lt;TODAY(),"Overdue","Open"))))),"")</f>
        <v/>
      </c>
      <c r="AJ38" s="27" t="inlineStr"/>
      <c r="AK38" s="27" t="inlineStr"/>
      <c r="AL38" s="26" t="inlineStr"/>
      <c r="AM38" s="34">
        <f>IFERROR(IF($A38="","",IF(OR($E38="Canceled",$E38="Lost",$E38="Completed"),"Closed",IF(AND($L38&lt;&gt;"",$L38&lt;TODAY()),"Cutoff Passed",IF(AND($L38&lt;&gt;"",$L38&gt;=TODAY(),$L38&lt;=TODAY()+'Dashboard'!$B$8),"Cutoff Approaching",IF(AND($AK38&lt;&gt;"",$AK38&lt;TODAY()),"Follow-Up Overdue",IF(AND($L38&lt;&gt;"",$L38&lt;=TODAY()+'Dashboard'!$B$8,$N38&gt;0,$P38&lt;'Dashboard'!$B$10),"Low Pickup","On Track")))))),"")</f>
        <v/>
      </c>
      <c r="AN38" s="26" t="inlineStr"/>
    </row>
    <row r="39">
      <c r="A39" s="26" t="inlineStr"/>
      <c r="B39" s="26" t="inlineStr"/>
      <c r="C39" s="26" t="inlineStr"/>
      <c r="D39" s="26" t="inlineStr"/>
      <c r="E39" s="26" t="inlineStr"/>
      <c r="F39" s="26" t="inlineStr"/>
      <c r="G39" s="26" t="inlineStr"/>
      <c r="H39" s="26" t="inlineStr"/>
      <c r="I39" s="26" t="inlineStr"/>
      <c r="J39" s="27" t="inlineStr"/>
      <c r="K39" s="27" t="inlineStr"/>
      <c r="L39" s="27" t="inlineStr"/>
      <c r="M39" s="28" t="inlineStr"/>
      <c r="N39" s="29">
        <f>IFERROR(IF($A39="","",SUMIFS('Daily Room Blocks'!$I$2:$I$201,'Daily Room Blocks'!$B$2:$B$201,$A39)),"")</f>
        <v/>
      </c>
      <c r="O39" s="29">
        <f>IFERROR(IF($A39="","",SUMIFS('Daily Room Blocks'!$J$2:$J$201,'Daily Room Blocks'!$B$2:$B$201,$A39)),"")</f>
        <v/>
      </c>
      <c r="P39" s="30">
        <f>IFERROR(IF($A39="","",$O39/$N39),"")</f>
        <v/>
      </c>
      <c r="Q39" s="31">
        <f>IFERROR(IF($A39="","",SUMIFS('Daily Room Blocks'!$O$2:$O$201,'Daily Room Blocks'!$B$2:$B$201,$A39)/$O39),"")</f>
        <v/>
      </c>
      <c r="R39" s="31">
        <f>IFERROR(IF($A39="","",SUMIFS('Daily Room Blocks'!$O$2:$O$201,'Daily Room Blocks'!$B$2:$B$201,$A39)),"")</f>
        <v/>
      </c>
      <c r="S39" s="32" t="inlineStr"/>
      <c r="T39" s="32" t="inlineStr"/>
      <c r="U39" s="33" t="inlineStr"/>
      <c r="V39" s="30">
        <f>IFERROR(IF($A39="","",IF($U39="",'Dashboard'!$B$5,$U39)),"")</f>
        <v/>
      </c>
      <c r="W39" s="33" t="inlineStr"/>
      <c r="X39" s="30">
        <f>IFERROR(IF($A39="","",IF($W39="",'Dashboard'!$B$6,$W39)),"")</f>
        <v/>
      </c>
      <c r="Y39" s="33" t="inlineStr"/>
      <c r="Z39" s="30">
        <f>IFERROR(IF($A39="","",IF($Y39="",'Dashboard'!$B$7,$Y39)),"")</f>
        <v/>
      </c>
      <c r="AA39" s="31">
        <f>IFERROR(IF($A39="","",($S39+$T39)*$V39),"")</f>
        <v/>
      </c>
      <c r="AB39" s="31">
        <f>IFERROR(IF($A39="","",($S39+$T39+$AA39)*$X39),"")</f>
        <v/>
      </c>
      <c r="AC39" s="31">
        <f>IFERROR(IF($A39="","",$R39*$Z39),"")</f>
        <v/>
      </c>
      <c r="AD39" s="31">
        <f>IFERROR(IF($A39="","",SUM($R39,$S39,$T39,$AA39,$AB39,$AC39)),"")</f>
        <v/>
      </c>
      <c r="AE39" s="32" t="inlineStr"/>
      <c r="AF39" s="32" t="inlineStr"/>
      <c r="AG39" s="31">
        <f>IFERROR(IF($A39="","",MAX(0,$AE39-$AF39)),"")</f>
        <v/>
      </c>
      <c r="AH39" s="27" t="inlineStr"/>
      <c r="AI39" s="34">
        <f>IFERROR(IF($A39="","",IF($AE39&lt;=0,"Not Required",IF($AG39&lt;=0,"Paid",IF($AH39="","Due Date Needed",IF($AH39&lt;TODAY(),"Overdue","Open"))))),"")</f>
        <v/>
      </c>
      <c r="AJ39" s="27" t="inlineStr"/>
      <c r="AK39" s="27" t="inlineStr"/>
      <c r="AL39" s="26" t="inlineStr"/>
      <c r="AM39" s="34">
        <f>IFERROR(IF($A39="","",IF(OR($E39="Canceled",$E39="Lost",$E39="Completed"),"Closed",IF(AND($L39&lt;&gt;"",$L39&lt;TODAY()),"Cutoff Passed",IF(AND($L39&lt;&gt;"",$L39&gt;=TODAY(),$L39&lt;=TODAY()+'Dashboard'!$B$8),"Cutoff Approaching",IF(AND($AK39&lt;&gt;"",$AK39&lt;TODAY()),"Follow-Up Overdue",IF(AND($L39&lt;&gt;"",$L39&lt;=TODAY()+'Dashboard'!$B$8,$N39&gt;0,$P39&lt;'Dashboard'!$B$10),"Low Pickup","On Track")))))),"")</f>
        <v/>
      </c>
      <c r="AN39" s="26" t="inlineStr"/>
    </row>
    <row r="40">
      <c r="A40" s="26" t="inlineStr"/>
      <c r="B40" s="26" t="inlineStr"/>
      <c r="C40" s="26" t="inlineStr"/>
      <c r="D40" s="26" t="inlineStr"/>
      <c r="E40" s="26" t="inlineStr"/>
      <c r="F40" s="26" t="inlineStr"/>
      <c r="G40" s="26" t="inlineStr"/>
      <c r="H40" s="26" t="inlineStr"/>
      <c r="I40" s="26" t="inlineStr"/>
      <c r="J40" s="27" t="inlineStr"/>
      <c r="K40" s="27" t="inlineStr"/>
      <c r="L40" s="27" t="inlineStr"/>
      <c r="M40" s="28" t="inlineStr"/>
      <c r="N40" s="29">
        <f>IFERROR(IF($A40="","",SUMIFS('Daily Room Blocks'!$I$2:$I$201,'Daily Room Blocks'!$B$2:$B$201,$A40)),"")</f>
        <v/>
      </c>
      <c r="O40" s="29">
        <f>IFERROR(IF($A40="","",SUMIFS('Daily Room Blocks'!$J$2:$J$201,'Daily Room Blocks'!$B$2:$B$201,$A40)),"")</f>
        <v/>
      </c>
      <c r="P40" s="30">
        <f>IFERROR(IF($A40="","",$O40/$N40),"")</f>
        <v/>
      </c>
      <c r="Q40" s="31">
        <f>IFERROR(IF($A40="","",SUMIFS('Daily Room Blocks'!$O$2:$O$201,'Daily Room Blocks'!$B$2:$B$201,$A40)/$O40),"")</f>
        <v/>
      </c>
      <c r="R40" s="31">
        <f>IFERROR(IF($A40="","",SUMIFS('Daily Room Blocks'!$O$2:$O$201,'Daily Room Blocks'!$B$2:$B$201,$A40)),"")</f>
        <v/>
      </c>
      <c r="S40" s="32" t="inlineStr"/>
      <c r="T40" s="32" t="inlineStr"/>
      <c r="U40" s="33" t="inlineStr"/>
      <c r="V40" s="30">
        <f>IFERROR(IF($A40="","",IF($U40="",'Dashboard'!$B$5,$U40)),"")</f>
        <v/>
      </c>
      <c r="W40" s="33" t="inlineStr"/>
      <c r="X40" s="30">
        <f>IFERROR(IF($A40="","",IF($W40="",'Dashboard'!$B$6,$W40)),"")</f>
        <v/>
      </c>
      <c r="Y40" s="33" t="inlineStr"/>
      <c r="Z40" s="30">
        <f>IFERROR(IF($A40="","",IF($Y40="",'Dashboard'!$B$7,$Y40)),"")</f>
        <v/>
      </c>
      <c r="AA40" s="31">
        <f>IFERROR(IF($A40="","",($S40+$T40)*$V40),"")</f>
        <v/>
      </c>
      <c r="AB40" s="31">
        <f>IFERROR(IF($A40="","",($S40+$T40+$AA40)*$X40),"")</f>
        <v/>
      </c>
      <c r="AC40" s="31">
        <f>IFERROR(IF($A40="","",$R40*$Z40),"")</f>
        <v/>
      </c>
      <c r="AD40" s="31">
        <f>IFERROR(IF($A40="","",SUM($R40,$S40,$T40,$AA40,$AB40,$AC40)),"")</f>
        <v/>
      </c>
      <c r="AE40" s="32" t="inlineStr"/>
      <c r="AF40" s="32" t="inlineStr"/>
      <c r="AG40" s="31">
        <f>IFERROR(IF($A40="","",MAX(0,$AE40-$AF40)),"")</f>
        <v/>
      </c>
      <c r="AH40" s="27" t="inlineStr"/>
      <c r="AI40" s="34">
        <f>IFERROR(IF($A40="","",IF($AE40&lt;=0,"Not Required",IF($AG40&lt;=0,"Paid",IF($AH40="","Due Date Needed",IF($AH40&lt;TODAY(),"Overdue","Open"))))),"")</f>
        <v/>
      </c>
      <c r="AJ40" s="27" t="inlineStr"/>
      <c r="AK40" s="27" t="inlineStr"/>
      <c r="AL40" s="26" t="inlineStr"/>
      <c r="AM40" s="34">
        <f>IFERROR(IF($A40="","",IF(OR($E40="Canceled",$E40="Lost",$E40="Completed"),"Closed",IF(AND($L40&lt;&gt;"",$L40&lt;TODAY()),"Cutoff Passed",IF(AND($L40&lt;&gt;"",$L40&gt;=TODAY(),$L40&lt;=TODAY()+'Dashboard'!$B$8),"Cutoff Approaching",IF(AND($AK40&lt;&gt;"",$AK40&lt;TODAY()),"Follow-Up Overdue",IF(AND($L40&lt;&gt;"",$L40&lt;=TODAY()+'Dashboard'!$B$8,$N40&gt;0,$P40&lt;'Dashboard'!$B$10),"Low Pickup","On Track")))))),"")</f>
        <v/>
      </c>
      <c r="AN40" s="26" t="inlineStr"/>
    </row>
    <row r="41">
      <c r="A41" s="26" t="inlineStr"/>
      <c r="B41" s="26" t="inlineStr"/>
      <c r="C41" s="26" t="inlineStr"/>
      <c r="D41" s="26" t="inlineStr"/>
      <c r="E41" s="26" t="inlineStr"/>
      <c r="F41" s="26" t="inlineStr"/>
      <c r="G41" s="26" t="inlineStr"/>
      <c r="H41" s="26" t="inlineStr"/>
      <c r="I41" s="26" t="inlineStr"/>
      <c r="J41" s="27" t="inlineStr"/>
      <c r="K41" s="27" t="inlineStr"/>
      <c r="L41" s="27" t="inlineStr"/>
      <c r="M41" s="28" t="inlineStr"/>
      <c r="N41" s="29">
        <f>IFERROR(IF($A41="","",SUMIFS('Daily Room Blocks'!$I$2:$I$201,'Daily Room Blocks'!$B$2:$B$201,$A41)),"")</f>
        <v/>
      </c>
      <c r="O41" s="29">
        <f>IFERROR(IF($A41="","",SUMIFS('Daily Room Blocks'!$J$2:$J$201,'Daily Room Blocks'!$B$2:$B$201,$A41)),"")</f>
        <v/>
      </c>
      <c r="P41" s="30">
        <f>IFERROR(IF($A41="","",$O41/$N41),"")</f>
        <v/>
      </c>
      <c r="Q41" s="31">
        <f>IFERROR(IF($A41="","",SUMIFS('Daily Room Blocks'!$O$2:$O$201,'Daily Room Blocks'!$B$2:$B$201,$A41)/$O41),"")</f>
        <v/>
      </c>
      <c r="R41" s="31">
        <f>IFERROR(IF($A41="","",SUMIFS('Daily Room Blocks'!$O$2:$O$201,'Daily Room Blocks'!$B$2:$B$201,$A41)),"")</f>
        <v/>
      </c>
      <c r="S41" s="32" t="inlineStr"/>
      <c r="T41" s="32" t="inlineStr"/>
      <c r="U41" s="33" t="inlineStr"/>
      <c r="V41" s="30">
        <f>IFERROR(IF($A41="","",IF($U41="",'Dashboard'!$B$5,$U41)),"")</f>
        <v/>
      </c>
      <c r="W41" s="33" t="inlineStr"/>
      <c r="X41" s="30">
        <f>IFERROR(IF($A41="","",IF($W41="",'Dashboard'!$B$6,$W41)),"")</f>
        <v/>
      </c>
      <c r="Y41" s="33" t="inlineStr"/>
      <c r="Z41" s="30">
        <f>IFERROR(IF($A41="","",IF($Y41="",'Dashboard'!$B$7,$Y41)),"")</f>
        <v/>
      </c>
      <c r="AA41" s="31">
        <f>IFERROR(IF($A41="","",($S41+$T41)*$V41),"")</f>
        <v/>
      </c>
      <c r="AB41" s="31">
        <f>IFERROR(IF($A41="","",($S41+$T41+$AA41)*$X41),"")</f>
        <v/>
      </c>
      <c r="AC41" s="31">
        <f>IFERROR(IF($A41="","",$R41*$Z41),"")</f>
        <v/>
      </c>
      <c r="AD41" s="31">
        <f>IFERROR(IF($A41="","",SUM($R41,$S41,$T41,$AA41,$AB41,$AC41)),"")</f>
        <v/>
      </c>
      <c r="AE41" s="32" t="inlineStr"/>
      <c r="AF41" s="32" t="inlineStr"/>
      <c r="AG41" s="31">
        <f>IFERROR(IF($A41="","",MAX(0,$AE41-$AF41)),"")</f>
        <v/>
      </c>
      <c r="AH41" s="27" t="inlineStr"/>
      <c r="AI41" s="34">
        <f>IFERROR(IF($A41="","",IF($AE41&lt;=0,"Not Required",IF($AG41&lt;=0,"Paid",IF($AH41="","Due Date Needed",IF($AH41&lt;TODAY(),"Overdue","Open"))))),"")</f>
        <v/>
      </c>
      <c r="AJ41" s="27" t="inlineStr"/>
      <c r="AK41" s="27" t="inlineStr"/>
      <c r="AL41" s="26" t="inlineStr"/>
      <c r="AM41" s="34">
        <f>IFERROR(IF($A41="","",IF(OR($E41="Canceled",$E41="Lost",$E41="Completed"),"Closed",IF(AND($L41&lt;&gt;"",$L41&lt;TODAY()),"Cutoff Passed",IF(AND($L41&lt;&gt;"",$L41&gt;=TODAY(),$L41&lt;=TODAY()+'Dashboard'!$B$8),"Cutoff Approaching",IF(AND($AK41&lt;&gt;"",$AK41&lt;TODAY()),"Follow-Up Overdue",IF(AND($L41&lt;&gt;"",$L41&lt;=TODAY()+'Dashboard'!$B$8,$N41&gt;0,$P41&lt;'Dashboard'!$B$10),"Low Pickup","On Track")))))),"")</f>
        <v/>
      </c>
      <c r="AN41" s="26" t="inlineStr"/>
    </row>
    <row r="42">
      <c r="A42" s="26" t="inlineStr"/>
      <c r="B42" s="26" t="inlineStr"/>
      <c r="C42" s="26" t="inlineStr"/>
      <c r="D42" s="26" t="inlineStr"/>
      <c r="E42" s="26" t="inlineStr"/>
      <c r="F42" s="26" t="inlineStr"/>
      <c r="G42" s="26" t="inlineStr"/>
      <c r="H42" s="26" t="inlineStr"/>
      <c r="I42" s="26" t="inlineStr"/>
      <c r="J42" s="27" t="inlineStr"/>
      <c r="K42" s="27" t="inlineStr"/>
      <c r="L42" s="27" t="inlineStr"/>
      <c r="M42" s="28" t="inlineStr"/>
      <c r="N42" s="29">
        <f>IFERROR(IF($A42="","",SUMIFS('Daily Room Blocks'!$I$2:$I$201,'Daily Room Blocks'!$B$2:$B$201,$A42)),"")</f>
        <v/>
      </c>
      <c r="O42" s="29">
        <f>IFERROR(IF($A42="","",SUMIFS('Daily Room Blocks'!$J$2:$J$201,'Daily Room Blocks'!$B$2:$B$201,$A42)),"")</f>
        <v/>
      </c>
      <c r="P42" s="30">
        <f>IFERROR(IF($A42="","",$O42/$N42),"")</f>
        <v/>
      </c>
      <c r="Q42" s="31">
        <f>IFERROR(IF($A42="","",SUMIFS('Daily Room Blocks'!$O$2:$O$201,'Daily Room Blocks'!$B$2:$B$201,$A42)/$O42),"")</f>
        <v/>
      </c>
      <c r="R42" s="31">
        <f>IFERROR(IF($A42="","",SUMIFS('Daily Room Blocks'!$O$2:$O$201,'Daily Room Blocks'!$B$2:$B$201,$A42)),"")</f>
        <v/>
      </c>
      <c r="S42" s="32" t="inlineStr"/>
      <c r="T42" s="32" t="inlineStr"/>
      <c r="U42" s="33" t="inlineStr"/>
      <c r="V42" s="30">
        <f>IFERROR(IF($A42="","",IF($U42="",'Dashboard'!$B$5,$U42)),"")</f>
        <v/>
      </c>
      <c r="W42" s="33" t="inlineStr"/>
      <c r="X42" s="30">
        <f>IFERROR(IF($A42="","",IF($W42="",'Dashboard'!$B$6,$W42)),"")</f>
        <v/>
      </c>
      <c r="Y42" s="33" t="inlineStr"/>
      <c r="Z42" s="30">
        <f>IFERROR(IF($A42="","",IF($Y42="",'Dashboard'!$B$7,$Y42)),"")</f>
        <v/>
      </c>
      <c r="AA42" s="31">
        <f>IFERROR(IF($A42="","",($S42+$T42)*$V42),"")</f>
        <v/>
      </c>
      <c r="AB42" s="31">
        <f>IFERROR(IF($A42="","",($S42+$T42+$AA42)*$X42),"")</f>
        <v/>
      </c>
      <c r="AC42" s="31">
        <f>IFERROR(IF($A42="","",$R42*$Z42),"")</f>
        <v/>
      </c>
      <c r="AD42" s="31">
        <f>IFERROR(IF($A42="","",SUM($R42,$S42,$T42,$AA42,$AB42,$AC42)),"")</f>
        <v/>
      </c>
      <c r="AE42" s="32" t="inlineStr"/>
      <c r="AF42" s="32" t="inlineStr"/>
      <c r="AG42" s="31">
        <f>IFERROR(IF($A42="","",MAX(0,$AE42-$AF42)),"")</f>
        <v/>
      </c>
      <c r="AH42" s="27" t="inlineStr"/>
      <c r="AI42" s="34">
        <f>IFERROR(IF($A42="","",IF($AE42&lt;=0,"Not Required",IF($AG42&lt;=0,"Paid",IF($AH42="","Due Date Needed",IF($AH42&lt;TODAY(),"Overdue","Open"))))),"")</f>
        <v/>
      </c>
      <c r="AJ42" s="27" t="inlineStr"/>
      <c r="AK42" s="27" t="inlineStr"/>
      <c r="AL42" s="26" t="inlineStr"/>
      <c r="AM42" s="34">
        <f>IFERROR(IF($A42="","",IF(OR($E42="Canceled",$E42="Lost",$E42="Completed"),"Closed",IF(AND($L42&lt;&gt;"",$L42&lt;TODAY()),"Cutoff Passed",IF(AND($L42&lt;&gt;"",$L42&gt;=TODAY(),$L42&lt;=TODAY()+'Dashboard'!$B$8),"Cutoff Approaching",IF(AND($AK42&lt;&gt;"",$AK42&lt;TODAY()),"Follow-Up Overdue",IF(AND($L42&lt;&gt;"",$L42&lt;=TODAY()+'Dashboard'!$B$8,$N42&gt;0,$P42&lt;'Dashboard'!$B$10),"Low Pickup","On Track")))))),"")</f>
        <v/>
      </c>
      <c r="AN42" s="26" t="inlineStr"/>
    </row>
    <row r="43">
      <c r="A43" s="26" t="inlineStr"/>
      <c r="B43" s="26" t="inlineStr"/>
      <c r="C43" s="26" t="inlineStr"/>
      <c r="D43" s="26" t="inlineStr"/>
      <c r="E43" s="26" t="inlineStr"/>
      <c r="F43" s="26" t="inlineStr"/>
      <c r="G43" s="26" t="inlineStr"/>
      <c r="H43" s="26" t="inlineStr"/>
      <c r="I43" s="26" t="inlineStr"/>
      <c r="J43" s="27" t="inlineStr"/>
      <c r="K43" s="27" t="inlineStr"/>
      <c r="L43" s="27" t="inlineStr"/>
      <c r="M43" s="28" t="inlineStr"/>
      <c r="N43" s="29">
        <f>IFERROR(IF($A43="","",SUMIFS('Daily Room Blocks'!$I$2:$I$201,'Daily Room Blocks'!$B$2:$B$201,$A43)),"")</f>
        <v/>
      </c>
      <c r="O43" s="29">
        <f>IFERROR(IF($A43="","",SUMIFS('Daily Room Blocks'!$J$2:$J$201,'Daily Room Blocks'!$B$2:$B$201,$A43)),"")</f>
        <v/>
      </c>
      <c r="P43" s="30">
        <f>IFERROR(IF($A43="","",$O43/$N43),"")</f>
        <v/>
      </c>
      <c r="Q43" s="31">
        <f>IFERROR(IF($A43="","",SUMIFS('Daily Room Blocks'!$O$2:$O$201,'Daily Room Blocks'!$B$2:$B$201,$A43)/$O43),"")</f>
        <v/>
      </c>
      <c r="R43" s="31">
        <f>IFERROR(IF($A43="","",SUMIFS('Daily Room Blocks'!$O$2:$O$201,'Daily Room Blocks'!$B$2:$B$201,$A43)),"")</f>
        <v/>
      </c>
      <c r="S43" s="32" t="inlineStr"/>
      <c r="T43" s="32" t="inlineStr"/>
      <c r="U43" s="33" t="inlineStr"/>
      <c r="V43" s="30">
        <f>IFERROR(IF($A43="","",IF($U43="",'Dashboard'!$B$5,$U43)),"")</f>
        <v/>
      </c>
      <c r="W43" s="33" t="inlineStr"/>
      <c r="X43" s="30">
        <f>IFERROR(IF($A43="","",IF($W43="",'Dashboard'!$B$6,$W43)),"")</f>
        <v/>
      </c>
      <c r="Y43" s="33" t="inlineStr"/>
      <c r="Z43" s="30">
        <f>IFERROR(IF($A43="","",IF($Y43="",'Dashboard'!$B$7,$Y43)),"")</f>
        <v/>
      </c>
      <c r="AA43" s="31">
        <f>IFERROR(IF($A43="","",($S43+$T43)*$V43),"")</f>
        <v/>
      </c>
      <c r="AB43" s="31">
        <f>IFERROR(IF($A43="","",($S43+$T43+$AA43)*$X43),"")</f>
        <v/>
      </c>
      <c r="AC43" s="31">
        <f>IFERROR(IF($A43="","",$R43*$Z43),"")</f>
        <v/>
      </c>
      <c r="AD43" s="31">
        <f>IFERROR(IF($A43="","",SUM($R43,$S43,$T43,$AA43,$AB43,$AC43)),"")</f>
        <v/>
      </c>
      <c r="AE43" s="32" t="inlineStr"/>
      <c r="AF43" s="32" t="inlineStr"/>
      <c r="AG43" s="31">
        <f>IFERROR(IF($A43="","",MAX(0,$AE43-$AF43)),"")</f>
        <v/>
      </c>
      <c r="AH43" s="27" t="inlineStr"/>
      <c r="AI43" s="34">
        <f>IFERROR(IF($A43="","",IF($AE43&lt;=0,"Not Required",IF($AG43&lt;=0,"Paid",IF($AH43="","Due Date Needed",IF($AH43&lt;TODAY(),"Overdue","Open"))))),"")</f>
        <v/>
      </c>
      <c r="AJ43" s="27" t="inlineStr"/>
      <c r="AK43" s="27" t="inlineStr"/>
      <c r="AL43" s="26" t="inlineStr"/>
      <c r="AM43" s="34">
        <f>IFERROR(IF($A43="","",IF(OR($E43="Canceled",$E43="Lost",$E43="Completed"),"Closed",IF(AND($L43&lt;&gt;"",$L43&lt;TODAY()),"Cutoff Passed",IF(AND($L43&lt;&gt;"",$L43&gt;=TODAY(),$L43&lt;=TODAY()+'Dashboard'!$B$8),"Cutoff Approaching",IF(AND($AK43&lt;&gt;"",$AK43&lt;TODAY()),"Follow-Up Overdue",IF(AND($L43&lt;&gt;"",$L43&lt;=TODAY()+'Dashboard'!$B$8,$N43&gt;0,$P43&lt;'Dashboard'!$B$10),"Low Pickup","On Track")))))),"")</f>
        <v/>
      </c>
      <c r="AN43" s="26" t="inlineStr"/>
    </row>
    <row r="44">
      <c r="A44" s="26" t="inlineStr"/>
      <c r="B44" s="26" t="inlineStr"/>
      <c r="C44" s="26" t="inlineStr"/>
      <c r="D44" s="26" t="inlineStr"/>
      <c r="E44" s="26" t="inlineStr"/>
      <c r="F44" s="26" t="inlineStr"/>
      <c r="G44" s="26" t="inlineStr"/>
      <c r="H44" s="26" t="inlineStr"/>
      <c r="I44" s="26" t="inlineStr"/>
      <c r="J44" s="27" t="inlineStr"/>
      <c r="K44" s="27" t="inlineStr"/>
      <c r="L44" s="27" t="inlineStr"/>
      <c r="M44" s="28" t="inlineStr"/>
      <c r="N44" s="29">
        <f>IFERROR(IF($A44="","",SUMIFS('Daily Room Blocks'!$I$2:$I$201,'Daily Room Blocks'!$B$2:$B$201,$A44)),"")</f>
        <v/>
      </c>
      <c r="O44" s="29">
        <f>IFERROR(IF($A44="","",SUMIFS('Daily Room Blocks'!$J$2:$J$201,'Daily Room Blocks'!$B$2:$B$201,$A44)),"")</f>
        <v/>
      </c>
      <c r="P44" s="30">
        <f>IFERROR(IF($A44="","",$O44/$N44),"")</f>
        <v/>
      </c>
      <c r="Q44" s="31">
        <f>IFERROR(IF($A44="","",SUMIFS('Daily Room Blocks'!$O$2:$O$201,'Daily Room Blocks'!$B$2:$B$201,$A44)/$O44),"")</f>
        <v/>
      </c>
      <c r="R44" s="31">
        <f>IFERROR(IF($A44="","",SUMIFS('Daily Room Blocks'!$O$2:$O$201,'Daily Room Blocks'!$B$2:$B$201,$A44)),"")</f>
        <v/>
      </c>
      <c r="S44" s="32" t="inlineStr"/>
      <c r="T44" s="32" t="inlineStr"/>
      <c r="U44" s="33" t="inlineStr"/>
      <c r="V44" s="30">
        <f>IFERROR(IF($A44="","",IF($U44="",'Dashboard'!$B$5,$U44)),"")</f>
        <v/>
      </c>
      <c r="W44" s="33" t="inlineStr"/>
      <c r="X44" s="30">
        <f>IFERROR(IF($A44="","",IF($W44="",'Dashboard'!$B$6,$W44)),"")</f>
        <v/>
      </c>
      <c r="Y44" s="33" t="inlineStr"/>
      <c r="Z44" s="30">
        <f>IFERROR(IF($A44="","",IF($Y44="",'Dashboard'!$B$7,$Y44)),"")</f>
        <v/>
      </c>
      <c r="AA44" s="31">
        <f>IFERROR(IF($A44="","",($S44+$T44)*$V44),"")</f>
        <v/>
      </c>
      <c r="AB44" s="31">
        <f>IFERROR(IF($A44="","",($S44+$T44+$AA44)*$X44),"")</f>
        <v/>
      </c>
      <c r="AC44" s="31">
        <f>IFERROR(IF($A44="","",$R44*$Z44),"")</f>
        <v/>
      </c>
      <c r="AD44" s="31">
        <f>IFERROR(IF($A44="","",SUM($R44,$S44,$T44,$AA44,$AB44,$AC44)),"")</f>
        <v/>
      </c>
      <c r="AE44" s="32" t="inlineStr"/>
      <c r="AF44" s="32" t="inlineStr"/>
      <c r="AG44" s="31">
        <f>IFERROR(IF($A44="","",MAX(0,$AE44-$AF44)),"")</f>
        <v/>
      </c>
      <c r="AH44" s="27" t="inlineStr"/>
      <c r="AI44" s="34">
        <f>IFERROR(IF($A44="","",IF($AE44&lt;=0,"Not Required",IF($AG44&lt;=0,"Paid",IF($AH44="","Due Date Needed",IF($AH44&lt;TODAY(),"Overdue","Open"))))),"")</f>
        <v/>
      </c>
      <c r="AJ44" s="27" t="inlineStr"/>
      <c r="AK44" s="27" t="inlineStr"/>
      <c r="AL44" s="26" t="inlineStr"/>
      <c r="AM44" s="34">
        <f>IFERROR(IF($A44="","",IF(OR($E44="Canceled",$E44="Lost",$E44="Completed"),"Closed",IF(AND($L44&lt;&gt;"",$L44&lt;TODAY()),"Cutoff Passed",IF(AND($L44&lt;&gt;"",$L44&gt;=TODAY(),$L44&lt;=TODAY()+'Dashboard'!$B$8),"Cutoff Approaching",IF(AND($AK44&lt;&gt;"",$AK44&lt;TODAY()),"Follow-Up Overdue",IF(AND($L44&lt;&gt;"",$L44&lt;=TODAY()+'Dashboard'!$B$8,$N44&gt;0,$P44&lt;'Dashboard'!$B$10),"Low Pickup","On Track")))))),"")</f>
        <v/>
      </c>
      <c r="AN44" s="26" t="inlineStr"/>
    </row>
    <row r="45">
      <c r="A45" s="26" t="inlineStr"/>
      <c r="B45" s="26" t="inlineStr"/>
      <c r="C45" s="26" t="inlineStr"/>
      <c r="D45" s="26" t="inlineStr"/>
      <c r="E45" s="26" t="inlineStr"/>
      <c r="F45" s="26" t="inlineStr"/>
      <c r="G45" s="26" t="inlineStr"/>
      <c r="H45" s="26" t="inlineStr"/>
      <c r="I45" s="26" t="inlineStr"/>
      <c r="J45" s="27" t="inlineStr"/>
      <c r="K45" s="27" t="inlineStr"/>
      <c r="L45" s="27" t="inlineStr"/>
      <c r="M45" s="28" t="inlineStr"/>
      <c r="N45" s="29">
        <f>IFERROR(IF($A45="","",SUMIFS('Daily Room Blocks'!$I$2:$I$201,'Daily Room Blocks'!$B$2:$B$201,$A45)),"")</f>
        <v/>
      </c>
      <c r="O45" s="29">
        <f>IFERROR(IF($A45="","",SUMIFS('Daily Room Blocks'!$J$2:$J$201,'Daily Room Blocks'!$B$2:$B$201,$A45)),"")</f>
        <v/>
      </c>
      <c r="P45" s="30">
        <f>IFERROR(IF($A45="","",$O45/$N45),"")</f>
        <v/>
      </c>
      <c r="Q45" s="31">
        <f>IFERROR(IF($A45="","",SUMIFS('Daily Room Blocks'!$O$2:$O$201,'Daily Room Blocks'!$B$2:$B$201,$A45)/$O45),"")</f>
        <v/>
      </c>
      <c r="R45" s="31">
        <f>IFERROR(IF($A45="","",SUMIFS('Daily Room Blocks'!$O$2:$O$201,'Daily Room Blocks'!$B$2:$B$201,$A45)),"")</f>
        <v/>
      </c>
      <c r="S45" s="32" t="inlineStr"/>
      <c r="T45" s="32" t="inlineStr"/>
      <c r="U45" s="33" t="inlineStr"/>
      <c r="V45" s="30">
        <f>IFERROR(IF($A45="","",IF($U45="",'Dashboard'!$B$5,$U45)),"")</f>
        <v/>
      </c>
      <c r="W45" s="33" t="inlineStr"/>
      <c r="X45" s="30">
        <f>IFERROR(IF($A45="","",IF($W45="",'Dashboard'!$B$6,$W45)),"")</f>
        <v/>
      </c>
      <c r="Y45" s="33" t="inlineStr"/>
      <c r="Z45" s="30">
        <f>IFERROR(IF($A45="","",IF($Y45="",'Dashboard'!$B$7,$Y45)),"")</f>
        <v/>
      </c>
      <c r="AA45" s="31">
        <f>IFERROR(IF($A45="","",($S45+$T45)*$V45),"")</f>
        <v/>
      </c>
      <c r="AB45" s="31">
        <f>IFERROR(IF($A45="","",($S45+$T45+$AA45)*$X45),"")</f>
        <v/>
      </c>
      <c r="AC45" s="31">
        <f>IFERROR(IF($A45="","",$R45*$Z45),"")</f>
        <v/>
      </c>
      <c r="AD45" s="31">
        <f>IFERROR(IF($A45="","",SUM($R45,$S45,$T45,$AA45,$AB45,$AC45)),"")</f>
        <v/>
      </c>
      <c r="AE45" s="32" t="inlineStr"/>
      <c r="AF45" s="32" t="inlineStr"/>
      <c r="AG45" s="31">
        <f>IFERROR(IF($A45="","",MAX(0,$AE45-$AF45)),"")</f>
        <v/>
      </c>
      <c r="AH45" s="27" t="inlineStr"/>
      <c r="AI45" s="34">
        <f>IFERROR(IF($A45="","",IF($AE45&lt;=0,"Not Required",IF($AG45&lt;=0,"Paid",IF($AH45="","Due Date Needed",IF($AH45&lt;TODAY(),"Overdue","Open"))))),"")</f>
        <v/>
      </c>
      <c r="AJ45" s="27" t="inlineStr"/>
      <c r="AK45" s="27" t="inlineStr"/>
      <c r="AL45" s="26" t="inlineStr"/>
      <c r="AM45" s="34">
        <f>IFERROR(IF($A45="","",IF(OR($E45="Canceled",$E45="Lost",$E45="Completed"),"Closed",IF(AND($L45&lt;&gt;"",$L45&lt;TODAY()),"Cutoff Passed",IF(AND($L45&lt;&gt;"",$L45&gt;=TODAY(),$L45&lt;=TODAY()+'Dashboard'!$B$8),"Cutoff Approaching",IF(AND($AK45&lt;&gt;"",$AK45&lt;TODAY()),"Follow-Up Overdue",IF(AND($L45&lt;&gt;"",$L45&lt;=TODAY()+'Dashboard'!$B$8,$N45&gt;0,$P45&lt;'Dashboard'!$B$10),"Low Pickup","On Track")))))),"")</f>
        <v/>
      </c>
      <c r="AN45" s="26" t="inlineStr"/>
    </row>
    <row r="46">
      <c r="A46" s="26" t="inlineStr"/>
      <c r="B46" s="26" t="inlineStr"/>
      <c r="C46" s="26" t="inlineStr"/>
      <c r="D46" s="26" t="inlineStr"/>
      <c r="E46" s="26" t="inlineStr"/>
      <c r="F46" s="26" t="inlineStr"/>
      <c r="G46" s="26" t="inlineStr"/>
      <c r="H46" s="26" t="inlineStr"/>
      <c r="I46" s="26" t="inlineStr"/>
      <c r="J46" s="27" t="inlineStr"/>
      <c r="K46" s="27" t="inlineStr"/>
      <c r="L46" s="27" t="inlineStr"/>
      <c r="M46" s="28" t="inlineStr"/>
      <c r="N46" s="29">
        <f>IFERROR(IF($A46="","",SUMIFS('Daily Room Blocks'!$I$2:$I$201,'Daily Room Blocks'!$B$2:$B$201,$A46)),"")</f>
        <v/>
      </c>
      <c r="O46" s="29">
        <f>IFERROR(IF($A46="","",SUMIFS('Daily Room Blocks'!$J$2:$J$201,'Daily Room Blocks'!$B$2:$B$201,$A46)),"")</f>
        <v/>
      </c>
      <c r="P46" s="30">
        <f>IFERROR(IF($A46="","",$O46/$N46),"")</f>
        <v/>
      </c>
      <c r="Q46" s="31">
        <f>IFERROR(IF($A46="","",SUMIFS('Daily Room Blocks'!$O$2:$O$201,'Daily Room Blocks'!$B$2:$B$201,$A46)/$O46),"")</f>
        <v/>
      </c>
      <c r="R46" s="31">
        <f>IFERROR(IF($A46="","",SUMIFS('Daily Room Blocks'!$O$2:$O$201,'Daily Room Blocks'!$B$2:$B$201,$A46)),"")</f>
        <v/>
      </c>
      <c r="S46" s="32" t="inlineStr"/>
      <c r="T46" s="32" t="inlineStr"/>
      <c r="U46" s="33" t="inlineStr"/>
      <c r="V46" s="30">
        <f>IFERROR(IF($A46="","",IF($U46="",'Dashboard'!$B$5,$U46)),"")</f>
        <v/>
      </c>
      <c r="W46" s="33" t="inlineStr"/>
      <c r="X46" s="30">
        <f>IFERROR(IF($A46="","",IF($W46="",'Dashboard'!$B$6,$W46)),"")</f>
        <v/>
      </c>
      <c r="Y46" s="33" t="inlineStr"/>
      <c r="Z46" s="30">
        <f>IFERROR(IF($A46="","",IF($Y46="",'Dashboard'!$B$7,$Y46)),"")</f>
        <v/>
      </c>
      <c r="AA46" s="31">
        <f>IFERROR(IF($A46="","",($S46+$T46)*$V46),"")</f>
        <v/>
      </c>
      <c r="AB46" s="31">
        <f>IFERROR(IF($A46="","",($S46+$T46+$AA46)*$X46),"")</f>
        <v/>
      </c>
      <c r="AC46" s="31">
        <f>IFERROR(IF($A46="","",$R46*$Z46),"")</f>
        <v/>
      </c>
      <c r="AD46" s="31">
        <f>IFERROR(IF($A46="","",SUM($R46,$S46,$T46,$AA46,$AB46,$AC46)),"")</f>
        <v/>
      </c>
      <c r="AE46" s="32" t="inlineStr"/>
      <c r="AF46" s="32" t="inlineStr"/>
      <c r="AG46" s="31">
        <f>IFERROR(IF($A46="","",MAX(0,$AE46-$AF46)),"")</f>
        <v/>
      </c>
      <c r="AH46" s="27" t="inlineStr"/>
      <c r="AI46" s="34">
        <f>IFERROR(IF($A46="","",IF($AE46&lt;=0,"Not Required",IF($AG46&lt;=0,"Paid",IF($AH46="","Due Date Needed",IF($AH46&lt;TODAY(),"Overdue","Open"))))),"")</f>
        <v/>
      </c>
      <c r="AJ46" s="27" t="inlineStr"/>
      <c r="AK46" s="27" t="inlineStr"/>
      <c r="AL46" s="26" t="inlineStr"/>
      <c r="AM46" s="34">
        <f>IFERROR(IF($A46="","",IF(OR($E46="Canceled",$E46="Lost",$E46="Completed"),"Closed",IF(AND($L46&lt;&gt;"",$L46&lt;TODAY()),"Cutoff Passed",IF(AND($L46&lt;&gt;"",$L46&gt;=TODAY(),$L46&lt;=TODAY()+'Dashboard'!$B$8),"Cutoff Approaching",IF(AND($AK46&lt;&gt;"",$AK46&lt;TODAY()),"Follow-Up Overdue",IF(AND($L46&lt;&gt;"",$L46&lt;=TODAY()+'Dashboard'!$B$8,$N46&gt;0,$P46&lt;'Dashboard'!$B$10),"Low Pickup","On Track")))))),"")</f>
        <v/>
      </c>
      <c r="AN46" s="26" t="inlineStr"/>
    </row>
    <row r="47">
      <c r="A47" s="26" t="inlineStr"/>
      <c r="B47" s="26" t="inlineStr"/>
      <c r="C47" s="26" t="inlineStr"/>
      <c r="D47" s="26" t="inlineStr"/>
      <c r="E47" s="26" t="inlineStr"/>
      <c r="F47" s="26" t="inlineStr"/>
      <c r="G47" s="26" t="inlineStr"/>
      <c r="H47" s="26" t="inlineStr"/>
      <c r="I47" s="26" t="inlineStr"/>
      <c r="J47" s="27" t="inlineStr"/>
      <c r="K47" s="27" t="inlineStr"/>
      <c r="L47" s="27" t="inlineStr"/>
      <c r="M47" s="28" t="inlineStr"/>
      <c r="N47" s="29">
        <f>IFERROR(IF($A47="","",SUMIFS('Daily Room Blocks'!$I$2:$I$201,'Daily Room Blocks'!$B$2:$B$201,$A47)),"")</f>
        <v/>
      </c>
      <c r="O47" s="29">
        <f>IFERROR(IF($A47="","",SUMIFS('Daily Room Blocks'!$J$2:$J$201,'Daily Room Blocks'!$B$2:$B$201,$A47)),"")</f>
        <v/>
      </c>
      <c r="P47" s="30">
        <f>IFERROR(IF($A47="","",$O47/$N47),"")</f>
        <v/>
      </c>
      <c r="Q47" s="31">
        <f>IFERROR(IF($A47="","",SUMIFS('Daily Room Blocks'!$O$2:$O$201,'Daily Room Blocks'!$B$2:$B$201,$A47)/$O47),"")</f>
        <v/>
      </c>
      <c r="R47" s="31">
        <f>IFERROR(IF($A47="","",SUMIFS('Daily Room Blocks'!$O$2:$O$201,'Daily Room Blocks'!$B$2:$B$201,$A47)),"")</f>
        <v/>
      </c>
      <c r="S47" s="32" t="inlineStr"/>
      <c r="T47" s="32" t="inlineStr"/>
      <c r="U47" s="33" t="inlineStr"/>
      <c r="V47" s="30">
        <f>IFERROR(IF($A47="","",IF($U47="",'Dashboard'!$B$5,$U47)),"")</f>
        <v/>
      </c>
      <c r="W47" s="33" t="inlineStr"/>
      <c r="X47" s="30">
        <f>IFERROR(IF($A47="","",IF($W47="",'Dashboard'!$B$6,$W47)),"")</f>
        <v/>
      </c>
      <c r="Y47" s="33" t="inlineStr"/>
      <c r="Z47" s="30">
        <f>IFERROR(IF($A47="","",IF($Y47="",'Dashboard'!$B$7,$Y47)),"")</f>
        <v/>
      </c>
      <c r="AA47" s="31">
        <f>IFERROR(IF($A47="","",($S47+$T47)*$V47),"")</f>
        <v/>
      </c>
      <c r="AB47" s="31">
        <f>IFERROR(IF($A47="","",($S47+$T47+$AA47)*$X47),"")</f>
        <v/>
      </c>
      <c r="AC47" s="31">
        <f>IFERROR(IF($A47="","",$R47*$Z47),"")</f>
        <v/>
      </c>
      <c r="AD47" s="31">
        <f>IFERROR(IF($A47="","",SUM($R47,$S47,$T47,$AA47,$AB47,$AC47)),"")</f>
        <v/>
      </c>
      <c r="AE47" s="32" t="inlineStr"/>
      <c r="AF47" s="32" t="inlineStr"/>
      <c r="AG47" s="31">
        <f>IFERROR(IF($A47="","",MAX(0,$AE47-$AF47)),"")</f>
        <v/>
      </c>
      <c r="AH47" s="27" t="inlineStr"/>
      <c r="AI47" s="34">
        <f>IFERROR(IF($A47="","",IF($AE47&lt;=0,"Not Required",IF($AG47&lt;=0,"Paid",IF($AH47="","Due Date Needed",IF($AH47&lt;TODAY(),"Overdue","Open"))))),"")</f>
        <v/>
      </c>
      <c r="AJ47" s="27" t="inlineStr"/>
      <c r="AK47" s="27" t="inlineStr"/>
      <c r="AL47" s="26" t="inlineStr"/>
      <c r="AM47" s="34">
        <f>IFERROR(IF($A47="","",IF(OR($E47="Canceled",$E47="Lost",$E47="Completed"),"Closed",IF(AND($L47&lt;&gt;"",$L47&lt;TODAY()),"Cutoff Passed",IF(AND($L47&lt;&gt;"",$L47&gt;=TODAY(),$L47&lt;=TODAY()+'Dashboard'!$B$8),"Cutoff Approaching",IF(AND($AK47&lt;&gt;"",$AK47&lt;TODAY()),"Follow-Up Overdue",IF(AND($L47&lt;&gt;"",$L47&lt;=TODAY()+'Dashboard'!$B$8,$N47&gt;0,$P47&lt;'Dashboard'!$B$10),"Low Pickup","On Track")))))),"")</f>
        <v/>
      </c>
      <c r="AN47" s="26" t="inlineStr"/>
    </row>
    <row r="48">
      <c r="A48" s="26" t="inlineStr"/>
      <c r="B48" s="26" t="inlineStr"/>
      <c r="C48" s="26" t="inlineStr"/>
      <c r="D48" s="26" t="inlineStr"/>
      <c r="E48" s="26" t="inlineStr"/>
      <c r="F48" s="26" t="inlineStr"/>
      <c r="G48" s="26" t="inlineStr"/>
      <c r="H48" s="26" t="inlineStr"/>
      <c r="I48" s="26" t="inlineStr"/>
      <c r="J48" s="27" t="inlineStr"/>
      <c r="K48" s="27" t="inlineStr"/>
      <c r="L48" s="27" t="inlineStr"/>
      <c r="M48" s="28" t="inlineStr"/>
      <c r="N48" s="29">
        <f>IFERROR(IF($A48="","",SUMIFS('Daily Room Blocks'!$I$2:$I$201,'Daily Room Blocks'!$B$2:$B$201,$A48)),"")</f>
        <v/>
      </c>
      <c r="O48" s="29">
        <f>IFERROR(IF($A48="","",SUMIFS('Daily Room Blocks'!$J$2:$J$201,'Daily Room Blocks'!$B$2:$B$201,$A48)),"")</f>
        <v/>
      </c>
      <c r="P48" s="30">
        <f>IFERROR(IF($A48="","",$O48/$N48),"")</f>
        <v/>
      </c>
      <c r="Q48" s="31">
        <f>IFERROR(IF($A48="","",SUMIFS('Daily Room Blocks'!$O$2:$O$201,'Daily Room Blocks'!$B$2:$B$201,$A48)/$O48),"")</f>
        <v/>
      </c>
      <c r="R48" s="31">
        <f>IFERROR(IF($A48="","",SUMIFS('Daily Room Blocks'!$O$2:$O$201,'Daily Room Blocks'!$B$2:$B$201,$A48)),"")</f>
        <v/>
      </c>
      <c r="S48" s="32" t="inlineStr"/>
      <c r="T48" s="32" t="inlineStr"/>
      <c r="U48" s="33" t="inlineStr"/>
      <c r="V48" s="30">
        <f>IFERROR(IF($A48="","",IF($U48="",'Dashboard'!$B$5,$U48)),"")</f>
        <v/>
      </c>
      <c r="W48" s="33" t="inlineStr"/>
      <c r="X48" s="30">
        <f>IFERROR(IF($A48="","",IF($W48="",'Dashboard'!$B$6,$W48)),"")</f>
        <v/>
      </c>
      <c r="Y48" s="33" t="inlineStr"/>
      <c r="Z48" s="30">
        <f>IFERROR(IF($A48="","",IF($Y48="",'Dashboard'!$B$7,$Y48)),"")</f>
        <v/>
      </c>
      <c r="AA48" s="31">
        <f>IFERROR(IF($A48="","",($S48+$T48)*$V48),"")</f>
        <v/>
      </c>
      <c r="AB48" s="31">
        <f>IFERROR(IF($A48="","",($S48+$T48+$AA48)*$X48),"")</f>
        <v/>
      </c>
      <c r="AC48" s="31">
        <f>IFERROR(IF($A48="","",$R48*$Z48),"")</f>
        <v/>
      </c>
      <c r="AD48" s="31">
        <f>IFERROR(IF($A48="","",SUM($R48,$S48,$T48,$AA48,$AB48,$AC48)),"")</f>
        <v/>
      </c>
      <c r="AE48" s="32" t="inlineStr"/>
      <c r="AF48" s="32" t="inlineStr"/>
      <c r="AG48" s="31">
        <f>IFERROR(IF($A48="","",MAX(0,$AE48-$AF48)),"")</f>
        <v/>
      </c>
      <c r="AH48" s="27" t="inlineStr"/>
      <c r="AI48" s="34">
        <f>IFERROR(IF($A48="","",IF($AE48&lt;=0,"Not Required",IF($AG48&lt;=0,"Paid",IF($AH48="","Due Date Needed",IF($AH48&lt;TODAY(),"Overdue","Open"))))),"")</f>
        <v/>
      </c>
      <c r="AJ48" s="27" t="inlineStr"/>
      <c r="AK48" s="27" t="inlineStr"/>
      <c r="AL48" s="26" t="inlineStr"/>
      <c r="AM48" s="34">
        <f>IFERROR(IF($A48="","",IF(OR($E48="Canceled",$E48="Lost",$E48="Completed"),"Closed",IF(AND($L48&lt;&gt;"",$L48&lt;TODAY()),"Cutoff Passed",IF(AND($L48&lt;&gt;"",$L48&gt;=TODAY(),$L48&lt;=TODAY()+'Dashboard'!$B$8),"Cutoff Approaching",IF(AND($AK48&lt;&gt;"",$AK48&lt;TODAY()),"Follow-Up Overdue",IF(AND($L48&lt;&gt;"",$L48&lt;=TODAY()+'Dashboard'!$B$8,$N48&gt;0,$P48&lt;'Dashboard'!$B$10),"Low Pickup","On Track")))))),"")</f>
        <v/>
      </c>
      <c r="AN48" s="26" t="inlineStr"/>
    </row>
    <row r="49">
      <c r="A49" s="26" t="inlineStr"/>
      <c r="B49" s="26" t="inlineStr"/>
      <c r="C49" s="26" t="inlineStr"/>
      <c r="D49" s="26" t="inlineStr"/>
      <c r="E49" s="26" t="inlineStr"/>
      <c r="F49" s="26" t="inlineStr"/>
      <c r="G49" s="26" t="inlineStr"/>
      <c r="H49" s="26" t="inlineStr"/>
      <c r="I49" s="26" t="inlineStr"/>
      <c r="J49" s="27" t="inlineStr"/>
      <c r="K49" s="27" t="inlineStr"/>
      <c r="L49" s="27" t="inlineStr"/>
      <c r="M49" s="28" t="inlineStr"/>
      <c r="N49" s="29">
        <f>IFERROR(IF($A49="","",SUMIFS('Daily Room Blocks'!$I$2:$I$201,'Daily Room Blocks'!$B$2:$B$201,$A49)),"")</f>
        <v/>
      </c>
      <c r="O49" s="29">
        <f>IFERROR(IF($A49="","",SUMIFS('Daily Room Blocks'!$J$2:$J$201,'Daily Room Blocks'!$B$2:$B$201,$A49)),"")</f>
        <v/>
      </c>
      <c r="P49" s="30">
        <f>IFERROR(IF($A49="","",$O49/$N49),"")</f>
        <v/>
      </c>
      <c r="Q49" s="31">
        <f>IFERROR(IF($A49="","",SUMIFS('Daily Room Blocks'!$O$2:$O$201,'Daily Room Blocks'!$B$2:$B$201,$A49)/$O49),"")</f>
        <v/>
      </c>
      <c r="R49" s="31">
        <f>IFERROR(IF($A49="","",SUMIFS('Daily Room Blocks'!$O$2:$O$201,'Daily Room Blocks'!$B$2:$B$201,$A49)),"")</f>
        <v/>
      </c>
      <c r="S49" s="32" t="inlineStr"/>
      <c r="T49" s="32" t="inlineStr"/>
      <c r="U49" s="33" t="inlineStr"/>
      <c r="V49" s="30">
        <f>IFERROR(IF($A49="","",IF($U49="",'Dashboard'!$B$5,$U49)),"")</f>
        <v/>
      </c>
      <c r="W49" s="33" t="inlineStr"/>
      <c r="X49" s="30">
        <f>IFERROR(IF($A49="","",IF($W49="",'Dashboard'!$B$6,$W49)),"")</f>
        <v/>
      </c>
      <c r="Y49" s="33" t="inlineStr"/>
      <c r="Z49" s="30">
        <f>IFERROR(IF($A49="","",IF($Y49="",'Dashboard'!$B$7,$Y49)),"")</f>
        <v/>
      </c>
      <c r="AA49" s="31">
        <f>IFERROR(IF($A49="","",($S49+$T49)*$V49),"")</f>
        <v/>
      </c>
      <c r="AB49" s="31">
        <f>IFERROR(IF($A49="","",($S49+$T49+$AA49)*$X49),"")</f>
        <v/>
      </c>
      <c r="AC49" s="31">
        <f>IFERROR(IF($A49="","",$R49*$Z49),"")</f>
        <v/>
      </c>
      <c r="AD49" s="31">
        <f>IFERROR(IF($A49="","",SUM($R49,$S49,$T49,$AA49,$AB49,$AC49)),"")</f>
        <v/>
      </c>
      <c r="AE49" s="32" t="inlineStr"/>
      <c r="AF49" s="32" t="inlineStr"/>
      <c r="AG49" s="31">
        <f>IFERROR(IF($A49="","",MAX(0,$AE49-$AF49)),"")</f>
        <v/>
      </c>
      <c r="AH49" s="27" t="inlineStr"/>
      <c r="AI49" s="34">
        <f>IFERROR(IF($A49="","",IF($AE49&lt;=0,"Not Required",IF($AG49&lt;=0,"Paid",IF($AH49="","Due Date Needed",IF($AH49&lt;TODAY(),"Overdue","Open"))))),"")</f>
        <v/>
      </c>
      <c r="AJ49" s="27" t="inlineStr"/>
      <c r="AK49" s="27" t="inlineStr"/>
      <c r="AL49" s="26" t="inlineStr"/>
      <c r="AM49" s="34">
        <f>IFERROR(IF($A49="","",IF(OR($E49="Canceled",$E49="Lost",$E49="Completed"),"Closed",IF(AND($L49&lt;&gt;"",$L49&lt;TODAY()),"Cutoff Passed",IF(AND($L49&lt;&gt;"",$L49&gt;=TODAY(),$L49&lt;=TODAY()+'Dashboard'!$B$8),"Cutoff Approaching",IF(AND($AK49&lt;&gt;"",$AK49&lt;TODAY()),"Follow-Up Overdue",IF(AND($L49&lt;&gt;"",$L49&lt;=TODAY()+'Dashboard'!$B$8,$N49&gt;0,$P49&lt;'Dashboard'!$B$10),"Low Pickup","On Track")))))),"")</f>
        <v/>
      </c>
      <c r="AN49" s="26" t="inlineStr"/>
    </row>
    <row r="50">
      <c r="A50" s="26" t="inlineStr"/>
      <c r="B50" s="26" t="inlineStr"/>
      <c r="C50" s="26" t="inlineStr"/>
      <c r="D50" s="26" t="inlineStr"/>
      <c r="E50" s="26" t="inlineStr"/>
      <c r="F50" s="26" t="inlineStr"/>
      <c r="G50" s="26" t="inlineStr"/>
      <c r="H50" s="26" t="inlineStr"/>
      <c r="I50" s="26" t="inlineStr"/>
      <c r="J50" s="27" t="inlineStr"/>
      <c r="K50" s="27" t="inlineStr"/>
      <c r="L50" s="27" t="inlineStr"/>
      <c r="M50" s="28" t="inlineStr"/>
      <c r="N50" s="29">
        <f>IFERROR(IF($A50="","",SUMIFS('Daily Room Blocks'!$I$2:$I$201,'Daily Room Blocks'!$B$2:$B$201,$A50)),"")</f>
        <v/>
      </c>
      <c r="O50" s="29">
        <f>IFERROR(IF($A50="","",SUMIFS('Daily Room Blocks'!$J$2:$J$201,'Daily Room Blocks'!$B$2:$B$201,$A50)),"")</f>
        <v/>
      </c>
      <c r="P50" s="30">
        <f>IFERROR(IF($A50="","",$O50/$N50),"")</f>
        <v/>
      </c>
      <c r="Q50" s="31">
        <f>IFERROR(IF($A50="","",SUMIFS('Daily Room Blocks'!$O$2:$O$201,'Daily Room Blocks'!$B$2:$B$201,$A50)/$O50),"")</f>
        <v/>
      </c>
      <c r="R50" s="31">
        <f>IFERROR(IF($A50="","",SUMIFS('Daily Room Blocks'!$O$2:$O$201,'Daily Room Blocks'!$B$2:$B$201,$A50)),"")</f>
        <v/>
      </c>
      <c r="S50" s="32" t="inlineStr"/>
      <c r="T50" s="32" t="inlineStr"/>
      <c r="U50" s="33" t="inlineStr"/>
      <c r="V50" s="30">
        <f>IFERROR(IF($A50="","",IF($U50="",'Dashboard'!$B$5,$U50)),"")</f>
        <v/>
      </c>
      <c r="W50" s="33" t="inlineStr"/>
      <c r="X50" s="30">
        <f>IFERROR(IF($A50="","",IF($W50="",'Dashboard'!$B$6,$W50)),"")</f>
        <v/>
      </c>
      <c r="Y50" s="33" t="inlineStr"/>
      <c r="Z50" s="30">
        <f>IFERROR(IF($A50="","",IF($Y50="",'Dashboard'!$B$7,$Y50)),"")</f>
        <v/>
      </c>
      <c r="AA50" s="31">
        <f>IFERROR(IF($A50="","",($S50+$T50)*$V50),"")</f>
        <v/>
      </c>
      <c r="AB50" s="31">
        <f>IFERROR(IF($A50="","",($S50+$T50+$AA50)*$X50),"")</f>
        <v/>
      </c>
      <c r="AC50" s="31">
        <f>IFERROR(IF($A50="","",$R50*$Z50),"")</f>
        <v/>
      </c>
      <c r="AD50" s="31">
        <f>IFERROR(IF($A50="","",SUM($R50,$S50,$T50,$AA50,$AB50,$AC50)),"")</f>
        <v/>
      </c>
      <c r="AE50" s="32" t="inlineStr"/>
      <c r="AF50" s="32" t="inlineStr"/>
      <c r="AG50" s="31">
        <f>IFERROR(IF($A50="","",MAX(0,$AE50-$AF50)),"")</f>
        <v/>
      </c>
      <c r="AH50" s="27" t="inlineStr"/>
      <c r="AI50" s="34">
        <f>IFERROR(IF($A50="","",IF($AE50&lt;=0,"Not Required",IF($AG50&lt;=0,"Paid",IF($AH50="","Due Date Needed",IF($AH50&lt;TODAY(),"Overdue","Open"))))),"")</f>
        <v/>
      </c>
      <c r="AJ50" s="27" t="inlineStr"/>
      <c r="AK50" s="27" t="inlineStr"/>
      <c r="AL50" s="26" t="inlineStr"/>
      <c r="AM50" s="34">
        <f>IFERROR(IF($A50="","",IF(OR($E50="Canceled",$E50="Lost",$E50="Completed"),"Closed",IF(AND($L50&lt;&gt;"",$L50&lt;TODAY()),"Cutoff Passed",IF(AND($L50&lt;&gt;"",$L50&gt;=TODAY(),$L50&lt;=TODAY()+'Dashboard'!$B$8),"Cutoff Approaching",IF(AND($AK50&lt;&gt;"",$AK50&lt;TODAY()),"Follow-Up Overdue",IF(AND($L50&lt;&gt;"",$L50&lt;=TODAY()+'Dashboard'!$B$8,$N50&gt;0,$P50&lt;'Dashboard'!$B$10),"Low Pickup","On Track")))))),"")</f>
        <v/>
      </c>
      <c r="AN50" s="26" t="inlineStr"/>
    </row>
    <row r="51">
      <c r="A51" s="26" t="inlineStr"/>
      <c r="B51" s="26" t="inlineStr"/>
      <c r="C51" s="26" t="inlineStr"/>
      <c r="D51" s="26" t="inlineStr"/>
      <c r="E51" s="26" t="inlineStr"/>
      <c r="F51" s="26" t="inlineStr"/>
      <c r="G51" s="26" t="inlineStr"/>
      <c r="H51" s="26" t="inlineStr"/>
      <c r="I51" s="26" t="inlineStr"/>
      <c r="J51" s="27" t="inlineStr"/>
      <c r="K51" s="27" t="inlineStr"/>
      <c r="L51" s="27" t="inlineStr"/>
      <c r="M51" s="28" t="inlineStr"/>
      <c r="N51" s="29">
        <f>IFERROR(IF($A51="","",SUMIFS('Daily Room Blocks'!$I$2:$I$201,'Daily Room Blocks'!$B$2:$B$201,$A51)),"")</f>
        <v/>
      </c>
      <c r="O51" s="29">
        <f>IFERROR(IF($A51="","",SUMIFS('Daily Room Blocks'!$J$2:$J$201,'Daily Room Blocks'!$B$2:$B$201,$A51)),"")</f>
        <v/>
      </c>
      <c r="P51" s="30">
        <f>IFERROR(IF($A51="","",$O51/$N51),"")</f>
        <v/>
      </c>
      <c r="Q51" s="31">
        <f>IFERROR(IF($A51="","",SUMIFS('Daily Room Blocks'!$O$2:$O$201,'Daily Room Blocks'!$B$2:$B$201,$A51)/$O51),"")</f>
        <v/>
      </c>
      <c r="R51" s="31">
        <f>IFERROR(IF($A51="","",SUMIFS('Daily Room Blocks'!$O$2:$O$201,'Daily Room Blocks'!$B$2:$B$201,$A51)),"")</f>
        <v/>
      </c>
      <c r="S51" s="32" t="inlineStr"/>
      <c r="T51" s="32" t="inlineStr"/>
      <c r="U51" s="33" t="inlineStr"/>
      <c r="V51" s="30">
        <f>IFERROR(IF($A51="","",IF($U51="",'Dashboard'!$B$5,$U51)),"")</f>
        <v/>
      </c>
      <c r="W51" s="33" t="inlineStr"/>
      <c r="X51" s="30">
        <f>IFERROR(IF($A51="","",IF($W51="",'Dashboard'!$B$6,$W51)),"")</f>
        <v/>
      </c>
      <c r="Y51" s="33" t="inlineStr"/>
      <c r="Z51" s="30">
        <f>IFERROR(IF($A51="","",IF($Y51="",'Dashboard'!$B$7,$Y51)),"")</f>
        <v/>
      </c>
      <c r="AA51" s="31">
        <f>IFERROR(IF($A51="","",($S51+$T51)*$V51),"")</f>
        <v/>
      </c>
      <c r="AB51" s="31">
        <f>IFERROR(IF($A51="","",($S51+$T51+$AA51)*$X51),"")</f>
        <v/>
      </c>
      <c r="AC51" s="31">
        <f>IFERROR(IF($A51="","",$R51*$Z51),"")</f>
        <v/>
      </c>
      <c r="AD51" s="31">
        <f>IFERROR(IF($A51="","",SUM($R51,$S51,$T51,$AA51,$AB51,$AC51)),"")</f>
        <v/>
      </c>
      <c r="AE51" s="32" t="inlineStr"/>
      <c r="AF51" s="32" t="inlineStr"/>
      <c r="AG51" s="31">
        <f>IFERROR(IF($A51="","",MAX(0,$AE51-$AF51)),"")</f>
        <v/>
      </c>
      <c r="AH51" s="27" t="inlineStr"/>
      <c r="AI51" s="34">
        <f>IFERROR(IF($A51="","",IF($AE51&lt;=0,"Not Required",IF($AG51&lt;=0,"Paid",IF($AH51="","Due Date Needed",IF($AH51&lt;TODAY(),"Overdue","Open"))))),"")</f>
        <v/>
      </c>
      <c r="AJ51" s="27" t="inlineStr"/>
      <c r="AK51" s="27" t="inlineStr"/>
      <c r="AL51" s="26" t="inlineStr"/>
      <c r="AM51" s="34">
        <f>IFERROR(IF($A51="","",IF(OR($E51="Canceled",$E51="Lost",$E51="Completed"),"Closed",IF(AND($L51&lt;&gt;"",$L51&lt;TODAY()),"Cutoff Passed",IF(AND($L51&lt;&gt;"",$L51&gt;=TODAY(),$L51&lt;=TODAY()+'Dashboard'!$B$8),"Cutoff Approaching",IF(AND($AK51&lt;&gt;"",$AK51&lt;TODAY()),"Follow-Up Overdue",IF(AND($L51&lt;&gt;"",$L51&lt;=TODAY()+'Dashboard'!$B$8,$N51&gt;0,$P51&lt;'Dashboard'!$B$10),"Low Pickup","On Track")))))),"")</f>
        <v/>
      </c>
      <c r="AN51" s="26" t="inlineStr"/>
    </row>
    <row r="52">
      <c r="A52" s="26" t="inlineStr"/>
      <c r="B52" s="26" t="inlineStr"/>
      <c r="C52" s="26" t="inlineStr"/>
      <c r="D52" s="26" t="inlineStr"/>
      <c r="E52" s="26" t="inlineStr"/>
      <c r="F52" s="26" t="inlineStr"/>
      <c r="G52" s="26" t="inlineStr"/>
      <c r="H52" s="26" t="inlineStr"/>
      <c r="I52" s="26" t="inlineStr"/>
      <c r="J52" s="27" t="inlineStr"/>
      <c r="K52" s="27" t="inlineStr"/>
      <c r="L52" s="27" t="inlineStr"/>
      <c r="M52" s="28" t="inlineStr"/>
      <c r="N52" s="29">
        <f>IFERROR(IF($A52="","",SUMIFS('Daily Room Blocks'!$I$2:$I$201,'Daily Room Blocks'!$B$2:$B$201,$A52)),"")</f>
        <v/>
      </c>
      <c r="O52" s="29">
        <f>IFERROR(IF($A52="","",SUMIFS('Daily Room Blocks'!$J$2:$J$201,'Daily Room Blocks'!$B$2:$B$201,$A52)),"")</f>
        <v/>
      </c>
      <c r="P52" s="30">
        <f>IFERROR(IF($A52="","",$O52/$N52),"")</f>
        <v/>
      </c>
      <c r="Q52" s="31">
        <f>IFERROR(IF($A52="","",SUMIFS('Daily Room Blocks'!$O$2:$O$201,'Daily Room Blocks'!$B$2:$B$201,$A52)/$O52),"")</f>
        <v/>
      </c>
      <c r="R52" s="31">
        <f>IFERROR(IF($A52="","",SUMIFS('Daily Room Blocks'!$O$2:$O$201,'Daily Room Blocks'!$B$2:$B$201,$A52)),"")</f>
        <v/>
      </c>
      <c r="S52" s="32" t="inlineStr"/>
      <c r="T52" s="32" t="inlineStr"/>
      <c r="U52" s="33" t="inlineStr"/>
      <c r="V52" s="30">
        <f>IFERROR(IF($A52="","",IF($U52="",'Dashboard'!$B$5,$U52)),"")</f>
        <v/>
      </c>
      <c r="W52" s="33" t="inlineStr"/>
      <c r="X52" s="30">
        <f>IFERROR(IF($A52="","",IF($W52="",'Dashboard'!$B$6,$W52)),"")</f>
        <v/>
      </c>
      <c r="Y52" s="33" t="inlineStr"/>
      <c r="Z52" s="30">
        <f>IFERROR(IF($A52="","",IF($Y52="",'Dashboard'!$B$7,$Y52)),"")</f>
        <v/>
      </c>
      <c r="AA52" s="31">
        <f>IFERROR(IF($A52="","",($S52+$T52)*$V52),"")</f>
        <v/>
      </c>
      <c r="AB52" s="31">
        <f>IFERROR(IF($A52="","",($S52+$T52+$AA52)*$X52),"")</f>
        <v/>
      </c>
      <c r="AC52" s="31">
        <f>IFERROR(IF($A52="","",$R52*$Z52),"")</f>
        <v/>
      </c>
      <c r="AD52" s="31">
        <f>IFERROR(IF($A52="","",SUM($R52,$S52,$T52,$AA52,$AB52,$AC52)),"")</f>
        <v/>
      </c>
      <c r="AE52" s="32" t="inlineStr"/>
      <c r="AF52" s="32" t="inlineStr"/>
      <c r="AG52" s="31">
        <f>IFERROR(IF($A52="","",MAX(0,$AE52-$AF52)),"")</f>
        <v/>
      </c>
      <c r="AH52" s="27" t="inlineStr"/>
      <c r="AI52" s="34">
        <f>IFERROR(IF($A52="","",IF($AE52&lt;=0,"Not Required",IF($AG52&lt;=0,"Paid",IF($AH52="","Due Date Needed",IF($AH52&lt;TODAY(),"Overdue","Open"))))),"")</f>
        <v/>
      </c>
      <c r="AJ52" s="27" t="inlineStr"/>
      <c r="AK52" s="27" t="inlineStr"/>
      <c r="AL52" s="26" t="inlineStr"/>
      <c r="AM52" s="34">
        <f>IFERROR(IF($A52="","",IF(OR($E52="Canceled",$E52="Lost",$E52="Completed"),"Closed",IF(AND($L52&lt;&gt;"",$L52&lt;TODAY()),"Cutoff Passed",IF(AND($L52&lt;&gt;"",$L52&gt;=TODAY(),$L52&lt;=TODAY()+'Dashboard'!$B$8),"Cutoff Approaching",IF(AND($AK52&lt;&gt;"",$AK52&lt;TODAY()),"Follow-Up Overdue",IF(AND($L52&lt;&gt;"",$L52&lt;=TODAY()+'Dashboard'!$B$8,$N52&gt;0,$P52&lt;'Dashboard'!$B$10),"Low Pickup","On Track")))))),"")</f>
        <v/>
      </c>
      <c r="AN52" s="26" t="inlineStr"/>
    </row>
    <row r="53">
      <c r="A53" s="26" t="inlineStr"/>
      <c r="B53" s="26" t="inlineStr"/>
      <c r="C53" s="26" t="inlineStr"/>
      <c r="D53" s="26" t="inlineStr"/>
      <c r="E53" s="26" t="inlineStr"/>
      <c r="F53" s="26" t="inlineStr"/>
      <c r="G53" s="26" t="inlineStr"/>
      <c r="H53" s="26" t="inlineStr"/>
      <c r="I53" s="26" t="inlineStr"/>
      <c r="J53" s="27" t="inlineStr"/>
      <c r="K53" s="27" t="inlineStr"/>
      <c r="L53" s="27" t="inlineStr"/>
      <c r="M53" s="28" t="inlineStr"/>
      <c r="N53" s="29">
        <f>IFERROR(IF($A53="","",SUMIFS('Daily Room Blocks'!$I$2:$I$201,'Daily Room Blocks'!$B$2:$B$201,$A53)),"")</f>
        <v/>
      </c>
      <c r="O53" s="29">
        <f>IFERROR(IF($A53="","",SUMIFS('Daily Room Blocks'!$J$2:$J$201,'Daily Room Blocks'!$B$2:$B$201,$A53)),"")</f>
        <v/>
      </c>
      <c r="P53" s="30">
        <f>IFERROR(IF($A53="","",$O53/$N53),"")</f>
        <v/>
      </c>
      <c r="Q53" s="31">
        <f>IFERROR(IF($A53="","",SUMIFS('Daily Room Blocks'!$O$2:$O$201,'Daily Room Blocks'!$B$2:$B$201,$A53)/$O53),"")</f>
        <v/>
      </c>
      <c r="R53" s="31">
        <f>IFERROR(IF($A53="","",SUMIFS('Daily Room Blocks'!$O$2:$O$201,'Daily Room Blocks'!$B$2:$B$201,$A53)),"")</f>
        <v/>
      </c>
      <c r="S53" s="32" t="inlineStr"/>
      <c r="T53" s="32" t="inlineStr"/>
      <c r="U53" s="33" t="inlineStr"/>
      <c r="V53" s="30">
        <f>IFERROR(IF($A53="","",IF($U53="",'Dashboard'!$B$5,$U53)),"")</f>
        <v/>
      </c>
      <c r="W53" s="33" t="inlineStr"/>
      <c r="X53" s="30">
        <f>IFERROR(IF($A53="","",IF($W53="",'Dashboard'!$B$6,$W53)),"")</f>
        <v/>
      </c>
      <c r="Y53" s="33" t="inlineStr"/>
      <c r="Z53" s="30">
        <f>IFERROR(IF($A53="","",IF($Y53="",'Dashboard'!$B$7,$Y53)),"")</f>
        <v/>
      </c>
      <c r="AA53" s="31">
        <f>IFERROR(IF($A53="","",($S53+$T53)*$V53),"")</f>
        <v/>
      </c>
      <c r="AB53" s="31">
        <f>IFERROR(IF($A53="","",($S53+$T53+$AA53)*$X53),"")</f>
        <v/>
      </c>
      <c r="AC53" s="31">
        <f>IFERROR(IF($A53="","",$R53*$Z53),"")</f>
        <v/>
      </c>
      <c r="AD53" s="31">
        <f>IFERROR(IF($A53="","",SUM($R53,$S53,$T53,$AA53,$AB53,$AC53)),"")</f>
        <v/>
      </c>
      <c r="AE53" s="32" t="inlineStr"/>
      <c r="AF53" s="32" t="inlineStr"/>
      <c r="AG53" s="31">
        <f>IFERROR(IF($A53="","",MAX(0,$AE53-$AF53)),"")</f>
        <v/>
      </c>
      <c r="AH53" s="27" t="inlineStr"/>
      <c r="AI53" s="34">
        <f>IFERROR(IF($A53="","",IF($AE53&lt;=0,"Not Required",IF($AG53&lt;=0,"Paid",IF($AH53="","Due Date Needed",IF($AH53&lt;TODAY(),"Overdue","Open"))))),"")</f>
        <v/>
      </c>
      <c r="AJ53" s="27" t="inlineStr"/>
      <c r="AK53" s="27" t="inlineStr"/>
      <c r="AL53" s="26" t="inlineStr"/>
      <c r="AM53" s="34">
        <f>IFERROR(IF($A53="","",IF(OR($E53="Canceled",$E53="Lost",$E53="Completed"),"Closed",IF(AND($L53&lt;&gt;"",$L53&lt;TODAY()),"Cutoff Passed",IF(AND($L53&lt;&gt;"",$L53&gt;=TODAY(),$L53&lt;=TODAY()+'Dashboard'!$B$8),"Cutoff Approaching",IF(AND($AK53&lt;&gt;"",$AK53&lt;TODAY()),"Follow-Up Overdue",IF(AND($L53&lt;&gt;"",$L53&lt;=TODAY()+'Dashboard'!$B$8,$N53&gt;0,$P53&lt;'Dashboard'!$B$10),"Low Pickup","On Track")))))),"")</f>
        <v/>
      </c>
      <c r="AN53" s="26" t="inlineStr"/>
    </row>
    <row r="54">
      <c r="A54" s="26" t="inlineStr"/>
      <c r="B54" s="26" t="inlineStr"/>
      <c r="C54" s="26" t="inlineStr"/>
      <c r="D54" s="26" t="inlineStr"/>
      <c r="E54" s="26" t="inlineStr"/>
      <c r="F54" s="26" t="inlineStr"/>
      <c r="G54" s="26" t="inlineStr"/>
      <c r="H54" s="26" t="inlineStr"/>
      <c r="I54" s="26" t="inlineStr"/>
      <c r="J54" s="27" t="inlineStr"/>
      <c r="K54" s="27" t="inlineStr"/>
      <c r="L54" s="27" t="inlineStr"/>
      <c r="M54" s="28" t="inlineStr"/>
      <c r="N54" s="29">
        <f>IFERROR(IF($A54="","",SUMIFS('Daily Room Blocks'!$I$2:$I$201,'Daily Room Blocks'!$B$2:$B$201,$A54)),"")</f>
        <v/>
      </c>
      <c r="O54" s="29">
        <f>IFERROR(IF($A54="","",SUMIFS('Daily Room Blocks'!$J$2:$J$201,'Daily Room Blocks'!$B$2:$B$201,$A54)),"")</f>
        <v/>
      </c>
      <c r="P54" s="30">
        <f>IFERROR(IF($A54="","",$O54/$N54),"")</f>
        <v/>
      </c>
      <c r="Q54" s="31">
        <f>IFERROR(IF($A54="","",SUMIFS('Daily Room Blocks'!$O$2:$O$201,'Daily Room Blocks'!$B$2:$B$201,$A54)/$O54),"")</f>
        <v/>
      </c>
      <c r="R54" s="31">
        <f>IFERROR(IF($A54="","",SUMIFS('Daily Room Blocks'!$O$2:$O$201,'Daily Room Blocks'!$B$2:$B$201,$A54)),"")</f>
        <v/>
      </c>
      <c r="S54" s="32" t="inlineStr"/>
      <c r="T54" s="32" t="inlineStr"/>
      <c r="U54" s="33" t="inlineStr"/>
      <c r="V54" s="30">
        <f>IFERROR(IF($A54="","",IF($U54="",'Dashboard'!$B$5,$U54)),"")</f>
        <v/>
      </c>
      <c r="W54" s="33" t="inlineStr"/>
      <c r="X54" s="30">
        <f>IFERROR(IF($A54="","",IF($W54="",'Dashboard'!$B$6,$W54)),"")</f>
        <v/>
      </c>
      <c r="Y54" s="33" t="inlineStr"/>
      <c r="Z54" s="30">
        <f>IFERROR(IF($A54="","",IF($Y54="",'Dashboard'!$B$7,$Y54)),"")</f>
        <v/>
      </c>
      <c r="AA54" s="31">
        <f>IFERROR(IF($A54="","",($S54+$T54)*$V54),"")</f>
        <v/>
      </c>
      <c r="AB54" s="31">
        <f>IFERROR(IF($A54="","",($S54+$T54+$AA54)*$X54),"")</f>
        <v/>
      </c>
      <c r="AC54" s="31">
        <f>IFERROR(IF($A54="","",$R54*$Z54),"")</f>
        <v/>
      </c>
      <c r="AD54" s="31">
        <f>IFERROR(IF($A54="","",SUM($R54,$S54,$T54,$AA54,$AB54,$AC54)),"")</f>
        <v/>
      </c>
      <c r="AE54" s="32" t="inlineStr"/>
      <c r="AF54" s="32" t="inlineStr"/>
      <c r="AG54" s="31">
        <f>IFERROR(IF($A54="","",MAX(0,$AE54-$AF54)),"")</f>
        <v/>
      </c>
      <c r="AH54" s="27" t="inlineStr"/>
      <c r="AI54" s="34">
        <f>IFERROR(IF($A54="","",IF($AE54&lt;=0,"Not Required",IF($AG54&lt;=0,"Paid",IF($AH54="","Due Date Needed",IF($AH54&lt;TODAY(),"Overdue","Open"))))),"")</f>
        <v/>
      </c>
      <c r="AJ54" s="27" t="inlineStr"/>
      <c r="AK54" s="27" t="inlineStr"/>
      <c r="AL54" s="26" t="inlineStr"/>
      <c r="AM54" s="34">
        <f>IFERROR(IF($A54="","",IF(OR($E54="Canceled",$E54="Lost",$E54="Completed"),"Closed",IF(AND($L54&lt;&gt;"",$L54&lt;TODAY()),"Cutoff Passed",IF(AND($L54&lt;&gt;"",$L54&gt;=TODAY(),$L54&lt;=TODAY()+'Dashboard'!$B$8),"Cutoff Approaching",IF(AND($AK54&lt;&gt;"",$AK54&lt;TODAY()),"Follow-Up Overdue",IF(AND($L54&lt;&gt;"",$L54&lt;=TODAY()+'Dashboard'!$B$8,$N54&gt;0,$P54&lt;'Dashboard'!$B$10),"Low Pickup","On Track")))))),"")</f>
        <v/>
      </c>
      <c r="AN54" s="26" t="inlineStr"/>
    </row>
    <row r="55">
      <c r="A55" s="26" t="inlineStr"/>
      <c r="B55" s="26" t="inlineStr"/>
      <c r="C55" s="26" t="inlineStr"/>
      <c r="D55" s="26" t="inlineStr"/>
      <c r="E55" s="26" t="inlineStr"/>
      <c r="F55" s="26" t="inlineStr"/>
      <c r="G55" s="26" t="inlineStr"/>
      <c r="H55" s="26" t="inlineStr"/>
      <c r="I55" s="26" t="inlineStr"/>
      <c r="J55" s="27" t="inlineStr"/>
      <c r="K55" s="27" t="inlineStr"/>
      <c r="L55" s="27" t="inlineStr"/>
      <c r="M55" s="28" t="inlineStr"/>
      <c r="N55" s="29">
        <f>IFERROR(IF($A55="","",SUMIFS('Daily Room Blocks'!$I$2:$I$201,'Daily Room Blocks'!$B$2:$B$201,$A55)),"")</f>
        <v/>
      </c>
      <c r="O55" s="29">
        <f>IFERROR(IF($A55="","",SUMIFS('Daily Room Blocks'!$J$2:$J$201,'Daily Room Blocks'!$B$2:$B$201,$A55)),"")</f>
        <v/>
      </c>
      <c r="P55" s="30">
        <f>IFERROR(IF($A55="","",$O55/$N55),"")</f>
        <v/>
      </c>
      <c r="Q55" s="31">
        <f>IFERROR(IF($A55="","",SUMIFS('Daily Room Blocks'!$O$2:$O$201,'Daily Room Blocks'!$B$2:$B$201,$A55)/$O55),"")</f>
        <v/>
      </c>
      <c r="R55" s="31">
        <f>IFERROR(IF($A55="","",SUMIFS('Daily Room Blocks'!$O$2:$O$201,'Daily Room Blocks'!$B$2:$B$201,$A55)),"")</f>
        <v/>
      </c>
      <c r="S55" s="32" t="inlineStr"/>
      <c r="T55" s="32" t="inlineStr"/>
      <c r="U55" s="33" t="inlineStr"/>
      <c r="V55" s="30">
        <f>IFERROR(IF($A55="","",IF($U55="",'Dashboard'!$B$5,$U55)),"")</f>
        <v/>
      </c>
      <c r="W55" s="33" t="inlineStr"/>
      <c r="X55" s="30">
        <f>IFERROR(IF($A55="","",IF($W55="",'Dashboard'!$B$6,$W55)),"")</f>
        <v/>
      </c>
      <c r="Y55" s="33" t="inlineStr"/>
      <c r="Z55" s="30">
        <f>IFERROR(IF($A55="","",IF($Y55="",'Dashboard'!$B$7,$Y55)),"")</f>
        <v/>
      </c>
      <c r="AA55" s="31">
        <f>IFERROR(IF($A55="","",($S55+$T55)*$V55),"")</f>
        <v/>
      </c>
      <c r="AB55" s="31">
        <f>IFERROR(IF($A55="","",($S55+$T55+$AA55)*$X55),"")</f>
        <v/>
      </c>
      <c r="AC55" s="31">
        <f>IFERROR(IF($A55="","",$R55*$Z55),"")</f>
        <v/>
      </c>
      <c r="AD55" s="31">
        <f>IFERROR(IF($A55="","",SUM($R55,$S55,$T55,$AA55,$AB55,$AC55)),"")</f>
        <v/>
      </c>
      <c r="AE55" s="32" t="inlineStr"/>
      <c r="AF55" s="32" t="inlineStr"/>
      <c r="AG55" s="31">
        <f>IFERROR(IF($A55="","",MAX(0,$AE55-$AF55)),"")</f>
        <v/>
      </c>
      <c r="AH55" s="27" t="inlineStr"/>
      <c r="AI55" s="34">
        <f>IFERROR(IF($A55="","",IF($AE55&lt;=0,"Not Required",IF($AG55&lt;=0,"Paid",IF($AH55="","Due Date Needed",IF($AH55&lt;TODAY(),"Overdue","Open"))))),"")</f>
        <v/>
      </c>
      <c r="AJ55" s="27" t="inlineStr"/>
      <c r="AK55" s="27" t="inlineStr"/>
      <c r="AL55" s="26" t="inlineStr"/>
      <c r="AM55" s="34">
        <f>IFERROR(IF($A55="","",IF(OR($E55="Canceled",$E55="Lost",$E55="Completed"),"Closed",IF(AND($L55&lt;&gt;"",$L55&lt;TODAY()),"Cutoff Passed",IF(AND($L55&lt;&gt;"",$L55&gt;=TODAY(),$L55&lt;=TODAY()+'Dashboard'!$B$8),"Cutoff Approaching",IF(AND($AK55&lt;&gt;"",$AK55&lt;TODAY()),"Follow-Up Overdue",IF(AND($L55&lt;&gt;"",$L55&lt;=TODAY()+'Dashboard'!$B$8,$N55&gt;0,$P55&lt;'Dashboard'!$B$10),"Low Pickup","On Track")))))),"")</f>
        <v/>
      </c>
      <c r="AN55" s="26" t="inlineStr"/>
    </row>
    <row r="56">
      <c r="A56" s="26" t="inlineStr"/>
      <c r="B56" s="26" t="inlineStr"/>
      <c r="C56" s="26" t="inlineStr"/>
      <c r="D56" s="26" t="inlineStr"/>
      <c r="E56" s="26" t="inlineStr"/>
      <c r="F56" s="26" t="inlineStr"/>
      <c r="G56" s="26" t="inlineStr"/>
      <c r="H56" s="26" t="inlineStr"/>
      <c r="I56" s="26" t="inlineStr"/>
      <c r="J56" s="27" t="inlineStr"/>
      <c r="K56" s="27" t="inlineStr"/>
      <c r="L56" s="27" t="inlineStr"/>
      <c r="M56" s="28" t="inlineStr"/>
      <c r="N56" s="29">
        <f>IFERROR(IF($A56="","",SUMIFS('Daily Room Blocks'!$I$2:$I$201,'Daily Room Blocks'!$B$2:$B$201,$A56)),"")</f>
        <v/>
      </c>
      <c r="O56" s="29">
        <f>IFERROR(IF($A56="","",SUMIFS('Daily Room Blocks'!$J$2:$J$201,'Daily Room Blocks'!$B$2:$B$201,$A56)),"")</f>
        <v/>
      </c>
      <c r="P56" s="30">
        <f>IFERROR(IF($A56="","",$O56/$N56),"")</f>
        <v/>
      </c>
      <c r="Q56" s="31">
        <f>IFERROR(IF($A56="","",SUMIFS('Daily Room Blocks'!$O$2:$O$201,'Daily Room Blocks'!$B$2:$B$201,$A56)/$O56),"")</f>
        <v/>
      </c>
      <c r="R56" s="31">
        <f>IFERROR(IF($A56="","",SUMIFS('Daily Room Blocks'!$O$2:$O$201,'Daily Room Blocks'!$B$2:$B$201,$A56)),"")</f>
        <v/>
      </c>
      <c r="S56" s="32" t="inlineStr"/>
      <c r="T56" s="32" t="inlineStr"/>
      <c r="U56" s="33" t="inlineStr"/>
      <c r="V56" s="30">
        <f>IFERROR(IF($A56="","",IF($U56="",'Dashboard'!$B$5,$U56)),"")</f>
        <v/>
      </c>
      <c r="W56" s="33" t="inlineStr"/>
      <c r="X56" s="30">
        <f>IFERROR(IF($A56="","",IF($W56="",'Dashboard'!$B$6,$W56)),"")</f>
        <v/>
      </c>
      <c r="Y56" s="33" t="inlineStr"/>
      <c r="Z56" s="30">
        <f>IFERROR(IF($A56="","",IF($Y56="",'Dashboard'!$B$7,$Y56)),"")</f>
        <v/>
      </c>
      <c r="AA56" s="31">
        <f>IFERROR(IF($A56="","",($S56+$T56)*$V56),"")</f>
        <v/>
      </c>
      <c r="AB56" s="31">
        <f>IFERROR(IF($A56="","",($S56+$T56+$AA56)*$X56),"")</f>
        <v/>
      </c>
      <c r="AC56" s="31">
        <f>IFERROR(IF($A56="","",$R56*$Z56),"")</f>
        <v/>
      </c>
      <c r="AD56" s="31">
        <f>IFERROR(IF($A56="","",SUM($R56,$S56,$T56,$AA56,$AB56,$AC56)),"")</f>
        <v/>
      </c>
      <c r="AE56" s="32" t="inlineStr"/>
      <c r="AF56" s="32" t="inlineStr"/>
      <c r="AG56" s="31">
        <f>IFERROR(IF($A56="","",MAX(0,$AE56-$AF56)),"")</f>
        <v/>
      </c>
      <c r="AH56" s="27" t="inlineStr"/>
      <c r="AI56" s="34">
        <f>IFERROR(IF($A56="","",IF($AE56&lt;=0,"Not Required",IF($AG56&lt;=0,"Paid",IF($AH56="","Due Date Needed",IF($AH56&lt;TODAY(),"Overdue","Open"))))),"")</f>
        <v/>
      </c>
      <c r="AJ56" s="27" t="inlineStr"/>
      <c r="AK56" s="27" t="inlineStr"/>
      <c r="AL56" s="26" t="inlineStr"/>
      <c r="AM56" s="34">
        <f>IFERROR(IF($A56="","",IF(OR($E56="Canceled",$E56="Lost",$E56="Completed"),"Closed",IF(AND($L56&lt;&gt;"",$L56&lt;TODAY()),"Cutoff Passed",IF(AND($L56&lt;&gt;"",$L56&gt;=TODAY(),$L56&lt;=TODAY()+'Dashboard'!$B$8),"Cutoff Approaching",IF(AND($AK56&lt;&gt;"",$AK56&lt;TODAY()),"Follow-Up Overdue",IF(AND($L56&lt;&gt;"",$L56&lt;=TODAY()+'Dashboard'!$B$8,$N56&gt;0,$P56&lt;'Dashboard'!$B$10),"Low Pickup","On Track")))))),"")</f>
        <v/>
      </c>
      <c r="AN56" s="26" t="inlineStr"/>
    </row>
    <row r="57">
      <c r="A57" s="26" t="inlineStr"/>
      <c r="B57" s="26" t="inlineStr"/>
      <c r="C57" s="26" t="inlineStr"/>
      <c r="D57" s="26" t="inlineStr"/>
      <c r="E57" s="26" t="inlineStr"/>
      <c r="F57" s="26" t="inlineStr"/>
      <c r="G57" s="26" t="inlineStr"/>
      <c r="H57" s="26" t="inlineStr"/>
      <c r="I57" s="26" t="inlineStr"/>
      <c r="J57" s="27" t="inlineStr"/>
      <c r="K57" s="27" t="inlineStr"/>
      <c r="L57" s="27" t="inlineStr"/>
      <c r="M57" s="28" t="inlineStr"/>
      <c r="N57" s="29">
        <f>IFERROR(IF($A57="","",SUMIFS('Daily Room Blocks'!$I$2:$I$201,'Daily Room Blocks'!$B$2:$B$201,$A57)),"")</f>
        <v/>
      </c>
      <c r="O57" s="29">
        <f>IFERROR(IF($A57="","",SUMIFS('Daily Room Blocks'!$J$2:$J$201,'Daily Room Blocks'!$B$2:$B$201,$A57)),"")</f>
        <v/>
      </c>
      <c r="P57" s="30">
        <f>IFERROR(IF($A57="","",$O57/$N57),"")</f>
        <v/>
      </c>
      <c r="Q57" s="31">
        <f>IFERROR(IF($A57="","",SUMIFS('Daily Room Blocks'!$O$2:$O$201,'Daily Room Blocks'!$B$2:$B$201,$A57)/$O57),"")</f>
        <v/>
      </c>
      <c r="R57" s="31">
        <f>IFERROR(IF($A57="","",SUMIFS('Daily Room Blocks'!$O$2:$O$201,'Daily Room Blocks'!$B$2:$B$201,$A57)),"")</f>
        <v/>
      </c>
      <c r="S57" s="32" t="inlineStr"/>
      <c r="T57" s="32" t="inlineStr"/>
      <c r="U57" s="33" t="inlineStr"/>
      <c r="V57" s="30">
        <f>IFERROR(IF($A57="","",IF($U57="",'Dashboard'!$B$5,$U57)),"")</f>
        <v/>
      </c>
      <c r="W57" s="33" t="inlineStr"/>
      <c r="X57" s="30">
        <f>IFERROR(IF($A57="","",IF($W57="",'Dashboard'!$B$6,$W57)),"")</f>
        <v/>
      </c>
      <c r="Y57" s="33" t="inlineStr"/>
      <c r="Z57" s="30">
        <f>IFERROR(IF($A57="","",IF($Y57="",'Dashboard'!$B$7,$Y57)),"")</f>
        <v/>
      </c>
      <c r="AA57" s="31">
        <f>IFERROR(IF($A57="","",($S57+$T57)*$V57),"")</f>
        <v/>
      </c>
      <c r="AB57" s="31">
        <f>IFERROR(IF($A57="","",($S57+$T57+$AA57)*$X57),"")</f>
        <v/>
      </c>
      <c r="AC57" s="31">
        <f>IFERROR(IF($A57="","",$R57*$Z57),"")</f>
        <v/>
      </c>
      <c r="AD57" s="31">
        <f>IFERROR(IF($A57="","",SUM($R57,$S57,$T57,$AA57,$AB57,$AC57)),"")</f>
        <v/>
      </c>
      <c r="AE57" s="32" t="inlineStr"/>
      <c r="AF57" s="32" t="inlineStr"/>
      <c r="AG57" s="31">
        <f>IFERROR(IF($A57="","",MAX(0,$AE57-$AF57)),"")</f>
        <v/>
      </c>
      <c r="AH57" s="27" t="inlineStr"/>
      <c r="AI57" s="34">
        <f>IFERROR(IF($A57="","",IF($AE57&lt;=0,"Not Required",IF($AG57&lt;=0,"Paid",IF($AH57="","Due Date Needed",IF($AH57&lt;TODAY(),"Overdue","Open"))))),"")</f>
        <v/>
      </c>
      <c r="AJ57" s="27" t="inlineStr"/>
      <c r="AK57" s="27" t="inlineStr"/>
      <c r="AL57" s="26" t="inlineStr"/>
      <c r="AM57" s="34">
        <f>IFERROR(IF($A57="","",IF(OR($E57="Canceled",$E57="Lost",$E57="Completed"),"Closed",IF(AND($L57&lt;&gt;"",$L57&lt;TODAY()),"Cutoff Passed",IF(AND($L57&lt;&gt;"",$L57&gt;=TODAY(),$L57&lt;=TODAY()+'Dashboard'!$B$8),"Cutoff Approaching",IF(AND($AK57&lt;&gt;"",$AK57&lt;TODAY()),"Follow-Up Overdue",IF(AND($L57&lt;&gt;"",$L57&lt;=TODAY()+'Dashboard'!$B$8,$N57&gt;0,$P57&lt;'Dashboard'!$B$10),"Low Pickup","On Track")))))),"")</f>
        <v/>
      </c>
      <c r="AN57" s="26" t="inlineStr"/>
    </row>
    <row r="58">
      <c r="A58" s="26" t="inlineStr"/>
      <c r="B58" s="26" t="inlineStr"/>
      <c r="C58" s="26" t="inlineStr"/>
      <c r="D58" s="26" t="inlineStr"/>
      <c r="E58" s="26" t="inlineStr"/>
      <c r="F58" s="26" t="inlineStr"/>
      <c r="G58" s="26" t="inlineStr"/>
      <c r="H58" s="26" t="inlineStr"/>
      <c r="I58" s="26" t="inlineStr"/>
      <c r="J58" s="27" t="inlineStr"/>
      <c r="K58" s="27" t="inlineStr"/>
      <c r="L58" s="27" t="inlineStr"/>
      <c r="M58" s="28" t="inlineStr"/>
      <c r="N58" s="29">
        <f>IFERROR(IF($A58="","",SUMIFS('Daily Room Blocks'!$I$2:$I$201,'Daily Room Blocks'!$B$2:$B$201,$A58)),"")</f>
        <v/>
      </c>
      <c r="O58" s="29">
        <f>IFERROR(IF($A58="","",SUMIFS('Daily Room Blocks'!$J$2:$J$201,'Daily Room Blocks'!$B$2:$B$201,$A58)),"")</f>
        <v/>
      </c>
      <c r="P58" s="30">
        <f>IFERROR(IF($A58="","",$O58/$N58),"")</f>
        <v/>
      </c>
      <c r="Q58" s="31">
        <f>IFERROR(IF($A58="","",SUMIFS('Daily Room Blocks'!$O$2:$O$201,'Daily Room Blocks'!$B$2:$B$201,$A58)/$O58),"")</f>
        <v/>
      </c>
      <c r="R58" s="31">
        <f>IFERROR(IF($A58="","",SUMIFS('Daily Room Blocks'!$O$2:$O$201,'Daily Room Blocks'!$B$2:$B$201,$A58)),"")</f>
        <v/>
      </c>
      <c r="S58" s="32" t="inlineStr"/>
      <c r="T58" s="32" t="inlineStr"/>
      <c r="U58" s="33" t="inlineStr"/>
      <c r="V58" s="30">
        <f>IFERROR(IF($A58="","",IF($U58="",'Dashboard'!$B$5,$U58)),"")</f>
        <v/>
      </c>
      <c r="W58" s="33" t="inlineStr"/>
      <c r="X58" s="30">
        <f>IFERROR(IF($A58="","",IF($W58="",'Dashboard'!$B$6,$W58)),"")</f>
        <v/>
      </c>
      <c r="Y58" s="33" t="inlineStr"/>
      <c r="Z58" s="30">
        <f>IFERROR(IF($A58="","",IF($Y58="",'Dashboard'!$B$7,$Y58)),"")</f>
        <v/>
      </c>
      <c r="AA58" s="31">
        <f>IFERROR(IF($A58="","",($S58+$T58)*$V58),"")</f>
        <v/>
      </c>
      <c r="AB58" s="31">
        <f>IFERROR(IF($A58="","",($S58+$T58+$AA58)*$X58),"")</f>
        <v/>
      </c>
      <c r="AC58" s="31">
        <f>IFERROR(IF($A58="","",$R58*$Z58),"")</f>
        <v/>
      </c>
      <c r="AD58" s="31">
        <f>IFERROR(IF($A58="","",SUM($R58,$S58,$T58,$AA58,$AB58,$AC58)),"")</f>
        <v/>
      </c>
      <c r="AE58" s="32" t="inlineStr"/>
      <c r="AF58" s="32" t="inlineStr"/>
      <c r="AG58" s="31">
        <f>IFERROR(IF($A58="","",MAX(0,$AE58-$AF58)),"")</f>
        <v/>
      </c>
      <c r="AH58" s="27" t="inlineStr"/>
      <c r="AI58" s="34">
        <f>IFERROR(IF($A58="","",IF($AE58&lt;=0,"Not Required",IF($AG58&lt;=0,"Paid",IF($AH58="","Due Date Needed",IF($AH58&lt;TODAY(),"Overdue","Open"))))),"")</f>
        <v/>
      </c>
      <c r="AJ58" s="27" t="inlineStr"/>
      <c r="AK58" s="27" t="inlineStr"/>
      <c r="AL58" s="26" t="inlineStr"/>
      <c r="AM58" s="34">
        <f>IFERROR(IF($A58="","",IF(OR($E58="Canceled",$E58="Lost",$E58="Completed"),"Closed",IF(AND($L58&lt;&gt;"",$L58&lt;TODAY()),"Cutoff Passed",IF(AND($L58&lt;&gt;"",$L58&gt;=TODAY(),$L58&lt;=TODAY()+'Dashboard'!$B$8),"Cutoff Approaching",IF(AND($AK58&lt;&gt;"",$AK58&lt;TODAY()),"Follow-Up Overdue",IF(AND($L58&lt;&gt;"",$L58&lt;=TODAY()+'Dashboard'!$B$8,$N58&gt;0,$P58&lt;'Dashboard'!$B$10),"Low Pickup","On Track")))))),"")</f>
        <v/>
      </c>
      <c r="AN58" s="26" t="inlineStr"/>
    </row>
    <row r="59">
      <c r="A59" s="26" t="inlineStr"/>
      <c r="B59" s="26" t="inlineStr"/>
      <c r="C59" s="26" t="inlineStr"/>
      <c r="D59" s="26" t="inlineStr"/>
      <c r="E59" s="26" t="inlineStr"/>
      <c r="F59" s="26" t="inlineStr"/>
      <c r="G59" s="26" t="inlineStr"/>
      <c r="H59" s="26" t="inlineStr"/>
      <c r="I59" s="26" t="inlineStr"/>
      <c r="J59" s="27" t="inlineStr"/>
      <c r="K59" s="27" t="inlineStr"/>
      <c r="L59" s="27" t="inlineStr"/>
      <c r="M59" s="28" t="inlineStr"/>
      <c r="N59" s="29">
        <f>IFERROR(IF($A59="","",SUMIFS('Daily Room Blocks'!$I$2:$I$201,'Daily Room Blocks'!$B$2:$B$201,$A59)),"")</f>
        <v/>
      </c>
      <c r="O59" s="29">
        <f>IFERROR(IF($A59="","",SUMIFS('Daily Room Blocks'!$J$2:$J$201,'Daily Room Blocks'!$B$2:$B$201,$A59)),"")</f>
        <v/>
      </c>
      <c r="P59" s="30">
        <f>IFERROR(IF($A59="","",$O59/$N59),"")</f>
        <v/>
      </c>
      <c r="Q59" s="31">
        <f>IFERROR(IF($A59="","",SUMIFS('Daily Room Blocks'!$O$2:$O$201,'Daily Room Blocks'!$B$2:$B$201,$A59)/$O59),"")</f>
        <v/>
      </c>
      <c r="R59" s="31">
        <f>IFERROR(IF($A59="","",SUMIFS('Daily Room Blocks'!$O$2:$O$201,'Daily Room Blocks'!$B$2:$B$201,$A59)),"")</f>
        <v/>
      </c>
      <c r="S59" s="32" t="inlineStr"/>
      <c r="T59" s="32" t="inlineStr"/>
      <c r="U59" s="33" t="inlineStr"/>
      <c r="V59" s="30">
        <f>IFERROR(IF($A59="","",IF($U59="",'Dashboard'!$B$5,$U59)),"")</f>
        <v/>
      </c>
      <c r="W59" s="33" t="inlineStr"/>
      <c r="X59" s="30">
        <f>IFERROR(IF($A59="","",IF($W59="",'Dashboard'!$B$6,$W59)),"")</f>
        <v/>
      </c>
      <c r="Y59" s="33" t="inlineStr"/>
      <c r="Z59" s="30">
        <f>IFERROR(IF($A59="","",IF($Y59="",'Dashboard'!$B$7,$Y59)),"")</f>
        <v/>
      </c>
      <c r="AA59" s="31">
        <f>IFERROR(IF($A59="","",($S59+$T59)*$V59),"")</f>
        <v/>
      </c>
      <c r="AB59" s="31">
        <f>IFERROR(IF($A59="","",($S59+$T59+$AA59)*$X59),"")</f>
        <v/>
      </c>
      <c r="AC59" s="31">
        <f>IFERROR(IF($A59="","",$R59*$Z59),"")</f>
        <v/>
      </c>
      <c r="AD59" s="31">
        <f>IFERROR(IF($A59="","",SUM($R59,$S59,$T59,$AA59,$AB59,$AC59)),"")</f>
        <v/>
      </c>
      <c r="AE59" s="32" t="inlineStr"/>
      <c r="AF59" s="32" t="inlineStr"/>
      <c r="AG59" s="31">
        <f>IFERROR(IF($A59="","",MAX(0,$AE59-$AF59)),"")</f>
        <v/>
      </c>
      <c r="AH59" s="27" t="inlineStr"/>
      <c r="AI59" s="34">
        <f>IFERROR(IF($A59="","",IF($AE59&lt;=0,"Not Required",IF($AG59&lt;=0,"Paid",IF($AH59="","Due Date Needed",IF($AH59&lt;TODAY(),"Overdue","Open"))))),"")</f>
        <v/>
      </c>
      <c r="AJ59" s="27" t="inlineStr"/>
      <c r="AK59" s="27" t="inlineStr"/>
      <c r="AL59" s="26" t="inlineStr"/>
      <c r="AM59" s="34">
        <f>IFERROR(IF($A59="","",IF(OR($E59="Canceled",$E59="Lost",$E59="Completed"),"Closed",IF(AND($L59&lt;&gt;"",$L59&lt;TODAY()),"Cutoff Passed",IF(AND($L59&lt;&gt;"",$L59&gt;=TODAY(),$L59&lt;=TODAY()+'Dashboard'!$B$8),"Cutoff Approaching",IF(AND($AK59&lt;&gt;"",$AK59&lt;TODAY()),"Follow-Up Overdue",IF(AND($L59&lt;&gt;"",$L59&lt;=TODAY()+'Dashboard'!$B$8,$N59&gt;0,$P59&lt;'Dashboard'!$B$10),"Low Pickup","On Track")))))),"")</f>
        <v/>
      </c>
      <c r="AN59" s="26" t="inlineStr"/>
    </row>
    <row r="60">
      <c r="A60" s="26" t="inlineStr"/>
      <c r="B60" s="26" t="inlineStr"/>
      <c r="C60" s="26" t="inlineStr"/>
      <c r="D60" s="26" t="inlineStr"/>
      <c r="E60" s="26" t="inlineStr"/>
      <c r="F60" s="26" t="inlineStr"/>
      <c r="G60" s="26" t="inlineStr"/>
      <c r="H60" s="26" t="inlineStr"/>
      <c r="I60" s="26" t="inlineStr"/>
      <c r="J60" s="27" t="inlineStr"/>
      <c r="K60" s="27" t="inlineStr"/>
      <c r="L60" s="27" t="inlineStr"/>
      <c r="M60" s="28" t="inlineStr"/>
      <c r="N60" s="29">
        <f>IFERROR(IF($A60="","",SUMIFS('Daily Room Blocks'!$I$2:$I$201,'Daily Room Blocks'!$B$2:$B$201,$A60)),"")</f>
        <v/>
      </c>
      <c r="O60" s="29">
        <f>IFERROR(IF($A60="","",SUMIFS('Daily Room Blocks'!$J$2:$J$201,'Daily Room Blocks'!$B$2:$B$201,$A60)),"")</f>
        <v/>
      </c>
      <c r="P60" s="30">
        <f>IFERROR(IF($A60="","",$O60/$N60),"")</f>
        <v/>
      </c>
      <c r="Q60" s="31">
        <f>IFERROR(IF($A60="","",SUMIFS('Daily Room Blocks'!$O$2:$O$201,'Daily Room Blocks'!$B$2:$B$201,$A60)/$O60),"")</f>
        <v/>
      </c>
      <c r="R60" s="31">
        <f>IFERROR(IF($A60="","",SUMIFS('Daily Room Blocks'!$O$2:$O$201,'Daily Room Blocks'!$B$2:$B$201,$A60)),"")</f>
        <v/>
      </c>
      <c r="S60" s="32" t="inlineStr"/>
      <c r="T60" s="32" t="inlineStr"/>
      <c r="U60" s="33" t="inlineStr"/>
      <c r="V60" s="30">
        <f>IFERROR(IF($A60="","",IF($U60="",'Dashboard'!$B$5,$U60)),"")</f>
        <v/>
      </c>
      <c r="W60" s="33" t="inlineStr"/>
      <c r="X60" s="30">
        <f>IFERROR(IF($A60="","",IF($W60="",'Dashboard'!$B$6,$W60)),"")</f>
        <v/>
      </c>
      <c r="Y60" s="33" t="inlineStr"/>
      <c r="Z60" s="30">
        <f>IFERROR(IF($A60="","",IF($Y60="",'Dashboard'!$B$7,$Y60)),"")</f>
        <v/>
      </c>
      <c r="AA60" s="31">
        <f>IFERROR(IF($A60="","",($S60+$T60)*$V60),"")</f>
        <v/>
      </c>
      <c r="AB60" s="31">
        <f>IFERROR(IF($A60="","",($S60+$T60+$AA60)*$X60),"")</f>
        <v/>
      </c>
      <c r="AC60" s="31">
        <f>IFERROR(IF($A60="","",$R60*$Z60),"")</f>
        <v/>
      </c>
      <c r="AD60" s="31">
        <f>IFERROR(IF($A60="","",SUM($R60,$S60,$T60,$AA60,$AB60,$AC60)),"")</f>
        <v/>
      </c>
      <c r="AE60" s="32" t="inlineStr"/>
      <c r="AF60" s="32" t="inlineStr"/>
      <c r="AG60" s="31">
        <f>IFERROR(IF($A60="","",MAX(0,$AE60-$AF60)),"")</f>
        <v/>
      </c>
      <c r="AH60" s="27" t="inlineStr"/>
      <c r="AI60" s="34">
        <f>IFERROR(IF($A60="","",IF($AE60&lt;=0,"Not Required",IF($AG60&lt;=0,"Paid",IF($AH60="","Due Date Needed",IF($AH60&lt;TODAY(),"Overdue","Open"))))),"")</f>
        <v/>
      </c>
      <c r="AJ60" s="27" t="inlineStr"/>
      <c r="AK60" s="27" t="inlineStr"/>
      <c r="AL60" s="26" t="inlineStr"/>
      <c r="AM60" s="34">
        <f>IFERROR(IF($A60="","",IF(OR($E60="Canceled",$E60="Lost",$E60="Completed"),"Closed",IF(AND($L60&lt;&gt;"",$L60&lt;TODAY()),"Cutoff Passed",IF(AND($L60&lt;&gt;"",$L60&gt;=TODAY(),$L60&lt;=TODAY()+'Dashboard'!$B$8),"Cutoff Approaching",IF(AND($AK60&lt;&gt;"",$AK60&lt;TODAY()),"Follow-Up Overdue",IF(AND($L60&lt;&gt;"",$L60&lt;=TODAY()+'Dashboard'!$B$8,$N60&gt;0,$P60&lt;'Dashboard'!$B$10),"Low Pickup","On Track")))))),"")</f>
        <v/>
      </c>
      <c r="AN60" s="26" t="inlineStr"/>
    </row>
    <row r="61">
      <c r="A61" s="26" t="inlineStr"/>
      <c r="B61" s="26" t="inlineStr"/>
      <c r="C61" s="26" t="inlineStr"/>
      <c r="D61" s="26" t="inlineStr"/>
      <c r="E61" s="26" t="inlineStr"/>
      <c r="F61" s="26" t="inlineStr"/>
      <c r="G61" s="26" t="inlineStr"/>
      <c r="H61" s="26" t="inlineStr"/>
      <c r="I61" s="26" t="inlineStr"/>
      <c r="J61" s="27" t="inlineStr"/>
      <c r="K61" s="27" t="inlineStr"/>
      <c r="L61" s="27" t="inlineStr"/>
      <c r="M61" s="28" t="inlineStr"/>
      <c r="N61" s="29">
        <f>IFERROR(IF($A61="","",SUMIFS('Daily Room Blocks'!$I$2:$I$201,'Daily Room Blocks'!$B$2:$B$201,$A61)),"")</f>
        <v/>
      </c>
      <c r="O61" s="29">
        <f>IFERROR(IF($A61="","",SUMIFS('Daily Room Blocks'!$J$2:$J$201,'Daily Room Blocks'!$B$2:$B$201,$A61)),"")</f>
        <v/>
      </c>
      <c r="P61" s="30">
        <f>IFERROR(IF($A61="","",$O61/$N61),"")</f>
        <v/>
      </c>
      <c r="Q61" s="31">
        <f>IFERROR(IF($A61="","",SUMIFS('Daily Room Blocks'!$O$2:$O$201,'Daily Room Blocks'!$B$2:$B$201,$A61)/$O61),"")</f>
        <v/>
      </c>
      <c r="R61" s="31">
        <f>IFERROR(IF($A61="","",SUMIFS('Daily Room Blocks'!$O$2:$O$201,'Daily Room Blocks'!$B$2:$B$201,$A61)),"")</f>
        <v/>
      </c>
      <c r="S61" s="32" t="inlineStr"/>
      <c r="T61" s="32" t="inlineStr"/>
      <c r="U61" s="33" t="inlineStr"/>
      <c r="V61" s="30">
        <f>IFERROR(IF($A61="","",IF($U61="",'Dashboard'!$B$5,$U61)),"")</f>
        <v/>
      </c>
      <c r="W61" s="33" t="inlineStr"/>
      <c r="X61" s="30">
        <f>IFERROR(IF($A61="","",IF($W61="",'Dashboard'!$B$6,$W61)),"")</f>
        <v/>
      </c>
      <c r="Y61" s="33" t="inlineStr"/>
      <c r="Z61" s="30">
        <f>IFERROR(IF($A61="","",IF($Y61="",'Dashboard'!$B$7,$Y61)),"")</f>
        <v/>
      </c>
      <c r="AA61" s="31">
        <f>IFERROR(IF($A61="","",($S61+$T61)*$V61),"")</f>
        <v/>
      </c>
      <c r="AB61" s="31">
        <f>IFERROR(IF($A61="","",($S61+$T61+$AA61)*$X61),"")</f>
        <v/>
      </c>
      <c r="AC61" s="31">
        <f>IFERROR(IF($A61="","",$R61*$Z61),"")</f>
        <v/>
      </c>
      <c r="AD61" s="31">
        <f>IFERROR(IF($A61="","",SUM($R61,$S61,$T61,$AA61,$AB61,$AC61)),"")</f>
        <v/>
      </c>
      <c r="AE61" s="32" t="inlineStr"/>
      <c r="AF61" s="32" t="inlineStr"/>
      <c r="AG61" s="31">
        <f>IFERROR(IF($A61="","",MAX(0,$AE61-$AF61)),"")</f>
        <v/>
      </c>
      <c r="AH61" s="27" t="inlineStr"/>
      <c r="AI61" s="34">
        <f>IFERROR(IF($A61="","",IF($AE61&lt;=0,"Not Required",IF($AG61&lt;=0,"Paid",IF($AH61="","Due Date Needed",IF($AH61&lt;TODAY(),"Overdue","Open"))))),"")</f>
        <v/>
      </c>
      <c r="AJ61" s="27" t="inlineStr"/>
      <c r="AK61" s="27" t="inlineStr"/>
      <c r="AL61" s="26" t="inlineStr"/>
      <c r="AM61" s="34">
        <f>IFERROR(IF($A61="","",IF(OR($E61="Canceled",$E61="Lost",$E61="Completed"),"Closed",IF(AND($L61&lt;&gt;"",$L61&lt;TODAY()),"Cutoff Passed",IF(AND($L61&lt;&gt;"",$L61&gt;=TODAY(),$L61&lt;=TODAY()+'Dashboard'!$B$8),"Cutoff Approaching",IF(AND($AK61&lt;&gt;"",$AK61&lt;TODAY()),"Follow-Up Overdue",IF(AND($L61&lt;&gt;"",$L61&lt;=TODAY()+'Dashboard'!$B$8,$N61&gt;0,$P61&lt;'Dashboard'!$B$10),"Low Pickup","On Track")))))),"")</f>
        <v/>
      </c>
      <c r="AN61" s="26" t="inlineStr"/>
    </row>
    <row r="62">
      <c r="A62" s="26" t="inlineStr"/>
      <c r="B62" s="26" t="inlineStr"/>
      <c r="C62" s="26" t="inlineStr"/>
      <c r="D62" s="26" t="inlineStr"/>
      <c r="E62" s="26" t="inlineStr"/>
      <c r="F62" s="26" t="inlineStr"/>
      <c r="G62" s="26" t="inlineStr"/>
      <c r="H62" s="26" t="inlineStr"/>
      <c r="I62" s="26" t="inlineStr"/>
      <c r="J62" s="27" t="inlineStr"/>
      <c r="K62" s="27" t="inlineStr"/>
      <c r="L62" s="27" t="inlineStr"/>
      <c r="M62" s="28" t="inlineStr"/>
      <c r="N62" s="29">
        <f>IFERROR(IF($A62="","",SUMIFS('Daily Room Blocks'!$I$2:$I$201,'Daily Room Blocks'!$B$2:$B$201,$A62)),"")</f>
        <v/>
      </c>
      <c r="O62" s="29">
        <f>IFERROR(IF($A62="","",SUMIFS('Daily Room Blocks'!$J$2:$J$201,'Daily Room Blocks'!$B$2:$B$201,$A62)),"")</f>
        <v/>
      </c>
      <c r="P62" s="30">
        <f>IFERROR(IF($A62="","",$O62/$N62),"")</f>
        <v/>
      </c>
      <c r="Q62" s="31">
        <f>IFERROR(IF($A62="","",SUMIFS('Daily Room Blocks'!$O$2:$O$201,'Daily Room Blocks'!$B$2:$B$201,$A62)/$O62),"")</f>
        <v/>
      </c>
      <c r="R62" s="31">
        <f>IFERROR(IF($A62="","",SUMIFS('Daily Room Blocks'!$O$2:$O$201,'Daily Room Blocks'!$B$2:$B$201,$A62)),"")</f>
        <v/>
      </c>
      <c r="S62" s="32" t="inlineStr"/>
      <c r="T62" s="32" t="inlineStr"/>
      <c r="U62" s="33" t="inlineStr"/>
      <c r="V62" s="30">
        <f>IFERROR(IF($A62="","",IF($U62="",'Dashboard'!$B$5,$U62)),"")</f>
        <v/>
      </c>
      <c r="W62" s="33" t="inlineStr"/>
      <c r="X62" s="30">
        <f>IFERROR(IF($A62="","",IF($W62="",'Dashboard'!$B$6,$W62)),"")</f>
        <v/>
      </c>
      <c r="Y62" s="33" t="inlineStr"/>
      <c r="Z62" s="30">
        <f>IFERROR(IF($A62="","",IF($Y62="",'Dashboard'!$B$7,$Y62)),"")</f>
        <v/>
      </c>
      <c r="AA62" s="31">
        <f>IFERROR(IF($A62="","",($S62+$T62)*$V62),"")</f>
        <v/>
      </c>
      <c r="AB62" s="31">
        <f>IFERROR(IF($A62="","",($S62+$T62+$AA62)*$X62),"")</f>
        <v/>
      </c>
      <c r="AC62" s="31">
        <f>IFERROR(IF($A62="","",$R62*$Z62),"")</f>
        <v/>
      </c>
      <c r="AD62" s="31">
        <f>IFERROR(IF($A62="","",SUM($R62,$S62,$T62,$AA62,$AB62,$AC62)),"")</f>
        <v/>
      </c>
      <c r="AE62" s="32" t="inlineStr"/>
      <c r="AF62" s="32" t="inlineStr"/>
      <c r="AG62" s="31">
        <f>IFERROR(IF($A62="","",MAX(0,$AE62-$AF62)),"")</f>
        <v/>
      </c>
      <c r="AH62" s="27" t="inlineStr"/>
      <c r="AI62" s="34">
        <f>IFERROR(IF($A62="","",IF($AE62&lt;=0,"Not Required",IF($AG62&lt;=0,"Paid",IF($AH62="","Due Date Needed",IF($AH62&lt;TODAY(),"Overdue","Open"))))),"")</f>
        <v/>
      </c>
      <c r="AJ62" s="27" t="inlineStr"/>
      <c r="AK62" s="27" t="inlineStr"/>
      <c r="AL62" s="26" t="inlineStr"/>
      <c r="AM62" s="34">
        <f>IFERROR(IF($A62="","",IF(OR($E62="Canceled",$E62="Lost",$E62="Completed"),"Closed",IF(AND($L62&lt;&gt;"",$L62&lt;TODAY()),"Cutoff Passed",IF(AND($L62&lt;&gt;"",$L62&gt;=TODAY(),$L62&lt;=TODAY()+'Dashboard'!$B$8),"Cutoff Approaching",IF(AND($AK62&lt;&gt;"",$AK62&lt;TODAY()),"Follow-Up Overdue",IF(AND($L62&lt;&gt;"",$L62&lt;=TODAY()+'Dashboard'!$B$8,$N62&gt;0,$P62&lt;'Dashboard'!$B$10),"Low Pickup","On Track")))))),"")</f>
        <v/>
      </c>
      <c r="AN62" s="26" t="inlineStr"/>
    </row>
    <row r="63">
      <c r="A63" s="26" t="inlineStr"/>
      <c r="B63" s="26" t="inlineStr"/>
      <c r="C63" s="26" t="inlineStr"/>
      <c r="D63" s="26" t="inlineStr"/>
      <c r="E63" s="26" t="inlineStr"/>
      <c r="F63" s="26" t="inlineStr"/>
      <c r="G63" s="26" t="inlineStr"/>
      <c r="H63" s="26" t="inlineStr"/>
      <c r="I63" s="26" t="inlineStr"/>
      <c r="J63" s="27" t="inlineStr"/>
      <c r="K63" s="27" t="inlineStr"/>
      <c r="L63" s="27" t="inlineStr"/>
      <c r="M63" s="28" t="inlineStr"/>
      <c r="N63" s="29">
        <f>IFERROR(IF($A63="","",SUMIFS('Daily Room Blocks'!$I$2:$I$201,'Daily Room Blocks'!$B$2:$B$201,$A63)),"")</f>
        <v/>
      </c>
      <c r="O63" s="29">
        <f>IFERROR(IF($A63="","",SUMIFS('Daily Room Blocks'!$J$2:$J$201,'Daily Room Blocks'!$B$2:$B$201,$A63)),"")</f>
        <v/>
      </c>
      <c r="P63" s="30">
        <f>IFERROR(IF($A63="","",$O63/$N63),"")</f>
        <v/>
      </c>
      <c r="Q63" s="31">
        <f>IFERROR(IF($A63="","",SUMIFS('Daily Room Blocks'!$O$2:$O$201,'Daily Room Blocks'!$B$2:$B$201,$A63)/$O63),"")</f>
        <v/>
      </c>
      <c r="R63" s="31">
        <f>IFERROR(IF($A63="","",SUMIFS('Daily Room Blocks'!$O$2:$O$201,'Daily Room Blocks'!$B$2:$B$201,$A63)),"")</f>
        <v/>
      </c>
      <c r="S63" s="32" t="inlineStr"/>
      <c r="T63" s="32" t="inlineStr"/>
      <c r="U63" s="33" t="inlineStr"/>
      <c r="V63" s="30">
        <f>IFERROR(IF($A63="","",IF($U63="",'Dashboard'!$B$5,$U63)),"")</f>
        <v/>
      </c>
      <c r="W63" s="33" t="inlineStr"/>
      <c r="X63" s="30">
        <f>IFERROR(IF($A63="","",IF($W63="",'Dashboard'!$B$6,$W63)),"")</f>
        <v/>
      </c>
      <c r="Y63" s="33" t="inlineStr"/>
      <c r="Z63" s="30">
        <f>IFERROR(IF($A63="","",IF($Y63="",'Dashboard'!$B$7,$Y63)),"")</f>
        <v/>
      </c>
      <c r="AA63" s="31">
        <f>IFERROR(IF($A63="","",($S63+$T63)*$V63),"")</f>
        <v/>
      </c>
      <c r="AB63" s="31">
        <f>IFERROR(IF($A63="","",($S63+$T63+$AA63)*$X63),"")</f>
        <v/>
      </c>
      <c r="AC63" s="31">
        <f>IFERROR(IF($A63="","",$R63*$Z63),"")</f>
        <v/>
      </c>
      <c r="AD63" s="31">
        <f>IFERROR(IF($A63="","",SUM($R63,$S63,$T63,$AA63,$AB63,$AC63)),"")</f>
        <v/>
      </c>
      <c r="AE63" s="32" t="inlineStr"/>
      <c r="AF63" s="32" t="inlineStr"/>
      <c r="AG63" s="31">
        <f>IFERROR(IF($A63="","",MAX(0,$AE63-$AF63)),"")</f>
        <v/>
      </c>
      <c r="AH63" s="27" t="inlineStr"/>
      <c r="AI63" s="34">
        <f>IFERROR(IF($A63="","",IF($AE63&lt;=0,"Not Required",IF($AG63&lt;=0,"Paid",IF($AH63="","Due Date Needed",IF($AH63&lt;TODAY(),"Overdue","Open"))))),"")</f>
        <v/>
      </c>
      <c r="AJ63" s="27" t="inlineStr"/>
      <c r="AK63" s="27" t="inlineStr"/>
      <c r="AL63" s="26" t="inlineStr"/>
      <c r="AM63" s="34">
        <f>IFERROR(IF($A63="","",IF(OR($E63="Canceled",$E63="Lost",$E63="Completed"),"Closed",IF(AND($L63&lt;&gt;"",$L63&lt;TODAY()),"Cutoff Passed",IF(AND($L63&lt;&gt;"",$L63&gt;=TODAY(),$L63&lt;=TODAY()+'Dashboard'!$B$8),"Cutoff Approaching",IF(AND($AK63&lt;&gt;"",$AK63&lt;TODAY()),"Follow-Up Overdue",IF(AND($L63&lt;&gt;"",$L63&lt;=TODAY()+'Dashboard'!$B$8,$N63&gt;0,$P63&lt;'Dashboard'!$B$10),"Low Pickup","On Track")))))),"")</f>
        <v/>
      </c>
      <c r="AN63" s="26" t="inlineStr"/>
    </row>
    <row r="64">
      <c r="A64" s="26" t="inlineStr"/>
      <c r="B64" s="26" t="inlineStr"/>
      <c r="C64" s="26" t="inlineStr"/>
      <c r="D64" s="26" t="inlineStr"/>
      <c r="E64" s="26" t="inlineStr"/>
      <c r="F64" s="26" t="inlineStr"/>
      <c r="G64" s="26" t="inlineStr"/>
      <c r="H64" s="26" t="inlineStr"/>
      <c r="I64" s="26" t="inlineStr"/>
      <c r="J64" s="27" t="inlineStr"/>
      <c r="K64" s="27" t="inlineStr"/>
      <c r="L64" s="27" t="inlineStr"/>
      <c r="M64" s="28" t="inlineStr"/>
      <c r="N64" s="29">
        <f>IFERROR(IF($A64="","",SUMIFS('Daily Room Blocks'!$I$2:$I$201,'Daily Room Blocks'!$B$2:$B$201,$A64)),"")</f>
        <v/>
      </c>
      <c r="O64" s="29">
        <f>IFERROR(IF($A64="","",SUMIFS('Daily Room Blocks'!$J$2:$J$201,'Daily Room Blocks'!$B$2:$B$201,$A64)),"")</f>
        <v/>
      </c>
      <c r="P64" s="30">
        <f>IFERROR(IF($A64="","",$O64/$N64),"")</f>
        <v/>
      </c>
      <c r="Q64" s="31">
        <f>IFERROR(IF($A64="","",SUMIFS('Daily Room Blocks'!$O$2:$O$201,'Daily Room Blocks'!$B$2:$B$201,$A64)/$O64),"")</f>
        <v/>
      </c>
      <c r="R64" s="31">
        <f>IFERROR(IF($A64="","",SUMIFS('Daily Room Blocks'!$O$2:$O$201,'Daily Room Blocks'!$B$2:$B$201,$A64)),"")</f>
        <v/>
      </c>
      <c r="S64" s="32" t="inlineStr"/>
      <c r="T64" s="32" t="inlineStr"/>
      <c r="U64" s="33" t="inlineStr"/>
      <c r="V64" s="30">
        <f>IFERROR(IF($A64="","",IF($U64="",'Dashboard'!$B$5,$U64)),"")</f>
        <v/>
      </c>
      <c r="W64" s="33" t="inlineStr"/>
      <c r="X64" s="30">
        <f>IFERROR(IF($A64="","",IF($W64="",'Dashboard'!$B$6,$W64)),"")</f>
        <v/>
      </c>
      <c r="Y64" s="33" t="inlineStr"/>
      <c r="Z64" s="30">
        <f>IFERROR(IF($A64="","",IF($Y64="",'Dashboard'!$B$7,$Y64)),"")</f>
        <v/>
      </c>
      <c r="AA64" s="31">
        <f>IFERROR(IF($A64="","",($S64+$T64)*$V64),"")</f>
        <v/>
      </c>
      <c r="AB64" s="31">
        <f>IFERROR(IF($A64="","",($S64+$T64+$AA64)*$X64),"")</f>
        <v/>
      </c>
      <c r="AC64" s="31">
        <f>IFERROR(IF($A64="","",$R64*$Z64),"")</f>
        <v/>
      </c>
      <c r="AD64" s="31">
        <f>IFERROR(IF($A64="","",SUM($R64,$S64,$T64,$AA64,$AB64,$AC64)),"")</f>
        <v/>
      </c>
      <c r="AE64" s="32" t="inlineStr"/>
      <c r="AF64" s="32" t="inlineStr"/>
      <c r="AG64" s="31">
        <f>IFERROR(IF($A64="","",MAX(0,$AE64-$AF64)),"")</f>
        <v/>
      </c>
      <c r="AH64" s="27" t="inlineStr"/>
      <c r="AI64" s="34">
        <f>IFERROR(IF($A64="","",IF($AE64&lt;=0,"Not Required",IF($AG64&lt;=0,"Paid",IF($AH64="","Due Date Needed",IF($AH64&lt;TODAY(),"Overdue","Open"))))),"")</f>
        <v/>
      </c>
      <c r="AJ64" s="27" t="inlineStr"/>
      <c r="AK64" s="27" t="inlineStr"/>
      <c r="AL64" s="26" t="inlineStr"/>
      <c r="AM64" s="34">
        <f>IFERROR(IF($A64="","",IF(OR($E64="Canceled",$E64="Lost",$E64="Completed"),"Closed",IF(AND($L64&lt;&gt;"",$L64&lt;TODAY()),"Cutoff Passed",IF(AND($L64&lt;&gt;"",$L64&gt;=TODAY(),$L64&lt;=TODAY()+'Dashboard'!$B$8),"Cutoff Approaching",IF(AND($AK64&lt;&gt;"",$AK64&lt;TODAY()),"Follow-Up Overdue",IF(AND($L64&lt;&gt;"",$L64&lt;=TODAY()+'Dashboard'!$B$8,$N64&gt;0,$P64&lt;'Dashboard'!$B$10),"Low Pickup","On Track")))))),"")</f>
        <v/>
      </c>
      <c r="AN64" s="26" t="inlineStr"/>
    </row>
    <row r="65">
      <c r="A65" s="26" t="inlineStr"/>
      <c r="B65" s="26" t="inlineStr"/>
      <c r="C65" s="26" t="inlineStr"/>
      <c r="D65" s="26" t="inlineStr"/>
      <c r="E65" s="26" t="inlineStr"/>
      <c r="F65" s="26" t="inlineStr"/>
      <c r="G65" s="26" t="inlineStr"/>
      <c r="H65" s="26" t="inlineStr"/>
      <c r="I65" s="26" t="inlineStr"/>
      <c r="J65" s="27" t="inlineStr"/>
      <c r="K65" s="27" t="inlineStr"/>
      <c r="L65" s="27" t="inlineStr"/>
      <c r="M65" s="28" t="inlineStr"/>
      <c r="N65" s="29">
        <f>IFERROR(IF($A65="","",SUMIFS('Daily Room Blocks'!$I$2:$I$201,'Daily Room Blocks'!$B$2:$B$201,$A65)),"")</f>
        <v/>
      </c>
      <c r="O65" s="29">
        <f>IFERROR(IF($A65="","",SUMIFS('Daily Room Blocks'!$J$2:$J$201,'Daily Room Blocks'!$B$2:$B$201,$A65)),"")</f>
        <v/>
      </c>
      <c r="P65" s="30">
        <f>IFERROR(IF($A65="","",$O65/$N65),"")</f>
        <v/>
      </c>
      <c r="Q65" s="31">
        <f>IFERROR(IF($A65="","",SUMIFS('Daily Room Blocks'!$O$2:$O$201,'Daily Room Blocks'!$B$2:$B$201,$A65)/$O65),"")</f>
        <v/>
      </c>
      <c r="R65" s="31">
        <f>IFERROR(IF($A65="","",SUMIFS('Daily Room Blocks'!$O$2:$O$201,'Daily Room Blocks'!$B$2:$B$201,$A65)),"")</f>
        <v/>
      </c>
      <c r="S65" s="32" t="inlineStr"/>
      <c r="T65" s="32" t="inlineStr"/>
      <c r="U65" s="33" t="inlineStr"/>
      <c r="V65" s="30">
        <f>IFERROR(IF($A65="","",IF($U65="",'Dashboard'!$B$5,$U65)),"")</f>
        <v/>
      </c>
      <c r="W65" s="33" t="inlineStr"/>
      <c r="X65" s="30">
        <f>IFERROR(IF($A65="","",IF($W65="",'Dashboard'!$B$6,$W65)),"")</f>
        <v/>
      </c>
      <c r="Y65" s="33" t="inlineStr"/>
      <c r="Z65" s="30">
        <f>IFERROR(IF($A65="","",IF($Y65="",'Dashboard'!$B$7,$Y65)),"")</f>
        <v/>
      </c>
      <c r="AA65" s="31">
        <f>IFERROR(IF($A65="","",($S65+$T65)*$V65),"")</f>
        <v/>
      </c>
      <c r="AB65" s="31">
        <f>IFERROR(IF($A65="","",($S65+$T65+$AA65)*$X65),"")</f>
        <v/>
      </c>
      <c r="AC65" s="31">
        <f>IFERROR(IF($A65="","",$R65*$Z65),"")</f>
        <v/>
      </c>
      <c r="AD65" s="31">
        <f>IFERROR(IF($A65="","",SUM($R65,$S65,$T65,$AA65,$AB65,$AC65)),"")</f>
        <v/>
      </c>
      <c r="AE65" s="32" t="inlineStr"/>
      <c r="AF65" s="32" t="inlineStr"/>
      <c r="AG65" s="31">
        <f>IFERROR(IF($A65="","",MAX(0,$AE65-$AF65)),"")</f>
        <v/>
      </c>
      <c r="AH65" s="27" t="inlineStr"/>
      <c r="AI65" s="34">
        <f>IFERROR(IF($A65="","",IF($AE65&lt;=0,"Not Required",IF($AG65&lt;=0,"Paid",IF($AH65="","Due Date Needed",IF($AH65&lt;TODAY(),"Overdue","Open"))))),"")</f>
        <v/>
      </c>
      <c r="AJ65" s="27" t="inlineStr"/>
      <c r="AK65" s="27" t="inlineStr"/>
      <c r="AL65" s="26" t="inlineStr"/>
      <c r="AM65" s="34">
        <f>IFERROR(IF($A65="","",IF(OR($E65="Canceled",$E65="Lost",$E65="Completed"),"Closed",IF(AND($L65&lt;&gt;"",$L65&lt;TODAY()),"Cutoff Passed",IF(AND($L65&lt;&gt;"",$L65&gt;=TODAY(),$L65&lt;=TODAY()+'Dashboard'!$B$8),"Cutoff Approaching",IF(AND($AK65&lt;&gt;"",$AK65&lt;TODAY()),"Follow-Up Overdue",IF(AND($L65&lt;&gt;"",$L65&lt;=TODAY()+'Dashboard'!$B$8,$N65&gt;0,$P65&lt;'Dashboard'!$B$10),"Low Pickup","On Track")))))),"")</f>
        <v/>
      </c>
      <c r="AN65" s="26" t="inlineStr"/>
    </row>
    <row r="66">
      <c r="A66" s="26" t="inlineStr"/>
      <c r="B66" s="26" t="inlineStr"/>
      <c r="C66" s="26" t="inlineStr"/>
      <c r="D66" s="26" t="inlineStr"/>
      <c r="E66" s="26" t="inlineStr"/>
      <c r="F66" s="26" t="inlineStr"/>
      <c r="G66" s="26" t="inlineStr"/>
      <c r="H66" s="26" t="inlineStr"/>
      <c r="I66" s="26" t="inlineStr"/>
      <c r="J66" s="27" t="inlineStr"/>
      <c r="K66" s="27" t="inlineStr"/>
      <c r="L66" s="27" t="inlineStr"/>
      <c r="M66" s="28" t="inlineStr"/>
      <c r="N66" s="29">
        <f>IFERROR(IF($A66="","",SUMIFS('Daily Room Blocks'!$I$2:$I$201,'Daily Room Blocks'!$B$2:$B$201,$A66)),"")</f>
        <v/>
      </c>
      <c r="O66" s="29">
        <f>IFERROR(IF($A66="","",SUMIFS('Daily Room Blocks'!$J$2:$J$201,'Daily Room Blocks'!$B$2:$B$201,$A66)),"")</f>
        <v/>
      </c>
      <c r="P66" s="30">
        <f>IFERROR(IF($A66="","",$O66/$N66),"")</f>
        <v/>
      </c>
      <c r="Q66" s="31">
        <f>IFERROR(IF($A66="","",SUMIFS('Daily Room Blocks'!$O$2:$O$201,'Daily Room Blocks'!$B$2:$B$201,$A66)/$O66),"")</f>
        <v/>
      </c>
      <c r="R66" s="31">
        <f>IFERROR(IF($A66="","",SUMIFS('Daily Room Blocks'!$O$2:$O$201,'Daily Room Blocks'!$B$2:$B$201,$A66)),"")</f>
        <v/>
      </c>
      <c r="S66" s="32" t="inlineStr"/>
      <c r="T66" s="32" t="inlineStr"/>
      <c r="U66" s="33" t="inlineStr"/>
      <c r="V66" s="30">
        <f>IFERROR(IF($A66="","",IF($U66="",'Dashboard'!$B$5,$U66)),"")</f>
        <v/>
      </c>
      <c r="W66" s="33" t="inlineStr"/>
      <c r="X66" s="30">
        <f>IFERROR(IF($A66="","",IF($W66="",'Dashboard'!$B$6,$W66)),"")</f>
        <v/>
      </c>
      <c r="Y66" s="33" t="inlineStr"/>
      <c r="Z66" s="30">
        <f>IFERROR(IF($A66="","",IF($Y66="",'Dashboard'!$B$7,$Y66)),"")</f>
        <v/>
      </c>
      <c r="AA66" s="31">
        <f>IFERROR(IF($A66="","",($S66+$T66)*$V66),"")</f>
        <v/>
      </c>
      <c r="AB66" s="31">
        <f>IFERROR(IF($A66="","",($S66+$T66+$AA66)*$X66),"")</f>
        <v/>
      </c>
      <c r="AC66" s="31">
        <f>IFERROR(IF($A66="","",$R66*$Z66),"")</f>
        <v/>
      </c>
      <c r="AD66" s="31">
        <f>IFERROR(IF($A66="","",SUM($R66,$S66,$T66,$AA66,$AB66,$AC66)),"")</f>
        <v/>
      </c>
      <c r="AE66" s="32" t="inlineStr"/>
      <c r="AF66" s="32" t="inlineStr"/>
      <c r="AG66" s="31">
        <f>IFERROR(IF($A66="","",MAX(0,$AE66-$AF66)),"")</f>
        <v/>
      </c>
      <c r="AH66" s="27" t="inlineStr"/>
      <c r="AI66" s="34">
        <f>IFERROR(IF($A66="","",IF($AE66&lt;=0,"Not Required",IF($AG66&lt;=0,"Paid",IF($AH66="","Due Date Needed",IF($AH66&lt;TODAY(),"Overdue","Open"))))),"")</f>
        <v/>
      </c>
      <c r="AJ66" s="27" t="inlineStr"/>
      <c r="AK66" s="27" t="inlineStr"/>
      <c r="AL66" s="26" t="inlineStr"/>
      <c r="AM66" s="34">
        <f>IFERROR(IF($A66="","",IF(OR($E66="Canceled",$E66="Lost",$E66="Completed"),"Closed",IF(AND($L66&lt;&gt;"",$L66&lt;TODAY()),"Cutoff Passed",IF(AND($L66&lt;&gt;"",$L66&gt;=TODAY(),$L66&lt;=TODAY()+'Dashboard'!$B$8),"Cutoff Approaching",IF(AND($AK66&lt;&gt;"",$AK66&lt;TODAY()),"Follow-Up Overdue",IF(AND($L66&lt;&gt;"",$L66&lt;=TODAY()+'Dashboard'!$B$8,$N66&gt;0,$P66&lt;'Dashboard'!$B$10),"Low Pickup","On Track")))))),"")</f>
        <v/>
      </c>
      <c r="AN66" s="26" t="inlineStr"/>
    </row>
    <row r="67">
      <c r="A67" s="26" t="inlineStr"/>
      <c r="B67" s="26" t="inlineStr"/>
      <c r="C67" s="26" t="inlineStr"/>
      <c r="D67" s="26" t="inlineStr"/>
      <c r="E67" s="26" t="inlineStr"/>
      <c r="F67" s="26" t="inlineStr"/>
      <c r="G67" s="26" t="inlineStr"/>
      <c r="H67" s="26" t="inlineStr"/>
      <c r="I67" s="26" t="inlineStr"/>
      <c r="J67" s="27" t="inlineStr"/>
      <c r="K67" s="27" t="inlineStr"/>
      <c r="L67" s="27" t="inlineStr"/>
      <c r="M67" s="28" t="inlineStr"/>
      <c r="N67" s="29">
        <f>IFERROR(IF($A67="","",SUMIFS('Daily Room Blocks'!$I$2:$I$201,'Daily Room Blocks'!$B$2:$B$201,$A67)),"")</f>
        <v/>
      </c>
      <c r="O67" s="29">
        <f>IFERROR(IF($A67="","",SUMIFS('Daily Room Blocks'!$J$2:$J$201,'Daily Room Blocks'!$B$2:$B$201,$A67)),"")</f>
        <v/>
      </c>
      <c r="P67" s="30">
        <f>IFERROR(IF($A67="","",$O67/$N67),"")</f>
        <v/>
      </c>
      <c r="Q67" s="31">
        <f>IFERROR(IF($A67="","",SUMIFS('Daily Room Blocks'!$O$2:$O$201,'Daily Room Blocks'!$B$2:$B$201,$A67)/$O67),"")</f>
        <v/>
      </c>
      <c r="R67" s="31">
        <f>IFERROR(IF($A67="","",SUMIFS('Daily Room Blocks'!$O$2:$O$201,'Daily Room Blocks'!$B$2:$B$201,$A67)),"")</f>
        <v/>
      </c>
      <c r="S67" s="32" t="inlineStr"/>
      <c r="T67" s="32" t="inlineStr"/>
      <c r="U67" s="33" t="inlineStr"/>
      <c r="V67" s="30">
        <f>IFERROR(IF($A67="","",IF($U67="",'Dashboard'!$B$5,$U67)),"")</f>
        <v/>
      </c>
      <c r="W67" s="33" t="inlineStr"/>
      <c r="X67" s="30">
        <f>IFERROR(IF($A67="","",IF($W67="",'Dashboard'!$B$6,$W67)),"")</f>
        <v/>
      </c>
      <c r="Y67" s="33" t="inlineStr"/>
      <c r="Z67" s="30">
        <f>IFERROR(IF($A67="","",IF($Y67="",'Dashboard'!$B$7,$Y67)),"")</f>
        <v/>
      </c>
      <c r="AA67" s="31">
        <f>IFERROR(IF($A67="","",($S67+$T67)*$V67),"")</f>
        <v/>
      </c>
      <c r="AB67" s="31">
        <f>IFERROR(IF($A67="","",($S67+$T67+$AA67)*$X67),"")</f>
        <v/>
      </c>
      <c r="AC67" s="31">
        <f>IFERROR(IF($A67="","",$R67*$Z67),"")</f>
        <v/>
      </c>
      <c r="AD67" s="31">
        <f>IFERROR(IF($A67="","",SUM($R67,$S67,$T67,$AA67,$AB67,$AC67)),"")</f>
        <v/>
      </c>
      <c r="AE67" s="32" t="inlineStr"/>
      <c r="AF67" s="32" t="inlineStr"/>
      <c r="AG67" s="31">
        <f>IFERROR(IF($A67="","",MAX(0,$AE67-$AF67)),"")</f>
        <v/>
      </c>
      <c r="AH67" s="27" t="inlineStr"/>
      <c r="AI67" s="34">
        <f>IFERROR(IF($A67="","",IF($AE67&lt;=0,"Not Required",IF($AG67&lt;=0,"Paid",IF($AH67="","Due Date Needed",IF($AH67&lt;TODAY(),"Overdue","Open"))))),"")</f>
        <v/>
      </c>
      <c r="AJ67" s="27" t="inlineStr"/>
      <c r="AK67" s="27" t="inlineStr"/>
      <c r="AL67" s="26" t="inlineStr"/>
      <c r="AM67" s="34">
        <f>IFERROR(IF($A67="","",IF(OR($E67="Canceled",$E67="Lost",$E67="Completed"),"Closed",IF(AND($L67&lt;&gt;"",$L67&lt;TODAY()),"Cutoff Passed",IF(AND($L67&lt;&gt;"",$L67&gt;=TODAY(),$L67&lt;=TODAY()+'Dashboard'!$B$8),"Cutoff Approaching",IF(AND($AK67&lt;&gt;"",$AK67&lt;TODAY()),"Follow-Up Overdue",IF(AND($L67&lt;&gt;"",$L67&lt;=TODAY()+'Dashboard'!$B$8,$N67&gt;0,$P67&lt;'Dashboard'!$B$10),"Low Pickup","On Track")))))),"")</f>
        <v/>
      </c>
      <c r="AN67" s="26" t="inlineStr"/>
    </row>
    <row r="68">
      <c r="A68" s="26" t="inlineStr"/>
      <c r="B68" s="26" t="inlineStr"/>
      <c r="C68" s="26" t="inlineStr"/>
      <c r="D68" s="26" t="inlineStr"/>
      <c r="E68" s="26" t="inlineStr"/>
      <c r="F68" s="26" t="inlineStr"/>
      <c r="G68" s="26" t="inlineStr"/>
      <c r="H68" s="26" t="inlineStr"/>
      <c r="I68" s="26" t="inlineStr"/>
      <c r="J68" s="27" t="inlineStr"/>
      <c r="K68" s="27" t="inlineStr"/>
      <c r="L68" s="27" t="inlineStr"/>
      <c r="M68" s="28" t="inlineStr"/>
      <c r="N68" s="29">
        <f>IFERROR(IF($A68="","",SUMIFS('Daily Room Blocks'!$I$2:$I$201,'Daily Room Blocks'!$B$2:$B$201,$A68)),"")</f>
        <v/>
      </c>
      <c r="O68" s="29">
        <f>IFERROR(IF($A68="","",SUMIFS('Daily Room Blocks'!$J$2:$J$201,'Daily Room Blocks'!$B$2:$B$201,$A68)),"")</f>
        <v/>
      </c>
      <c r="P68" s="30">
        <f>IFERROR(IF($A68="","",$O68/$N68),"")</f>
        <v/>
      </c>
      <c r="Q68" s="31">
        <f>IFERROR(IF($A68="","",SUMIFS('Daily Room Blocks'!$O$2:$O$201,'Daily Room Blocks'!$B$2:$B$201,$A68)/$O68),"")</f>
        <v/>
      </c>
      <c r="R68" s="31">
        <f>IFERROR(IF($A68="","",SUMIFS('Daily Room Blocks'!$O$2:$O$201,'Daily Room Blocks'!$B$2:$B$201,$A68)),"")</f>
        <v/>
      </c>
      <c r="S68" s="32" t="inlineStr"/>
      <c r="T68" s="32" t="inlineStr"/>
      <c r="U68" s="33" t="inlineStr"/>
      <c r="V68" s="30">
        <f>IFERROR(IF($A68="","",IF($U68="",'Dashboard'!$B$5,$U68)),"")</f>
        <v/>
      </c>
      <c r="W68" s="33" t="inlineStr"/>
      <c r="X68" s="30">
        <f>IFERROR(IF($A68="","",IF($W68="",'Dashboard'!$B$6,$W68)),"")</f>
        <v/>
      </c>
      <c r="Y68" s="33" t="inlineStr"/>
      <c r="Z68" s="30">
        <f>IFERROR(IF($A68="","",IF($Y68="",'Dashboard'!$B$7,$Y68)),"")</f>
        <v/>
      </c>
      <c r="AA68" s="31">
        <f>IFERROR(IF($A68="","",($S68+$T68)*$V68),"")</f>
        <v/>
      </c>
      <c r="AB68" s="31">
        <f>IFERROR(IF($A68="","",($S68+$T68+$AA68)*$X68),"")</f>
        <v/>
      </c>
      <c r="AC68" s="31">
        <f>IFERROR(IF($A68="","",$R68*$Z68),"")</f>
        <v/>
      </c>
      <c r="AD68" s="31">
        <f>IFERROR(IF($A68="","",SUM($R68,$S68,$T68,$AA68,$AB68,$AC68)),"")</f>
        <v/>
      </c>
      <c r="AE68" s="32" t="inlineStr"/>
      <c r="AF68" s="32" t="inlineStr"/>
      <c r="AG68" s="31">
        <f>IFERROR(IF($A68="","",MAX(0,$AE68-$AF68)),"")</f>
        <v/>
      </c>
      <c r="AH68" s="27" t="inlineStr"/>
      <c r="AI68" s="34">
        <f>IFERROR(IF($A68="","",IF($AE68&lt;=0,"Not Required",IF($AG68&lt;=0,"Paid",IF($AH68="","Due Date Needed",IF($AH68&lt;TODAY(),"Overdue","Open"))))),"")</f>
        <v/>
      </c>
      <c r="AJ68" s="27" t="inlineStr"/>
      <c r="AK68" s="27" t="inlineStr"/>
      <c r="AL68" s="26" t="inlineStr"/>
      <c r="AM68" s="34">
        <f>IFERROR(IF($A68="","",IF(OR($E68="Canceled",$E68="Lost",$E68="Completed"),"Closed",IF(AND($L68&lt;&gt;"",$L68&lt;TODAY()),"Cutoff Passed",IF(AND($L68&lt;&gt;"",$L68&gt;=TODAY(),$L68&lt;=TODAY()+'Dashboard'!$B$8),"Cutoff Approaching",IF(AND($AK68&lt;&gt;"",$AK68&lt;TODAY()),"Follow-Up Overdue",IF(AND($L68&lt;&gt;"",$L68&lt;=TODAY()+'Dashboard'!$B$8,$N68&gt;0,$P68&lt;'Dashboard'!$B$10),"Low Pickup","On Track")))))),"")</f>
        <v/>
      </c>
      <c r="AN68" s="26" t="inlineStr"/>
    </row>
    <row r="69">
      <c r="A69" s="26" t="inlineStr"/>
      <c r="B69" s="26" t="inlineStr"/>
      <c r="C69" s="26" t="inlineStr"/>
      <c r="D69" s="26" t="inlineStr"/>
      <c r="E69" s="26" t="inlineStr"/>
      <c r="F69" s="26" t="inlineStr"/>
      <c r="G69" s="26" t="inlineStr"/>
      <c r="H69" s="26" t="inlineStr"/>
      <c r="I69" s="26" t="inlineStr"/>
      <c r="J69" s="27" t="inlineStr"/>
      <c r="K69" s="27" t="inlineStr"/>
      <c r="L69" s="27" t="inlineStr"/>
      <c r="M69" s="28" t="inlineStr"/>
      <c r="N69" s="29">
        <f>IFERROR(IF($A69="","",SUMIFS('Daily Room Blocks'!$I$2:$I$201,'Daily Room Blocks'!$B$2:$B$201,$A69)),"")</f>
        <v/>
      </c>
      <c r="O69" s="29">
        <f>IFERROR(IF($A69="","",SUMIFS('Daily Room Blocks'!$J$2:$J$201,'Daily Room Blocks'!$B$2:$B$201,$A69)),"")</f>
        <v/>
      </c>
      <c r="P69" s="30">
        <f>IFERROR(IF($A69="","",$O69/$N69),"")</f>
        <v/>
      </c>
      <c r="Q69" s="31">
        <f>IFERROR(IF($A69="","",SUMIFS('Daily Room Blocks'!$O$2:$O$201,'Daily Room Blocks'!$B$2:$B$201,$A69)/$O69),"")</f>
        <v/>
      </c>
      <c r="R69" s="31">
        <f>IFERROR(IF($A69="","",SUMIFS('Daily Room Blocks'!$O$2:$O$201,'Daily Room Blocks'!$B$2:$B$201,$A69)),"")</f>
        <v/>
      </c>
      <c r="S69" s="32" t="inlineStr"/>
      <c r="T69" s="32" t="inlineStr"/>
      <c r="U69" s="33" t="inlineStr"/>
      <c r="V69" s="30">
        <f>IFERROR(IF($A69="","",IF($U69="",'Dashboard'!$B$5,$U69)),"")</f>
        <v/>
      </c>
      <c r="W69" s="33" t="inlineStr"/>
      <c r="X69" s="30">
        <f>IFERROR(IF($A69="","",IF($W69="",'Dashboard'!$B$6,$W69)),"")</f>
        <v/>
      </c>
      <c r="Y69" s="33" t="inlineStr"/>
      <c r="Z69" s="30">
        <f>IFERROR(IF($A69="","",IF($Y69="",'Dashboard'!$B$7,$Y69)),"")</f>
        <v/>
      </c>
      <c r="AA69" s="31">
        <f>IFERROR(IF($A69="","",($S69+$T69)*$V69),"")</f>
        <v/>
      </c>
      <c r="AB69" s="31">
        <f>IFERROR(IF($A69="","",($S69+$T69+$AA69)*$X69),"")</f>
        <v/>
      </c>
      <c r="AC69" s="31">
        <f>IFERROR(IF($A69="","",$R69*$Z69),"")</f>
        <v/>
      </c>
      <c r="AD69" s="31">
        <f>IFERROR(IF($A69="","",SUM($R69,$S69,$T69,$AA69,$AB69,$AC69)),"")</f>
        <v/>
      </c>
      <c r="AE69" s="32" t="inlineStr"/>
      <c r="AF69" s="32" t="inlineStr"/>
      <c r="AG69" s="31">
        <f>IFERROR(IF($A69="","",MAX(0,$AE69-$AF69)),"")</f>
        <v/>
      </c>
      <c r="AH69" s="27" t="inlineStr"/>
      <c r="AI69" s="34">
        <f>IFERROR(IF($A69="","",IF($AE69&lt;=0,"Not Required",IF($AG69&lt;=0,"Paid",IF($AH69="","Due Date Needed",IF($AH69&lt;TODAY(),"Overdue","Open"))))),"")</f>
        <v/>
      </c>
      <c r="AJ69" s="27" t="inlineStr"/>
      <c r="AK69" s="27" t="inlineStr"/>
      <c r="AL69" s="26" t="inlineStr"/>
      <c r="AM69" s="34">
        <f>IFERROR(IF($A69="","",IF(OR($E69="Canceled",$E69="Lost",$E69="Completed"),"Closed",IF(AND($L69&lt;&gt;"",$L69&lt;TODAY()),"Cutoff Passed",IF(AND($L69&lt;&gt;"",$L69&gt;=TODAY(),$L69&lt;=TODAY()+'Dashboard'!$B$8),"Cutoff Approaching",IF(AND($AK69&lt;&gt;"",$AK69&lt;TODAY()),"Follow-Up Overdue",IF(AND($L69&lt;&gt;"",$L69&lt;=TODAY()+'Dashboard'!$B$8,$N69&gt;0,$P69&lt;'Dashboard'!$B$10),"Low Pickup","On Track")))))),"")</f>
        <v/>
      </c>
      <c r="AN69" s="26" t="inlineStr"/>
    </row>
    <row r="70">
      <c r="A70" s="26" t="inlineStr"/>
      <c r="B70" s="26" t="inlineStr"/>
      <c r="C70" s="26" t="inlineStr"/>
      <c r="D70" s="26" t="inlineStr"/>
      <c r="E70" s="26" t="inlineStr"/>
      <c r="F70" s="26" t="inlineStr"/>
      <c r="G70" s="26" t="inlineStr"/>
      <c r="H70" s="26" t="inlineStr"/>
      <c r="I70" s="26" t="inlineStr"/>
      <c r="J70" s="27" t="inlineStr"/>
      <c r="K70" s="27" t="inlineStr"/>
      <c r="L70" s="27" t="inlineStr"/>
      <c r="M70" s="28" t="inlineStr"/>
      <c r="N70" s="29">
        <f>IFERROR(IF($A70="","",SUMIFS('Daily Room Blocks'!$I$2:$I$201,'Daily Room Blocks'!$B$2:$B$201,$A70)),"")</f>
        <v/>
      </c>
      <c r="O70" s="29">
        <f>IFERROR(IF($A70="","",SUMIFS('Daily Room Blocks'!$J$2:$J$201,'Daily Room Blocks'!$B$2:$B$201,$A70)),"")</f>
        <v/>
      </c>
      <c r="P70" s="30">
        <f>IFERROR(IF($A70="","",$O70/$N70),"")</f>
        <v/>
      </c>
      <c r="Q70" s="31">
        <f>IFERROR(IF($A70="","",SUMIFS('Daily Room Blocks'!$O$2:$O$201,'Daily Room Blocks'!$B$2:$B$201,$A70)/$O70),"")</f>
        <v/>
      </c>
      <c r="R70" s="31">
        <f>IFERROR(IF($A70="","",SUMIFS('Daily Room Blocks'!$O$2:$O$201,'Daily Room Blocks'!$B$2:$B$201,$A70)),"")</f>
        <v/>
      </c>
      <c r="S70" s="32" t="inlineStr"/>
      <c r="T70" s="32" t="inlineStr"/>
      <c r="U70" s="33" t="inlineStr"/>
      <c r="V70" s="30">
        <f>IFERROR(IF($A70="","",IF($U70="",'Dashboard'!$B$5,$U70)),"")</f>
        <v/>
      </c>
      <c r="W70" s="33" t="inlineStr"/>
      <c r="X70" s="30">
        <f>IFERROR(IF($A70="","",IF($W70="",'Dashboard'!$B$6,$W70)),"")</f>
        <v/>
      </c>
      <c r="Y70" s="33" t="inlineStr"/>
      <c r="Z70" s="30">
        <f>IFERROR(IF($A70="","",IF($Y70="",'Dashboard'!$B$7,$Y70)),"")</f>
        <v/>
      </c>
      <c r="AA70" s="31">
        <f>IFERROR(IF($A70="","",($S70+$T70)*$V70),"")</f>
        <v/>
      </c>
      <c r="AB70" s="31">
        <f>IFERROR(IF($A70="","",($S70+$T70+$AA70)*$X70),"")</f>
        <v/>
      </c>
      <c r="AC70" s="31">
        <f>IFERROR(IF($A70="","",$R70*$Z70),"")</f>
        <v/>
      </c>
      <c r="AD70" s="31">
        <f>IFERROR(IF($A70="","",SUM($R70,$S70,$T70,$AA70,$AB70,$AC70)),"")</f>
        <v/>
      </c>
      <c r="AE70" s="32" t="inlineStr"/>
      <c r="AF70" s="32" t="inlineStr"/>
      <c r="AG70" s="31">
        <f>IFERROR(IF($A70="","",MAX(0,$AE70-$AF70)),"")</f>
        <v/>
      </c>
      <c r="AH70" s="27" t="inlineStr"/>
      <c r="AI70" s="34">
        <f>IFERROR(IF($A70="","",IF($AE70&lt;=0,"Not Required",IF($AG70&lt;=0,"Paid",IF($AH70="","Due Date Needed",IF($AH70&lt;TODAY(),"Overdue","Open"))))),"")</f>
        <v/>
      </c>
      <c r="AJ70" s="27" t="inlineStr"/>
      <c r="AK70" s="27" t="inlineStr"/>
      <c r="AL70" s="26" t="inlineStr"/>
      <c r="AM70" s="34">
        <f>IFERROR(IF($A70="","",IF(OR($E70="Canceled",$E70="Lost",$E70="Completed"),"Closed",IF(AND($L70&lt;&gt;"",$L70&lt;TODAY()),"Cutoff Passed",IF(AND($L70&lt;&gt;"",$L70&gt;=TODAY(),$L70&lt;=TODAY()+'Dashboard'!$B$8),"Cutoff Approaching",IF(AND($AK70&lt;&gt;"",$AK70&lt;TODAY()),"Follow-Up Overdue",IF(AND($L70&lt;&gt;"",$L70&lt;=TODAY()+'Dashboard'!$B$8,$N70&gt;0,$P70&lt;'Dashboard'!$B$10),"Low Pickup","On Track")))))),"")</f>
        <v/>
      </c>
      <c r="AN70" s="26" t="inlineStr"/>
    </row>
    <row r="71">
      <c r="A71" s="26" t="inlineStr"/>
      <c r="B71" s="26" t="inlineStr"/>
      <c r="C71" s="26" t="inlineStr"/>
      <c r="D71" s="26" t="inlineStr"/>
      <c r="E71" s="26" t="inlineStr"/>
      <c r="F71" s="26" t="inlineStr"/>
      <c r="G71" s="26" t="inlineStr"/>
      <c r="H71" s="26" t="inlineStr"/>
      <c r="I71" s="26" t="inlineStr"/>
      <c r="J71" s="27" t="inlineStr"/>
      <c r="K71" s="27" t="inlineStr"/>
      <c r="L71" s="27" t="inlineStr"/>
      <c r="M71" s="28" t="inlineStr"/>
      <c r="N71" s="29">
        <f>IFERROR(IF($A71="","",SUMIFS('Daily Room Blocks'!$I$2:$I$201,'Daily Room Blocks'!$B$2:$B$201,$A71)),"")</f>
        <v/>
      </c>
      <c r="O71" s="29">
        <f>IFERROR(IF($A71="","",SUMIFS('Daily Room Blocks'!$J$2:$J$201,'Daily Room Blocks'!$B$2:$B$201,$A71)),"")</f>
        <v/>
      </c>
      <c r="P71" s="30">
        <f>IFERROR(IF($A71="","",$O71/$N71),"")</f>
        <v/>
      </c>
      <c r="Q71" s="31">
        <f>IFERROR(IF($A71="","",SUMIFS('Daily Room Blocks'!$O$2:$O$201,'Daily Room Blocks'!$B$2:$B$201,$A71)/$O71),"")</f>
        <v/>
      </c>
      <c r="R71" s="31">
        <f>IFERROR(IF($A71="","",SUMIFS('Daily Room Blocks'!$O$2:$O$201,'Daily Room Blocks'!$B$2:$B$201,$A71)),"")</f>
        <v/>
      </c>
      <c r="S71" s="32" t="inlineStr"/>
      <c r="T71" s="32" t="inlineStr"/>
      <c r="U71" s="33" t="inlineStr"/>
      <c r="V71" s="30">
        <f>IFERROR(IF($A71="","",IF($U71="",'Dashboard'!$B$5,$U71)),"")</f>
        <v/>
      </c>
      <c r="W71" s="33" t="inlineStr"/>
      <c r="X71" s="30">
        <f>IFERROR(IF($A71="","",IF($W71="",'Dashboard'!$B$6,$W71)),"")</f>
        <v/>
      </c>
      <c r="Y71" s="33" t="inlineStr"/>
      <c r="Z71" s="30">
        <f>IFERROR(IF($A71="","",IF($Y71="",'Dashboard'!$B$7,$Y71)),"")</f>
        <v/>
      </c>
      <c r="AA71" s="31">
        <f>IFERROR(IF($A71="","",($S71+$T71)*$V71),"")</f>
        <v/>
      </c>
      <c r="AB71" s="31">
        <f>IFERROR(IF($A71="","",($S71+$T71+$AA71)*$X71),"")</f>
        <v/>
      </c>
      <c r="AC71" s="31">
        <f>IFERROR(IF($A71="","",$R71*$Z71),"")</f>
        <v/>
      </c>
      <c r="AD71" s="31">
        <f>IFERROR(IF($A71="","",SUM($R71,$S71,$T71,$AA71,$AB71,$AC71)),"")</f>
        <v/>
      </c>
      <c r="AE71" s="32" t="inlineStr"/>
      <c r="AF71" s="32" t="inlineStr"/>
      <c r="AG71" s="31">
        <f>IFERROR(IF($A71="","",MAX(0,$AE71-$AF71)),"")</f>
        <v/>
      </c>
      <c r="AH71" s="27" t="inlineStr"/>
      <c r="AI71" s="34">
        <f>IFERROR(IF($A71="","",IF($AE71&lt;=0,"Not Required",IF($AG71&lt;=0,"Paid",IF($AH71="","Due Date Needed",IF($AH71&lt;TODAY(),"Overdue","Open"))))),"")</f>
        <v/>
      </c>
      <c r="AJ71" s="27" t="inlineStr"/>
      <c r="AK71" s="27" t="inlineStr"/>
      <c r="AL71" s="26" t="inlineStr"/>
      <c r="AM71" s="34">
        <f>IFERROR(IF($A71="","",IF(OR($E71="Canceled",$E71="Lost",$E71="Completed"),"Closed",IF(AND($L71&lt;&gt;"",$L71&lt;TODAY()),"Cutoff Passed",IF(AND($L71&lt;&gt;"",$L71&gt;=TODAY(),$L71&lt;=TODAY()+'Dashboard'!$B$8),"Cutoff Approaching",IF(AND($AK71&lt;&gt;"",$AK71&lt;TODAY()),"Follow-Up Overdue",IF(AND($L71&lt;&gt;"",$L71&lt;=TODAY()+'Dashboard'!$B$8,$N71&gt;0,$P71&lt;'Dashboard'!$B$10),"Low Pickup","On Track")))))),"")</f>
        <v/>
      </c>
      <c r="AN71" s="26" t="inlineStr"/>
    </row>
    <row r="72">
      <c r="A72" s="26" t="inlineStr"/>
      <c r="B72" s="26" t="inlineStr"/>
      <c r="C72" s="26" t="inlineStr"/>
      <c r="D72" s="26" t="inlineStr"/>
      <c r="E72" s="26" t="inlineStr"/>
      <c r="F72" s="26" t="inlineStr"/>
      <c r="G72" s="26" t="inlineStr"/>
      <c r="H72" s="26" t="inlineStr"/>
      <c r="I72" s="26" t="inlineStr"/>
      <c r="J72" s="27" t="inlineStr"/>
      <c r="K72" s="27" t="inlineStr"/>
      <c r="L72" s="27" t="inlineStr"/>
      <c r="M72" s="28" t="inlineStr"/>
      <c r="N72" s="29">
        <f>IFERROR(IF($A72="","",SUMIFS('Daily Room Blocks'!$I$2:$I$201,'Daily Room Blocks'!$B$2:$B$201,$A72)),"")</f>
        <v/>
      </c>
      <c r="O72" s="29">
        <f>IFERROR(IF($A72="","",SUMIFS('Daily Room Blocks'!$J$2:$J$201,'Daily Room Blocks'!$B$2:$B$201,$A72)),"")</f>
        <v/>
      </c>
      <c r="P72" s="30">
        <f>IFERROR(IF($A72="","",$O72/$N72),"")</f>
        <v/>
      </c>
      <c r="Q72" s="31">
        <f>IFERROR(IF($A72="","",SUMIFS('Daily Room Blocks'!$O$2:$O$201,'Daily Room Blocks'!$B$2:$B$201,$A72)/$O72),"")</f>
        <v/>
      </c>
      <c r="R72" s="31">
        <f>IFERROR(IF($A72="","",SUMIFS('Daily Room Blocks'!$O$2:$O$201,'Daily Room Blocks'!$B$2:$B$201,$A72)),"")</f>
        <v/>
      </c>
      <c r="S72" s="32" t="inlineStr"/>
      <c r="T72" s="32" t="inlineStr"/>
      <c r="U72" s="33" t="inlineStr"/>
      <c r="V72" s="30">
        <f>IFERROR(IF($A72="","",IF($U72="",'Dashboard'!$B$5,$U72)),"")</f>
        <v/>
      </c>
      <c r="W72" s="33" t="inlineStr"/>
      <c r="X72" s="30">
        <f>IFERROR(IF($A72="","",IF($W72="",'Dashboard'!$B$6,$W72)),"")</f>
        <v/>
      </c>
      <c r="Y72" s="33" t="inlineStr"/>
      <c r="Z72" s="30">
        <f>IFERROR(IF($A72="","",IF($Y72="",'Dashboard'!$B$7,$Y72)),"")</f>
        <v/>
      </c>
      <c r="AA72" s="31">
        <f>IFERROR(IF($A72="","",($S72+$T72)*$V72),"")</f>
        <v/>
      </c>
      <c r="AB72" s="31">
        <f>IFERROR(IF($A72="","",($S72+$T72+$AA72)*$X72),"")</f>
        <v/>
      </c>
      <c r="AC72" s="31">
        <f>IFERROR(IF($A72="","",$R72*$Z72),"")</f>
        <v/>
      </c>
      <c r="AD72" s="31">
        <f>IFERROR(IF($A72="","",SUM($R72,$S72,$T72,$AA72,$AB72,$AC72)),"")</f>
        <v/>
      </c>
      <c r="AE72" s="32" t="inlineStr"/>
      <c r="AF72" s="32" t="inlineStr"/>
      <c r="AG72" s="31">
        <f>IFERROR(IF($A72="","",MAX(0,$AE72-$AF72)),"")</f>
        <v/>
      </c>
      <c r="AH72" s="27" t="inlineStr"/>
      <c r="AI72" s="34">
        <f>IFERROR(IF($A72="","",IF($AE72&lt;=0,"Not Required",IF($AG72&lt;=0,"Paid",IF($AH72="","Due Date Needed",IF($AH72&lt;TODAY(),"Overdue","Open"))))),"")</f>
        <v/>
      </c>
      <c r="AJ72" s="27" t="inlineStr"/>
      <c r="AK72" s="27" t="inlineStr"/>
      <c r="AL72" s="26" t="inlineStr"/>
      <c r="AM72" s="34">
        <f>IFERROR(IF($A72="","",IF(OR($E72="Canceled",$E72="Lost",$E72="Completed"),"Closed",IF(AND($L72&lt;&gt;"",$L72&lt;TODAY()),"Cutoff Passed",IF(AND($L72&lt;&gt;"",$L72&gt;=TODAY(),$L72&lt;=TODAY()+'Dashboard'!$B$8),"Cutoff Approaching",IF(AND($AK72&lt;&gt;"",$AK72&lt;TODAY()),"Follow-Up Overdue",IF(AND($L72&lt;&gt;"",$L72&lt;=TODAY()+'Dashboard'!$B$8,$N72&gt;0,$P72&lt;'Dashboard'!$B$10),"Low Pickup","On Track")))))),"")</f>
        <v/>
      </c>
      <c r="AN72" s="26" t="inlineStr"/>
    </row>
    <row r="73">
      <c r="A73" s="26" t="inlineStr"/>
      <c r="B73" s="26" t="inlineStr"/>
      <c r="C73" s="26" t="inlineStr"/>
      <c r="D73" s="26" t="inlineStr"/>
      <c r="E73" s="26" t="inlineStr"/>
      <c r="F73" s="26" t="inlineStr"/>
      <c r="G73" s="26" t="inlineStr"/>
      <c r="H73" s="26" t="inlineStr"/>
      <c r="I73" s="26" t="inlineStr"/>
      <c r="J73" s="27" t="inlineStr"/>
      <c r="K73" s="27" t="inlineStr"/>
      <c r="L73" s="27" t="inlineStr"/>
      <c r="M73" s="28" t="inlineStr"/>
      <c r="N73" s="29">
        <f>IFERROR(IF($A73="","",SUMIFS('Daily Room Blocks'!$I$2:$I$201,'Daily Room Blocks'!$B$2:$B$201,$A73)),"")</f>
        <v/>
      </c>
      <c r="O73" s="29">
        <f>IFERROR(IF($A73="","",SUMIFS('Daily Room Blocks'!$J$2:$J$201,'Daily Room Blocks'!$B$2:$B$201,$A73)),"")</f>
        <v/>
      </c>
      <c r="P73" s="30">
        <f>IFERROR(IF($A73="","",$O73/$N73),"")</f>
        <v/>
      </c>
      <c r="Q73" s="31">
        <f>IFERROR(IF($A73="","",SUMIFS('Daily Room Blocks'!$O$2:$O$201,'Daily Room Blocks'!$B$2:$B$201,$A73)/$O73),"")</f>
        <v/>
      </c>
      <c r="R73" s="31">
        <f>IFERROR(IF($A73="","",SUMIFS('Daily Room Blocks'!$O$2:$O$201,'Daily Room Blocks'!$B$2:$B$201,$A73)),"")</f>
        <v/>
      </c>
      <c r="S73" s="32" t="inlineStr"/>
      <c r="T73" s="32" t="inlineStr"/>
      <c r="U73" s="33" t="inlineStr"/>
      <c r="V73" s="30">
        <f>IFERROR(IF($A73="","",IF($U73="",'Dashboard'!$B$5,$U73)),"")</f>
        <v/>
      </c>
      <c r="W73" s="33" t="inlineStr"/>
      <c r="X73" s="30">
        <f>IFERROR(IF($A73="","",IF($W73="",'Dashboard'!$B$6,$W73)),"")</f>
        <v/>
      </c>
      <c r="Y73" s="33" t="inlineStr"/>
      <c r="Z73" s="30">
        <f>IFERROR(IF($A73="","",IF($Y73="",'Dashboard'!$B$7,$Y73)),"")</f>
        <v/>
      </c>
      <c r="AA73" s="31">
        <f>IFERROR(IF($A73="","",($S73+$T73)*$V73),"")</f>
        <v/>
      </c>
      <c r="AB73" s="31">
        <f>IFERROR(IF($A73="","",($S73+$T73+$AA73)*$X73),"")</f>
        <v/>
      </c>
      <c r="AC73" s="31">
        <f>IFERROR(IF($A73="","",$R73*$Z73),"")</f>
        <v/>
      </c>
      <c r="AD73" s="31">
        <f>IFERROR(IF($A73="","",SUM($R73,$S73,$T73,$AA73,$AB73,$AC73)),"")</f>
        <v/>
      </c>
      <c r="AE73" s="32" t="inlineStr"/>
      <c r="AF73" s="32" t="inlineStr"/>
      <c r="AG73" s="31">
        <f>IFERROR(IF($A73="","",MAX(0,$AE73-$AF73)),"")</f>
        <v/>
      </c>
      <c r="AH73" s="27" t="inlineStr"/>
      <c r="AI73" s="34">
        <f>IFERROR(IF($A73="","",IF($AE73&lt;=0,"Not Required",IF($AG73&lt;=0,"Paid",IF($AH73="","Due Date Needed",IF($AH73&lt;TODAY(),"Overdue","Open"))))),"")</f>
        <v/>
      </c>
      <c r="AJ73" s="27" t="inlineStr"/>
      <c r="AK73" s="27" t="inlineStr"/>
      <c r="AL73" s="26" t="inlineStr"/>
      <c r="AM73" s="34">
        <f>IFERROR(IF($A73="","",IF(OR($E73="Canceled",$E73="Lost",$E73="Completed"),"Closed",IF(AND($L73&lt;&gt;"",$L73&lt;TODAY()),"Cutoff Passed",IF(AND($L73&lt;&gt;"",$L73&gt;=TODAY(),$L73&lt;=TODAY()+'Dashboard'!$B$8),"Cutoff Approaching",IF(AND($AK73&lt;&gt;"",$AK73&lt;TODAY()),"Follow-Up Overdue",IF(AND($L73&lt;&gt;"",$L73&lt;=TODAY()+'Dashboard'!$B$8,$N73&gt;0,$P73&lt;'Dashboard'!$B$10),"Low Pickup","On Track")))))),"")</f>
        <v/>
      </c>
      <c r="AN73" s="26" t="inlineStr"/>
    </row>
    <row r="74">
      <c r="A74" s="26" t="inlineStr"/>
      <c r="B74" s="26" t="inlineStr"/>
      <c r="C74" s="26" t="inlineStr"/>
      <c r="D74" s="26" t="inlineStr"/>
      <c r="E74" s="26" t="inlineStr"/>
      <c r="F74" s="26" t="inlineStr"/>
      <c r="G74" s="26" t="inlineStr"/>
      <c r="H74" s="26" t="inlineStr"/>
      <c r="I74" s="26" t="inlineStr"/>
      <c r="J74" s="27" t="inlineStr"/>
      <c r="K74" s="27" t="inlineStr"/>
      <c r="L74" s="27" t="inlineStr"/>
      <c r="M74" s="28" t="inlineStr"/>
      <c r="N74" s="29">
        <f>IFERROR(IF($A74="","",SUMIFS('Daily Room Blocks'!$I$2:$I$201,'Daily Room Blocks'!$B$2:$B$201,$A74)),"")</f>
        <v/>
      </c>
      <c r="O74" s="29">
        <f>IFERROR(IF($A74="","",SUMIFS('Daily Room Blocks'!$J$2:$J$201,'Daily Room Blocks'!$B$2:$B$201,$A74)),"")</f>
        <v/>
      </c>
      <c r="P74" s="30">
        <f>IFERROR(IF($A74="","",$O74/$N74),"")</f>
        <v/>
      </c>
      <c r="Q74" s="31">
        <f>IFERROR(IF($A74="","",SUMIFS('Daily Room Blocks'!$O$2:$O$201,'Daily Room Blocks'!$B$2:$B$201,$A74)/$O74),"")</f>
        <v/>
      </c>
      <c r="R74" s="31">
        <f>IFERROR(IF($A74="","",SUMIFS('Daily Room Blocks'!$O$2:$O$201,'Daily Room Blocks'!$B$2:$B$201,$A74)),"")</f>
        <v/>
      </c>
      <c r="S74" s="32" t="inlineStr"/>
      <c r="T74" s="32" t="inlineStr"/>
      <c r="U74" s="33" t="inlineStr"/>
      <c r="V74" s="30">
        <f>IFERROR(IF($A74="","",IF($U74="",'Dashboard'!$B$5,$U74)),"")</f>
        <v/>
      </c>
      <c r="W74" s="33" t="inlineStr"/>
      <c r="X74" s="30">
        <f>IFERROR(IF($A74="","",IF($W74="",'Dashboard'!$B$6,$W74)),"")</f>
        <v/>
      </c>
      <c r="Y74" s="33" t="inlineStr"/>
      <c r="Z74" s="30">
        <f>IFERROR(IF($A74="","",IF($Y74="",'Dashboard'!$B$7,$Y74)),"")</f>
        <v/>
      </c>
      <c r="AA74" s="31">
        <f>IFERROR(IF($A74="","",($S74+$T74)*$V74),"")</f>
        <v/>
      </c>
      <c r="AB74" s="31">
        <f>IFERROR(IF($A74="","",($S74+$T74+$AA74)*$X74),"")</f>
        <v/>
      </c>
      <c r="AC74" s="31">
        <f>IFERROR(IF($A74="","",$R74*$Z74),"")</f>
        <v/>
      </c>
      <c r="AD74" s="31">
        <f>IFERROR(IF($A74="","",SUM($R74,$S74,$T74,$AA74,$AB74,$AC74)),"")</f>
        <v/>
      </c>
      <c r="AE74" s="32" t="inlineStr"/>
      <c r="AF74" s="32" t="inlineStr"/>
      <c r="AG74" s="31">
        <f>IFERROR(IF($A74="","",MAX(0,$AE74-$AF74)),"")</f>
        <v/>
      </c>
      <c r="AH74" s="27" t="inlineStr"/>
      <c r="AI74" s="34">
        <f>IFERROR(IF($A74="","",IF($AE74&lt;=0,"Not Required",IF($AG74&lt;=0,"Paid",IF($AH74="","Due Date Needed",IF($AH74&lt;TODAY(),"Overdue","Open"))))),"")</f>
        <v/>
      </c>
      <c r="AJ74" s="27" t="inlineStr"/>
      <c r="AK74" s="27" t="inlineStr"/>
      <c r="AL74" s="26" t="inlineStr"/>
      <c r="AM74" s="34">
        <f>IFERROR(IF($A74="","",IF(OR($E74="Canceled",$E74="Lost",$E74="Completed"),"Closed",IF(AND($L74&lt;&gt;"",$L74&lt;TODAY()),"Cutoff Passed",IF(AND($L74&lt;&gt;"",$L74&gt;=TODAY(),$L74&lt;=TODAY()+'Dashboard'!$B$8),"Cutoff Approaching",IF(AND($AK74&lt;&gt;"",$AK74&lt;TODAY()),"Follow-Up Overdue",IF(AND($L74&lt;&gt;"",$L74&lt;=TODAY()+'Dashboard'!$B$8,$N74&gt;0,$P74&lt;'Dashboard'!$B$10),"Low Pickup","On Track")))))),"")</f>
        <v/>
      </c>
      <c r="AN74" s="26" t="inlineStr"/>
    </row>
    <row r="75">
      <c r="A75" s="26" t="inlineStr"/>
      <c r="B75" s="26" t="inlineStr"/>
      <c r="C75" s="26" t="inlineStr"/>
      <c r="D75" s="26" t="inlineStr"/>
      <c r="E75" s="26" t="inlineStr"/>
      <c r="F75" s="26" t="inlineStr"/>
      <c r="G75" s="26" t="inlineStr"/>
      <c r="H75" s="26" t="inlineStr"/>
      <c r="I75" s="26" t="inlineStr"/>
      <c r="J75" s="27" t="inlineStr"/>
      <c r="K75" s="27" t="inlineStr"/>
      <c r="L75" s="27" t="inlineStr"/>
      <c r="M75" s="28" t="inlineStr"/>
      <c r="N75" s="29">
        <f>IFERROR(IF($A75="","",SUMIFS('Daily Room Blocks'!$I$2:$I$201,'Daily Room Blocks'!$B$2:$B$201,$A75)),"")</f>
        <v/>
      </c>
      <c r="O75" s="29">
        <f>IFERROR(IF($A75="","",SUMIFS('Daily Room Blocks'!$J$2:$J$201,'Daily Room Blocks'!$B$2:$B$201,$A75)),"")</f>
        <v/>
      </c>
      <c r="P75" s="30">
        <f>IFERROR(IF($A75="","",$O75/$N75),"")</f>
        <v/>
      </c>
      <c r="Q75" s="31">
        <f>IFERROR(IF($A75="","",SUMIFS('Daily Room Blocks'!$O$2:$O$201,'Daily Room Blocks'!$B$2:$B$201,$A75)/$O75),"")</f>
        <v/>
      </c>
      <c r="R75" s="31">
        <f>IFERROR(IF($A75="","",SUMIFS('Daily Room Blocks'!$O$2:$O$201,'Daily Room Blocks'!$B$2:$B$201,$A75)),"")</f>
        <v/>
      </c>
      <c r="S75" s="32" t="inlineStr"/>
      <c r="T75" s="32" t="inlineStr"/>
      <c r="U75" s="33" t="inlineStr"/>
      <c r="V75" s="30">
        <f>IFERROR(IF($A75="","",IF($U75="",'Dashboard'!$B$5,$U75)),"")</f>
        <v/>
      </c>
      <c r="W75" s="33" t="inlineStr"/>
      <c r="X75" s="30">
        <f>IFERROR(IF($A75="","",IF($W75="",'Dashboard'!$B$6,$W75)),"")</f>
        <v/>
      </c>
      <c r="Y75" s="33" t="inlineStr"/>
      <c r="Z75" s="30">
        <f>IFERROR(IF($A75="","",IF($Y75="",'Dashboard'!$B$7,$Y75)),"")</f>
        <v/>
      </c>
      <c r="AA75" s="31">
        <f>IFERROR(IF($A75="","",($S75+$T75)*$V75),"")</f>
        <v/>
      </c>
      <c r="AB75" s="31">
        <f>IFERROR(IF($A75="","",($S75+$T75+$AA75)*$X75),"")</f>
        <v/>
      </c>
      <c r="AC75" s="31">
        <f>IFERROR(IF($A75="","",$R75*$Z75),"")</f>
        <v/>
      </c>
      <c r="AD75" s="31">
        <f>IFERROR(IF($A75="","",SUM($R75,$S75,$T75,$AA75,$AB75,$AC75)),"")</f>
        <v/>
      </c>
      <c r="AE75" s="32" t="inlineStr"/>
      <c r="AF75" s="32" t="inlineStr"/>
      <c r="AG75" s="31">
        <f>IFERROR(IF($A75="","",MAX(0,$AE75-$AF75)),"")</f>
        <v/>
      </c>
      <c r="AH75" s="27" t="inlineStr"/>
      <c r="AI75" s="34">
        <f>IFERROR(IF($A75="","",IF($AE75&lt;=0,"Not Required",IF($AG75&lt;=0,"Paid",IF($AH75="","Due Date Needed",IF($AH75&lt;TODAY(),"Overdue","Open"))))),"")</f>
        <v/>
      </c>
      <c r="AJ75" s="27" t="inlineStr"/>
      <c r="AK75" s="27" t="inlineStr"/>
      <c r="AL75" s="26" t="inlineStr"/>
      <c r="AM75" s="34">
        <f>IFERROR(IF($A75="","",IF(OR($E75="Canceled",$E75="Lost",$E75="Completed"),"Closed",IF(AND($L75&lt;&gt;"",$L75&lt;TODAY()),"Cutoff Passed",IF(AND($L75&lt;&gt;"",$L75&gt;=TODAY(),$L75&lt;=TODAY()+'Dashboard'!$B$8),"Cutoff Approaching",IF(AND($AK75&lt;&gt;"",$AK75&lt;TODAY()),"Follow-Up Overdue",IF(AND($L75&lt;&gt;"",$L75&lt;=TODAY()+'Dashboard'!$B$8,$N75&gt;0,$P75&lt;'Dashboard'!$B$10),"Low Pickup","On Track")))))),"")</f>
        <v/>
      </c>
      <c r="AN75" s="26" t="inlineStr"/>
    </row>
    <row r="76">
      <c r="A76" s="26" t="inlineStr"/>
      <c r="B76" s="26" t="inlineStr"/>
      <c r="C76" s="26" t="inlineStr"/>
      <c r="D76" s="26" t="inlineStr"/>
      <c r="E76" s="26" t="inlineStr"/>
      <c r="F76" s="26" t="inlineStr"/>
      <c r="G76" s="26" t="inlineStr"/>
      <c r="H76" s="26" t="inlineStr"/>
      <c r="I76" s="26" t="inlineStr"/>
      <c r="J76" s="27" t="inlineStr"/>
      <c r="K76" s="27" t="inlineStr"/>
      <c r="L76" s="27" t="inlineStr"/>
      <c r="M76" s="28" t="inlineStr"/>
      <c r="N76" s="29">
        <f>IFERROR(IF($A76="","",SUMIFS('Daily Room Blocks'!$I$2:$I$201,'Daily Room Blocks'!$B$2:$B$201,$A76)),"")</f>
        <v/>
      </c>
      <c r="O76" s="29">
        <f>IFERROR(IF($A76="","",SUMIFS('Daily Room Blocks'!$J$2:$J$201,'Daily Room Blocks'!$B$2:$B$201,$A76)),"")</f>
        <v/>
      </c>
      <c r="P76" s="30">
        <f>IFERROR(IF($A76="","",$O76/$N76),"")</f>
        <v/>
      </c>
      <c r="Q76" s="31">
        <f>IFERROR(IF($A76="","",SUMIFS('Daily Room Blocks'!$O$2:$O$201,'Daily Room Blocks'!$B$2:$B$201,$A76)/$O76),"")</f>
        <v/>
      </c>
      <c r="R76" s="31">
        <f>IFERROR(IF($A76="","",SUMIFS('Daily Room Blocks'!$O$2:$O$201,'Daily Room Blocks'!$B$2:$B$201,$A76)),"")</f>
        <v/>
      </c>
      <c r="S76" s="32" t="inlineStr"/>
      <c r="T76" s="32" t="inlineStr"/>
      <c r="U76" s="33" t="inlineStr"/>
      <c r="V76" s="30">
        <f>IFERROR(IF($A76="","",IF($U76="",'Dashboard'!$B$5,$U76)),"")</f>
        <v/>
      </c>
      <c r="W76" s="33" t="inlineStr"/>
      <c r="X76" s="30">
        <f>IFERROR(IF($A76="","",IF($W76="",'Dashboard'!$B$6,$W76)),"")</f>
        <v/>
      </c>
      <c r="Y76" s="33" t="inlineStr"/>
      <c r="Z76" s="30">
        <f>IFERROR(IF($A76="","",IF($Y76="",'Dashboard'!$B$7,$Y76)),"")</f>
        <v/>
      </c>
      <c r="AA76" s="31">
        <f>IFERROR(IF($A76="","",($S76+$T76)*$V76),"")</f>
        <v/>
      </c>
      <c r="AB76" s="31">
        <f>IFERROR(IF($A76="","",($S76+$T76+$AA76)*$X76),"")</f>
        <v/>
      </c>
      <c r="AC76" s="31">
        <f>IFERROR(IF($A76="","",$R76*$Z76),"")</f>
        <v/>
      </c>
      <c r="AD76" s="31">
        <f>IFERROR(IF($A76="","",SUM($R76,$S76,$T76,$AA76,$AB76,$AC76)),"")</f>
        <v/>
      </c>
      <c r="AE76" s="32" t="inlineStr"/>
      <c r="AF76" s="32" t="inlineStr"/>
      <c r="AG76" s="31">
        <f>IFERROR(IF($A76="","",MAX(0,$AE76-$AF76)),"")</f>
        <v/>
      </c>
      <c r="AH76" s="27" t="inlineStr"/>
      <c r="AI76" s="34">
        <f>IFERROR(IF($A76="","",IF($AE76&lt;=0,"Not Required",IF($AG76&lt;=0,"Paid",IF($AH76="","Due Date Needed",IF($AH76&lt;TODAY(),"Overdue","Open"))))),"")</f>
        <v/>
      </c>
      <c r="AJ76" s="27" t="inlineStr"/>
      <c r="AK76" s="27" t="inlineStr"/>
      <c r="AL76" s="26" t="inlineStr"/>
      <c r="AM76" s="34">
        <f>IFERROR(IF($A76="","",IF(OR($E76="Canceled",$E76="Lost",$E76="Completed"),"Closed",IF(AND($L76&lt;&gt;"",$L76&lt;TODAY()),"Cutoff Passed",IF(AND($L76&lt;&gt;"",$L76&gt;=TODAY(),$L76&lt;=TODAY()+'Dashboard'!$B$8),"Cutoff Approaching",IF(AND($AK76&lt;&gt;"",$AK76&lt;TODAY()),"Follow-Up Overdue",IF(AND($L76&lt;&gt;"",$L76&lt;=TODAY()+'Dashboard'!$B$8,$N76&gt;0,$P76&lt;'Dashboard'!$B$10),"Low Pickup","On Track")))))),"")</f>
        <v/>
      </c>
      <c r="AN76" s="26" t="inlineStr"/>
    </row>
    <row r="77">
      <c r="A77" s="26" t="inlineStr"/>
      <c r="B77" s="26" t="inlineStr"/>
      <c r="C77" s="26" t="inlineStr"/>
      <c r="D77" s="26" t="inlineStr"/>
      <c r="E77" s="26" t="inlineStr"/>
      <c r="F77" s="26" t="inlineStr"/>
      <c r="G77" s="26" t="inlineStr"/>
      <c r="H77" s="26" t="inlineStr"/>
      <c r="I77" s="26" t="inlineStr"/>
      <c r="J77" s="27" t="inlineStr"/>
      <c r="K77" s="27" t="inlineStr"/>
      <c r="L77" s="27" t="inlineStr"/>
      <c r="M77" s="28" t="inlineStr"/>
      <c r="N77" s="29">
        <f>IFERROR(IF($A77="","",SUMIFS('Daily Room Blocks'!$I$2:$I$201,'Daily Room Blocks'!$B$2:$B$201,$A77)),"")</f>
        <v/>
      </c>
      <c r="O77" s="29">
        <f>IFERROR(IF($A77="","",SUMIFS('Daily Room Blocks'!$J$2:$J$201,'Daily Room Blocks'!$B$2:$B$201,$A77)),"")</f>
        <v/>
      </c>
      <c r="P77" s="30">
        <f>IFERROR(IF($A77="","",$O77/$N77),"")</f>
        <v/>
      </c>
      <c r="Q77" s="31">
        <f>IFERROR(IF($A77="","",SUMIFS('Daily Room Blocks'!$O$2:$O$201,'Daily Room Blocks'!$B$2:$B$201,$A77)/$O77),"")</f>
        <v/>
      </c>
      <c r="R77" s="31">
        <f>IFERROR(IF($A77="","",SUMIFS('Daily Room Blocks'!$O$2:$O$201,'Daily Room Blocks'!$B$2:$B$201,$A77)),"")</f>
        <v/>
      </c>
      <c r="S77" s="32" t="inlineStr"/>
      <c r="T77" s="32" t="inlineStr"/>
      <c r="U77" s="33" t="inlineStr"/>
      <c r="V77" s="30">
        <f>IFERROR(IF($A77="","",IF($U77="",'Dashboard'!$B$5,$U77)),"")</f>
        <v/>
      </c>
      <c r="W77" s="33" t="inlineStr"/>
      <c r="X77" s="30">
        <f>IFERROR(IF($A77="","",IF($W77="",'Dashboard'!$B$6,$W77)),"")</f>
        <v/>
      </c>
      <c r="Y77" s="33" t="inlineStr"/>
      <c r="Z77" s="30">
        <f>IFERROR(IF($A77="","",IF($Y77="",'Dashboard'!$B$7,$Y77)),"")</f>
        <v/>
      </c>
      <c r="AA77" s="31">
        <f>IFERROR(IF($A77="","",($S77+$T77)*$V77),"")</f>
        <v/>
      </c>
      <c r="AB77" s="31">
        <f>IFERROR(IF($A77="","",($S77+$T77+$AA77)*$X77),"")</f>
        <v/>
      </c>
      <c r="AC77" s="31">
        <f>IFERROR(IF($A77="","",$R77*$Z77),"")</f>
        <v/>
      </c>
      <c r="AD77" s="31">
        <f>IFERROR(IF($A77="","",SUM($R77,$S77,$T77,$AA77,$AB77,$AC77)),"")</f>
        <v/>
      </c>
      <c r="AE77" s="32" t="inlineStr"/>
      <c r="AF77" s="32" t="inlineStr"/>
      <c r="AG77" s="31">
        <f>IFERROR(IF($A77="","",MAX(0,$AE77-$AF77)),"")</f>
        <v/>
      </c>
      <c r="AH77" s="27" t="inlineStr"/>
      <c r="AI77" s="34">
        <f>IFERROR(IF($A77="","",IF($AE77&lt;=0,"Not Required",IF($AG77&lt;=0,"Paid",IF($AH77="","Due Date Needed",IF($AH77&lt;TODAY(),"Overdue","Open"))))),"")</f>
        <v/>
      </c>
      <c r="AJ77" s="27" t="inlineStr"/>
      <c r="AK77" s="27" t="inlineStr"/>
      <c r="AL77" s="26" t="inlineStr"/>
      <c r="AM77" s="34">
        <f>IFERROR(IF($A77="","",IF(OR($E77="Canceled",$E77="Lost",$E77="Completed"),"Closed",IF(AND($L77&lt;&gt;"",$L77&lt;TODAY()),"Cutoff Passed",IF(AND($L77&lt;&gt;"",$L77&gt;=TODAY(),$L77&lt;=TODAY()+'Dashboard'!$B$8),"Cutoff Approaching",IF(AND($AK77&lt;&gt;"",$AK77&lt;TODAY()),"Follow-Up Overdue",IF(AND($L77&lt;&gt;"",$L77&lt;=TODAY()+'Dashboard'!$B$8,$N77&gt;0,$P77&lt;'Dashboard'!$B$10),"Low Pickup","On Track")))))),"")</f>
        <v/>
      </c>
      <c r="AN77" s="26" t="inlineStr"/>
    </row>
    <row r="78">
      <c r="A78" s="26" t="inlineStr"/>
      <c r="B78" s="26" t="inlineStr"/>
      <c r="C78" s="26" t="inlineStr"/>
      <c r="D78" s="26" t="inlineStr"/>
      <c r="E78" s="26" t="inlineStr"/>
      <c r="F78" s="26" t="inlineStr"/>
      <c r="G78" s="26" t="inlineStr"/>
      <c r="H78" s="26" t="inlineStr"/>
      <c r="I78" s="26" t="inlineStr"/>
      <c r="J78" s="27" t="inlineStr"/>
      <c r="K78" s="27" t="inlineStr"/>
      <c r="L78" s="27" t="inlineStr"/>
      <c r="M78" s="28" t="inlineStr"/>
      <c r="N78" s="29">
        <f>IFERROR(IF($A78="","",SUMIFS('Daily Room Blocks'!$I$2:$I$201,'Daily Room Blocks'!$B$2:$B$201,$A78)),"")</f>
        <v/>
      </c>
      <c r="O78" s="29">
        <f>IFERROR(IF($A78="","",SUMIFS('Daily Room Blocks'!$J$2:$J$201,'Daily Room Blocks'!$B$2:$B$201,$A78)),"")</f>
        <v/>
      </c>
      <c r="P78" s="30">
        <f>IFERROR(IF($A78="","",$O78/$N78),"")</f>
        <v/>
      </c>
      <c r="Q78" s="31">
        <f>IFERROR(IF($A78="","",SUMIFS('Daily Room Blocks'!$O$2:$O$201,'Daily Room Blocks'!$B$2:$B$201,$A78)/$O78),"")</f>
        <v/>
      </c>
      <c r="R78" s="31">
        <f>IFERROR(IF($A78="","",SUMIFS('Daily Room Blocks'!$O$2:$O$201,'Daily Room Blocks'!$B$2:$B$201,$A78)),"")</f>
        <v/>
      </c>
      <c r="S78" s="32" t="inlineStr"/>
      <c r="T78" s="32" t="inlineStr"/>
      <c r="U78" s="33" t="inlineStr"/>
      <c r="V78" s="30">
        <f>IFERROR(IF($A78="","",IF($U78="",'Dashboard'!$B$5,$U78)),"")</f>
        <v/>
      </c>
      <c r="W78" s="33" t="inlineStr"/>
      <c r="X78" s="30">
        <f>IFERROR(IF($A78="","",IF($W78="",'Dashboard'!$B$6,$W78)),"")</f>
        <v/>
      </c>
      <c r="Y78" s="33" t="inlineStr"/>
      <c r="Z78" s="30">
        <f>IFERROR(IF($A78="","",IF($Y78="",'Dashboard'!$B$7,$Y78)),"")</f>
        <v/>
      </c>
      <c r="AA78" s="31">
        <f>IFERROR(IF($A78="","",($S78+$T78)*$V78),"")</f>
        <v/>
      </c>
      <c r="AB78" s="31">
        <f>IFERROR(IF($A78="","",($S78+$T78+$AA78)*$X78),"")</f>
        <v/>
      </c>
      <c r="AC78" s="31">
        <f>IFERROR(IF($A78="","",$R78*$Z78),"")</f>
        <v/>
      </c>
      <c r="AD78" s="31">
        <f>IFERROR(IF($A78="","",SUM($R78,$S78,$T78,$AA78,$AB78,$AC78)),"")</f>
        <v/>
      </c>
      <c r="AE78" s="32" t="inlineStr"/>
      <c r="AF78" s="32" t="inlineStr"/>
      <c r="AG78" s="31">
        <f>IFERROR(IF($A78="","",MAX(0,$AE78-$AF78)),"")</f>
        <v/>
      </c>
      <c r="AH78" s="27" t="inlineStr"/>
      <c r="AI78" s="34">
        <f>IFERROR(IF($A78="","",IF($AE78&lt;=0,"Not Required",IF($AG78&lt;=0,"Paid",IF($AH78="","Due Date Needed",IF($AH78&lt;TODAY(),"Overdue","Open"))))),"")</f>
        <v/>
      </c>
      <c r="AJ78" s="27" t="inlineStr"/>
      <c r="AK78" s="27" t="inlineStr"/>
      <c r="AL78" s="26" t="inlineStr"/>
      <c r="AM78" s="34">
        <f>IFERROR(IF($A78="","",IF(OR($E78="Canceled",$E78="Lost",$E78="Completed"),"Closed",IF(AND($L78&lt;&gt;"",$L78&lt;TODAY()),"Cutoff Passed",IF(AND($L78&lt;&gt;"",$L78&gt;=TODAY(),$L78&lt;=TODAY()+'Dashboard'!$B$8),"Cutoff Approaching",IF(AND($AK78&lt;&gt;"",$AK78&lt;TODAY()),"Follow-Up Overdue",IF(AND($L78&lt;&gt;"",$L78&lt;=TODAY()+'Dashboard'!$B$8,$N78&gt;0,$P78&lt;'Dashboard'!$B$10),"Low Pickup","On Track")))))),"")</f>
        <v/>
      </c>
      <c r="AN78" s="26" t="inlineStr"/>
    </row>
    <row r="79">
      <c r="A79" s="26" t="inlineStr"/>
      <c r="B79" s="26" t="inlineStr"/>
      <c r="C79" s="26" t="inlineStr"/>
      <c r="D79" s="26" t="inlineStr"/>
      <c r="E79" s="26" t="inlineStr"/>
      <c r="F79" s="26" t="inlineStr"/>
      <c r="G79" s="26" t="inlineStr"/>
      <c r="H79" s="26" t="inlineStr"/>
      <c r="I79" s="26" t="inlineStr"/>
      <c r="J79" s="27" t="inlineStr"/>
      <c r="K79" s="27" t="inlineStr"/>
      <c r="L79" s="27" t="inlineStr"/>
      <c r="M79" s="28" t="inlineStr"/>
      <c r="N79" s="29">
        <f>IFERROR(IF($A79="","",SUMIFS('Daily Room Blocks'!$I$2:$I$201,'Daily Room Blocks'!$B$2:$B$201,$A79)),"")</f>
        <v/>
      </c>
      <c r="O79" s="29">
        <f>IFERROR(IF($A79="","",SUMIFS('Daily Room Blocks'!$J$2:$J$201,'Daily Room Blocks'!$B$2:$B$201,$A79)),"")</f>
        <v/>
      </c>
      <c r="P79" s="30">
        <f>IFERROR(IF($A79="","",$O79/$N79),"")</f>
        <v/>
      </c>
      <c r="Q79" s="31">
        <f>IFERROR(IF($A79="","",SUMIFS('Daily Room Blocks'!$O$2:$O$201,'Daily Room Blocks'!$B$2:$B$201,$A79)/$O79),"")</f>
        <v/>
      </c>
      <c r="R79" s="31">
        <f>IFERROR(IF($A79="","",SUMIFS('Daily Room Blocks'!$O$2:$O$201,'Daily Room Blocks'!$B$2:$B$201,$A79)),"")</f>
        <v/>
      </c>
      <c r="S79" s="32" t="inlineStr"/>
      <c r="T79" s="32" t="inlineStr"/>
      <c r="U79" s="33" t="inlineStr"/>
      <c r="V79" s="30">
        <f>IFERROR(IF($A79="","",IF($U79="",'Dashboard'!$B$5,$U79)),"")</f>
        <v/>
      </c>
      <c r="W79" s="33" t="inlineStr"/>
      <c r="X79" s="30">
        <f>IFERROR(IF($A79="","",IF($W79="",'Dashboard'!$B$6,$W79)),"")</f>
        <v/>
      </c>
      <c r="Y79" s="33" t="inlineStr"/>
      <c r="Z79" s="30">
        <f>IFERROR(IF($A79="","",IF($Y79="",'Dashboard'!$B$7,$Y79)),"")</f>
        <v/>
      </c>
      <c r="AA79" s="31">
        <f>IFERROR(IF($A79="","",($S79+$T79)*$V79),"")</f>
        <v/>
      </c>
      <c r="AB79" s="31">
        <f>IFERROR(IF($A79="","",($S79+$T79+$AA79)*$X79),"")</f>
        <v/>
      </c>
      <c r="AC79" s="31">
        <f>IFERROR(IF($A79="","",$R79*$Z79),"")</f>
        <v/>
      </c>
      <c r="AD79" s="31">
        <f>IFERROR(IF($A79="","",SUM($R79,$S79,$T79,$AA79,$AB79,$AC79)),"")</f>
        <v/>
      </c>
      <c r="AE79" s="32" t="inlineStr"/>
      <c r="AF79" s="32" t="inlineStr"/>
      <c r="AG79" s="31">
        <f>IFERROR(IF($A79="","",MAX(0,$AE79-$AF79)),"")</f>
        <v/>
      </c>
      <c r="AH79" s="27" t="inlineStr"/>
      <c r="AI79" s="34">
        <f>IFERROR(IF($A79="","",IF($AE79&lt;=0,"Not Required",IF($AG79&lt;=0,"Paid",IF($AH79="","Due Date Needed",IF($AH79&lt;TODAY(),"Overdue","Open"))))),"")</f>
        <v/>
      </c>
      <c r="AJ79" s="27" t="inlineStr"/>
      <c r="AK79" s="27" t="inlineStr"/>
      <c r="AL79" s="26" t="inlineStr"/>
      <c r="AM79" s="34">
        <f>IFERROR(IF($A79="","",IF(OR($E79="Canceled",$E79="Lost",$E79="Completed"),"Closed",IF(AND($L79&lt;&gt;"",$L79&lt;TODAY()),"Cutoff Passed",IF(AND($L79&lt;&gt;"",$L79&gt;=TODAY(),$L79&lt;=TODAY()+'Dashboard'!$B$8),"Cutoff Approaching",IF(AND($AK79&lt;&gt;"",$AK79&lt;TODAY()),"Follow-Up Overdue",IF(AND($L79&lt;&gt;"",$L79&lt;=TODAY()+'Dashboard'!$B$8,$N79&gt;0,$P79&lt;'Dashboard'!$B$10),"Low Pickup","On Track")))))),"")</f>
        <v/>
      </c>
      <c r="AN79" s="26" t="inlineStr"/>
    </row>
    <row r="80">
      <c r="A80" s="26" t="inlineStr"/>
      <c r="B80" s="26" t="inlineStr"/>
      <c r="C80" s="26" t="inlineStr"/>
      <c r="D80" s="26" t="inlineStr"/>
      <c r="E80" s="26" t="inlineStr"/>
      <c r="F80" s="26" t="inlineStr"/>
      <c r="G80" s="26" t="inlineStr"/>
      <c r="H80" s="26" t="inlineStr"/>
      <c r="I80" s="26" t="inlineStr"/>
      <c r="J80" s="27" t="inlineStr"/>
      <c r="K80" s="27" t="inlineStr"/>
      <c r="L80" s="27" t="inlineStr"/>
      <c r="M80" s="28" t="inlineStr"/>
      <c r="N80" s="29">
        <f>IFERROR(IF($A80="","",SUMIFS('Daily Room Blocks'!$I$2:$I$201,'Daily Room Blocks'!$B$2:$B$201,$A80)),"")</f>
        <v/>
      </c>
      <c r="O80" s="29">
        <f>IFERROR(IF($A80="","",SUMIFS('Daily Room Blocks'!$J$2:$J$201,'Daily Room Blocks'!$B$2:$B$201,$A80)),"")</f>
        <v/>
      </c>
      <c r="P80" s="30">
        <f>IFERROR(IF($A80="","",$O80/$N80),"")</f>
        <v/>
      </c>
      <c r="Q80" s="31">
        <f>IFERROR(IF($A80="","",SUMIFS('Daily Room Blocks'!$O$2:$O$201,'Daily Room Blocks'!$B$2:$B$201,$A80)/$O80),"")</f>
        <v/>
      </c>
      <c r="R80" s="31">
        <f>IFERROR(IF($A80="","",SUMIFS('Daily Room Blocks'!$O$2:$O$201,'Daily Room Blocks'!$B$2:$B$201,$A80)),"")</f>
        <v/>
      </c>
      <c r="S80" s="32" t="inlineStr"/>
      <c r="T80" s="32" t="inlineStr"/>
      <c r="U80" s="33" t="inlineStr"/>
      <c r="V80" s="30">
        <f>IFERROR(IF($A80="","",IF($U80="",'Dashboard'!$B$5,$U80)),"")</f>
        <v/>
      </c>
      <c r="W80" s="33" t="inlineStr"/>
      <c r="X80" s="30">
        <f>IFERROR(IF($A80="","",IF($W80="",'Dashboard'!$B$6,$W80)),"")</f>
        <v/>
      </c>
      <c r="Y80" s="33" t="inlineStr"/>
      <c r="Z80" s="30">
        <f>IFERROR(IF($A80="","",IF($Y80="",'Dashboard'!$B$7,$Y80)),"")</f>
        <v/>
      </c>
      <c r="AA80" s="31">
        <f>IFERROR(IF($A80="","",($S80+$T80)*$V80),"")</f>
        <v/>
      </c>
      <c r="AB80" s="31">
        <f>IFERROR(IF($A80="","",($S80+$T80+$AA80)*$X80),"")</f>
        <v/>
      </c>
      <c r="AC80" s="31">
        <f>IFERROR(IF($A80="","",$R80*$Z80),"")</f>
        <v/>
      </c>
      <c r="AD80" s="31">
        <f>IFERROR(IF($A80="","",SUM($R80,$S80,$T80,$AA80,$AB80,$AC80)),"")</f>
        <v/>
      </c>
      <c r="AE80" s="32" t="inlineStr"/>
      <c r="AF80" s="32" t="inlineStr"/>
      <c r="AG80" s="31">
        <f>IFERROR(IF($A80="","",MAX(0,$AE80-$AF80)),"")</f>
        <v/>
      </c>
      <c r="AH80" s="27" t="inlineStr"/>
      <c r="AI80" s="34">
        <f>IFERROR(IF($A80="","",IF($AE80&lt;=0,"Not Required",IF($AG80&lt;=0,"Paid",IF($AH80="","Due Date Needed",IF($AH80&lt;TODAY(),"Overdue","Open"))))),"")</f>
        <v/>
      </c>
      <c r="AJ80" s="27" t="inlineStr"/>
      <c r="AK80" s="27" t="inlineStr"/>
      <c r="AL80" s="26" t="inlineStr"/>
      <c r="AM80" s="34">
        <f>IFERROR(IF($A80="","",IF(OR($E80="Canceled",$E80="Lost",$E80="Completed"),"Closed",IF(AND($L80&lt;&gt;"",$L80&lt;TODAY()),"Cutoff Passed",IF(AND($L80&lt;&gt;"",$L80&gt;=TODAY(),$L80&lt;=TODAY()+'Dashboard'!$B$8),"Cutoff Approaching",IF(AND($AK80&lt;&gt;"",$AK80&lt;TODAY()),"Follow-Up Overdue",IF(AND($L80&lt;&gt;"",$L80&lt;=TODAY()+'Dashboard'!$B$8,$N80&gt;0,$P80&lt;'Dashboard'!$B$10),"Low Pickup","On Track")))))),"")</f>
        <v/>
      </c>
      <c r="AN80" s="26" t="inlineStr"/>
    </row>
    <row r="81">
      <c r="A81" s="26" t="inlineStr"/>
      <c r="B81" s="26" t="inlineStr"/>
      <c r="C81" s="26" t="inlineStr"/>
      <c r="D81" s="26" t="inlineStr"/>
      <c r="E81" s="26" t="inlineStr"/>
      <c r="F81" s="26" t="inlineStr"/>
      <c r="G81" s="26" t="inlineStr"/>
      <c r="H81" s="26" t="inlineStr"/>
      <c r="I81" s="26" t="inlineStr"/>
      <c r="J81" s="27" t="inlineStr"/>
      <c r="K81" s="27" t="inlineStr"/>
      <c r="L81" s="27" t="inlineStr"/>
      <c r="M81" s="28" t="inlineStr"/>
      <c r="N81" s="29">
        <f>IFERROR(IF($A81="","",SUMIFS('Daily Room Blocks'!$I$2:$I$201,'Daily Room Blocks'!$B$2:$B$201,$A81)),"")</f>
        <v/>
      </c>
      <c r="O81" s="29">
        <f>IFERROR(IF($A81="","",SUMIFS('Daily Room Blocks'!$J$2:$J$201,'Daily Room Blocks'!$B$2:$B$201,$A81)),"")</f>
        <v/>
      </c>
      <c r="P81" s="30">
        <f>IFERROR(IF($A81="","",$O81/$N81),"")</f>
        <v/>
      </c>
      <c r="Q81" s="31">
        <f>IFERROR(IF($A81="","",SUMIFS('Daily Room Blocks'!$O$2:$O$201,'Daily Room Blocks'!$B$2:$B$201,$A81)/$O81),"")</f>
        <v/>
      </c>
      <c r="R81" s="31">
        <f>IFERROR(IF($A81="","",SUMIFS('Daily Room Blocks'!$O$2:$O$201,'Daily Room Blocks'!$B$2:$B$201,$A81)),"")</f>
        <v/>
      </c>
      <c r="S81" s="32" t="inlineStr"/>
      <c r="T81" s="32" t="inlineStr"/>
      <c r="U81" s="33" t="inlineStr"/>
      <c r="V81" s="30">
        <f>IFERROR(IF($A81="","",IF($U81="",'Dashboard'!$B$5,$U81)),"")</f>
        <v/>
      </c>
      <c r="W81" s="33" t="inlineStr"/>
      <c r="X81" s="30">
        <f>IFERROR(IF($A81="","",IF($W81="",'Dashboard'!$B$6,$W81)),"")</f>
        <v/>
      </c>
      <c r="Y81" s="33" t="inlineStr"/>
      <c r="Z81" s="30">
        <f>IFERROR(IF($A81="","",IF($Y81="",'Dashboard'!$B$7,$Y81)),"")</f>
        <v/>
      </c>
      <c r="AA81" s="31">
        <f>IFERROR(IF($A81="","",($S81+$T81)*$V81),"")</f>
        <v/>
      </c>
      <c r="AB81" s="31">
        <f>IFERROR(IF($A81="","",($S81+$T81+$AA81)*$X81),"")</f>
        <v/>
      </c>
      <c r="AC81" s="31">
        <f>IFERROR(IF($A81="","",$R81*$Z81),"")</f>
        <v/>
      </c>
      <c r="AD81" s="31">
        <f>IFERROR(IF($A81="","",SUM($R81,$S81,$T81,$AA81,$AB81,$AC81)),"")</f>
        <v/>
      </c>
      <c r="AE81" s="32" t="inlineStr"/>
      <c r="AF81" s="32" t="inlineStr"/>
      <c r="AG81" s="31">
        <f>IFERROR(IF($A81="","",MAX(0,$AE81-$AF81)),"")</f>
        <v/>
      </c>
      <c r="AH81" s="27" t="inlineStr"/>
      <c r="AI81" s="34">
        <f>IFERROR(IF($A81="","",IF($AE81&lt;=0,"Not Required",IF($AG81&lt;=0,"Paid",IF($AH81="","Due Date Needed",IF($AH81&lt;TODAY(),"Overdue","Open"))))),"")</f>
        <v/>
      </c>
      <c r="AJ81" s="27" t="inlineStr"/>
      <c r="AK81" s="27" t="inlineStr"/>
      <c r="AL81" s="26" t="inlineStr"/>
      <c r="AM81" s="34">
        <f>IFERROR(IF($A81="","",IF(OR($E81="Canceled",$E81="Lost",$E81="Completed"),"Closed",IF(AND($L81&lt;&gt;"",$L81&lt;TODAY()),"Cutoff Passed",IF(AND($L81&lt;&gt;"",$L81&gt;=TODAY(),$L81&lt;=TODAY()+'Dashboard'!$B$8),"Cutoff Approaching",IF(AND($AK81&lt;&gt;"",$AK81&lt;TODAY()),"Follow-Up Overdue",IF(AND($L81&lt;&gt;"",$L81&lt;=TODAY()+'Dashboard'!$B$8,$N81&gt;0,$P81&lt;'Dashboard'!$B$10),"Low Pickup","On Track")))))),"")</f>
        <v/>
      </c>
      <c r="AN81" s="26" t="inlineStr"/>
    </row>
    <row r="82">
      <c r="A82" s="26" t="inlineStr"/>
      <c r="B82" s="26" t="inlineStr"/>
      <c r="C82" s="26" t="inlineStr"/>
      <c r="D82" s="26" t="inlineStr"/>
      <c r="E82" s="26" t="inlineStr"/>
      <c r="F82" s="26" t="inlineStr"/>
      <c r="G82" s="26" t="inlineStr"/>
      <c r="H82" s="26" t="inlineStr"/>
      <c r="I82" s="26" t="inlineStr"/>
      <c r="J82" s="27" t="inlineStr"/>
      <c r="K82" s="27" t="inlineStr"/>
      <c r="L82" s="27" t="inlineStr"/>
      <c r="M82" s="28" t="inlineStr"/>
      <c r="N82" s="29">
        <f>IFERROR(IF($A82="","",SUMIFS('Daily Room Blocks'!$I$2:$I$201,'Daily Room Blocks'!$B$2:$B$201,$A82)),"")</f>
        <v/>
      </c>
      <c r="O82" s="29">
        <f>IFERROR(IF($A82="","",SUMIFS('Daily Room Blocks'!$J$2:$J$201,'Daily Room Blocks'!$B$2:$B$201,$A82)),"")</f>
        <v/>
      </c>
      <c r="P82" s="30">
        <f>IFERROR(IF($A82="","",$O82/$N82),"")</f>
        <v/>
      </c>
      <c r="Q82" s="31">
        <f>IFERROR(IF($A82="","",SUMIFS('Daily Room Blocks'!$O$2:$O$201,'Daily Room Blocks'!$B$2:$B$201,$A82)/$O82),"")</f>
        <v/>
      </c>
      <c r="R82" s="31">
        <f>IFERROR(IF($A82="","",SUMIFS('Daily Room Blocks'!$O$2:$O$201,'Daily Room Blocks'!$B$2:$B$201,$A82)),"")</f>
        <v/>
      </c>
      <c r="S82" s="32" t="inlineStr"/>
      <c r="T82" s="32" t="inlineStr"/>
      <c r="U82" s="33" t="inlineStr"/>
      <c r="V82" s="30">
        <f>IFERROR(IF($A82="","",IF($U82="",'Dashboard'!$B$5,$U82)),"")</f>
        <v/>
      </c>
      <c r="W82" s="33" t="inlineStr"/>
      <c r="X82" s="30">
        <f>IFERROR(IF($A82="","",IF($W82="",'Dashboard'!$B$6,$W82)),"")</f>
        <v/>
      </c>
      <c r="Y82" s="33" t="inlineStr"/>
      <c r="Z82" s="30">
        <f>IFERROR(IF($A82="","",IF($Y82="",'Dashboard'!$B$7,$Y82)),"")</f>
        <v/>
      </c>
      <c r="AA82" s="31">
        <f>IFERROR(IF($A82="","",($S82+$T82)*$V82),"")</f>
        <v/>
      </c>
      <c r="AB82" s="31">
        <f>IFERROR(IF($A82="","",($S82+$T82+$AA82)*$X82),"")</f>
        <v/>
      </c>
      <c r="AC82" s="31">
        <f>IFERROR(IF($A82="","",$R82*$Z82),"")</f>
        <v/>
      </c>
      <c r="AD82" s="31">
        <f>IFERROR(IF($A82="","",SUM($R82,$S82,$T82,$AA82,$AB82,$AC82)),"")</f>
        <v/>
      </c>
      <c r="AE82" s="32" t="inlineStr"/>
      <c r="AF82" s="32" t="inlineStr"/>
      <c r="AG82" s="31">
        <f>IFERROR(IF($A82="","",MAX(0,$AE82-$AF82)),"")</f>
        <v/>
      </c>
      <c r="AH82" s="27" t="inlineStr"/>
      <c r="AI82" s="34">
        <f>IFERROR(IF($A82="","",IF($AE82&lt;=0,"Not Required",IF($AG82&lt;=0,"Paid",IF($AH82="","Due Date Needed",IF($AH82&lt;TODAY(),"Overdue","Open"))))),"")</f>
        <v/>
      </c>
      <c r="AJ82" s="27" t="inlineStr"/>
      <c r="AK82" s="27" t="inlineStr"/>
      <c r="AL82" s="26" t="inlineStr"/>
      <c r="AM82" s="34">
        <f>IFERROR(IF($A82="","",IF(OR($E82="Canceled",$E82="Lost",$E82="Completed"),"Closed",IF(AND($L82&lt;&gt;"",$L82&lt;TODAY()),"Cutoff Passed",IF(AND($L82&lt;&gt;"",$L82&gt;=TODAY(),$L82&lt;=TODAY()+'Dashboard'!$B$8),"Cutoff Approaching",IF(AND($AK82&lt;&gt;"",$AK82&lt;TODAY()),"Follow-Up Overdue",IF(AND($L82&lt;&gt;"",$L82&lt;=TODAY()+'Dashboard'!$B$8,$N82&gt;0,$P82&lt;'Dashboard'!$B$10),"Low Pickup","On Track")))))),"")</f>
        <v/>
      </c>
      <c r="AN82" s="26" t="inlineStr"/>
    </row>
    <row r="83">
      <c r="A83" s="26" t="inlineStr"/>
      <c r="B83" s="26" t="inlineStr"/>
      <c r="C83" s="26" t="inlineStr"/>
      <c r="D83" s="26" t="inlineStr"/>
      <c r="E83" s="26" t="inlineStr"/>
      <c r="F83" s="26" t="inlineStr"/>
      <c r="G83" s="26" t="inlineStr"/>
      <c r="H83" s="26" t="inlineStr"/>
      <c r="I83" s="26" t="inlineStr"/>
      <c r="J83" s="27" t="inlineStr"/>
      <c r="K83" s="27" t="inlineStr"/>
      <c r="L83" s="27" t="inlineStr"/>
      <c r="M83" s="28" t="inlineStr"/>
      <c r="N83" s="29">
        <f>IFERROR(IF($A83="","",SUMIFS('Daily Room Blocks'!$I$2:$I$201,'Daily Room Blocks'!$B$2:$B$201,$A83)),"")</f>
        <v/>
      </c>
      <c r="O83" s="29">
        <f>IFERROR(IF($A83="","",SUMIFS('Daily Room Blocks'!$J$2:$J$201,'Daily Room Blocks'!$B$2:$B$201,$A83)),"")</f>
        <v/>
      </c>
      <c r="P83" s="30">
        <f>IFERROR(IF($A83="","",$O83/$N83),"")</f>
        <v/>
      </c>
      <c r="Q83" s="31">
        <f>IFERROR(IF($A83="","",SUMIFS('Daily Room Blocks'!$O$2:$O$201,'Daily Room Blocks'!$B$2:$B$201,$A83)/$O83),"")</f>
        <v/>
      </c>
      <c r="R83" s="31">
        <f>IFERROR(IF($A83="","",SUMIFS('Daily Room Blocks'!$O$2:$O$201,'Daily Room Blocks'!$B$2:$B$201,$A83)),"")</f>
        <v/>
      </c>
      <c r="S83" s="32" t="inlineStr"/>
      <c r="T83" s="32" t="inlineStr"/>
      <c r="U83" s="33" t="inlineStr"/>
      <c r="V83" s="30">
        <f>IFERROR(IF($A83="","",IF($U83="",'Dashboard'!$B$5,$U83)),"")</f>
        <v/>
      </c>
      <c r="W83" s="33" t="inlineStr"/>
      <c r="X83" s="30">
        <f>IFERROR(IF($A83="","",IF($W83="",'Dashboard'!$B$6,$W83)),"")</f>
        <v/>
      </c>
      <c r="Y83" s="33" t="inlineStr"/>
      <c r="Z83" s="30">
        <f>IFERROR(IF($A83="","",IF($Y83="",'Dashboard'!$B$7,$Y83)),"")</f>
        <v/>
      </c>
      <c r="AA83" s="31">
        <f>IFERROR(IF($A83="","",($S83+$T83)*$V83),"")</f>
        <v/>
      </c>
      <c r="AB83" s="31">
        <f>IFERROR(IF($A83="","",($S83+$T83+$AA83)*$X83),"")</f>
        <v/>
      </c>
      <c r="AC83" s="31">
        <f>IFERROR(IF($A83="","",$R83*$Z83),"")</f>
        <v/>
      </c>
      <c r="AD83" s="31">
        <f>IFERROR(IF($A83="","",SUM($R83,$S83,$T83,$AA83,$AB83,$AC83)),"")</f>
        <v/>
      </c>
      <c r="AE83" s="32" t="inlineStr"/>
      <c r="AF83" s="32" t="inlineStr"/>
      <c r="AG83" s="31">
        <f>IFERROR(IF($A83="","",MAX(0,$AE83-$AF83)),"")</f>
        <v/>
      </c>
      <c r="AH83" s="27" t="inlineStr"/>
      <c r="AI83" s="34">
        <f>IFERROR(IF($A83="","",IF($AE83&lt;=0,"Not Required",IF($AG83&lt;=0,"Paid",IF($AH83="","Due Date Needed",IF($AH83&lt;TODAY(),"Overdue","Open"))))),"")</f>
        <v/>
      </c>
      <c r="AJ83" s="27" t="inlineStr"/>
      <c r="AK83" s="27" t="inlineStr"/>
      <c r="AL83" s="26" t="inlineStr"/>
      <c r="AM83" s="34">
        <f>IFERROR(IF($A83="","",IF(OR($E83="Canceled",$E83="Lost",$E83="Completed"),"Closed",IF(AND($L83&lt;&gt;"",$L83&lt;TODAY()),"Cutoff Passed",IF(AND($L83&lt;&gt;"",$L83&gt;=TODAY(),$L83&lt;=TODAY()+'Dashboard'!$B$8),"Cutoff Approaching",IF(AND($AK83&lt;&gt;"",$AK83&lt;TODAY()),"Follow-Up Overdue",IF(AND($L83&lt;&gt;"",$L83&lt;=TODAY()+'Dashboard'!$B$8,$N83&gt;0,$P83&lt;'Dashboard'!$B$10),"Low Pickup","On Track")))))),"")</f>
        <v/>
      </c>
      <c r="AN83" s="26" t="inlineStr"/>
    </row>
    <row r="84">
      <c r="A84" s="26" t="inlineStr"/>
      <c r="B84" s="26" t="inlineStr"/>
      <c r="C84" s="26" t="inlineStr"/>
      <c r="D84" s="26" t="inlineStr"/>
      <c r="E84" s="26" t="inlineStr"/>
      <c r="F84" s="26" t="inlineStr"/>
      <c r="G84" s="26" t="inlineStr"/>
      <c r="H84" s="26" t="inlineStr"/>
      <c r="I84" s="26" t="inlineStr"/>
      <c r="J84" s="27" t="inlineStr"/>
      <c r="K84" s="27" t="inlineStr"/>
      <c r="L84" s="27" t="inlineStr"/>
      <c r="M84" s="28" t="inlineStr"/>
      <c r="N84" s="29">
        <f>IFERROR(IF($A84="","",SUMIFS('Daily Room Blocks'!$I$2:$I$201,'Daily Room Blocks'!$B$2:$B$201,$A84)),"")</f>
        <v/>
      </c>
      <c r="O84" s="29">
        <f>IFERROR(IF($A84="","",SUMIFS('Daily Room Blocks'!$J$2:$J$201,'Daily Room Blocks'!$B$2:$B$201,$A84)),"")</f>
        <v/>
      </c>
      <c r="P84" s="30">
        <f>IFERROR(IF($A84="","",$O84/$N84),"")</f>
        <v/>
      </c>
      <c r="Q84" s="31">
        <f>IFERROR(IF($A84="","",SUMIFS('Daily Room Blocks'!$O$2:$O$201,'Daily Room Blocks'!$B$2:$B$201,$A84)/$O84),"")</f>
        <v/>
      </c>
      <c r="R84" s="31">
        <f>IFERROR(IF($A84="","",SUMIFS('Daily Room Blocks'!$O$2:$O$201,'Daily Room Blocks'!$B$2:$B$201,$A84)),"")</f>
        <v/>
      </c>
      <c r="S84" s="32" t="inlineStr"/>
      <c r="T84" s="32" t="inlineStr"/>
      <c r="U84" s="33" t="inlineStr"/>
      <c r="V84" s="30">
        <f>IFERROR(IF($A84="","",IF($U84="",'Dashboard'!$B$5,$U84)),"")</f>
        <v/>
      </c>
      <c r="W84" s="33" t="inlineStr"/>
      <c r="X84" s="30">
        <f>IFERROR(IF($A84="","",IF($W84="",'Dashboard'!$B$6,$W84)),"")</f>
        <v/>
      </c>
      <c r="Y84" s="33" t="inlineStr"/>
      <c r="Z84" s="30">
        <f>IFERROR(IF($A84="","",IF($Y84="",'Dashboard'!$B$7,$Y84)),"")</f>
        <v/>
      </c>
      <c r="AA84" s="31">
        <f>IFERROR(IF($A84="","",($S84+$T84)*$V84),"")</f>
        <v/>
      </c>
      <c r="AB84" s="31">
        <f>IFERROR(IF($A84="","",($S84+$T84+$AA84)*$X84),"")</f>
        <v/>
      </c>
      <c r="AC84" s="31">
        <f>IFERROR(IF($A84="","",$R84*$Z84),"")</f>
        <v/>
      </c>
      <c r="AD84" s="31">
        <f>IFERROR(IF($A84="","",SUM($R84,$S84,$T84,$AA84,$AB84,$AC84)),"")</f>
        <v/>
      </c>
      <c r="AE84" s="32" t="inlineStr"/>
      <c r="AF84" s="32" t="inlineStr"/>
      <c r="AG84" s="31">
        <f>IFERROR(IF($A84="","",MAX(0,$AE84-$AF84)),"")</f>
        <v/>
      </c>
      <c r="AH84" s="27" t="inlineStr"/>
      <c r="AI84" s="34">
        <f>IFERROR(IF($A84="","",IF($AE84&lt;=0,"Not Required",IF($AG84&lt;=0,"Paid",IF($AH84="","Due Date Needed",IF($AH84&lt;TODAY(),"Overdue","Open"))))),"")</f>
        <v/>
      </c>
      <c r="AJ84" s="27" t="inlineStr"/>
      <c r="AK84" s="27" t="inlineStr"/>
      <c r="AL84" s="26" t="inlineStr"/>
      <c r="AM84" s="34">
        <f>IFERROR(IF($A84="","",IF(OR($E84="Canceled",$E84="Lost",$E84="Completed"),"Closed",IF(AND($L84&lt;&gt;"",$L84&lt;TODAY()),"Cutoff Passed",IF(AND($L84&lt;&gt;"",$L84&gt;=TODAY(),$L84&lt;=TODAY()+'Dashboard'!$B$8),"Cutoff Approaching",IF(AND($AK84&lt;&gt;"",$AK84&lt;TODAY()),"Follow-Up Overdue",IF(AND($L84&lt;&gt;"",$L84&lt;=TODAY()+'Dashboard'!$B$8,$N84&gt;0,$P84&lt;'Dashboard'!$B$10),"Low Pickup","On Track")))))),"")</f>
        <v/>
      </c>
      <c r="AN84" s="26" t="inlineStr"/>
    </row>
    <row r="85">
      <c r="A85" s="26" t="inlineStr"/>
      <c r="B85" s="26" t="inlineStr"/>
      <c r="C85" s="26" t="inlineStr"/>
      <c r="D85" s="26" t="inlineStr"/>
      <c r="E85" s="26" t="inlineStr"/>
      <c r="F85" s="26" t="inlineStr"/>
      <c r="G85" s="26" t="inlineStr"/>
      <c r="H85" s="26" t="inlineStr"/>
      <c r="I85" s="26" t="inlineStr"/>
      <c r="J85" s="27" t="inlineStr"/>
      <c r="K85" s="27" t="inlineStr"/>
      <c r="L85" s="27" t="inlineStr"/>
      <c r="M85" s="28" t="inlineStr"/>
      <c r="N85" s="29">
        <f>IFERROR(IF($A85="","",SUMIFS('Daily Room Blocks'!$I$2:$I$201,'Daily Room Blocks'!$B$2:$B$201,$A85)),"")</f>
        <v/>
      </c>
      <c r="O85" s="29">
        <f>IFERROR(IF($A85="","",SUMIFS('Daily Room Blocks'!$J$2:$J$201,'Daily Room Blocks'!$B$2:$B$201,$A85)),"")</f>
        <v/>
      </c>
      <c r="P85" s="30">
        <f>IFERROR(IF($A85="","",$O85/$N85),"")</f>
        <v/>
      </c>
      <c r="Q85" s="31">
        <f>IFERROR(IF($A85="","",SUMIFS('Daily Room Blocks'!$O$2:$O$201,'Daily Room Blocks'!$B$2:$B$201,$A85)/$O85),"")</f>
        <v/>
      </c>
      <c r="R85" s="31">
        <f>IFERROR(IF($A85="","",SUMIFS('Daily Room Blocks'!$O$2:$O$201,'Daily Room Blocks'!$B$2:$B$201,$A85)),"")</f>
        <v/>
      </c>
      <c r="S85" s="32" t="inlineStr"/>
      <c r="T85" s="32" t="inlineStr"/>
      <c r="U85" s="33" t="inlineStr"/>
      <c r="V85" s="30">
        <f>IFERROR(IF($A85="","",IF($U85="",'Dashboard'!$B$5,$U85)),"")</f>
        <v/>
      </c>
      <c r="W85" s="33" t="inlineStr"/>
      <c r="X85" s="30">
        <f>IFERROR(IF($A85="","",IF($W85="",'Dashboard'!$B$6,$W85)),"")</f>
        <v/>
      </c>
      <c r="Y85" s="33" t="inlineStr"/>
      <c r="Z85" s="30">
        <f>IFERROR(IF($A85="","",IF($Y85="",'Dashboard'!$B$7,$Y85)),"")</f>
        <v/>
      </c>
      <c r="AA85" s="31">
        <f>IFERROR(IF($A85="","",($S85+$T85)*$V85),"")</f>
        <v/>
      </c>
      <c r="AB85" s="31">
        <f>IFERROR(IF($A85="","",($S85+$T85+$AA85)*$X85),"")</f>
        <v/>
      </c>
      <c r="AC85" s="31">
        <f>IFERROR(IF($A85="","",$R85*$Z85),"")</f>
        <v/>
      </c>
      <c r="AD85" s="31">
        <f>IFERROR(IF($A85="","",SUM($R85,$S85,$T85,$AA85,$AB85,$AC85)),"")</f>
        <v/>
      </c>
      <c r="AE85" s="32" t="inlineStr"/>
      <c r="AF85" s="32" t="inlineStr"/>
      <c r="AG85" s="31">
        <f>IFERROR(IF($A85="","",MAX(0,$AE85-$AF85)),"")</f>
        <v/>
      </c>
      <c r="AH85" s="27" t="inlineStr"/>
      <c r="AI85" s="34">
        <f>IFERROR(IF($A85="","",IF($AE85&lt;=0,"Not Required",IF($AG85&lt;=0,"Paid",IF($AH85="","Due Date Needed",IF($AH85&lt;TODAY(),"Overdue","Open"))))),"")</f>
        <v/>
      </c>
      <c r="AJ85" s="27" t="inlineStr"/>
      <c r="AK85" s="27" t="inlineStr"/>
      <c r="AL85" s="26" t="inlineStr"/>
      <c r="AM85" s="34">
        <f>IFERROR(IF($A85="","",IF(OR($E85="Canceled",$E85="Lost",$E85="Completed"),"Closed",IF(AND($L85&lt;&gt;"",$L85&lt;TODAY()),"Cutoff Passed",IF(AND($L85&lt;&gt;"",$L85&gt;=TODAY(),$L85&lt;=TODAY()+'Dashboard'!$B$8),"Cutoff Approaching",IF(AND($AK85&lt;&gt;"",$AK85&lt;TODAY()),"Follow-Up Overdue",IF(AND($L85&lt;&gt;"",$L85&lt;=TODAY()+'Dashboard'!$B$8,$N85&gt;0,$P85&lt;'Dashboard'!$B$10),"Low Pickup","On Track")))))),"")</f>
        <v/>
      </c>
      <c r="AN85" s="26" t="inlineStr"/>
    </row>
    <row r="86">
      <c r="A86" s="26" t="inlineStr"/>
      <c r="B86" s="26" t="inlineStr"/>
      <c r="C86" s="26" t="inlineStr"/>
      <c r="D86" s="26" t="inlineStr"/>
      <c r="E86" s="26" t="inlineStr"/>
      <c r="F86" s="26" t="inlineStr"/>
      <c r="G86" s="26" t="inlineStr"/>
      <c r="H86" s="26" t="inlineStr"/>
      <c r="I86" s="26" t="inlineStr"/>
      <c r="J86" s="27" t="inlineStr"/>
      <c r="K86" s="27" t="inlineStr"/>
      <c r="L86" s="27" t="inlineStr"/>
      <c r="M86" s="28" t="inlineStr"/>
      <c r="N86" s="29">
        <f>IFERROR(IF($A86="","",SUMIFS('Daily Room Blocks'!$I$2:$I$201,'Daily Room Blocks'!$B$2:$B$201,$A86)),"")</f>
        <v/>
      </c>
      <c r="O86" s="29">
        <f>IFERROR(IF($A86="","",SUMIFS('Daily Room Blocks'!$J$2:$J$201,'Daily Room Blocks'!$B$2:$B$201,$A86)),"")</f>
        <v/>
      </c>
      <c r="P86" s="30">
        <f>IFERROR(IF($A86="","",$O86/$N86),"")</f>
        <v/>
      </c>
      <c r="Q86" s="31">
        <f>IFERROR(IF($A86="","",SUMIFS('Daily Room Blocks'!$O$2:$O$201,'Daily Room Blocks'!$B$2:$B$201,$A86)/$O86),"")</f>
        <v/>
      </c>
      <c r="R86" s="31">
        <f>IFERROR(IF($A86="","",SUMIFS('Daily Room Blocks'!$O$2:$O$201,'Daily Room Blocks'!$B$2:$B$201,$A86)),"")</f>
        <v/>
      </c>
      <c r="S86" s="32" t="inlineStr"/>
      <c r="T86" s="32" t="inlineStr"/>
      <c r="U86" s="33" t="inlineStr"/>
      <c r="V86" s="30">
        <f>IFERROR(IF($A86="","",IF($U86="",'Dashboard'!$B$5,$U86)),"")</f>
        <v/>
      </c>
      <c r="W86" s="33" t="inlineStr"/>
      <c r="X86" s="30">
        <f>IFERROR(IF($A86="","",IF($W86="",'Dashboard'!$B$6,$W86)),"")</f>
        <v/>
      </c>
      <c r="Y86" s="33" t="inlineStr"/>
      <c r="Z86" s="30">
        <f>IFERROR(IF($A86="","",IF($Y86="",'Dashboard'!$B$7,$Y86)),"")</f>
        <v/>
      </c>
      <c r="AA86" s="31">
        <f>IFERROR(IF($A86="","",($S86+$T86)*$V86),"")</f>
        <v/>
      </c>
      <c r="AB86" s="31">
        <f>IFERROR(IF($A86="","",($S86+$T86+$AA86)*$X86),"")</f>
        <v/>
      </c>
      <c r="AC86" s="31">
        <f>IFERROR(IF($A86="","",$R86*$Z86),"")</f>
        <v/>
      </c>
      <c r="AD86" s="31">
        <f>IFERROR(IF($A86="","",SUM($R86,$S86,$T86,$AA86,$AB86,$AC86)),"")</f>
        <v/>
      </c>
      <c r="AE86" s="32" t="inlineStr"/>
      <c r="AF86" s="32" t="inlineStr"/>
      <c r="AG86" s="31">
        <f>IFERROR(IF($A86="","",MAX(0,$AE86-$AF86)),"")</f>
        <v/>
      </c>
      <c r="AH86" s="27" t="inlineStr"/>
      <c r="AI86" s="34">
        <f>IFERROR(IF($A86="","",IF($AE86&lt;=0,"Not Required",IF($AG86&lt;=0,"Paid",IF($AH86="","Due Date Needed",IF($AH86&lt;TODAY(),"Overdue","Open"))))),"")</f>
        <v/>
      </c>
      <c r="AJ86" s="27" t="inlineStr"/>
      <c r="AK86" s="27" t="inlineStr"/>
      <c r="AL86" s="26" t="inlineStr"/>
      <c r="AM86" s="34">
        <f>IFERROR(IF($A86="","",IF(OR($E86="Canceled",$E86="Lost",$E86="Completed"),"Closed",IF(AND($L86&lt;&gt;"",$L86&lt;TODAY()),"Cutoff Passed",IF(AND($L86&lt;&gt;"",$L86&gt;=TODAY(),$L86&lt;=TODAY()+'Dashboard'!$B$8),"Cutoff Approaching",IF(AND($AK86&lt;&gt;"",$AK86&lt;TODAY()),"Follow-Up Overdue",IF(AND($L86&lt;&gt;"",$L86&lt;=TODAY()+'Dashboard'!$B$8,$N86&gt;0,$P86&lt;'Dashboard'!$B$10),"Low Pickup","On Track")))))),"")</f>
        <v/>
      </c>
      <c r="AN86" s="26" t="inlineStr"/>
    </row>
    <row r="87">
      <c r="A87" s="26" t="inlineStr"/>
      <c r="B87" s="26" t="inlineStr"/>
      <c r="C87" s="26" t="inlineStr"/>
      <c r="D87" s="26" t="inlineStr"/>
      <c r="E87" s="26" t="inlineStr"/>
      <c r="F87" s="26" t="inlineStr"/>
      <c r="G87" s="26" t="inlineStr"/>
      <c r="H87" s="26" t="inlineStr"/>
      <c r="I87" s="26" t="inlineStr"/>
      <c r="J87" s="27" t="inlineStr"/>
      <c r="K87" s="27" t="inlineStr"/>
      <c r="L87" s="27" t="inlineStr"/>
      <c r="M87" s="28" t="inlineStr"/>
      <c r="N87" s="29">
        <f>IFERROR(IF($A87="","",SUMIFS('Daily Room Blocks'!$I$2:$I$201,'Daily Room Blocks'!$B$2:$B$201,$A87)),"")</f>
        <v/>
      </c>
      <c r="O87" s="29">
        <f>IFERROR(IF($A87="","",SUMIFS('Daily Room Blocks'!$J$2:$J$201,'Daily Room Blocks'!$B$2:$B$201,$A87)),"")</f>
        <v/>
      </c>
      <c r="P87" s="30">
        <f>IFERROR(IF($A87="","",$O87/$N87),"")</f>
        <v/>
      </c>
      <c r="Q87" s="31">
        <f>IFERROR(IF($A87="","",SUMIFS('Daily Room Blocks'!$O$2:$O$201,'Daily Room Blocks'!$B$2:$B$201,$A87)/$O87),"")</f>
        <v/>
      </c>
      <c r="R87" s="31">
        <f>IFERROR(IF($A87="","",SUMIFS('Daily Room Blocks'!$O$2:$O$201,'Daily Room Blocks'!$B$2:$B$201,$A87)),"")</f>
        <v/>
      </c>
      <c r="S87" s="32" t="inlineStr"/>
      <c r="T87" s="32" t="inlineStr"/>
      <c r="U87" s="33" t="inlineStr"/>
      <c r="V87" s="30">
        <f>IFERROR(IF($A87="","",IF($U87="",'Dashboard'!$B$5,$U87)),"")</f>
        <v/>
      </c>
      <c r="W87" s="33" t="inlineStr"/>
      <c r="X87" s="30">
        <f>IFERROR(IF($A87="","",IF($W87="",'Dashboard'!$B$6,$W87)),"")</f>
        <v/>
      </c>
      <c r="Y87" s="33" t="inlineStr"/>
      <c r="Z87" s="30">
        <f>IFERROR(IF($A87="","",IF($Y87="",'Dashboard'!$B$7,$Y87)),"")</f>
        <v/>
      </c>
      <c r="AA87" s="31">
        <f>IFERROR(IF($A87="","",($S87+$T87)*$V87),"")</f>
        <v/>
      </c>
      <c r="AB87" s="31">
        <f>IFERROR(IF($A87="","",($S87+$T87+$AA87)*$X87),"")</f>
        <v/>
      </c>
      <c r="AC87" s="31">
        <f>IFERROR(IF($A87="","",$R87*$Z87),"")</f>
        <v/>
      </c>
      <c r="AD87" s="31">
        <f>IFERROR(IF($A87="","",SUM($R87,$S87,$T87,$AA87,$AB87,$AC87)),"")</f>
        <v/>
      </c>
      <c r="AE87" s="32" t="inlineStr"/>
      <c r="AF87" s="32" t="inlineStr"/>
      <c r="AG87" s="31">
        <f>IFERROR(IF($A87="","",MAX(0,$AE87-$AF87)),"")</f>
        <v/>
      </c>
      <c r="AH87" s="27" t="inlineStr"/>
      <c r="AI87" s="34">
        <f>IFERROR(IF($A87="","",IF($AE87&lt;=0,"Not Required",IF($AG87&lt;=0,"Paid",IF($AH87="","Due Date Needed",IF($AH87&lt;TODAY(),"Overdue","Open"))))),"")</f>
        <v/>
      </c>
      <c r="AJ87" s="27" t="inlineStr"/>
      <c r="AK87" s="27" t="inlineStr"/>
      <c r="AL87" s="26" t="inlineStr"/>
      <c r="AM87" s="34">
        <f>IFERROR(IF($A87="","",IF(OR($E87="Canceled",$E87="Lost",$E87="Completed"),"Closed",IF(AND($L87&lt;&gt;"",$L87&lt;TODAY()),"Cutoff Passed",IF(AND($L87&lt;&gt;"",$L87&gt;=TODAY(),$L87&lt;=TODAY()+'Dashboard'!$B$8),"Cutoff Approaching",IF(AND($AK87&lt;&gt;"",$AK87&lt;TODAY()),"Follow-Up Overdue",IF(AND($L87&lt;&gt;"",$L87&lt;=TODAY()+'Dashboard'!$B$8,$N87&gt;0,$P87&lt;'Dashboard'!$B$10),"Low Pickup","On Track")))))),"")</f>
        <v/>
      </c>
      <c r="AN87" s="26" t="inlineStr"/>
    </row>
    <row r="88">
      <c r="A88" s="26" t="inlineStr"/>
      <c r="B88" s="26" t="inlineStr"/>
      <c r="C88" s="26" t="inlineStr"/>
      <c r="D88" s="26" t="inlineStr"/>
      <c r="E88" s="26" t="inlineStr"/>
      <c r="F88" s="26" t="inlineStr"/>
      <c r="G88" s="26" t="inlineStr"/>
      <c r="H88" s="26" t="inlineStr"/>
      <c r="I88" s="26" t="inlineStr"/>
      <c r="J88" s="27" t="inlineStr"/>
      <c r="K88" s="27" t="inlineStr"/>
      <c r="L88" s="27" t="inlineStr"/>
      <c r="M88" s="28" t="inlineStr"/>
      <c r="N88" s="29">
        <f>IFERROR(IF($A88="","",SUMIFS('Daily Room Blocks'!$I$2:$I$201,'Daily Room Blocks'!$B$2:$B$201,$A88)),"")</f>
        <v/>
      </c>
      <c r="O88" s="29">
        <f>IFERROR(IF($A88="","",SUMIFS('Daily Room Blocks'!$J$2:$J$201,'Daily Room Blocks'!$B$2:$B$201,$A88)),"")</f>
        <v/>
      </c>
      <c r="P88" s="30">
        <f>IFERROR(IF($A88="","",$O88/$N88),"")</f>
        <v/>
      </c>
      <c r="Q88" s="31">
        <f>IFERROR(IF($A88="","",SUMIFS('Daily Room Blocks'!$O$2:$O$201,'Daily Room Blocks'!$B$2:$B$201,$A88)/$O88),"")</f>
        <v/>
      </c>
      <c r="R88" s="31">
        <f>IFERROR(IF($A88="","",SUMIFS('Daily Room Blocks'!$O$2:$O$201,'Daily Room Blocks'!$B$2:$B$201,$A88)),"")</f>
        <v/>
      </c>
      <c r="S88" s="32" t="inlineStr"/>
      <c r="T88" s="32" t="inlineStr"/>
      <c r="U88" s="33" t="inlineStr"/>
      <c r="V88" s="30">
        <f>IFERROR(IF($A88="","",IF($U88="",'Dashboard'!$B$5,$U88)),"")</f>
        <v/>
      </c>
      <c r="W88" s="33" t="inlineStr"/>
      <c r="X88" s="30">
        <f>IFERROR(IF($A88="","",IF($W88="",'Dashboard'!$B$6,$W88)),"")</f>
        <v/>
      </c>
      <c r="Y88" s="33" t="inlineStr"/>
      <c r="Z88" s="30">
        <f>IFERROR(IF($A88="","",IF($Y88="",'Dashboard'!$B$7,$Y88)),"")</f>
        <v/>
      </c>
      <c r="AA88" s="31">
        <f>IFERROR(IF($A88="","",($S88+$T88)*$V88),"")</f>
        <v/>
      </c>
      <c r="AB88" s="31">
        <f>IFERROR(IF($A88="","",($S88+$T88+$AA88)*$X88),"")</f>
        <v/>
      </c>
      <c r="AC88" s="31">
        <f>IFERROR(IF($A88="","",$R88*$Z88),"")</f>
        <v/>
      </c>
      <c r="AD88" s="31">
        <f>IFERROR(IF($A88="","",SUM($R88,$S88,$T88,$AA88,$AB88,$AC88)),"")</f>
        <v/>
      </c>
      <c r="AE88" s="32" t="inlineStr"/>
      <c r="AF88" s="32" t="inlineStr"/>
      <c r="AG88" s="31">
        <f>IFERROR(IF($A88="","",MAX(0,$AE88-$AF88)),"")</f>
        <v/>
      </c>
      <c r="AH88" s="27" t="inlineStr"/>
      <c r="AI88" s="34">
        <f>IFERROR(IF($A88="","",IF($AE88&lt;=0,"Not Required",IF($AG88&lt;=0,"Paid",IF($AH88="","Due Date Needed",IF($AH88&lt;TODAY(),"Overdue","Open"))))),"")</f>
        <v/>
      </c>
      <c r="AJ88" s="27" t="inlineStr"/>
      <c r="AK88" s="27" t="inlineStr"/>
      <c r="AL88" s="26" t="inlineStr"/>
      <c r="AM88" s="34">
        <f>IFERROR(IF($A88="","",IF(OR($E88="Canceled",$E88="Lost",$E88="Completed"),"Closed",IF(AND($L88&lt;&gt;"",$L88&lt;TODAY()),"Cutoff Passed",IF(AND($L88&lt;&gt;"",$L88&gt;=TODAY(),$L88&lt;=TODAY()+'Dashboard'!$B$8),"Cutoff Approaching",IF(AND($AK88&lt;&gt;"",$AK88&lt;TODAY()),"Follow-Up Overdue",IF(AND($L88&lt;&gt;"",$L88&lt;=TODAY()+'Dashboard'!$B$8,$N88&gt;0,$P88&lt;'Dashboard'!$B$10),"Low Pickup","On Track")))))),"")</f>
        <v/>
      </c>
      <c r="AN88" s="26" t="inlineStr"/>
    </row>
    <row r="89">
      <c r="A89" s="26" t="inlineStr"/>
      <c r="B89" s="26" t="inlineStr"/>
      <c r="C89" s="26" t="inlineStr"/>
      <c r="D89" s="26" t="inlineStr"/>
      <c r="E89" s="26" t="inlineStr"/>
      <c r="F89" s="26" t="inlineStr"/>
      <c r="G89" s="26" t="inlineStr"/>
      <c r="H89" s="26" t="inlineStr"/>
      <c r="I89" s="26" t="inlineStr"/>
      <c r="J89" s="27" t="inlineStr"/>
      <c r="K89" s="27" t="inlineStr"/>
      <c r="L89" s="27" t="inlineStr"/>
      <c r="M89" s="28" t="inlineStr"/>
      <c r="N89" s="29">
        <f>IFERROR(IF($A89="","",SUMIFS('Daily Room Blocks'!$I$2:$I$201,'Daily Room Blocks'!$B$2:$B$201,$A89)),"")</f>
        <v/>
      </c>
      <c r="O89" s="29">
        <f>IFERROR(IF($A89="","",SUMIFS('Daily Room Blocks'!$J$2:$J$201,'Daily Room Blocks'!$B$2:$B$201,$A89)),"")</f>
        <v/>
      </c>
      <c r="P89" s="30">
        <f>IFERROR(IF($A89="","",$O89/$N89),"")</f>
        <v/>
      </c>
      <c r="Q89" s="31">
        <f>IFERROR(IF($A89="","",SUMIFS('Daily Room Blocks'!$O$2:$O$201,'Daily Room Blocks'!$B$2:$B$201,$A89)/$O89),"")</f>
        <v/>
      </c>
      <c r="R89" s="31">
        <f>IFERROR(IF($A89="","",SUMIFS('Daily Room Blocks'!$O$2:$O$201,'Daily Room Blocks'!$B$2:$B$201,$A89)),"")</f>
        <v/>
      </c>
      <c r="S89" s="32" t="inlineStr"/>
      <c r="T89" s="32" t="inlineStr"/>
      <c r="U89" s="33" t="inlineStr"/>
      <c r="V89" s="30">
        <f>IFERROR(IF($A89="","",IF($U89="",'Dashboard'!$B$5,$U89)),"")</f>
        <v/>
      </c>
      <c r="W89" s="33" t="inlineStr"/>
      <c r="X89" s="30">
        <f>IFERROR(IF($A89="","",IF($W89="",'Dashboard'!$B$6,$W89)),"")</f>
        <v/>
      </c>
      <c r="Y89" s="33" t="inlineStr"/>
      <c r="Z89" s="30">
        <f>IFERROR(IF($A89="","",IF($Y89="",'Dashboard'!$B$7,$Y89)),"")</f>
        <v/>
      </c>
      <c r="AA89" s="31">
        <f>IFERROR(IF($A89="","",($S89+$T89)*$V89),"")</f>
        <v/>
      </c>
      <c r="AB89" s="31">
        <f>IFERROR(IF($A89="","",($S89+$T89+$AA89)*$X89),"")</f>
        <v/>
      </c>
      <c r="AC89" s="31">
        <f>IFERROR(IF($A89="","",$R89*$Z89),"")</f>
        <v/>
      </c>
      <c r="AD89" s="31">
        <f>IFERROR(IF($A89="","",SUM($R89,$S89,$T89,$AA89,$AB89,$AC89)),"")</f>
        <v/>
      </c>
      <c r="AE89" s="32" t="inlineStr"/>
      <c r="AF89" s="32" t="inlineStr"/>
      <c r="AG89" s="31">
        <f>IFERROR(IF($A89="","",MAX(0,$AE89-$AF89)),"")</f>
        <v/>
      </c>
      <c r="AH89" s="27" t="inlineStr"/>
      <c r="AI89" s="34">
        <f>IFERROR(IF($A89="","",IF($AE89&lt;=0,"Not Required",IF($AG89&lt;=0,"Paid",IF($AH89="","Due Date Needed",IF($AH89&lt;TODAY(),"Overdue","Open"))))),"")</f>
        <v/>
      </c>
      <c r="AJ89" s="27" t="inlineStr"/>
      <c r="AK89" s="27" t="inlineStr"/>
      <c r="AL89" s="26" t="inlineStr"/>
      <c r="AM89" s="34">
        <f>IFERROR(IF($A89="","",IF(OR($E89="Canceled",$E89="Lost",$E89="Completed"),"Closed",IF(AND($L89&lt;&gt;"",$L89&lt;TODAY()),"Cutoff Passed",IF(AND($L89&lt;&gt;"",$L89&gt;=TODAY(),$L89&lt;=TODAY()+'Dashboard'!$B$8),"Cutoff Approaching",IF(AND($AK89&lt;&gt;"",$AK89&lt;TODAY()),"Follow-Up Overdue",IF(AND($L89&lt;&gt;"",$L89&lt;=TODAY()+'Dashboard'!$B$8,$N89&gt;0,$P89&lt;'Dashboard'!$B$10),"Low Pickup","On Track")))))),"")</f>
        <v/>
      </c>
      <c r="AN89" s="26" t="inlineStr"/>
    </row>
    <row r="90">
      <c r="A90" s="26" t="inlineStr"/>
      <c r="B90" s="26" t="inlineStr"/>
      <c r="C90" s="26" t="inlineStr"/>
      <c r="D90" s="26" t="inlineStr"/>
      <c r="E90" s="26" t="inlineStr"/>
      <c r="F90" s="26" t="inlineStr"/>
      <c r="G90" s="26" t="inlineStr"/>
      <c r="H90" s="26" t="inlineStr"/>
      <c r="I90" s="26" t="inlineStr"/>
      <c r="J90" s="27" t="inlineStr"/>
      <c r="K90" s="27" t="inlineStr"/>
      <c r="L90" s="27" t="inlineStr"/>
      <c r="M90" s="28" t="inlineStr"/>
      <c r="N90" s="29">
        <f>IFERROR(IF($A90="","",SUMIFS('Daily Room Blocks'!$I$2:$I$201,'Daily Room Blocks'!$B$2:$B$201,$A90)),"")</f>
        <v/>
      </c>
      <c r="O90" s="29">
        <f>IFERROR(IF($A90="","",SUMIFS('Daily Room Blocks'!$J$2:$J$201,'Daily Room Blocks'!$B$2:$B$201,$A90)),"")</f>
        <v/>
      </c>
      <c r="P90" s="30">
        <f>IFERROR(IF($A90="","",$O90/$N90),"")</f>
        <v/>
      </c>
      <c r="Q90" s="31">
        <f>IFERROR(IF($A90="","",SUMIFS('Daily Room Blocks'!$O$2:$O$201,'Daily Room Blocks'!$B$2:$B$201,$A90)/$O90),"")</f>
        <v/>
      </c>
      <c r="R90" s="31">
        <f>IFERROR(IF($A90="","",SUMIFS('Daily Room Blocks'!$O$2:$O$201,'Daily Room Blocks'!$B$2:$B$201,$A90)),"")</f>
        <v/>
      </c>
      <c r="S90" s="32" t="inlineStr"/>
      <c r="T90" s="32" t="inlineStr"/>
      <c r="U90" s="33" t="inlineStr"/>
      <c r="V90" s="30">
        <f>IFERROR(IF($A90="","",IF($U90="",'Dashboard'!$B$5,$U90)),"")</f>
        <v/>
      </c>
      <c r="W90" s="33" t="inlineStr"/>
      <c r="X90" s="30">
        <f>IFERROR(IF($A90="","",IF($W90="",'Dashboard'!$B$6,$W90)),"")</f>
        <v/>
      </c>
      <c r="Y90" s="33" t="inlineStr"/>
      <c r="Z90" s="30">
        <f>IFERROR(IF($A90="","",IF($Y90="",'Dashboard'!$B$7,$Y90)),"")</f>
        <v/>
      </c>
      <c r="AA90" s="31">
        <f>IFERROR(IF($A90="","",($S90+$T90)*$V90),"")</f>
        <v/>
      </c>
      <c r="AB90" s="31">
        <f>IFERROR(IF($A90="","",($S90+$T90+$AA90)*$X90),"")</f>
        <v/>
      </c>
      <c r="AC90" s="31">
        <f>IFERROR(IF($A90="","",$R90*$Z90),"")</f>
        <v/>
      </c>
      <c r="AD90" s="31">
        <f>IFERROR(IF($A90="","",SUM($R90,$S90,$T90,$AA90,$AB90,$AC90)),"")</f>
        <v/>
      </c>
      <c r="AE90" s="32" t="inlineStr"/>
      <c r="AF90" s="32" t="inlineStr"/>
      <c r="AG90" s="31">
        <f>IFERROR(IF($A90="","",MAX(0,$AE90-$AF90)),"")</f>
        <v/>
      </c>
      <c r="AH90" s="27" t="inlineStr"/>
      <c r="AI90" s="34">
        <f>IFERROR(IF($A90="","",IF($AE90&lt;=0,"Not Required",IF($AG90&lt;=0,"Paid",IF($AH90="","Due Date Needed",IF($AH90&lt;TODAY(),"Overdue","Open"))))),"")</f>
        <v/>
      </c>
      <c r="AJ90" s="27" t="inlineStr"/>
      <c r="AK90" s="27" t="inlineStr"/>
      <c r="AL90" s="26" t="inlineStr"/>
      <c r="AM90" s="34">
        <f>IFERROR(IF($A90="","",IF(OR($E90="Canceled",$E90="Lost",$E90="Completed"),"Closed",IF(AND($L90&lt;&gt;"",$L90&lt;TODAY()),"Cutoff Passed",IF(AND($L90&lt;&gt;"",$L90&gt;=TODAY(),$L90&lt;=TODAY()+'Dashboard'!$B$8),"Cutoff Approaching",IF(AND($AK90&lt;&gt;"",$AK90&lt;TODAY()),"Follow-Up Overdue",IF(AND($L90&lt;&gt;"",$L90&lt;=TODAY()+'Dashboard'!$B$8,$N90&gt;0,$P90&lt;'Dashboard'!$B$10),"Low Pickup","On Track")))))),"")</f>
        <v/>
      </c>
      <c r="AN90" s="26" t="inlineStr"/>
    </row>
    <row r="91">
      <c r="A91" s="26" t="inlineStr"/>
      <c r="B91" s="26" t="inlineStr"/>
      <c r="C91" s="26" t="inlineStr"/>
      <c r="D91" s="26" t="inlineStr"/>
      <c r="E91" s="26" t="inlineStr"/>
      <c r="F91" s="26" t="inlineStr"/>
      <c r="G91" s="26" t="inlineStr"/>
      <c r="H91" s="26" t="inlineStr"/>
      <c r="I91" s="26" t="inlineStr"/>
      <c r="J91" s="27" t="inlineStr"/>
      <c r="K91" s="27" t="inlineStr"/>
      <c r="L91" s="27" t="inlineStr"/>
      <c r="M91" s="28" t="inlineStr"/>
      <c r="N91" s="29">
        <f>IFERROR(IF($A91="","",SUMIFS('Daily Room Blocks'!$I$2:$I$201,'Daily Room Blocks'!$B$2:$B$201,$A91)),"")</f>
        <v/>
      </c>
      <c r="O91" s="29">
        <f>IFERROR(IF($A91="","",SUMIFS('Daily Room Blocks'!$J$2:$J$201,'Daily Room Blocks'!$B$2:$B$201,$A91)),"")</f>
        <v/>
      </c>
      <c r="P91" s="30">
        <f>IFERROR(IF($A91="","",$O91/$N91),"")</f>
        <v/>
      </c>
      <c r="Q91" s="31">
        <f>IFERROR(IF($A91="","",SUMIFS('Daily Room Blocks'!$O$2:$O$201,'Daily Room Blocks'!$B$2:$B$201,$A91)/$O91),"")</f>
        <v/>
      </c>
      <c r="R91" s="31">
        <f>IFERROR(IF($A91="","",SUMIFS('Daily Room Blocks'!$O$2:$O$201,'Daily Room Blocks'!$B$2:$B$201,$A91)),"")</f>
        <v/>
      </c>
      <c r="S91" s="32" t="inlineStr"/>
      <c r="T91" s="32" t="inlineStr"/>
      <c r="U91" s="33" t="inlineStr"/>
      <c r="V91" s="30">
        <f>IFERROR(IF($A91="","",IF($U91="",'Dashboard'!$B$5,$U91)),"")</f>
        <v/>
      </c>
      <c r="W91" s="33" t="inlineStr"/>
      <c r="X91" s="30">
        <f>IFERROR(IF($A91="","",IF($W91="",'Dashboard'!$B$6,$W91)),"")</f>
        <v/>
      </c>
      <c r="Y91" s="33" t="inlineStr"/>
      <c r="Z91" s="30">
        <f>IFERROR(IF($A91="","",IF($Y91="",'Dashboard'!$B$7,$Y91)),"")</f>
        <v/>
      </c>
      <c r="AA91" s="31">
        <f>IFERROR(IF($A91="","",($S91+$T91)*$V91),"")</f>
        <v/>
      </c>
      <c r="AB91" s="31">
        <f>IFERROR(IF($A91="","",($S91+$T91+$AA91)*$X91),"")</f>
        <v/>
      </c>
      <c r="AC91" s="31">
        <f>IFERROR(IF($A91="","",$R91*$Z91),"")</f>
        <v/>
      </c>
      <c r="AD91" s="31">
        <f>IFERROR(IF($A91="","",SUM($R91,$S91,$T91,$AA91,$AB91,$AC91)),"")</f>
        <v/>
      </c>
      <c r="AE91" s="32" t="inlineStr"/>
      <c r="AF91" s="32" t="inlineStr"/>
      <c r="AG91" s="31">
        <f>IFERROR(IF($A91="","",MAX(0,$AE91-$AF91)),"")</f>
        <v/>
      </c>
      <c r="AH91" s="27" t="inlineStr"/>
      <c r="AI91" s="34">
        <f>IFERROR(IF($A91="","",IF($AE91&lt;=0,"Not Required",IF($AG91&lt;=0,"Paid",IF($AH91="","Due Date Needed",IF($AH91&lt;TODAY(),"Overdue","Open"))))),"")</f>
        <v/>
      </c>
      <c r="AJ91" s="27" t="inlineStr"/>
      <c r="AK91" s="27" t="inlineStr"/>
      <c r="AL91" s="26" t="inlineStr"/>
      <c r="AM91" s="34">
        <f>IFERROR(IF($A91="","",IF(OR($E91="Canceled",$E91="Lost",$E91="Completed"),"Closed",IF(AND($L91&lt;&gt;"",$L91&lt;TODAY()),"Cutoff Passed",IF(AND($L91&lt;&gt;"",$L91&gt;=TODAY(),$L91&lt;=TODAY()+'Dashboard'!$B$8),"Cutoff Approaching",IF(AND($AK91&lt;&gt;"",$AK91&lt;TODAY()),"Follow-Up Overdue",IF(AND($L91&lt;&gt;"",$L91&lt;=TODAY()+'Dashboard'!$B$8,$N91&gt;0,$P91&lt;'Dashboard'!$B$10),"Low Pickup","On Track")))))),"")</f>
        <v/>
      </c>
      <c r="AN91" s="26" t="inlineStr"/>
    </row>
    <row r="92">
      <c r="A92" s="26" t="inlineStr"/>
      <c r="B92" s="26" t="inlineStr"/>
      <c r="C92" s="26" t="inlineStr"/>
      <c r="D92" s="26" t="inlineStr"/>
      <c r="E92" s="26" t="inlineStr"/>
      <c r="F92" s="26" t="inlineStr"/>
      <c r="G92" s="26" t="inlineStr"/>
      <c r="H92" s="26" t="inlineStr"/>
      <c r="I92" s="26" t="inlineStr"/>
      <c r="J92" s="27" t="inlineStr"/>
      <c r="K92" s="27" t="inlineStr"/>
      <c r="L92" s="27" t="inlineStr"/>
      <c r="M92" s="28" t="inlineStr"/>
      <c r="N92" s="29">
        <f>IFERROR(IF($A92="","",SUMIFS('Daily Room Blocks'!$I$2:$I$201,'Daily Room Blocks'!$B$2:$B$201,$A92)),"")</f>
        <v/>
      </c>
      <c r="O92" s="29">
        <f>IFERROR(IF($A92="","",SUMIFS('Daily Room Blocks'!$J$2:$J$201,'Daily Room Blocks'!$B$2:$B$201,$A92)),"")</f>
        <v/>
      </c>
      <c r="P92" s="30">
        <f>IFERROR(IF($A92="","",$O92/$N92),"")</f>
        <v/>
      </c>
      <c r="Q92" s="31">
        <f>IFERROR(IF($A92="","",SUMIFS('Daily Room Blocks'!$O$2:$O$201,'Daily Room Blocks'!$B$2:$B$201,$A92)/$O92),"")</f>
        <v/>
      </c>
      <c r="R92" s="31">
        <f>IFERROR(IF($A92="","",SUMIFS('Daily Room Blocks'!$O$2:$O$201,'Daily Room Blocks'!$B$2:$B$201,$A92)),"")</f>
        <v/>
      </c>
      <c r="S92" s="32" t="inlineStr"/>
      <c r="T92" s="32" t="inlineStr"/>
      <c r="U92" s="33" t="inlineStr"/>
      <c r="V92" s="30">
        <f>IFERROR(IF($A92="","",IF($U92="",'Dashboard'!$B$5,$U92)),"")</f>
        <v/>
      </c>
      <c r="W92" s="33" t="inlineStr"/>
      <c r="X92" s="30">
        <f>IFERROR(IF($A92="","",IF($W92="",'Dashboard'!$B$6,$W92)),"")</f>
        <v/>
      </c>
      <c r="Y92" s="33" t="inlineStr"/>
      <c r="Z92" s="30">
        <f>IFERROR(IF($A92="","",IF($Y92="",'Dashboard'!$B$7,$Y92)),"")</f>
        <v/>
      </c>
      <c r="AA92" s="31">
        <f>IFERROR(IF($A92="","",($S92+$T92)*$V92),"")</f>
        <v/>
      </c>
      <c r="AB92" s="31">
        <f>IFERROR(IF($A92="","",($S92+$T92+$AA92)*$X92),"")</f>
        <v/>
      </c>
      <c r="AC92" s="31">
        <f>IFERROR(IF($A92="","",$R92*$Z92),"")</f>
        <v/>
      </c>
      <c r="AD92" s="31">
        <f>IFERROR(IF($A92="","",SUM($R92,$S92,$T92,$AA92,$AB92,$AC92)),"")</f>
        <v/>
      </c>
      <c r="AE92" s="32" t="inlineStr"/>
      <c r="AF92" s="32" t="inlineStr"/>
      <c r="AG92" s="31">
        <f>IFERROR(IF($A92="","",MAX(0,$AE92-$AF92)),"")</f>
        <v/>
      </c>
      <c r="AH92" s="27" t="inlineStr"/>
      <c r="AI92" s="34">
        <f>IFERROR(IF($A92="","",IF($AE92&lt;=0,"Not Required",IF($AG92&lt;=0,"Paid",IF($AH92="","Due Date Needed",IF($AH92&lt;TODAY(),"Overdue","Open"))))),"")</f>
        <v/>
      </c>
      <c r="AJ92" s="27" t="inlineStr"/>
      <c r="AK92" s="27" t="inlineStr"/>
      <c r="AL92" s="26" t="inlineStr"/>
      <c r="AM92" s="34">
        <f>IFERROR(IF($A92="","",IF(OR($E92="Canceled",$E92="Lost",$E92="Completed"),"Closed",IF(AND($L92&lt;&gt;"",$L92&lt;TODAY()),"Cutoff Passed",IF(AND($L92&lt;&gt;"",$L92&gt;=TODAY(),$L92&lt;=TODAY()+'Dashboard'!$B$8),"Cutoff Approaching",IF(AND($AK92&lt;&gt;"",$AK92&lt;TODAY()),"Follow-Up Overdue",IF(AND($L92&lt;&gt;"",$L92&lt;=TODAY()+'Dashboard'!$B$8,$N92&gt;0,$P92&lt;'Dashboard'!$B$10),"Low Pickup","On Track")))))),"")</f>
        <v/>
      </c>
      <c r="AN92" s="26" t="inlineStr"/>
    </row>
    <row r="93">
      <c r="A93" s="26" t="inlineStr"/>
      <c r="B93" s="26" t="inlineStr"/>
      <c r="C93" s="26" t="inlineStr"/>
      <c r="D93" s="26" t="inlineStr"/>
      <c r="E93" s="26" t="inlineStr"/>
      <c r="F93" s="26" t="inlineStr"/>
      <c r="G93" s="26" t="inlineStr"/>
      <c r="H93" s="26" t="inlineStr"/>
      <c r="I93" s="26" t="inlineStr"/>
      <c r="J93" s="27" t="inlineStr"/>
      <c r="K93" s="27" t="inlineStr"/>
      <c r="L93" s="27" t="inlineStr"/>
      <c r="M93" s="28" t="inlineStr"/>
      <c r="N93" s="29">
        <f>IFERROR(IF($A93="","",SUMIFS('Daily Room Blocks'!$I$2:$I$201,'Daily Room Blocks'!$B$2:$B$201,$A93)),"")</f>
        <v/>
      </c>
      <c r="O93" s="29">
        <f>IFERROR(IF($A93="","",SUMIFS('Daily Room Blocks'!$J$2:$J$201,'Daily Room Blocks'!$B$2:$B$201,$A93)),"")</f>
        <v/>
      </c>
      <c r="P93" s="30">
        <f>IFERROR(IF($A93="","",$O93/$N93),"")</f>
        <v/>
      </c>
      <c r="Q93" s="31">
        <f>IFERROR(IF($A93="","",SUMIFS('Daily Room Blocks'!$O$2:$O$201,'Daily Room Blocks'!$B$2:$B$201,$A93)/$O93),"")</f>
        <v/>
      </c>
      <c r="R93" s="31">
        <f>IFERROR(IF($A93="","",SUMIFS('Daily Room Blocks'!$O$2:$O$201,'Daily Room Blocks'!$B$2:$B$201,$A93)),"")</f>
        <v/>
      </c>
      <c r="S93" s="32" t="inlineStr"/>
      <c r="T93" s="32" t="inlineStr"/>
      <c r="U93" s="33" t="inlineStr"/>
      <c r="V93" s="30">
        <f>IFERROR(IF($A93="","",IF($U93="",'Dashboard'!$B$5,$U93)),"")</f>
        <v/>
      </c>
      <c r="W93" s="33" t="inlineStr"/>
      <c r="X93" s="30">
        <f>IFERROR(IF($A93="","",IF($W93="",'Dashboard'!$B$6,$W93)),"")</f>
        <v/>
      </c>
      <c r="Y93" s="33" t="inlineStr"/>
      <c r="Z93" s="30">
        <f>IFERROR(IF($A93="","",IF($Y93="",'Dashboard'!$B$7,$Y93)),"")</f>
        <v/>
      </c>
      <c r="AA93" s="31">
        <f>IFERROR(IF($A93="","",($S93+$T93)*$V93),"")</f>
        <v/>
      </c>
      <c r="AB93" s="31">
        <f>IFERROR(IF($A93="","",($S93+$T93+$AA93)*$X93),"")</f>
        <v/>
      </c>
      <c r="AC93" s="31">
        <f>IFERROR(IF($A93="","",$R93*$Z93),"")</f>
        <v/>
      </c>
      <c r="AD93" s="31">
        <f>IFERROR(IF($A93="","",SUM($R93,$S93,$T93,$AA93,$AB93,$AC93)),"")</f>
        <v/>
      </c>
      <c r="AE93" s="32" t="inlineStr"/>
      <c r="AF93" s="32" t="inlineStr"/>
      <c r="AG93" s="31">
        <f>IFERROR(IF($A93="","",MAX(0,$AE93-$AF93)),"")</f>
        <v/>
      </c>
      <c r="AH93" s="27" t="inlineStr"/>
      <c r="AI93" s="34">
        <f>IFERROR(IF($A93="","",IF($AE93&lt;=0,"Not Required",IF($AG93&lt;=0,"Paid",IF($AH93="","Due Date Needed",IF($AH93&lt;TODAY(),"Overdue","Open"))))),"")</f>
        <v/>
      </c>
      <c r="AJ93" s="27" t="inlineStr"/>
      <c r="AK93" s="27" t="inlineStr"/>
      <c r="AL93" s="26" t="inlineStr"/>
      <c r="AM93" s="34">
        <f>IFERROR(IF($A93="","",IF(OR($E93="Canceled",$E93="Lost",$E93="Completed"),"Closed",IF(AND($L93&lt;&gt;"",$L93&lt;TODAY()),"Cutoff Passed",IF(AND($L93&lt;&gt;"",$L93&gt;=TODAY(),$L93&lt;=TODAY()+'Dashboard'!$B$8),"Cutoff Approaching",IF(AND($AK93&lt;&gt;"",$AK93&lt;TODAY()),"Follow-Up Overdue",IF(AND($L93&lt;&gt;"",$L93&lt;=TODAY()+'Dashboard'!$B$8,$N93&gt;0,$P93&lt;'Dashboard'!$B$10),"Low Pickup","On Track")))))),"")</f>
        <v/>
      </c>
      <c r="AN93" s="26" t="inlineStr"/>
    </row>
    <row r="94">
      <c r="A94" s="26" t="inlineStr"/>
      <c r="B94" s="26" t="inlineStr"/>
      <c r="C94" s="26" t="inlineStr"/>
      <c r="D94" s="26" t="inlineStr"/>
      <c r="E94" s="26" t="inlineStr"/>
      <c r="F94" s="26" t="inlineStr"/>
      <c r="G94" s="26" t="inlineStr"/>
      <c r="H94" s="26" t="inlineStr"/>
      <c r="I94" s="26" t="inlineStr"/>
      <c r="J94" s="27" t="inlineStr"/>
      <c r="K94" s="27" t="inlineStr"/>
      <c r="L94" s="27" t="inlineStr"/>
      <c r="M94" s="28" t="inlineStr"/>
      <c r="N94" s="29">
        <f>IFERROR(IF($A94="","",SUMIFS('Daily Room Blocks'!$I$2:$I$201,'Daily Room Blocks'!$B$2:$B$201,$A94)),"")</f>
        <v/>
      </c>
      <c r="O94" s="29">
        <f>IFERROR(IF($A94="","",SUMIFS('Daily Room Blocks'!$J$2:$J$201,'Daily Room Blocks'!$B$2:$B$201,$A94)),"")</f>
        <v/>
      </c>
      <c r="P94" s="30">
        <f>IFERROR(IF($A94="","",$O94/$N94),"")</f>
        <v/>
      </c>
      <c r="Q94" s="31">
        <f>IFERROR(IF($A94="","",SUMIFS('Daily Room Blocks'!$O$2:$O$201,'Daily Room Blocks'!$B$2:$B$201,$A94)/$O94),"")</f>
        <v/>
      </c>
      <c r="R94" s="31">
        <f>IFERROR(IF($A94="","",SUMIFS('Daily Room Blocks'!$O$2:$O$201,'Daily Room Blocks'!$B$2:$B$201,$A94)),"")</f>
        <v/>
      </c>
      <c r="S94" s="32" t="inlineStr"/>
      <c r="T94" s="32" t="inlineStr"/>
      <c r="U94" s="33" t="inlineStr"/>
      <c r="V94" s="30">
        <f>IFERROR(IF($A94="","",IF($U94="",'Dashboard'!$B$5,$U94)),"")</f>
        <v/>
      </c>
      <c r="W94" s="33" t="inlineStr"/>
      <c r="X94" s="30">
        <f>IFERROR(IF($A94="","",IF($W94="",'Dashboard'!$B$6,$W94)),"")</f>
        <v/>
      </c>
      <c r="Y94" s="33" t="inlineStr"/>
      <c r="Z94" s="30">
        <f>IFERROR(IF($A94="","",IF($Y94="",'Dashboard'!$B$7,$Y94)),"")</f>
        <v/>
      </c>
      <c r="AA94" s="31">
        <f>IFERROR(IF($A94="","",($S94+$T94)*$V94),"")</f>
        <v/>
      </c>
      <c r="AB94" s="31">
        <f>IFERROR(IF($A94="","",($S94+$T94+$AA94)*$X94),"")</f>
        <v/>
      </c>
      <c r="AC94" s="31">
        <f>IFERROR(IF($A94="","",$R94*$Z94),"")</f>
        <v/>
      </c>
      <c r="AD94" s="31">
        <f>IFERROR(IF($A94="","",SUM($R94,$S94,$T94,$AA94,$AB94,$AC94)),"")</f>
        <v/>
      </c>
      <c r="AE94" s="32" t="inlineStr"/>
      <c r="AF94" s="32" t="inlineStr"/>
      <c r="AG94" s="31">
        <f>IFERROR(IF($A94="","",MAX(0,$AE94-$AF94)),"")</f>
        <v/>
      </c>
      <c r="AH94" s="27" t="inlineStr"/>
      <c r="AI94" s="34">
        <f>IFERROR(IF($A94="","",IF($AE94&lt;=0,"Not Required",IF($AG94&lt;=0,"Paid",IF($AH94="","Due Date Needed",IF($AH94&lt;TODAY(),"Overdue","Open"))))),"")</f>
        <v/>
      </c>
      <c r="AJ94" s="27" t="inlineStr"/>
      <c r="AK94" s="27" t="inlineStr"/>
      <c r="AL94" s="26" t="inlineStr"/>
      <c r="AM94" s="34">
        <f>IFERROR(IF($A94="","",IF(OR($E94="Canceled",$E94="Lost",$E94="Completed"),"Closed",IF(AND($L94&lt;&gt;"",$L94&lt;TODAY()),"Cutoff Passed",IF(AND($L94&lt;&gt;"",$L94&gt;=TODAY(),$L94&lt;=TODAY()+'Dashboard'!$B$8),"Cutoff Approaching",IF(AND($AK94&lt;&gt;"",$AK94&lt;TODAY()),"Follow-Up Overdue",IF(AND($L94&lt;&gt;"",$L94&lt;=TODAY()+'Dashboard'!$B$8,$N94&gt;0,$P94&lt;'Dashboard'!$B$10),"Low Pickup","On Track")))))),"")</f>
        <v/>
      </c>
      <c r="AN94" s="26" t="inlineStr"/>
    </row>
    <row r="95">
      <c r="A95" s="26" t="inlineStr"/>
      <c r="B95" s="26" t="inlineStr"/>
      <c r="C95" s="26" t="inlineStr"/>
      <c r="D95" s="26" t="inlineStr"/>
      <c r="E95" s="26" t="inlineStr"/>
      <c r="F95" s="26" t="inlineStr"/>
      <c r="G95" s="26" t="inlineStr"/>
      <c r="H95" s="26" t="inlineStr"/>
      <c r="I95" s="26" t="inlineStr"/>
      <c r="J95" s="27" t="inlineStr"/>
      <c r="K95" s="27" t="inlineStr"/>
      <c r="L95" s="27" t="inlineStr"/>
      <c r="M95" s="28" t="inlineStr"/>
      <c r="N95" s="29">
        <f>IFERROR(IF($A95="","",SUMIFS('Daily Room Blocks'!$I$2:$I$201,'Daily Room Blocks'!$B$2:$B$201,$A95)),"")</f>
        <v/>
      </c>
      <c r="O95" s="29">
        <f>IFERROR(IF($A95="","",SUMIFS('Daily Room Blocks'!$J$2:$J$201,'Daily Room Blocks'!$B$2:$B$201,$A95)),"")</f>
        <v/>
      </c>
      <c r="P95" s="30">
        <f>IFERROR(IF($A95="","",$O95/$N95),"")</f>
        <v/>
      </c>
      <c r="Q95" s="31">
        <f>IFERROR(IF($A95="","",SUMIFS('Daily Room Blocks'!$O$2:$O$201,'Daily Room Blocks'!$B$2:$B$201,$A95)/$O95),"")</f>
        <v/>
      </c>
      <c r="R95" s="31">
        <f>IFERROR(IF($A95="","",SUMIFS('Daily Room Blocks'!$O$2:$O$201,'Daily Room Blocks'!$B$2:$B$201,$A95)),"")</f>
        <v/>
      </c>
      <c r="S95" s="32" t="inlineStr"/>
      <c r="T95" s="32" t="inlineStr"/>
      <c r="U95" s="33" t="inlineStr"/>
      <c r="V95" s="30">
        <f>IFERROR(IF($A95="","",IF($U95="",'Dashboard'!$B$5,$U95)),"")</f>
        <v/>
      </c>
      <c r="W95" s="33" t="inlineStr"/>
      <c r="X95" s="30">
        <f>IFERROR(IF($A95="","",IF($W95="",'Dashboard'!$B$6,$W95)),"")</f>
        <v/>
      </c>
      <c r="Y95" s="33" t="inlineStr"/>
      <c r="Z95" s="30">
        <f>IFERROR(IF($A95="","",IF($Y95="",'Dashboard'!$B$7,$Y95)),"")</f>
        <v/>
      </c>
      <c r="AA95" s="31">
        <f>IFERROR(IF($A95="","",($S95+$T95)*$V95),"")</f>
        <v/>
      </c>
      <c r="AB95" s="31">
        <f>IFERROR(IF($A95="","",($S95+$T95+$AA95)*$X95),"")</f>
        <v/>
      </c>
      <c r="AC95" s="31">
        <f>IFERROR(IF($A95="","",$R95*$Z95),"")</f>
        <v/>
      </c>
      <c r="AD95" s="31">
        <f>IFERROR(IF($A95="","",SUM($R95,$S95,$T95,$AA95,$AB95,$AC95)),"")</f>
        <v/>
      </c>
      <c r="AE95" s="32" t="inlineStr"/>
      <c r="AF95" s="32" t="inlineStr"/>
      <c r="AG95" s="31">
        <f>IFERROR(IF($A95="","",MAX(0,$AE95-$AF95)),"")</f>
        <v/>
      </c>
      <c r="AH95" s="27" t="inlineStr"/>
      <c r="AI95" s="34">
        <f>IFERROR(IF($A95="","",IF($AE95&lt;=0,"Not Required",IF($AG95&lt;=0,"Paid",IF($AH95="","Due Date Needed",IF($AH95&lt;TODAY(),"Overdue","Open"))))),"")</f>
        <v/>
      </c>
      <c r="AJ95" s="27" t="inlineStr"/>
      <c r="AK95" s="27" t="inlineStr"/>
      <c r="AL95" s="26" t="inlineStr"/>
      <c r="AM95" s="34">
        <f>IFERROR(IF($A95="","",IF(OR($E95="Canceled",$E95="Lost",$E95="Completed"),"Closed",IF(AND($L95&lt;&gt;"",$L95&lt;TODAY()),"Cutoff Passed",IF(AND($L95&lt;&gt;"",$L95&gt;=TODAY(),$L95&lt;=TODAY()+'Dashboard'!$B$8),"Cutoff Approaching",IF(AND($AK95&lt;&gt;"",$AK95&lt;TODAY()),"Follow-Up Overdue",IF(AND($L95&lt;&gt;"",$L95&lt;=TODAY()+'Dashboard'!$B$8,$N95&gt;0,$P95&lt;'Dashboard'!$B$10),"Low Pickup","On Track")))))),"")</f>
        <v/>
      </c>
      <c r="AN95" s="26" t="inlineStr"/>
    </row>
    <row r="96">
      <c r="A96" s="26" t="inlineStr"/>
      <c r="B96" s="26" t="inlineStr"/>
      <c r="C96" s="26" t="inlineStr"/>
      <c r="D96" s="26" t="inlineStr"/>
      <c r="E96" s="26" t="inlineStr"/>
      <c r="F96" s="26" t="inlineStr"/>
      <c r="G96" s="26" t="inlineStr"/>
      <c r="H96" s="26" t="inlineStr"/>
      <c r="I96" s="26" t="inlineStr"/>
      <c r="J96" s="27" t="inlineStr"/>
      <c r="K96" s="27" t="inlineStr"/>
      <c r="L96" s="27" t="inlineStr"/>
      <c r="M96" s="28" t="inlineStr"/>
      <c r="N96" s="29">
        <f>IFERROR(IF($A96="","",SUMIFS('Daily Room Blocks'!$I$2:$I$201,'Daily Room Blocks'!$B$2:$B$201,$A96)),"")</f>
        <v/>
      </c>
      <c r="O96" s="29">
        <f>IFERROR(IF($A96="","",SUMIFS('Daily Room Blocks'!$J$2:$J$201,'Daily Room Blocks'!$B$2:$B$201,$A96)),"")</f>
        <v/>
      </c>
      <c r="P96" s="30">
        <f>IFERROR(IF($A96="","",$O96/$N96),"")</f>
        <v/>
      </c>
      <c r="Q96" s="31">
        <f>IFERROR(IF($A96="","",SUMIFS('Daily Room Blocks'!$O$2:$O$201,'Daily Room Blocks'!$B$2:$B$201,$A96)/$O96),"")</f>
        <v/>
      </c>
      <c r="R96" s="31">
        <f>IFERROR(IF($A96="","",SUMIFS('Daily Room Blocks'!$O$2:$O$201,'Daily Room Blocks'!$B$2:$B$201,$A96)),"")</f>
        <v/>
      </c>
      <c r="S96" s="32" t="inlineStr"/>
      <c r="T96" s="32" t="inlineStr"/>
      <c r="U96" s="33" t="inlineStr"/>
      <c r="V96" s="30">
        <f>IFERROR(IF($A96="","",IF($U96="",'Dashboard'!$B$5,$U96)),"")</f>
        <v/>
      </c>
      <c r="W96" s="33" t="inlineStr"/>
      <c r="X96" s="30">
        <f>IFERROR(IF($A96="","",IF($W96="",'Dashboard'!$B$6,$W96)),"")</f>
        <v/>
      </c>
      <c r="Y96" s="33" t="inlineStr"/>
      <c r="Z96" s="30">
        <f>IFERROR(IF($A96="","",IF($Y96="",'Dashboard'!$B$7,$Y96)),"")</f>
        <v/>
      </c>
      <c r="AA96" s="31">
        <f>IFERROR(IF($A96="","",($S96+$T96)*$V96),"")</f>
        <v/>
      </c>
      <c r="AB96" s="31">
        <f>IFERROR(IF($A96="","",($S96+$T96+$AA96)*$X96),"")</f>
        <v/>
      </c>
      <c r="AC96" s="31">
        <f>IFERROR(IF($A96="","",$R96*$Z96),"")</f>
        <v/>
      </c>
      <c r="AD96" s="31">
        <f>IFERROR(IF($A96="","",SUM($R96,$S96,$T96,$AA96,$AB96,$AC96)),"")</f>
        <v/>
      </c>
      <c r="AE96" s="32" t="inlineStr"/>
      <c r="AF96" s="32" t="inlineStr"/>
      <c r="AG96" s="31">
        <f>IFERROR(IF($A96="","",MAX(0,$AE96-$AF96)),"")</f>
        <v/>
      </c>
      <c r="AH96" s="27" t="inlineStr"/>
      <c r="AI96" s="34">
        <f>IFERROR(IF($A96="","",IF($AE96&lt;=0,"Not Required",IF($AG96&lt;=0,"Paid",IF($AH96="","Due Date Needed",IF($AH96&lt;TODAY(),"Overdue","Open"))))),"")</f>
        <v/>
      </c>
      <c r="AJ96" s="27" t="inlineStr"/>
      <c r="AK96" s="27" t="inlineStr"/>
      <c r="AL96" s="26" t="inlineStr"/>
      <c r="AM96" s="34">
        <f>IFERROR(IF($A96="","",IF(OR($E96="Canceled",$E96="Lost",$E96="Completed"),"Closed",IF(AND($L96&lt;&gt;"",$L96&lt;TODAY()),"Cutoff Passed",IF(AND($L96&lt;&gt;"",$L96&gt;=TODAY(),$L96&lt;=TODAY()+'Dashboard'!$B$8),"Cutoff Approaching",IF(AND($AK96&lt;&gt;"",$AK96&lt;TODAY()),"Follow-Up Overdue",IF(AND($L96&lt;&gt;"",$L96&lt;=TODAY()+'Dashboard'!$B$8,$N96&gt;0,$P96&lt;'Dashboard'!$B$10),"Low Pickup","On Track")))))),"")</f>
        <v/>
      </c>
      <c r="AN96" s="26" t="inlineStr"/>
    </row>
    <row r="97">
      <c r="A97" s="26" t="inlineStr"/>
      <c r="B97" s="26" t="inlineStr"/>
      <c r="C97" s="26" t="inlineStr"/>
      <c r="D97" s="26" t="inlineStr"/>
      <c r="E97" s="26" t="inlineStr"/>
      <c r="F97" s="26" t="inlineStr"/>
      <c r="G97" s="26" t="inlineStr"/>
      <c r="H97" s="26" t="inlineStr"/>
      <c r="I97" s="26" t="inlineStr"/>
      <c r="J97" s="27" t="inlineStr"/>
      <c r="K97" s="27" t="inlineStr"/>
      <c r="L97" s="27" t="inlineStr"/>
      <c r="M97" s="28" t="inlineStr"/>
      <c r="N97" s="29">
        <f>IFERROR(IF($A97="","",SUMIFS('Daily Room Blocks'!$I$2:$I$201,'Daily Room Blocks'!$B$2:$B$201,$A97)),"")</f>
        <v/>
      </c>
      <c r="O97" s="29">
        <f>IFERROR(IF($A97="","",SUMIFS('Daily Room Blocks'!$J$2:$J$201,'Daily Room Blocks'!$B$2:$B$201,$A97)),"")</f>
        <v/>
      </c>
      <c r="P97" s="30">
        <f>IFERROR(IF($A97="","",$O97/$N97),"")</f>
        <v/>
      </c>
      <c r="Q97" s="31">
        <f>IFERROR(IF($A97="","",SUMIFS('Daily Room Blocks'!$O$2:$O$201,'Daily Room Blocks'!$B$2:$B$201,$A97)/$O97),"")</f>
        <v/>
      </c>
      <c r="R97" s="31">
        <f>IFERROR(IF($A97="","",SUMIFS('Daily Room Blocks'!$O$2:$O$201,'Daily Room Blocks'!$B$2:$B$201,$A97)),"")</f>
        <v/>
      </c>
      <c r="S97" s="32" t="inlineStr"/>
      <c r="T97" s="32" t="inlineStr"/>
      <c r="U97" s="33" t="inlineStr"/>
      <c r="V97" s="30">
        <f>IFERROR(IF($A97="","",IF($U97="",'Dashboard'!$B$5,$U97)),"")</f>
        <v/>
      </c>
      <c r="W97" s="33" t="inlineStr"/>
      <c r="X97" s="30">
        <f>IFERROR(IF($A97="","",IF($W97="",'Dashboard'!$B$6,$W97)),"")</f>
        <v/>
      </c>
      <c r="Y97" s="33" t="inlineStr"/>
      <c r="Z97" s="30">
        <f>IFERROR(IF($A97="","",IF($Y97="",'Dashboard'!$B$7,$Y97)),"")</f>
        <v/>
      </c>
      <c r="AA97" s="31">
        <f>IFERROR(IF($A97="","",($S97+$T97)*$V97),"")</f>
        <v/>
      </c>
      <c r="AB97" s="31">
        <f>IFERROR(IF($A97="","",($S97+$T97+$AA97)*$X97),"")</f>
        <v/>
      </c>
      <c r="AC97" s="31">
        <f>IFERROR(IF($A97="","",$R97*$Z97),"")</f>
        <v/>
      </c>
      <c r="AD97" s="31">
        <f>IFERROR(IF($A97="","",SUM($R97,$S97,$T97,$AA97,$AB97,$AC97)),"")</f>
        <v/>
      </c>
      <c r="AE97" s="32" t="inlineStr"/>
      <c r="AF97" s="32" t="inlineStr"/>
      <c r="AG97" s="31">
        <f>IFERROR(IF($A97="","",MAX(0,$AE97-$AF97)),"")</f>
        <v/>
      </c>
      <c r="AH97" s="27" t="inlineStr"/>
      <c r="AI97" s="34">
        <f>IFERROR(IF($A97="","",IF($AE97&lt;=0,"Not Required",IF($AG97&lt;=0,"Paid",IF($AH97="","Due Date Needed",IF($AH97&lt;TODAY(),"Overdue","Open"))))),"")</f>
        <v/>
      </c>
      <c r="AJ97" s="27" t="inlineStr"/>
      <c r="AK97" s="27" t="inlineStr"/>
      <c r="AL97" s="26" t="inlineStr"/>
      <c r="AM97" s="34">
        <f>IFERROR(IF($A97="","",IF(OR($E97="Canceled",$E97="Lost",$E97="Completed"),"Closed",IF(AND($L97&lt;&gt;"",$L97&lt;TODAY()),"Cutoff Passed",IF(AND($L97&lt;&gt;"",$L97&gt;=TODAY(),$L97&lt;=TODAY()+'Dashboard'!$B$8),"Cutoff Approaching",IF(AND($AK97&lt;&gt;"",$AK97&lt;TODAY()),"Follow-Up Overdue",IF(AND($L97&lt;&gt;"",$L97&lt;=TODAY()+'Dashboard'!$B$8,$N97&gt;0,$P97&lt;'Dashboard'!$B$10),"Low Pickup","On Track")))))),"")</f>
        <v/>
      </c>
      <c r="AN97" s="26" t="inlineStr"/>
    </row>
    <row r="98">
      <c r="A98" s="26" t="inlineStr"/>
      <c r="B98" s="26" t="inlineStr"/>
      <c r="C98" s="26" t="inlineStr"/>
      <c r="D98" s="26" t="inlineStr"/>
      <c r="E98" s="26" t="inlineStr"/>
      <c r="F98" s="26" t="inlineStr"/>
      <c r="G98" s="26" t="inlineStr"/>
      <c r="H98" s="26" t="inlineStr"/>
      <c r="I98" s="26" t="inlineStr"/>
      <c r="J98" s="27" t="inlineStr"/>
      <c r="K98" s="27" t="inlineStr"/>
      <c r="L98" s="27" t="inlineStr"/>
      <c r="M98" s="28" t="inlineStr"/>
      <c r="N98" s="29">
        <f>IFERROR(IF($A98="","",SUMIFS('Daily Room Blocks'!$I$2:$I$201,'Daily Room Blocks'!$B$2:$B$201,$A98)),"")</f>
        <v/>
      </c>
      <c r="O98" s="29">
        <f>IFERROR(IF($A98="","",SUMIFS('Daily Room Blocks'!$J$2:$J$201,'Daily Room Blocks'!$B$2:$B$201,$A98)),"")</f>
        <v/>
      </c>
      <c r="P98" s="30">
        <f>IFERROR(IF($A98="","",$O98/$N98),"")</f>
        <v/>
      </c>
      <c r="Q98" s="31">
        <f>IFERROR(IF($A98="","",SUMIFS('Daily Room Blocks'!$O$2:$O$201,'Daily Room Blocks'!$B$2:$B$201,$A98)/$O98),"")</f>
        <v/>
      </c>
      <c r="R98" s="31">
        <f>IFERROR(IF($A98="","",SUMIFS('Daily Room Blocks'!$O$2:$O$201,'Daily Room Blocks'!$B$2:$B$201,$A98)),"")</f>
        <v/>
      </c>
      <c r="S98" s="32" t="inlineStr"/>
      <c r="T98" s="32" t="inlineStr"/>
      <c r="U98" s="33" t="inlineStr"/>
      <c r="V98" s="30">
        <f>IFERROR(IF($A98="","",IF($U98="",'Dashboard'!$B$5,$U98)),"")</f>
        <v/>
      </c>
      <c r="W98" s="33" t="inlineStr"/>
      <c r="X98" s="30">
        <f>IFERROR(IF($A98="","",IF($W98="",'Dashboard'!$B$6,$W98)),"")</f>
        <v/>
      </c>
      <c r="Y98" s="33" t="inlineStr"/>
      <c r="Z98" s="30">
        <f>IFERROR(IF($A98="","",IF($Y98="",'Dashboard'!$B$7,$Y98)),"")</f>
        <v/>
      </c>
      <c r="AA98" s="31">
        <f>IFERROR(IF($A98="","",($S98+$T98)*$V98),"")</f>
        <v/>
      </c>
      <c r="AB98" s="31">
        <f>IFERROR(IF($A98="","",($S98+$T98+$AA98)*$X98),"")</f>
        <v/>
      </c>
      <c r="AC98" s="31">
        <f>IFERROR(IF($A98="","",$R98*$Z98),"")</f>
        <v/>
      </c>
      <c r="AD98" s="31">
        <f>IFERROR(IF($A98="","",SUM($R98,$S98,$T98,$AA98,$AB98,$AC98)),"")</f>
        <v/>
      </c>
      <c r="AE98" s="32" t="inlineStr"/>
      <c r="AF98" s="32" t="inlineStr"/>
      <c r="AG98" s="31">
        <f>IFERROR(IF($A98="","",MAX(0,$AE98-$AF98)),"")</f>
        <v/>
      </c>
      <c r="AH98" s="27" t="inlineStr"/>
      <c r="AI98" s="34">
        <f>IFERROR(IF($A98="","",IF($AE98&lt;=0,"Not Required",IF($AG98&lt;=0,"Paid",IF($AH98="","Due Date Needed",IF($AH98&lt;TODAY(),"Overdue","Open"))))),"")</f>
        <v/>
      </c>
      <c r="AJ98" s="27" t="inlineStr"/>
      <c r="AK98" s="27" t="inlineStr"/>
      <c r="AL98" s="26" t="inlineStr"/>
      <c r="AM98" s="34">
        <f>IFERROR(IF($A98="","",IF(OR($E98="Canceled",$E98="Lost",$E98="Completed"),"Closed",IF(AND($L98&lt;&gt;"",$L98&lt;TODAY()),"Cutoff Passed",IF(AND($L98&lt;&gt;"",$L98&gt;=TODAY(),$L98&lt;=TODAY()+'Dashboard'!$B$8),"Cutoff Approaching",IF(AND($AK98&lt;&gt;"",$AK98&lt;TODAY()),"Follow-Up Overdue",IF(AND($L98&lt;&gt;"",$L98&lt;=TODAY()+'Dashboard'!$B$8,$N98&gt;0,$P98&lt;'Dashboard'!$B$10),"Low Pickup","On Track")))))),"")</f>
        <v/>
      </c>
      <c r="AN98" s="26" t="inlineStr"/>
    </row>
    <row r="99">
      <c r="A99" s="26" t="inlineStr"/>
      <c r="B99" s="26" t="inlineStr"/>
      <c r="C99" s="26" t="inlineStr"/>
      <c r="D99" s="26" t="inlineStr"/>
      <c r="E99" s="26" t="inlineStr"/>
      <c r="F99" s="26" t="inlineStr"/>
      <c r="G99" s="26" t="inlineStr"/>
      <c r="H99" s="26" t="inlineStr"/>
      <c r="I99" s="26" t="inlineStr"/>
      <c r="J99" s="27" t="inlineStr"/>
      <c r="K99" s="27" t="inlineStr"/>
      <c r="L99" s="27" t="inlineStr"/>
      <c r="M99" s="28" t="inlineStr"/>
      <c r="N99" s="29">
        <f>IFERROR(IF($A99="","",SUMIFS('Daily Room Blocks'!$I$2:$I$201,'Daily Room Blocks'!$B$2:$B$201,$A99)),"")</f>
        <v/>
      </c>
      <c r="O99" s="29">
        <f>IFERROR(IF($A99="","",SUMIFS('Daily Room Blocks'!$J$2:$J$201,'Daily Room Blocks'!$B$2:$B$201,$A99)),"")</f>
        <v/>
      </c>
      <c r="P99" s="30">
        <f>IFERROR(IF($A99="","",$O99/$N99),"")</f>
        <v/>
      </c>
      <c r="Q99" s="31">
        <f>IFERROR(IF($A99="","",SUMIFS('Daily Room Blocks'!$O$2:$O$201,'Daily Room Blocks'!$B$2:$B$201,$A99)/$O99),"")</f>
        <v/>
      </c>
      <c r="R99" s="31">
        <f>IFERROR(IF($A99="","",SUMIFS('Daily Room Blocks'!$O$2:$O$201,'Daily Room Blocks'!$B$2:$B$201,$A99)),"")</f>
        <v/>
      </c>
      <c r="S99" s="32" t="inlineStr"/>
      <c r="T99" s="32" t="inlineStr"/>
      <c r="U99" s="33" t="inlineStr"/>
      <c r="V99" s="30">
        <f>IFERROR(IF($A99="","",IF($U99="",'Dashboard'!$B$5,$U99)),"")</f>
        <v/>
      </c>
      <c r="W99" s="33" t="inlineStr"/>
      <c r="X99" s="30">
        <f>IFERROR(IF($A99="","",IF($W99="",'Dashboard'!$B$6,$W99)),"")</f>
        <v/>
      </c>
      <c r="Y99" s="33" t="inlineStr"/>
      <c r="Z99" s="30">
        <f>IFERROR(IF($A99="","",IF($Y99="",'Dashboard'!$B$7,$Y99)),"")</f>
        <v/>
      </c>
      <c r="AA99" s="31">
        <f>IFERROR(IF($A99="","",($S99+$T99)*$V99),"")</f>
        <v/>
      </c>
      <c r="AB99" s="31">
        <f>IFERROR(IF($A99="","",($S99+$T99+$AA99)*$X99),"")</f>
        <v/>
      </c>
      <c r="AC99" s="31">
        <f>IFERROR(IF($A99="","",$R99*$Z99),"")</f>
        <v/>
      </c>
      <c r="AD99" s="31">
        <f>IFERROR(IF($A99="","",SUM($R99,$S99,$T99,$AA99,$AB99,$AC99)),"")</f>
        <v/>
      </c>
      <c r="AE99" s="32" t="inlineStr"/>
      <c r="AF99" s="32" t="inlineStr"/>
      <c r="AG99" s="31">
        <f>IFERROR(IF($A99="","",MAX(0,$AE99-$AF99)),"")</f>
        <v/>
      </c>
      <c r="AH99" s="27" t="inlineStr"/>
      <c r="AI99" s="34">
        <f>IFERROR(IF($A99="","",IF($AE99&lt;=0,"Not Required",IF($AG99&lt;=0,"Paid",IF($AH99="","Due Date Needed",IF($AH99&lt;TODAY(),"Overdue","Open"))))),"")</f>
        <v/>
      </c>
      <c r="AJ99" s="27" t="inlineStr"/>
      <c r="AK99" s="27" t="inlineStr"/>
      <c r="AL99" s="26" t="inlineStr"/>
      <c r="AM99" s="34">
        <f>IFERROR(IF($A99="","",IF(OR($E99="Canceled",$E99="Lost",$E99="Completed"),"Closed",IF(AND($L99&lt;&gt;"",$L99&lt;TODAY()),"Cutoff Passed",IF(AND($L99&lt;&gt;"",$L99&gt;=TODAY(),$L99&lt;=TODAY()+'Dashboard'!$B$8),"Cutoff Approaching",IF(AND($AK99&lt;&gt;"",$AK99&lt;TODAY()),"Follow-Up Overdue",IF(AND($L99&lt;&gt;"",$L99&lt;=TODAY()+'Dashboard'!$B$8,$N99&gt;0,$P99&lt;'Dashboard'!$B$10),"Low Pickup","On Track")))))),"")</f>
        <v/>
      </c>
      <c r="AN99" s="26" t="inlineStr"/>
    </row>
    <row r="100">
      <c r="A100" s="26" t="inlineStr"/>
      <c r="B100" s="26" t="inlineStr"/>
      <c r="C100" s="26" t="inlineStr"/>
      <c r="D100" s="26" t="inlineStr"/>
      <c r="E100" s="26" t="inlineStr"/>
      <c r="F100" s="26" t="inlineStr"/>
      <c r="G100" s="26" t="inlineStr"/>
      <c r="H100" s="26" t="inlineStr"/>
      <c r="I100" s="26" t="inlineStr"/>
      <c r="J100" s="27" t="inlineStr"/>
      <c r="K100" s="27" t="inlineStr"/>
      <c r="L100" s="27" t="inlineStr"/>
      <c r="M100" s="28" t="inlineStr"/>
      <c r="N100" s="29">
        <f>IFERROR(IF($A100="","",SUMIFS('Daily Room Blocks'!$I$2:$I$201,'Daily Room Blocks'!$B$2:$B$201,$A100)),"")</f>
        <v/>
      </c>
      <c r="O100" s="29">
        <f>IFERROR(IF($A100="","",SUMIFS('Daily Room Blocks'!$J$2:$J$201,'Daily Room Blocks'!$B$2:$B$201,$A100)),"")</f>
        <v/>
      </c>
      <c r="P100" s="30">
        <f>IFERROR(IF($A100="","",$O100/$N100),"")</f>
        <v/>
      </c>
      <c r="Q100" s="31">
        <f>IFERROR(IF($A100="","",SUMIFS('Daily Room Blocks'!$O$2:$O$201,'Daily Room Blocks'!$B$2:$B$201,$A100)/$O100),"")</f>
        <v/>
      </c>
      <c r="R100" s="31">
        <f>IFERROR(IF($A100="","",SUMIFS('Daily Room Blocks'!$O$2:$O$201,'Daily Room Blocks'!$B$2:$B$201,$A100)),"")</f>
        <v/>
      </c>
      <c r="S100" s="32" t="inlineStr"/>
      <c r="T100" s="32" t="inlineStr"/>
      <c r="U100" s="33" t="inlineStr"/>
      <c r="V100" s="30">
        <f>IFERROR(IF($A100="","",IF($U100="",'Dashboard'!$B$5,$U100)),"")</f>
        <v/>
      </c>
      <c r="W100" s="33" t="inlineStr"/>
      <c r="X100" s="30">
        <f>IFERROR(IF($A100="","",IF($W100="",'Dashboard'!$B$6,$W100)),"")</f>
        <v/>
      </c>
      <c r="Y100" s="33" t="inlineStr"/>
      <c r="Z100" s="30">
        <f>IFERROR(IF($A100="","",IF($Y100="",'Dashboard'!$B$7,$Y100)),"")</f>
        <v/>
      </c>
      <c r="AA100" s="31">
        <f>IFERROR(IF($A100="","",($S100+$T100)*$V100),"")</f>
        <v/>
      </c>
      <c r="AB100" s="31">
        <f>IFERROR(IF($A100="","",($S100+$T100+$AA100)*$X100),"")</f>
        <v/>
      </c>
      <c r="AC100" s="31">
        <f>IFERROR(IF($A100="","",$R100*$Z100),"")</f>
        <v/>
      </c>
      <c r="AD100" s="31">
        <f>IFERROR(IF($A100="","",SUM($R100,$S100,$T100,$AA100,$AB100,$AC100)),"")</f>
        <v/>
      </c>
      <c r="AE100" s="32" t="inlineStr"/>
      <c r="AF100" s="32" t="inlineStr"/>
      <c r="AG100" s="31">
        <f>IFERROR(IF($A100="","",MAX(0,$AE100-$AF100)),"")</f>
        <v/>
      </c>
      <c r="AH100" s="27" t="inlineStr"/>
      <c r="AI100" s="34">
        <f>IFERROR(IF($A100="","",IF($AE100&lt;=0,"Not Required",IF($AG100&lt;=0,"Paid",IF($AH100="","Due Date Needed",IF($AH100&lt;TODAY(),"Overdue","Open"))))),"")</f>
        <v/>
      </c>
      <c r="AJ100" s="27" t="inlineStr"/>
      <c r="AK100" s="27" t="inlineStr"/>
      <c r="AL100" s="26" t="inlineStr"/>
      <c r="AM100" s="34">
        <f>IFERROR(IF($A100="","",IF(OR($E100="Canceled",$E100="Lost",$E100="Completed"),"Closed",IF(AND($L100&lt;&gt;"",$L100&lt;TODAY()),"Cutoff Passed",IF(AND($L100&lt;&gt;"",$L100&gt;=TODAY(),$L100&lt;=TODAY()+'Dashboard'!$B$8),"Cutoff Approaching",IF(AND($AK100&lt;&gt;"",$AK100&lt;TODAY()),"Follow-Up Overdue",IF(AND($L100&lt;&gt;"",$L100&lt;=TODAY()+'Dashboard'!$B$8,$N100&gt;0,$P100&lt;'Dashboard'!$B$10),"Low Pickup","On Track")))))),"")</f>
        <v/>
      </c>
      <c r="AN100" s="26" t="inlineStr"/>
    </row>
    <row r="101">
      <c r="A101" s="26" t="inlineStr"/>
      <c r="B101" s="26" t="inlineStr"/>
      <c r="C101" s="26" t="inlineStr"/>
      <c r="D101" s="26" t="inlineStr"/>
      <c r="E101" s="26" t="inlineStr"/>
      <c r="F101" s="26" t="inlineStr"/>
      <c r="G101" s="26" t="inlineStr"/>
      <c r="H101" s="26" t="inlineStr"/>
      <c r="I101" s="26" t="inlineStr"/>
      <c r="J101" s="27" t="inlineStr"/>
      <c r="K101" s="27" t="inlineStr"/>
      <c r="L101" s="27" t="inlineStr"/>
      <c r="M101" s="28" t="inlineStr"/>
      <c r="N101" s="29">
        <f>IFERROR(IF($A101="","",SUMIFS('Daily Room Blocks'!$I$2:$I$201,'Daily Room Blocks'!$B$2:$B$201,$A101)),"")</f>
        <v/>
      </c>
      <c r="O101" s="29">
        <f>IFERROR(IF($A101="","",SUMIFS('Daily Room Blocks'!$J$2:$J$201,'Daily Room Blocks'!$B$2:$B$201,$A101)),"")</f>
        <v/>
      </c>
      <c r="P101" s="30">
        <f>IFERROR(IF($A101="","",$O101/$N101),"")</f>
        <v/>
      </c>
      <c r="Q101" s="31">
        <f>IFERROR(IF($A101="","",SUMIFS('Daily Room Blocks'!$O$2:$O$201,'Daily Room Blocks'!$B$2:$B$201,$A101)/$O101),"")</f>
        <v/>
      </c>
      <c r="R101" s="31">
        <f>IFERROR(IF($A101="","",SUMIFS('Daily Room Blocks'!$O$2:$O$201,'Daily Room Blocks'!$B$2:$B$201,$A101)),"")</f>
        <v/>
      </c>
      <c r="S101" s="32" t="inlineStr"/>
      <c r="T101" s="32" t="inlineStr"/>
      <c r="U101" s="33" t="inlineStr"/>
      <c r="V101" s="30">
        <f>IFERROR(IF($A101="","",IF($U101="",'Dashboard'!$B$5,$U101)),"")</f>
        <v/>
      </c>
      <c r="W101" s="33" t="inlineStr"/>
      <c r="X101" s="30">
        <f>IFERROR(IF($A101="","",IF($W101="",'Dashboard'!$B$6,$W101)),"")</f>
        <v/>
      </c>
      <c r="Y101" s="33" t="inlineStr"/>
      <c r="Z101" s="30">
        <f>IFERROR(IF($A101="","",IF($Y101="",'Dashboard'!$B$7,$Y101)),"")</f>
        <v/>
      </c>
      <c r="AA101" s="31">
        <f>IFERROR(IF($A101="","",($S101+$T101)*$V101),"")</f>
        <v/>
      </c>
      <c r="AB101" s="31">
        <f>IFERROR(IF($A101="","",($S101+$T101+$AA101)*$X101),"")</f>
        <v/>
      </c>
      <c r="AC101" s="31">
        <f>IFERROR(IF($A101="","",$R101*$Z101),"")</f>
        <v/>
      </c>
      <c r="AD101" s="31">
        <f>IFERROR(IF($A101="","",SUM($R101,$S101,$T101,$AA101,$AB101,$AC101)),"")</f>
        <v/>
      </c>
      <c r="AE101" s="32" t="inlineStr"/>
      <c r="AF101" s="32" t="inlineStr"/>
      <c r="AG101" s="31">
        <f>IFERROR(IF($A101="","",MAX(0,$AE101-$AF101)),"")</f>
        <v/>
      </c>
      <c r="AH101" s="27" t="inlineStr"/>
      <c r="AI101" s="34">
        <f>IFERROR(IF($A101="","",IF($AE101&lt;=0,"Not Required",IF($AG101&lt;=0,"Paid",IF($AH101="","Due Date Needed",IF($AH101&lt;TODAY(),"Overdue","Open"))))),"")</f>
        <v/>
      </c>
      <c r="AJ101" s="27" t="inlineStr"/>
      <c r="AK101" s="27" t="inlineStr"/>
      <c r="AL101" s="26" t="inlineStr"/>
      <c r="AM101" s="34">
        <f>IFERROR(IF($A101="","",IF(OR($E101="Canceled",$E101="Lost",$E101="Completed"),"Closed",IF(AND($L101&lt;&gt;"",$L101&lt;TODAY()),"Cutoff Passed",IF(AND($L101&lt;&gt;"",$L101&gt;=TODAY(),$L101&lt;=TODAY()+'Dashboard'!$B$8),"Cutoff Approaching",IF(AND($AK101&lt;&gt;"",$AK101&lt;TODAY()),"Follow-Up Overdue",IF(AND($L101&lt;&gt;"",$L101&lt;=TODAY()+'Dashboard'!$B$8,$N101&gt;0,$P101&lt;'Dashboard'!$B$10),"Low Pickup","On Track")))))),"")</f>
        <v/>
      </c>
      <c r="AN101" s="26" t="inlineStr"/>
    </row>
    <row r="102">
      <c r="A102" s="26" t="inlineStr"/>
      <c r="B102" s="26" t="inlineStr"/>
      <c r="C102" s="26" t="inlineStr"/>
      <c r="D102" s="26" t="inlineStr"/>
      <c r="E102" s="26" t="inlineStr"/>
      <c r="F102" s="26" t="inlineStr"/>
      <c r="G102" s="26" t="inlineStr"/>
      <c r="H102" s="26" t="inlineStr"/>
      <c r="I102" s="26" t="inlineStr"/>
      <c r="J102" s="27" t="inlineStr"/>
      <c r="K102" s="27" t="inlineStr"/>
      <c r="L102" s="27" t="inlineStr"/>
      <c r="M102" s="28" t="inlineStr"/>
      <c r="N102" s="29">
        <f>IFERROR(IF($A102="","",SUMIFS('Daily Room Blocks'!$I$2:$I$201,'Daily Room Blocks'!$B$2:$B$201,$A102)),"")</f>
        <v/>
      </c>
      <c r="O102" s="29">
        <f>IFERROR(IF($A102="","",SUMIFS('Daily Room Blocks'!$J$2:$J$201,'Daily Room Blocks'!$B$2:$B$201,$A102)),"")</f>
        <v/>
      </c>
      <c r="P102" s="30">
        <f>IFERROR(IF($A102="","",$O102/$N102),"")</f>
        <v/>
      </c>
      <c r="Q102" s="31">
        <f>IFERROR(IF($A102="","",SUMIFS('Daily Room Blocks'!$O$2:$O$201,'Daily Room Blocks'!$B$2:$B$201,$A102)/$O102),"")</f>
        <v/>
      </c>
      <c r="R102" s="31">
        <f>IFERROR(IF($A102="","",SUMIFS('Daily Room Blocks'!$O$2:$O$201,'Daily Room Blocks'!$B$2:$B$201,$A102)),"")</f>
        <v/>
      </c>
      <c r="S102" s="32" t="inlineStr"/>
      <c r="T102" s="32" t="inlineStr"/>
      <c r="U102" s="33" t="inlineStr"/>
      <c r="V102" s="30">
        <f>IFERROR(IF($A102="","",IF($U102="",'Dashboard'!$B$5,$U102)),"")</f>
        <v/>
      </c>
      <c r="W102" s="33" t="inlineStr"/>
      <c r="X102" s="30">
        <f>IFERROR(IF($A102="","",IF($W102="",'Dashboard'!$B$6,$W102)),"")</f>
        <v/>
      </c>
      <c r="Y102" s="33" t="inlineStr"/>
      <c r="Z102" s="30">
        <f>IFERROR(IF($A102="","",IF($Y102="",'Dashboard'!$B$7,$Y102)),"")</f>
        <v/>
      </c>
      <c r="AA102" s="31">
        <f>IFERROR(IF($A102="","",($S102+$T102)*$V102),"")</f>
        <v/>
      </c>
      <c r="AB102" s="31">
        <f>IFERROR(IF($A102="","",($S102+$T102+$AA102)*$X102),"")</f>
        <v/>
      </c>
      <c r="AC102" s="31">
        <f>IFERROR(IF($A102="","",$R102*$Z102),"")</f>
        <v/>
      </c>
      <c r="AD102" s="31">
        <f>IFERROR(IF($A102="","",SUM($R102,$S102,$T102,$AA102,$AB102,$AC102)),"")</f>
        <v/>
      </c>
      <c r="AE102" s="32" t="inlineStr"/>
      <c r="AF102" s="32" t="inlineStr"/>
      <c r="AG102" s="31">
        <f>IFERROR(IF($A102="","",MAX(0,$AE102-$AF102)),"")</f>
        <v/>
      </c>
      <c r="AH102" s="27" t="inlineStr"/>
      <c r="AI102" s="34">
        <f>IFERROR(IF($A102="","",IF($AE102&lt;=0,"Not Required",IF($AG102&lt;=0,"Paid",IF($AH102="","Due Date Needed",IF($AH102&lt;TODAY(),"Overdue","Open"))))),"")</f>
        <v/>
      </c>
      <c r="AJ102" s="27" t="inlineStr"/>
      <c r="AK102" s="27" t="inlineStr"/>
      <c r="AL102" s="26" t="inlineStr"/>
      <c r="AM102" s="34">
        <f>IFERROR(IF($A102="","",IF(OR($E102="Canceled",$E102="Lost",$E102="Completed"),"Closed",IF(AND($L102&lt;&gt;"",$L102&lt;TODAY()),"Cutoff Passed",IF(AND($L102&lt;&gt;"",$L102&gt;=TODAY(),$L102&lt;=TODAY()+'Dashboard'!$B$8),"Cutoff Approaching",IF(AND($AK102&lt;&gt;"",$AK102&lt;TODAY()),"Follow-Up Overdue",IF(AND($L102&lt;&gt;"",$L102&lt;=TODAY()+'Dashboard'!$B$8,$N102&gt;0,$P102&lt;'Dashboard'!$B$10),"Low Pickup","On Track")))))),"")</f>
        <v/>
      </c>
      <c r="AN102" s="26" t="inlineStr"/>
    </row>
    <row r="103">
      <c r="A103" s="26" t="inlineStr"/>
      <c r="B103" s="26" t="inlineStr"/>
      <c r="C103" s="26" t="inlineStr"/>
      <c r="D103" s="26" t="inlineStr"/>
      <c r="E103" s="26" t="inlineStr"/>
      <c r="F103" s="26" t="inlineStr"/>
      <c r="G103" s="26" t="inlineStr"/>
      <c r="H103" s="26" t="inlineStr"/>
      <c r="I103" s="26" t="inlineStr"/>
      <c r="J103" s="27" t="inlineStr"/>
      <c r="K103" s="27" t="inlineStr"/>
      <c r="L103" s="27" t="inlineStr"/>
      <c r="M103" s="28" t="inlineStr"/>
      <c r="N103" s="29">
        <f>IFERROR(IF($A103="","",SUMIFS('Daily Room Blocks'!$I$2:$I$201,'Daily Room Blocks'!$B$2:$B$201,$A103)),"")</f>
        <v/>
      </c>
      <c r="O103" s="29">
        <f>IFERROR(IF($A103="","",SUMIFS('Daily Room Blocks'!$J$2:$J$201,'Daily Room Blocks'!$B$2:$B$201,$A103)),"")</f>
        <v/>
      </c>
      <c r="P103" s="30">
        <f>IFERROR(IF($A103="","",$O103/$N103),"")</f>
        <v/>
      </c>
      <c r="Q103" s="31">
        <f>IFERROR(IF($A103="","",SUMIFS('Daily Room Blocks'!$O$2:$O$201,'Daily Room Blocks'!$B$2:$B$201,$A103)/$O103),"")</f>
        <v/>
      </c>
      <c r="R103" s="31">
        <f>IFERROR(IF($A103="","",SUMIFS('Daily Room Blocks'!$O$2:$O$201,'Daily Room Blocks'!$B$2:$B$201,$A103)),"")</f>
        <v/>
      </c>
      <c r="S103" s="32" t="inlineStr"/>
      <c r="T103" s="32" t="inlineStr"/>
      <c r="U103" s="33" t="inlineStr"/>
      <c r="V103" s="30">
        <f>IFERROR(IF($A103="","",IF($U103="",'Dashboard'!$B$5,$U103)),"")</f>
        <v/>
      </c>
      <c r="W103" s="33" t="inlineStr"/>
      <c r="X103" s="30">
        <f>IFERROR(IF($A103="","",IF($W103="",'Dashboard'!$B$6,$W103)),"")</f>
        <v/>
      </c>
      <c r="Y103" s="33" t="inlineStr"/>
      <c r="Z103" s="30">
        <f>IFERROR(IF($A103="","",IF($Y103="",'Dashboard'!$B$7,$Y103)),"")</f>
        <v/>
      </c>
      <c r="AA103" s="31">
        <f>IFERROR(IF($A103="","",($S103+$T103)*$V103),"")</f>
        <v/>
      </c>
      <c r="AB103" s="31">
        <f>IFERROR(IF($A103="","",($S103+$T103+$AA103)*$X103),"")</f>
        <v/>
      </c>
      <c r="AC103" s="31">
        <f>IFERROR(IF($A103="","",$R103*$Z103),"")</f>
        <v/>
      </c>
      <c r="AD103" s="31">
        <f>IFERROR(IF($A103="","",SUM($R103,$S103,$T103,$AA103,$AB103,$AC103)),"")</f>
        <v/>
      </c>
      <c r="AE103" s="32" t="inlineStr"/>
      <c r="AF103" s="32" t="inlineStr"/>
      <c r="AG103" s="31">
        <f>IFERROR(IF($A103="","",MAX(0,$AE103-$AF103)),"")</f>
        <v/>
      </c>
      <c r="AH103" s="27" t="inlineStr"/>
      <c r="AI103" s="34">
        <f>IFERROR(IF($A103="","",IF($AE103&lt;=0,"Not Required",IF($AG103&lt;=0,"Paid",IF($AH103="","Due Date Needed",IF($AH103&lt;TODAY(),"Overdue","Open"))))),"")</f>
        <v/>
      </c>
      <c r="AJ103" s="27" t="inlineStr"/>
      <c r="AK103" s="27" t="inlineStr"/>
      <c r="AL103" s="26" t="inlineStr"/>
      <c r="AM103" s="34">
        <f>IFERROR(IF($A103="","",IF(OR($E103="Canceled",$E103="Lost",$E103="Completed"),"Closed",IF(AND($L103&lt;&gt;"",$L103&lt;TODAY()),"Cutoff Passed",IF(AND($L103&lt;&gt;"",$L103&gt;=TODAY(),$L103&lt;=TODAY()+'Dashboard'!$B$8),"Cutoff Approaching",IF(AND($AK103&lt;&gt;"",$AK103&lt;TODAY()),"Follow-Up Overdue",IF(AND($L103&lt;&gt;"",$L103&lt;=TODAY()+'Dashboard'!$B$8,$N103&gt;0,$P103&lt;'Dashboard'!$B$10),"Low Pickup","On Track")))))),"")</f>
        <v/>
      </c>
      <c r="AN103" s="26" t="inlineStr"/>
    </row>
    <row r="104">
      <c r="A104" s="26" t="inlineStr"/>
      <c r="B104" s="26" t="inlineStr"/>
      <c r="C104" s="26" t="inlineStr"/>
      <c r="D104" s="26" t="inlineStr"/>
      <c r="E104" s="26" t="inlineStr"/>
      <c r="F104" s="26" t="inlineStr"/>
      <c r="G104" s="26" t="inlineStr"/>
      <c r="H104" s="26" t="inlineStr"/>
      <c r="I104" s="26" t="inlineStr"/>
      <c r="J104" s="27" t="inlineStr"/>
      <c r="K104" s="27" t="inlineStr"/>
      <c r="L104" s="27" t="inlineStr"/>
      <c r="M104" s="28" t="inlineStr"/>
      <c r="N104" s="29">
        <f>IFERROR(IF($A104="","",SUMIFS('Daily Room Blocks'!$I$2:$I$201,'Daily Room Blocks'!$B$2:$B$201,$A104)),"")</f>
        <v/>
      </c>
      <c r="O104" s="29">
        <f>IFERROR(IF($A104="","",SUMIFS('Daily Room Blocks'!$J$2:$J$201,'Daily Room Blocks'!$B$2:$B$201,$A104)),"")</f>
        <v/>
      </c>
      <c r="P104" s="30">
        <f>IFERROR(IF($A104="","",$O104/$N104),"")</f>
        <v/>
      </c>
      <c r="Q104" s="31">
        <f>IFERROR(IF($A104="","",SUMIFS('Daily Room Blocks'!$O$2:$O$201,'Daily Room Blocks'!$B$2:$B$201,$A104)/$O104),"")</f>
        <v/>
      </c>
      <c r="R104" s="31">
        <f>IFERROR(IF($A104="","",SUMIFS('Daily Room Blocks'!$O$2:$O$201,'Daily Room Blocks'!$B$2:$B$201,$A104)),"")</f>
        <v/>
      </c>
      <c r="S104" s="32" t="inlineStr"/>
      <c r="T104" s="32" t="inlineStr"/>
      <c r="U104" s="33" t="inlineStr"/>
      <c r="V104" s="30">
        <f>IFERROR(IF($A104="","",IF($U104="",'Dashboard'!$B$5,$U104)),"")</f>
        <v/>
      </c>
      <c r="W104" s="33" t="inlineStr"/>
      <c r="X104" s="30">
        <f>IFERROR(IF($A104="","",IF($W104="",'Dashboard'!$B$6,$W104)),"")</f>
        <v/>
      </c>
      <c r="Y104" s="33" t="inlineStr"/>
      <c r="Z104" s="30">
        <f>IFERROR(IF($A104="","",IF($Y104="",'Dashboard'!$B$7,$Y104)),"")</f>
        <v/>
      </c>
      <c r="AA104" s="31">
        <f>IFERROR(IF($A104="","",($S104+$T104)*$V104),"")</f>
        <v/>
      </c>
      <c r="AB104" s="31">
        <f>IFERROR(IF($A104="","",($S104+$T104+$AA104)*$X104),"")</f>
        <v/>
      </c>
      <c r="AC104" s="31">
        <f>IFERROR(IF($A104="","",$R104*$Z104),"")</f>
        <v/>
      </c>
      <c r="AD104" s="31">
        <f>IFERROR(IF($A104="","",SUM($R104,$S104,$T104,$AA104,$AB104,$AC104)),"")</f>
        <v/>
      </c>
      <c r="AE104" s="32" t="inlineStr"/>
      <c r="AF104" s="32" t="inlineStr"/>
      <c r="AG104" s="31">
        <f>IFERROR(IF($A104="","",MAX(0,$AE104-$AF104)),"")</f>
        <v/>
      </c>
      <c r="AH104" s="27" t="inlineStr"/>
      <c r="AI104" s="34">
        <f>IFERROR(IF($A104="","",IF($AE104&lt;=0,"Not Required",IF($AG104&lt;=0,"Paid",IF($AH104="","Due Date Needed",IF($AH104&lt;TODAY(),"Overdue","Open"))))),"")</f>
        <v/>
      </c>
      <c r="AJ104" s="27" t="inlineStr"/>
      <c r="AK104" s="27" t="inlineStr"/>
      <c r="AL104" s="26" t="inlineStr"/>
      <c r="AM104" s="34">
        <f>IFERROR(IF($A104="","",IF(OR($E104="Canceled",$E104="Lost",$E104="Completed"),"Closed",IF(AND($L104&lt;&gt;"",$L104&lt;TODAY()),"Cutoff Passed",IF(AND($L104&lt;&gt;"",$L104&gt;=TODAY(),$L104&lt;=TODAY()+'Dashboard'!$B$8),"Cutoff Approaching",IF(AND($AK104&lt;&gt;"",$AK104&lt;TODAY()),"Follow-Up Overdue",IF(AND($L104&lt;&gt;"",$L104&lt;=TODAY()+'Dashboard'!$B$8,$N104&gt;0,$P104&lt;'Dashboard'!$B$10),"Low Pickup","On Track")))))),"")</f>
        <v/>
      </c>
      <c r="AN104" s="26" t="inlineStr"/>
    </row>
    <row r="105">
      <c r="A105" s="26" t="inlineStr"/>
      <c r="B105" s="26" t="inlineStr"/>
      <c r="C105" s="26" t="inlineStr"/>
      <c r="D105" s="26" t="inlineStr"/>
      <c r="E105" s="26" t="inlineStr"/>
      <c r="F105" s="26" t="inlineStr"/>
      <c r="G105" s="26" t="inlineStr"/>
      <c r="H105" s="26" t="inlineStr"/>
      <c r="I105" s="26" t="inlineStr"/>
      <c r="J105" s="27" t="inlineStr"/>
      <c r="K105" s="27" t="inlineStr"/>
      <c r="L105" s="27" t="inlineStr"/>
      <c r="M105" s="28" t="inlineStr"/>
      <c r="N105" s="29">
        <f>IFERROR(IF($A105="","",SUMIFS('Daily Room Blocks'!$I$2:$I$201,'Daily Room Blocks'!$B$2:$B$201,$A105)),"")</f>
        <v/>
      </c>
      <c r="O105" s="29">
        <f>IFERROR(IF($A105="","",SUMIFS('Daily Room Blocks'!$J$2:$J$201,'Daily Room Blocks'!$B$2:$B$201,$A105)),"")</f>
        <v/>
      </c>
      <c r="P105" s="30">
        <f>IFERROR(IF($A105="","",$O105/$N105),"")</f>
        <v/>
      </c>
      <c r="Q105" s="31">
        <f>IFERROR(IF($A105="","",SUMIFS('Daily Room Blocks'!$O$2:$O$201,'Daily Room Blocks'!$B$2:$B$201,$A105)/$O105),"")</f>
        <v/>
      </c>
      <c r="R105" s="31">
        <f>IFERROR(IF($A105="","",SUMIFS('Daily Room Blocks'!$O$2:$O$201,'Daily Room Blocks'!$B$2:$B$201,$A105)),"")</f>
        <v/>
      </c>
      <c r="S105" s="32" t="inlineStr"/>
      <c r="T105" s="32" t="inlineStr"/>
      <c r="U105" s="33" t="inlineStr"/>
      <c r="V105" s="30">
        <f>IFERROR(IF($A105="","",IF($U105="",'Dashboard'!$B$5,$U105)),"")</f>
        <v/>
      </c>
      <c r="W105" s="33" t="inlineStr"/>
      <c r="X105" s="30">
        <f>IFERROR(IF($A105="","",IF($W105="",'Dashboard'!$B$6,$W105)),"")</f>
        <v/>
      </c>
      <c r="Y105" s="33" t="inlineStr"/>
      <c r="Z105" s="30">
        <f>IFERROR(IF($A105="","",IF($Y105="",'Dashboard'!$B$7,$Y105)),"")</f>
        <v/>
      </c>
      <c r="AA105" s="31">
        <f>IFERROR(IF($A105="","",($S105+$T105)*$V105),"")</f>
        <v/>
      </c>
      <c r="AB105" s="31">
        <f>IFERROR(IF($A105="","",($S105+$T105+$AA105)*$X105),"")</f>
        <v/>
      </c>
      <c r="AC105" s="31">
        <f>IFERROR(IF($A105="","",$R105*$Z105),"")</f>
        <v/>
      </c>
      <c r="AD105" s="31">
        <f>IFERROR(IF($A105="","",SUM($R105,$S105,$T105,$AA105,$AB105,$AC105)),"")</f>
        <v/>
      </c>
      <c r="AE105" s="32" t="inlineStr"/>
      <c r="AF105" s="32" t="inlineStr"/>
      <c r="AG105" s="31">
        <f>IFERROR(IF($A105="","",MAX(0,$AE105-$AF105)),"")</f>
        <v/>
      </c>
      <c r="AH105" s="27" t="inlineStr"/>
      <c r="AI105" s="34">
        <f>IFERROR(IF($A105="","",IF($AE105&lt;=0,"Not Required",IF($AG105&lt;=0,"Paid",IF($AH105="","Due Date Needed",IF($AH105&lt;TODAY(),"Overdue","Open"))))),"")</f>
        <v/>
      </c>
      <c r="AJ105" s="27" t="inlineStr"/>
      <c r="AK105" s="27" t="inlineStr"/>
      <c r="AL105" s="26" t="inlineStr"/>
      <c r="AM105" s="34">
        <f>IFERROR(IF($A105="","",IF(OR($E105="Canceled",$E105="Lost",$E105="Completed"),"Closed",IF(AND($L105&lt;&gt;"",$L105&lt;TODAY()),"Cutoff Passed",IF(AND($L105&lt;&gt;"",$L105&gt;=TODAY(),$L105&lt;=TODAY()+'Dashboard'!$B$8),"Cutoff Approaching",IF(AND($AK105&lt;&gt;"",$AK105&lt;TODAY()),"Follow-Up Overdue",IF(AND($L105&lt;&gt;"",$L105&lt;=TODAY()+'Dashboard'!$B$8,$N105&gt;0,$P105&lt;'Dashboard'!$B$10),"Low Pickup","On Track")))))),"")</f>
        <v/>
      </c>
      <c r="AN105" s="26" t="inlineStr"/>
    </row>
    <row r="106">
      <c r="A106" s="26" t="inlineStr"/>
      <c r="B106" s="26" t="inlineStr"/>
      <c r="C106" s="26" t="inlineStr"/>
      <c r="D106" s="26" t="inlineStr"/>
      <c r="E106" s="26" t="inlineStr"/>
      <c r="F106" s="26" t="inlineStr"/>
      <c r="G106" s="26" t="inlineStr"/>
      <c r="H106" s="26" t="inlineStr"/>
      <c r="I106" s="26" t="inlineStr"/>
      <c r="J106" s="27" t="inlineStr"/>
      <c r="K106" s="27" t="inlineStr"/>
      <c r="L106" s="27" t="inlineStr"/>
      <c r="M106" s="28" t="inlineStr"/>
      <c r="N106" s="29">
        <f>IFERROR(IF($A106="","",SUMIFS('Daily Room Blocks'!$I$2:$I$201,'Daily Room Blocks'!$B$2:$B$201,$A106)),"")</f>
        <v/>
      </c>
      <c r="O106" s="29">
        <f>IFERROR(IF($A106="","",SUMIFS('Daily Room Blocks'!$J$2:$J$201,'Daily Room Blocks'!$B$2:$B$201,$A106)),"")</f>
        <v/>
      </c>
      <c r="P106" s="30">
        <f>IFERROR(IF($A106="","",$O106/$N106),"")</f>
        <v/>
      </c>
      <c r="Q106" s="31">
        <f>IFERROR(IF($A106="","",SUMIFS('Daily Room Blocks'!$O$2:$O$201,'Daily Room Blocks'!$B$2:$B$201,$A106)/$O106),"")</f>
        <v/>
      </c>
      <c r="R106" s="31">
        <f>IFERROR(IF($A106="","",SUMIFS('Daily Room Blocks'!$O$2:$O$201,'Daily Room Blocks'!$B$2:$B$201,$A106)),"")</f>
        <v/>
      </c>
      <c r="S106" s="32" t="inlineStr"/>
      <c r="T106" s="32" t="inlineStr"/>
      <c r="U106" s="33" t="inlineStr"/>
      <c r="V106" s="30">
        <f>IFERROR(IF($A106="","",IF($U106="",'Dashboard'!$B$5,$U106)),"")</f>
        <v/>
      </c>
      <c r="W106" s="33" t="inlineStr"/>
      <c r="X106" s="30">
        <f>IFERROR(IF($A106="","",IF($W106="",'Dashboard'!$B$6,$W106)),"")</f>
        <v/>
      </c>
      <c r="Y106" s="33" t="inlineStr"/>
      <c r="Z106" s="30">
        <f>IFERROR(IF($A106="","",IF($Y106="",'Dashboard'!$B$7,$Y106)),"")</f>
        <v/>
      </c>
      <c r="AA106" s="31">
        <f>IFERROR(IF($A106="","",($S106+$T106)*$V106),"")</f>
        <v/>
      </c>
      <c r="AB106" s="31">
        <f>IFERROR(IF($A106="","",($S106+$T106+$AA106)*$X106),"")</f>
        <v/>
      </c>
      <c r="AC106" s="31">
        <f>IFERROR(IF($A106="","",$R106*$Z106),"")</f>
        <v/>
      </c>
      <c r="AD106" s="31">
        <f>IFERROR(IF($A106="","",SUM($R106,$S106,$T106,$AA106,$AB106,$AC106)),"")</f>
        <v/>
      </c>
      <c r="AE106" s="32" t="inlineStr"/>
      <c r="AF106" s="32" t="inlineStr"/>
      <c r="AG106" s="31">
        <f>IFERROR(IF($A106="","",MAX(0,$AE106-$AF106)),"")</f>
        <v/>
      </c>
      <c r="AH106" s="27" t="inlineStr"/>
      <c r="AI106" s="34">
        <f>IFERROR(IF($A106="","",IF($AE106&lt;=0,"Not Required",IF($AG106&lt;=0,"Paid",IF($AH106="","Due Date Needed",IF($AH106&lt;TODAY(),"Overdue","Open"))))),"")</f>
        <v/>
      </c>
      <c r="AJ106" s="27" t="inlineStr"/>
      <c r="AK106" s="27" t="inlineStr"/>
      <c r="AL106" s="26" t="inlineStr"/>
      <c r="AM106" s="34">
        <f>IFERROR(IF($A106="","",IF(OR($E106="Canceled",$E106="Lost",$E106="Completed"),"Closed",IF(AND($L106&lt;&gt;"",$L106&lt;TODAY()),"Cutoff Passed",IF(AND($L106&lt;&gt;"",$L106&gt;=TODAY(),$L106&lt;=TODAY()+'Dashboard'!$B$8),"Cutoff Approaching",IF(AND($AK106&lt;&gt;"",$AK106&lt;TODAY()),"Follow-Up Overdue",IF(AND($L106&lt;&gt;"",$L106&lt;=TODAY()+'Dashboard'!$B$8,$N106&gt;0,$P106&lt;'Dashboard'!$B$10),"Low Pickup","On Track")))))),"")</f>
        <v/>
      </c>
      <c r="AN106" s="26" t="inlineStr"/>
    </row>
    <row r="107">
      <c r="A107" s="26" t="inlineStr"/>
      <c r="B107" s="26" t="inlineStr"/>
      <c r="C107" s="26" t="inlineStr"/>
      <c r="D107" s="26" t="inlineStr"/>
      <c r="E107" s="26" t="inlineStr"/>
      <c r="F107" s="26" t="inlineStr"/>
      <c r="G107" s="26" t="inlineStr"/>
      <c r="H107" s="26" t="inlineStr"/>
      <c r="I107" s="26" t="inlineStr"/>
      <c r="J107" s="27" t="inlineStr"/>
      <c r="K107" s="27" t="inlineStr"/>
      <c r="L107" s="27" t="inlineStr"/>
      <c r="M107" s="28" t="inlineStr"/>
      <c r="N107" s="29">
        <f>IFERROR(IF($A107="","",SUMIFS('Daily Room Blocks'!$I$2:$I$201,'Daily Room Blocks'!$B$2:$B$201,$A107)),"")</f>
        <v/>
      </c>
      <c r="O107" s="29">
        <f>IFERROR(IF($A107="","",SUMIFS('Daily Room Blocks'!$J$2:$J$201,'Daily Room Blocks'!$B$2:$B$201,$A107)),"")</f>
        <v/>
      </c>
      <c r="P107" s="30">
        <f>IFERROR(IF($A107="","",$O107/$N107),"")</f>
        <v/>
      </c>
      <c r="Q107" s="31">
        <f>IFERROR(IF($A107="","",SUMIFS('Daily Room Blocks'!$O$2:$O$201,'Daily Room Blocks'!$B$2:$B$201,$A107)/$O107),"")</f>
        <v/>
      </c>
      <c r="R107" s="31">
        <f>IFERROR(IF($A107="","",SUMIFS('Daily Room Blocks'!$O$2:$O$201,'Daily Room Blocks'!$B$2:$B$201,$A107)),"")</f>
        <v/>
      </c>
      <c r="S107" s="32" t="inlineStr"/>
      <c r="T107" s="32" t="inlineStr"/>
      <c r="U107" s="33" t="inlineStr"/>
      <c r="V107" s="30">
        <f>IFERROR(IF($A107="","",IF($U107="",'Dashboard'!$B$5,$U107)),"")</f>
        <v/>
      </c>
      <c r="W107" s="33" t="inlineStr"/>
      <c r="X107" s="30">
        <f>IFERROR(IF($A107="","",IF($W107="",'Dashboard'!$B$6,$W107)),"")</f>
        <v/>
      </c>
      <c r="Y107" s="33" t="inlineStr"/>
      <c r="Z107" s="30">
        <f>IFERROR(IF($A107="","",IF($Y107="",'Dashboard'!$B$7,$Y107)),"")</f>
        <v/>
      </c>
      <c r="AA107" s="31">
        <f>IFERROR(IF($A107="","",($S107+$T107)*$V107),"")</f>
        <v/>
      </c>
      <c r="AB107" s="31">
        <f>IFERROR(IF($A107="","",($S107+$T107+$AA107)*$X107),"")</f>
        <v/>
      </c>
      <c r="AC107" s="31">
        <f>IFERROR(IF($A107="","",$R107*$Z107),"")</f>
        <v/>
      </c>
      <c r="AD107" s="31">
        <f>IFERROR(IF($A107="","",SUM($R107,$S107,$T107,$AA107,$AB107,$AC107)),"")</f>
        <v/>
      </c>
      <c r="AE107" s="32" t="inlineStr"/>
      <c r="AF107" s="32" t="inlineStr"/>
      <c r="AG107" s="31">
        <f>IFERROR(IF($A107="","",MAX(0,$AE107-$AF107)),"")</f>
        <v/>
      </c>
      <c r="AH107" s="27" t="inlineStr"/>
      <c r="AI107" s="34">
        <f>IFERROR(IF($A107="","",IF($AE107&lt;=0,"Not Required",IF($AG107&lt;=0,"Paid",IF($AH107="","Due Date Needed",IF($AH107&lt;TODAY(),"Overdue","Open"))))),"")</f>
        <v/>
      </c>
      <c r="AJ107" s="27" t="inlineStr"/>
      <c r="AK107" s="27" t="inlineStr"/>
      <c r="AL107" s="26" t="inlineStr"/>
      <c r="AM107" s="34">
        <f>IFERROR(IF($A107="","",IF(OR($E107="Canceled",$E107="Lost",$E107="Completed"),"Closed",IF(AND($L107&lt;&gt;"",$L107&lt;TODAY()),"Cutoff Passed",IF(AND($L107&lt;&gt;"",$L107&gt;=TODAY(),$L107&lt;=TODAY()+'Dashboard'!$B$8),"Cutoff Approaching",IF(AND($AK107&lt;&gt;"",$AK107&lt;TODAY()),"Follow-Up Overdue",IF(AND($L107&lt;&gt;"",$L107&lt;=TODAY()+'Dashboard'!$B$8,$N107&gt;0,$P107&lt;'Dashboard'!$B$10),"Low Pickup","On Track")))))),"")</f>
        <v/>
      </c>
      <c r="AN107" s="26" t="inlineStr"/>
    </row>
    <row r="108">
      <c r="A108" s="26" t="inlineStr"/>
      <c r="B108" s="26" t="inlineStr"/>
      <c r="C108" s="26" t="inlineStr"/>
      <c r="D108" s="26" t="inlineStr"/>
      <c r="E108" s="26" t="inlineStr"/>
      <c r="F108" s="26" t="inlineStr"/>
      <c r="G108" s="26" t="inlineStr"/>
      <c r="H108" s="26" t="inlineStr"/>
      <c r="I108" s="26" t="inlineStr"/>
      <c r="J108" s="27" t="inlineStr"/>
      <c r="K108" s="27" t="inlineStr"/>
      <c r="L108" s="27" t="inlineStr"/>
      <c r="M108" s="28" t="inlineStr"/>
      <c r="N108" s="29">
        <f>IFERROR(IF($A108="","",SUMIFS('Daily Room Blocks'!$I$2:$I$201,'Daily Room Blocks'!$B$2:$B$201,$A108)),"")</f>
        <v/>
      </c>
      <c r="O108" s="29">
        <f>IFERROR(IF($A108="","",SUMIFS('Daily Room Blocks'!$J$2:$J$201,'Daily Room Blocks'!$B$2:$B$201,$A108)),"")</f>
        <v/>
      </c>
      <c r="P108" s="30">
        <f>IFERROR(IF($A108="","",$O108/$N108),"")</f>
        <v/>
      </c>
      <c r="Q108" s="31">
        <f>IFERROR(IF($A108="","",SUMIFS('Daily Room Blocks'!$O$2:$O$201,'Daily Room Blocks'!$B$2:$B$201,$A108)/$O108),"")</f>
        <v/>
      </c>
      <c r="R108" s="31">
        <f>IFERROR(IF($A108="","",SUMIFS('Daily Room Blocks'!$O$2:$O$201,'Daily Room Blocks'!$B$2:$B$201,$A108)),"")</f>
        <v/>
      </c>
      <c r="S108" s="32" t="inlineStr"/>
      <c r="T108" s="32" t="inlineStr"/>
      <c r="U108" s="33" t="inlineStr"/>
      <c r="V108" s="30">
        <f>IFERROR(IF($A108="","",IF($U108="",'Dashboard'!$B$5,$U108)),"")</f>
        <v/>
      </c>
      <c r="W108" s="33" t="inlineStr"/>
      <c r="X108" s="30">
        <f>IFERROR(IF($A108="","",IF($W108="",'Dashboard'!$B$6,$W108)),"")</f>
        <v/>
      </c>
      <c r="Y108" s="33" t="inlineStr"/>
      <c r="Z108" s="30">
        <f>IFERROR(IF($A108="","",IF($Y108="",'Dashboard'!$B$7,$Y108)),"")</f>
        <v/>
      </c>
      <c r="AA108" s="31">
        <f>IFERROR(IF($A108="","",($S108+$T108)*$V108),"")</f>
        <v/>
      </c>
      <c r="AB108" s="31">
        <f>IFERROR(IF($A108="","",($S108+$T108+$AA108)*$X108),"")</f>
        <v/>
      </c>
      <c r="AC108" s="31">
        <f>IFERROR(IF($A108="","",$R108*$Z108),"")</f>
        <v/>
      </c>
      <c r="AD108" s="31">
        <f>IFERROR(IF($A108="","",SUM($R108,$S108,$T108,$AA108,$AB108,$AC108)),"")</f>
        <v/>
      </c>
      <c r="AE108" s="32" t="inlineStr"/>
      <c r="AF108" s="32" t="inlineStr"/>
      <c r="AG108" s="31">
        <f>IFERROR(IF($A108="","",MAX(0,$AE108-$AF108)),"")</f>
        <v/>
      </c>
      <c r="AH108" s="27" t="inlineStr"/>
      <c r="AI108" s="34">
        <f>IFERROR(IF($A108="","",IF($AE108&lt;=0,"Not Required",IF($AG108&lt;=0,"Paid",IF($AH108="","Due Date Needed",IF($AH108&lt;TODAY(),"Overdue","Open"))))),"")</f>
        <v/>
      </c>
      <c r="AJ108" s="27" t="inlineStr"/>
      <c r="AK108" s="27" t="inlineStr"/>
      <c r="AL108" s="26" t="inlineStr"/>
      <c r="AM108" s="34">
        <f>IFERROR(IF($A108="","",IF(OR($E108="Canceled",$E108="Lost",$E108="Completed"),"Closed",IF(AND($L108&lt;&gt;"",$L108&lt;TODAY()),"Cutoff Passed",IF(AND($L108&lt;&gt;"",$L108&gt;=TODAY(),$L108&lt;=TODAY()+'Dashboard'!$B$8),"Cutoff Approaching",IF(AND($AK108&lt;&gt;"",$AK108&lt;TODAY()),"Follow-Up Overdue",IF(AND($L108&lt;&gt;"",$L108&lt;=TODAY()+'Dashboard'!$B$8,$N108&gt;0,$P108&lt;'Dashboard'!$B$10),"Low Pickup","On Track")))))),"")</f>
        <v/>
      </c>
      <c r="AN108" s="26" t="inlineStr"/>
    </row>
    <row r="109">
      <c r="A109" s="26" t="inlineStr"/>
      <c r="B109" s="26" t="inlineStr"/>
      <c r="C109" s="26" t="inlineStr"/>
      <c r="D109" s="26" t="inlineStr"/>
      <c r="E109" s="26" t="inlineStr"/>
      <c r="F109" s="26" t="inlineStr"/>
      <c r="G109" s="26" t="inlineStr"/>
      <c r="H109" s="26" t="inlineStr"/>
      <c r="I109" s="26" t="inlineStr"/>
      <c r="J109" s="27" t="inlineStr"/>
      <c r="K109" s="27" t="inlineStr"/>
      <c r="L109" s="27" t="inlineStr"/>
      <c r="M109" s="28" t="inlineStr"/>
      <c r="N109" s="29">
        <f>IFERROR(IF($A109="","",SUMIFS('Daily Room Blocks'!$I$2:$I$201,'Daily Room Blocks'!$B$2:$B$201,$A109)),"")</f>
        <v/>
      </c>
      <c r="O109" s="29">
        <f>IFERROR(IF($A109="","",SUMIFS('Daily Room Blocks'!$J$2:$J$201,'Daily Room Blocks'!$B$2:$B$201,$A109)),"")</f>
        <v/>
      </c>
      <c r="P109" s="30">
        <f>IFERROR(IF($A109="","",$O109/$N109),"")</f>
        <v/>
      </c>
      <c r="Q109" s="31">
        <f>IFERROR(IF($A109="","",SUMIFS('Daily Room Blocks'!$O$2:$O$201,'Daily Room Blocks'!$B$2:$B$201,$A109)/$O109),"")</f>
        <v/>
      </c>
      <c r="R109" s="31">
        <f>IFERROR(IF($A109="","",SUMIFS('Daily Room Blocks'!$O$2:$O$201,'Daily Room Blocks'!$B$2:$B$201,$A109)),"")</f>
        <v/>
      </c>
      <c r="S109" s="32" t="inlineStr"/>
      <c r="T109" s="32" t="inlineStr"/>
      <c r="U109" s="33" t="inlineStr"/>
      <c r="V109" s="30">
        <f>IFERROR(IF($A109="","",IF($U109="",'Dashboard'!$B$5,$U109)),"")</f>
        <v/>
      </c>
      <c r="W109" s="33" t="inlineStr"/>
      <c r="X109" s="30">
        <f>IFERROR(IF($A109="","",IF($W109="",'Dashboard'!$B$6,$W109)),"")</f>
        <v/>
      </c>
      <c r="Y109" s="33" t="inlineStr"/>
      <c r="Z109" s="30">
        <f>IFERROR(IF($A109="","",IF($Y109="",'Dashboard'!$B$7,$Y109)),"")</f>
        <v/>
      </c>
      <c r="AA109" s="31">
        <f>IFERROR(IF($A109="","",($S109+$T109)*$V109),"")</f>
        <v/>
      </c>
      <c r="AB109" s="31">
        <f>IFERROR(IF($A109="","",($S109+$T109+$AA109)*$X109),"")</f>
        <v/>
      </c>
      <c r="AC109" s="31">
        <f>IFERROR(IF($A109="","",$R109*$Z109),"")</f>
        <v/>
      </c>
      <c r="AD109" s="31">
        <f>IFERROR(IF($A109="","",SUM($R109,$S109,$T109,$AA109,$AB109,$AC109)),"")</f>
        <v/>
      </c>
      <c r="AE109" s="32" t="inlineStr"/>
      <c r="AF109" s="32" t="inlineStr"/>
      <c r="AG109" s="31">
        <f>IFERROR(IF($A109="","",MAX(0,$AE109-$AF109)),"")</f>
        <v/>
      </c>
      <c r="AH109" s="27" t="inlineStr"/>
      <c r="AI109" s="34">
        <f>IFERROR(IF($A109="","",IF($AE109&lt;=0,"Not Required",IF($AG109&lt;=0,"Paid",IF($AH109="","Due Date Needed",IF($AH109&lt;TODAY(),"Overdue","Open"))))),"")</f>
        <v/>
      </c>
      <c r="AJ109" s="27" t="inlineStr"/>
      <c r="AK109" s="27" t="inlineStr"/>
      <c r="AL109" s="26" t="inlineStr"/>
      <c r="AM109" s="34">
        <f>IFERROR(IF($A109="","",IF(OR($E109="Canceled",$E109="Lost",$E109="Completed"),"Closed",IF(AND($L109&lt;&gt;"",$L109&lt;TODAY()),"Cutoff Passed",IF(AND($L109&lt;&gt;"",$L109&gt;=TODAY(),$L109&lt;=TODAY()+'Dashboard'!$B$8),"Cutoff Approaching",IF(AND($AK109&lt;&gt;"",$AK109&lt;TODAY()),"Follow-Up Overdue",IF(AND($L109&lt;&gt;"",$L109&lt;=TODAY()+'Dashboard'!$B$8,$N109&gt;0,$P109&lt;'Dashboard'!$B$10),"Low Pickup","On Track")))))),"")</f>
        <v/>
      </c>
      <c r="AN109" s="26" t="inlineStr"/>
    </row>
    <row r="110">
      <c r="A110" s="26" t="inlineStr"/>
      <c r="B110" s="26" t="inlineStr"/>
      <c r="C110" s="26" t="inlineStr"/>
      <c r="D110" s="26" t="inlineStr"/>
      <c r="E110" s="26" t="inlineStr"/>
      <c r="F110" s="26" t="inlineStr"/>
      <c r="G110" s="26" t="inlineStr"/>
      <c r="H110" s="26" t="inlineStr"/>
      <c r="I110" s="26" t="inlineStr"/>
      <c r="J110" s="27" t="inlineStr"/>
      <c r="K110" s="27" t="inlineStr"/>
      <c r="L110" s="27" t="inlineStr"/>
      <c r="M110" s="28" t="inlineStr"/>
      <c r="N110" s="29">
        <f>IFERROR(IF($A110="","",SUMIFS('Daily Room Blocks'!$I$2:$I$201,'Daily Room Blocks'!$B$2:$B$201,$A110)),"")</f>
        <v/>
      </c>
      <c r="O110" s="29">
        <f>IFERROR(IF($A110="","",SUMIFS('Daily Room Blocks'!$J$2:$J$201,'Daily Room Blocks'!$B$2:$B$201,$A110)),"")</f>
        <v/>
      </c>
      <c r="P110" s="30">
        <f>IFERROR(IF($A110="","",$O110/$N110),"")</f>
        <v/>
      </c>
      <c r="Q110" s="31">
        <f>IFERROR(IF($A110="","",SUMIFS('Daily Room Blocks'!$O$2:$O$201,'Daily Room Blocks'!$B$2:$B$201,$A110)/$O110),"")</f>
        <v/>
      </c>
      <c r="R110" s="31">
        <f>IFERROR(IF($A110="","",SUMIFS('Daily Room Blocks'!$O$2:$O$201,'Daily Room Blocks'!$B$2:$B$201,$A110)),"")</f>
        <v/>
      </c>
      <c r="S110" s="32" t="inlineStr"/>
      <c r="T110" s="32" t="inlineStr"/>
      <c r="U110" s="33" t="inlineStr"/>
      <c r="V110" s="30">
        <f>IFERROR(IF($A110="","",IF($U110="",'Dashboard'!$B$5,$U110)),"")</f>
        <v/>
      </c>
      <c r="W110" s="33" t="inlineStr"/>
      <c r="X110" s="30">
        <f>IFERROR(IF($A110="","",IF($W110="",'Dashboard'!$B$6,$W110)),"")</f>
        <v/>
      </c>
      <c r="Y110" s="33" t="inlineStr"/>
      <c r="Z110" s="30">
        <f>IFERROR(IF($A110="","",IF($Y110="",'Dashboard'!$B$7,$Y110)),"")</f>
        <v/>
      </c>
      <c r="AA110" s="31">
        <f>IFERROR(IF($A110="","",($S110+$T110)*$V110),"")</f>
        <v/>
      </c>
      <c r="AB110" s="31">
        <f>IFERROR(IF($A110="","",($S110+$T110+$AA110)*$X110),"")</f>
        <v/>
      </c>
      <c r="AC110" s="31">
        <f>IFERROR(IF($A110="","",$R110*$Z110),"")</f>
        <v/>
      </c>
      <c r="AD110" s="31">
        <f>IFERROR(IF($A110="","",SUM($R110,$S110,$T110,$AA110,$AB110,$AC110)),"")</f>
        <v/>
      </c>
      <c r="AE110" s="32" t="inlineStr"/>
      <c r="AF110" s="32" t="inlineStr"/>
      <c r="AG110" s="31">
        <f>IFERROR(IF($A110="","",MAX(0,$AE110-$AF110)),"")</f>
        <v/>
      </c>
      <c r="AH110" s="27" t="inlineStr"/>
      <c r="AI110" s="34">
        <f>IFERROR(IF($A110="","",IF($AE110&lt;=0,"Not Required",IF($AG110&lt;=0,"Paid",IF($AH110="","Due Date Needed",IF($AH110&lt;TODAY(),"Overdue","Open"))))),"")</f>
        <v/>
      </c>
      <c r="AJ110" s="27" t="inlineStr"/>
      <c r="AK110" s="27" t="inlineStr"/>
      <c r="AL110" s="26" t="inlineStr"/>
      <c r="AM110" s="34">
        <f>IFERROR(IF($A110="","",IF(OR($E110="Canceled",$E110="Lost",$E110="Completed"),"Closed",IF(AND($L110&lt;&gt;"",$L110&lt;TODAY()),"Cutoff Passed",IF(AND($L110&lt;&gt;"",$L110&gt;=TODAY(),$L110&lt;=TODAY()+'Dashboard'!$B$8),"Cutoff Approaching",IF(AND($AK110&lt;&gt;"",$AK110&lt;TODAY()),"Follow-Up Overdue",IF(AND($L110&lt;&gt;"",$L110&lt;=TODAY()+'Dashboard'!$B$8,$N110&gt;0,$P110&lt;'Dashboard'!$B$10),"Low Pickup","On Track")))))),"")</f>
        <v/>
      </c>
      <c r="AN110" s="26" t="inlineStr"/>
    </row>
    <row r="111">
      <c r="A111" s="26" t="inlineStr"/>
      <c r="B111" s="26" t="inlineStr"/>
      <c r="C111" s="26" t="inlineStr"/>
      <c r="D111" s="26" t="inlineStr"/>
      <c r="E111" s="26" t="inlineStr"/>
      <c r="F111" s="26" t="inlineStr"/>
      <c r="G111" s="26" t="inlineStr"/>
      <c r="H111" s="26" t="inlineStr"/>
      <c r="I111" s="26" t="inlineStr"/>
      <c r="J111" s="27" t="inlineStr"/>
      <c r="K111" s="27" t="inlineStr"/>
      <c r="L111" s="27" t="inlineStr"/>
      <c r="M111" s="28" t="inlineStr"/>
      <c r="N111" s="29">
        <f>IFERROR(IF($A111="","",SUMIFS('Daily Room Blocks'!$I$2:$I$201,'Daily Room Blocks'!$B$2:$B$201,$A111)),"")</f>
        <v/>
      </c>
      <c r="O111" s="29">
        <f>IFERROR(IF($A111="","",SUMIFS('Daily Room Blocks'!$J$2:$J$201,'Daily Room Blocks'!$B$2:$B$201,$A111)),"")</f>
        <v/>
      </c>
      <c r="P111" s="30">
        <f>IFERROR(IF($A111="","",$O111/$N111),"")</f>
        <v/>
      </c>
      <c r="Q111" s="31">
        <f>IFERROR(IF($A111="","",SUMIFS('Daily Room Blocks'!$O$2:$O$201,'Daily Room Blocks'!$B$2:$B$201,$A111)/$O111),"")</f>
        <v/>
      </c>
      <c r="R111" s="31">
        <f>IFERROR(IF($A111="","",SUMIFS('Daily Room Blocks'!$O$2:$O$201,'Daily Room Blocks'!$B$2:$B$201,$A111)),"")</f>
        <v/>
      </c>
      <c r="S111" s="32" t="inlineStr"/>
      <c r="T111" s="32" t="inlineStr"/>
      <c r="U111" s="33" t="inlineStr"/>
      <c r="V111" s="30">
        <f>IFERROR(IF($A111="","",IF($U111="",'Dashboard'!$B$5,$U111)),"")</f>
        <v/>
      </c>
      <c r="W111" s="33" t="inlineStr"/>
      <c r="X111" s="30">
        <f>IFERROR(IF($A111="","",IF($W111="",'Dashboard'!$B$6,$W111)),"")</f>
        <v/>
      </c>
      <c r="Y111" s="33" t="inlineStr"/>
      <c r="Z111" s="30">
        <f>IFERROR(IF($A111="","",IF($Y111="",'Dashboard'!$B$7,$Y111)),"")</f>
        <v/>
      </c>
      <c r="AA111" s="31">
        <f>IFERROR(IF($A111="","",($S111+$T111)*$V111),"")</f>
        <v/>
      </c>
      <c r="AB111" s="31">
        <f>IFERROR(IF($A111="","",($S111+$T111+$AA111)*$X111),"")</f>
        <v/>
      </c>
      <c r="AC111" s="31">
        <f>IFERROR(IF($A111="","",$R111*$Z111),"")</f>
        <v/>
      </c>
      <c r="AD111" s="31">
        <f>IFERROR(IF($A111="","",SUM($R111,$S111,$T111,$AA111,$AB111,$AC111)),"")</f>
        <v/>
      </c>
      <c r="AE111" s="32" t="inlineStr"/>
      <c r="AF111" s="32" t="inlineStr"/>
      <c r="AG111" s="31">
        <f>IFERROR(IF($A111="","",MAX(0,$AE111-$AF111)),"")</f>
        <v/>
      </c>
      <c r="AH111" s="27" t="inlineStr"/>
      <c r="AI111" s="34">
        <f>IFERROR(IF($A111="","",IF($AE111&lt;=0,"Not Required",IF($AG111&lt;=0,"Paid",IF($AH111="","Due Date Needed",IF($AH111&lt;TODAY(),"Overdue","Open"))))),"")</f>
        <v/>
      </c>
      <c r="AJ111" s="27" t="inlineStr"/>
      <c r="AK111" s="27" t="inlineStr"/>
      <c r="AL111" s="26" t="inlineStr"/>
      <c r="AM111" s="34">
        <f>IFERROR(IF($A111="","",IF(OR($E111="Canceled",$E111="Lost",$E111="Completed"),"Closed",IF(AND($L111&lt;&gt;"",$L111&lt;TODAY()),"Cutoff Passed",IF(AND($L111&lt;&gt;"",$L111&gt;=TODAY(),$L111&lt;=TODAY()+'Dashboard'!$B$8),"Cutoff Approaching",IF(AND($AK111&lt;&gt;"",$AK111&lt;TODAY()),"Follow-Up Overdue",IF(AND($L111&lt;&gt;"",$L111&lt;=TODAY()+'Dashboard'!$B$8,$N111&gt;0,$P111&lt;'Dashboard'!$B$10),"Low Pickup","On Track")))))),"")</f>
        <v/>
      </c>
      <c r="AN111" s="26" t="inlineStr"/>
    </row>
    <row r="112">
      <c r="A112" s="26" t="inlineStr"/>
      <c r="B112" s="26" t="inlineStr"/>
      <c r="C112" s="26" t="inlineStr"/>
      <c r="D112" s="26" t="inlineStr"/>
      <c r="E112" s="26" t="inlineStr"/>
      <c r="F112" s="26" t="inlineStr"/>
      <c r="G112" s="26" t="inlineStr"/>
      <c r="H112" s="26" t="inlineStr"/>
      <c r="I112" s="26" t="inlineStr"/>
      <c r="J112" s="27" t="inlineStr"/>
      <c r="K112" s="27" t="inlineStr"/>
      <c r="L112" s="27" t="inlineStr"/>
      <c r="M112" s="28" t="inlineStr"/>
      <c r="N112" s="29">
        <f>IFERROR(IF($A112="","",SUMIFS('Daily Room Blocks'!$I$2:$I$201,'Daily Room Blocks'!$B$2:$B$201,$A112)),"")</f>
        <v/>
      </c>
      <c r="O112" s="29">
        <f>IFERROR(IF($A112="","",SUMIFS('Daily Room Blocks'!$J$2:$J$201,'Daily Room Blocks'!$B$2:$B$201,$A112)),"")</f>
        <v/>
      </c>
      <c r="P112" s="30">
        <f>IFERROR(IF($A112="","",$O112/$N112),"")</f>
        <v/>
      </c>
      <c r="Q112" s="31">
        <f>IFERROR(IF($A112="","",SUMIFS('Daily Room Blocks'!$O$2:$O$201,'Daily Room Blocks'!$B$2:$B$201,$A112)/$O112),"")</f>
        <v/>
      </c>
      <c r="R112" s="31">
        <f>IFERROR(IF($A112="","",SUMIFS('Daily Room Blocks'!$O$2:$O$201,'Daily Room Blocks'!$B$2:$B$201,$A112)),"")</f>
        <v/>
      </c>
      <c r="S112" s="32" t="inlineStr"/>
      <c r="T112" s="32" t="inlineStr"/>
      <c r="U112" s="33" t="inlineStr"/>
      <c r="V112" s="30">
        <f>IFERROR(IF($A112="","",IF($U112="",'Dashboard'!$B$5,$U112)),"")</f>
        <v/>
      </c>
      <c r="W112" s="33" t="inlineStr"/>
      <c r="X112" s="30">
        <f>IFERROR(IF($A112="","",IF($W112="",'Dashboard'!$B$6,$W112)),"")</f>
        <v/>
      </c>
      <c r="Y112" s="33" t="inlineStr"/>
      <c r="Z112" s="30">
        <f>IFERROR(IF($A112="","",IF($Y112="",'Dashboard'!$B$7,$Y112)),"")</f>
        <v/>
      </c>
      <c r="AA112" s="31">
        <f>IFERROR(IF($A112="","",($S112+$T112)*$V112),"")</f>
        <v/>
      </c>
      <c r="AB112" s="31">
        <f>IFERROR(IF($A112="","",($S112+$T112+$AA112)*$X112),"")</f>
        <v/>
      </c>
      <c r="AC112" s="31">
        <f>IFERROR(IF($A112="","",$R112*$Z112),"")</f>
        <v/>
      </c>
      <c r="AD112" s="31">
        <f>IFERROR(IF($A112="","",SUM($R112,$S112,$T112,$AA112,$AB112,$AC112)),"")</f>
        <v/>
      </c>
      <c r="AE112" s="32" t="inlineStr"/>
      <c r="AF112" s="32" t="inlineStr"/>
      <c r="AG112" s="31">
        <f>IFERROR(IF($A112="","",MAX(0,$AE112-$AF112)),"")</f>
        <v/>
      </c>
      <c r="AH112" s="27" t="inlineStr"/>
      <c r="AI112" s="34">
        <f>IFERROR(IF($A112="","",IF($AE112&lt;=0,"Not Required",IF($AG112&lt;=0,"Paid",IF($AH112="","Due Date Needed",IF($AH112&lt;TODAY(),"Overdue","Open"))))),"")</f>
        <v/>
      </c>
      <c r="AJ112" s="27" t="inlineStr"/>
      <c r="AK112" s="27" t="inlineStr"/>
      <c r="AL112" s="26" t="inlineStr"/>
      <c r="AM112" s="34">
        <f>IFERROR(IF($A112="","",IF(OR($E112="Canceled",$E112="Lost",$E112="Completed"),"Closed",IF(AND($L112&lt;&gt;"",$L112&lt;TODAY()),"Cutoff Passed",IF(AND($L112&lt;&gt;"",$L112&gt;=TODAY(),$L112&lt;=TODAY()+'Dashboard'!$B$8),"Cutoff Approaching",IF(AND($AK112&lt;&gt;"",$AK112&lt;TODAY()),"Follow-Up Overdue",IF(AND($L112&lt;&gt;"",$L112&lt;=TODAY()+'Dashboard'!$B$8,$N112&gt;0,$P112&lt;'Dashboard'!$B$10),"Low Pickup","On Track")))))),"")</f>
        <v/>
      </c>
      <c r="AN112" s="26" t="inlineStr"/>
    </row>
    <row r="113">
      <c r="A113" s="26" t="inlineStr"/>
      <c r="B113" s="26" t="inlineStr"/>
      <c r="C113" s="26" t="inlineStr"/>
      <c r="D113" s="26" t="inlineStr"/>
      <c r="E113" s="26" t="inlineStr"/>
      <c r="F113" s="26" t="inlineStr"/>
      <c r="G113" s="26" t="inlineStr"/>
      <c r="H113" s="26" t="inlineStr"/>
      <c r="I113" s="26" t="inlineStr"/>
      <c r="J113" s="27" t="inlineStr"/>
      <c r="K113" s="27" t="inlineStr"/>
      <c r="L113" s="27" t="inlineStr"/>
      <c r="M113" s="28" t="inlineStr"/>
      <c r="N113" s="29">
        <f>IFERROR(IF($A113="","",SUMIFS('Daily Room Blocks'!$I$2:$I$201,'Daily Room Blocks'!$B$2:$B$201,$A113)),"")</f>
        <v/>
      </c>
      <c r="O113" s="29">
        <f>IFERROR(IF($A113="","",SUMIFS('Daily Room Blocks'!$J$2:$J$201,'Daily Room Blocks'!$B$2:$B$201,$A113)),"")</f>
        <v/>
      </c>
      <c r="P113" s="30">
        <f>IFERROR(IF($A113="","",$O113/$N113),"")</f>
        <v/>
      </c>
      <c r="Q113" s="31">
        <f>IFERROR(IF($A113="","",SUMIFS('Daily Room Blocks'!$O$2:$O$201,'Daily Room Blocks'!$B$2:$B$201,$A113)/$O113),"")</f>
        <v/>
      </c>
      <c r="R113" s="31">
        <f>IFERROR(IF($A113="","",SUMIFS('Daily Room Blocks'!$O$2:$O$201,'Daily Room Blocks'!$B$2:$B$201,$A113)),"")</f>
        <v/>
      </c>
      <c r="S113" s="32" t="inlineStr"/>
      <c r="T113" s="32" t="inlineStr"/>
      <c r="U113" s="33" t="inlineStr"/>
      <c r="V113" s="30">
        <f>IFERROR(IF($A113="","",IF($U113="",'Dashboard'!$B$5,$U113)),"")</f>
        <v/>
      </c>
      <c r="W113" s="33" t="inlineStr"/>
      <c r="X113" s="30">
        <f>IFERROR(IF($A113="","",IF($W113="",'Dashboard'!$B$6,$W113)),"")</f>
        <v/>
      </c>
      <c r="Y113" s="33" t="inlineStr"/>
      <c r="Z113" s="30">
        <f>IFERROR(IF($A113="","",IF($Y113="",'Dashboard'!$B$7,$Y113)),"")</f>
        <v/>
      </c>
      <c r="AA113" s="31">
        <f>IFERROR(IF($A113="","",($S113+$T113)*$V113),"")</f>
        <v/>
      </c>
      <c r="AB113" s="31">
        <f>IFERROR(IF($A113="","",($S113+$T113+$AA113)*$X113),"")</f>
        <v/>
      </c>
      <c r="AC113" s="31">
        <f>IFERROR(IF($A113="","",$R113*$Z113),"")</f>
        <v/>
      </c>
      <c r="AD113" s="31">
        <f>IFERROR(IF($A113="","",SUM($R113,$S113,$T113,$AA113,$AB113,$AC113)),"")</f>
        <v/>
      </c>
      <c r="AE113" s="32" t="inlineStr"/>
      <c r="AF113" s="32" t="inlineStr"/>
      <c r="AG113" s="31">
        <f>IFERROR(IF($A113="","",MAX(0,$AE113-$AF113)),"")</f>
        <v/>
      </c>
      <c r="AH113" s="27" t="inlineStr"/>
      <c r="AI113" s="34">
        <f>IFERROR(IF($A113="","",IF($AE113&lt;=0,"Not Required",IF($AG113&lt;=0,"Paid",IF($AH113="","Due Date Needed",IF($AH113&lt;TODAY(),"Overdue","Open"))))),"")</f>
        <v/>
      </c>
      <c r="AJ113" s="27" t="inlineStr"/>
      <c r="AK113" s="27" t="inlineStr"/>
      <c r="AL113" s="26" t="inlineStr"/>
      <c r="AM113" s="34">
        <f>IFERROR(IF($A113="","",IF(OR($E113="Canceled",$E113="Lost",$E113="Completed"),"Closed",IF(AND($L113&lt;&gt;"",$L113&lt;TODAY()),"Cutoff Passed",IF(AND($L113&lt;&gt;"",$L113&gt;=TODAY(),$L113&lt;=TODAY()+'Dashboard'!$B$8),"Cutoff Approaching",IF(AND($AK113&lt;&gt;"",$AK113&lt;TODAY()),"Follow-Up Overdue",IF(AND($L113&lt;&gt;"",$L113&lt;=TODAY()+'Dashboard'!$B$8,$N113&gt;0,$P113&lt;'Dashboard'!$B$10),"Low Pickup","On Track")))))),"")</f>
        <v/>
      </c>
      <c r="AN113" s="26" t="inlineStr"/>
    </row>
    <row r="114">
      <c r="A114" s="26" t="inlineStr"/>
      <c r="B114" s="26" t="inlineStr"/>
      <c r="C114" s="26" t="inlineStr"/>
      <c r="D114" s="26" t="inlineStr"/>
      <c r="E114" s="26" t="inlineStr"/>
      <c r="F114" s="26" t="inlineStr"/>
      <c r="G114" s="26" t="inlineStr"/>
      <c r="H114" s="26" t="inlineStr"/>
      <c r="I114" s="26" t="inlineStr"/>
      <c r="J114" s="27" t="inlineStr"/>
      <c r="K114" s="27" t="inlineStr"/>
      <c r="L114" s="27" t="inlineStr"/>
      <c r="M114" s="28" t="inlineStr"/>
      <c r="N114" s="29">
        <f>IFERROR(IF($A114="","",SUMIFS('Daily Room Blocks'!$I$2:$I$201,'Daily Room Blocks'!$B$2:$B$201,$A114)),"")</f>
        <v/>
      </c>
      <c r="O114" s="29">
        <f>IFERROR(IF($A114="","",SUMIFS('Daily Room Blocks'!$J$2:$J$201,'Daily Room Blocks'!$B$2:$B$201,$A114)),"")</f>
        <v/>
      </c>
      <c r="P114" s="30">
        <f>IFERROR(IF($A114="","",$O114/$N114),"")</f>
        <v/>
      </c>
      <c r="Q114" s="31">
        <f>IFERROR(IF($A114="","",SUMIFS('Daily Room Blocks'!$O$2:$O$201,'Daily Room Blocks'!$B$2:$B$201,$A114)/$O114),"")</f>
        <v/>
      </c>
      <c r="R114" s="31">
        <f>IFERROR(IF($A114="","",SUMIFS('Daily Room Blocks'!$O$2:$O$201,'Daily Room Blocks'!$B$2:$B$201,$A114)),"")</f>
        <v/>
      </c>
      <c r="S114" s="32" t="inlineStr"/>
      <c r="T114" s="32" t="inlineStr"/>
      <c r="U114" s="33" t="inlineStr"/>
      <c r="V114" s="30">
        <f>IFERROR(IF($A114="","",IF($U114="",'Dashboard'!$B$5,$U114)),"")</f>
        <v/>
      </c>
      <c r="W114" s="33" t="inlineStr"/>
      <c r="X114" s="30">
        <f>IFERROR(IF($A114="","",IF($W114="",'Dashboard'!$B$6,$W114)),"")</f>
        <v/>
      </c>
      <c r="Y114" s="33" t="inlineStr"/>
      <c r="Z114" s="30">
        <f>IFERROR(IF($A114="","",IF($Y114="",'Dashboard'!$B$7,$Y114)),"")</f>
        <v/>
      </c>
      <c r="AA114" s="31">
        <f>IFERROR(IF($A114="","",($S114+$T114)*$V114),"")</f>
        <v/>
      </c>
      <c r="AB114" s="31">
        <f>IFERROR(IF($A114="","",($S114+$T114+$AA114)*$X114),"")</f>
        <v/>
      </c>
      <c r="AC114" s="31">
        <f>IFERROR(IF($A114="","",$R114*$Z114),"")</f>
        <v/>
      </c>
      <c r="AD114" s="31">
        <f>IFERROR(IF($A114="","",SUM($R114,$S114,$T114,$AA114,$AB114,$AC114)),"")</f>
        <v/>
      </c>
      <c r="AE114" s="32" t="inlineStr"/>
      <c r="AF114" s="32" t="inlineStr"/>
      <c r="AG114" s="31">
        <f>IFERROR(IF($A114="","",MAX(0,$AE114-$AF114)),"")</f>
        <v/>
      </c>
      <c r="AH114" s="27" t="inlineStr"/>
      <c r="AI114" s="34">
        <f>IFERROR(IF($A114="","",IF($AE114&lt;=0,"Not Required",IF($AG114&lt;=0,"Paid",IF($AH114="","Due Date Needed",IF($AH114&lt;TODAY(),"Overdue","Open"))))),"")</f>
        <v/>
      </c>
      <c r="AJ114" s="27" t="inlineStr"/>
      <c r="AK114" s="27" t="inlineStr"/>
      <c r="AL114" s="26" t="inlineStr"/>
      <c r="AM114" s="34">
        <f>IFERROR(IF($A114="","",IF(OR($E114="Canceled",$E114="Lost",$E114="Completed"),"Closed",IF(AND($L114&lt;&gt;"",$L114&lt;TODAY()),"Cutoff Passed",IF(AND($L114&lt;&gt;"",$L114&gt;=TODAY(),$L114&lt;=TODAY()+'Dashboard'!$B$8),"Cutoff Approaching",IF(AND($AK114&lt;&gt;"",$AK114&lt;TODAY()),"Follow-Up Overdue",IF(AND($L114&lt;&gt;"",$L114&lt;=TODAY()+'Dashboard'!$B$8,$N114&gt;0,$P114&lt;'Dashboard'!$B$10),"Low Pickup","On Track")))))),"")</f>
        <v/>
      </c>
      <c r="AN114" s="26" t="inlineStr"/>
    </row>
    <row r="115">
      <c r="A115" s="26" t="inlineStr"/>
      <c r="B115" s="26" t="inlineStr"/>
      <c r="C115" s="26" t="inlineStr"/>
      <c r="D115" s="26" t="inlineStr"/>
      <c r="E115" s="26" t="inlineStr"/>
      <c r="F115" s="26" t="inlineStr"/>
      <c r="G115" s="26" t="inlineStr"/>
      <c r="H115" s="26" t="inlineStr"/>
      <c r="I115" s="26" t="inlineStr"/>
      <c r="J115" s="27" t="inlineStr"/>
      <c r="K115" s="27" t="inlineStr"/>
      <c r="L115" s="27" t="inlineStr"/>
      <c r="M115" s="28" t="inlineStr"/>
      <c r="N115" s="29">
        <f>IFERROR(IF($A115="","",SUMIFS('Daily Room Blocks'!$I$2:$I$201,'Daily Room Blocks'!$B$2:$B$201,$A115)),"")</f>
        <v/>
      </c>
      <c r="O115" s="29">
        <f>IFERROR(IF($A115="","",SUMIFS('Daily Room Blocks'!$J$2:$J$201,'Daily Room Blocks'!$B$2:$B$201,$A115)),"")</f>
        <v/>
      </c>
      <c r="P115" s="30">
        <f>IFERROR(IF($A115="","",$O115/$N115),"")</f>
        <v/>
      </c>
      <c r="Q115" s="31">
        <f>IFERROR(IF($A115="","",SUMIFS('Daily Room Blocks'!$O$2:$O$201,'Daily Room Blocks'!$B$2:$B$201,$A115)/$O115),"")</f>
        <v/>
      </c>
      <c r="R115" s="31">
        <f>IFERROR(IF($A115="","",SUMIFS('Daily Room Blocks'!$O$2:$O$201,'Daily Room Blocks'!$B$2:$B$201,$A115)),"")</f>
        <v/>
      </c>
      <c r="S115" s="32" t="inlineStr"/>
      <c r="T115" s="32" t="inlineStr"/>
      <c r="U115" s="33" t="inlineStr"/>
      <c r="V115" s="30">
        <f>IFERROR(IF($A115="","",IF($U115="",'Dashboard'!$B$5,$U115)),"")</f>
        <v/>
      </c>
      <c r="W115" s="33" t="inlineStr"/>
      <c r="X115" s="30">
        <f>IFERROR(IF($A115="","",IF($W115="",'Dashboard'!$B$6,$W115)),"")</f>
        <v/>
      </c>
      <c r="Y115" s="33" t="inlineStr"/>
      <c r="Z115" s="30">
        <f>IFERROR(IF($A115="","",IF($Y115="",'Dashboard'!$B$7,$Y115)),"")</f>
        <v/>
      </c>
      <c r="AA115" s="31">
        <f>IFERROR(IF($A115="","",($S115+$T115)*$V115),"")</f>
        <v/>
      </c>
      <c r="AB115" s="31">
        <f>IFERROR(IF($A115="","",($S115+$T115+$AA115)*$X115),"")</f>
        <v/>
      </c>
      <c r="AC115" s="31">
        <f>IFERROR(IF($A115="","",$R115*$Z115),"")</f>
        <v/>
      </c>
      <c r="AD115" s="31">
        <f>IFERROR(IF($A115="","",SUM($R115,$S115,$T115,$AA115,$AB115,$AC115)),"")</f>
        <v/>
      </c>
      <c r="AE115" s="32" t="inlineStr"/>
      <c r="AF115" s="32" t="inlineStr"/>
      <c r="AG115" s="31">
        <f>IFERROR(IF($A115="","",MAX(0,$AE115-$AF115)),"")</f>
        <v/>
      </c>
      <c r="AH115" s="27" t="inlineStr"/>
      <c r="AI115" s="34">
        <f>IFERROR(IF($A115="","",IF($AE115&lt;=0,"Not Required",IF($AG115&lt;=0,"Paid",IF($AH115="","Due Date Needed",IF($AH115&lt;TODAY(),"Overdue","Open"))))),"")</f>
        <v/>
      </c>
      <c r="AJ115" s="27" t="inlineStr"/>
      <c r="AK115" s="27" t="inlineStr"/>
      <c r="AL115" s="26" t="inlineStr"/>
      <c r="AM115" s="34">
        <f>IFERROR(IF($A115="","",IF(OR($E115="Canceled",$E115="Lost",$E115="Completed"),"Closed",IF(AND($L115&lt;&gt;"",$L115&lt;TODAY()),"Cutoff Passed",IF(AND($L115&lt;&gt;"",$L115&gt;=TODAY(),$L115&lt;=TODAY()+'Dashboard'!$B$8),"Cutoff Approaching",IF(AND($AK115&lt;&gt;"",$AK115&lt;TODAY()),"Follow-Up Overdue",IF(AND($L115&lt;&gt;"",$L115&lt;=TODAY()+'Dashboard'!$B$8,$N115&gt;0,$P115&lt;'Dashboard'!$B$10),"Low Pickup","On Track")))))),"")</f>
        <v/>
      </c>
      <c r="AN115" s="26" t="inlineStr"/>
    </row>
    <row r="116">
      <c r="A116" s="26" t="inlineStr"/>
      <c r="B116" s="26" t="inlineStr"/>
      <c r="C116" s="26" t="inlineStr"/>
      <c r="D116" s="26" t="inlineStr"/>
      <c r="E116" s="26" t="inlineStr"/>
      <c r="F116" s="26" t="inlineStr"/>
      <c r="G116" s="26" t="inlineStr"/>
      <c r="H116" s="26" t="inlineStr"/>
      <c r="I116" s="26" t="inlineStr"/>
      <c r="J116" s="27" t="inlineStr"/>
      <c r="K116" s="27" t="inlineStr"/>
      <c r="L116" s="27" t="inlineStr"/>
      <c r="M116" s="28" t="inlineStr"/>
      <c r="N116" s="29">
        <f>IFERROR(IF($A116="","",SUMIFS('Daily Room Blocks'!$I$2:$I$201,'Daily Room Blocks'!$B$2:$B$201,$A116)),"")</f>
        <v/>
      </c>
      <c r="O116" s="29">
        <f>IFERROR(IF($A116="","",SUMIFS('Daily Room Blocks'!$J$2:$J$201,'Daily Room Blocks'!$B$2:$B$201,$A116)),"")</f>
        <v/>
      </c>
      <c r="P116" s="30">
        <f>IFERROR(IF($A116="","",$O116/$N116),"")</f>
        <v/>
      </c>
      <c r="Q116" s="31">
        <f>IFERROR(IF($A116="","",SUMIFS('Daily Room Blocks'!$O$2:$O$201,'Daily Room Blocks'!$B$2:$B$201,$A116)/$O116),"")</f>
        <v/>
      </c>
      <c r="R116" s="31">
        <f>IFERROR(IF($A116="","",SUMIFS('Daily Room Blocks'!$O$2:$O$201,'Daily Room Blocks'!$B$2:$B$201,$A116)),"")</f>
        <v/>
      </c>
      <c r="S116" s="32" t="inlineStr"/>
      <c r="T116" s="32" t="inlineStr"/>
      <c r="U116" s="33" t="inlineStr"/>
      <c r="V116" s="30">
        <f>IFERROR(IF($A116="","",IF($U116="",'Dashboard'!$B$5,$U116)),"")</f>
        <v/>
      </c>
      <c r="W116" s="33" t="inlineStr"/>
      <c r="X116" s="30">
        <f>IFERROR(IF($A116="","",IF($W116="",'Dashboard'!$B$6,$W116)),"")</f>
        <v/>
      </c>
      <c r="Y116" s="33" t="inlineStr"/>
      <c r="Z116" s="30">
        <f>IFERROR(IF($A116="","",IF($Y116="",'Dashboard'!$B$7,$Y116)),"")</f>
        <v/>
      </c>
      <c r="AA116" s="31">
        <f>IFERROR(IF($A116="","",($S116+$T116)*$V116),"")</f>
        <v/>
      </c>
      <c r="AB116" s="31">
        <f>IFERROR(IF($A116="","",($S116+$T116+$AA116)*$X116),"")</f>
        <v/>
      </c>
      <c r="AC116" s="31">
        <f>IFERROR(IF($A116="","",$R116*$Z116),"")</f>
        <v/>
      </c>
      <c r="AD116" s="31">
        <f>IFERROR(IF($A116="","",SUM($R116,$S116,$T116,$AA116,$AB116,$AC116)),"")</f>
        <v/>
      </c>
      <c r="AE116" s="32" t="inlineStr"/>
      <c r="AF116" s="32" t="inlineStr"/>
      <c r="AG116" s="31">
        <f>IFERROR(IF($A116="","",MAX(0,$AE116-$AF116)),"")</f>
        <v/>
      </c>
      <c r="AH116" s="27" t="inlineStr"/>
      <c r="AI116" s="34">
        <f>IFERROR(IF($A116="","",IF($AE116&lt;=0,"Not Required",IF($AG116&lt;=0,"Paid",IF($AH116="","Due Date Needed",IF($AH116&lt;TODAY(),"Overdue","Open"))))),"")</f>
        <v/>
      </c>
      <c r="AJ116" s="27" t="inlineStr"/>
      <c r="AK116" s="27" t="inlineStr"/>
      <c r="AL116" s="26" t="inlineStr"/>
      <c r="AM116" s="34">
        <f>IFERROR(IF($A116="","",IF(OR($E116="Canceled",$E116="Lost",$E116="Completed"),"Closed",IF(AND($L116&lt;&gt;"",$L116&lt;TODAY()),"Cutoff Passed",IF(AND($L116&lt;&gt;"",$L116&gt;=TODAY(),$L116&lt;=TODAY()+'Dashboard'!$B$8),"Cutoff Approaching",IF(AND($AK116&lt;&gt;"",$AK116&lt;TODAY()),"Follow-Up Overdue",IF(AND($L116&lt;&gt;"",$L116&lt;=TODAY()+'Dashboard'!$B$8,$N116&gt;0,$P116&lt;'Dashboard'!$B$10),"Low Pickup","On Track")))))),"")</f>
        <v/>
      </c>
      <c r="AN116" s="26" t="inlineStr"/>
    </row>
    <row r="117">
      <c r="A117" s="26" t="inlineStr"/>
      <c r="B117" s="26" t="inlineStr"/>
      <c r="C117" s="26" t="inlineStr"/>
      <c r="D117" s="26" t="inlineStr"/>
      <c r="E117" s="26" t="inlineStr"/>
      <c r="F117" s="26" t="inlineStr"/>
      <c r="G117" s="26" t="inlineStr"/>
      <c r="H117" s="26" t="inlineStr"/>
      <c r="I117" s="26" t="inlineStr"/>
      <c r="J117" s="27" t="inlineStr"/>
      <c r="K117" s="27" t="inlineStr"/>
      <c r="L117" s="27" t="inlineStr"/>
      <c r="M117" s="28" t="inlineStr"/>
      <c r="N117" s="29">
        <f>IFERROR(IF($A117="","",SUMIFS('Daily Room Blocks'!$I$2:$I$201,'Daily Room Blocks'!$B$2:$B$201,$A117)),"")</f>
        <v/>
      </c>
      <c r="O117" s="29">
        <f>IFERROR(IF($A117="","",SUMIFS('Daily Room Blocks'!$J$2:$J$201,'Daily Room Blocks'!$B$2:$B$201,$A117)),"")</f>
        <v/>
      </c>
      <c r="P117" s="30">
        <f>IFERROR(IF($A117="","",$O117/$N117),"")</f>
        <v/>
      </c>
      <c r="Q117" s="31">
        <f>IFERROR(IF($A117="","",SUMIFS('Daily Room Blocks'!$O$2:$O$201,'Daily Room Blocks'!$B$2:$B$201,$A117)/$O117),"")</f>
        <v/>
      </c>
      <c r="R117" s="31">
        <f>IFERROR(IF($A117="","",SUMIFS('Daily Room Blocks'!$O$2:$O$201,'Daily Room Blocks'!$B$2:$B$201,$A117)),"")</f>
        <v/>
      </c>
      <c r="S117" s="32" t="inlineStr"/>
      <c r="T117" s="32" t="inlineStr"/>
      <c r="U117" s="33" t="inlineStr"/>
      <c r="V117" s="30">
        <f>IFERROR(IF($A117="","",IF($U117="",'Dashboard'!$B$5,$U117)),"")</f>
        <v/>
      </c>
      <c r="W117" s="33" t="inlineStr"/>
      <c r="X117" s="30">
        <f>IFERROR(IF($A117="","",IF($W117="",'Dashboard'!$B$6,$W117)),"")</f>
        <v/>
      </c>
      <c r="Y117" s="33" t="inlineStr"/>
      <c r="Z117" s="30">
        <f>IFERROR(IF($A117="","",IF($Y117="",'Dashboard'!$B$7,$Y117)),"")</f>
        <v/>
      </c>
      <c r="AA117" s="31">
        <f>IFERROR(IF($A117="","",($S117+$T117)*$V117),"")</f>
        <v/>
      </c>
      <c r="AB117" s="31">
        <f>IFERROR(IF($A117="","",($S117+$T117+$AA117)*$X117),"")</f>
        <v/>
      </c>
      <c r="AC117" s="31">
        <f>IFERROR(IF($A117="","",$R117*$Z117),"")</f>
        <v/>
      </c>
      <c r="AD117" s="31">
        <f>IFERROR(IF($A117="","",SUM($R117,$S117,$T117,$AA117,$AB117,$AC117)),"")</f>
        <v/>
      </c>
      <c r="AE117" s="32" t="inlineStr"/>
      <c r="AF117" s="32" t="inlineStr"/>
      <c r="AG117" s="31">
        <f>IFERROR(IF($A117="","",MAX(0,$AE117-$AF117)),"")</f>
        <v/>
      </c>
      <c r="AH117" s="27" t="inlineStr"/>
      <c r="AI117" s="34">
        <f>IFERROR(IF($A117="","",IF($AE117&lt;=0,"Not Required",IF($AG117&lt;=0,"Paid",IF($AH117="","Due Date Needed",IF($AH117&lt;TODAY(),"Overdue","Open"))))),"")</f>
        <v/>
      </c>
      <c r="AJ117" s="27" t="inlineStr"/>
      <c r="AK117" s="27" t="inlineStr"/>
      <c r="AL117" s="26" t="inlineStr"/>
      <c r="AM117" s="34">
        <f>IFERROR(IF($A117="","",IF(OR($E117="Canceled",$E117="Lost",$E117="Completed"),"Closed",IF(AND($L117&lt;&gt;"",$L117&lt;TODAY()),"Cutoff Passed",IF(AND($L117&lt;&gt;"",$L117&gt;=TODAY(),$L117&lt;=TODAY()+'Dashboard'!$B$8),"Cutoff Approaching",IF(AND($AK117&lt;&gt;"",$AK117&lt;TODAY()),"Follow-Up Overdue",IF(AND($L117&lt;&gt;"",$L117&lt;=TODAY()+'Dashboard'!$B$8,$N117&gt;0,$P117&lt;'Dashboard'!$B$10),"Low Pickup","On Track")))))),"")</f>
        <v/>
      </c>
      <c r="AN117" s="26" t="inlineStr"/>
    </row>
    <row r="118">
      <c r="A118" s="26" t="inlineStr"/>
      <c r="B118" s="26" t="inlineStr"/>
      <c r="C118" s="26" t="inlineStr"/>
      <c r="D118" s="26" t="inlineStr"/>
      <c r="E118" s="26" t="inlineStr"/>
      <c r="F118" s="26" t="inlineStr"/>
      <c r="G118" s="26" t="inlineStr"/>
      <c r="H118" s="26" t="inlineStr"/>
      <c r="I118" s="26" t="inlineStr"/>
      <c r="J118" s="27" t="inlineStr"/>
      <c r="K118" s="27" t="inlineStr"/>
      <c r="L118" s="27" t="inlineStr"/>
      <c r="M118" s="28" t="inlineStr"/>
      <c r="N118" s="29">
        <f>IFERROR(IF($A118="","",SUMIFS('Daily Room Blocks'!$I$2:$I$201,'Daily Room Blocks'!$B$2:$B$201,$A118)),"")</f>
        <v/>
      </c>
      <c r="O118" s="29">
        <f>IFERROR(IF($A118="","",SUMIFS('Daily Room Blocks'!$J$2:$J$201,'Daily Room Blocks'!$B$2:$B$201,$A118)),"")</f>
        <v/>
      </c>
      <c r="P118" s="30">
        <f>IFERROR(IF($A118="","",$O118/$N118),"")</f>
        <v/>
      </c>
      <c r="Q118" s="31">
        <f>IFERROR(IF($A118="","",SUMIFS('Daily Room Blocks'!$O$2:$O$201,'Daily Room Blocks'!$B$2:$B$201,$A118)/$O118),"")</f>
        <v/>
      </c>
      <c r="R118" s="31">
        <f>IFERROR(IF($A118="","",SUMIFS('Daily Room Blocks'!$O$2:$O$201,'Daily Room Blocks'!$B$2:$B$201,$A118)),"")</f>
        <v/>
      </c>
      <c r="S118" s="32" t="inlineStr"/>
      <c r="T118" s="32" t="inlineStr"/>
      <c r="U118" s="33" t="inlineStr"/>
      <c r="V118" s="30">
        <f>IFERROR(IF($A118="","",IF($U118="",'Dashboard'!$B$5,$U118)),"")</f>
        <v/>
      </c>
      <c r="W118" s="33" t="inlineStr"/>
      <c r="X118" s="30">
        <f>IFERROR(IF($A118="","",IF($W118="",'Dashboard'!$B$6,$W118)),"")</f>
        <v/>
      </c>
      <c r="Y118" s="33" t="inlineStr"/>
      <c r="Z118" s="30">
        <f>IFERROR(IF($A118="","",IF($Y118="",'Dashboard'!$B$7,$Y118)),"")</f>
        <v/>
      </c>
      <c r="AA118" s="31">
        <f>IFERROR(IF($A118="","",($S118+$T118)*$V118),"")</f>
        <v/>
      </c>
      <c r="AB118" s="31">
        <f>IFERROR(IF($A118="","",($S118+$T118+$AA118)*$X118),"")</f>
        <v/>
      </c>
      <c r="AC118" s="31">
        <f>IFERROR(IF($A118="","",$R118*$Z118),"")</f>
        <v/>
      </c>
      <c r="AD118" s="31">
        <f>IFERROR(IF($A118="","",SUM($R118,$S118,$T118,$AA118,$AB118,$AC118)),"")</f>
        <v/>
      </c>
      <c r="AE118" s="32" t="inlineStr"/>
      <c r="AF118" s="32" t="inlineStr"/>
      <c r="AG118" s="31">
        <f>IFERROR(IF($A118="","",MAX(0,$AE118-$AF118)),"")</f>
        <v/>
      </c>
      <c r="AH118" s="27" t="inlineStr"/>
      <c r="AI118" s="34">
        <f>IFERROR(IF($A118="","",IF($AE118&lt;=0,"Not Required",IF($AG118&lt;=0,"Paid",IF($AH118="","Due Date Needed",IF($AH118&lt;TODAY(),"Overdue","Open"))))),"")</f>
        <v/>
      </c>
      <c r="AJ118" s="27" t="inlineStr"/>
      <c r="AK118" s="27" t="inlineStr"/>
      <c r="AL118" s="26" t="inlineStr"/>
      <c r="AM118" s="34">
        <f>IFERROR(IF($A118="","",IF(OR($E118="Canceled",$E118="Lost",$E118="Completed"),"Closed",IF(AND($L118&lt;&gt;"",$L118&lt;TODAY()),"Cutoff Passed",IF(AND($L118&lt;&gt;"",$L118&gt;=TODAY(),$L118&lt;=TODAY()+'Dashboard'!$B$8),"Cutoff Approaching",IF(AND($AK118&lt;&gt;"",$AK118&lt;TODAY()),"Follow-Up Overdue",IF(AND($L118&lt;&gt;"",$L118&lt;=TODAY()+'Dashboard'!$B$8,$N118&gt;0,$P118&lt;'Dashboard'!$B$10),"Low Pickup","On Track")))))),"")</f>
        <v/>
      </c>
      <c r="AN118" s="26" t="inlineStr"/>
    </row>
    <row r="119">
      <c r="A119" s="26" t="inlineStr"/>
      <c r="B119" s="26" t="inlineStr"/>
      <c r="C119" s="26" t="inlineStr"/>
      <c r="D119" s="26" t="inlineStr"/>
      <c r="E119" s="26" t="inlineStr"/>
      <c r="F119" s="26" t="inlineStr"/>
      <c r="G119" s="26" t="inlineStr"/>
      <c r="H119" s="26" t="inlineStr"/>
      <c r="I119" s="26" t="inlineStr"/>
      <c r="J119" s="27" t="inlineStr"/>
      <c r="K119" s="27" t="inlineStr"/>
      <c r="L119" s="27" t="inlineStr"/>
      <c r="M119" s="28" t="inlineStr"/>
      <c r="N119" s="29">
        <f>IFERROR(IF($A119="","",SUMIFS('Daily Room Blocks'!$I$2:$I$201,'Daily Room Blocks'!$B$2:$B$201,$A119)),"")</f>
        <v/>
      </c>
      <c r="O119" s="29">
        <f>IFERROR(IF($A119="","",SUMIFS('Daily Room Blocks'!$J$2:$J$201,'Daily Room Blocks'!$B$2:$B$201,$A119)),"")</f>
        <v/>
      </c>
      <c r="P119" s="30">
        <f>IFERROR(IF($A119="","",$O119/$N119),"")</f>
        <v/>
      </c>
      <c r="Q119" s="31">
        <f>IFERROR(IF($A119="","",SUMIFS('Daily Room Blocks'!$O$2:$O$201,'Daily Room Blocks'!$B$2:$B$201,$A119)/$O119),"")</f>
        <v/>
      </c>
      <c r="R119" s="31">
        <f>IFERROR(IF($A119="","",SUMIFS('Daily Room Blocks'!$O$2:$O$201,'Daily Room Blocks'!$B$2:$B$201,$A119)),"")</f>
        <v/>
      </c>
      <c r="S119" s="32" t="inlineStr"/>
      <c r="T119" s="32" t="inlineStr"/>
      <c r="U119" s="33" t="inlineStr"/>
      <c r="V119" s="30">
        <f>IFERROR(IF($A119="","",IF($U119="",'Dashboard'!$B$5,$U119)),"")</f>
        <v/>
      </c>
      <c r="W119" s="33" t="inlineStr"/>
      <c r="X119" s="30">
        <f>IFERROR(IF($A119="","",IF($W119="",'Dashboard'!$B$6,$W119)),"")</f>
        <v/>
      </c>
      <c r="Y119" s="33" t="inlineStr"/>
      <c r="Z119" s="30">
        <f>IFERROR(IF($A119="","",IF($Y119="",'Dashboard'!$B$7,$Y119)),"")</f>
        <v/>
      </c>
      <c r="AA119" s="31">
        <f>IFERROR(IF($A119="","",($S119+$T119)*$V119),"")</f>
        <v/>
      </c>
      <c r="AB119" s="31">
        <f>IFERROR(IF($A119="","",($S119+$T119+$AA119)*$X119),"")</f>
        <v/>
      </c>
      <c r="AC119" s="31">
        <f>IFERROR(IF($A119="","",$R119*$Z119),"")</f>
        <v/>
      </c>
      <c r="AD119" s="31">
        <f>IFERROR(IF($A119="","",SUM($R119,$S119,$T119,$AA119,$AB119,$AC119)),"")</f>
        <v/>
      </c>
      <c r="AE119" s="32" t="inlineStr"/>
      <c r="AF119" s="32" t="inlineStr"/>
      <c r="AG119" s="31">
        <f>IFERROR(IF($A119="","",MAX(0,$AE119-$AF119)),"")</f>
        <v/>
      </c>
      <c r="AH119" s="27" t="inlineStr"/>
      <c r="AI119" s="34">
        <f>IFERROR(IF($A119="","",IF($AE119&lt;=0,"Not Required",IF($AG119&lt;=0,"Paid",IF($AH119="","Due Date Needed",IF($AH119&lt;TODAY(),"Overdue","Open"))))),"")</f>
        <v/>
      </c>
      <c r="AJ119" s="27" t="inlineStr"/>
      <c r="AK119" s="27" t="inlineStr"/>
      <c r="AL119" s="26" t="inlineStr"/>
      <c r="AM119" s="34">
        <f>IFERROR(IF($A119="","",IF(OR($E119="Canceled",$E119="Lost",$E119="Completed"),"Closed",IF(AND($L119&lt;&gt;"",$L119&lt;TODAY()),"Cutoff Passed",IF(AND($L119&lt;&gt;"",$L119&gt;=TODAY(),$L119&lt;=TODAY()+'Dashboard'!$B$8),"Cutoff Approaching",IF(AND($AK119&lt;&gt;"",$AK119&lt;TODAY()),"Follow-Up Overdue",IF(AND($L119&lt;&gt;"",$L119&lt;=TODAY()+'Dashboard'!$B$8,$N119&gt;0,$P119&lt;'Dashboard'!$B$10),"Low Pickup","On Track")))))),"")</f>
        <v/>
      </c>
      <c r="AN119" s="26" t="inlineStr"/>
    </row>
    <row r="120">
      <c r="A120" s="26" t="inlineStr"/>
      <c r="B120" s="26" t="inlineStr"/>
      <c r="C120" s="26" t="inlineStr"/>
      <c r="D120" s="26" t="inlineStr"/>
      <c r="E120" s="26" t="inlineStr"/>
      <c r="F120" s="26" t="inlineStr"/>
      <c r="G120" s="26" t="inlineStr"/>
      <c r="H120" s="26" t="inlineStr"/>
      <c r="I120" s="26" t="inlineStr"/>
      <c r="J120" s="27" t="inlineStr"/>
      <c r="K120" s="27" t="inlineStr"/>
      <c r="L120" s="27" t="inlineStr"/>
      <c r="M120" s="28" t="inlineStr"/>
      <c r="N120" s="29">
        <f>IFERROR(IF($A120="","",SUMIFS('Daily Room Blocks'!$I$2:$I$201,'Daily Room Blocks'!$B$2:$B$201,$A120)),"")</f>
        <v/>
      </c>
      <c r="O120" s="29">
        <f>IFERROR(IF($A120="","",SUMIFS('Daily Room Blocks'!$J$2:$J$201,'Daily Room Blocks'!$B$2:$B$201,$A120)),"")</f>
        <v/>
      </c>
      <c r="P120" s="30">
        <f>IFERROR(IF($A120="","",$O120/$N120),"")</f>
        <v/>
      </c>
      <c r="Q120" s="31">
        <f>IFERROR(IF($A120="","",SUMIFS('Daily Room Blocks'!$O$2:$O$201,'Daily Room Blocks'!$B$2:$B$201,$A120)/$O120),"")</f>
        <v/>
      </c>
      <c r="R120" s="31">
        <f>IFERROR(IF($A120="","",SUMIFS('Daily Room Blocks'!$O$2:$O$201,'Daily Room Blocks'!$B$2:$B$201,$A120)),"")</f>
        <v/>
      </c>
      <c r="S120" s="32" t="inlineStr"/>
      <c r="T120" s="32" t="inlineStr"/>
      <c r="U120" s="33" t="inlineStr"/>
      <c r="V120" s="30">
        <f>IFERROR(IF($A120="","",IF($U120="",'Dashboard'!$B$5,$U120)),"")</f>
        <v/>
      </c>
      <c r="W120" s="33" t="inlineStr"/>
      <c r="X120" s="30">
        <f>IFERROR(IF($A120="","",IF($W120="",'Dashboard'!$B$6,$W120)),"")</f>
        <v/>
      </c>
      <c r="Y120" s="33" t="inlineStr"/>
      <c r="Z120" s="30">
        <f>IFERROR(IF($A120="","",IF($Y120="",'Dashboard'!$B$7,$Y120)),"")</f>
        <v/>
      </c>
      <c r="AA120" s="31">
        <f>IFERROR(IF($A120="","",($S120+$T120)*$V120),"")</f>
        <v/>
      </c>
      <c r="AB120" s="31">
        <f>IFERROR(IF($A120="","",($S120+$T120+$AA120)*$X120),"")</f>
        <v/>
      </c>
      <c r="AC120" s="31">
        <f>IFERROR(IF($A120="","",$R120*$Z120),"")</f>
        <v/>
      </c>
      <c r="AD120" s="31">
        <f>IFERROR(IF($A120="","",SUM($R120,$S120,$T120,$AA120,$AB120,$AC120)),"")</f>
        <v/>
      </c>
      <c r="AE120" s="32" t="inlineStr"/>
      <c r="AF120" s="32" t="inlineStr"/>
      <c r="AG120" s="31">
        <f>IFERROR(IF($A120="","",MAX(0,$AE120-$AF120)),"")</f>
        <v/>
      </c>
      <c r="AH120" s="27" t="inlineStr"/>
      <c r="AI120" s="34">
        <f>IFERROR(IF($A120="","",IF($AE120&lt;=0,"Not Required",IF($AG120&lt;=0,"Paid",IF($AH120="","Due Date Needed",IF($AH120&lt;TODAY(),"Overdue","Open"))))),"")</f>
        <v/>
      </c>
      <c r="AJ120" s="27" t="inlineStr"/>
      <c r="AK120" s="27" t="inlineStr"/>
      <c r="AL120" s="26" t="inlineStr"/>
      <c r="AM120" s="34">
        <f>IFERROR(IF($A120="","",IF(OR($E120="Canceled",$E120="Lost",$E120="Completed"),"Closed",IF(AND($L120&lt;&gt;"",$L120&lt;TODAY()),"Cutoff Passed",IF(AND($L120&lt;&gt;"",$L120&gt;=TODAY(),$L120&lt;=TODAY()+'Dashboard'!$B$8),"Cutoff Approaching",IF(AND($AK120&lt;&gt;"",$AK120&lt;TODAY()),"Follow-Up Overdue",IF(AND($L120&lt;&gt;"",$L120&lt;=TODAY()+'Dashboard'!$B$8,$N120&gt;0,$P120&lt;'Dashboard'!$B$10),"Low Pickup","On Track")))))),"")</f>
        <v/>
      </c>
      <c r="AN120" s="26" t="inlineStr"/>
    </row>
    <row r="121">
      <c r="A121" s="26" t="inlineStr"/>
      <c r="B121" s="26" t="inlineStr"/>
      <c r="C121" s="26" t="inlineStr"/>
      <c r="D121" s="26" t="inlineStr"/>
      <c r="E121" s="26" t="inlineStr"/>
      <c r="F121" s="26" t="inlineStr"/>
      <c r="G121" s="26" t="inlineStr"/>
      <c r="H121" s="26" t="inlineStr"/>
      <c r="I121" s="26" t="inlineStr"/>
      <c r="J121" s="27" t="inlineStr"/>
      <c r="K121" s="27" t="inlineStr"/>
      <c r="L121" s="27" t="inlineStr"/>
      <c r="M121" s="28" t="inlineStr"/>
      <c r="N121" s="29">
        <f>IFERROR(IF($A121="","",SUMIFS('Daily Room Blocks'!$I$2:$I$201,'Daily Room Blocks'!$B$2:$B$201,$A121)),"")</f>
        <v/>
      </c>
      <c r="O121" s="29">
        <f>IFERROR(IF($A121="","",SUMIFS('Daily Room Blocks'!$J$2:$J$201,'Daily Room Blocks'!$B$2:$B$201,$A121)),"")</f>
        <v/>
      </c>
      <c r="P121" s="30">
        <f>IFERROR(IF($A121="","",$O121/$N121),"")</f>
        <v/>
      </c>
      <c r="Q121" s="31">
        <f>IFERROR(IF($A121="","",SUMIFS('Daily Room Blocks'!$O$2:$O$201,'Daily Room Blocks'!$B$2:$B$201,$A121)/$O121),"")</f>
        <v/>
      </c>
      <c r="R121" s="31">
        <f>IFERROR(IF($A121="","",SUMIFS('Daily Room Blocks'!$O$2:$O$201,'Daily Room Blocks'!$B$2:$B$201,$A121)),"")</f>
        <v/>
      </c>
      <c r="S121" s="32" t="inlineStr"/>
      <c r="T121" s="32" t="inlineStr"/>
      <c r="U121" s="33" t="inlineStr"/>
      <c r="V121" s="30">
        <f>IFERROR(IF($A121="","",IF($U121="",'Dashboard'!$B$5,$U121)),"")</f>
        <v/>
      </c>
      <c r="W121" s="33" t="inlineStr"/>
      <c r="X121" s="30">
        <f>IFERROR(IF($A121="","",IF($W121="",'Dashboard'!$B$6,$W121)),"")</f>
        <v/>
      </c>
      <c r="Y121" s="33" t="inlineStr"/>
      <c r="Z121" s="30">
        <f>IFERROR(IF($A121="","",IF($Y121="",'Dashboard'!$B$7,$Y121)),"")</f>
        <v/>
      </c>
      <c r="AA121" s="31">
        <f>IFERROR(IF($A121="","",($S121+$T121)*$V121),"")</f>
        <v/>
      </c>
      <c r="AB121" s="31">
        <f>IFERROR(IF($A121="","",($S121+$T121+$AA121)*$X121),"")</f>
        <v/>
      </c>
      <c r="AC121" s="31">
        <f>IFERROR(IF($A121="","",$R121*$Z121),"")</f>
        <v/>
      </c>
      <c r="AD121" s="31">
        <f>IFERROR(IF($A121="","",SUM($R121,$S121,$T121,$AA121,$AB121,$AC121)),"")</f>
        <v/>
      </c>
      <c r="AE121" s="32" t="inlineStr"/>
      <c r="AF121" s="32" t="inlineStr"/>
      <c r="AG121" s="31">
        <f>IFERROR(IF($A121="","",MAX(0,$AE121-$AF121)),"")</f>
        <v/>
      </c>
      <c r="AH121" s="27" t="inlineStr"/>
      <c r="AI121" s="34">
        <f>IFERROR(IF($A121="","",IF($AE121&lt;=0,"Not Required",IF($AG121&lt;=0,"Paid",IF($AH121="","Due Date Needed",IF($AH121&lt;TODAY(),"Overdue","Open"))))),"")</f>
        <v/>
      </c>
      <c r="AJ121" s="27" t="inlineStr"/>
      <c r="AK121" s="27" t="inlineStr"/>
      <c r="AL121" s="26" t="inlineStr"/>
      <c r="AM121" s="34">
        <f>IFERROR(IF($A121="","",IF(OR($E121="Canceled",$E121="Lost",$E121="Completed"),"Closed",IF(AND($L121&lt;&gt;"",$L121&lt;TODAY()),"Cutoff Passed",IF(AND($L121&lt;&gt;"",$L121&gt;=TODAY(),$L121&lt;=TODAY()+'Dashboard'!$B$8),"Cutoff Approaching",IF(AND($AK121&lt;&gt;"",$AK121&lt;TODAY()),"Follow-Up Overdue",IF(AND($L121&lt;&gt;"",$L121&lt;=TODAY()+'Dashboard'!$B$8,$N121&gt;0,$P121&lt;'Dashboard'!$B$10),"Low Pickup","On Track")))))),"")</f>
        <v/>
      </c>
      <c r="AN121" s="26" t="inlineStr"/>
    </row>
    <row r="122">
      <c r="A122" s="26" t="inlineStr"/>
      <c r="B122" s="26" t="inlineStr"/>
      <c r="C122" s="26" t="inlineStr"/>
      <c r="D122" s="26" t="inlineStr"/>
      <c r="E122" s="26" t="inlineStr"/>
      <c r="F122" s="26" t="inlineStr"/>
      <c r="G122" s="26" t="inlineStr"/>
      <c r="H122" s="26" t="inlineStr"/>
      <c r="I122" s="26" t="inlineStr"/>
      <c r="J122" s="27" t="inlineStr"/>
      <c r="K122" s="27" t="inlineStr"/>
      <c r="L122" s="27" t="inlineStr"/>
      <c r="M122" s="28" t="inlineStr"/>
      <c r="N122" s="29">
        <f>IFERROR(IF($A122="","",SUMIFS('Daily Room Blocks'!$I$2:$I$201,'Daily Room Blocks'!$B$2:$B$201,$A122)),"")</f>
        <v/>
      </c>
      <c r="O122" s="29">
        <f>IFERROR(IF($A122="","",SUMIFS('Daily Room Blocks'!$J$2:$J$201,'Daily Room Blocks'!$B$2:$B$201,$A122)),"")</f>
        <v/>
      </c>
      <c r="P122" s="30">
        <f>IFERROR(IF($A122="","",$O122/$N122),"")</f>
        <v/>
      </c>
      <c r="Q122" s="31">
        <f>IFERROR(IF($A122="","",SUMIFS('Daily Room Blocks'!$O$2:$O$201,'Daily Room Blocks'!$B$2:$B$201,$A122)/$O122),"")</f>
        <v/>
      </c>
      <c r="R122" s="31">
        <f>IFERROR(IF($A122="","",SUMIFS('Daily Room Blocks'!$O$2:$O$201,'Daily Room Blocks'!$B$2:$B$201,$A122)),"")</f>
        <v/>
      </c>
      <c r="S122" s="32" t="inlineStr"/>
      <c r="T122" s="32" t="inlineStr"/>
      <c r="U122" s="33" t="inlineStr"/>
      <c r="V122" s="30">
        <f>IFERROR(IF($A122="","",IF($U122="",'Dashboard'!$B$5,$U122)),"")</f>
        <v/>
      </c>
      <c r="W122" s="33" t="inlineStr"/>
      <c r="X122" s="30">
        <f>IFERROR(IF($A122="","",IF($W122="",'Dashboard'!$B$6,$W122)),"")</f>
        <v/>
      </c>
      <c r="Y122" s="33" t="inlineStr"/>
      <c r="Z122" s="30">
        <f>IFERROR(IF($A122="","",IF($Y122="",'Dashboard'!$B$7,$Y122)),"")</f>
        <v/>
      </c>
      <c r="AA122" s="31">
        <f>IFERROR(IF($A122="","",($S122+$T122)*$V122),"")</f>
        <v/>
      </c>
      <c r="AB122" s="31">
        <f>IFERROR(IF($A122="","",($S122+$T122+$AA122)*$X122),"")</f>
        <v/>
      </c>
      <c r="AC122" s="31">
        <f>IFERROR(IF($A122="","",$R122*$Z122),"")</f>
        <v/>
      </c>
      <c r="AD122" s="31">
        <f>IFERROR(IF($A122="","",SUM($R122,$S122,$T122,$AA122,$AB122,$AC122)),"")</f>
        <v/>
      </c>
      <c r="AE122" s="32" t="inlineStr"/>
      <c r="AF122" s="32" t="inlineStr"/>
      <c r="AG122" s="31">
        <f>IFERROR(IF($A122="","",MAX(0,$AE122-$AF122)),"")</f>
        <v/>
      </c>
      <c r="AH122" s="27" t="inlineStr"/>
      <c r="AI122" s="34">
        <f>IFERROR(IF($A122="","",IF($AE122&lt;=0,"Not Required",IF($AG122&lt;=0,"Paid",IF($AH122="","Due Date Needed",IF($AH122&lt;TODAY(),"Overdue","Open"))))),"")</f>
        <v/>
      </c>
      <c r="AJ122" s="27" t="inlineStr"/>
      <c r="AK122" s="27" t="inlineStr"/>
      <c r="AL122" s="26" t="inlineStr"/>
      <c r="AM122" s="34">
        <f>IFERROR(IF($A122="","",IF(OR($E122="Canceled",$E122="Lost",$E122="Completed"),"Closed",IF(AND($L122&lt;&gt;"",$L122&lt;TODAY()),"Cutoff Passed",IF(AND($L122&lt;&gt;"",$L122&gt;=TODAY(),$L122&lt;=TODAY()+'Dashboard'!$B$8),"Cutoff Approaching",IF(AND($AK122&lt;&gt;"",$AK122&lt;TODAY()),"Follow-Up Overdue",IF(AND($L122&lt;&gt;"",$L122&lt;=TODAY()+'Dashboard'!$B$8,$N122&gt;0,$P122&lt;'Dashboard'!$B$10),"Low Pickup","On Track")))))),"")</f>
        <v/>
      </c>
      <c r="AN122" s="26" t="inlineStr"/>
    </row>
    <row r="123">
      <c r="A123" s="26" t="inlineStr"/>
      <c r="B123" s="26" t="inlineStr"/>
      <c r="C123" s="26" t="inlineStr"/>
      <c r="D123" s="26" t="inlineStr"/>
      <c r="E123" s="26" t="inlineStr"/>
      <c r="F123" s="26" t="inlineStr"/>
      <c r="G123" s="26" t="inlineStr"/>
      <c r="H123" s="26" t="inlineStr"/>
      <c r="I123" s="26" t="inlineStr"/>
      <c r="J123" s="27" t="inlineStr"/>
      <c r="K123" s="27" t="inlineStr"/>
      <c r="L123" s="27" t="inlineStr"/>
      <c r="M123" s="28" t="inlineStr"/>
      <c r="N123" s="29">
        <f>IFERROR(IF($A123="","",SUMIFS('Daily Room Blocks'!$I$2:$I$201,'Daily Room Blocks'!$B$2:$B$201,$A123)),"")</f>
        <v/>
      </c>
      <c r="O123" s="29">
        <f>IFERROR(IF($A123="","",SUMIFS('Daily Room Blocks'!$J$2:$J$201,'Daily Room Blocks'!$B$2:$B$201,$A123)),"")</f>
        <v/>
      </c>
      <c r="P123" s="30">
        <f>IFERROR(IF($A123="","",$O123/$N123),"")</f>
        <v/>
      </c>
      <c r="Q123" s="31">
        <f>IFERROR(IF($A123="","",SUMIFS('Daily Room Blocks'!$O$2:$O$201,'Daily Room Blocks'!$B$2:$B$201,$A123)/$O123),"")</f>
        <v/>
      </c>
      <c r="R123" s="31">
        <f>IFERROR(IF($A123="","",SUMIFS('Daily Room Blocks'!$O$2:$O$201,'Daily Room Blocks'!$B$2:$B$201,$A123)),"")</f>
        <v/>
      </c>
      <c r="S123" s="32" t="inlineStr"/>
      <c r="T123" s="32" t="inlineStr"/>
      <c r="U123" s="33" t="inlineStr"/>
      <c r="V123" s="30">
        <f>IFERROR(IF($A123="","",IF($U123="",'Dashboard'!$B$5,$U123)),"")</f>
        <v/>
      </c>
      <c r="W123" s="33" t="inlineStr"/>
      <c r="X123" s="30">
        <f>IFERROR(IF($A123="","",IF($W123="",'Dashboard'!$B$6,$W123)),"")</f>
        <v/>
      </c>
      <c r="Y123" s="33" t="inlineStr"/>
      <c r="Z123" s="30">
        <f>IFERROR(IF($A123="","",IF($Y123="",'Dashboard'!$B$7,$Y123)),"")</f>
        <v/>
      </c>
      <c r="AA123" s="31">
        <f>IFERROR(IF($A123="","",($S123+$T123)*$V123),"")</f>
        <v/>
      </c>
      <c r="AB123" s="31">
        <f>IFERROR(IF($A123="","",($S123+$T123+$AA123)*$X123),"")</f>
        <v/>
      </c>
      <c r="AC123" s="31">
        <f>IFERROR(IF($A123="","",$R123*$Z123),"")</f>
        <v/>
      </c>
      <c r="AD123" s="31">
        <f>IFERROR(IF($A123="","",SUM($R123,$S123,$T123,$AA123,$AB123,$AC123)),"")</f>
        <v/>
      </c>
      <c r="AE123" s="32" t="inlineStr"/>
      <c r="AF123" s="32" t="inlineStr"/>
      <c r="AG123" s="31">
        <f>IFERROR(IF($A123="","",MAX(0,$AE123-$AF123)),"")</f>
        <v/>
      </c>
      <c r="AH123" s="27" t="inlineStr"/>
      <c r="AI123" s="34">
        <f>IFERROR(IF($A123="","",IF($AE123&lt;=0,"Not Required",IF($AG123&lt;=0,"Paid",IF($AH123="","Due Date Needed",IF($AH123&lt;TODAY(),"Overdue","Open"))))),"")</f>
        <v/>
      </c>
      <c r="AJ123" s="27" t="inlineStr"/>
      <c r="AK123" s="27" t="inlineStr"/>
      <c r="AL123" s="26" t="inlineStr"/>
      <c r="AM123" s="34">
        <f>IFERROR(IF($A123="","",IF(OR($E123="Canceled",$E123="Lost",$E123="Completed"),"Closed",IF(AND($L123&lt;&gt;"",$L123&lt;TODAY()),"Cutoff Passed",IF(AND($L123&lt;&gt;"",$L123&gt;=TODAY(),$L123&lt;=TODAY()+'Dashboard'!$B$8),"Cutoff Approaching",IF(AND($AK123&lt;&gt;"",$AK123&lt;TODAY()),"Follow-Up Overdue",IF(AND($L123&lt;&gt;"",$L123&lt;=TODAY()+'Dashboard'!$B$8,$N123&gt;0,$P123&lt;'Dashboard'!$B$10),"Low Pickup","On Track")))))),"")</f>
        <v/>
      </c>
      <c r="AN123" s="26" t="inlineStr"/>
    </row>
    <row r="124">
      <c r="A124" s="26" t="inlineStr"/>
      <c r="B124" s="26" t="inlineStr"/>
      <c r="C124" s="26" t="inlineStr"/>
      <c r="D124" s="26" t="inlineStr"/>
      <c r="E124" s="26" t="inlineStr"/>
      <c r="F124" s="26" t="inlineStr"/>
      <c r="G124" s="26" t="inlineStr"/>
      <c r="H124" s="26" t="inlineStr"/>
      <c r="I124" s="26" t="inlineStr"/>
      <c r="J124" s="27" t="inlineStr"/>
      <c r="K124" s="27" t="inlineStr"/>
      <c r="L124" s="27" t="inlineStr"/>
      <c r="M124" s="28" t="inlineStr"/>
      <c r="N124" s="29">
        <f>IFERROR(IF($A124="","",SUMIFS('Daily Room Blocks'!$I$2:$I$201,'Daily Room Blocks'!$B$2:$B$201,$A124)),"")</f>
        <v/>
      </c>
      <c r="O124" s="29">
        <f>IFERROR(IF($A124="","",SUMIFS('Daily Room Blocks'!$J$2:$J$201,'Daily Room Blocks'!$B$2:$B$201,$A124)),"")</f>
        <v/>
      </c>
      <c r="P124" s="30">
        <f>IFERROR(IF($A124="","",$O124/$N124),"")</f>
        <v/>
      </c>
      <c r="Q124" s="31">
        <f>IFERROR(IF($A124="","",SUMIFS('Daily Room Blocks'!$O$2:$O$201,'Daily Room Blocks'!$B$2:$B$201,$A124)/$O124),"")</f>
        <v/>
      </c>
      <c r="R124" s="31">
        <f>IFERROR(IF($A124="","",SUMIFS('Daily Room Blocks'!$O$2:$O$201,'Daily Room Blocks'!$B$2:$B$201,$A124)),"")</f>
        <v/>
      </c>
      <c r="S124" s="32" t="inlineStr"/>
      <c r="T124" s="32" t="inlineStr"/>
      <c r="U124" s="33" t="inlineStr"/>
      <c r="V124" s="30">
        <f>IFERROR(IF($A124="","",IF($U124="",'Dashboard'!$B$5,$U124)),"")</f>
        <v/>
      </c>
      <c r="W124" s="33" t="inlineStr"/>
      <c r="X124" s="30">
        <f>IFERROR(IF($A124="","",IF($W124="",'Dashboard'!$B$6,$W124)),"")</f>
        <v/>
      </c>
      <c r="Y124" s="33" t="inlineStr"/>
      <c r="Z124" s="30">
        <f>IFERROR(IF($A124="","",IF($Y124="",'Dashboard'!$B$7,$Y124)),"")</f>
        <v/>
      </c>
      <c r="AA124" s="31">
        <f>IFERROR(IF($A124="","",($S124+$T124)*$V124),"")</f>
        <v/>
      </c>
      <c r="AB124" s="31">
        <f>IFERROR(IF($A124="","",($S124+$T124+$AA124)*$X124),"")</f>
        <v/>
      </c>
      <c r="AC124" s="31">
        <f>IFERROR(IF($A124="","",$R124*$Z124),"")</f>
        <v/>
      </c>
      <c r="AD124" s="31">
        <f>IFERROR(IF($A124="","",SUM($R124,$S124,$T124,$AA124,$AB124,$AC124)),"")</f>
        <v/>
      </c>
      <c r="AE124" s="32" t="inlineStr"/>
      <c r="AF124" s="32" t="inlineStr"/>
      <c r="AG124" s="31">
        <f>IFERROR(IF($A124="","",MAX(0,$AE124-$AF124)),"")</f>
        <v/>
      </c>
      <c r="AH124" s="27" t="inlineStr"/>
      <c r="AI124" s="34">
        <f>IFERROR(IF($A124="","",IF($AE124&lt;=0,"Not Required",IF($AG124&lt;=0,"Paid",IF($AH124="","Due Date Needed",IF($AH124&lt;TODAY(),"Overdue","Open"))))),"")</f>
        <v/>
      </c>
      <c r="AJ124" s="27" t="inlineStr"/>
      <c r="AK124" s="27" t="inlineStr"/>
      <c r="AL124" s="26" t="inlineStr"/>
      <c r="AM124" s="34">
        <f>IFERROR(IF($A124="","",IF(OR($E124="Canceled",$E124="Lost",$E124="Completed"),"Closed",IF(AND($L124&lt;&gt;"",$L124&lt;TODAY()),"Cutoff Passed",IF(AND($L124&lt;&gt;"",$L124&gt;=TODAY(),$L124&lt;=TODAY()+'Dashboard'!$B$8),"Cutoff Approaching",IF(AND($AK124&lt;&gt;"",$AK124&lt;TODAY()),"Follow-Up Overdue",IF(AND($L124&lt;&gt;"",$L124&lt;=TODAY()+'Dashboard'!$B$8,$N124&gt;0,$P124&lt;'Dashboard'!$B$10),"Low Pickup","On Track")))))),"")</f>
        <v/>
      </c>
      <c r="AN124" s="26" t="inlineStr"/>
    </row>
    <row r="125">
      <c r="A125" s="26" t="inlineStr"/>
      <c r="B125" s="26" t="inlineStr"/>
      <c r="C125" s="26" t="inlineStr"/>
      <c r="D125" s="26" t="inlineStr"/>
      <c r="E125" s="26" t="inlineStr"/>
      <c r="F125" s="26" t="inlineStr"/>
      <c r="G125" s="26" t="inlineStr"/>
      <c r="H125" s="26" t="inlineStr"/>
      <c r="I125" s="26" t="inlineStr"/>
      <c r="J125" s="27" t="inlineStr"/>
      <c r="K125" s="27" t="inlineStr"/>
      <c r="L125" s="27" t="inlineStr"/>
      <c r="M125" s="28" t="inlineStr"/>
      <c r="N125" s="29">
        <f>IFERROR(IF($A125="","",SUMIFS('Daily Room Blocks'!$I$2:$I$201,'Daily Room Blocks'!$B$2:$B$201,$A125)),"")</f>
        <v/>
      </c>
      <c r="O125" s="29">
        <f>IFERROR(IF($A125="","",SUMIFS('Daily Room Blocks'!$J$2:$J$201,'Daily Room Blocks'!$B$2:$B$201,$A125)),"")</f>
        <v/>
      </c>
      <c r="P125" s="30">
        <f>IFERROR(IF($A125="","",$O125/$N125),"")</f>
        <v/>
      </c>
      <c r="Q125" s="31">
        <f>IFERROR(IF($A125="","",SUMIFS('Daily Room Blocks'!$O$2:$O$201,'Daily Room Blocks'!$B$2:$B$201,$A125)/$O125),"")</f>
        <v/>
      </c>
      <c r="R125" s="31">
        <f>IFERROR(IF($A125="","",SUMIFS('Daily Room Blocks'!$O$2:$O$201,'Daily Room Blocks'!$B$2:$B$201,$A125)),"")</f>
        <v/>
      </c>
      <c r="S125" s="32" t="inlineStr"/>
      <c r="T125" s="32" t="inlineStr"/>
      <c r="U125" s="33" t="inlineStr"/>
      <c r="V125" s="30">
        <f>IFERROR(IF($A125="","",IF($U125="",'Dashboard'!$B$5,$U125)),"")</f>
        <v/>
      </c>
      <c r="W125" s="33" t="inlineStr"/>
      <c r="X125" s="30">
        <f>IFERROR(IF($A125="","",IF($W125="",'Dashboard'!$B$6,$W125)),"")</f>
        <v/>
      </c>
      <c r="Y125" s="33" t="inlineStr"/>
      <c r="Z125" s="30">
        <f>IFERROR(IF($A125="","",IF($Y125="",'Dashboard'!$B$7,$Y125)),"")</f>
        <v/>
      </c>
      <c r="AA125" s="31">
        <f>IFERROR(IF($A125="","",($S125+$T125)*$V125),"")</f>
        <v/>
      </c>
      <c r="AB125" s="31">
        <f>IFERROR(IF($A125="","",($S125+$T125+$AA125)*$X125),"")</f>
        <v/>
      </c>
      <c r="AC125" s="31">
        <f>IFERROR(IF($A125="","",$R125*$Z125),"")</f>
        <v/>
      </c>
      <c r="AD125" s="31">
        <f>IFERROR(IF($A125="","",SUM($R125,$S125,$T125,$AA125,$AB125,$AC125)),"")</f>
        <v/>
      </c>
      <c r="AE125" s="32" t="inlineStr"/>
      <c r="AF125" s="32" t="inlineStr"/>
      <c r="AG125" s="31">
        <f>IFERROR(IF($A125="","",MAX(0,$AE125-$AF125)),"")</f>
        <v/>
      </c>
      <c r="AH125" s="27" t="inlineStr"/>
      <c r="AI125" s="34">
        <f>IFERROR(IF($A125="","",IF($AE125&lt;=0,"Not Required",IF($AG125&lt;=0,"Paid",IF($AH125="","Due Date Needed",IF($AH125&lt;TODAY(),"Overdue","Open"))))),"")</f>
        <v/>
      </c>
      <c r="AJ125" s="27" t="inlineStr"/>
      <c r="AK125" s="27" t="inlineStr"/>
      <c r="AL125" s="26" t="inlineStr"/>
      <c r="AM125" s="34">
        <f>IFERROR(IF($A125="","",IF(OR($E125="Canceled",$E125="Lost",$E125="Completed"),"Closed",IF(AND($L125&lt;&gt;"",$L125&lt;TODAY()),"Cutoff Passed",IF(AND($L125&lt;&gt;"",$L125&gt;=TODAY(),$L125&lt;=TODAY()+'Dashboard'!$B$8),"Cutoff Approaching",IF(AND($AK125&lt;&gt;"",$AK125&lt;TODAY()),"Follow-Up Overdue",IF(AND($L125&lt;&gt;"",$L125&lt;=TODAY()+'Dashboard'!$B$8,$N125&gt;0,$P125&lt;'Dashboard'!$B$10),"Low Pickup","On Track")))))),"")</f>
        <v/>
      </c>
      <c r="AN125" s="26" t="inlineStr"/>
    </row>
    <row r="126">
      <c r="A126" s="26" t="inlineStr"/>
      <c r="B126" s="26" t="inlineStr"/>
      <c r="C126" s="26" t="inlineStr"/>
      <c r="D126" s="26" t="inlineStr"/>
      <c r="E126" s="26" t="inlineStr"/>
      <c r="F126" s="26" t="inlineStr"/>
      <c r="G126" s="26" t="inlineStr"/>
      <c r="H126" s="26" t="inlineStr"/>
      <c r="I126" s="26" t="inlineStr"/>
      <c r="J126" s="27" t="inlineStr"/>
      <c r="K126" s="27" t="inlineStr"/>
      <c r="L126" s="27" t="inlineStr"/>
      <c r="M126" s="28" t="inlineStr"/>
      <c r="N126" s="29">
        <f>IFERROR(IF($A126="","",SUMIFS('Daily Room Blocks'!$I$2:$I$201,'Daily Room Blocks'!$B$2:$B$201,$A126)),"")</f>
        <v/>
      </c>
      <c r="O126" s="29">
        <f>IFERROR(IF($A126="","",SUMIFS('Daily Room Blocks'!$J$2:$J$201,'Daily Room Blocks'!$B$2:$B$201,$A126)),"")</f>
        <v/>
      </c>
      <c r="P126" s="30">
        <f>IFERROR(IF($A126="","",$O126/$N126),"")</f>
        <v/>
      </c>
      <c r="Q126" s="31">
        <f>IFERROR(IF($A126="","",SUMIFS('Daily Room Blocks'!$O$2:$O$201,'Daily Room Blocks'!$B$2:$B$201,$A126)/$O126),"")</f>
        <v/>
      </c>
      <c r="R126" s="31">
        <f>IFERROR(IF($A126="","",SUMIFS('Daily Room Blocks'!$O$2:$O$201,'Daily Room Blocks'!$B$2:$B$201,$A126)),"")</f>
        <v/>
      </c>
      <c r="S126" s="32" t="inlineStr"/>
      <c r="T126" s="32" t="inlineStr"/>
      <c r="U126" s="33" t="inlineStr"/>
      <c r="V126" s="30">
        <f>IFERROR(IF($A126="","",IF($U126="",'Dashboard'!$B$5,$U126)),"")</f>
        <v/>
      </c>
      <c r="W126" s="33" t="inlineStr"/>
      <c r="X126" s="30">
        <f>IFERROR(IF($A126="","",IF($W126="",'Dashboard'!$B$6,$W126)),"")</f>
        <v/>
      </c>
      <c r="Y126" s="33" t="inlineStr"/>
      <c r="Z126" s="30">
        <f>IFERROR(IF($A126="","",IF($Y126="",'Dashboard'!$B$7,$Y126)),"")</f>
        <v/>
      </c>
      <c r="AA126" s="31">
        <f>IFERROR(IF($A126="","",($S126+$T126)*$V126),"")</f>
        <v/>
      </c>
      <c r="AB126" s="31">
        <f>IFERROR(IF($A126="","",($S126+$T126+$AA126)*$X126),"")</f>
        <v/>
      </c>
      <c r="AC126" s="31">
        <f>IFERROR(IF($A126="","",$R126*$Z126),"")</f>
        <v/>
      </c>
      <c r="AD126" s="31">
        <f>IFERROR(IF($A126="","",SUM($R126,$S126,$T126,$AA126,$AB126,$AC126)),"")</f>
        <v/>
      </c>
      <c r="AE126" s="32" t="inlineStr"/>
      <c r="AF126" s="32" t="inlineStr"/>
      <c r="AG126" s="31">
        <f>IFERROR(IF($A126="","",MAX(0,$AE126-$AF126)),"")</f>
        <v/>
      </c>
      <c r="AH126" s="27" t="inlineStr"/>
      <c r="AI126" s="34">
        <f>IFERROR(IF($A126="","",IF($AE126&lt;=0,"Not Required",IF($AG126&lt;=0,"Paid",IF($AH126="","Due Date Needed",IF($AH126&lt;TODAY(),"Overdue","Open"))))),"")</f>
        <v/>
      </c>
      <c r="AJ126" s="27" t="inlineStr"/>
      <c r="AK126" s="27" t="inlineStr"/>
      <c r="AL126" s="26" t="inlineStr"/>
      <c r="AM126" s="34">
        <f>IFERROR(IF($A126="","",IF(OR($E126="Canceled",$E126="Lost",$E126="Completed"),"Closed",IF(AND($L126&lt;&gt;"",$L126&lt;TODAY()),"Cutoff Passed",IF(AND($L126&lt;&gt;"",$L126&gt;=TODAY(),$L126&lt;=TODAY()+'Dashboard'!$B$8),"Cutoff Approaching",IF(AND($AK126&lt;&gt;"",$AK126&lt;TODAY()),"Follow-Up Overdue",IF(AND($L126&lt;&gt;"",$L126&lt;=TODAY()+'Dashboard'!$B$8,$N126&gt;0,$P126&lt;'Dashboard'!$B$10),"Low Pickup","On Track")))))),"")</f>
        <v/>
      </c>
      <c r="AN126" s="26" t="inlineStr"/>
    </row>
    <row r="127">
      <c r="A127" s="26" t="inlineStr"/>
      <c r="B127" s="26" t="inlineStr"/>
      <c r="C127" s="26" t="inlineStr"/>
      <c r="D127" s="26" t="inlineStr"/>
      <c r="E127" s="26" t="inlineStr"/>
      <c r="F127" s="26" t="inlineStr"/>
      <c r="G127" s="26" t="inlineStr"/>
      <c r="H127" s="26" t="inlineStr"/>
      <c r="I127" s="26" t="inlineStr"/>
      <c r="J127" s="27" t="inlineStr"/>
      <c r="K127" s="27" t="inlineStr"/>
      <c r="L127" s="27" t="inlineStr"/>
      <c r="M127" s="28" t="inlineStr"/>
      <c r="N127" s="29">
        <f>IFERROR(IF($A127="","",SUMIFS('Daily Room Blocks'!$I$2:$I$201,'Daily Room Blocks'!$B$2:$B$201,$A127)),"")</f>
        <v/>
      </c>
      <c r="O127" s="29">
        <f>IFERROR(IF($A127="","",SUMIFS('Daily Room Blocks'!$J$2:$J$201,'Daily Room Blocks'!$B$2:$B$201,$A127)),"")</f>
        <v/>
      </c>
      <c r="P127" s="30">
        <f>IFERROR(IF($A127="","",$O127/$N127),"")</f>
        <v/>
      </c>
      <c r="Q127" s="31">
        <f>IFERROR(IF($A127="","",SUMIFS('Daily Room Blocks'!$O$2:$O$201,'Daily Room Blocks'!$B$2:$B$201,$A127)/$O127),"")</f>
        <v/>
      </c>
      <c r="R127" s="31">
        <f>IFERROR(IF($A127="","",SUMIFS('Daily Room Blocks'!$O$2:$O$201,'Daily Room Blocks'!$B$2:$B$201,$A127)),"")</f>
        <v/>
      </c>
      <c r="S127" s="32" t="inlineStr"/>
      <c r="T127" s="32" t="inlineStr"/>
      <c r="U127" s="33" t="inlineStr"/>
      <c r="V127" s="30">
        <f>IFERROR(IF($A127="","",IF($U127="",'Dashboard'!$B$5,$U127)),"")</f>
        <v/>
      </c>
      <c r="W127" s="33" t="inlineStr"/>
      <c r="X127" s="30">
        <f>IFERROR(IF($A127="","",IF($W127="",'Dashboard'!$B$6,$W127)),"")</f>
        <v/>
      </c>
      <c r="Y127" s="33" t="inlineStr"/>
      <c r="Z127" s="30">
        <f>IFERROR(IF($A127="","",IF($Y127="",'Dashboard'!$B$7,$Y127)),"")</f>
        <v/>
      </c>
      <c r="AA127" s="31">
        <f>IFERROR(IF($A127="","",($S127+$T127)*$V127),"")</f>
        <v/>
      </c>
      <c r="AB127" s="31">
        <f>IFERROR(IF($A127="","",($S127+$T127+$AA127)*$X127),"")</f>
        <v/>
      </c>
      <c r="AC127" s="31">
        <f>IFERROR(IF($A127="","",$R127*$Z127),"")</f>
        <v/>
      </c>
      <c r="AD127" s="31">
        <f>IFERROR(IF($A127="","",SUM($R127,$S127,$T127,$AA127,$AB127,$AC127)),"")</f>
        <v/>
      </c>
      <c r="AE127" s="32" t="inlineStr"/>
      <c r="AF127" s="32" t="inlineStr"/>
      <c r="AG127" s="31">
        <f>IFERROR(IF($A127="","",MAX(0,$AE127-$AF127)),"")</f>
        <v/>
      </c>
      <c r="AH127" s="27" t="inlineStr"/>
      <c r="AI127" s="34">
        <f>IFERROR(IF($A127="","",IF($AE127&lt;=0,"Not Required",IF($AG127&lt;=0,"Paid",IF($AH127="","Due Date Needed",IF($AH127&lt;TODAY(),"Overdue","Open"))))),"")</f>
        <v/>
      </c>
      <c r="AJ127" s="27" t="inlineStr"/>
      <c r="AK127" s="27" t="inlineStr"/>
      <c r="AL127" s="26" t="inlineStr"/>
      <c r="AM127" s="34">
        <f>IFERROR(IF($A127="","",IF(OR($E127="Canceled",$E127="Lost",$E127="Completed"),"Closed",IF(AND($L127&lt;&gt;"",$L127&lt;TODAY()),"Cutoff Passed",IF(AND($L127&lt;&gt;"",$L127&gt;=TODAY(),$L127&lt;=TODAY()+'Dashboard'!$B$8),"Cutoff Approaching",IF(AND($AK127&lt;&gt;"",$AK127&lt;TODAY()),"Follow-Up Overdue",IF(AND($L127&lt;&gt;"",$L127&lt;=TODAY()+'Dashboard'!$B$8,$N127&gt;0,$P127&lt;'Dashboard'!$B$10),"Low Pickup","On Track")))))),"")</f>
        <v/>
      </c>
      <c r="AN127" s="26" t="inlineStr"/>
    </row>
    <row r="128">
      <c r="A128" s="26" t="inlineStr"/>
      <c r="B128" s="26" t="inlineStr"/>
      <c r="C128" s="26" t="inlineStr"/>
      <c r="D128" s="26" t="inlineStr"/>
      <c r="E128" s="26" t="inlineStr"/>
      <c r="F128" s="26" t="inlineStr"/>
      <c r="G128" s="26" t="inlineStr"/>
      <c r="H128" s="26" t="inlineStr"/>
      <c r="I128" s="26" t="inlineStr"/>
      <c r="J128" s="27" t="inlineStr"/>
      <c r="K128" s="27" t="inlineStr"/>
      <c r="L128" s="27" t="inlineStr"/>
      <c r="M128" s="28" t="inlineStr"/>
      <c r="N128" s="29">
        <f>IFERROR(IF($A128="","",SUMIFS('Daily Room Blocks'!$I$2:$I$201,'Daily Room Blocks'!$B$2:$B$201,$A128)),"")</f>
        <v/>
      </c>
      <c r="O128" s="29">
        <f>IFERROR(IF($A128="","",SUMIFS('Daily Room Blocks'!$J$2:$J$201,'Daily Room Blocks'!$B$2:$B$201,$A128)),"")</f>
        <v/>
      </c>
      <c r="P128" s="30">
        <f>IFERROR(IF($A128="","",$O128/$N128),"")</f>
        <v/>
      </c>
      <c r="Q128" s="31">
        <f>IFERROR(IF($A128="","",SUMIFS('Daily Room Blocks'!$O$2:$O$201,'Daily Room Blocks'!$B$2:$B$201,$A128)/$O128),"")</f>
        <v/>
      </c>
      <c r="R128" s="31">
        <f>IFERROR(IF($A128="","",SUMIFS('Daily Room Blocks'!$O$2:$O$201,'Daily Room Blocks'!$B$2:$B$201,$A128)),"")</f>
        <v/>
      </c>
      <c r="S128" s="32" t="inlineStr"/>
      <c r="T128" s="32" t="inlineStr"/>
      <c r="U128" s="33" t="inlineStr"/>
      <c r="V128" s="30">
        <f>IFERROR(IF($A128="","",IF($U128="",'Dashboard'!$B$5,$U128)),"")</f>
        <v/>
      </c>
      <c r="W128" s="33" t="inlineStr"/>
      <c r="X128" s="30">
        <f>IFERROR(IF($A128="","",IF($W128="",'Dashboard'!$B$6,$W128)),"")</f>
        <v/>
      </c>
      <c r="Y128" s="33" t="inlineStr"/>
      <c r="Z128" s="30">
        <f>IFERROR(IF($A128="","",IF($Y128="",'Dashboard'!$B$7,$Y128)),"")</f>
        <v/>
      </c>
      <c r="AA128" s="31">
        <f>IFERROR(IF($A128="","",($S128+$T128)*$V128),"")</f>
        <v/>
      </c>
      <c r="AB128" s="31">
        <f>IFERROR(IF($A128="","",($S128+$T128+$AA128)*$X128),"")</f>
        <v/>
      </c>
      <c r="AC128" s="31">
        <f>IFERROR(IF($A128="","",$R128*$Z128),"")</f>
        <v/>
      </c>
      <c r="AD128" s="31">
        <f>IFERROR(IF($A128="","",SUM($R128,$S128,$T128,$AA128,$AB128,$AC128)),"")</f>
        <v/>
      </c>
      <c r="AE128" s="32" t="inlineStr"/>
      <c r="AF128" s="32" t="inlineStr"/>
      <c r="AG128" s="31">
        <f>IFERROR(IF($A128="","",MAX(0,$AE128-$AF128)),"")</f>
        <v/>
      </c>
      <c r="AH128" s="27" t="inlineStr"/>
      <c r="AI128" s="34">
        <f>IFERROR(IF($A128="","",IF($AE128&lt;=0,"Not Required",IF($AG128&lt;=0,"Paid",IF($AH128="","Due Date Needed",IF($AH128&lt;TODAY(),"Overdue","Open"))))),"")</f>
        <v/>
      </c>
      <c r="AJ128" s="27" t="inlineStr"/>
      <c r="AK128" s="27" t="inlineStr"/>
      <c r="AL128" s="26" t="inlineStr"/>
      <c r="AM128" s="34">
        <f>IFERROR(IF($A128="","",IF(OR($E128="Canceled",$E128="Lost",$E128="Completed"),"Closed",IF(AND($L128&lt;&gt;"",$L128&lt;TODAY()),"Cutoff Passed",IF(AND($L128&lt;&gt;"",$L128&gt;=TODAY(),$L128&lt;=TODAY()+'Dashboard'!$B$8),"Cutoff Approaching",IF(AND($AK128&lt;&gt;"",$AK128&lt;TODAY()),"Follow-Up Overdue",IF(AND($L128&lt;&gt;"",$L128&lt;=TODAY()+'Dashboard'!$B$8,$N128&gt;0,$P128&lt;'Dashboard'!$B$10),"Low Pickup","On Track")))))),"")</f>
        <v/>
      </c>
      <c r="AN128" s="26" t="inlineStr"/>
    </row>
    <row r="129">
      <c r="A129" s="26" t="inlineStr"/>
      <c r="B129" s="26" t="inlineStr"/>
      <c r="C129" s="26" t="inlineStr"/>
      <c r="D129" s="26" t="inlineStr"/>
      <c r="E129" s="26" t="inlineStr"/>
      <c r="F129" s="26" t="inlineStr"/>
      <c r="G129" s="26" t="inlineStr"/>
      <c r="H129" s="26" t="inlineStr"/>
      <c r="I129" s="26" t="inlineStr"/>
      <c r="J129" s="27" t="inlineStr"/>
      <c r="K129" s="27" t="inlineStr"/>
      <c r="L129" s="27" t="inlineStr"/>
      <c r="M129" s="28" t="inlineStr"/>
      <c r="N129" s="29">
        <f>IFERROR(IF($A129="","",SUMIFS('Daily Room Blocks'!$I$2:$I$201,'Daily Room Blocks'!$B$2:$B$201,$A129)),"")</f>
        <v/>
      </c>
      <c r="O129" s="29">
        <f>IFERROR(IF($A129="","",SUMIFS('Daily Room Blocks'!$J$2:$J$201,'Daily Room Blocks'!$B$2:$B$201,$A129)),"")</f>
        <v/>
      </c>
      <c r="P129" s="30">
        <f>IFERROR(IF($A129="","",$O129/$N129),"")</f>
        <v/>
      </c>
      <c r="Q129" s="31">
        <f>IFERROR(IF($A129="","",SUMIFS('Daily Room Blocks'!$O$2:$O$201,'Daily Room Blocks'!$B$2:$B$201,$A129)/$O129),"")</f>
        <v/>
      </c>
      <c r="R129" s="31">
        <f>IFERROR(IF($A129="","",SUMIFS('Daily Room Blocks'!$O$2:$O$201,'Daily Room Blocks'!$B$2:$B$201,$A129)),"")</f>
        <v/>
      </c>
      <c r="S129" s="32" t="inlineStr"/>
      <c r="T129" s="32" t="inlineStr"/>
      <c r="U129" s="33" t="inlineStr"/>
      <c r="V129" s="30">
        <f>IFERROR(IF($A129="","",IF($U129="",'Dashboard'!$B$5,$U129)),"")</f>
        <v/>
      </c>
      <c r="W129" s="33" t="inlineStr"/>
      <c r="X129" s="30">
        <f>IFERROR(IF($A129="","",IF($W129="",'Dashboard'!$B$6,$W129)),"")</f>
        <v/>
      </c>
      <c r="Y129" s="33" t="inlineStr"/>
      <c r="Z129" s="30">
        <f>IFERROR(IF($A129="","",IF($Y129="",'Dashboard'!$B$7,$Y129)),"")</f>
        <v/>
      </c>
      <c r="AA129" s="31">
        <f>IFERROR(IF($A129="","",($S129+$T129)*$V129),"")</f>
        <v/>
      </c>
      <c r="AB129" s="31">
        <f>IFERROR(IF($A129="","",($S129+$T129+$AA129)*$X129),"")</f>
        <v/>
      </c>
      <c r="AC129" s="31">
        <f>IFERROR(IF($A129="","",$R129*$Z129),"")</f>
        <v/>
      </c>
      <c r="AD129" s="31">
        <f>IFERROR(IF($A129="","",SUM($R129,$S129,$T129,$AA129,$AB129,$AC129)),"")</f>
        <v/>
      </c>
      <c r="AE129" s="32" t="inlineStr"/>
      <c r="AF129" s="32" t="inlineStr"/>
      <c r="AG129" s="31">
        <f>IFERROR(IF($A129="","",MAX(0,$AE129-$AF129)),"")</f>
        <v/>
      </c>
      <c r="AH129" s="27" t="inlineStr"/>
      <c r="AI129" s="34">
        <f>IFERROR(IF($A129="","",IF($AE129&lt;=0,"Not Required",IF($AG129&lt;=0,"Paid",IF($AH129="","Due Date Needed",IF($AH129&lt;TODAY(),"Overdue","Open"))))),"")</f>
        <v/>
      </c>
      <c r="AJ129" s="27" t="inlineStr"/>
      <c r="AK129" s="27" t="inlineStr"/>
      <c r="AL129" s="26" t="inlineStr"/>
      <c r="AM129" s="34">
        <f>IFERROR(IF($A129="","",IF(OR($E129="Canceled",$E129="Lost",$E129="Completed"),"Closed",IF(AND($L129&lt;&gt;"",$L129&lt;TODAY()),"Cutoff Passed",IF(AND($L129&lt;&gt;"",$L129&gt;=TODAY(),$L129&lt;=TODAY()+'Dashboard'!$B$8),"Cutoff Approaching",IF(AND($AK129&lt;&gt;"",$AK129&lt;TODAY()),"Follow-Up Overdue",IF(AND($L129&lt;&gt;"",$L129&lt;=TODAY()+'Dashboard'!$B$8,$N129&gt;0,$P129&lt;'Dashboard'!$B$10),"Low Pickup","On Track")))))),"")</f>
        <v/>
      </c>
      <c r="AN129" s="26" t="inlineStr"/>
    </row>
    <row r="130">
      <c r="A130" s="26" t="inlineStr"/>
      <c r="B130" s="26" t="inlineStr"/>
      <c r="C130" s="26" t="inlineStr"/>
      <c r="D130" s="26" t="inlineStr"/>
      <c r="E130" s="26" t="inlineStr"/>
      <c r="F130" s="26" t="inlineStr"/>
      <c r="G130" s="26" t="inlineStr"/>
      <c r="H130" s="26" t="inlineStr"/>
      <c r="I130" s="26" t="inlineStr"/>
      <c r="J130" s="27" t="inlineStr"/>
      <c r="K130" s="27" t="inlineStr"/>
      <c r="L130" s="27" t="inlineStr"/>
      <c r="M130" s="28" t="inlineStr"/>
      <c r="N130" s="29">
        <f>IFERROR(IF($A130="","",SUMIFS('Daily Room Blocks'!$I$2:$I$201,'Daily Room Blocks'!$B$2:$B$201,$A130)),"")</f>
        <v/>
      </c>
      <c r="O130" s="29">
        <f>IFERROR(IF($A130="","",SUMIFS('Daily Room Blocks'!$J$2:$J$201,'Daily Room Blocks'!$B$2:$B$201,$A130)),"")</f>
        <v/>
      </c>
      <c r="P130" s="30">
        <f>IFERROR(IF($A130="","",$O130/$N130),"")</f>
        <v/>
      </c>
      <c r="Q130" s="31">
        <f>IFERROR(IF($A130="","",SUMIFS('Daily Room Blocks'!$O$2:$O$201,'Daily Room Blocks'!$B$2:$B$201,$A130)/$O130),"")</f>
        <v/>
      </c>
      <c r="R130" s="31">
        <f>IFERROR(IF($A130="","",SUMIFS('Daily Room Blocks'!$O$2:$O$201,'Daily Room Blocks'!$B$2:$B$201,$A130)),"")</f>
        <v/>
      </c>
      <c r="S130" s="32" t="inlineStr"/>
      <c r="T130" s="32" t="inlineStr"/>
      <c r="U130" s="33" t="inlineStr"/>
      <c r="V130" s="30">
        <f>IFERROR(IF($A130="","",IF($U130="",'Dashboard'!$B$5,$U130)),"")</f>
        <v/>
      </c>
      <c r="W130" s="33" t="inlineStr"/>
      <c r="X130" s="30">
        <f>IFERROR(IF($A130="","",IF($W130="",'Dashboard'!$B$6,$W130)),"")</f>
        <v/>
      </c>
      <c r="Y130" s="33" t="inlineStr"/>
      <c r="Z130" s="30">
        <f>IFERROR(IF($A130="","",IF($Y130="",'Dashboard'!$B$7,$Y130)),"")</f>
        <v/>
      </c>
      <c r="AA130" s="31">
        <f>IFERROR(IF($A130="","",($S130+$T130)*$V130),"")</f>
        <v/>
      </c>
      <c r="AB130" s="31">
        <f>IFERROR(IF($A130="","",($S130+$T130+$AA130)*$X130),"")</f>
        <v/>
      </c>
      <c r="AC130" s="31">
        <f>IFERROR(IF($A130="","",$R130*$Z130),"")</f>
        <v/>
      </c>
      <c r="AD130" s="31">
        <f>IFERROR(IF($A130="","",SUM($R130,$S130,$T130,$AA130,$AB130,$AC130)),"")</f>
        <v/>
      </c>
      <c r="AE130" s="32" t="inlineStr"/>
      <c r="AF130" s="32" t="inlineStr"/>
      <c r="AG130" s="31">
        <f>IFERROR(IF($A130="","",MAX(0,$AE130-$AF130)),"")</f>
        <v/>
      </c>
      <c r="AH130" s="27" t="inlineStr"/>
      <c r="AI130" s="34">
        <f>IFERROR(IF($A130="","",IF($AE130&lt;=0,"Not Required",IF($AG130&lt;=0,"Paid",IF($AH130="","Due Date Needed",IF($AH130&lt;TODAY(),"Overdue","Open"))))),"")</f>
        <v/>
      </c>
      <c r="AJ130" s="27" t="inlineStr"/>
      <c r="AK130" s="27" t="inlineStr"/>
      <c r="AL130" s="26" t="inlineStr"/>
      <c r="AM130" s="34">
        <f>IFERROR(IF($A130="","",IF(OR($E130="Canceled",$E130="Lost",$E130="Completed"),"Closed",IF(AND($L130&lt;&gt;"",$L130&lt;TODAY()),"Cutoff Passed",IF(AND($L130&lt;&gt;"",$L130&gt;=TODAY(),$L130&lt;=TODAY()+'Dashboard'!$B$8),"Cutoff Approaching",IF(AND($AK130&lt;&gt;"",$AK130&lt;TODAY()),"Follow-Up Overdue",IF(AND($L130&lt;&gt;"",$L130&lt;=TODAY()+'Dashboard'!$B$8,$N130&gt;0,$P130&lt;'Dashboard'!$B$10),"Low Pickup","On Track")))))),"")</f>
        <v/>
      </c>
      <c r="AN130" s="26" t="inlineStr"/>
    </row>
    <row r="131">
      <c r="A131" s="26" t="inlineStr"/>
      <c r="B131" s="26" t="inlineStr"/>
      <c r="C131" s="26" t="inlineStr"/>
      <c r="D131" s="26" t="inlineStr"/>
      <c r="E131" s="26" t="inlineStr"/>
      <c r="F131" s="26" t="inlineStr"/>
      <c r="G131" s="26" t="inlineStr"/>
      <c r="H131" s="26" t="inlineStr"/>
      <c r="I131" s="26" t="inlineStr"/>
      <c r="J131" s="27" t="inlineStr"/>
      <c r="K131" s="27" t="inlineStr"/>
      <c r="L131" s="27" t="inlineStr"/>
      <c r="M131" s="28" t="inlineStr"/>
      <c r="N131" s="29">
        <f>IFERROR(IF($A131="","",SUMIFS('Daily Room Blocks'!$I$2:$I$201,'Daily Room Blocks'!$B$2:$B$201,$A131)),"")</f>
        <v/>
      </c>
      <c r="O131" s="29">
        <f>IFERROR(IF($A131="","",SUMIFS('Daily Room Blocks'!$J$2:$J$201,'Daily Room Blocks'!$B$2:$B$201,$A131)),"")</f>
        <v/>
      </c>
      <c r="P131" s="30">
        <f>IFERROR(IF($A131="","",$O131/$N131),"")</f>
        <v/>
      </c>
      <c r="Q131" s="31">
        <f>IFERROR(IF($A131="","",SUMIFS('Daily Room Blocks'!$O$2:$O$201,'Daily Room Blocks'!$B$2:$B$201,$A131)/$O131),"")</f>
        <v/>
      </c>
      <c r="R131" s="31">
        <f>IFERROR(IF($A131="","",SUMIFS('Daily Room Blocks'!$O$2:$O$201,'Daily Room Blocks'!$B$2:$B$201,$A131)),"")</f>
        <v/>
      </c>
      <c r="S131" s="32" t="inlineStr"/>
      <c r="T131" s="32" t="inlineStr"/>
      <c r="U131" s="33" t="inlineStr"/>
      <c r="V131" s="30">
        <f>IFERROR(IF($A131="","",IF($U131="",'Dashboard'!$B$5,$U131)),"")</f>
        <v/>
      </c>
      <c r="W131" s="33" t="inlineStr"/>
      <c r="X131" s="30">
        <f>IFERROR(IF($A131="","",IF($W131="",'Dashboard'!$B$6,$W131)),"")</f>
        <v/>
      </c>
      <c r="Y131" s="33" t="inlineStr"/>
      <c r="Z131" s="30">
        <f>IFERROR(IF($A131="","",IF($Y131="",'Dashboard'!$B$7,$Y131)),"")</f>
        <v/>
      </c>
      <c r="AA131" s="31">
        <f>IFERROR(IF($A131="","",($S131+$T131)*$V131),"")</f>
        <v/>
      </c>
      <c r="AB131" s="31">
        <f>IFERROR(IF($A131="","",($S131+$T131+$AA131)*$X131),"")</f>
        <v/>
      </c>
      <c r="AC131" s="31">
        <f>IFERROR(IF($A131="","",$R131*$Z131),"")</f>
        <v/>
      </c>
      <c r="AD131" s="31">
        <f>IFERROR(IF($A131="","",SUM($R131,$S131,$T131,$AA131,$AB131,$AC131)),"")</f>
        <v/>
      </c>
      <c r="AE131" s="32" t="inlineStr"/>
      <c r="AF131" s="32" t="inlineStr"/>
      <c r="AG131" s="31">
        <f>IFERROR(IF($A131="","",MAX(0,$AE131-$AF131)),"")</f>
        <v/>
      </c>
      <c r="AH131" s="27" t="inlineStr"/>
      <c r="AI131" s="34">
        <f>IFERROR(IF($A131="","",IF($AE131&lt;=0,"Not Required",IF($AG131&lt;=0,"Paid",IF($AH131="","Due Date Needed",IF($AH131&lt;TODAY(),"Overdue","Open"))))),"")</f>
        <v/>
      </c>
      <c r="AJ131" s="27" t="inlineStr"/>
      <c r="AK131" s="27" t="inlineStr"/>
      <c r="AL131" s="26" t="inlineStr"/>
      <c r="AM131" s="34">
        <f>IFERROR(IF($A131="","",IF(OR($E131="Canceled",$E131="Lost",$E131="Completed"),"Closed",IF(AND($L131&lt;&gt;"",$L131&lt;TODAY()),"Cutoff Passed",IF(AND($L131&lt;&gt;"",$L131&gt;=TODAY(),$L131&lt;=TODAY()+'Dashboard'!$B$8),"Cutoff Approaching",IF(AND($AK131&lt;&gt;"",$AK131&lt;TODAY()),"Follow-Up Overdue",IF(AND($L131&lt;&gt;"",$L131&lt;=TODAY()+'Dashboard'!$B$8,$N131&gt;0,$P131&lt;'Dashboard'!$B$10),"Low Pickup","On Track")))))),"")</f>
        <v/>
      </c>
      <c r="AN131" s="26" t="inlineStr"/>
    </row>
    <row r="132">
      <c r="A132" s="26" t="inlineStr"/>
      <c r="B132" s="26" t="inlineStr"/>
      <c r="C132" s="26" t="inlineStr"/>
      <c r="D132" s="26" t="inlineStr"/>
      <c r="E132" s="26" t="inlineStr"/>
      <c r="F132" s="26" t="inlineStr"/>
      <c r="G132" s="26" t="inlineStr"/>
      <c r="H132" s="26" t="inlineStr"/>
      <c r="I132" s="26" t="inlineStr"/>
      <c r="J132" s="27" t="inlineStr"/>
      <c r="K132" s="27" t="inlineStr"/>
      <c r="L132" s="27" t="inlineStr"/>
      <c r="M132" s="28" t="inlineStr"/>
      <c r="N132" s="29">
        <f>IFERROR(IF($A132="","",SUMIFS('Daily Room Blocks'!$I$2:$I$201,'Daily Room Blocks'!$B$2:$B$201,$A132)),"")</f>
        <v/>
      </c>
      <c r="O132" s="29">
        <f>IFERROR(IF($A132="","",SUMIFS('Daily Room Blocks'!$J$2:$J$201,'Daily Room Blocks'!$B$2:$B$201,$A132)),"")</f>
        <v/>
      </c>
      <c r="P132" s="30">
        <f>IFERROR(IF($A132="","",$O132/$N132),"")</f>
        <v/>
      </c>
      <c r="Q132" s="31">
        <f>IFERROR(IF($A132="","",SUMIFS('Daily Room Blocks'!$O$2:$O$201,'Daily Room Blocks'!$B$2:$B$201,$A132)/$O132),"")</f>
        <v/>
      </c>
      <c r="R132" s="31">
        <f>IFERROR(IF($A132="","",SUMIFS('Daily Room Blocks'!$O$2:$O$201,'Daily Room Blocks'!$B$2:$B$201,$A132)),"")</f>
        <v/>
      </c>
      <c r="S132" s="32" t="inlineStr"/>
      <c r="T132" s="32" t="inlineStr"/>
      <c r="U132" s="33" t="inlineStr"/>
      <c r="V132" s="30">
        <f>IFERROR(IF($A132="","",IF($U132="",'Dashboard'!$B$5,$U132)),"")</f>
        <v/>
      </c>
      <c r="W132" s="33" t="inlineStr"/>
      <c r="X132" s="30">
        <f>IFERROR(IF($A132="","",IF($W132="",'Dashboard'!$B$6,$W132)),"")</f>
        <v/>
      </c>
      <c r="Y132" s="33" t="inlineStr"/>
      <c r="Z132" s="30">
        <f>IFERROR(IF($A132="","",IF($Y132="",'Dashboard'!$B$7,$Y132)),"")</f>
        <v/>
      </c>
      <c r="AA132" s="31">
        <f>IFERROR(IF($A132="","",($S132+$T132)*$V132),"")</f>
        <v/>
      </c>
      <c r="AB132" s="31">
        <f>IFERROR(IF($A132="","",($S132+$T132+$AA132)*$X132),"")</f>
        <v/>
      </c>
      <c r="AC132" s="31">
        <f>IFERROR(IF($A132="","",$R132*$Z132),"")</f>
        <v/>
      </c>
      <c r="AD132" s="31">
        <f>IFERROR(IF($A132="","",SUM($R132,$S132,$T132,$AA132,$AB132,$AC132)),"")</f>
        <v/>
      </c>
      <c r="AE132" s="32" t="inlineStr"/>
      <c r="AF132" s="32" t="inlineStr"/>
      <c r="AG132" s="31">
        <f>IFERROR(IF($A132="","",MAX(0,$AE132-$AF132)),"")</f>
        <v/>
      </c>
      <c r="AH132" s="27" t="inlineStr"/>
      <c r="AI132" s="34">
        <f>IFERROR(IF($A132="","",IF($AE132&lt;=0,"Not Required",IF($AG132&lt;=0,"Paid",IF($AH132="","Due Date Needed",IF($AH132&lt;TODAY(),"Overdue","Open"))))),"")</f>
        <v/>
      </c>
      <c r="AJ132" s="27" t="inlineStr"/>
      <c r="AK132" s="27" t="inlineStr"/>
      <c r="AL132" s="26" t="inlineStr"/>
      <c r="AM132" s="34">
        <f>IFERROR(IF($A132="","",IF(OR($E132="Canceled",$E132="Lost",$E132="Completed"),"Closed",IF(AND($L132&lt;&gt;"",$L132&lt;TODAY()),"Cutoff Passed",IF(AND($L132&lt;&gt;"",$L132&gt;=TODAY(),$L132&lt;=TODAY()+'Dashboard'!$B$8),"Cutoff Approaching",IF(AND($AK132&lt;&gt;"",$AK132&lt;TODAY()),"Follow-Up Overdue",IF(AND($L132&lt;&gt;"",$L132&lt;=TODAY()+'Dashboard'!$B$8,$N132&gt;0,$P132&lt;'Dashboard'!$B$10),"Low Pickup","On Track")))))),"")</f>
        <v/>
      </c>
      <c r="AN132" s="26" t="inlineStr"/>
    </row>
    <row r="133">
      <c r="A133" s="26" t="inlineStr"/>
      <c r="B133" s="26" t="inlineStr"/>
      <c r="C133" s="26" t="inlineStr"/>
      <c r="D133" s="26" t="inlineStr"/>
      <c r="E133" s="26" t="inlineStr"/>
      <c r="F133" s="26" t="inlineStr"/>
      <c r="G133" s="26" t="inlineStr"/>
      <c r="H133" s="26" t="inlineStr"/>
      <c r="I133" s="26" t="inlineStr"/>
      <c r="J133" s="27" t="inlineStr"/>
      <c r="K133" s="27" t="inlineStr"/>
      <c r="L133" s="27" t="inlineStr"/>
      <c r="M133" s="28" t="inlineStr"/>
      <c r="N133" s="29">
        <f>IFERROR(IF($A133="","",SUMIFS('Daily Room Blocks'!$I$2:$I$201,'Daily Room Blocks'!$B$2:$B$201,$A133)),"")</f>
        <v/>
      </c>
      <c r="O133" s="29">
        <f>IFERROR(IF($A133="","",SUMIFS('Daily Room Blocks'!$J$2:$J$201,'Daily Room Blocks'!$B$2:$B$201,$A133)),"")</f>
        <v/>
      </c>
      <c r="P133" s="30">
        <f>IFERROR(IF($A133="","",$O133/$N133),"")</f>
        <v/>
      </c>
      <c r="Q133" s="31">
        <f>IFERROR(IF($A133="","",SUMIFS('Daily Room Blocks'!$O$2:$O$201,'Daily Room Blocks'!$B$2:$B$201,$A133)/$O133),"")</f>
        <v/>
      </c>
      <c r="R133" s="31">
        <f>IFERROR(IF($A133="","",SUMIFS('Daily Room Blocks'!$O$2:$O$201,'Daily Room Blocks'!$B$2:$B$201,$A133)),"")</f>
        <v/>
      </c>
      <c r="S133" s="32" t="inlineStr"/>
      <c r="T133" s="32" t="inlineStr"/>
      <c r="U133" s="33" t="inlineStr"/>
      <c r="V133" s="30">
        <f>IFERROR(IF($A133="","",IF($U133="",'Dashboard'!$B$5,$U133)),"")</f>
        <v/>
      </c>
      <c r="W133" s="33" t="inlineStr"/>
      <c r="X133" s="30">
        <f>IFERROR(IF($A133="","",IF($W133="",'Dashboard'!$B$6,$W133)),"")</f>
        <v/>
      </c>
      <c r="Y133" s="33" t="inlineStr"/>
      <c r="Z133" s="30">
        <f>IFERROR(IF($A133="","",IF($Y133="",'Dashboard'!$B$7,$Y133)),"")</f>
        <v/>
      </c>
      <c r="AA133" s="31">
        <f>IFERROR(IF($A133="","",($S133+$T133)*$V133),"")</f>
        <v/>
      </c>
      <c r="AB133" s="31">
        <f>IFERROR(IF($A133="","",($S133+$T133+$AA133)*$X133),"")</f>
        <v/>
      </c>
      <c r="AC133" s="31">
        <f>IFERROR(IF($A133="","",$R133*$Z133),"")</f>
        <v/>
      </c>
      <c r="AD133" s="31">
        <f>IFERROR(IF($A133="","",SUM($R133,$S133,$T133,$AA133,$AB133,$AC133)),"")</f>
        <v/>
      </c>
      <c r="AE133" s="32" t="inlineStr"/>
      <c r="AF133" s="32" t="inlineStr"/>
      <c r="AG133" s="31">
        <f>IFERROR(IF($A133="","",MAX(0,$AE133-$AF133)),"")</f>
        <v/>
      </c>
      <c r="AH133" s="27" t="inlineStr"/>
      <c r="AI133" s="34">
        <f>IFERROR(IF($A133="","",IF($AE133&lt;=0,"Not Required",IF($AG133&lt;=0,"Paid",IF($AH133="","Due Date Needed",IF($AH133&lt;TODAY(),"Overdue","Open"))))),"")</f>
        <v/>
      </c>
      <c r="AJ133" s="27" t="inlineStr"/>
      <c r="AK133" s="27" t="inlineStr"/>
      <c r="AL133" s="26" t="inlineStr"/>
      <c r="AM133" s="34">
        <f>IFERROR(IF($A133="","",IF(OR($E133="Canceled",$E133="Lost",$E133="Completed"),"Closed",IF(AND($L133&lt;&gt;"",$L133&lt;TODAY()),"Cutoff Passed",IF(AND($L133&lt;&gt;"",$L133&gt;=TODAY(),$L133&lt;=TODAY()+'Dashboard'!$B$8),"Cutoff Approaching",IF(AND($AK133&lt;&gt;"",$AK133&lt;TODAY()),"Follow-Up Overdue",IF(AND($L133&lt;&gt;"",$L133&lt;=TODAY()+'Dashboard'!$B$8,$N133&gt;0,$P133&lt;'Dashboard'!$B$10),"Low Pickup","On Track")))))),"")</f>
        <v/>
      </c>
      <c r="AN133" s="26" t="inlineStr"/>
    </row>
    <row r="134">
      <c r="A134" s="26" t="inlineStr"/>
      <c r="B134" s="26" t="inlineStr"/>
      <c r="C134" s="26" t="inlineStr"/>
      <c r="D134" s="26" t="inlineStr"/>
      <c r="E134" s="26" t="inlineStr"/>
      <c r="F134" s="26" t="inlineStr"/>
      <c r="G134" s="26" t="inlineStr"/>
      <c r="H134" s="26" t="inlineStr"/>
      <c r="I134" s="26" t="inlineStr"/>
      <c r="J134" s="27" t="inlineStr"/>
      <c r="K134" s="27" t="inlineStr"/>
      <c r="L134" s="27" t="inlineStr"/>
      <c r="M134" s="28" t="inlineStr"/>
      <c r="N134" s="29">
        <f>IFERROR(IF($A134="","",SUMIFS('Daily Room Blocks'!$I$2:$I$201,'Daily Room Blocks'!$B$2:$B$201,$A134)),"")</f>
        <v/>
      </c>
      <c r="O134" s="29">
        <f>IFERROR(IF($A134="","",SUMIFS('Daily Room Blocks'!$J$2:$J$201,'Daily Room Blocks'!$B$2:$B$201,$A134)),"")</f>
        <v/>
      </c>
      <c r="P134" s="30">
        <f>IFERROR(IF($A134="","",$O134/$N134),"")</f>
        <v/>
      </c>
      <c r="Q134" s="31">
        <f>IFERROR(IF($A134="","",SUMIFS('Daily Room Blocks'!$O$2:$O$201,'Daily Room Blocks'!$B$2:$B$201,$A134)/$O134),"")</f>
        <v/>
      </c>
      <c r="R134" s="31">
        <f>IFERROR(IF($A134="","",SUMIFS('Daily Room Blocks'!$O$2:$O$201,'Daily Room Blocks'!$B$2:$B$201,$A134)),"")</f>
        <v/>
      </c>
      <c r="S134" s="32" t="inlineStr"/>
      <c r="T134" s="32" t="inlineStr"/>
      <c r="U134" s="33" t="inlineStr"/>
      <c r="V134" s="30">
        <f>IFERROR(IF($A134="","",IF($U134="",'Dashboard'!$B$5,$U134)),"")</f>
        <v/>
      </c>
      <c r="W134" s="33" t="inlineStr"/>
      <c r="X134" s="30">
        <f>IFERROR(IF($A134="","",IF($W134="",'Dashboard'!$B$6,$W134)),"")</f>
        <v/>
      </c>
      <c r="Y134" s="33" t="inlineStr"/>
      <c r="Z134" s="30">
        <f>IFERROR(IF($A134="","",IF($Y134="",'Dashboard'!$B$7,$Y134)),"")</f>
        <v/>
      </c>
      <c r="AA134" s="31">
        <f>IFERROR(IF($A134="","",($S134+$T134)*$V134),"")</f>
        <v/>
      </c>
      <c r="AB134" s="31">
        <f>IFERROR(IF($A134="","",($S134+$T134+$AA134)*$X134),"")</f>
        <v/>
      </c>
      <c r="AC134" s="31">
        <f>IFERROR(IF($A134="","",$R134*$Z134),"")</f>
        <v/>
      </c>
      <c r="AD134" s="31">
        <f>IFERROR(IF($A134="","",SUM($R134,$S134,$T134,$AA134,$AB134,$AC134)),"")</f>
        <v/>
      </c>
      <c r="AE134" s="32" t="inlineStr"/>
      <c r="AF134" s="32" t="inlineStr"/>
      <c r="AG134" s="31">
        <f>IFERROR(IF($A134="","",MAX(0,$AE134-$AF134)),"")</f>
        <v/>
      </c>
      <c r="AH134" s="27" t="inlineStr"/>
      <c r="AI134" s="34">
        <f>IFERROR(IF($A134="","",IF($AE134&lt;=0,"Not Required",IF($AG134&lt;=0,"Paid",IF($AH134="","Due Date Needed",IF($AH134&lt;TODAY(),"Overdue","Open"))))),"")</f>
        <v/>
      </c>
      <c r="AJ134" s="27" t="inlineStr"/>
      <c r="AK134" s="27" t="inlineStr"/>
      <c r="AL134" s="26" t="inlineStr"/>
      <c r="AM134" s="34">
        <f>IFERROR(IF($A134="","",IF(OR($E134="Canceled",$E134="Lost",$E134="Completed"),"Closed",IF(AND($L134&lt;&gt;"",$L134&lt;TODAY()),"Cutoff Passed",IF(AND($L134&lt;&gt;"",$L134&gt;=TODAY(),$L134&lt;=TODAY()+'Dashboard'!$B$8),"Cutoff Approaching",IF(AND($AK134&lt;&gt;"",$AK134&lt;TODAY()),"Follow-Up Overdue",IF(AND($L134&lt;&gt;"",$L134&lt;=TODAY()+'Dashboard'!$B$8,$N134&gt;0,$P134&lt;'Dashboard'!$B$10),"Low Pickup","On Track")))))),"")</f>
        <v/>
      </c>
      <c r="AN134" s="26" t="inlineStr"/>
    </row>
    <row r="135">
      <c r="A135" s="26" t="inlineStr"/>
      <c r="B135" s="26" t="inlineStr"/>
      <c r="C135" s="26" t="inlineStr"/>
      <c r="D135" s="26" t="inlineStr"/>
      <c r="E135" s="26" t="inlineStr"/>
      <c r="F135" s="26" t="inlineStr"/>
      <c r="G135" s="26" t="inlineStr"/>
      <c r="H135" s="26" t="inlineStr"/>
      <c r="I135" s="26" t="inlineStr"/>
      <c r="J135" s="27" t="inlineStr"/>
      <c r="K135" s="27" t="inlineStr"/>
      <c r="L135" s="27" t="inlineStr"/>
      <c r="M135" s="28" t="inlineStr"/>
      <c r="N135" s="29">
        <f>IFERROR(IF($A135="","",SUMIFS('Daily Room Blocks'!$I$2:$I$201,'Daily Room Blocks'!$B$2:$B$201,$A135)),"")</f>
        <v/>
      </c>
      <c r="O135" s="29">
        <f>IFERROR(IF($A135="","",SUMIFS('Daily Room Blocks'!$J$2:$J$201,'Daily Room Blocks'!$B$2:$B$201,$A135)),"")</f>
        <v/>
      </c>
      <c r="P135" s="30">
        <f>IFERROR(IF($A135="","",$O135/$N135),"")</f>
        <v/>
      </c>
      <c r="Q135" s="31">
        <f>IFERROR(IF($A135="","",SUMIFS('Daily Room Blocks'!$O$2:$O$201,'Daily Room Blocks'!$B$2:$B$201,$A135)/$O135),"")</f>
        <v/>
      </c>
      <c r="R135" s="31">
        <f>IFERROR(IF($A135="","",SUMIFS('Daily Room Blocks'!$O$2:$O$201,'Daily Room Blocks'!$B$2:$B$201,$A135)),"")</f>
        <v/>
      </c>
      <c r="S135" s="32" t="inlineStr"/>
      <c r="T135" s="32" t="inlineStr"/>
      <c r="U135" s="33" t="inlineStr"/>
      <c r="V135" s="30">
        <f>IFERROR(IF($A135="","",IF($U135="",'Dashboard'!$B$5,$U135)),"")</f>
        <v/>
      </c>
      <c r="W135" s="33" t="inlineStr"/>
      <c r="X135" s="30">
        <f>IFERROR(IF($A135="","",IF($W135="",'Dashboard'!$B$6,$W135)),"")</f>
        <v/>
      </c>
      <c r="Y135" s="33" t="inlineStr"/>
      <c r="Z135" s="30">
        <f>IFERROR(IF($A135="","",IF($Y135="",'Dashboard'!$B$7,$Y135)),"")</f>
        <v/>
      </c>
      <c r="AA135" s="31">
        <f>IFERROR(IF($A135="","",($S135+$T135)*$V135),"")</f>
        <v/>
      </c>
      <c r="AB135" s="31">
        <f>IFERROR(IF($A135="","",($S135+$T135+$AA135)*$X135),"")</f>
        <v/>
      </c>
      <c r="AC135" s="31">
        <f>IFERROR(IF($A135="","",$R135*$Z135),"")</f>
        <v/>
      </c>
      <c r="AD135" s="31">
        <f>IFERROR(IF($A135="","",SUM($R135,$S135,$T135,$AA135,$AB135,$AC135)),"")</f>
        <v/>
      </c>
      <c r="AE135" s="32" t="inlineStr"/>
      <c r="AF135" s="32" t="inlineStr"/>
      <c r="AG135" s="31">
        <f>IFERROR(IF($A135="","",MAX(0,$AE135-$AF135)),"")</f>
        <v/>
      </c>
      <c r="AH135" s="27" t="inlineStr"/>
      <c r="AI135" s="34">
        <f>IFERROR(IF($A135="","",IF($AE135&lt;=0,"Not Required",IF($AG135&lt;=0,"Paid",IF($AH135="","Due Date Needed",IF($AH135&lt;TODAY(),"Overdue","Open"))))),"")</f>
        <v/>
      </c>
      <c r="AJ135" s="27" t="inlineStr"/>
      <c r="AK135" s="27" t="inlineStr"/>
      <c r="AL135" s="26" t="inlineStr"/>
      <c r="AM135" s="34">
        <f>IFERROR(IF($A135="","",IF(OR($E135="Canceled",$E135="Lost",$E135="Completed"),"Closed",IF(AND($L135&lt;&gt;"",$L135&lt;TODAY()),"Cutoff Passed",IF(AND($L135&lt;&gt;"",$L135&gt;=TODAY(),$L135&lt;=TODAY()+'Dashboard'!$B$8),"Cutoff Approaching",IF(AND($AK135&lt;&gt;"",$AK135&lt;TODAY()),"Follow-Up Overdue",IF(AND($L135&lt;&gt;"",$L135&lt;=TODAY()+'Dashboard'!$B$8,$N135&gt;0,$P135&lt;'Dashboard'!$B$10),"Low Pickup","On Track")))))),"")</f>
        <v/>
      </c>
      <c r="AN135" s="26" t="inlineStr"/>
    </row>
    <row r="136">
      <c r="A136" s="26" t="inlineStr"/>
      <c r="B136" s="26" t="inlineStr"/>
      <c r="C136" s="26" t="inlineStr"/>
      <c r="D136" s="26" t="inlineStr"/>
      <c r="E136" s="26" t="inlineStr"/>
      <c r="F136" s="26" t="inlineStr"/>
      <c r="G136" s="26" t="inlineStr"/>
      <c r="H136" s="26" t="inlineStr"/>
      <c r="I136" s="26" t="inlineStr"/>
      <c r="J136" s="27" t="inlineStr"/>
      <c r="K136" s="27" t="inlineStr"/>
      <c r="L136" s="27" t="inlineStr"/>
      <c r="M136" s="28" t="inlineStr"/>
      <c r="N136" s="29">
        <f>IFERROR(IF($A136="","",SUMIFS('Daily Room Blocks'!$I$2:$I$201,'Daily Room Blocks'!$B$2:$B$201,$A136)),"")</f>
        <v/>
      </c>
      <c r="O136" s="29">
        <f>IFERROR(IF($A136="","",SUMIFS('Daily Room Blocks'!$J$2:$J$201,'Daily Room Blocks'!$B$2:$B$201,$A136)),"")</f>
        <v/>
      </c>
      <c r="P136" s="30">
        <f>IFERROR(IF($A136="","",$O136/$N136),"")</f>
        <v/>
      </c>
      <c r="Q136" s="31">
        <f>IFERROR(IF($A136="","",SUMIFS('Daily Room Blocks'!$O$2:$O$201,'Daily Room Blocks'!$B$2:$B$201,$A136)/$O136),"")</f>
        <v/>
      </c>
      <c r="R136" s="31">
        <f>IFERROR(IF($A136="","",SUMIFS('Daily Room Blocks'!$O$2:$O$201,'Daily Room Blocks'!$B$2:$B$201,$A136)),"")</f>
        <v/>
      </c>
      <c r="S136" s="32" t="inlineStr"/>
      <c r="T136" s="32" t="inlineStr"/>
      <c r="U136" s="33" t="inlineStr"/>
      <c r="V136" s="30">
        <f>IFERROR(IF($A136="","",IF($U136="",'Dashboard'!$B$5,$U136)),"")</f>
        <v/>
      </c>
      <c r="W136" s="33" t="inlineStr"/>
      <c r="X136" s="30">
        <f>IFERROR(IF($A136="","",IF($W136="",'Dashboard'!$B$6,$W136)),"")</f>
        <v/>
      </c>
      <c r="Y136" s="33" t="inlineStr"/>
      <c r="Z136" s="30">
        <f>IFERROR(IF($A136="","",IF($Y136="",'Dashboard'!$B$7,$Y136)),"")</f>
        <v/>
      </c>
      <c r="AA136" s="31">
        <f>IFERROR(IF($A136="","",($S136+$T136)*$V136),"")</f>
        <v/>
      </c>
      <c r="AB136" s="31">
        <f>IFERROR(IF($A136="","",($S136+$T136+$AA136)*$X136),"")</f>
        <v/>
      </c>
      <c r="AC136" s="31">
        <f>IFERROR(IF($A136="","",$R136*$Z136),"")</f>
        <v/>
      </c>
      <c r="AD136" s="31">
        <f>IFERROR(IF($A136="","",SUM($R136,$S136,$T136,$AA136,$AB136,$AC136)),"")</f>
        <v/>
      </c>
      <c r="AE136" s="32" t="inlineStr"/>
      <c r="AF136" s="32" t="inlineStr"/>
      <c r="AG136" s="31">
        <f>IFERROR(IF($A136="","",MAX(0,$AE136-$AF136)),"")</f>
        <v/>
      </c>
      <c r="AH136" s="27" t="inlineStr"/>
      <c r="AI136" s="34">
        <f>IFERROR(IF($A136="","",IF($AE136&lt;=0,"Not Required",IF($AG136&lt;=0,"Paid",IF($AH136="","Due Date Needed",IF($AH136&lt;TODAY(),"Overdue","Open"))))),"")</f>
        <v/>
      </c>
      <c r="AJ136" s="27" t="inlineStr"/>
      <c r="AK136" s="27" t="inlineStr"/>
      <c r="AL136" s="26" t="inlineStr"/>
      <c r="AM136" s="34">
        <f>IFERROR(IF($A136="","",IF(OR($E136="Canceled",$E136="Lost",$E136="Completed"),"Closed",IF(AND($L136&lt;&gt;"",$L136&lt;TODAY()),"Cutoff Passed",IF(AND($L136&lt;&gt;"",$L136&gt;=TODAY(),$L136&lt;=TODAY()+'Dashboard'!$B$8),"Cutoff Approaching",IF(AND($AK136&lt;&gt;"",$AK136&lt;TODAY()),"Follow-Up Overdue",IF(AND($L136&lt;&gt;"",$L136&lt;=TODAY()+'Dashboard'!$B$8,$N136&gt;0,$P136&lt;'Dashboard'!$B$10),"Low Pickup","On Track")))))),"")</f>
        <v/>
      </c>
      <c r="AN136" s="26" t="inlineStr"/>
    </row>
    <row r="137">
      <c r="A137" s="26" t="inlineStr"/>
      <c r="B137" s="26" t="inlineStr"/>
      <c r="C137" s="26" t="inlineStr"/>
      <c r="D137" s="26" t="inlineStr"/>
      <c r="E137" s="26" t="inlineStr"/>
      <c r="F137" s="26" t="inlineStr"/>
      <c r="G137" s="26" t="inlineStr"/>
      <c r="H137" s="26" t="inlineStr"/>
      <c r="I137" s="26" t="inlineStr"/>
      <c r="J137" s="27" t="inlineStr"/>
      <c r="K137" s="27" t="inlineStr"/>
      <c r="L137" s="27" t="inlineStr"/>
      <c r="M137" s="28" t="inlineStr"/>
      <c r="N137" s="29">
        <f>IFERROR(IF($A137="","",SUMIFS('Daily Room Blocks'!$I$2:$I$201,'Daily Room Blocks'!$B$2:$B$201,$A137)),"")</f>
        <v/>
      </c>
      <c r="O137" s="29">
        <f>IFERROR(IF($A137="","",SUMIFS('Daily Room Blocks'!$J$2:$J$201,'Daily Room Blocks'!$B$2:$B$201,$A137)),"")</f>
        <v/>
      </c>
      <c r="P137" s="30">
        <f>IFERROR(IF($A137="","",$O137/$N137),"")</f>
        <v/>
      </c>
      <c r="Q137" s="31">
        <f>IFERROR(IF($A137="","",SUMIFS('Daily Room Blocks'!$O$2:$O$201,'Daily Room Blocks'!$B$2:$B$201,$A137)/$O137),"")</f>
        <v/>
      </c>
      <c r="R137" s="31">
        <f>IFERROR(IF($A137="","",SUMIFS('Daily Room Blocks'!$O$2:$O$201,'Daily Room Blocks'!$B$2:$B$201,$A137)),"")</f>
        <v/>
      </c>
      <c r="S137" s="32" t="inlineStr"/>
      <c r="T137" s="32" t="inlineStr"/>
      <c r="U137" s="33" t="inlineStr"/>
      <c r="V137" s="30">
        <f>IFERROR(IF($A137="","",IF($U137="",'Dashboard'!$B$5,$U137)),"")</f>
        <v/>
      </c>
      <c r="W137" s="33" t="inlineStr"/>
      <c r="X137" s="30">
        <f>IFERROR(IF($A137="","",IF($W137="",'Dashboard'!$B$6,$W137)),"")</f>
        <v/>
      </c>
      <c r="Y137" s="33" t="inlineStr"/>
      <c r="Z137" s="30">
        <f>IFERROR(IF($A137="","",IF($Y137="",'Dashboard'!$B$7,$Y137)),"")</f>
        <v/>
      </c>
      <c r="AA137" s="31">
        <f>IFERROR(IF($A137="","",($S137+$T137)*$V137),"")</f>
        <v/>
      </c>
      <c r="AB137" s="31">
        <f>IFERROR(IF($A137="","",($S137+$T137+$AA137)*$X137),"")</f>
        <v/>
      </c>
      <c r="AC137" s="31">
        <f>IFERROR(IF($A137="","",$R137*$Z137),"")</f>
        <v/>
      </c>
      <c r="AD137" s="31">
        <f>IFERROR(IF($A137="","",SUM($R137,$S137,$T137,$AA137,$AB137,$AC137)),"")</f>
        <v/>
      </c>
      <c r="AE137" s="32" t="inlineStr"/>
      <c r="AF137" s="32" t="inlineStr"/>
      <c r="AG137" s="31">
        <f>IFERROR(IF($A137="","",MAX(0,$AE137-$AF137)),"")</f>
        <v/>
      </c>
      <c r="AH137" s="27" t="inlineStr"/>
      <c r="AI137" s="34">
        <f>IFERROR(IF($A137="","",IF($AE137&lt;=0,"Not Required",IF($AG137&lt;=0,"Paid",IF($AH137="","Due Date Needed",IF($AH137&lt;TODAY(),"Overdue","Open"))))),"")</f>
        <v/>
      </c>
      <c r="AJ137" s="27" t="inlineStr"/>
      <c r="AK137" s="27" t="inlineStr"/>
      <c r="AL137" s="26" t="inlineStr"/>
      <c r="AM137" s="34">
        <f>IFERROR(IF($A137="","",IF(OR($E137="Canceled",$E137="Lost",$E137="Completed"),"Closed",IF(AND($L137&lt;&gt;"",$L137&lt;TODAY()),"Cutoff Passed",IF(AND($L137&lt;&gt;"",$L137&gt;=TODAY(),$L137&lt;=TODAY()+'Dashboard'!$B$8),"Cutoff Approaching",IF(AND($AK137&lt;&gt;"",$AK137&lt;TODAY()),"Follow-Up Overdue",IF(AND($L137&lt;&gt;"",$L137&lt;=TODAY()+'Dashboard'!$B$8,$N137&gt;0,$P137&lt;'Dashboard'!$B$10),"Low Pickup","On Track")))))),"")</f>
        <v/>
      </c>
      <c r="AN137" s="26" t="inlineStr"/>
    </row>
    <row r="138">
      <c r="A138" s="26" t="inlineStr"/>
      <c r="B138" s="26" t="inlineStr"/>
      <c r="C138" s="26" t="inlineStr"/>
      <c r="D138" s="26" t="inlineStr"/>
      <c r="E138" s="26" t="inlineStr"/>
      <c r="F138" s="26" t="inlineStr"/>
      <c r="G138" s="26" t="inlineStr"/>
      <c r="H138" s="26" t="inlineStr"/>
      <c r="I138" s="26" t="inlineStr"/>
      <c r="J138" s="27" t="inlineStr"/>
      <c r="K138" s="27" t="inlineStr"/>
      <c r="L138" s="27" t="inlineStr"/>
      <c r="M138" s="28" t="inlineStr"/>
      <c r="N138" s="29">
        <f>IFERROR(IF($A138="","",SUMIFS('Daily Room Blocks'!$I$2:$I$201,'Daily Room Blocks'!$B$2:$B$201,$A138)),"")</f>
        <v/>
      </c>
      <c r="O138" s="29">
        <f>IFERROR(IF($A138="","",SUMIFS('Daily Room Blocks'!$J$2:$J$201,'Daily Room Blocks'!$B$2:$B$201,$A138)),"")</f>
        <v/>
      </c>
      <c r="P138" s="30">
        <f>IFERROR(IF($A138="","",$O138/$N138),"")</f>
        <v/>
      </c>
      <c r="Q138" s="31">
        <f>IFERROR(IF($A138="","",SUMIFS('Daily Room Blocks'!$O$2:$O$201,'Daily Room Blocks'!$B$2:$B$201,$A138)/$O138),"")</f>
        <v/>
      </c>
      <c r="R138" s="31">
        <f>IFERROR(IF($A138="","",SUMIFS('Daily Room Blocks'!$O$2:$O$201,'Daily Room Blocks'!$B$2:$B$201,$A138)),"")</f>
        <v/>
      </c>
      <c r="S138" s="32" t="inlineStr"/>
      <c r="T138" s="32" t="inlineStr"/>
      <c r="U138" s="33" t="inlineStr"/>
      <c r="V138" s="30">
        <f>IFERROR(IF($A138="","",IF($U138="",'Dashboard'!$B$5,$U138)),"")</f>
        <v/>
      </c>
      <c r="W138" s="33" t="inlineStr"/>
      <c r="X138" s="30">
        <f>IFERROR(IF($A138="","",IF($W138="",'Dashboard'!$B$6,$W138)),"")</f>
        <v/>
      </c>
      <c r="Y138" s="33" t="inlineStr"/>
      <c r="Z138" s="30">
        <f>IFERROR(IF($A138="","",IF($Y138="",'Dashboard'!$B$7,$Y138)),"")</f>
        <v/>
      </c>
      <c r="AA138" s="31">
        <f>IFERROR(IF($A138="","",($S138+$T138)*$V138),"")</f>
        <v/>
      </c>
      <c r="AB138" s="31">
        <f>IFERROR(IF($A138="","",($S138+$T138+$AA138)*$X138),"")</f>
        <v/>
      </c>
      <c r="AC138" s="31">
        <f>IFERROR(IF($A138="","",$R138*$Z138),"")</f>
        <v/>
      </c>
      <c r="AD138" s="31">
        <f>IFERROR(IF($A138="","",SUM($R138,$S138,$T138,$AA138,$AB138,$AC138)),"")</f>
        <v/>
      </c>
      <c r="AE138" s="32" t="inlineStr"/>
      <c r="AF138" s="32" t="inlineStr"/>
      <c r="AG138" s="31">
        <f>IFERROR(IF($A138="","",MAX(0,$AE138-$AF138)),"")</f>
        <v/>
      </c>
      <c r="AH138" s="27" t="inlineStr"/>
      <c r="AI138" s="34">
        <f>IFERROR(IF($A138="","",IF($AE138&lt;=0,"Not Required",IF($AG138&lt;=0,"Paid",IF($AH138="","Due Date Needed",IF($AH138&lt;TODAY(),"Overdue","Open"))))),"")</f>
        <v/>
      </c>
      <c r="AJ138" s="27" t="inlineStr"/>
      <c r="AK138" s="27" t="inlineStr"/>
      <c r="AL138" s="26" t="inlineStr"/>
      <c r="AM138" s="34">
        <f>IFERROR(IF($A138="","",IF(OR($E138="Canceled",$E138="Lost",$E138="Completed"),"Closed",IF(AND($L138&lt;&gt;"",$L138&lt;TODAY()),"Cutoff Passed",IF(AND($L138&lt;&gt;"",$L138&gt;=TODAY(),$L138&lt;=TODAY()+'Dashboard'!$B$8),"Cutoff Approaching",IF(AND($AK138&lt;&gt;"",$AK138&lt;TODAY()),"Follow-Up Overdue",IF(AND($L138&lt;&gt;"",$L138&lt;=TODAY()+'Dashboard'!$B$8,$N138&gt;0,$P138&lt;'Dashboard'!$B$10),"Low Pickup","On Track")))))),"")</f>
        <v/>
      </c>
      <c r="AN138" s="26" t="inlineStr"/>
    </row>
    <row r="139">
      <c r="A139" s="26" t="inlineStr"/>
      <c r="B139" s="26" t="inlineStr"/>
      <c r="C139" s="26" t="inlineStr"/>
      <c r="D139" s="26" t="inlineStr"/>
      <c r="E139" s="26" t="inlineStr"/>
      <c r="F139" s="26" t="inlineStr"/>
      <c r="G139" s="26" t="inlineStr"/>
      <c r="H139" s="26" t="inlineStr"/>
      <c r="I139" s="26" t="inlineStr"/>
      <c r="J139" s="27" t="inlineStr"/>
      <c r="K139" s="27" t="inlineStr"/>
      <c r="L139" s="27" t="inlineStr"/>
      <c r="M139" s="28" t="inlineStr"/>
      <c r="N139" s="29">
        <f>IFERROR(IF($A139="","",SUMIFS('Daily Room Blocks'!$I$2:$I$201,'Daily Room Blocks'!$B$2:$B$201,$A139)),"")</f>
        <v/>
      </c>
      <c r="O139" s="29">
        <f>IFERROR(IF($A139="","",SUMIFS('Daily Room Blocks'!$J$2:$J$201,'Daily Room Blocks'!$B$2:$B$201,$A139)),"")</f>
        <v/>
      </c>
      <c r="P139" s="30">
        <f>IFERROR(IF($A139="","",$O139/$N139),"")</f>
        <v/>
      </c>
      <c r="Q139" s="31">
        <f>IFERROR(IF($A139="","",SUMIFS('Daily Room Blocks'!$O$2:$O$201,'Daily Room Blocks'!$B$2:$B$201,$A139)/$O139),"")</f>
        <v/>
      </c>
      <c r="R139" s="31">
        <f>IFERROR(IF($A139="","",SUMIFS('Daily Room Blocks'!$O$2:$O$201,'Daily Room Blocks'!$B$2:$B$201,$A139)),"")</f>
        <v/>
      </c>
      <c r="S139" s="32" t="inlineStr"/>
      <c r="T139" s="32" t="inlineStr"/>
      <c r="U139" s="33" t="inlineStr"/>
      <c r="V139" s="30">
        <f>IFERROR(IF($A139="","",IF($U139="",'Dashboard'!$B$5,$U139)),"")</f>
        <v/>
      </c>
      <c r="W139" s="33" t="inlineStr"/>
      <c r="X139" s="30">
        <f>IFERROR(IF($A139="","",IF($W139="",'Dashboard'!$B$6,$W139)),"")</f>
        <v/>
      </c>
      <c r="Y139" s="33" t="inlineStr"/>
      <c r="Z139" s="30">
        <f>IFERROR(IF($A139="","",IF($Y139="",'Dashboard'!$B$7,$Y139)),"")</f>
        <v/>
      </c>
      <c r="AA139" s="31">
        <f>IFERROR(IF($A139="","",($S139+$T139)*$V139),"")</f>
        <v/>
      </c>
      <c r="AB139" s="31">
        <f>IFERROR(IF($A139="","",($S139+$T139+$AA139)*$X139),"")</f>
        <v/>
      </c>
      <c r="AC139" s="31">
        <f>IFERROR(IF($A139="","",$R139*$Z139),"")</f>
        <v/>
      </c>
      <c r="AD139" s="31">
        <f>IFERROR(IF($A139="","",SUM($R139,$S139,$T139,$AA139,$AB139,$AC139)),"")</f>
        <v/>
      </c>
      <c r="AE139" s="32" t="inlineStr"/>
      <c r="AF139" s="32" t="inlineStr"/>
      <c r="AG139" s="31">
        <f>IFERROR(IF($A139="","",MAX(0,$AE139-$AF139)),"")</f>
        <v/>
      </c>
      <c r="AH139" s="27" t="inlineStr"/>
      <c r="AI139" s="34">
        <f>IFERROR(IF($A139="","",IF($AE139&lt;=0,"Not Required",IF($AG139&lt;=0,"Paid",IF($AH139="","Due Date Needed",IF($AH139&lt;TODAY(),"Overdue","Open"))))),"")</f>
        <v/>
      </c>
      <c r="AJ139" s="27" t="inlineStr"/>
      <c r="AK139" s="27" t="inlineStr"/>
      <c r="AL139" s="26" t="inlineStr"/>
      <c r="AM139" s="34">
        <f>IFERROR(IF($A139="","",IF(OR($E139="Canceled",$E139="Lost",$E139="Completed"),"Closed",IF(AND($L139&lt;&gt;"",$L139&lt;TODAY()),"Cutoff Passed",IF(AND($L139&lt;&gt;"",$L139&gt;=TODAY(),$L139&lt;=TODAY()+'Dashboard'!$B$8),"Cutoff Approaching",IF(AND($AK139&lt;&gt;"",$AK139&lt;TODAY()),"Follow-Up Overdue",IF(AND($L139&lt;&gt;"",$L139&lt;=TODAY()+'Dashboard'!$B$8,$N139&gt;0,$P139&lt;'Dashboard'!$B$10),"Low Pickup","On Track")))))),"")</f>
        <v/>
      </c>
      <c r="AN139" s="26" t="inlineStr"/>
    </row>
    <row r="140">
      <c r="A140" s="26" t="inlineStr"/>
      <c r="B140" s="26" t="inlineStr"/>
      <c r="C140" s="26" t="inlineStr"/>
      <c r="D140" s="26" t="inlineStr"/>
      <c r="E140" s="26" t="inlineStr"/>
      <c r="F140" s="26" t="inlineStr"/>
      <c r="G140" s="26" t="inlineStr"/>
      <c r="H140" s="26" t="inlineStr"/>
      <c r="I140" s="26" t="inlineStr"/>
      <c r="J140" s="27" t="inlineStr"/>
      <c r="K140" s="27" t="inlineStr"/>
      <c r="L140" s="27" t="inlineStr"/>
      <c r="M140" s="28" t="inlineStr"/>
      <c r="N140" s="29">
        <f>IFERROR(IF($A140="","",SUMIFS('Daily Room Blocks'!$I$2:$I$201,'Daily Room Blocks'!$B$2:$B$201,$A140)),"")</f>
        <v/>
      </c>
      <c r="O140" s="29">
        <f>IFERROR(IF($A140="","",SUMIFS('Daily Room Blocks'!$J$2:$J$201,'Daily Room Blocks'!$B$2:$B$201,$A140)),"")</f>
        <v/>
      </c>
      <c r="P140" s="30">
        <f>IFERROR(IF($A140="","",$O140/$N140),"")</f>
        <v/>
      </c>
      <c r="Q140" s="31">
        <f>IFERROR(IF($A140="","",SUMIFS('Daily Room Blocks'!$O$2:$O$201,'Daily Room Blocks'!$B$2:$B$201,$A140)/$O140),"")</f>
        <v/>
      </c>
      <c r="R140" s="31">
        <f>IFERROR(IF($A140="","",SUMIFS('Daily Room Blocks'!$O$2:$O$201,'Daily Room Blocks'!$B$2:$B$201,$A140)),"")</f>
        <v/>
      </c>
      <c r="S140" s="32" t="inlineStr"/>
      <c r="T140" s="32" t="inlineStr"/>
      <c r="U140" s="33" t="inlineStr"/>
      <c r="V140" s="30">
        <f>IFERROR(IF($A140="","",IF($U140="",'Dashboard'!$B$5,$U140)),"")</f>
        <v/>
      </c>
      <c r="W140" s="33" t="inlineStr"/>
      <c r="X140" s="30">
        <f>IFERROR(IF($A140="","",IF($W140="",'Dashboard'!$B$6,$W140)),"")</f>
        <v/>
      </c>
      <c r="Y140" s="33" t="inlineStr"/>
      <c r="Z140" s="30">
        <f>IFERROR(IF($A140="","",IF($Y140="",'Dashboard'!$B$7,$Y140)),"")</f>
        <v/>
      </c>
      <c r="AA140" s="31">
        <f>IFERROR(IF($A140="","",($S140+$T140)*$V140),"")</f>
        <v/>
      </c>
      <c r="AB140" s="31">
        <f>IFERROR(IF($A140="","",($S140+$T140+$AA140)*$X140),"")</f>
        <v/>
      </c>
      <c r="AC140" s="31">
        <f>IFERROR(IF($A140="","",$R140*$Z140),"")</f>
        <v/>
      </c>
      <c r="AD140" s="31">
        <f>IFERROR(IF($A140="","",SUM($R140,$S140,$T140,$AA140,$AB140,$AC140)),"")</f>
        <v/>
      </c>
      <c r="AE140" s="32" t="inlineStr"/>
      <c r="AF140" s="32" t="inlineStr"/>
      <c r="AG140" s="31">
        <f>IFERROR(IF($A140="","",MAX(0,$AE140-$AF140)),"")</f>
        <v/>
      </c>
      <c r="AH140" s="27" t="inlineStr"/>
      <c r="AI140" s="34">
        <f>IFERROR(IF($A140="","",IF($AE140&lt;=0,"Not Required",IF($AG140&lt;=0,"Paid",IF($AH140="","Due Date Needed",IF($AH140&lt;TODAY(),"Overdue","Open"))))),"")</f>
        <v/>
      </c>
      <c r="AJ140" s="27" t="inlineStr"/>
      <c r="AK140" s="27" t="inlineStr"/>
      <c r="AL140" s="26" t="inlineStr"/>
      <c r="AM140" s="34">
        <f>IFERROR(IF($A140="","",IF(OR($E140="Canceled",$E140="Lost",$E140="Completed"),"Closed",IF(AND($L140&lt;&gt;"",$L140&lt;TODAY()),"Cutoff Passed",IF(AND($L140&lt;&gt;"",$L140&gt;=TODAY(),$L140&lt;=TODAY()+'Dashboard'!$B$8),"Cutoff Approaching",IF(AND($AK140&lt;&gt;"",$AK140&lt;TODAY()),"Follow-Up Overdue",IF(AND($L140&lt;&gt;"",$L140&lt;=TODAY()+'Dashboard'!$B$8,$N140&gt;0,$P140&lt;'Dashboard'!$B$10),"Low Pickup","On Track")))))),"")</f>
        <v/>
      </c>
      <c r="AN140" s="26" t="inlineStr"/>
    </row>
    <row r="141">
      <c r="A141" s="26" t="inlineStr"/>
      <c r="B141" s="26" t="inlineStr"/>
      <c r="C141" s="26" t="inlineStr"/>
      <c r="D141" s="26" t="inlineStr"/>
      <c r="E141" s="26" t="inlineStr"/>
      <c r="F141" s="26" t="inlineStr"/>
      <c r="G141" s="26" t="inlineStr"/>
      <c r="H141" s="26" t="inlineStr"/>
      <c r="I141" s="26" t="inlineStr"/>
      <c r="J141" s="27" t="inlineStr"/>
      <c r="K141" s="27" t="inlineStr"/>
      <c r="L141" s="27" t="inlineStr"/>
      <c r="M141" s="28" t="inlineStr"/>
      <c r="N141" s="29">
        <f>IFERROR(IF($A141="","",SUMIFS('Daily Room Blocks'!$I$2:$I$201,'Daily Room Blocks'!$B$2:$B$201,$A141)),"")</f>
        <v/>
      </c>
      <c r="O141" s="29">
        <f>IFERROR(IF($A141="","",SUMIFS('Daily Room Blocks'!$J$2:$J$201,'Daily Room Blocks'!$B$2:$B$201,$A141)),"")</f>
        <v/>
      </c>
      <c r="P141" s="30">
        <f>IFERROR(IF($A141="","",$O141/$N141),"")</f>
        <v/>
      </c>
      <c r="Q141" s="31">
        <f>IFERROR(IF($A141="","",SUMIFS('Daily Room Blocks'!$O$2:$O$201,'Daily Room Blocks'!$B$2:$B$201,$A141)/$O141),"")</f>
        <v/>
      </c>
      <c r="R141" s="31">
        <f>IFERROR(IF($A141="","",SUMIFS('Daily Room Blocks'!$O$2:$O$201,'Daily Room Blocks'!$B$2:$B$201,$A141)),"")</f>
        <v/>
      </c>
      <c r="S141" s="32" t="inlineStr"/>
      <c r="T141" s="32" t="inlineStr"/>
      <c r="U141" s="33" t="inlineStr"/>
      <c r="V141" s="30">
        <f>IFERROR(IF($A141="","",IF($U141="",'Dashboard'!$B$5,$U141)),"")</f>
        <v/>
      </c>
      <c r="W141" s="33" t="inlineStr"/>
      <c r="X141" s="30">
        <f>IFERROR(IF($A141="","",IF($W141="",'Dashboard'!$B$6,$W141)),"")</f>
        <v/>
      </c>
      <c r="Y141" s="33" t="inlineStr"/>
      <c r="Z141" s="30">
        <f>IFERROR(IF($A141="","",IF($Y141="",'Dashboard'!$B$7,$Y141)),"")</f>
        <v/>
      </c>
      <c r="AA141" s="31">
        <f>IFERROR(IF($A141="","",($S141+$T141)*$V141),"")</f>
        <v/>
      </c>
      <c r="AB141" s="31">
        <f>IFERROR(IF($A141="","",($S141+$T141+$AA141)*$X141),"")</f>
        <v/>
      </c>
      <c r="AC141" s="31">
        <f>IFERROR(IF($A141="","",$R141*$Z141),"")</f>
        <v/>
      </c>
      <c r="AD141" s="31">
        <f>IFERROR(IF($A141="","",SUM($R141,$S141,$T141,$AA141,$AB141,$AC141)),"")</f>
        <v/>
      </c>
      <c r="AE141" s="32" t="inlineStr"/>
      <c r="AF141" s="32" t="inlineStr"/>
      <c r="AG141" s="31">
        <f>IFERROR(IF($A141="","",MAX(0,$AE141-$AF141)),"")</f>
        <v/>
      </c>
      <c r="AH141" s="27" t="inlineStr"/>
      <c r="AI141" s="34">
        <f>IFERROR(IF($A141="","",IF($AE141&lt;=0,"Not Required",IF($AG141&lt;=0,"Paid",IF($AH141="","Due Date Needed",IF($AH141&lt;TODAY(),"Overdue","Open"))))),"")</f>
        <v/>
      </c>
      <c r="AJ141" s="27" t="inlineStr"/>
      <c r="AK141" s="27" t="inlineStr"/>
      <c r="AL141" s="26" t="inlineStr"/>
      <c r="AM141" s="34">
        <f>IFERROR(IF($A141="","",IF(OR($E141="Canceled",$E141="Lost",$E141="Completed"),"Closed",IF(AND($L141&lt;&gt;"",$L141&lt;TODAY()),"Cutoff Passed",IF(AND($L141&lt;&gt;"",$L141&gt;=TODAY(),$L141&lt;=TODAY()+'Dashboard'!$B$8),"Cutoff Approaching",IF(AND($AK141&lt;&gt;"",$AK141&lt;TODAY()),"Follow-Up Overdue",IF(AND($L141&lt;&gt;"",$L141&lt;=TODAY()+'Dashboard'!$B$8,$N141&gt;0,$P141&lt;'Dashboard'!$B$10),"Low Pickup","On Track")))))),"")</f>
        <v/>
      </c>
      <c r="AN141" s="26" t="inlineStr"/>
    </row>
    <row r="142">
      <c r="A142" s="26" t="inlineStr"/>
      <c r="B142" s="26" t="inlineStr"/>
      <c r="C142" s="26" t="inlineStr"/>
      <c r="D142" s="26" t="inlineStr"/>
      <c r="E142" s="26" t="inlineStr"/>
      <c r="F142" s="26" t="inlineStr"/>
      <c r="G142" s="26" t="inlineStr"/>
      <c r="H142" s="26" t="inlineStr"/>
      <c r="I142" s="26" t="inlineStr"/>
      <c r="J142" s="27" t="inlineStr"/>
      <c r="K142" s="27" t="inlineStr"/>
      <c r="L142" s="27" t="inlineStr"/>
      <c r="M142" s="28" t="inlineStr"/>
      <c r="N142" s="29">
        <f>IFERROR(IF($A142="","",SUMIFS('Daily Room Blocks'!$I$2:$I$201,'Daily Room Blocks'!$B$2:$B$201,$A142)),"")</f>
        <v/>
      </c>
      <c r="O142" s="29">
        <f>IFERROR(IF($A142="","",SUMIFS('Daily Room Blocks'!$J$2:$J$201,'Daily Room Blocks'!$B$2:$B$201,$A142)),"")</f>
        <v/>
      </c>
      <c r="P142" s="30">
        <f>IFERROR(IF($A142="","",$O142/$N142),"")</f>
        <v/>
      </c>
      <c r="Q142" s="31">
        <f>IFERROR(IF($A142="","",SUMIFS('Daily Room Blocks'!$O$2:$O$201,'Daily Room Blocks'!$B$2:$B$201,$A142)/$O142),"")</f>
        <v/>
      </c>
      <c r="R142" s="31">
        <f>IFERROR(IF($A142="","",SUMIFS('Daily Room Blocks'!$O$2:$O$201,'Daily Room Blocks'!$B$2:$B$201,$A142)),"")</f>
        <v/>
      </c>
      <c r="S142" s="32" t="inlineStr"/>
      <c r="T142" s="32" t="inlineStr"/>
      <c r="U142" s="33" t="inlineStr"/>
      <c r="V142" s="30">
        <f>IFERROR(IF($A142="","",IF($U142="",'Dashboard'!$B$5,$U142)),"")</f>
        <v/>
      </c>
      <c r="W142" s="33" t="inlineStr"/>
      <c r="X142" s="30">
        <f>IFERROR(IF($A142="","",IF($W142="",'Dashboard'!$B$6,$W142)),"")</f>
        <v/>
      </c>
      <c r="Y142" s="33" t="inlineStr"/>
      <c r="Z142" s="30">
        <f>IFERROR(IF($A142="","",IF($Y142="",'Dashboard'!$B$7,$Y142)),"")</f>
        <v/>
      </c>
      <c r="AA142" s="31">
        <f>IFERROR(IF($A142="","",($S142+$T142)*$V142),"")</f>
        <v/>
      </c>
      <c r="AB142" s="31">
        <f>IFERROR(IF($A142="","",($S142+$T142+$AA142)*$X142),"")</f>
        <v/>
      </c>
      <c r="AC142" s="31">
        <f>IFERROR(IF($A142="","",$R142*$Z142),"")</f>
        <v/>
      </c>
      <c r="AD142" s="31">
        <f>IFERROR(IF($A142="","",SUM($R142,$S142,$T142,$AA142,$AB142,$AC142)),"")</f>
        <v/>
      </c>
      <c r="AE142" s="32" t="inlineStr"/>
      <c r="AF142" s="32" t="inlineStr"/>
      <c r="AG142" s="31">
        <f>IFERROR(IF($A142="","",MAX(0,$AE142-$AF142)),"")</f>
        <v/>
      </c>
      <c r="AH142" s="27" t="inlineStr"/>
      <c r="AI142" s="34">
        <f>IFERROR(IF($A142="","",IF($AE142&lt;=0,"Not Required",IF($AG142&lt;=0,"Paid",IF($AH142="","Due Date Needed",IF($AH142&lt;TODAY(),"Overdue","Open"))))),"")</f>
        <v/>
      </c>
      <c r="AJ142" s="27" t="inlineStr"/>
      <c r="AK142" s="27" t="inlineStr"/>
      <c r="AL142" s="26" t="inlineStr"/>
      <c r="AM142" s="34">
        <f>IFERROR(IF($A142="","",IF(OR($E142="Canceled",$E142="Lost",$E142="Completed"),"Closed",IF(AND($L142&lt;&gt;"",$L142&lt;TODAY()),"Cutoff Passed",IF(AND($L142&lt;&gt;"",$L142&gt;=TODAY(),$L142&lt;=TODAY()+'Dashboard'!$B$8),"Cutoff Approaching",IF(AND($AK142&lt;&gt;"",$AK142&lt;TODAY()),"Follow-Up Overdue",IF(AND($L142&lt;&gt;"",$L142&lt;=TODAY()+'Dashboard'!$B$8,$N142&gt;0,$P142&lt;'Dashboard'!$B$10),"Low Pickup","On Track")))))),"")</f>
        <v/>
      </c>
      <c r="AN142" s="26" t="inlineStr"/>
    </row>
    <row r="143">
      <c r="A143" s="26" t="inlineStr"/>
      <c r="B143" s="26" t="inlineStr"/>
      <c r="C143" s="26" t="inlineStr"/>
      <c r="D143" s="26" t="inlineStr"/>
      <c r="E143" s="26" t="inlineStr"/>
      <c r="F143" s="26" t="inlineStr"/>
      <c r="G143" s="26" t="inlineStr"/>
      <c r="H143" s="26" t="inlineStr"/>
      <c r="I143" s="26" t="inlineStr"/>
      <c r="J143" s="27" t="inlineStr"/>
      <c r="K143" s="27" t="inlineStr"/>
      <c r="L143" s="27" t="inlineStr"/>
      <c r="M143" s="28" t="inlineStr"/>
      <c r="N143" s="29">
        <f>IFERROR(IF($A143="","",SUMIFS('Daily Room Blocks'!$I$2:$I$201,'Daily Room Blocks'!$B$2:$B$201,$A143)),"")</f>
        <v/>
      </c>
      <c r="O143" s="29">
        <f>IFERROR(IF($A143="","",SUMIFS('Daily Room Blocks'!$J$2:$J$201,'Daily Room Blocks'!$B$2:$B$201,$A143)),"")</f>
        <v/>
      </c>
      <c r="P143" s="30">
        <f>IFERROR(IF($A143="","",$O143/$N143),"")</f>
        <v/>
      </c>
      <c r="Q143" s="31">
        <f>IFERROR(IF($A143="","",SUMIFS('Daily Room Blocks'!$O$2:$O$201,'Daily Room Blocks'!$B$2:$B$201,$A143)/$O143),"")</f>
        <v/>
      </c>
      <c r="R143" s="31">
        <f>IFERROR(IF($A143="","",SUMIFS('Daily Room Blocks'!$O$2:$O$201,'Daily Room Blocks'!$B$2:$B$201,$A143)),"")</f>
        <v/>
      </c>
      <c r="S143" s="32" t="inlineStr"/>
      <c r="T143" s="32" t="inlineStr"/>
      <c r="U143" s="33" t="inlineStr"/>
      <c r="V143" s="30">
        <f>IFERROR(IF($A143="","",IF($U143="",'Dashboard'!$B$5,$U143)),"")</f>
        <v/>
      </c>
      <c r="W143" s="33" t="inlineStr"/>
      <c r="X143" s="30">
        <f>IFERROR(IF($A143="","",IF($W143="",'Dashboard'!$B$6,$W143)),"")</f>
        <v/>
      </c>
      <c r="Y143" s="33" t="inlineStr"/>
      <c r="Z143" s="30">
        <f>IFERROR(IF($A143="","",IF($Y143="",'Dashboard'!$B$7,$Y143)),"")</f>
        <v/>
      </c>
      <c r="AA143" s="31">
        <f>IFERROR(IF($A143="","",($S143+$T143)*$V143),"")</f>
        <v/>
      </c>
      <c r="AB143" s="31">
        <f>IFERROR(IF($A143="","",($S143+$T143+$AA143)*$X143),"")</f>
        <v/>
      </c>
      <c r="AC143" s="31">
        <f>IFERROR(IF($A143="","",$R143*$Z143),"")</f>
        <v/>
      </c>
      <c r="AD143" s="31">
        <f>IFERROR(IF($A143="","",SUM($R143,$S143,$T143,$AA143,$AB143,$AC143)),"")</f>
        <v/>
      </c>
      <c r="AE143" s="32" t="inlineStr"/>
      <c r="AF143" s="32" t="inlineStr"/>
      <c r="AG143" s="31">
        <f>IFERROR(IF($A143="","",MAX(0,$AE143-$AF143)),"")</f>
        <v/>
      </c>
      <c r="AH143" s="27" t="inlineStr"/>
      <c r="AI143" s="34">
        <f>IFERROR(IF($A143="","",IF($AE143&lt;=0,"Not Required",IF($AG143&lt;=0,"Paid",IF($AH143="","Due Date Needed",IF($AH143&lt;TODAY(),"Overdue","Open"))))),"")</f>
        <v/>
      </c>
      <c r="AJ143" s="27" t="inlineStr"/>
      <c r="AK143" s="27" t="inlineStr"/>
      <c r="AL143" s="26" t="inlineStr"/>
      <c r="AM143" s="34">
        <f>IFERROR(IF($A143="","",IF(OR($E143="Canceled",$E143="Lost",$E143="Completed"),"Closed",IF(AND($L143&lt;&gt;"",$L143&lt;TODAY()),"Cutoff Passed",IF(AND($L143&lt;&gt;"",$L143&gt;=TODAY(),$L143&lt;=TODAY()+'Dashboard'!$B$8),"Cutoff Approaching",IF(AND($AK143&lt;&gt;"",$AK143&lt;TODAY()),"Follow-Up Overdue",IF(AND($L143&lt;&gt;"",$L143&lt;=TODAY()+'Dashboard'!$B$8,$N143&gt;0,$P143&lt;'Dashboard'!$B$10),"Low Pickup","On Track")))))),"")</f>
        <v/>
      </c>
      <c r="AN143" s="26" t="inlineStr"/>
    </row>
    <row r="144">
      <c r="A144" s="26" t="inlineStr"/>
      <c r="B144" s="26" t="inlineStr"/>
      <c r="C144" s="26" t="inlineStr"/>
      <c r="D144" s="26" t="inlineStr"/>
      <c r="E144" s="26" t="inlineStr"/>
      <c r="F144" s="26" t="inlineStr"/>
      <c r="G144" s="26" t="inlineStr"/>
      <c r="H144" s="26" t="inlineStr"/>
      <c r="I144" s="26" t="inlineStr"/>
      <c r="J144" s="27" t="inlineStr"/>
      <c r="K144" s="27" t="inlineStr"/>
      <c r="L144" s="27" t="inlineStr"/>
      <c r="M144" s="28" t="inlineStr"/>
      <c r="N144" s="29">
        <f>IFERROR(IF($A144="","",SUMIFS('Daily Room Blocks'!$I$2:$I$201,'Daily Room Blocks'!$B$2:$B$201,$A144)),"")</f>
        <v/>
      </c>
      <c r="O144" s="29">
        <f>IFERROR(IF($A144="","",SUMIFS('Daily Room Blocks'!$J$2:$J$201,'Daily Room Blocks'!$B$2:$B$201,$A144)),"")</f>
        <v/>
      </c>
      <c r="P144" s="30">
        <f>IFERROR(IF($A144="","",$O144/$N144),"")</f>
        <v/>
      </c>
      <c r="Q144" s="31">
        <f>IFERROR(IF($A144="","",SUMIFS('Daily Room Blocks'!$O$2:$O$201,'Daily Room Blocks'!$B$2:$B$201,$A144)/$O144),"")</f>
        <v/>
      </c>
      <c r="R144" s="31">
        <f>IFERROR(IF($A144="","",SUMIFS('Daily Room Blocks'!$O$2:$O$201,'Daily Room Blocks'!$B$2:$B$201,$A144)),"")</f>
        <v/>
      </c>
      <c r="S144" s="32" t="inlineStr"/>
      <c r="T144" s="32" t="inlineStr"/>
      <c r="U144" s="33" t="inlineStr"/>
      <c r="V144" s="30">
        <f>IFERROR(IF($A144="","",IF($U144="",'Dashboard'!$B$5,$U144)),"")</f>
        <v/>
      </c>
      <c r="W144" s="33" t="inlineStr"/>
      <c r="X144" s="30">
        <f>IFERROR(IF($A144="","",IF($W144="",'Dashboard'!$B$6,$W144)),"")</f>
        <v/>
      </c>
      <c r="Y144" s="33" t="inlineStr"/>
      <c r="Z144" s="30">
        <f>IFERROR(IF($A144="","",IF($Y144="",'Dashboard'!$B$7,$Y144)),"")</f>
        <v/>
      </c>
      <c r="AA144" s="31">
        <f>IFERROR(IF($A144="","",($S144+$T144)*$V144),"")</f>
        <v/>
      </c>
      <c r="AB144" s="31">
        <f>IFERROR(IF($A144="","",($S144+$T144+$AA144)*$X144),"")</f>
        <v/>
      </c>
      <c r="AC144" s="31">
        <f>IFERROR(IF($A144="","",$R144*$Z144),"")</f>
        <v/>
      </c>
      <c r="AD144" s="31">
        <f>IFERROR(IF($A144="","",SUM($R144,$S144,$T144,$AA144,$AB144,$AC144)),"")</f>
        <v/>
      </c>
      <c r="AE144" s="32" t="inlineStr"/>
      <c r="AF144" s="32" t="inlineStr"/>
      <c r="AG144" s="31">
        <f>IFERROR(IF($A144="","",MAX(0,$AE144-$AF144)),"")</f>
        <v/>
      </c>
      <c r="AH144" s="27" t="inlineStr"/>
      <c r="AI144" s="34">
        <f>IFERROR(IF($A144="","",IF($AE144&lt;=0,"Not Required",IF($AG144&lt;=0,"Paid",IF($AH144="","Due Date Needed",IF($AH144&lt;TODAY(),"Overdue","Open"))))),"")</f>
        <v/>
      </c>
      <c r="AJ144" s="27" t="inlineStr"/>
      <c r="AK144" s="27" t="inlineStr"/>
      <c r="AL144" s="26" t="inlineStr"/>
      <c r="AM144" s="34">
        <f>IFERROR(IF($A144="","",IF(OR($E144="Canceled",$E144="Lost",$E144="Completed"),"Closed",IF(AND($L144&lt;&gt;"",$L144&lt;TODAY()),"Cutoff Passed",IF(AND($L144&lt;&gt;"",$L144&gt;=TODAY(),$L144&lt;=TODAY()+'Dashboard'!$B$8),"Cutoff Approaching",IF(AND($AK144&lt;&gt;"",$AK144&lt;TODAY()),"Follow-Up Overdue",IF(AND($L144&lt;&gt;"",$L144&lt;=TODAY()+'Dashboard'!$B$8,$N144&gt;0,$P144&lt;'Dashboard'!$B$10),"Low Pickup","On Track")))))),"")</f>
        <v/>
      </c>
      <c r="AN144" s="26" t="inlineStr"/>
    </row>
    <row r="145">
      <c r="A145" s="26" t="inlineStr"/>
      <c r="B145" s="26" t="inlineStr"/>
      <c r="C145" s="26" t="inlineStr"/>
      <c r="D145" s="26" t="inlineStr"/>
      <c r="E145" s="26" t="inlineStr"/>
      <c r="F145" s="26" t="inlineStr"/>
      <c r="G145" s="26" t="inlineStr"/>
      <c r="H145" s="26" t="inlineStr"/>
      <c r="I145" s="26" t="inlineStr"/>
      <c r="J145" s="27" t="inlineStr"/>
      <c r="K145" s="27" t="inlineStr"/>
      <c r="L145" s="27" t="inlineStr"/>
      <c r="M145" s="28" t="inlineStr"/>
      <c r="N145" s="29">
        <f>IFERROR(IF($A145="","",SUMIFS('Daily Room Blocks'!$I$2:$I$201,'Daily Room Blocks'!$B$2:$B$201,$A145)),"")</f>
        <v/>
      </c>
      <c r="O145" s="29">
        <f>IFERROR(IF($A145="","",SUMIFS('Daily Room Blocks'!$J$2:$J$201,'Daily Room Blocks'!$B$2:$B$201,$A145)),"")</f>
        <v/>
      </c>
      <c r="P145" s="30">
        <f>IFERROR(IF($A145="","",$O145/$N145),"")</f>
        <v/>
      </c>
      <c r="Q145" s="31">
        <f>IFERROR(IF($A145="","",SUMIFS('Daily Room Blocks'!$O$2:$O$201,'Daily Room Blocks'!$B$2:$B$201,$A145)/$O145),"")</f>
        <v/>
      </c>
      <c r="R145" s="31">
        <f>IFERROR(IF($A145="","",SUMIFS('Daily Room Blocks'!$O$2:$O$201,'Daily Room Blocks'!$B$2:$B$201,$A145)),"")</f>
        <v/>
      </c>
      <c r="S145" s="32" t="inlineStr"/>
      <c r="T145" s="32" t="inlineStr"/>
      <c r="U145" s="33" t="inlineStr"/>
      <c r="V145" s="30">
        <f>IFERROR(IF($A145="","",IF($U145="",'Dashboard'!$B$5,$U145)),"")</f>
        <v/>
      </c>
      <c r="W145" s="33" t="inlineStr"/>
      <c r="X145" s="30">
        <f>IFERROR(IF($A145="","",IF($W145="",'Dashboard'!$B$6,$W145)),"")</f>
        <v/>
      </c>
      <c r="Y145" s="33" t="inlineStr"/>
      <c r="Z145" s="30">
        <f>IFERROR(IF($A145="","",IF($Y145="",'Dashboard'!$B$7,$Y145)),"")</f>
        <v/>
      </c>
      <c r="AA145" s="31">
        <f>IFERROR(IF($A145="","",($S145+$T145)*$V145),"")</f>
        <v/>
      </c>
      <c r="AB145" s="31">
        <f>IFERROR(IF($A145="","",($S145+$T145+$AA145)*$X145),"")</f>
        <v/>
      </c>
      <c r="AC145" s="31">
        <f>IFERROR(IF($A145="","",$R145*$Z145),"")</f>
        <v/>
      </c>
      <c r="AD145" s="31">
        <f>IFERROR(IF($A145="","",SUM($R145,$S145,$T145,$AA145,$AB145,$AC145)),"")</f>
        <v/>
      </c>
      <c r="AE145" s="32" t="inlineStr"/>
      <c r="AF145" s="32" t="inlineStr"/>
      <c r="AG145" s="31">
        <f>IFERROR(IF($A145="","",MAX(0,$AE145-$AF145)),"")</f>
        <v/>
      </c>
      <c r="AH145" s="27" t="inlineStr"/>
      <c r="AI145" s="34">
        <f>IFERROR(IF($A145="","",IF($AE145&lt;=0,"Not Required",IF($AG145&lt;=0,"Paid",IF($AH145="","Due Date Needed",IF($AH145&lt;TODAY(),"Overdue","Open"))))),"")</f>
        <v/>
      </c>
      <c r="AJ145" s="27" t="inlineStr"/>
      <c r="AK145" s="27" t="inlineStr"/>
      <c r="AL145" s="26" t="inlineStr"/>
      <c r="AM145" s="34">
        <f>IFERROR(IF($A145="","",IF(OR($E145="Canceled",$E145="Lost",$E145="Completed"),"Closed",IF(AND($L145&lt;&gt;"",$L145&lt;TODAY()),"Cutoff Passed",IF(AND($L145&lt;&gt;"",$L145&gt;=TODAY(),$L145&lt;=TODAY()+'Dashboard'!$B$8),"Cutoff Approaching",IF(AND($AK145&lt;&gt;"",$AK145&lt;TODAY()),"Follow-Up Overdue",IF(AND($L145&lt;&gt;"",$L145&lt;=TODAY()+'Dashboard'!$B$8,$N145&gt;0,$P145&lt;'Dashboard'!$B$10),"Low Pickup","On Track")))))),"")</f>
        <v/>
      </c>
      <c r="AN145" s="26" t="inlineStr"/>
    </row>
    <row r="146">
      <c r="A146" s="26" t="inlineStr"/>
      <c r="B146" s="26" t="inlineStr"/>
      <c r="C146" s="26" t="inlineStr"/>
      <c r="D146" s="26" t="inlineStr"/>
      <c r="E146" s="26" t="inlineStr"/>
      <c r="F146" s="26" t="inlineStr"/>
      <c r="G146" s="26" t="inlineStr"/>
      <c r="H146" s="26" t="inlineStr"/>
      <c r="I146" s="26" t="inlineStr"/>
      <c r="J146" s="27" t="inlineStr"/>
      <c r="K146" s="27" t="inlineStr"/>
      <c r="L146" s="27" t="inlineStr"/>
      <c r="M146" s="28" t="inlineStr"/>
      <c r="N146" s="29">
        <f>IFERROR(IF($A146="","",SUMIFS('Daily Room Blocks'!$I$2:$I$201,'Daily Room Blocks'!$B$2:$B$201,$A146)),"")</f>
        <v/>
      </c>
      <c r="O146" s="29">
        <f>IFERROR(IF($A146="","",SUMIFS('Daily Room Blocks'!$J$2:$J$201,'Daily Room Blocks'!$B$2:$B$201,$A146)),"")</f>
        <v/>
      </c>
      <c r="P146" s="30">
        <f>IFERROR(IF($A146="","",$O146/$N146),"")</f>
        <v/>
      </c>
      <c r="Q146" s="31">
        <f>IFERROR(IF($A146="","",SUMIFS('Daily Room Blocks'!$O$2:$O$201,'Daily Room Blocks'!$B$2:$B$201,$A146)/$O146),"")</f>
        <v/>
      </c>
      <c r="R146" s="31">
        <f>IFERROR(IF($A146="","",SUMIFS('Daily Room Blocks'!$O$2:$O$201,'Daily Room Blocks'!$B$2:$B$201,$A146)),"")</f>
        <v/>
      </c>
      <c r="S146" s="32" t="inlineStr"/>
      <c r="T146" s="32" t="inlineStr"/>
      <c r="U146" s="33" t="inlineStr"/>
      <c r="V146" s="30">
        <f>IFERROR(IF($A146="","",IF($U146="",'Dashboard'!$B$5,$U146)),"")</f>
        <v/>
      </c>
      <c r="W146" s="33" t="inlineStr"/>
      <c r="X146" s="30">
        <f>IFERROR(IF($A146="","",IF($W146="",'Dashboard'!$B$6,$W146)),"")</f>
        <v/>
      </c>
      <c r="Y146" s="33" t="inlineStr"/>
      <c r="Z146" s="30">
        <f>IFERROR(IF($A146="","",IF($Y146="",'Dashboard'!$B$7,$Y146)),"")</f>
        <v/>
      </c>
      <c r="AA146" s="31">
        <f>IFERROR(IF($A146="","",($S146+$T146)*$V146),"")</f>
        <v/>
      </c>
      <c r="AB146" s="31">
        <f>IFERROR(IF($A146="","",($S146+$T146+$AA146)*$X146),"")</f>
        <v/>
      </c>
      <c r="AC146" s="31">
        <f>IFERROR(IF($A146="","",$R146*$Z146),"")</f>
        <v/>
      </c>
      <c r="AD146" s="31">
        <f>IFERROR(IF($A146="","",SUM($R146,$S146,$T146,$AA146,$AB146,$AC146)),"")</f>
        <v/>
      </c>
      <c r="AE146" s="32" t="inlineStr"/>
      <c r="AF146" s="32" t="inlineStr"/>
      <c r="AG146" s="31">
        <f>IFERROR(IF($A146="","",MAX(0,$AE146-$AF146)),"")</f>
        <v/>
      </c>
      <c r="AH146" s="27" t="inlineStr"/>
      <c r="AI146" s="34">
        <f>IFERROR(IF($A146="","",IF($AE146&lt;=0,"Not Required",IF($AG146&lt;=0,"Paid",IF($AH146="","Due Date Needed",IF($AH146&lt;TODAY(),"Overdue","Open"))))),"")</f>
        <v/>
      </c>
      <c r="AJ146" s="27" t="inlineStr"/>
      <c r="AK146" s="27" t="inlineStr"/>
      <c r="AL146" s="26" t="inlineStr"/>
      <c r="AM146" s="34">
        <f>IFERROR(IF($A146="","",IF(OR($E146="Canceled",$E146="Lost",$E146="Completed"),"Closed",IF(AND($L146&lt;&gt;"",$L146&lt;TODAY()),"Cutoff Passed",IF(AND($L146&lt;&gt;"",$L146&gt;=TODAY(),$L146&lt;=TODAY()+'Dashboard'!$B$8),"Cutoff Approaching",IF(AND($AK146&lt;&gt;"",$AK146&lt;TODAY()),"Follow-Up Overdue",IF(AND($L146&lt;&gt;"",$L146&lt;=TODAY()+'Dashboard'!$B$8,$N146&gt;0,$P146&lt;'Dashboard'!$B$10),"Low Pickup","On Track")))))),"")</f>
        <v/>
      </c>
      <c r="AN146" s="26" t="inlineStr"/>
    </row>
    <row r="147">
      <c r="A147" s="26" t="inlineStr"/>
      <c r="B147" s="26" t="inlineStr"/>
      <c r="C147" s="26" t="inlineStr"/>
      <c r="D147" s="26" t="inlineStr"/>
      <c r="E147" s="26" t="inlineStr"/>
      <c r="F147" s="26" t="inlineStr"/>
      <c r="G147" s="26" t="inlineStr"/>
      <c r="H147" s="26" t="inlineStr"/>
      <c r="I147" s="26" t="inlineStr"/>
      <c r="J147" s="27" t="inlineStr"/>
      <c r="K147" s="27" t="inlineStr"/>
      <c r="L147" s="27" t="inlineStr"/>
      <c r="M147" s="28" t="inlineStr"/>
      <c r="N147" s="29">
        <f>IFERROR(IF($A147="","",SUMIFS('Daily Room Blocks'!$I$2:$I$201,'Daily Room Blocks'!$B$2:$B$201,$A147)),"")</f>
        <v/>
      </c>
      <c r="O147" s="29">
        <f>IFERROR(IF($A147="","",SUMIFS('Daily Room Blocks'!$J$2:$J$201,'Daily Room Blocks'!$B$2:$B$201,$A147)),"")</f>
        <v/>
      </c>
      <c r="P147" s="30">
        <f>IFERROR(IF($A147="","",$O147/$N147),"")</f>
        <v/>
      </c>
      <c r="Q147" s="31">
        <f>IFERROR(IF($A147="","",SUMIFS('Daily Room Blocks'!$O$2:$O$201,'Daily Room Blocks'!$B$2:$B$201,$A147)/$O147),"")</f>
        <v/>
      </c>
      <c r="R147" s="31">
        <f>IFERROR(IF($A147="","",SUMIFS('Daily Room Blocks'!$O$2:$O$201,'Daily Room Blocks'!$B$2:$B$201,$A147)),"")</f>
        <v/>
      </c>
      <c r="S147" s="32" t="inlineStr"/>
      <c r="T147" s="32" t="inlineStr"/>
      <c r="U147" s="33" t="inlineStr"/>
      <c r="V147" s="30">
        <f>IFERROR(IF($A147="","",IF($U147="",'Dashboard'!$B$5,$U147)),"")</f>
        <v/>
      </c>
      <c r="W147" s="33" t="inlineStr"/>
      <c r="X147" s="30">
        <f>IFERROR(IF($A147="","",IF($W147="",'Dashboard'!$B$6,$W147)),"")</f>
        <v/>
      </c>
      <c r="Y147" s="33" t="inlineStr"/>
      <c r="Z147" s="30">
        <f>IFERROR(IF($A147="","",IF($Y147="",'Dashboard'!$B$7,$Y147)),"")</f>
        <v/>
      </c>
      <c r="AA147" s="31">
        <f>IFERROR(IF($A147="","",($S147+$T147)*$V147),"")</f>
        <v/>
      </c>
      <c r="AB147" s="31">
        <f>IFERROR(IF($A147="","",($S147+$T147+$AA147)*$X147),"")</f>
        <v/>
      </c>
      <c r="AC147" s="31">
        <f>IFERROR(IF($A147="","",$R147*$Z147),"")</f>
        <v/>
      </c>
      <c r="AD147" s="31">
        <f>IFERROR(IF($A147="","",SUM($R147,$S147,$T147,$AA147,$AB147,$AC147)),"")</f>
        <v/>
      </c>
      <c r="AE147" s="32" t="inlineStr"/>
      <c r="AF147" s="32" t="inlineStr"/>
      <c r="AG147" s="31">
        <f>IFERROR(IF($A147="","",MAX(0,$AE147-$AF147)),"")</f>
        <v/>
      </c>
      <c r="AH147" s="27" t="inlineStr"/>
      <c r="AI147" s="34">
        <f>IFERROR(IF($A147="","",IF($AE147&lt;=0,"Not Required",IF($AG147&lt;=0,"Paid",IF($AH147="","Due Date Needed",IF($AH147&lt;TODAY(),"Overdue","Open"))))),"")</f>
        <v/>
      </c>
      <c r="AJ147" s="27" t="inlineStr"/>
      <c r="AK147" s="27" t="inlineStr"/>
      <c r="AL147" s="26" t="inlineStr"/>
      <c r="AM147" s="34">
        <f>IFERROR(IF($A147="","",IF(OR($E147="Canceled",$E147="Lost",$E147="Completed"),"Closed",IF(AND($L147&lt;&gt;"",$L147&lt;TODAY()),"Cutoff Passed",IF(AND($L147&lt;&gt;"",$L147&gt;=TODAY(),$L147&lt;=TODAY()+'Dashboard'!$B$8),"Cutoff Approaching",IF(AND($AK147&lt;&gt;"",$AK147&lt;TODAY()),"Follow-Up Overdue",IF(AND($L147&lt;&gt;"",$L147&lt;=TODAY()+'Dashboard'!$B$8,$N147&gt;0,$P147&lt;'Dashboard'!$B$10),"Low Pickup","On Track")))))),"")</f>
        <v/>
      </c>
      <c r="AN147" s="26" t="inlineStr"/>
    </row>
    <row r="148">
      <c r="A148" s="26" t="inlineStr"/>
      <c r="B148" s="26" t="inlineStr"/>
      <c r="C148" s="26" t="inlineStr"/>
      <c r="D148" s="26" t="inlineStr"/>
      <c r="E148" s="26" t="inlineStr"/>
      <c r="F148" s="26" t="inlineStr"/>
      <c r="G148" s="26" t="inlineStr"/>
      <c r="H148" s="26" t="inlineStr"/>
      <c r="I148" s="26" t="inlineStr"/>
      <c r="J148" s="27" t="inlineStr"/>
      <c r="K148" s="27" t="inlineStr"/>
      <c r="L148" s="27" t="inlineStr"/>
      <c r="M148" s="28" t="inlineStr"/>
      <c r="N148" s="29">
        <f>IFERROR(IF($A148="","",SUMIFS('Daily Room Blocks'!$I$2:$I$201,'Daily Room Blocks'!$B$2:$B$201,$A148)),"")</f>
        <v/>
      </c>
      <c r="O148" s="29">
        <f>IFERROR(IF($A148="","",SUMIFS('Daily Room Blocks'!$J$2:$J$201,'Daily Room Blocks'!$B$2:$B$201,$A148)),"")</f>
        <v/>
      </c>
      <c r="P148" s="30">
        <f>IFERROR(IF($A148="","",$O148/$N148),"")</f>
        <v/>
      </c>
      <c r="Q148" s="31">
        <f>IFERROR(IF($A148="","",SUMIFS('Daily Room Blocks'!$O$2:$O$201,'Daily Room Blocks'!$B$2:$B$201,$A148)/$O148),"")</f>
        <v/>
      </c>
      <c r="R148" s="31">
        <f>IFERROR(IF($A148="","",SUMIFS('Daily Room Blocks'!$O$2:$O$201,'Daily Room Blocks'!$B$2:$B$201,$A148)),"")</f>
        <v/>
      </c>
      <c r="S148" s="32" t="inlineStr"/>
      <c r="T148" s="32" t="inlineStr"/>
      <c r="U148" s="33" t="inlineStr"/>
      <c r="V148" s="30">
        <f>IFERROR(IF($A148="","",IF($U148="",'Dashboard'!$B$5,$U148)),"")</f>
        <v/>
      </c>
      <c r="W148" s="33" t="inlineStr"/>
      <c r="X148" s="30">
        <f>IFERROR(IF($A148="","",IF($W148="",'Dashboard'!$B$6,$W148)),"")</f>
        <v/>
      </c>
      <c r="Y148" s="33" t="inlineStr"/>
      <c r="Z148" s="30">
        <f>IFERROR(IF($A148="","",IF($Y148="",'Dashboard'!$B$7,$Y148)),"")</f>
        <v/>
      </c>
      <c r="AA148" s="31">
        <f>IFERROR(IF($A148="","",($S148+$T148)*$V148),"")</f>
        <v/>
      </c>
      <c r="AB148" s="31">
        <f>IFERROR(IF($A148="","",($S148+$T148+$AA148)*$X148),"")</f>
        <v/>
      </c>
      <c r="AC148" s="31">
        <f>IFERROR(IF($A148="","",$R148*$Z148),"")</f>
        <v/>
      </c>
      <c r="AD148" s="31">
        <f>IFERROR(IF($A148="","",SUM($R148,$S148,$T148,$AA148,$AB148,$AC148)),"")</f>
        <v/>
      </c>
      <c r="AE148" s="32" t="inlineStr"/>
      <c r="AF148" s="32" t="inlineStr"/>
      <c r="AG148" s="31">
        <f>IFERROR(IF($A148="","",MAX(0,$AE148-$AF148)),"")</f>
        <v/>
      </c>
      <c r="AH148" s="27" t="inlineStr"/>
      <c r="AI148" s="34">
        <f>IFERROR(IF($A148="","",IF($AE148&lt;=0,"Not Required",IF($AG148&lt;=0,"Paid",IF($AH148="","Due Date Needed",IF($AH148&lt;TODAY(),"Overdue","Open"))))),"")</f>
        <v/>
      </c>
      <c r="AJ148" s="27" t="inlineStr"/>
      <c r="AK148" s="27" t="inlineStr"/>
      <c r="AL148" s="26" t="inlineStr"/>
      <c r="AM148" s="34">
        <f>IFERROR(IF($A148="","",IF(OR($E148="Canceled",$E148="Lost",$E148="Completed"),"Closed",IF(AND($L148&lt;&gt;"",$L148&lt;TODAY()),"Cutoff Passed",IF(AND($L148&lt;&gt;"",$L148&gt;=TODAY(),$L148&lt;=TODAY()+'Dashboard'!$B$8),"Cutoff Approaching",IF(AND($AK148&lt;&gt;"",$AK148&lt;TODAY()),"Follow-Up Overdue",IF(AND($L148&lt;&gt;"",$L148&lt;=TODAY()+'Dashboard'!$B$8,$N148&gt;0,$P148&lt;'Dashboard'!$B$10),"Low Pickup","On Track")))))),"")</f>
        <v/>
      </c>
      <c r="AN148" s="26" t="inlineStr"/>
    </row>
    <row r="149">
      <c r="A149" s="26" t="inlineStr"/>
      <c r="B149" s="26" t="inlineStr"/>
      <c r="C149" s="26" t="inlineStr"/>
      <c r="D149" s="26" t="inlineStr"/>
      <c r="E149" s="26" t="inlineStr"/>
      <c r="F149" s="26" t="inlineStr"/>
      <c r="G149" s="26" t="inlineStr"/>
      <c r="H149" s="26" t="inlineStr"/>
      <c r="I149" s="26" t="inlineStr"/>
      <c r="J149" s="27" t="inlineStr"/>
      <c r="K149" s="27" t="inlineStr"/>
      <c r="L149" s="27" t="inlineStr"/>
      <c r="M149" s="28" t="inlineStr"/>
      <c r="N149" s="29">
        <f>IFERROR(IF($A149="","",SUMIFS('Daily Room Blocks'!$I$2:$I$201,'Daily Room Blocks'!$B$2:$B$201,$A149)),"")</f>
        <v/>
      </c>
      <c r="O149" s="29">
        <f>IFERROR(IF($A149="","",SUMIFS('Daily Room Blocks'!$J$2:$J$201,'Daily Room Blocks'!$B$2:$B$201,$A149)),"")</f>
        <v/>
      </c>
      <c r="P149" s="30">
        <f>IFERROR(IF($A149="","",$O149/$N149),"")</f>
        <v/>
      </c>
      <c r="Q149" s="31">
        <f>IFERROR(IF($A149="","",SUMIFS('Daily Room Blocks'!$O$2:$O$201,'Daily Room Blocks'!$B$2:$B$201,$A149)/$O149),"")</f>
        <v/>
      </c>
      <c r="R149" s="31">
        <f>IFERROR(IF($A149="","",SUMIFS('Daily Room Blocks'!$O$2:$O$201,'Daily Room Blocks'!$B$2:$B$201,$A149)),"")</f>
        <v/>
      </c>
      <c r="S149" s="32" t="inlineStr"/>
      <c r="T149" s="32" t="inlineStr"/>
      <c r="U149" s="33" t="inlineStr"/>
      <c r="V149" s="30">
        <f>IFERROR(IF($A149="","",IF($U149="",'Dashboard'!$B$5,$U149)),"")</f>
        <v/>
      </c>
      <c r="W149" s="33" t="inlineStr"/>
      <c r="X149" s="30">
        <f>IFERROR(IF($A149="","",IF($W149="",'Dashboard'!$B$6,$W149)),"")</f>
        <v/>
      </c>
      <c r="Y149" s="33" t="inlineStr"/>
      <c r="Z149" s="30">
        <f>IFERROR(IF($A149="","",IF($Y149="",'Dashboard'!$B$7,$Y149)),"")</f>
        <v/>
      </c>
      <c r="AA149" s="31">
        <f>IFERROR(IF($A149="","",($S149+$T149)*$V149),"")</f>
        <v/>
      </c>
      <c r="AB149" s="31">
        <f>IFERROR(IF($A149="","",($S149+$T149+$AA149)*$X149),"")</f>
        <v/>
      </c>
      <c r="AC149" s="31">
        <f>IFERROR(IF($A149="","",$R149*$Z149),"")</f>
        <v/>
      </c>
      <c r="AD149" s="31">
        <f>IFERROR(IF($A149="","",SUM($R149,$S149,$T149,$AA149,$AB149,$AC149)),"")</f>
        <v/>
      </c>
      <c r="AE149" s="32" t="inlineStr"/>
      <c r="AF149" s="32" t="inlineStr"/>
      <c r="AG149" s="31">
        <f>IFERROR(IF($A149="","",MAX(0,$AE149-$AF149)),"")</f>
        <v/>
      </c>
      <c r="AH149" s="27" t="inlineStr"/>
      <c r="AI149" s="34">
        <f>IFERROR(IF($A149="","",IF($AE149&lt;=0,"Not Required",IF($AG149&lt;=0,"Paid",IF($AH149="","Due Date Needed",IF($AH149&lt;TODAY(),"Overdue","Open"))))),"")</f>
        <v/>
      </c>
      <c r="AJ149" s="27" t="inlineStr"/>
      <c r="AK149" s="27" t="inlineStr"/>
      <c r="AL149" s="26" t="inlineStr"/>
      <c r="AM149" s="34">
        <f>IFERROR(IF($A149="","",IF(OR($E149="Canceled",$E149="Lost",$E149="Completed"),"Closed",IF(AND($L149&lt;&gt;"",$L149&lt;TODAY()),"Cutoff Passed",IF(AND($L149&lt;&gt;"",$L149&gt;=TODAY(),$L149&lt;=TODAY()+'Dashboard'!$B$8),"Cutoff Approaching",IF(AND($AK149&lt;&gt;"",$AK149&lt;TODAY()),"Follow-Up Overdue",IF(AND($L149&lt;&gt;"",$L149&lt;=TODAY()+'Dashboard'!$B$8,$N149&gt;0,$P149&lt;'Dashboard'!$B$10),"Low Pickup","On Track")))))),"")</f>
        <v/>
      </c>
      <c r="AN149" s="26" t="inlineStr"/>
    </row>
    <row r="150">
      <c r="A150" s="26" t="inlineStr"/>
      <c r="B150" s="26" t="inlineStr"/>
      <c r="C150" s="26" t="inlineStr"/>
      <c r="D150" s="26" t="inlineStr"/>
      <c r="E150" s="26" t="inlineStr"/>
      <c r="F150" s="26" t="inlineStr"/>
      <c r="G150" s="26" t="inlineStr"/>
      <c r="H150" s="26" t="inlineStr"/>
      <c r="I150" s="26" t="inlineStr"/>
      <c r="J150" s="27" t="inlineStr"/>
      <c r="K150" s="27" t="inlineStr"/>
      <c r="L150" s="27" t="inlineStr"/>
      <c r="M150" s="28" t="inlineStr"/>
      <c r="N150" s="29">
        <f>IFERROR(IF($A150="","",SUMIFS('Daily Room Blocks'!$I$2:$I$201,'Daily Room Blocks'!$B$2:$B$201,$A150)),"")</f>
        <v/>
      </c>
      <c r="O150" s="29">
        <f>IFERROR(IF($A150="","",SUMIFS('Daily Room Blocks'!$J$2:$J$201,'Daily Room Blocks'!$B$2:$B$201,$A150)),"")</f>
        <v/>
      </c>
      <c r="P150" s="30">
        <f>IFERROR(IF($A150="","",$O150/$N150),"")</f>
        <v/>
      </c>
      <c r="Q150" s="31">
        <f>IFERROR(IF($A150="","",SUMIFS('Daily Room Blocks'!$O$2:$O$201,'Daily Room Blocks'!$B$2:$B$201,$A150)/$O150),"")</f>
        <v/>
      </c>
      <c r="R150" s="31">
        <f>IFERROR(IF($A150="","",SUMIFS('Daily Room Blocks'!$O$2:$O$201,'Daily Room Blocks'!$B$2:$B$201,$A150)),"")</f>
        <v/>
      </c>
      <c r="S150" s="32" t="inlineStr"/>
      <c r="T150" s="32" t="inlineStr"/>
      <c r="U150" s="33" t="inlineStr"/>
      <c r="V150" s="30">
        <f>IFERROR(IF($A150="","",IF($U150="",'Dashboard'!$B$5,$U150)),"")</f>
        <v/>
      </c>
      <c r="W150" s="33" t="inlineStr"/>
      <c r="X150" s="30">
        <f>IFERROR(IF($A150="","",IF($W150="",'Dashboard'!$B$6,$W150)),"")</f>
        <v/>
      </c>
      <c r="Y150" s="33" t="inlineStr"/>
      <c r="Z150" s="30">
        <f>IFERROR(IF($A150="","",IF($Y150="",'Dashboard'!$B$7,$Y150)),"")</f>
        <v/>
      </c>
      <c r="AA150" s="31">
        <f>IFERROR(IF($A150="","",($S150+$T150)*$V150),"")</f>
        <v/>
      </c>
      <c r="AB150" s="31">
        <f>IFERROR(IF($A150="","",($S150+$T150+$AA150)*$X150),"")</f>
        <v/>
      </c>
      <c r="AC150" s="31">
        <f>IFERROR(IF($A150="","",$R150*$Z150),"")</f>
        <v/>
      </c>
      <c r="AD150" s="31">
        <f>IFERROR(IF($A150="","",SUM($R150,$S150,$T150,$AA150,$AB150,$AC150)),"")</f>
        <v/>
      </c>
      <c r="AE150" s="32" t="inlineStr"/>
      <c r="AF150" s="32" t="inlineStr"/>
      <c r="AG150" s="31">
        <f>IFERROR(IF($A150="","",MAX(0,$AE150-$AF150)),"")</f>
        <v/>
      </c>
      <c r="AH150" s="27" t="inlineStr"/>
      <c r="AI150" s="34">
        <f>IFERROR(IF($A150="","",IF($AE150&lt;=0,"Not Required",IF($AG150&lt;=0,"Paid",IF($AH150="","Due Date Needed",IF($AH150&lt;TODAY(),"Overdue","Open"))))),"")</f>
        <v/>
      </c>
      <c r="AJ150" s="27" t="inlineStr"/>
      <c r="AK150" s="27" t="inlineStr"/>
      <c r="AL150" s="26" t="inlineStr"/>
      <c r="AM150" s="34">
        <f>IFERROR(IF($A150="","",IF(OR($E150="Canceled",$E150="Lost",$E150="Completed"),"Closed",IF(AND($L150&lt;&gt;"",$L150&lt;TODAY()),"Cutoff Passed",IF(AND($L150&lt;&gt;"",$L150&gt;=TODAY(),$L150&lt;=TODAY()+'Dashboard'!$B$8),"Cutoff Approaching",IF(AND($AK150&lt;&gt;"",$AK150&lt;TODAY()),"Follow-Up Overdue",IF(AND($L150&lt;&gt;"",$L150&lt;=TODAY()+'Dashboard'!$B$8,$N150&gt;0,$P150&lt;'Dashboard'!$B$10),"Low Pickup","On Track")))))),"")</f>
        <v/>
      </c>
      <c r="AN150" s="26" t="inlineStr"/>
    </row>
    <row r="151">
      <c r="A151" s="26" t="inlineStr"/>
      <c r="B151" s="26" t="inlineStr"/>
      <c r="C151" s="26" t="inlineStr"/>
      <c r="D151" s="26" t="inlineStr"/>
      <c r="E151" s="26" t="inlineStr"/>
      <c r="F151" s="26" t="inlineStr"/>
      <c r="G151" s="26" t="inlineStr"/>
      <c r="H151" s="26" t="inlineStr"/>
      <c r="I151" s="26" t="inlineStr"/>
      <c r="J151" s="27" t="inlineStr"/>
      <c r="K151" s="27" t="inlineStr"/>
      <c r="L151" s="27" t="inlineStr"/>
      <c r="M151" s="28" t="inlineStr"/>
      <c r="N151" s="29">
        <f>IFERROR(IF($A151="","",SUMIFS('Daily Room Blocks'!$I$2:$I$201,'Daily Room Blocks'!$B$2:$B$201,$A151)),"")</f>
        <v/>
      </c>
      <c r="O151" s="29">
        <f>IFERROR(IF($A151="","",SUMIFS('Daily Room Blocks'!$J$2:$J$201,'Daily Room Blocks'!$B$2:$B$201,$A151)),"")</f>
        <v/>
      </c>
      <c r="P151" s="30">
        <f>IFERROR(IF($A151="","",$O151/$N151),"")</f>
        <v/>
      </c>
      <c r="Q151" s="31">
        <f>IFERROR(IF($A151="","",SUMIFS('Daily Room Blocks'!$O$2:$O$201,'Daily Room Blocks'!$B$2:$B$201,$A151)/$O151),"")</f>
        <v/>
      </c>
      <c r="R151" s="31">
        <f>IFERROR(IF($A151="","",SUMIFS('Daily Room Blocks'!$O$2:$O$201,'Daily Room Blocks'!$B$2:$B$201,$A151)),"")</f>
        <v/>
      </c>
      <c r="S151" s="32" t="inlineStr"/>
      <c r="T151" s="32" t="inlineStr"/>
      <c r="U151" s="33" t="inlineStr"/>
      <c r="V151" s="30">
        <f>IFERROR(IF($A151="","",IF($U151="",'Dashboard'!$B$5,$U151)),"")</f>
        <v/>
      </c>
      <c r="W151" s="33" t="inlineStr"/>
      <c r="X151" s="30">
        <f>IFERROR(IF($A151="","",IF($W151="",'Dashboard'!$B$6,$W151)),"")</f>
        <v/>
      </c>
      <c r="Y151" s="33" t="inlineStr"/>
      <c r="Z151" s="30">
        <f>IFERROR(IF($A151="","",IF($Y151="",'Dashboard'!$B$7,$Y151)),"")</f>
        <v/>
      </c>
      <c r="AA151" s="31">
        <f>IFERROR(IF($A151="","",($S151+$T151)*$V151),"")</f>
        <v/>
      </c>
      <c r="AB151" s="31">
        <f>IFERROR(IF($A151="","",($S151+$T151+$AA151)*$X151),"")</f>
        <v/>
      </c>
      <c r="AC151" s="31">
        <f>IFERROR(IF($A151="","",$R151*$Z151),"")</f>
        <v/>
      </c>
      <c r="AD151" s="31">
        <f>IFERROR(IF($A151="","",SUM($R151,$S151,$T151,$AA151,$AB151,$AC151)),"")</f>
        <v/>
      </c>
      <c r="AE151" s="32" t="inlineStr"/>
      <c r="AF151" s="32" t="inlineStr"/>
      <c r="AG151" s="31">
        <f>IFERROR(IF($A151="","",MAX(0,$AE151-$AF151)),"")</f>
        <v/>
      </c>
      <c r="AH151" s="27" t="inlineStr"/>
      <c r="AI151" s="34">
        <f>IFERROR(IF($A151="","",IF($AE151&lt;=0,"Not Required",IF($AG151&lt;=0,"Paid",IF($AH151="","Due Date Needed",IF($AH151&lt;TODAY(),"Overdue","Open"))))),"")</f>
        <v/>
      </c>
      <c r="AJ151" s="27" t="inlineStr"/>
      <c r="AK151" s="27" t="inlineStr"/>
      <c r="AL151" s="26" t="inlineStr"/>
      <c r="AM151" s="34">
        <f>IFERROR(IF($A151="","",IF(OR($E151="Canceled",$E151="Lost",$E151="Completed"),"Closed",IF(AND($L151&lt;&gt;"",$L151&lt;TODAY()),"Cutoff Passed",IF(AND($L151&lt;&gt;"",$L151&gt;=TODAY(),$L151&lt;=TODAY()+'Dashboard'!$B$8),"Cutoff Approaching",IF(AND($AK151&lt;&gt;"",$AK151&lt;TODAY()),"Follow-Up Overdue",IF(AND($L151&lt;&gt;"",$L151&lt;=TODAY()+'Dashboard'!$B$8,$N151&gt;0,$P151&lt;'Dashboard'!$B$10),"Low Pickup","On Track")))))),"")</f>
        <v/>
      </c>
      <c r="AN151" s="26" t="inlineStr"/>
    </row>
  </sheetData>
  <autoFilter ref="A1:AN151"/>
  <conditionalFormatting sqref="A2:A151">
    <cfRule type="expression" priority="1" dxfId="0">
      <formula>AND($A2&lt;&gt;"",COUNTIF($A$2:$A$151,$A2)&gt;1)</formula>
    </cfRule>
  </conditionalFormatting>
  <conditionalFormatting sqref="AM2:AM151">
    <cfRule type="expression" priority="2" dxfId="1">
      <formula>$AM2="Cutoff Passed"</formula>
    </cfRule>
    <cfRule type="expression" priority="3" dxfId="2">
      <formula>$AM2="Cutoff Approaching"</formula>
    </cfRule>
    <cfRule type="expression" priority="4" dxfId="3">
      <formula>$AM2="Follow-Up Overdue"</formula>
    </cfRule>
    <cfRule type="expression" priority="5" dxfId="4">
      <formula>$AM2="Low Pickup"</formula>
    </cfRule>
    <cfRule type="expression" priority="6" dxfId="5">
      <formula>$AM2="On Track"</formula>
    </cfRule>
  </conditionalFormatting>
  <conditionalFormatting sqref="AI2:AI151">
    <cfRule type="expression" priority="7" dxfId="1">
      <formula>$AI2="Overdue"</formula>
    </cfRule>
  </conditionalFormatting>
  <conditionalFormatting sqref="E2:E151">
    <cfRule type="expression" priority="8" dxfId="6">
      <formula>$E2="Definite"</formula>
    </cfRule>
    <cfRule type="expression" priority="9" dxfId="3">
      <formula>$E2="Tentative"</formula>
    </cfRule>
    <cfRule type="expression" priority="10" dxfId="7">
      <formula>$E2="Prospect"</formula>
    </cfRule>
    <cfRule type="expression" priority="11" dxfId="8">
      <formula>$E2="Completed"</formula>
    </cfRule>
    <cfRule type="expression" priority="12" dxfId="9">
      <formula>OR($E2="Canceled",$E2="Lost")</formula>
    </cfRule>
  </conditionalFormatting>
  <conditionalFormatting sqref="P2:P151">
    <cfRule type="expression" priority="13" dxfId="4">
      <formula>AND($A2&lt;&gt;"",$N2&gt;0,$P2&lt;'Dashboard'!$B$10)</formula>
    </cfRule>
    <cfRule type="expression" priority="14" dxfId="5">
      <formula>AND($A2&lt;&gt;"",$P2&gt;=1)</formula>
    </cfRule>
  </conditionalFormatting>
  <conditionalFormatting sqref="J2:K151">
    <cfRule type="expression" priority="15" dxfId="4">
      <formula>AND($J2&lt;&gt;"",$K2&lt;&gt;"",$K2&lt;=$J2)</formula>
    </cfRule>
  </conditionalFormatting>
  <conditionalFormatting sqref="L2:L151">
    <cfRule type="expression" priority="16" dxfId="4">
      <formula>AND($L2&lt;&gt;"",$J2&lt;&gt;"",$L2&gt;$J2)</formula>
    </cfRule>
    <cfRule type="expression" priority="19" dxfId="4">
      <formula>AND($E2="Definite",$L2="")</formula>
    </cfRule>
  </conditionalFormatting>
  <conditionalFormatting sqref="AF2:AF151">
    <cfRule type="expression" priority="17" dxfId="4">
      <formula>AND($A2&lt;&gt;"",$AF2&gt;$AE2)</formula>
    </cfRule>
  </conditionalFormatting>
  <conditionalFormatting sqref="AK2:AK151">
    <cfRule type="expression" priority="18" dxfId="3">
      <formula>AND(OR($E2="Prospect",$E2="Tentative",$E2="Definite"),$AK2="")</formula>
    </cfRule>
  </conditionalFormatting>
  <conditionalFormatting sqref="N2:N151">
    <cfRule type="expression" priority="20" dxfId="4">
      <formula>AND($E2="Definite",$A2&lt;&gt;"",$N2=0)</formula>
    </cfRule>
  </conditionalFormatting>
  <conditionalFormatting sqref="O2:O151">
    <cfRule type="expression" priority="21" dxfId="2">
      <formula>AND($A2&lt;&gt;"",$O2&gt;$N2)</formula>
    </cfRule>
  </conditionalFormatting>
  <dataValidations count="7">
    <dataValidation sqref="D2:D151" showDropDown="0" showInputMessage="0" showErrorMessage="0" allowBlank="0" type="list">
      <formula1>"Corporate Meeting,Association,Wedding,Sports,Government,Education,Tour and Travel,Entertainment,Social Event,Other"</formula1>
    </dataValidation>
    <dataValidation sqref="E2:E151" showDropDown="0" showInputMessage="0" showErrorMessage="0" allowBlank="0" type="list">
      <formula1>"Prospect,Tentative,Definite,Completed,Canceled,Lost"</formula1>
    </dataValidation>
    <dataValidation sqref="F2:F151" showDropDown="0" showInputMessage="0" showErrorMessage="0" allowBlank="0" type="list">
      <formula1>"Jordan Lee,Morgan Davis,Taylor Brooks,Casey Morgan,Unassigned"</formula1>
    </dataValidation>
    <dataValidation sqref="J2:J151 L2:L151 AH2:AH151 AJ2:AK151" showDropDown="0" showInputMessage="0" showErrorMessage="0" allowBlank="0" type="date" operator="between">
      <formula1>DATE(1900,1,1)</formula1>
      <formula2>DATE(9999,12,31)</formula2>
    </dataValidation>
    <dataValidation sqref="K2:K151" showDropDown="0" showInputMessage="0" showErrorMessage="1" allowBlank="0" error="Departure Date must be after Arrival Date." type="custom">
      <formula1>=OR($A2="",$K2="",AND($J2&lt;&gt;"",$K2&gt;$J2))</formula1>
    </dataValidation>
    <dataValidation sqref="M2:M151" showDropDown="0" showInputMessage="0" showErrorMessage="0" allowBlank="0" type="whole" operator="between">
      <formula1>0</formula1>
      <formula2>2000</formula2>
    </dataValidation>
    <dataValidation sqref="U2:U151 W2:W151 Y2:Y151" showDropDown="0" showInputMessage="0" showErrorMessage="0" allowBlank="0" type="decimal" operator="between">
      <formula1>0</formula1>
      <formula2>1</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S201"/>
  <sheetViews>
    <sheetView showGridLines="0" zoomScale="70" zoomScaleNormal="70" workbookViewId="0">
      <pane ySplit="1" topLeftCell="A2" activePane="bottomLeft" state="frozen"/>
      <selection pane="bottomLeft" activeCell="A1" sqref="A1"/>
    </sheetView>
  </sheetViews>
  <sheetFormatPr baseColWidth="8" defaultRowHeight="15"/>
  <cols>
    <col width="18" customWidth="1" min="1" max="1"/>
    <col width="16" customWidth="1" min="2" max="2"/>
    <col width="34" customWidth="1" min="3" max="3"/>
    <col width="16" customWidth="1" min="4" max="4"/>
    <col width="14" customWidth="1" min="5" max="5"/>
    <col width="10" customWidth="1" min="6" max="6"/>
    <col width="24" customWidth="1" min="7" max="7"/>
    <col width="16" customWidth="1" min="8" max="8"/>
    <col width="15" customWidth="1" min="9" max="9"/>
    <col width="17" customWidth="1" min="10" max="10"/>
    <col width="17" customWidth="1" min="11" max="11"/>
    <col width="16" customWidth="1" min="12" max="12"/>
    <col width="14" customWidth="1" min="13" max="13"/>
    <col width="20" customWidth="1" min="14" max="14"/>
    <col width="22" customWidth="1" min="15" max="15"/>
    <col width="20" customWidth="1" min="16" max="16"/>
    <col width="14" customWidth="1" min="17" max="17"/>
    <col width="25" customWidth="1" min="18" max="18"/>
    <col width="40" customWidth="1" min="19" max="19"/>
  </cols>
  <sheetData>
    <row r="1" ht="48" customHeight="1">
      <c r="A1" s="7" t="inlineStr">
        <is>
          <t>Block Line ID</t>
        </is>
      </c>
      <c r="B1" s="7" t="inlineStr">
        <is>
          <t>Group ID</t>
        </is>
      </c>
      <c r="C1" s="7" t="inlineStr">
        <is>
          <t>Group Name</t>
        </is>
      </c>
      <c r="D1" s="7" t="inlineStr">
        <is>
          <t>Booking Status</t>
        </is>
      </c>
      <c r="E1" s="7" t="inlineStr">
        <is>
          <t>Stay Date</t>
        </is>
      </c>
      <c r="F1" s="7" t="inlineStr">
        <is>
          <t>Day</t>
        </is>
      </c>
      <c r="G1" s="7" t="inlineStr">
        <is>
          <t>Room Type</t>
        </is>
      </c>
      <c r="H1" s="7" t="inlineStr">
        <is>
          <t>Rooms Available</t>
        </is>
      </c>
      <c r="I1" s="7" t="inlineStr">
        <is>
          <t>Rooms Blocked</t>
        </is>
      </c>
      <c r="J1" s="7" t="inlineStr">
        <is>
          <t>Rooms Picked Up</t>
        </is>
      </c>
      <c r="K1" s="7" t="inlineStr">
        <is>
          <t>Rooms Remaining</t>
        </is>
      </c>
      <c r="L1" s="7" t="inlineStr">
        <is>
          <t>Pickup Percentage</t>
        </is>
      </c>
      <c r="M1" s="7" t="inlineStr">
        <is>
          <t>Group Rate</t>
        </is>
      </c>
      <c r="N1" s="7" t="inlineStr">
        <is>
          <t>Blocked Room Revenue</t>
        </is>
      </c>
      <c r="O1" s="7" t="inlineStr">
        <is>
          <t>Picked-Up Room Revenue</t>
        </is>
      </c>
      <c r="P1" s="7" t="inlineStr">
        <is>
          <t>Inventory Use Percentage</t>
        </is>
      </c>
      <c r="Q1" s="7" t="inlineStr">
        <is>
          <t>Cutoff Date</t>
        </is>
      </c>
      <c r="R1" s="7" t="inlineStr">
        <is>
          <t>Block Check</t>
        </is>
      </c>
      <c r="S1" s="7" t="inlineStr">
        <is>
          <t>Operations Notes</t>
        </is>
      </c>
    </row>
    <row r="2">
      <c r="A2" s="26" t="inlineStr">
        <is>
          <t>BLK-26001-01</t>
        </is>
      </c>
      <c r="B2" s="26" t="inlineStr">
        <is>
          <t>GRP-26001</t>
        </is>
      </c>
      <c r="C2" s="34">
        <f>IFERROR(IF($B2="","",INDEX('Group Bookings'!$C$2:$C$151,MATCH($B2,'Group Bookings'!$A$2:$A$151,0))),"Group ID Not Found")</f>
        <v/>
      </c>
      <c r="D2" s="34">
        <f>IFERROR(IF($B2="","",INDEX('Group Bookings'!$E$2:$E$151,MATCH($B2,'Group Bookings'!$A$2:$A$151,0))),"Group ID Not Found")</f>
        <v/>
      </c>
      <c r="E2" s="27" t="n">
        <v>46097</v>
      </c>
      <c r="F2" s="41">
        <f>IFERROR(IF($E2="","",$E2),"")</f>
        <v/>
      </c>
      <c r="G2" s="26" t="inlineStr">
        <is>
          <t>Standard King</t>
        </is>
      </c>
      <c r="H2" s="28" t="n">
        <v>70</v>
      </c>
      <c r="I2" s="28" t="n">
        <v>35</v>
      </c>
      <c r="J2" s="28" t="n">
        <v>35</v>
      </c>
      <c r="K2" s="29">
        <f>IFERROR(IF($B2="","",$I2-$J2),"")</f>
        <v/>
      </c>
      <c r="L2" s="30">
        <f>IFERROR(IF($B2="","",$J2/$I2),"")</f>
        <v/>
      </c>
      <c r="M2" s="32" t="n">
        <v>189</v>
      </c>
      <c r="N2" s="31">
        <f>IFERROR(IF($B2="","",$I2*$M2),"")</f>
        <v/>
      </c>
      <c r="O2" s="31">
        <f>IFERROR(IF($B2="","",$J2*$M2),"")</f>
        <v/>
      </c>
      <c r="P2" s="30">
        <f>IFERROR(IF($B2="","",$I2/$H2),"")</f>
        <v/>
      </c>
      <c r="Q2" s="36">
        <f>IFERROR(IF($B2="","",INDEX('Group Bookings'!$L$2:$L$151,MATCH($B2,'Group Bookings'!$A$2:$A$151,0))),"")</f>
        <v/>
      </c>
      <c r="R2" s="34">
        <f>IFERROR(IF($B2="","",IF(COUNTIF('Group Bookings'!$A$2:$A$151,$B2)=0,"Group ID Not Found",IF($J2&gt;$I2,"Pickup Above Block",IF(AND($H2&lt;&gt;"",$I2&gt;$H2),"Block Above Availability",IF(OR($E2&lt;INDEX('Group Bookings'!$J$2:$J$151,MATCH($B2,'Group Bookings'!$A$2:$A$151,0)),$E2&gt;=INDEX('Group Bookings'!$K$2:$K$151,MATCH($B2,'Group Bookings'!$A$2:$A$151,0))),"Date Outside Group Stay","OK"))))),"Group ID Not Found")</f>
        <v/>
      </c>
      <c r="S2" s="26" t="inlineStr">
        <is>
          <t>Opening night pickup equals block.</t>
        </is>
      </c>
    </row>
    <row r="3">
      <c r="A3" s="26" t="inlineStr">
        <is>
          <t>BLK-26001-02</t>
        </is>
      </c>
      <c r="B3" s="26" t="inlineStr">
        <is>
          <t>GRP-26001</t>
        </is>
      </c>
      <c r="C3" s="34">
        <f>IFERROR(IF($B3="","",INDEX('Group Bookings'!$C$2:$C$151,MATCH($B3,'Group Bookings'!$A$2:$A$151,0))),"Group ID Not Found")</f>
        <v/>
      </c>
      <c r="D3" s="34">
        <f>IFERROR(IF($B3="","",INDEX('Group Bookings'!$E$2:$E$151,MATCH($B3,'Group Bookings'!$A$2:$A$151,0))),"Group ID Not Found")</f>
        <v/>
      </c>
      <c r="E3" s="27" t="n">
        <v>46098</v>
      </c>
      <c r="F3" s="41">
        <f>IFERROR(IF($E3="","",$E3),"")</f>
        <v/>
      </c>
      <c r="G3" s="26" t="inlineStr">
        <is>
          <t>Standard Two Queens</t>
        </is>
      </c>
      <c r="H3" s="28" t="n">
        <v>72</v>
      </c>
      <c r="I3" s="28" t="n">
        <v>42</v>
      </c>
      <c r="J3" s="28" t="n">
        <v>31</v>
      </c>
      <c r="K3" s="29">
        <f>IFERROR(IF($B3="","",$I3-$J3),"")</f>
        <v/>
      </c>
      <c r="L3" s="30">
        <f>IFERROR(IF($B3="","",$J3/$I3),"")</f>
        <v/>
      </c>
      <c r="M3" s="32" t="n">
        <v>189</v>
      </c>
      <c r="N3" s="31">
        <f>IFERROR(IF($B3="","",$I3*$M3),"")</f>
        <v/>
      </c>
      <c r="O3" s="31">
        <f>IFERROR(IF($B3="","",$J3*$M3),"")</f>
        <v/>
      </c>
      <c r="P3" s="30">
        <f>IFERROR(IF($B3="","",$I3/$H3),"")</f>
        <v/>
      </c>
      <c r="Q3" s="36">
        <f>IFERROR(IF($B3="","",INDEX('Group Bookings'!$L$2:$L$151,MATCH($B3,'Group Bookings'!$A$2:$A$151,0))),"")</f>
        <v/>
      </c>
      <c r="R3" s="34">
        <f>IFERROR(IF($B3="","",IF(COUNTIF('Group Bookings'!$A$2:$A$151,$B3)=0,"Group ID Not Found",IF($J3&gt;$I3,"Pickup Above Block",IF(AND($H3&lt;&gt;"",$I3&gt;$H3),"Block Above Availability",IF(OR($E3&lt;INDEX('Group Bookings'!$J$2:$J$151,MATCH($B3,'Group Bookings'!$A$2:$A$151,0)),$E3&gt;=INDEX('Group Bookings'!$K$2:$K$151,MATCH($B3,'Group Bookings'!$A$2:$A$151,0))),"Date Outside Group Stay","OK"))))),"Group ID Not Found")</f>
        <v/>
      </c>
      <c r="S3" s="26" t="inlineStr">
        <is>
          <t>Peak night room type mix.</t>
        </is>
      </c>
    </row>
    <row r="4">
      <c r="A4" s="26" t="inlineStr">
        <is>
          <t>BLK-26001-03</t>
        </is>
      </c>
      <c r="B4" s="26" t="inlineStr">
        <is>
          <t>GRP-26001</t>
        </is>
      </c>
      <c r="C4" s="34">
        <f>IFERROR(IF($B4="","",INDEX('Group Bookings'!$C$2:$C$151,MATCH($B4,'Group Bookings'!$A$2:$A$151,0))),"Group ID Not Found")</f>
        <v/>
      </c>
      <c r="D4" s="34">
        <f>IFERROR(IF($B4="","",INDEX('Group Bookings'!$E$2:$E$151,MATCH($B4,'Group Bookings'!$A$2:$A$151,0))),"Group ID Not Found")</f>
        <v/>
      </c>
      <c r="E4" s="27" t="n">
        <v>46099</v>
      </c>
      <c r="F4" s="41">
        <f>IFERROR(IF($E4="","",$E4),"")</f>
        <v/>
      </c>
      <c r="G4" s="26" t="inlineStr">
        <is>
          <t>Deluxe King</t>
        </is>
      </c>
      <c r="H4" s="28" t="n">
        <v>38</v>
      </c>
      <c r="I4" s="28" t="n">
        <v>28</v>
      </c>
      <c r="J4" s="28" t="n">
        <v>23</v>
      </c>
      <c r="K4" s="29">
        <f>IFERROR(IF($B4="","",$I4-$J4),"")</f>
        <v/>
      </c>
      <c r="L4" s="30">
        <f>IFERROR(IF($B4="","",$J4/$I4),"")</f>
        <v/>
      </c>
      <c r="M4" s="32" t="n">
        <v>209</v>
      </c>
      <c r="N4" s="31">
        <f>IFERROR(IF($B4="","",$I4*$M4),"")</f>
        <v/>
      </c>
      <c r="O4" s="31">
        <f>IFERROR(IF($B4="","",$J4*$M4),"")</f>
        <v/>
      </c>
      <c r="P4" s="30">
        <f>IFERROR(IF($B4="","",$I4/$H4),"")</f>
        <v/>
      </c>
      <c r="Q4" s="36">
        <f>IFERROR(IF($B4="","",INDEX('Group Bookings'!$L$2:$L$151,MATCH($B4,'Group Bookings'!$A$2:$A$151,0))),"")</f>
        <v/>
      </c>
      <c r="R4" s="34">
        <f>IFERROR(IF($B4="","",IF(COUNTIF('Group Bookings'!$A$2:$A$151,$B4)=0,"Group ID Not Found",IF($J4&gt;$I4,"Pickup Above Block",IF(AND($H4&lt;&gt;"",$I4&gt;$H4),"Block Above Availability",IF(OR($E4&lt;INDEX('Group Bookings'!$J$2:$J$151,MATCH($B4,'Group Bookings'!$A$2:$A$151,0)),$E4&gt;=INDEX('Group Bookings'!$K$2:$K$151,MATCH($B4,'Group Bookings'!$A$2:$A$151,0))),"Date Outside Group Stay","OK"))))),"Group ID Not Found")</f>
        <v/>
      </c>
      <c r="S4" s="26" t="inlineStr">
        <is>
          <t>Third-night block.</t>
        </is>
      </c>
    </row>
    <row r="5">
      <c r="A5" s="26" t="inlineStr">
        <is>
          <t>BLK-26002-01</t>
        </is>
      </c>
      <c r="B5" s="26" t="inlineStr">
        <is>
          <t>GRP-26002</t>
        </is>
      </c>
      <c r="C5" s="34">
        <f>IFERROR(IF($B5="","",INDEX('Group Bookings'!$C$2:$C$151,MATCH($B5,'Group Bookings'!$A$2:$A$151,0))),"Group ID Not Found")</f>
        <v/>
      </c>
      <c r="D5" s="34">
        <f>IFERROR(IF($B5="","",INDEX('Group Bookings'!$E$2:$E$151,MATCH($B5,'Group Bookings'!$A$2:$A$151,0))),"Group ID Not Found")</f>
        <v/>
      </c>
      <c r="E5" s="27" t="n">
        <v>46150</v>
      </c>
      <c r="F5" s="41">
        <f>IFERROR(IF($E5="","",$E5),"")</f>
        <v/>
      </c>
      <c r="G5" s="26" t="inlineStr">
        <is>
          <t>Standard King</t>
        </is>
      </c>
      <c r="H5" s="28" t="n">
        <v>55</v>
      </c>
      <c r="I5" s="28" t="n">
        <v>28</v>
      </c>
      <c r="J5" s="28" t="n">
        <v>22</v>
      </c>
      <c r="K5" s="29">
        <f>IFERROR(IF($B5="","",$I5-$J5),"")</f>
        <v/>
      </c>
      <c r="L5" s="30">
        <f>IFERROR(IF($B5="","",$J5/$I5),"")</f>
        <v/>
      </c>
      <c r="M5" s="32" t="n">
        <v>219</v>
      </c>
      <c r="N5" s="31">
        <f>IFERROR(IF($B5="","",$I5*$M5),"")</f>
        <v/>
      </c>
      <c r="O5" s="31">
        <f>IFERROR(IF($B5="","",$J5*$M5),"")</f>
        <v/>
      </c>
      <c r="P5" s="30">
        <f>IFERROR(IF($B5="","",$I5/$H5),"")</f>
        <v/>
      </c>
      <c r="Q5" s="36">
        <f>IFERROR(IF($B5="","",INDEX('Group Bookings'!$L$2:$L$151,MATCH($B5,'Group Bookings'!$A$2:$A$151,0))),"")</f>
        <v/>
      </c>
      <c r="R5" s="34">
        <f>IFERROR(IF($B5="","",IF(COUNTIF('Group Bookings'!$A$2:$A$151,$B5)=0,"Group ID Not Found",IF($J5&gt;$I5,"Pickup Above Block",IF(AND($H5&lt;&gt;"",$I5&gt;$H5),"Block Above Availability",IF(OR($E5&lt;INDEX('Group Bookings'!$J$2:$J$151,MATCH($B5,'Group Bookings'!$A$2:$A$151,0)),$E5&gt;=INDEX('Group Bookings'!$K$2:$K$151,MATCH($B5,'Group Bookings'!$A$2:$A$151,0))),"Date Outside Group Stay","OK"))))),"Group ID Not Found")</f>
        <v/>
      </c>
      <c r="S5" s="26" t="inlineStr">
        <is>
          <t>Wedding arrival inventory.</t>
        </is>
      </c>
    </row>
    <row r="6">
      <c r="A6" s="26" t="inlineStr">
        <is>
          <t>BLK-26002-02</t>
        </is>
      </c>
      <c r="B6" s="26" t="inlineStr">
        <is>
          <t>GRP-26002</t>
        </is>
      </c>
      <c r="C6" s="34">
        <f>IFERROR(IF($B6="","",INDEX('Group Bookings'!$C$2:$C$151,MATCH($B6,'Group Bookings'!$A$2:$A$151,0))),"Group ID Not Found")</f>
        <v/>
      </c>
      <c r="D6" s="34">
        <f>IFERROR(IF($B6="","",INDEX('Group Bookings'!$E$2:$E$151,MATCH($B6,'Group Bookings'!$A$2:$A$151,0))),"Group ID Not Found")</f>
        <v/>
      </c>
      <c r="E6" s="27" t="n">
        <v>46150</v>
      </c>
      <c r="F6" s="41">
        <f>IFERROR(IF($E6="","",$E6),"")</f>
        <v/>
      </c>
      <c r="G6" s="26" t="inlineStr">
        <is>
          <t>Standard Two Queens</t>
        </is>
      </c>
      <c r="H6" s="28" t="n">
        <v>45</v>
      </c>
      <c r="I6" s="28" t="n">
        <v>20</v>
      </c>
      <c r="J6" s="28" t="n">
        <v>14</v>
      </c>
      <c r="K6" s="29">
        <f>IFERROR(IF($B6="","",$I6-$J6),"")</f>
        <v/>
      </c>
      <c r="L6" s="30">
        <f>IFERROR(IF($B6="","",$J6/$I6),"")</f>
        <v/>
      </c>
      <c r="M6" s="32" t="n">
        <v>219</v>
      </c>
      <c r="N6" s="31">
        <f>IFERROR(IF($B6="","",$I6*$M6),"")</f>
        <v/>
      </c>
      <c r="O6" s="31">
        <f>IFERROR(IF($B6="","",$J6*$M6),"")</f>
        <v/>
      </c>
      <c r="P6" s="30">
        <f>IFERROR(IF($B6="","",$I6/$H6),"")</f>
        <v/>
      </c>
      <c r="Q6" s="36">
        <f>IFERROR(IF($B6="","",INDEX('Group Bookings'!$L$2:$L$151,MATCH($B6,'Group Bookings'!$A$2:$A$151,0))),"")</f>
        <v/>
      </c>
      <c r="R6" s="34">
        <f>IFERROR(IF($B6="","",IF(COUNTIF('Group Bookings'!$A$2:$A$151,$B6)=0,"Group ID Not Found",IF($J6&gt;$I6,"Pickup Above Block",IF(AND($H6&lt;&gt;"",$I6&gt;$H6),"Block Above Availability",IF(OR($E6&lt;INDEX('Group Bookings'!$J$2:$J$151,MATCH($B6,'Group Bookings'!$A$2:$A$151,0)),$E6&gt;=INDEX('Group Bookings'!$K$2:$K$151,MATCH($B6,'Group Bookings'!$A$2:$A$151,0))),"Date Outside Group Stay","OK"))))),"Group ID Not Found")</f>
        <v/>
      </c>
      <c r="S6" s="26" t="inlineStr">
        <is>
          <t>Second room type for wedding block.</t>
        </is>
      </c>
    </row>
    <row r="7">
      <c r="A7" s="26" t="inlineStr">
        <is>
          <t>BLK-26003-01</t>
        </is>
      </c>
      <c r="B7" s="26" t="inlineStr">
        <is>
          <t>GRP-26003</t>
        </is>
      </c>
      <c r="C7" s="34">
        <f>IFERROR(IF($B7="","",INDEX('Group Bookings'!$C$2:$C$151,MATCH($B7,'Group Bookings'!$A$2:$A$151,0))),"Group ID Not Found")</f>
        <v/>
      </c>
      <c r="D7" s="34">
        <f>IFERROR(IF($B7="","",INDEX('Group Bookings'!$E$2:$E$151,MATCH($B7,'Group Bookings'!$A$2:$A$151,0))),"Group ID Not Found")</f>
        <v/>
      </c>
      <c r="E7" s="27" t="n">
        <v>46185</v>
      </c>
      <c r="F7" s="41">
        <f>IFERROR(IF($E7="","",$E7),"")</f>
        <v/>
      </c>
      <c r="G7" s="26" t="inlineStr">
        <is>
          <t>Standard Two Queens</t>
        </is>
      </c>
      <c r="H7" s="28" t="n">
        <v>80</v>
      </c>
      <c r="I7" s="28" t="n">
        <v>55</v>
      </c>
      <c r="J7" s="28" t="n">
        <v>21</v>
      </c>
      <c r="K7" s="29">
        <f>IFERROR(IF($B7="","",$I7-$J7),"")</f>
        <v/>
      </c>
      <c r="L7" s="30">
        <f>IFERROR(IF($B7="","",$J7/$I7),"")</f>
        <v/>
      </c>
      <c r="M7" s="32" t="n">
        <v>149</v>
      </c>
      <c r="N7" s="31">
        <f>IFERROR(IF($B7="","",$I7*$M7),"")</f>
        <v/>
      </c>
      <c r="O7" s="31">
        <f>IFERROR(IF($B7="","",$J7*$M7),"")</f>
        <v/>
      </c>
      <c r="P7" s="30">
        <f>IFERROR(IF($B7="","",$I7/$H7),"")</f>
        <v/>
      </c>
      <c r="Q7" s="36">
        <f>IFERROR(IF($B7="","",INDEX('Group Bookings'!$L$2:$L$151,MATCH($B7,'Group Bookings'!$A$2:$A$151,0))),"")</f>
        <v/>
      </c>
      <c r="R7" s="34">
        <f>IFERROR(IF($B7="","",IF(COUNTIF('Group Bookings'!$A$2:$A$151,$B7)=0,"Group ID Not Found",IF($J7&gt;$I7,"Pickup Above Block",IF(AND($H7&lt;&gt;"",$I7&gt;$H7),"Block Above Availability",IF(OR($E7&lt;INDEX('Group Bookings'!$J$2:$J$151,MATCH($B7,'Group Bookings'!$A$2:$A$151,0)),$E7&gt;=INDEX('Group Bookings'!$K$2:$K$151,MATCH($B7,'Group Bookings'!$A$2:$A$151,0))),"Date Outside Group Stay","OK"))))),"Group ID Not Found")</f>
        <v/>
      </c>
      <c r="S7" s="26" t="inlineStr">
        <is>
          <t>Pickup below planning threshold.</t>
        </is>
      </c>
    </row>
    <row r="8">
      <c r="A8" s="26" t="inlineStr">
        <is>
          <t>BLK-26006-01</t>
        </is>
      </c>
      <c r="B8" s="26" t="inlineStr">
        <is>
          <t>GRP-26006</t>
        </is>
      </c>
      <c r="C8" s="34">
        <f>IFERROR(IF($B8="","",INDEX('Group Bookings'!$C$2:$C$151,MATCH($B8,'Group Bookings'!$A$2:$A$151,0))),"Group ID Not Found")</f>
        <v/>
      </c>
      <c r="D8" s="34">
        <f>IFERROR(IF($B8="","",INDEX('Group Bookings'!$E$2:$E$151,MATCH($B8,'Group Bookings'!$A$2:$A$151,0))),"Group ID Not Found")</f>
        <v/>
      </c>
      <c r="E8" s="27" t="n">
        <v>46290</v>
      </c>
      <c r="F8" s="41">
        <f>IFERROR(IF($E8="","",$E8),"")</f>
        <v/>
      </c>
      <c r="G8" s="26" t="inlineStr">
        <is>
          <t>Standard King</t>
        </is>
      </c>
      <c r="H8" s="28" t="n">
        <v>50</v>
      </c>
      <c r="I8" s="28" t="n">
        <v>40</v>
      </c>
      <c r="J8" s="28" t="n">
        <v>40</v>
      </c>
      <c r="K8" s="29">
        <f>IFERROR(IF($B8="","",$I8-$J8),"")</f>
        <v/>
      </c>
      <c r="L8" s="30">
        <f>IFERROR(IF($B8="","",$J8/$I8),"")</f>
        <v/>
      </c>
      <c r="M8" s="32" t="n">
        <v>199</v>
      </c>
      <c r="N8" s="31">
        <f>IFERROR(IF($B8="","",$I8*$M8),"")</f>
        <v/>
      </c>
      <c r="O8" s="31">
        <f>IFERROR(IF($B8="","",$J8*$M8),"")</f>
        <v/>
      </c>
      <c r="P8" s="30">
        <f>IFERROR(IF($B8="","",$I8/$H8),"")</f>
        <v/>
      </c>
      <c r="Q8" s="36">
        <f>IFERROR(IF($B8="","",INDEX('Group Bookings'!$L$2:$L$151,MATCH($B8,'Group Bookings'!$A$2:$A$151,0))),"")</f>
        <v/>
      </c>
      <c r="R8" s="34">
        <f>IFERROR(IF($B8="","",IF(COUNTIF('Group Bookings'!$A$2:$A$151,$B8)=0,"Group ID Not Found",IF($J8&gt;$I8,"Pickup Above Block",IF(AND($H8&lt;&gt;"",$I8&gt;$H8),"Block Above Availability",IF(OR($E8&lt;INDEX('Group Bookings'!$J$2:$J$151,MATCH($B8,'Group Bookings'!$A$2:$A$151,0)),$E8&gt;=INDEX('Group Bookings'!$K$2:$K$151,MATCH($B8,'Group Bookings'!$A$2:$A$151,0))),"Date Outside Group Stay","OK"))))),"Group ID Not Found")</f>
        <v/>
      </c>
      <c r="S8" s="26" t="inlineStr">
        <is>
          <t>Pickup equals contracted block.</t>
        </is>
      </c>
    </row>
    <row r="9">
      <c r="A9" s="26" t="inlineStr">
        <is>
          <t>BLK-26008-01</t>
        </is>
      </c>
      <c r="B9" s="26" t="inlineStr">
        <is>
          <t>GRP-26008</t>
        </is>
      </c>
      <c r="C9" s="34">
        <f>IFERROR(IF($B9="","",INDEX('Group Bookings'!$C$2:$C$151,MATCH($B9,'Group Bookings'!$A$2:$A$151,0))),"Group ID Not Found")</f>
        <v/>
      </c>
      <c r="D9" s="34">
        <f>IFERROR(IF($B9="","",INDEX('Group Bookings'!$E$2:$E$151,MATCH($B9,'Group Bookings'!$A$2:$A$151,0))),"Group ID Not Found")</f>
        <v/>
      </c>
      <c r="E9" s="27" t="n">
        <v>46335</v>
      </c>
      <c r="F9" s="41">
        <f>IFERROR(IF($E9="","",$E9),"")</f>
        <v/>
      </c>
      <c r="G9" s="26" t="inlineStr">
        <is>
          <t>Deluxe King</t>
        </is>
      </c>
      <c r="H9" s="28" t="n">
        <v>46</v>
      </c>
      <c r="I9" s="28" t="n">
        <v>40</v>
      </c>
      <c r="J9" s="28" t="n">
        <v>44</v>
      </c>
      <c r="K9" s="29">
        <f>IFERROR(IF($B9="","",$I9-$J9),"")</f>
        <v/>
      </c>
      <c r="L9" s="30">
        <f>IFERROR(IF($B9="","",$J9/$I9),"")</f>
        <v/>
      </c>
      <c r="M9" s="32" t="n">
        <v>239</v>
      </c>
      <c r="N9" s="31">
        <f>IFERROR(IF($B9="","",$I9*$M9),"")</f>
        <v/>
      </c>
      <c r="O9" s="31">
        <f>IFERROR(IF($B9="","",$J9*$M9),"")</f>
        <v/>
      </c>
      <c r="P9" s="30">
        <f>IFERROR(IF($B9="","",$I9/$H9),"")</f>
        <v/>
      </c>
      <c r="Q9" s="36">
        <f>IFERROR(IF($B9="","",INDEX('Group Bookings'!$L$2:$L$151,MATCH($B9,'Group Bookings'!$A$2:$A$151,0))),"")</f>
        <v/>
      </c>
      <c r="R9" s="34">
        <f>IFERROR(IF($B9="","",IF(COUNTIF('Group Bookings'!$A$2:$A$151,$B9)=0,"Group ID Not Found",IF($J9&gt;$I9,"Pickup Above Block",IF(AND($H9&lt;&gt;"",$I9&gt;$H9),"Block Above Availability",IF(OR($E9&lt;INDEX('Group Bookings'!$J$2:$J$151,MATCH($B9,'Group Bookings'!$A$2:$A$151,0)),$E9&gt;=INDEX('Group Bookings'!$K$2:$K$151,MATCH($B9,'Group Bookings'!$A$2:$A$151,0))),"Date Outside Group Stay","OK"))))),"Group ID Not Found")</f>
        <v/>
      </c>
      <c r="S9" s="26" t="inlineStr">
        <is>
          <t>Intentional pickup-above-block exception.</t>
        </is>
      </c>
    </row>
    <row r="10">
      <c r="A10" s="26" t="inlineStr">
        <is>
          <t>BLK-26005-01</t>
        </is>
      </c>
      <c r="B10" s="26" t="inlineStr">
        <is>
          <t>GRP-26005</t>
        </is>
      </c>
      <c r="C10" s="34">
        <f>IFERROR(IF($B10="","",INDEX('Group Bookings'!$C$2:$C$151,MATCH($B10,'Group Bookings'!$A$2:$A$151,0))),"Group ID Not Found")</f>
        <v/>
      </c>
      <c r="D10" s="34">
        <f>IFERROR(IF($B10="","",INDEX('Group Bookings'!$E$2:$E$151,MATCH($B10,'Group Bookings'!$A$2:$A$151,0))),"Group ID Not Found")</f>
        <v/>
      </c>
      <c r="E10" s="27" t="n">
        <v>46240</v>
      </c>
      <c r="F10" s="41">
        <f>IFERROR(IF($E10="","",$E10),"")</f>
        <v/>
      </c>
      <c r="G10" s="26" t="inlineStr">
        <is>
          <t>Standard King</t>
        </is>
      </c>
      <c r="H10" s="28" t="n">
        <v>40</v>
      </c>
      <c r="I10" s="28" t="n">
        <v>38</v>
      </c>
      <c r="J10" s="28" t="n">
        <v>18</v>
      </c>
      <c r="K10" s="29">
        <f>IFERROR(IF($B10="","",$I10-$J10),"")</f>
        <v/>
      </c>
      <c r="L10" s="30">
        <f>IFERROR(IF($B10="","",$J10/$I10),"")</f>
        <v/>
      </c>
      <c r="M10" s="32" t="n">
        <v>169</v>
      </c>
      <c r="N10" s="31">
        <f>IFERROR(IF($B10="","",$I10*$M10),"")</f>
        <v/>
      </c>
      <c r="O10" s="31">
        <f>IFERROR(IF($B10="","",$J10*$M10),"")</f>
        <v/>
      </c>
      <c r="P10" s="30">
        <f>IFERROR(IF($B10="","",$I10/$H10),"")</f>
        <v/>
      </c>
      <c r="Q10" s="36">
        <f>IFERROR(IF($B10="","",INDEX('Group Bookings'!$L$2:$L$151,MATCH($B10,'Group Bookings'!$A$2:$A$151,0))),"")</f>
        <v/>
      </c>
      <c r="R10" s="34">
        <f>IFERROR(IF($B10="","",IF(COUNTIF('Group Bookings'!$A$2:$A$151,$B10)=0,"Group ID Not Found",IF($J10&gt;$I10,"Pickup Above Block",IF(AND($H10&lt;&gt;"",$I10&gt;$H10),"Block Above Availability",IF(OR($E10&lt;INDEX('Group Bookings'!$J$2:$J$151,MATCH($B10,'Group Bookings'!$A$2:$A$151,0)),$E10&gt;=INDEX('Group Bookings'!$K$2:$K$151,MATCH($B10,'Group Bookings'!$A$2:$A$151,0))),"Date Outside Group Stay","OK"))))),"Group ID Not Found")</f>
        <v/>
      </c>
      <c r="S10" s="26" t="inlineStr">
        <is>
          <t>Intentional checkout-date exception and high inventory use.</t>
        </is>
      </c>
    </row>
    <row r="11">
      <c r="A11" s="26" t="inlineStr"/>
      <c r="B11" s="26" t="inlineStr"/>
      <c r="C11" s="34">
        <f>IFERROR(IF($B11="","",INDEX('Group Bookings'!$C$2:$C$151,MATCH($B11,'Group Bookings'!$A$2:$A$151,0))),"Group ID Not Found")</f>
        <v/>
      </c>
      <c r="D11" s="34">
        <f>IFERROR(IF($B11="","",INDEX('Group Bookings'!$E$2:$E$151,MATCH($B11,'Group Bookings'!$A$2:$A$151,0))),"Group ID Not Found")</f>
        <v/>
      </c>
      <c r="E11" s="27" t="inlineStr"/>
      <c r="F11" s="41">
        <f>IFERROR(IF($E11="","",$E11),"")</f>
        <v/>
      </c>
      <c r="G11" s="26" t="inlineStr"/>
      <c r="H11" s="28" t="inlineStr"/>
      <c r="I11" s="28" t="inlineStr"/>
      <c r="J11" s="28" t="inlineStr"/>
      <c r="K11" s="29">
        <f>IFERROR(IF($B11="","",$I11-$J11),"")</f>
        <v/>
      </c>
      <c r="L11" s="30">
        <f>IFERROR(IF($B11="","",$J11/$I11),"")</f>
        <v/>
      </c>
      <c r="M11" s="32" t="inlineStr"/>
      <c r="N11" s="31">
        <f>IFERROR(IF($B11="","",$I11*$M11),"")</f>
        <v/>
      </c>
      <c r="O11" s="31">
        <f>IFERROR(IF($B11="","",$J11*$M11),"")</f>
        <v/>
      </c>
      <c r="P11" s="30">
        <f>IFERROR(IF($B11="","",$I11/$H11),"")</f>
        <v/>
      </c>
      <c r="Q11" s="36">
        <f>IFERROR(IF($B11="","",INDEX('Group Bookings'!$L$2:$L$151,MATCH($B11,'Group Bookings'!$A$2:$A$151,0))),"")</f>
        <v/>
      </c>
      <c r="R11" s="34">
        <f>IFERROR(IF($B11="","",IF(COUNTIF('Group Bookings'!$A$2:$A$151,$B11)=0,"Group ID Not Found",IF($J11&gt;$I11,"Pickup Above Block",IF(AND($H11&lt;&gt;"",$I11&gt;$H11),"Block Above Availability",IF(OR($E11&lt;INDEX('Group Bookings'!$J$2:$J$151,MATCH($B11,'Group Bookings'!$A$2:$A$151,0)),$E11&gt;=INDEX('Group Bookings'!$K$2:$K$151,MATCH($B11,'Group Bookings'!$A$2:$A$151,0))),"Date Outside Group Stay","OK"))))),"Group ID Not Found")</f>
        <v/>
      </c>
      <c r="S11" s="26" t="inlineStr"/>
    </row>
    <row r="12">
      <c r="A12" s="26" t="inlineStr"/>
      <c r="B12" s="26" t="inlineStr"/>
      <c r="C12" s="34">
        <f>IFERROR(IF($B12="","",INDEX('Group Bookings'!$C$2:$C$151,MATCH($B12,'Group Bookings'!$A$2:$A$151,0))),"Group ID Not Found")</f>
        <v/>
      </c>
      <c r="D12" s="34">
        <f>IFERROR(IF($B12="","",INDEX('Group Bookings'!$E$2:$E$151,MATCH($B12,'Group Bookings'!$A$2:$A$151,0))),"Group ID Not Found")</f>
        <v/>
      </c>
      <c r="E12" s="27" t="inlineStr"/>
      <c r="F12" s="41">
        <f>IFERROR(IF($E12="","",$E12),"")</f>
        <v/>
      </c>
      <c r="G12" s="26" t="inlineStr"/>
      <c r="H12" s="28" t="inlineStr"/>
      <c r="I12" s="28" t="inlineStr"/>
      <c r="J12" s="28" t="inlineStr"/>
      <c r="K12" s="29">
        <f>IFERROR(IF($B12="","",$I12-$J12),"")</f>
        <v/>
      </c>
      <c r="L12" s="30">
        <f>IFERROR(IF($B12="","",$J12/$I12),"")</f>
        <v/>
      </c>
      <c r="M12" s="32" t="inlineStr"/>
      <c r="N12" s="31">
        <f>IFERROR(IF($B12="","",$I12*$M12),"")</f>
        <v/>
      </c>
      <c r="O12" s="31">
        <f>IFERROR(IF($B12="","",$J12*$M12),"")</f>
        <v/>
      </c>
      <c r="P12" s="30">
        <f>IFERROR(IF($B12="","",$I12/$H12),"")</f>
        <v/>
      </c>
      <c r="Q12" s="36">
        <f>IFERROR(IF($B12="","",INDEX('Group Bookings'!$L$2:$L$151,MATCH($B12,'Group Bookings'!$A$2:$A$151,0))),"")</f>
        <v/>
      </c>
      <c r="R12" s="34">
        <f>IFERROR(IF($B12="","",IF(COUNTIF('Group Bookings'!$A$2:$A$151,$B12)=0,"Group ID Not Found",IF($J12&gt;$I12,"Pickup Above Block",IF(AND($H12&lt;&gt;"",$I12&gt;$H12),"Block Above Availability",IF(OR($E12&lt;INDEX('Group Bookings'!$J$2:$J$151,MATCH($B12,'Group Bookings'!$A$2:$A$151,0)),$E12&gt;=INDEX('Group Bookings'!$K$2:$K$151,MATCH($B12,'Group Bookings'!$A$2:$A$151,0))),"Date Outside Group Stay","OK"))))),"Group ID Not Found")</f>
        <v/>
      </c>
      <c r="S12" s="26" t="inlineStr"/>
    </row>
    <row r="13">
      <c r="A13" s="26" t="inlineStr"/>
      <c r="B13" s="26" t="inlineStr"/>
      <c r="C13" s="34">
        <f>IFERROR(IF($B13="","",INDEX('Group Bookings'!$C$2:$C$151,MATCH($B13,'Group Bookings'!$A$2:$A$151,0))),"Group ID Not Found")</f>
        <v/>
      </c>
      <c r="D13" s="34">
        <f>IFERROR(IF($B13="","",INDEX('Group Bookings'!$E$2:$E$151,MATCH($B13,'Group Bookings'!$A$2:$A$151,0))),"Group ID Not Found")</f>
        <v/>
      </c>
      <c r="E13" s="27" t="inlineStr"/>
      <c r="F13" s="41">
        <f>IFERROR(IF($E13="","",$E13),"")</f>
        <v/>
      </c>
      <c r="G13" s="26" t="inlineStr"/>
      <c r="H13" s="28" t="inlineStr"/>
      <c r="I13" s="28" t="inlineStr"/>
      <c r="J13" s="28" t="inlineStr"/>
      <c r="K13" s="29">
        <f>IFERROR(IF($B13="","",$I13-$J13),"")</f>
        <v/>
      </c>
      <c r="L13" s="30">
        <f>IFERROR(IF($B13="","",$J13/$I13),"")</f>
        <v/>
      </c>
      <c r="M13" s="32" t="inlineStr"/>
      <c r="N13" s="31">
        <f>IFERROR(IF($B13="","",$I13*$M13),"")</f>
        <v/>
      </c>
      <c r="O13" s="31">
        <f>IFERROR(IF($B13="","",$J13*$M13),"")</f>
        <v/>
      </c>
      <c r="P13" s="30">
        <f>IFERROR(IF($B13="","",$I13/$H13),"")</f>
        <v/>
      </c>
      <c r="Q13" s="36">
        <f>IFERROR(IF($B13="","",INDEX('Group Bookings'!$L$2:$L$151,MATCH($B13,'Group Bookings'!$A$2:$A$151,0))),"")</f>
        <v/>
      </c>
      <c r="R13" s="34">
        <f>IFERROR(IF($B13="","",IF(COUNTIF('Group Bookings'!$A$2:$A$151,$B13)=0,"Group ID Not Found",IF($J13&gt;$I13,"Pickup Above Block",IF(AND($H13&lt;&gt;"",$I13&gt;$H13),"Block Above Availability",IF(OR($E13&lt;INDEX('Group Bookings'!$J$2:$J$151,MATCH($B13,'Group Bookings'!$A$2:$A$151,0)),$E13&gt;=INDEX('Group Bookings'!$K$2:$K$151,MATCH($B13,'Group Bookings'!$A$2:$A$151,0))),"Date Outside Group Stay","OK"))))),"Group ID Not Found")</f>
        <v/>
      </c>
      <c r="S13" s="26" t="inlineStr"/>
    </row>
    <row r="14">
      <c r="A14" s="26" t="inlineStr"/>
      <c r="B14" s="26" t="inlineStr"/>
      <c r="C14" s="34">
        <f>IFERROR(IF($B14="","",INDEX('Group Bookings'!$C$2:$C$151,MATCH($B14,'Group Bookings'!$A$2:$A$151,0))),"Group ID Not Found")</f>
        <v/>
      </c>
      <c r="D14" s="34">
        <f>IFERROR(IF($B14="","",INDEX('Group Bookings'!$E$2:$E$151,MATCH($B14,'Group Bookings'!$A$2:$A$151,0))),"Group ID Not Found")</f>
        <v/>
      </c>
      <c r="E14" s="27" t="inlineStr"/>
      <c r="F14" s="41">
        <f>IFERROR(IF($E14="","",$E14),"")</f>
        <v/>
      </c>
      <c r="G14" s="26" t="inlineStr"/>
      <c r="H14" s="28" t="inlineStr"/>
      <c r="I14" s="28" t="inlineStr"/>
      <c r="J14" s="28" t="inlineStr"/>
      <c r="K14" s="29">
        <f>IFERROR(IF($B14="","",$I14-$J14),"")</f>
        <v/>
      </c>
      <c r="L14" s="30">
        <f>IFERROR(IF($B14="","",$J14/$I14),"")</f>
        <v/>
      </c>
      <c r="M14" s="32" t="inlineStr"/>
      <c r="N14" s="31">
        <f>IFERROR(IF($B14="","",$I14*$M14),"")</f>
        <v/>
      </c>
      <c r="O14" s="31">
        <f>IFERROR(IF($B14="","",$J14*$M14),"")</f>
        <v/>
      </c>
      <c r="P14" s="30">
        <f>IFERROR(IF($B14="","",$I14/$H14),"")</f>
        <v/>
      </c>
      <c r="Q14" s="36">
        <f>IFERROR(IF($B14="","",INDEX('Group Bookings'!$L$2:$L$151,MATCH($B14,'Group Bookings'!$A$2:$A$151,0))),"")</f>
        <v/>
      </c>
      <c r="R14" s="34">
        <f>IFERROR(IF($B14="","",IF(COUNTIF('Group Bookings'!$A$2:$A$151,$B14)=0,"Group ID Not Found",IF($J14&gt;$I14,"Pickup Above Block",IF(AND($H14&lt;&gt;"",$I14&gt;$H14),"Block Above Availability",IF(OR($E14&lt;INDEX('Group Bookings'!$J$2:$J$151,MATCH($B14,'Group Bookings'!$A$2:$A$151,0)),$E14&gt;=INDEX('Group Bookings'!$K$2:$K$151,MATCH($B14,'Group Bookings'!$A$2:$A$151,0))),"Date Outside Group Stay","OK"))))),"Group ID Not Found")</f>
        <v/>
      </c>
      <c r="S14" s="26" t="inlineStr"/>
    </row>
    <row r="15">
      <c r="A15" s="26" t="inlineStr"/>
      <c r="B15" s="26" t="inlineStr"/>
      <c r="C15" s="34">
        <f>IFERROR(IF($B15="","",INDEX('Group Bookings'!$C$2:$C$151,MATCH($B15,'Group Bookings'!$A$2:$A$151,0))),"Group ID Not Found")</f>
        <v/>
      </c>
      <c r="D15" s="34">
        <f>IFERROR(IF($B15="","",INDEX('Group Bookings'!$E$2:$E$151,MATCH($B15,'Group Bookings'!$A$2:$A$151,0))),"Group ID Not Found")</f>
        <v/>
      </c>
      <c r="E15" s="27" t="inlineStr"/>
      <c r="F15" s="41">
        <f>IFERROR(IF($E15="","",$E15),"")</f>
        <v/>
      </c>
      <c r="G15" s="26" t="inlineStr"/>
      <c r="H15" s="28" t="inlineStr"/>
      <c r="I15" s="28" t="inlineStr"/>
      <c r="J15" s="28" t="inlineStr"/>
      <c r="K15" s="29">
        <f>IFERROR(IF($B15="","",$I15-$J15),"")</f>
        <v/>
      </c>
      <c r="L15" s="30">
        <f>IFERROR(IF($B15="","",$J15/$I15),"")</f>
        <v/>
      </c>
      <c r="M15" s="32" t="inlineStr"/>
      <c r="N15" s="31">
        <f>IFERROR(IF($B15="","",$I15*$M15),"")</f>
        <v/>
      </c>
      <c r="O15" s="31">
        <f>IFERROR(IF($B15="","",$J15*$M15),"")</f>
        <v/>
      </c>
      <c r="P15" s="30">
        <f>IFERROR(IF($B15="","",$I15/$H15),"")</f>
        <v/>
      </c>
      <c r="Q15" s="36">
        <f>IFERROR(IF($B15="","",INDEX('Group Bookings'!$L$2:$L$151,MATCH($B15,'Group Bookings'!$A$2:$A$151,0))),"")</f>
        <v/>
      </c>
      <c r="R15" s="34">
        <f>IFERROR(IF($B15="","",IF(COUNTIF('Group Bookings'!$A$2:$A$151,$B15)=0,"Group ID Not Found",IF($J15&gt;$I15,"Pickup Above Block",IF(AND($H15&lt;&gt;"",$I15&gt;$H15),"Block Above Availability",IF(OR($E15&lt;INDEX('Group Bookings'!$J$2:$J$151,MATCH($B15,'Group Bookings'!$A$2:$A$151,0)),$E15&gt;=INDEX('Group Bookings'!$K$2:$K$151,MATCH($B15,'Group Bookings'!$A$2:$A$151,0))),"Date Outside Group Stay","OK"))))),"Group ID Not Found")</f>
        <v/>
      </c>
      <c r="S15" s="26" t="inlineStr"/>
    </row>
    <row r="16">
      <c r="A16" s="26" t="inlineStr"/>
      <c r="B16" s="26" t="inlineStr"/>
      <c r="C16" s="34">
        <f>IFERROR(IF($B16="","",INDEX('Group Bookings'!$C$2:$C$151,MATCH($B16,'Group Bookings'!$A$2:$A$151,0))),"Group ID Not Found")</f>
        <v/>
      </c>
      <c r="D16" s="34">
        <f>IFERROR(IF($B16="","",INDEX('Group Bookings'!$E$2:$E$151,MATCH($B16,'Group Bookings'!$A$2:$A$151,0))),"Group ID Not Found")</f>
        <v/>
      </c>
      <c r="E16" s="27" t="inlineStr"/>
      <c r="F16" s="41">
        <f>IFERROR(IF($E16="","",$E16),"")</f>
        <v/>
      </c>
      <c r="G16" s="26" t="inlineStr"/>
      <c r="H16" s="28" t="inlineStr"/>
      <c r="I16" s="28" t="inlineStr"/>
      <c r="J16" s="28" t="inlineStr"/>
      <c r="K16" s="29">
        <f>IFERROR(IF($B16="","",$I16-$J16),"")</f>
        <v/>
      </c>
      <c r="L16" s="30">
        <f>IFERROR(IF($B16="","",$J16/$I16),"")</f>
        <v/>
      </c>
      <c r="M16" s="32" t="inlineStr"/>
      <c r="N16" s="31">
        <f>IFERROR(IF($B16="","",$I16*$M16),"")</f>
        <v/>
      </c>
      <c r="O16" s="31">
        <f>IFERROR(IF($B16="","",$J16*$M16),"")</f>
        <v/>
      </c>
      <c r="P16" s="30">
        <f>IFERROR(IF($B16="","",$I16/$H16),"")</f>
        <v/>
      </c>
      <c r="Q16" s="36">
        <f>IFERROR(IF($B16="","",INDEX('Group Bookings'!$L$2:$L$151,MATCH($B16,'Group Bookings'!$A$2:$A$151,0))),"")</f>
        <v/>
      </c>
      <c r="R16" s="34">
        <f>IFERROR(IF($B16="","",IF(COUNTIF('Group Bookings'!$A$2:$A$151,$B16)=0,"Group ID Not Found",IF($J16&gt;$I16,"Pickup Above Block",IF(AND($H16&lt;&gt;"",$I16&gt;$H16),"Block Above Availability",IF(OR($E16&lt;INDEX('Group Bookings'!$J$2:$J$151,MATCH($B16,'Group Bookings'!$A$2:$A$151,0)),$E16&gt;=INDEX('Group Bookings'!$K$2:$K$151,MATCH($B16,'Group Bookings'!$A$2:$A$151,0))),"Date Outside Group Stay","OK"))))),"Group ID Not Found")</f>
        <v/>
      </c>
      <c r="S16" s="26" t="inlineStr"/>
    </row>
    <row r="17">
      <c r="A17" s="26" t="inlineStr"/>
      <c r="B17" s="26" t="inlineStr"/>
      <c r="C17" s="34">
        <f>IFERROR(IF($B17="","",INDEX('Group Bookings'!$C$2:$C$151,MATCH($B17,'Group Bookings'!$A$2:$A$151,0))),"Group ID Not Found")</f>
        <v/>
      </c>
      <c r="D17" s="34">
        <f>IFERROR(IF($B17="","",INDEX('Group Bookings'!$E$2:$E$151,MATCH($B17,'Group Bookings'!$A$2:$A$151,0))),"Group ID Not Found")</f>
        <v/>
      </c>
      <c r="E17" s="27" t="inlineStr"/>
      <c r="F17" s="41">
        <f>IFERROR(IF($E17="","",$E17),"")</f>
        <v/>
      </c>
      <c r="G17" s="26" t="inlineStr"/>
      <c r="H17" s="28" t="inlineStr"/>
      <c r="I17" s="28" t="inlineStr"/>
      <c r="J17" s="28" t="inlineStr"/>
      <c r="K17" s="29">
        <f>IFERROR(IF($B17="","",$I17-$J17),"")</f>
        <v/>
      </c>
      <c r="L17" s="30">
        <f>IFERROR(IF($B17="","",$J17/$I17),"")</f>
        <v/>
      </c>
      <c r="M17" s="32" t="inlineStr"/>
      <c r="N17" s="31">
        <f>IFERROR(IF($B17="","",$I17*$M17),"")</f>
        <v/>
      </c>
      <c r="O17" s="31">
        <f>IFERROR(IF($B17="","",$J17*$M17),"")</f>
        <v/>
      </c>
      <c r="P17" s="30">
        <f>IFERROR(IF($B17="","",$I17/$H17),"")</f>
        <v/>
      </c>
      <c r="Q17" s="36">
        <f>IFERROR(IF($B17="","",INDEX('Group Bookings'!$L$2:$L$151,MATCH($B17,'Group Bookings'!$A$2:$A$151,0))),"")</f>
        <v/>
      </c>
      <c r="R17" s="34">
        <f>IFERROR(IF($B17="","",IF(COUNTIF('Group Bookings'!$A$2:$A$151,$B17)=0,"Group ID Not Found",IF($J17&gt;$I17,"Pickup Above Block",IF(AND($H17&lt;&gt;"",$I17&gt;$H17),"Block Above Availability",IF(OR($E17&lt;INDEX('Group Bookings'!$J$2:$J$151,MATCH($B17,'Group Bookings'!$A$2:$A$151,0)),$E17&gt;=INDEX('Group Bookings'!$K$2:$K$151,MATCH($B17,'Group Bookings'!$A$2:$A$151,0))),"Date Outside Group Stay","OK"))))),"Group ID Not Found")</f>
        <v/>
      </c>
      <c r="S17" s="26" t="inlineStr"/>
    </row>
    <row r="18">
      <c r="A18" s="26" t="inlineStr"/>
      <c r="B18" s="26" t="inlineStr"/>
      <c r="C18" s="34">
        <f>IFERROR(IF($B18="","",INDEX('Group Bookings'!$C$2:$C$151,MATCH($B18,'Group Bookings'!$A$2:$A$151,0))),"Group ID Not Found")</f>
        <v/>
      </c>
      <c r="D18" s="34">
        <f>IFERROR(IF($B18="","",INDEX('Group Bookings'!$E$2:$E$151,MATCH($B18,'Group Bookings'!$A$2:$A$151,0))),"Group ID Not Found")</f>
        <v/>
      </c>
      <c r="E18" s="27" t="inlineStr"/>
      <c r="F18" s="41">
        <f>IFERROR(IF($E18="","",$E18),"")</f>
        <v/>
      </c>
      <c r="G18" s="26" t="inlineStr"/>
      <c r="H18" s="28" t="inlineStr"/>
      <c r="I18" s="28" t="inlineStr"/>
      <c r="J18" s="28" t="inlineStr"/>
      <c r="K18" s="29">
        <f>IFERROR(IF($B18="","",$I18-$J18),"")</f>
        <v/>
      </c>
      <c r="L18" s="30">
        <f>IFERROR(IF($B18="","",$J18/$I18),"")</f>
        <v/>
      </c>
      <c r="M18" s="32" t="inlineStr"/>
      <c r="N18" s="31">
        <f>IFERROR(IF($B18="","",$I18*$M18),"")</f>
        <v/>
      </c>
      <c r="O18" s="31">
        <f>IFERROR(IF($B18="","",$J18*$M18),"")</f>
        <v/>
      </c>
      <c r="P18" s="30">
        <f>IFERROR(IF($B18="","",$I18/$H18),"")</f>
        <v/>
      </c>
      <c r="Q18" s="36">
        <f>IFERROR(IF($B18="","",INDEX('Group Bookings'!$L$2:$L$151,MATCH($B18,'Group Bookings'!$A$2:$A$151,0))),"")</f>
        <v/>
      </c>
      <c r="R18" s="34">
        <f>IFERROR(IF($B18="","",IF(COUNTIF('Group Bookings'!$A$2:$A$151,$B18)=0,"Group ID Not Found",IF($J18&gt;$I18,"Pickup Above Block",IF(AND($H18&lt;&gt;"",$I18&gt;$H18),"Block Above Availability",IF(OR($E18&lt;INDEX('Group Bookings'!$J$2:$J$151,MATCH($B18,'Group Bookings'!$A$2:$A$151,0)),$E18&gt;=INDEX('Group Bookings'!$K$2:$K$151,MATCH($B18,'Group Bookings'!$A$2:$A$151,0))),"Date Outside Group Stay","OK"))))),"Group ID Not Found")</f>
        <v/>
      </c>
      <c r="S18" s="26" t="inlineStr"/>
    </row>
    <row r="19">
      <c r="A19" s="26" t="inlineStr"/>
      <c r="B19" s="26" t="inlineStr"/>
      <c r="C19" s="34">
        <f>IFERROR(IF($B19="","",INDEX('Group Bookings'!$C$2:$C$151,MATCH($B19,'Group Bookings'!$A$2:$A$151,0))),"Group ID Not Found")</f>
        <v/>
      </c>
      <c r="D19" s="34">
        <f>IFERROR(IF($B19="","",INDEX('Group Bookings'!$E$2:$E$151,MATCH($B19,'Group Bookings'!$A$2:$A$151,0))),"Group ID Not Found")</f>
        <v/>
      </c>
      <c r="E19" s="27" t="inlineStr"/>
      <c r="F19" s="41">
        <f>IFERROR(IF($E19="","",$E19),"")</f>
        <v/>
      </c>
      <c r="G19" s="26" t="inlineStr"/>
      <c r="H19" s="28" t="inlineStr"/>
      <c r="I19" s="28" t="inlineStr"/>
      <c r="J19" s="28" t="inlineStr"/>
      <c r="K19" s="29">
        <f>IFERROR(IF($B19="","",$I19-$J19),"")</f>
        <v/>
      </c>
      <c r="L19" s="30">
        <f>IFERROR(IF($B19="","",$J19/$I19),"")</f>
        <v/>
      </c>
      <c r="M19" s="32" t="inlineStr"/>
      <c r="N19" s="31">
        <f>IFERROR(IF($B19="","",$I19*$M19),"")</f>
        <v/>
      </c>
      <c r="O19" s="31">
        <f>IFERROR(IF($B19="","",$J19*$M19),"")</f>
        <v/>
      </c>
      <c r="P19" s="30">
        <f>IFERROR(IF($B19="","",$I19/$H19),"")</f>
        <v/>
      </c>
      <c r="Q19" s="36">
        <f>IFERROR(IF($B19="","",INDEX('Group Bookings'!$L$2:$L$151,MATCH($B19,'Group Bookings'!$A$2:$A$151,0))),"")</f>
        <v/>
      </c>
      <c r="R19" s="34">
        <f>IFERROR(IF($B19="","",IF(COUNTIF('Group Bookings'!$A$2:$A$151,$B19)=0,"Group ID Not Found",IF($J19&gt;$I19,"Pickup Above Block",IF(AND($H19&lt;&gt;"",$I19&gt;$H19),"Block Above Availability",IF(OR($E19&lt;INDEX('Group Bookings'!$J$2:$J$151,MATCH($B19,'Group Bookings'!$A$2:$A$151,0)),$E19&gt;=INDEX('Group Bookings'!$K$2:$K$151,MATCH($B19,'Group Bookings'!$A$2:$A$151,0))),"Date Outside Group Stay","OK"))))),"Group ID Not Found")</f>
        <v/>
      </c>
      <c r="S19" s="26" t="inlineStr"/>
    </row>
    <row r="20">
      <c r="A20" s="26" t="inlineStr"/>
      <c r="B20" s="26" t="inlineStr"/>
      <c r="C20" s="34">
        <f>IFERROR(IF($B20="","",INDEX('Group Bookings'!$C$2:$C$151,MATCH($B20,'Group Bookings'!$A$2:$A$151,0))),"Group ID Not Found")</f>
        <v/>
      </c>
      <c r="D20" s="34">
        <f>IFERROR(IF($B20="","",INDEX('Group Bookings'!$E$2:$E$151,MATCH($B20,'Group Bookings'!$A$2:$A$151,0))),"Group ID Not Found")</f>
        <v/>
      </c>
      <c r="E20" s="27" t="inlineStr"/>
      <c r="F20" s="41">
        <f>IFERROR(IF($E20="","",$E20),"")</f>
        <v/>
      </c>
      <c r="G20" s="26" t="inlineStr"/>
      <c r="H20" s="28" t="inlineStr"/>
      <c r="I20" s="28" t="inlineStr"/>
      <c r="J20" s="28" t="inlineStr"/>
      <c r="K20" s="29">
        <f>IFERROR(IF($B20="","",$I20-$J20),"")</f>
        <v/>
      </c>
      <c r="L20" s="30">
        <f>IFERROR(IF($B20="","",$J20/$I20),"")</f>
        <v/>
      </c>
      <c r="M20" s="32" t="inlineStr"/>
      <c r="N20" s="31">
        <f>IFERROR(IF($B20="","",$I20*$M20),"")</f>
        <v/>
      </c>
      <c r="O20" s="31">
        <f>IFERROR(IF($B20="","",$J20*$M20),"")</f>
        <v/>
      </c>
      <c r="P20" s="30">
        <f>IFERROR(IF($B20="","",$I20/$H20),"")</f>
        <v/>
      </c>
      <c r="Q20" s="36">
        <f>IFERROR(IF($B20="","",INDEX('Group Bookings'!$L$2:$L$151,MATCH($B20,'Group Bookings'!$A$2:$A$151,0))),"")</f>
        <v/>
      </c>
      <c r="R20" s="34">
        <f>IFERROR(IF($B20="","",IF(COUNTIF('Group Bookings'!$A$2:$A$151,$B20)=0,"Group ID Not Found",IF($J20&gt;$I20,"Pickup Above Block",IF(AND($H20&lt;&gt;"",$I20&gt;$H20),"Block Above Availability",IF(OR($E20&lt;INDEX('Group Bookings'!$J$2:$J$151,MATCH($B20,'Group Bookings'!$A$2:$A$151,0)),$E20&gt;=INDEX('Group Bookings'!$K$2:$K$151,MATCH($B20,'Group Bookings'!$A$2:$A$151,0))),"Date Outside Group Stay","OK"))))),"Group ID Not Found")</f>
        <v/>
      </c>
      <c r="S20" s="26" t="inlineStr"/>
    </row>
    <row r="21">
      <c r="A21" s="26" t="inlineStr"/>
      <c r="B21" s="26" t="inlineStr"/>
      <c r="C21" s="34">
        <f>IFERROR(IF($B21="","",INDEX('Group Bookings'!$C$2:$C$151,MATCH($B21,'Group Bookings'!$A$2:$A$151,0))),"Group ID Not Found")</f>
        <v/>
      </c>
      <c r="D21" s="34">
        <f>IFERROR(IF($B21="","",INDEX('Group Bookings'!$E$2:$E$151,MATCH($B21,'Group Bookings'!$A$2:$A$151,0))),"Group ID Not Found")</f>
        <v/>
      </c>
      <c r="E21" s="27" t="inlineStr"/>
      <c r="F21" s="41">
        <f>IFERROR(IF($E21="","",$E21),"")</f>
        <v/>
      </c>
      <c r="G21" s="26" t="inlineStr"/>
      <c r="H21" s="28" t="inlineStr"/>
      <c r="I21" s="28" t="inlineStr"/>
      <c r="J21" s="28" t="inlineStr"/>
      <c r="K21" s="29">
        <f>IFERROR(IF($B21="","",$I21-$J21),"")</f>
        <v/>
      </c>
      <c r="L21" s="30">
        <f>IFERROR(IF($B21="","",$J21/$I21),"")</f>
        <v/>
      </c>
      <c r="M21" s="32" t="inlineStr"/>
      <c r="N21" s="31">
        <f>IFERROR(IF($B21="","",$I21*$M21),"")</f>
        <v/>
      </c>
      <c r="O21" s="31">
        <f>IFERROR(IF($B21="","",$J21*$M21),"")</f>
        <v/>
      </c>
      <c r="P21" s="30">
        <f>IFERROR(IF($B21="","",$I21/$H21),"")</f>
        <v/>
      </c>
      <c r="Q21" s="36">
        <f>IFERROR(IF($B21="","",INDEX('Group Bookings'!$L$2:$L$151,MATCH($B21,'Group Bookings'!$A$2:$A$151,0))),"")</f>
        <v/>
      </c>
      <c r="R21" s="34">
        <f>IFERROR(IF($B21="","",IF(COUNTIF('Group Bookings'!$A$2:$A$151,$B21)=0,"Group ID Not Found",IF($J21&gt;$I21,"Pickup Above Block",IF(AND($H21&lt;&gt;"",$I21&gt;$H21),"Block Above Availability",IF(OR($E21&lt;INDEX('Group Bookings'!$J$2:$J$151,MATCH($B21,'Group Bookings'!$A$2:$A$151,0)),$E21&gt;=INDEX('Group Bookings'!$K$2:$K$151,MATCH($B21,'Group Bookings'!$A$2:$A$151,0))),"Date Outside Group Stay","OK"))))),"Group ID Not Found")</f>
        <v/>
      </c>
      <c r="S21" s="26" t="inlineStr"/>
    </row>
    <row r="22">
      <c r="A22" s="26" t="inlineStr"/>
      <c r="B22" s="26" t="inlineStr"/>
      <c r="C22" s="34">
        <f>IFERROR(IF($B22="","",INDEX('Group Bookings'!$C$2:$C$151,MATCH($B22,'Group Bookings'!$A$2:$A$151,0))),"Group ID Not Found")</f>
        <v/>
      </c>
      <c r="D22" s="34">
        <f>IFERROR(IF($B22="","",INDEX('Group Bookings'!$E$2:$E$151,MATCH($B22,'Group Bookings'!$A$2:$A$151,0))),"Group ID Not Found")</f>
        <v/>
      </c>
      <c r="E22" s="27" t="inlineStr"/>
      <c r="F22" s="41">
        <f>IFERROR(IF($E22="","",$E22),"")</f>
        <v/>
      </c>
      <c r="G22" s="26" t="inlineStr"/>
      <c r="H22" s="28" t="inlineStr"/>
      <c r="I22" s="28" t="inlineStr"/>
      <c r="J22" s="28" t="inlineStr"/>
      <c r="K22" s="29">
        <f>IFERROR(IF($B22="","",$I22-$J22),"")</f>
        <v/>
      </c>
      <c r="L22" s="30">
        <f>IFERROR(IF($B22="","",$J22/$I22),"")</f>
        <v/>
      </c>
      <c r="M22" s="32" t="inlineStr"/>
      <c r="N22" s="31">
        <f>IFERROR(IF($B22="","",$I22*$M22),"")</f>
        <v/>
      </c>
      <c r="O22" s="31">
        <f>IFERROR(IF($B22="","",$J22*$M22),"")</f>
        <v/>
      </c>
      <c r="P22" s="30">
        <f>IFERROR(IF($B22="","",$I22/$H22),"")</f>
        <v/>
      </c>
      <c r="Q22" s="36">
        <f>IFERROR(IF($B22="","",INDEX('Group Bookings'!$L$2:$L$151,MATCH($B22,'Group Bookings'!$A$2:$A$151,0))),"")</f>
        <v/>
      </c>
      <c r="R22" s="34">
        <f>IFERROR(IF($B22="","",IF(COUNTIF('Group Bookings'!$A$2:$A$151,$B22)=0,"Group ID Not Found",IF($J22&gt;$I22,"Pickup Above Block",IF(AND($H22&lt;&gt;"",$I22&gt;$H22),"Block Above Availability",IF(OR($E22&lt;INDEX('Group Bookings'!$J$2:$J$151,MATCH($B22,'Group Bookings'!$A$2:$A$151,0)),$E22&gt;=INDEX('Group Bookings'!$K$2:$K$151,MATCH($B22,'Group Bookings'!$A$2:$A$151,0))),"Date Outside Group Stay","OK"))))),"Group ID Not Found")</f>
        <v/>
      </c>
      <c r="S22" s="26" t="inlineStr"/>
    </row>
    <row r="23">
      <c r="A23" s="26" t="inlineStr"/>
      <c r="B23" s="26" t="inlineStr"/>
      <c r="C23" s="34">
        <f>IFERROR(IF($B23="","",INDEX('Group Bookings'!$C$2:$C$151,MATCH($B23,'Group Bookings'!$A$2:$A$151,0))),"Group ID Not Found")</f>
        <v/>
      </c>
      <c r="D23" s="34">
        <f>IFERROR(IF($B23="","",INDEX('Group Bookings'!$E$2:$E$151,MATCH($B23,'Group Bookings'!$A$2:$A$151,0))),"Group ID Not Found")</f>
        <v/>
      </c>
      <c r="E23" s="27" t="inlineStr"/>
      <c r="F23" s="41">
        <f>IFERROR(IF($E23="","",$E23),"")</f>
        <v/>
      </c>
      <c r="G23" s="26" t="inlineStr"/>
      <c r="H23" s="28" t="inlineStr"/>
      <c r="I23" s="28" t="inlineStr"/>
      <c r="J23" s="28" t="inlineStr"/>
      <c r="K23" s="29">
        <f>IFERROR(IF($B23="","",$I23-$J23),"")</f>
        <v/>
      </c>
      <c r="L23" s="30">
        <f>IFERROR(IF($B23="","",$J23/$I23),"")</f>
        <v/>
      </c>
      <c r="M23" s="32" t="inlineStr"/>
      <c r="N23" s="31">
        <f>IFERROR(IF($B23="","",$I23*$M23),"")</f>
        <v/>
      </c>
      <c r="O23" s="31">
        <f>IFERROR(IF($B23="","",$J23*$M23),"")</f>
        <v/>
      </c>
      <c r="P23" s="30">
        <f>IFERROR(IF($B23="","",$I23/$H23),"")</f>
        <v/>
      </c>
      <c r="Q23" s="36">
        <f>IFERROR(IF($B23="","",INDEX('Group Bookings'!$L$2:$L$151,MATCH($B23,'Group Bookings'!$A$2:$A$151,0))),"")</f>
        <v/>
      </c>
      <c r="R23" s="34">
        <f>IFERROR(IF($B23="","",IF(COUNTIF('Group Bookings'!$A$2:$A$151,$B23)=0,"Group ID Not Found",IF($J23&gt;$I23,"Pickup Above Block",IF(AND($H23&lt;&gt;"",$I23&gt;$H23),"Block Above Availability",IF(OR($E23&lt;INDEX('Group Bookings'!$J$2:$J$151,MATCH($B23,'Group Bookings'!$A$2:$A$151,0)),$E23&gt;=INDEX('Group Bookings'!$K$2:$K$151,MATCH($B23,'Group Bookings'!$A$2:$A$151,0))),"Date Outside Group Stay","OK"))))),"Group ID Not Found")</f>
        <v/>
      </c>
      <c r="S23" s="26" t="inlineStr"/>
    </row>
    <row r="24">
      <c r="A24" s="26" t="inlineStr"/>
      <c r="B24" s="26" t="inlineStr"/>
      <c r="C24" s="34">
        <f>IFERROR(IF($B24="","",INDEX('Group Bookings'!$C$2:$C$151,MATCH($B24,'Group Bookings'!$A$2:$A$151,0))),"Group ID Not Found")</f>
        <v/>
      </c>
      <c r="D24" s="34">
        <f>IFERROR(IF($B24="","",INDEX('Group Bookings'!$E$2:$E$151,MATCH($B24,'Group Bookings'!$A$2:$A$151,0))),"Group ID Not Found")</f>
        <v/>
      </c>
      <c r="E24" s="27" t="inlineStr"/>
      <c r="F24" s="41">
        <f>IFERROR(IF($E24="","",$E24),"")</f>
        <v/>
      </c>
      <c r="G24" s="26" t="inlineStr"/>
      <c r="H24" s="28" t="inlineStr"/>
      <c r="I24" s="28" t="inlineStr"/>
      <c r="J24" s="28" t="inlineStr"/>
      <c r="K24" s="29">
        <f>IFERROR(IF($B24="","",$I24-$J24),"")</f>
        <v/>
      </c>
      <c r="L24" s="30">
        <f>IFERROR(IF($B24="","",$J24/$I24),"")</f>
        <v/>
      </c>
      <c r="M24" s="32" t="inlineStr"/>
      <c r="N24" s="31">
        <f>IFERROR(IF($B24="","",$I24*$M24),"")</f>
        <v/>
      </c>
      <c r="O24" s="31">
        <f>IFERROR(IF($B24="","",$J24*$M24),"")</f>
        <v/>
      </c>
      <c r="P24" s="30">
        <f>IFERROR(IF($B24="","",$I24/$H24),"")</f>
        <v/>
      </c>
      <c r="Q24" s="36">
        <f>IFERROR(IF($B24="","",INDEX('Group Bookings'!$L$2:$L$151,MATCH($B24,'Group Bookings'!$A$2:$A$151,0))),"")</f>
        <v/>
      </c>
      <c r="R24" s="34">
        <f>IFERROR(IF($B24="","",IF(COUNTIF('Group Bookings'!$A$2:$A$151,$B24)=0,"Group ID Not Found",IF($J24&gt;$I24,"Pickup Above Block",IF(AND($H24&lt;&gt;"",$I24&gt;$H24),"Block Above Availability",IF(OR($E24&lt;INDEX('Group Bookings'!$J$2:$J$151,MATCH($B24,'Group Bookings'!$A$2:$A$151,0)),$E24&gt;=INDEX('Group Bookings'!$K$2:$K$151,MATCH($B24,'Group Bookings'!$A$2:$A$151,0))),"Date Outside Group Stay","OK"))))),"Group ID Not Found")</f>
        <v/>
      </c>
      <c r="S24" s="26" t="inlineStr"/>
    </row>
    <row r="25">
      <c r="A25" s="26" t="inlineStr"/>
      <c r="B25" s="26" t="inlineStr"/>
      <c r="C25" s="34">
        <f>IFERROR(IF($B25="","",INDEX('Group Bookings'!$C$2:$C$151,MATCH($B25,'Group Bookings'!$A$2:$A$151,0))),"Group ID Not Found")</f>
        <v/>
      </c>
      <c r="D25" s="34">
        <f>IFERROR(IF($B25="","",INDEX('Group Bookings'!$E$2:$E$151,MATCH($B25,'Group Bookings'!$A$2:$A$151,0))),"Group ID Not Found")</f>
        <v/>
      </c>
      <c r="E25" s="27" t="inlineStr"/>
      <c r="F25" s="41">
        <f>IFERROR(IF($E25="","",$E25),"")</f>
        <v/>
      </c>
      <c r="G25" s="26" t="inlineStr"/>
      <c r="H25" s="28" t="inlineStr"/>
      <c r="I25" s="28" t="inlineStr"/>
      <c r="J25" s="28" t="inlineStr"/>
      <c r="K25" s="29">
        <f>IFERROR(IF($B25="","",$I25-$J25),"")</f>
        <v/>
      </c>
      <c r="L25" s="30">
        <f>IFERROR(IF($B25="","",$J25/$I25),"")</f>
        <v/>
      </c>
      <c r="M25" s="32" t="inlineStr"/>
      <c r="N25" s="31">
        <f>IFERROR(IF($B25="","",$I25*$M25),"")</f>
        <v/>
      </c>
      <c r="O25" s="31">
        <f>IFERROR(IF($B25="","",$J25*$M25),"")</f>
        <v/>
      </c>
      <c r="P25" s="30">
        <f>IFERROR(IF($B25="","",$I25/$H25),"")</f>
        <v/>
      </c>
      <c r="Q25" s="36">
        <f>IFERROR(IF($B25="","",INDEX('Group Bookings'!$L$2:$L$151,MATCH($B25,'Group Bookings'!$A$2:$A$151,0))),"")</f>
        <v/>
      </c>
      <c r="R25" s="34">
        <f>IFERROR(IF($B25="","",IF(COUNTIF('Group Bookings'!$A$2:$A$151,$B25)=0,"Group ID Not Found",IF($J25&gt;$I25,"Pickup Above Block",IF(AND($H25&lt;&gt;"",$I25&gt;$H25),"Block Above Availability",IF(OR($E25&lt;INDEX('Group Bookings'!$J$2:$J$151,MATCH($B25,'Group Bookings'!$A$2:$A$151,0)),$E25&gt;=INDEX('Group Bookings'!$K$2:$K$151,MATCH($B25,'Group Bookings'!$A$2:$A$151,0))),"Date Outside Group Stay","OK"))))),"Group ID Not Found")</f>
        <v/>
      </c>
      <c r="S25" s="26" t="inlineStr"/>
    </row>
    <row r="26">
      <c r="A26" s="26" t="inlineStr"/>
      <c r="B26" s="26" t="inlineStr"/>
      <c r="C26" s="34">
        <f>IFERROR(IF($B26="","",INDEX('Group Bookings'!$C$2:$C$151,MATCH($B26,'Group Bookings'!$A$2:$A$151,0))),"Group ID Not Found")</f>
        <v/>
      </c>
      <c r="D26" s="34">
        <f>IFERROR(IF($B26="","",INDEX('Group Bookings'!$E$2:$E$151,MATCH($B26,'Group Bookings'!$A$2:$A$151,0))),"Group ID Not Found")</f>
        <v/>
      </c>
      <c r="E26" s="27" t="inlineStr"/>
      <c r="F26" s="41">
        <f>IFERROR(IF($E26="","",$E26),"")</f>
        <v/>
      </c>
      <c r="G26" s="26" t="inlineStr"/>
      <c r="H26" s="28" t="inlineStr"/>
      <c r="I26" s="28" t="inlineStr"/>
      <c r="J26" s="28" t="inlineStr"/>
      <c r="K26" s="29">
        <f>IFERROR(IF($B26="","",$I26-$J26),"")</f>
        <v/>
      </c>
      <c r="L26" s="30">
        <f>IFERROR(IF($B26="","",$J26/$I26),"")</f>
        <v/>
      </c>
      <c r="M26" s="32" t="inlineStr"/>
      <c r="N26" s="31">
        <f>IFERROR(IF($B26="","",$I26*$M26),"")</f>
        <v/>
      </c>
      <c r="O26" s="31">
        <f>IFERROR(IF($B26="","",$J26*$M26),"")</f>
        <v/>
      </c>
      <c r="P26" s="30">
        <f>IFERROR(IF($B26="","",$I26/$H26),"")</f>
        <v/>
      </c>
      <c r="Q26" s="36">
        <f>IFERROR(IF($B26="","",INDEX('Group Bookings'!$L$2:$L$151,MATCH($B26,'Group Bookings'!$A$2:$A$151,0))),"")</f>
        <v/>
      </c>
      <c r="R26" s="34">
        <f>IFERROR(IF($B26="","",IF(COUNTIF('Group Bookings'!$A$2:$A$151,$B26)=0,"Group ID Not Found",IF($J26&gt;$I26,"Pickup Above Block",IF(AND($H26&lt;&gt;"",$I26&gt;$H26),"Block Above Availability",IF(OR($E26&lt;INDEX('Group Bookings'!$J$2:$J$151,MATCH($B26,'Group Bookings'!$A$2:$A$151,0)),$E26&gt;=INDEX('Group Bookings'!$K$2:$K$151,MATCH($B26,'Group Bookings'!$A$2:$A$151,0))),"Date Outside Group Stay","OK"))))),"Group ID Not Found")</f>
        <v/>
      </c>
      <c r="S26" s="26" t="inlineStr"/>
    </row>
    <row r="27">
      <c r="A27" s="26" t="inlineStr"/>
      <c r="B27" s="26" t="inlineStr"/>
      <c r="C27" s="34">
        <f>IFERROR(IF($B27="","",INDEX('Group Bookings'!$C$2:$C$151,MATCH($B27,'Group Bookings'!$A$2:$A$151,0))),"Group ID Not Found")</f>
        <v/>
      </c>
      <c r="D27" s="34">
        <f>IFERROR(IF($B27="","",INDEX('Group Bookings'!$E$2:$E$151,MATCH($B27,'Group Bookings'!$A$2:$A$151,0))),"Group ID Not Found")</f>
        <v/>
      </c>
      <c r="E27" s="27" t="inlineStr"/>
      <c r="F27" s="41">
        <f>IFERROR(IF($E27="","",$E27),"")</f>
        <v/>
      </c>
      <c r="G27" s="26" t="inlineStr"/>
      <c r="H27" s="28" t="inlineStr"/>
      <c r="I27" s="28" t="inlineStr"/>
      <c r="J27" s="28" t="inlineStr"/>
      <c r="K27" s="29">
        <f>IFERROR(IF($B27="","",$I27-$J27),"")</f>
        <v/>
      </c>
      <c r="L27" s="30">
        <f>IFERROR(IF($B27="","",$J27/$I27),"")</f>
        <v/>
      </c>
      <c r="M27" s="32" t="inlineStr"/>
      <c r="N27" s="31">
        <f>IFERROR(IF($B27="","",$I27*$M27),"")</f>
        <v/>
      </c>
      <c r="O27" s="31">
        <f>IFERROR(IF($B27="","",$J27*$M27),"")</f>
        <v/>
      </c>
      <c r="P27" s="30">
        <f>IFERROR(IF($B27="","",$I27/$H27),"")</f>
        <v/>
      </c>
      <c r="Q27" s="36">
        <f>IFERROR(IF($B27="","",INDEX('Group Bookings'!$L$2:$L$151,MATCH($B27,'Group Bookings'!$A$2:$A$151,0))),"")</f>
        <v/>
      </c>
      <c r="R27" s="34">
        <f>IFERROR(IF($B27="","",IF(COUNTIF('Group Bookings'!$A$2:$A$151,$B27)=0,"Group ID Not Found",IF($J27&gt;$I27,"Pickup Above Block",IF(AND($H27&lt;&gt;"",$I27&gt;$H27),"Block Above Availability",IF(OR($E27&lt;INDEX('Group Bookings'!$J$2:$J$151,MATCH($B27,'Group Bookings'!$A$2:$A$151,0)),$E27&gt;=INDEX('Group Bookings'!$K$2:$K$151,MATCH($B27,'Group Bookings'!$A$2:$A$151,0))),"Date Outside Group Stay","OK"))))),"Group ID Not Found")</f>
        <v/>
      </c>
      <c r="S27" s="26" t="inlineStr"/>
    </row>
    <row r="28">
      <c r="A28" s="26" t="inlineStr"/>
      <c r="B28" s="26" t="inlineStr"/>
      <c r="C28" s="34">
        <f>IFERROR(IF($B28="","",INDEX('Group Bookings'!$C$2:$C$151,MATCH($B28,'Group Bookings'!$A$2:$A$151,0))),"Group ID Not Found")</f>
        <v/>
      </c>
      <c r="D28" s="34">
        <f>IFERROR(IF($B28="","",INDEX('Group Bookings'!$E$2:$E$151,MATCH($B28,'Group Bookings'!$A$2:$A$151,0))),"Group ID Not Found")</f>
        <v/>
      </c>
      <c r="E28" s="27" t="inlineStr"/>
      <c r="F28" s="41">
        <f>IFERROR(IF($E28="","",$E28),"")</f>
        <v/>
      </c>
      <c r="G28" s="26" t="inlineStr"/>
      <c r="H28" s="28" t="inlineStr"/>
      <c r="I28" s="28" t="inlineStr"/>
      <c r="J28" s="28" t="inlineStr"/>
      <c r="K28" s="29">
        <f>IFERROR(IF($B28="","",$I28-$J28),"")</f>
        <v/>
      </c>
      <c r="L28" s="30">
        <f>IFERROR(IF($B28="","",$J28/$I28),"")</f>
        <v/>
      </c>
      <c r="M28" s="32" t="inlineStr"/>
      <c r="N28" s="31">
        <f>IFERROR(IF($B28="","",$I28*$M28),"")</f>
        <v/>
      </c>
      <c r="O28" s="31">
        <f>IFERROR(IF($B28="","",$J28*$M28),"")</f>
        <v/>
      </c>
      <c r="P28" s="30">
        <f>IFERROR(IF($B28="","",$I28/$H28),"")</f>
        <v/>
      </c>
      <c r="Q28" s="36">
        <f>IFERROR(IF($B28="","",INDEX('Group Bookings'!$L$2:$L$151,MATCH($B28,'Group Bookings'!$A$2:$A$151,0))),"")</f>
        <v/>
      </c>
      <c r="R28" s="34">
        <f>IFERROR(IF($B28="","",IF(COUNTIF('Group Bookings'!$A$2:$A$151,$B28)=0,"Group ID Not Found",IF($J28&gt;$I28,"Pickup Above Block",IF(AND($H28&lt;&gt;"",$I28&gt;$H28),"Block Above Availability",IF(OR($E28&lt;INDEX('Group Bookings'!$J$2:$J$151,MATCH($B28,'Group Bookings'!$A$2:$A$151,0)),$E28&gt;=INDEX('Group Bookings'!$K$2:$K$151,MATCH($B28,'Group Bookings'!$A$2:$A$151,0))),"Date Outside Group Stay","OK"))))),"Group ID Not Found")</f>
        <v/>
      </c>
      <c r="S28" s="26" t="inlineStr"/>
    </row>
    <row r="29">
      <c r="A29" s="26" t="inlineStr"/>
      <c r="B29" s="26" t="inlineStr"/>
      <c r="C29" s="34">
        <f>IFERROR(IF($B29="","",INDEX('Group Bookings'!$C$2:$C$151,MATCH($B29,'Group Bookings'!$A$2:$A$151,0))),"Group ID Not Found")</f>
        <v/>
      </c>
      <c r="D29" s="34">
        <f>IFERROR(IF($B29="","",INDEX('Group Bookings'!$E$2:$E$151,MATCH($B29,'Group Bookings'!$A$2:$A$151,0))),"Group ID Not Found")</f>
        <v/>
      </c>
      <c r="E29" s="27" t="inlineStr"/>
      <c r="F29" s="41">
        <f>IFERROR(IF($E29="","",$E29),"")</f>
        <v/>
      </c>
      <c r="G29" s="26" t="inlineStr"/>
      <c r="H29" s="28" t="inlineStr"/>
      <c r="I29" s="28" t="inlineStr"/>
      <c r="J29" s="28" t="inlineStr"/>
      <c r="K29" s="29">
        <f>IFERROR(IF($B29="","",$I29-$J29),"")</f>
        <v/>
      </c>
      <c r="L29" s="30">
        <f>IFERROR(IF($B29="","",$J29/$I29),"")</f>
        <v/>
      </c>
      <c r="M29" s="32" t="inlineStr"/>
      <c r="N29" s="31">
        <f>IFERROR(IF($B29="","",$I29*$M29),"")</f>
        <v/>
      </c>
      <c r="O29" s="31">
        <f>IFERROR(IF($B29="","",$J29*$M29),"")</f>
        <v/>
      </c>
      <c r="P29" s="30">
        <f>IFERROR(IF($B29="","",$I29/$H29),"")</f>
        <v/>
      </c>
      <c r="Q29" s="36">
        <f>IFERROR(IF($B29="","",INDEX('Group Bookings'!$L$2:$L$151,MATCH($B29,'Group Bookings'!$A$2:$A$151,0))),"")</f>
        <v/>
      </c>
      <c r="R29" s="34">
        <f>IFERROR(IF($B29="","",IF(COUNTIF('Group Bookings'!$A$2:$A$151,$B29)=0,"Group ID Not Found",IF($J29&gt;$I29,"Pickup Above Block",IF(AND($H29&lt;&gt;"",$I29&gt;$H29),"Block Above Availability",IF(OR($E29&lt;INDEX('Group Bookings'!$J$2:$J$151,MATCH($B29,'Group Bookings'!$A$2:$A$151,0)),$E29&gt;=INDEX('Group Bookings'!$K$2:$K$151,MATCH($B29,'Group Bookings'!$A$2:$A$151,0))),"Date Outside Group Stay","OK"))))),"Group ID Not Found")</f>
        <v/>
      </c>
      <c r="S29" s="26" t="inlineStr"/>
    </row>
    <row r="30">
      <c r="A30" s="26" t="inlineStr"/>
      <c r="B30" s="26" t="inlineStr"/>
      <c r="C30" s="34">
        <f>IFERROR(IF($B30="","",INDEX('Group Bookings'!$C$2:$C$151,MATCH($B30,'Group Bookings'!$A$2:$A$151,0))),"Group ID Not Found")</f>
        <v/>
      </c>
      <c r="D30" s="34">
        <f>IFERROR(IF($B30="","",INDEX('Group Bookings'!$E$2:$E$151,MATCH($B30,'Group Bookings'!$A$2:$A$151,0))),"Group ID Not Found")</f>
        <v/>
      </c>
      <c r="E30" s="27" t="inlineStr"/>
      <c r="F30" s="41">
        <f>IFERROR(IF($E30="","",$E30),"")</f>
        <v/>
      </c>
      <c r="G30" s="26" t="inlineStr"/>
      <c r="H30" s="28" t="inlineStr"/>
      <c r="I30" s="28" t="inlineStr"/>
      <c r="J30" s="28" t="inlineStr"/>
      <c r="K30" s="29">
        <f>IFERROR(IF($B30="","",$I30-$J30),"")</f>
        <v/>
      </c>
      <c r="L30" s="30">
        <f>IFERROR(IF($B30="","",$J30/$I30),"")</f>
        <v/>
      </c>
      <c r="M30" s="32" t="inlineStr"/>
      <c r="N30" s="31">
        <f>IFERROR(IF($B30="","",$I30*$M30),"")</f>
        <v/>
      </c>
      <c r="O30" s="31">
        <f>IFERROR(IF($B30="","",$J30*$M30),"")</f>
        <v/>
      </c>
      <c r="P30" s="30">
        <f>IFERROR(IF($B30="","",$I30/$H30),"")</f>
        <v/>
      </c>
      <c r="Q30" s="36">
        <f>IFERROR(IF($B30="","",INDEX('Group Bookings'!$L$2:$L$151,MATCH($B30,'Group Bookings'!$A$2:$A$151,0))),"")</f>
        <v/>
      </c>
      <c r="R30" s="34">
        <f>IFERROR(IF($B30="","",IF(COUNTIF('Group Bookings'!$A$2:$A$151,$B30)=0,"Group ID Not Found",IF($J30&gt;$I30,"Pickup Above Block",IF(AND($H30&lt;&gt;"",$I30&gt;$H30),"Block Above Availability",IF(OR($E30&lt;INDEX('Group Bookings'!$J$2:$J$151,MATCH($B30,'Group Bookings'!$A$2:$A$151,0)),$E30&gt;=INDEX('Group Bookings'!$K$2:$K$151,MATCH($B30,'Group Bookings'!$A$2:$A$151,0))),"Date Outside Group Stay","OK"))))),"Group ID Not Found")</f>
        <v/>
      </c>
      <c r="S30" s="26" t="inlineStr"/>
    </row>
    <row r="31">
      <c r="A31" s="26" t="inlineStr"/>
      <c r="B31" s="26" t="inlineStr"/>
      <c r="C31" s="34">
        <f>IFERROR(IF($B31="","",INDEX('Group Bookings'!$C$2:$C$151,MATCH($B31,'Group Bookings'!$A$2:$A$151,0))),"Group ID Not Found")</f>
        <v/>
      </c>
      <c r="D31" s="34">
        <f>IFERROR(IF($B31="","",INDEX('Group Bookings'!$E$2:$E$151,MATCH($B31,'Group Bookings'!$A$2:$A$151,0))),"Group ID Not Found")</f>
        <v/>
      </c>
      <c r="E31" s="27" t="inlineStr"/>
      <c r="F31" s="41">
        <f>IFERROR(IF($E31="","",$E31),"")</f>
        <v/>
      </c>
      <c r="G31" s="26" t="inlineStr"/>
      <c r="H31" s="28" t="inlineStr"/>
      <c r="I31" s="28" t="inlineStr"/>
      <c r="J31" s="28" t="inlineStr"/>
      <c r="K31" s="29">
        <f>IFERROR(IF($B31="","",$I31-$J31),"")</f>
        <v/>
      </c>
      <c r="L31" s="30">
        <f>IFERROR(IF($B31="","",$J31/$I31),"")</f>
        <v/>
      </c>
      <c r="M31" s="32" t="inlineStr"/>
      <c r="N31" s="31">
        <f>IFERROR(IF($B31="","",$I31*$M31),"")</f>
        <v/>
      </c>
      <c r="O31" s="31">
        <f>IFERROR(IF($B31="","",$J31*$M31),"")</f>
        <v/>
      </c>
      <c r="P31" s="30">
        <f>IFERROR(IF($B31="","",$I31/$H31),"")</f>
        <v/>
      </c>
      <c r="Q31" s="36">
        <f>IFERROR(IF($B31="","",INDEX('Group Bookings'!$L$2:$L$151,MATCH($B31,'Group Bookings'!$A$2:$A$151,0))),"")</f>
        <v/>
      </c>
      <c r="R31" s="34">
        <f>IFERROR(IF($B31="","",IF(COUNTIF('Group Bookings'!$A$2:$A$151,$B31)=0,"Group ID Not Found",IF($J31&gt;$I31,"Pickup Above Block",IF(AND($H31&lt;&gt;"",$I31&gt;$H31),"Block Above Availability",IF(OR($E31&lt;INDEX('Group Bookings'!$J$2:$J$151,MATCH($B31,'Group Bookings'!$A$2:$A$151,0)),$E31&gt;=INDEX('Group Bookings'!$K$2:$K$151,MATCH($B31,'Group Bookings'!$A$2:$A$151,0))),"Date Outside Group Stay","OK"))))),"Group ID Not Found")</f>
        <v/>
      </c>
      <c r="S31" s="26" t="inlineStr"/>
    </row>
    <row r="32">
      <c r="A32" s="26" t="inlineStr"/>
      <c r="B32" s="26" t="inlineStr"/>
      <c r="C32" s="34">
        <f>IFERROR(IF($B32="","",INDEX('Group Bookings'!$C$2:$C$151,MATCH($B32,'Group Bookings'!$A$2:$A$151,0))),"Group ID Not Found")</f>
        <v/>
      </c>
      <c r="D32" s="34">
        <f>IFERROR(IF($B32="","",INDEX('Group Bookings'!$E$2:$E$151,MATCH($B32,'Group Bookings'!$A$2:$A$151,0))),"Group ID Not Found")</f>
        <v/>
      </c>
      <c r="E32" s="27" t="inlineStr"/>
      <c r="F32" s="41">
        <f>IFERROR(IF($E32="","",$E32),"")</f>
        <v/>
      </c>
      <c r="G32" s="26" t="inlineStr"/>
      <c r="H32" s="28" t="inlineStr"/>
      <c r="I32" s="28" t="inlineStr"/>
      <c r="J32" s="28" t="inlineStr"/>
      <c r="K32" s="29">
        <f>IFERROR(IF($B32="","",$I32-$J32),"")</f>
        <v/>
      </c>
      <c r="L32" s="30">
        <f>IFERROR(IF($B32="","",$J32/$I32),"")</f>
        <v/>
      </c>
      <c r="M32" s="32" t="inlineStr"/>
      <c r="N32" s="31">
        <f>IFERROR(IF($B32="","",$I32*$M32),"")</f>
        <v/>
      </c>
      <c r="O32" s="31">
        <f>IFERROR(IF($B32="","",$J32*$M32),"")</f>
        <v/>
      </c>
      <c r="P32" s="30">
        <f>IFERROR(IF($B32="","",$I32/$H32),"")</f>
        <v/>
      </c>
      <c r="Q32" s="36">
        <f>IFERROR(IF($B32="","",INDEX('Group Bookings'!$L$2:$L$151,MATCH($B32,'Group Bookings'!$A$2:$A$151,0))),"")</f>
        <v/>
      </c>
      <c r="R32" s="34">
        <f>IFERROR(IF($B32="","",IF(COUNTIF('Group Bookings'!$A$2:$A$151,$B32)=0,"Group ID Not Found",IF($J32&gt;$I32,"Pickup Above Block",IF(AND($H32&lt;&gt;"",$I32&gt;$H32),"Block Above Availability",IF(OR($E32&lt;INDEX('Group Bookings'!$J$2:$J$151,MATCH($B32,'Group Bookings'!$A$2:$A$151,0)),$E32&gt;=INDEX('Group Bookings'!$K$2:$K$151,MATCH($B32,'Group Bookings'!$A$2:$A$151,0))),"Date Outside Group Stay","OK"))))),"Group ID Not Found")</f>
        <v/>
      </c>
      <c r="S32" s="26" t="inlineStr"/>
    </row>
    <row r="33">
      <c r="A33" s="26" t="inlineStr"/>
      <c r="B33" s="26" t="inlineStr"/>
      <c r="C33" s="34">
        <f>IFERROR(IF($B33="","",INDEX('Group Bookings'!$C$2:$C$151,MATCH($B33,'Group Bookings'!$A$2:$A$151,0))),"Group ID Not Found")</f>
        <v/>
      </c>
      <c r="D33" s="34">
        <f>IFERROR(IF($B33="","",INDEX('Group Bookings'!$E$2:$E$151,MATCH($B33,'Group Bookings'!$A$2:$A$151,0))),"Group ID Not Found")</f>
        <v/>
      </c>
      <c r="E33" s="27" t="inlineStr"/>
      <c r="F33" s="41">
        <f>IFERROR(IF($E33="","",$E33),"")</f>
        <v/>
      </c>
      <c r="G33" s="26" t="inlineStr"/>
      <c r="H33" s="28" t="inlineStr"/>
      <c r="I33" s="28" t="inlineStr"/>
      <c r="J33" s="28" t="inlineStr"/>
      <c r="K33" s="29">
        <f>IFERROR(IF($B33="","",$I33-$J33),"")</f>
        <v/>
      </c>
      <c r="L33" s="30">
        <f>IFERROR(IF($B33="","",$J33/$I33),"")</f>
        <v/>
      </c>
      <c r="M33" s="32" t="inlineStr"/>
      <c r="N33" s="31">
        <f>IFERROR(IF($B33="","",$I33*$M33),"")</f>
        <v/>
      </c>
      <c r="O33" s="31">
        <f>IFERROR(IF($B33="","",$J33*$M33),"")</f>
        <v/>
      </c>
      <c r="P33" s="30">
        <f>IFERROR(IF($B33="","",$I33/$H33),"")</f>
        <v/>
      </c>
      <c r="Q33" s="36">
        <f>IFERROR(IF($B33="","",INDEX('Group Bookings'!$L$2:$L$151,MATCH($B33,'Group Bookings'!$A$2:$A$151,0))),"")</f>
        <v/>
      </c>
      <c r="R33" s="34">
        <f>IFERROR(IF($B33="","",IF(COUNTIF('Group Bookings'!$A$2:$A$151,$B33)=0,"Group ID Not Found",IF($J33&gt;$I33,"Pickup Above Block",IF(AND($H33&lt;&gt;"",$I33&gt;$H33),"Block Above Availability",IF(OR($E33&lt;INDEX('Group Bookings'!$J$2:$J$151,MATCH($B33,'Group Bookings'!$A$2:$A$151,0)),$E33&gt;=INDEX('Group Bookings'!$K$2:$K$151,MATCH($B33,'Group Bookings'!$A$2:$A$151,0))),"Date Outside Group Stay","OK"))))),"Group ID Not Found")</f>
        <v/>
      </c>
      <c r="S33" s="26" t="inlineStr"/>
    </row>
    <row r="34">
      <c r="A34" s="26" t="inlineStr"/>
      <c r="B34" s="26" t="inlineStr"/>
      <c r="C34" s="34">
        <f>IFERROR(IF($B34="","",INDEX('Group Bookings'!$C$2:$C$151,MATCH($B34,'Group Bookings'!$A$2:$A$151,0))),"Group ID Not Found")</f>
        <v/>
      </c>
      <c r="D34" s="34">
        <f>IFERROR(IF($B34="","",INDEX('Group Bookings'!$E$2:$E$151,MATCH($B34,'Group Bookings'!$A$2:$A$151,0))),"Group ID Not Found")</f>
        <v/>
      </c>
      <c r="E34" s="27" t="inlineStr"/>
      <c r="F34" s="41">
        <f>IFERROR(IF($E34="","",$E34),"")</f>
        <v/>
      </c>
      <c r="G34" s="26" t="inlineStr"/>
      <c r="H34" s="28" t="inlineStr"/>
      <c r="I34" s="28" t="inlineStr"/>
      <c r="J34" s="28" t="inlineStr"/>
      <c r="K34" s="29">
        <f>IFERROR(IF($B34="","",$I34-$J34),"")</f>
        <v/>
      </c>
      <c r="L34" s="30">
        <f>IFERROR(IF($B34="","",$J34/$I34),"")</f>
        <v/>
      </c>
      <c r="M34" s="32" t="inlineStr"/>
      <c r="N34" s="31">
        <f>IFERROR(IF($B34="","",$I34*$M34),"")</f>
        <v/>
      </c>
      <c r="O34" s="31">
        <f>IFERROR(IF($B34="","",$J34*$M34),"")</f>
        <v/>
      </c>
      <c r="P34" s="30">
        <f>IFERROR(IF($B34="","",$I34/$H34),"")</f>
        <v/>
      </c>
      <c r="Q34" s="36">
        <f>IFERROR(IF($B34="","",INDEX('Group Bookings'!$L$2:$L$151,MATCH($B34,'Group Bookings'!$A$2:$A$151,0))),"")</f>
        <v/>
      </c>
      <c r="R34" s="34">
        <f>IFERROR(IF($B34="","",IF(COUNTIF('Group Bookings'!$A$2:$A$151,$B34)=0,"Group ID Not Found",IF($J34&gt;$I34,"Pickup Above Block",IF(AND($H34&lt;&gt;"",$I34&gt;$H34),"Block Above Availability",IF(OR($E34&lt;INDEX('Group Bookings'!$J$2:$J$151,MATCH($B34,'Group Bookings'!$A$2:$A$151,0)),$E34&gt;=INDEX('Group Bookings'!$K$2:$K$151,MATCH($B34,'Group Bookings'!$A$2:$A$151,0))),"Date Outside Group Stay","OK"))))),"Group ID Not Found")</f>
        <v/>
      </c>
      <c r="S34" s="26" t="inlineStr"/>
    </row>
    <row r="35">
      <c r="A35" s="26" t="inlineStr"/>
      <c r="B35" s="26" t="inlineStr"/>
      <c r="C35" s="34">
        <f>IFERROR(IF($B35="","",INDEX('Group Bookings'!$C$2:$C$151,MATCH($B35,'Group Bookings'!$A$2:$A$151,0))),"Group ID Not Found")</f>
        <v/>
      </c>
      <c r="D35" s="34">
        <f>IFERROR(IF($B35="","",INDEX('Group Bookings'!$E$2:$E$151,MATCH($B35,'Group Bookings'!$A$2:$A$151,0))),"Group ID Not Found")</f>
        <v/>
      </c>
      <c r="E35" s="27" t="inlineStr"/>
      <c r="F35" s="41">
        <f>IFERROR(IF($E35="","",$E35),"")</f>
        <v/>
      </c>
      <c r="G35" s="26" t="inlineStr"/>
      <c r="H35" s="28" t="inlineStr"/>
      <c r="I35" s="28" t="inlineStr"/>
      <c r="J35" s="28" t="inlineStr"/>
      <c r="K35" s="29">
        <f>IFERROR(IF($B35="","",$I35-$J35),"")</f>
        <v/>
      </c>
      <c r="L35" s="30">
        <f>IFERROR(IF($B35="","",$J35/$I35),"")</f>
        <v/>
      </c>
      <c r="M35" s="32" t="inlineStr"/>
      <c r="N35" s="31">
        <f>IFERROR(IF($B35="","",$I35*$M35),"")</f>
        <v/>
      </c>
      <c r="O35" s="31">
        <f>IFERROR(IF($B35="","",$J35*$M35),"")</f>
        <v/>
      </c>
      <c r="P35" s="30">
        <f>IFERROR(IF($B35="","",$I35/$H35),"")</f>
        <v/>
      </c>
      <c r="Q35" s="36">
        <f>IFERROR(IF($B35="","",INDEX('Group Bookings'!$L$2:$L$151,MATCH($B35,'Group Bookings'!$A$2:$A$151,0))),"")</f>
        <v/>
      </c>
      <c r="R35" s="34">
        <f>IFERROR(IF($B35="","",IF(COUNTIF('Group Bookings'!$A$2:$A$151,$B35)=0,"Group ID Not Found",IF($J35&gt;$I35,"Pickup Above Block",IF(AND($H35&lt;&gt;"",$I35&gt;$H35),"Block Above Availability",IF(OR($E35&lt;INDEX('Group Bookings'!$J$2:$J$151,MATCH($B35,'Group Bookings'!$A$2:$A$151,0)),$E35&gt;=INDEX('Group Bookings'!$K$2:$K$151,MATCH($B35,'Group Bookings'!$A$2:$A$151,0))),"Date Outside Group Stay","OK"))))),"Group ID Not Found")</f>
        <v/>
      </c>
      <c r="S35" s="26" t="inlineStr"/>
    </row>
    <row r="36">
      <c r="A36" s="26" t="inlineStr"/>
      <c r="B36" s="26" t="inlineStr"/>
      <c r="C36" s="34">
        <f>IFERROR(IF($B36="","",INDEX('Group Bookings'!$C$2:$C$151,MATCH($B36,'Group Bookings'!$A$2:$A$151,0))),"Group ID Not Found")</f>
        <v/>
      </c>
      <c r="D36" s="34">
        <f>IFERROR(IF($B36="","",INDEX('Group Bookings'!$E$2:$E$151,MATCH($B36,'Group Bookings'!$A$2:$A$151,0))),"Group ID Not Found")</f>
        <v/>
      </c>
      <c r="E36" s="27" t="inlineStr"/>
      <c r="F36" s="41">
        <f>IFERROR(IF($E36="","",$E36),"")</f>
        <v/>
      </c>
      <c r="G36" s="26" t="inlineStr"/>
      <c r="H36" s="28" t="inlineStr"/>
      <c r="I36" s="28" t="inlineStr"/>
      <c r="J36" s="28" t="inlineStr"/>
      <c r="K36" s="29">
        <f>IFERROR(IF($B36="","",$I36-$J36),"")</f>
        <v/>
      </c>
      <c r="L36" s="30">
        <f>IFERROR(IF($B36="","",$J36/$I36),"")</f>
        <v/>
      </c>
      <c r="M36" s="32" t="inlineStr"/>
      <c r="N36" s="31">
        <f>IFERROR(IF($B36="","",$I36*$M36),"")</f>
        <v/>
      </c>
      <c r="O36" s="31">
        <f>IFERROR(IF($B36="","",$J36*$M36),"")</f>
        <v/>
      </c>
      <c r="P36" s="30">
        <f>IFERROR(IF($B36="","",$I36/$H36),"")</f>
        <v/>
      </c>
      <c r="Q36" s="36">
        <f>IFERROR(IF($B36="","",INDEX('Group Bookings'!$L$2:$L$151,MATCH($B36,'Group Bookings'!$A$2:$A$151,0))),"")</f>
        <v/>
      </c>
      <c r="R36" s="34">
        <f>IFERROR(IF($B36="","",IF(COUNTIF('Group Bookings'!$A$2:$A$151,$B36)=0,"Group ID Not Found",IF($J36&gt;$I36,"Pickup Above Block",IF(AND($H36&lt;&gt;"",$I36&gt;$H36),"Block Above Availability",IF(OR($E36&lt;INDEX('Group Bookings'!$J$2:$J$151,MATCH($B36,'Group Bookings'!$A$2:$A$151,0)),$E36&gt;=INDEX('Group Bookings'!$K$2:$K$151,MATCH($B36,'Group Bookings'!$A$2:$A$151,0))),"Date Outside Group Stay","OK"))))),"Group ID Not Found")</f>
        <v/>
      </c>
      <c r="S36" s="26" t="inlineStr"/>
    </row>
    <row r="37">
      <c r="A37" s="26" t="inlineStr"/>
      <c r="B37" s="26" t="inlineStr"/>
      <c r="C37" s="34">
        <f>IFERROR(IF($B37="","",INDEX('Group Bookings'!$C$2:$C$151,MATCH($B37,'Group Bookings'!$A$2:$A$151,0))),"Group ID Not Found")</f>
        <v/>
      </c>
      <c r="D37" s="34">
        <f>IFERROR(IF($B37="","",INDEX('Group Bookings'!$E$2:$E$151,MATCH($B37,'Group Bookings'!$A$2:$A$151,0))),"Group ID Not Found")</f>
        <v/>
      </c>
      <c r="E37" s="27" t="inlineStr"/>
      <c r="F37" s="41">
        <f>IFERROR(IF($E37="","",$E37),"")</f>
        <v/>
      </c>
      <c r="G37" s="26" t="inlineStr"/>
      <c r="H37" s="28" t="inlineStr"/>
      <c r="I37" s="28" t="inlineStr"/>
      <c r="J37" s="28" t="inlineStr"/>
      <c r="K37" s="29">
        <f>IFERROR(IF($B37="","",$I37-$J37),"")</f>
        <v/>
      </c>
      <c r="L37" s="30">
        <f>IFERROR(IF($B37="","",$J37/$I37),"")</f>
        <v/>
      </c>
      <c r="M37" s="32" t="inlineStr"/>
      <c r="N37" s="31">
        <f>IFERROR(IF($B37="","",$I37*$M37),"")</f>
        <v/>
      </c>
      <c r="O37" s="31">
        <f>IFERROR(IF($B37="","",$J37*$M37),"")</f>
        <v/>
      </c>
      <c r="P37" s="30">
        <f>IFERROR(IF($B37="","",$I37/$H37),"")</f>
        <v/>
      </c>
      <c r="Q37" s="36">
        <f>IFERROR(IF($B37="","",INDEX('Group Bookings'!$L$2:$L$151,MATCH($B37,'Group Bookings'!$A$2:$A$151,0))),"")</f>
        <v/>
      </c>
      <c r="R37" s="34">
        <f>IFERROR(IF($B37="","",IF(COUNTIF('Group Bookings'!$A$2:$A$151,$B37)=0,"Group ID Not Found",IF($J37&gt;$I37,"Pickup Above Block",IF(AND($H37&lt;&gt;"",$I37&gt;$H37),"Block Above Availability",IF(OR($E37&lt;INDEX('Group Bookings'!$J$2:$J$151,MATCH($B37,'Group Bookings'!$A$2:$A$151,0)),$E37&gt;=INDEX('Group Bookings'!$K$2:$K$151,MATCH($B37,'Group Bookings'!$A$2:$A$151,0))),"Date Outside Group Stay","OK"))))),"Group ID Not Found")</f>
        <v/>
      </c>
      <c r="S37" s="26" t="inlineStr"/>
    </row>
    <row r="38">
      <c r="A38" s="26" t="inlineStr"/>
      <c r="B38" s="26" t="inlineStr"/>
      <c r="C38" s="34">
        <f>IFERROR(IF($B38="","",INDEX('Group Bookings'!$C$2:$C$151,MATCH($B38,'Group Bookings'!$A$2:$A$151,0))),"Group ID Not Found")</f>
        <v/>
      </c>
      <c r="D38" s="34">
        <f>IFERROR(IF($B38="","",INDEX('Group Bookings'!$E$2:$E$151,MATCH($B38,'Group Bookings'!$A$2:$A$151,0))),"Group ID Not Found")</f>
        <v/>
      </c>
      <c r="E38" s="27" t="inlineStr"/>
      <c r="F38" s="41">
        <f>IFERROR(IF($E38="","",$E38),"")</f>
        <v/>
      </c>
      <c r="G38" s="26" t="inlineStr"/>
      <c r="H38" s="28" t="inlineStr"/>
      <c r="I38" s="28" t="inlineStr"/>
      <c r="J38" s="28" t="inlineStr"/>
      <c r="K38" s="29">
        <f>IFERROR(IF($B38="","",$I38-$J38),"")</f>
        <v/>
      </c>
      <c r="L38" s="30">
        <f>IFERROR(IF($B38="","",$J38/$I38),"")</f>
        <v/>
      </c>
      <c r="M38" s="32" t="inlineStr"/>
      <c r="N38" s="31">
        <f>IFERROR(IF($B38="","",$I38*$M38),"")</f>
        <v/>
      </c>
      <c r="O38" s="31">
        <f>IFERROR(IF($B38="","",$J38*$M38),"")</f>
        <v/>
      </c>
      <c r="P38" s="30">
        <f>IFERROR(IF($B38="","",$I38/$H38),"")</f>
        <v/>
      </c>
      <c r="Q38" s="36">
        <f>IFERROR(IF($B38="","",INDEX('Group Bookings'!$L$2:$L$151,MATCH($B38,'Group Bookings'!$A$2:$A$151,0))),"")</f>
        <v/>
      </c>
      <c r="R38" s="34">
        <f>IFERROR(IF($B38="","",IF(COUNTIF('Group Bookings'!$A$2:$A$151,$B38)=0,"Group ID Not Found",IF($J38&gt;$I38,"Pickup Above Block",IF(AND($H38&lt;&gt;"",$I38&gt;$H38),"Block Above Availability",IF(OR($E38&lt;INDEX('Group Bookings'!$J$2:$J$151,MATCH($B38,'Group Bookings'!$A$2:$A$151,0)),$E38&gt;=INDEX('Group Bookings'!$K$2:$K$151,MATCH($B38,'Group Bookings'!$A$2:$A$151,0))),"Date Outside Group Stay","OK"))))),"Group ID Not Found")</f>
        <v/>
      </c>
      <c r="S38" s="26" t="inlineStr"/>
    </row>
    <row r="39">
      <c r="A39" s="26" t="inlineStr"/>
      <c r="B39" s="26" t="inlineStr"/>
      <c r="C39" s="34">
        <f>IFERROR(IF($B39="","",INDEX('Group Bookings'!$C$2:$C$151,MATCH($B39,'Group Bookings'!$A$2:$A$151,0))),"Group ID Not Found")</f>
        <v/>
      </c>
      <c r="D39" s="34">
        <f>IFERROR(IF($B39="","",INDEX('Group Bookings'!$E$2:$E$151,MATCH($B39,'Group Bookings'!$A$2:$A$151,0))),"Group ID Not Found")</f>
        <v/>
      </c>
      <c r="E39" s="27" t="inlineStr"/>
      <c r="F39" s="41">
        <f>IFERROR(IF($E39="","",$E39),"")</f>
        <v/>
      </c>
      <c r="G39" s="26" t="inlineStr"/>
      <c r="H39" s="28" t="inlineStr"/>
      <c r="I39" s="28" t="inlineStr"/>
      <c r="J39" s="28" t="inlineStr"/>
      <c r="K39" s="29">
        <f>IFERROR(IF($B39="","",$I39-$J39),"")</f>
        <v/>
      </c>
      <c r="L39" s="30">
        <f>IFERROR(IF($B39="","",$J39/$I39),"")</f>
        <v/>
      </c>
      <c r="M39" s="32" t="inlineStr"/>
      <c r="N39" s="31">
        <f>IFERROR(IF($B39="","",$I39*$M39),"")</f>
        <v/>
      </c>
      <c r="O39" s="31">
        <f>IFERROR(IF($B39="","",$J39*$M39),"")</f>
        <v/>
      </c>
      <c r="P39" s="30">
        <f>IFERROR(IF($B39="","",$I39/$H39),"")</f>
        <v/>
      </c>
      <c r="Q39" s="36">
        <f>IFERROR(IF($B39="","",INDEX('Group Bookings'!$L$2:$L$151,MATCH($B39,'Group Bookings'!$A$2:$A$151,0))),"")</f>
        <v/>
      </c>
      <c r="R39" s="34">
        <f>IFERROR(IF($B39="","",IF(COUNTIF('Group Bookings'!$A$2:$A$151,$B39)=0,"Group ID Not Found",IF($J39&gt;$I39,"Pickup Above Block",IF(AND($H39&lt;&gt;"",$I39&gt;$H39),"Block Above Availability",IF(OR($E39&lt;INDEX('Group Bookings'!$J$2:$J$151,MATCH($B39,'Group Bookings'!$A$2:$A$151,0)),$E39&gt;=INDEX('Group Bookings'!$K$2:$K$151,MATCH($B39,'Group Bookings'!$A$2:$A$151,0))),"Date Outside Group Stay","OK"))))),"Group ID Not Found")</f>
        <v/>
      </c>
      <c r="S39" s="26" t="inlineStr"/>
    </row>
    <row r="40">
      <c r="A40" s="26" t="inlineStr"/>
      <c r="B40" s="26" t="inlineStr"/>
      <c r="C40" s="34">
        <f>IFERROR(IF($B40="","",INDEX('Group Bookings'!$C$2:$C$151,MATCH($B40,'Group Bookings'!$A$2:$A$151,0))),"Group ID Not Found")</f>
        <v/>
      </c>
      <c r="D40" s="34">
        <f>IFERROR(IF($B40="","",INDEX('Group Bookings'!$E$2:$E$151,MATCH($B40,'Group Bookings'!$A$2:$A$151,0))),"Group ID Not Found")</f>
        <v/>
      </c>
      <c r="E40" s="27" t="inlineStr"/>
      <c r="F40" s="41">
        <f>IFERROR(IF($E40="","",$E40),"")</f>
        <v/>
      </c>
      <c r="G40" s="26" t="inlineStr"/>
      <c r="H40" s="28" t="inlineStr"/>
      <c r="I40" s="28" t="inlineStr"/>
      <c r="J40" s="28" t="inlineStr"/>
      <c r="K40" s="29">
        <f>IFERROR(IF($B40="","",$I40-$J40),"")</f>
        <v/>
      </c>
      <c r="L40" s="30">
        <f>IFERROR(IF($B40="","",$J40/$I40),"")</f>
        <v/>
      </c>
      <c r="M40" s="32" t="inlineStr"/>
      <c r="N40" s="31">
        <f>IFERROR(IF($B40="","",$I40*$M40),"")</f>
        <v/>
      </c>
      <c r="O40" s="31">
        <f>IFERROR(IF($B40="","",$J40*$M40),"")</f>
        <v/>
      </c>
      <c r="P40" s="30">
        <f>IFERROR(IF($B40="","",$I40/$H40),"")</f>
        <v/>
      </c>
      <c r="Q40" s="36">
        <f>IFERROR(IF($B40="","",INDEX('Group Bookings'!$L$2:$L$151,MATCH($B40,'Group Bookings'!$A$2:$A$151,0))),"")</f>
        <v/>
      </c>
      <c r="R40" s="34">
        <f>IFERROR(IF($B40="","",IF(COUNTIF('Group Bookings'!$A$2:$A$151,$B40)=0,"Group ID Not Found",IF($J40&gt;$I40,"Pickup Above Block",IF(AND($H40&lt;&gt;"",$I40&gt;$H40),"Block Above Availability",IF(OR($E40&lt;INDEX('Group Bookings'!$J$2:$J$151,MATCH($B40,'Group Bookings'!$A$2:$A$151,0)),$E40&gt;=INDEX('Group Bookings'!$K$2:$K$151,MATCH($B40,'Group Bookings'!$A$2:$A$151,0))),"Date Outside Group Stay","OK"))))),"Group ID Not Found")</f>
        <v/>
      </c>
      <c r="S40" s="26" t="inlineStr"/>
    </row>
    <row r="41">
      <c r="A41" s="26" t="inlineStr"/>
      <c r="B41" s="26" t="inlineStr"/>
      <c r="C41" s="34">
        <f>IFERROR(IF($B41="","",INDEX('Group Bookings'!$C$2:$C$151,MATCH($B41,'Group Bookings'!$A$2:$A$151,0))),"Group ID Not Found")</f>
        <v/>
      </c>
      <c r="D41" s="34">
        <f>IFERROR(IF($B41="","",INDEX('Group Bookings'!$E$2:$E$151,MATCH($B41,'Group Bookings'!$A$2:$A$151,0))),"Group ID Not Found")</f>
        <v/>
      </c>
      <c r="E41" s="27" t="inlineStr"/>
      <c r="F41" s="41">
        <f>IFERROR(IF($E41="","",$E41),"")</f>
        <v/>
      </c>
      <c r="G41" s="26" t="inlineStr"/>
      <c r="H41" s="28" t="inlineStr"/>
      <c r="I41" s="28" t="inlineStr"/>
      <c r="J41" s="28" t="inlineStr"/>
      <c r="K41" s="29">
        <f>IFERROR(IF($B41="","",$I41-$J41),"")</f>
        <v/>
      </c>
      <c r="L41" s="30">
        <f>IFERROR(IF($B41="","",$J41/$I41),"")</f>
        <v/>
      </c>
      <c r="M41" s="32" t="inlineStr"/>
      <c r="N41" s="31">
        <f>IFERROR(IF($B41="","",$I41*$M41),"")</f>
        <v/>
      </c>
      <c r="O41" s="31">
        <f>IFERROR(IF($B41="","",$J41*$M41),"")</f>
        <v/>
      </c>
      <c r="P41" s="30">
        <f>IFERROR(IF($B41="","",$I41/$H41),"")</f>
        <v/>
      </c>
      <c r="Q41" s="36">
        <f>IFERROR(IF($B41="","",INDEX('Group Bookings'!$L$2:$L$151,MATCH($B41,'Group Bookings'!$A$2:$A$151,0))),"")</f>
        <v/>
      </c>
      <c r="R41" s="34">
        <f>IFERROR(IF($B41="","",IF(COUNTIF('Group Bookings'!$A$2:$A$151,$B41)=0,"Group ID Not Found",IF($J41&gt;$I41,"Pickup Above Block",IF(AND($H41&lt;&gt;"",$I41&gt;$H41),"Block Above Availability",IF(OR($E41&lt;INDEX('Group Bookings'!$J$2:$J$151,MATCH($B41,'Group Bookings'!$A$2:$A$151,0)),$E41&gt;=INDEX('Group Bookings'!$K$2:$K$151,MATCH($B41,'Group Bookings'!$A$2:$A$151,0))),"Date Outside Group Stay","OK"))))),"Group ID Not Found")</f>
        <v/>
      </c>
      <c r="S41" s="26" t="inlineStr"/>
    </row>
    <row r="42">
      <c r="A42" s="26" t="inlineStr"/>
      <c r="B42" s="26" t="inlineStr"/>
      <c r="C42" s="34">
        <f>IFERROR(IF($B42="","",INDEX('Group Bookings'!$C$2:$C$151,MATCH($B42,'Group Bookings'!$A$2:$A$151,0))),"Group ID Not Found")</f>
        <v/>
      </c>
      <c r="D42" s="34">
        <f>IFERROR(IF($B42="","",INDEX('Group Bookings'!$E$2:$E$151,MATCH($B42,'Group Bookings'!$A$2:$A$151,0))),"Group ID Not Found")</f>
        <v/>
      </c>
      <c r="E42" s="27" t="inlineStr"/>
      <c r="F42" s="41">
        <f>IFERROR(IF($E42="","",$E42),"")</f>
        <v/>
      </c>
      <c r="G42" s="26" t="inlineStr"/>
      <c r="H42" s="28" t="inlineStr"/>
      <c r="I42" s="28" t="inlineStr"/>
      <c r="J42" s="28" t="inlineStr"/>
      <c r="K42" s="29">
        <f>IFERROR(IF($B42="","",$I42-$J42),"")</f>
        <v/>
      </c>
      <c r="L42" s="30">
        <f>IFERROR(IF($B42="","",$J42/$I42),"")</f>
        <v/>
      </c>
      <c r="M42" s="32" t="inlineStr"/>
      <c r="N42" s="31">
        <f>IFERROR(IF($B42="","",$I42*$M42),"")</f>
        <v/>
      </c>
      <c r="O42" s="31">
        <f>IFERROR(IF($B42="","",$J42*$M42),"")</f>
        <v/>
      </c>
      <c r="P42" s="30">
        <f>IFERROR(IF($B42="","",$I42/$H42),"")</f>
        <v/>
      </c>
      <c r="Q42" s="36">
        <f>IFERROR(IF($B42="","",INDEX('Group Bookings'!$L$2:$L$151,MATCH($B42,'Group Bookings'!$A$2:$A$151,0))),"")</f>
        <v/>
      </c>
      <c r="R42" s="34">
        <f>IFERROR(IF($B42="","",IF(COUNTIF('Group Bookings'!$A$2:$A$151,$B42)=0,"Group ID Not Found",IF($J42&gt;$I42,"Pickup Above Block",IF(AND($H42&lt;&gt;"",$I42&gt;$H42),"Block Above Availability",IF(OR($E42&lt;INDEX('Group Bookings'!$J$2:$J$151,MATCH($B42,'Group Bookings'!$A$2:$A$151,0)),$E42&gt;=INDEX('Group Bookings'!$K$2:$K$151,MATCH($B42,'Group Bookings'!$A$2:$A$151,0))),"Date Outside Group Stay","OK"))))),"Group ID Not Found")</f>
        <v/>
      </c>
      <c r="S42" s="26" t="inlineStr"/>
    </row>
    <row r="43">
      <c r="A43" s="26" t="inlineStr"/>
      <c r="B43" s="26" t="inlineStr"/>
      <c r="C43" s="34">
        <f>IFERROR(IF($B43="","",INDEX('Group Bookings'!$C$2:$C$151,MATCH($B43,'Group Bookings'!$A$2:$A$151,0))),"Group ID Not Found")</f>
        <v/>
      </c>
      <c r="D43" s="34">
        <f>IFERROR(IF($B43="","",INDEX('Group Bookings'!$E$2:$E$151,MATCH($B43,'Group Bookings'!$A$2:$A$151,0))),"Group ID Not Found")</f>
        <v/>
      </c>
      <c r="E43" s="27" t="inlineStr"/>
      <c r="F43" s="41">
        <f>IFERROR(IF($E43="","",$E43),"")</f>
        <v/>
      </c>
      <c r="G43" s="26" t="inlineStr"/>
      <c r="H43" s="28" t="inlineStr"/>
      <c r="I43" s="28" t="inlineStr"/>
      <c r="J43" s="28" t="inlineStr"/>
      <c r="K43" s="29">
        <f>IFERROR(IF($B43="","",$I43-$J43),"")</f>
        <v/>
      </c>
      <c r="L43" s="30">
        <f>IFERROR(IF($B43="","",$J43/$I43),"")</f>
        <v/>
      </c>
      <c r="M43" s="32" t="inlineStr"/>
      <c r="N43" s="31">
        <f>IFERROR(IF($B43="","",$I43*$M43),"")</f>
        <v/>
      </c>
      <c r="O43" s="31">
        <f>IFERROR(IF($B43="","",$J43*$M43),"")</f>
        <v/>
      </c>
      <c r="P43" s="30">
        <f>IFERROR(IF($B43="","",$I43/$H43),"")</f>
        <v/>
      </c>
      <c r="Q43" s="36">
        <f>IFERROR(IF($B43="","",INDEX('Group Bookings'!$L$2:$L$151,MATCH($B43,'Group Bookings'!$A$2:$A$151,0))),"")</f>
        <v/>
      </c>
      <c r="R43" s="34">
        <f>IFERROR(IF($B43="","",IF(COUNTIF('Group Bookings'!$A$2:$A$151,$B43)=0,"Group ID Not Found",IF($J43&gt;$I43,"Pickup Above Block",IF(AND($H43&lt;&gt;"",$I43&gt;$H43),"Block Above Availability",IF(OR($E43&lt;INDEX('Group Bookings'!$J$2:$J$151,MATCH($B43,'Group Bookings'!$A$2:$A$151,0)),$E43&gt;=INDEX('Group Bookings'!$K$2:$K$151,MATCH($B43,'Group Bookings'!$A$2:$A$151,0))),"Date Outside Group Stay","OK"))))),"Group ID Not Found")</f>
        <v/>
      </c>
      <c r="S43" s="26" t="inlineStr"/>
    </row>
    <row r="44">
      <c r="A44" s="26" t="inlineStr"/>
      <c r="B44" s="26" t="inlineStr"/>
      <c r="C44" s="34">
        <f>IFERROR(IF($B44="","",INDEX('Group Bookings'!$C$2:$C$151,MATCH($B44,'Group Bookings'!$A$2:$A$151,0))),"Group ID Not Found")</f>
        <v/>
      </c>
      <c r="D44" s="34">
        <f>IFERROR(IF($B44="","",INDEX('Group Bookings'!$E$2:$E$151,MATCH($B44,'Group Bookings'!$A$2:$A$151,0))),"Group ID Not Found")</f>
        <v/>
      </c>
      <c r="E44" s="27" t="inlineStr"/>
      <c r="F44" s="41">
        <f>IFERROR(IF($E44="","",$E44),"")</f>
        <v/>
      </c>
      <c r="G44" s="26" t="inlineStr"/>
      <c r="H44" s="28" t="inlineStr"/>
      <c r="I44" s="28" t="inlineStr"/>
      <c r="J44" s="28" t="inlineStr"/>
      <c r="K44" s="29">
        <f>IFERROR(IF($B44="","",$I44-$J44),"")</f>
        <v/>
      </c>
      <c r="L44" s="30">
        <f>IFERROR(IF($B44="","",$J44/$I44),"")</f>
        <v/>
      </c>
      <c r="M44" s="32" t="inlineStr"/>
      <c r="N44" s="31">
        <f>IFERROR(IF($B44="","",$I44*$M44),"")</f>
        <v/>
      </c>
      <c r="O44" s="31">
        <f>IFERROR(IF($B44="","",$J44*$M44),"")</f>
        <v/>
      </c>
      <c r="P44" s="30">
        <f>IFERROR(IF($B44="","",$I44/$H44),"")</f>
        <v/>
      </c>
      <c r="Q44" s="36">
        <f>IFERROR(IF($B44="","",INDEX('Group Bookings'!$L$2:$L$151,MATCH($B44,'Group Bookings'!$A$2:$A$151,0))),"")</f>
        <v/>
      </c>
      <c r="R44" s="34">
        <f>IFERROR(IF($B44="","",IF(COUNTIF('Group Bookings'!$A$2:$A$151,$B44)=0,"Group ID Not Found",IF($J44&gt;$I44,"Pickup Above Block",IF(AND($H44&lt;&gt;"",$I44&gt;$H44),"Block Above Availability",IF(OR($E44&lt;INDEX('Group Bookings'!$J$2:$J$151,MATCH($B44,'Group Bookings'!$A$2:$A$151,0)),$E44&gt;=INDEX('Group Bookings'!$K$2:$K$151,MATCH($B44,'Group Bookings'!$A$2:$A$151,0))),"Date Outside Group Stay","OK"))))),"Group ID Not Found")</f>
        <v/>
      </c>
      <c r="S44" s="26" t="inlineStr"/>
    </row>
    <row r="45">
      <c r="A45" s="26" t="inlineStr"/>
      <c r="B45" s="26" t="inlineStr"/>
      <c r="C45" s="34">
        <f>IFERROR(IF($B45="","",INDEX('Group Bookings'!$C$2:$C$151,MATCH($B45,'Group Bookings'!$A$2:$A$151,0))),"Group ID Not Found")</f>
        <v/>
      </c>
      <c r="D45" s="34">
        <f>IFERROR(IF($B45="","",INDEX('Group Bookings'!$E$2:$E$151,MATCH($B45,'Group Bookings'!$A$2:$A$151,0))),"Group ID Not Found")</f>
        <v/>
      </c>
      <c r="E45" s="27" t="inlineStr"/>
      <c r="F45" s="41">
        <f>IFERROR(IF($E45="","",$E45),"")</f>
        <v/>
      </c>
      <c r="G45" s="26" t="inlineStr"/>
      <c r="H45" s="28" t="inlineStr"/>
      <c r="I45" s="28" t="inlineStr"/>
      <c r="J45" s="28" t="inlineStr"/>
      <c r="K45" s="29">
        <f>IFERROR(IF($B45="","",$I45-$J45),"")</f>
        <v/>
      </c>
      <c r="L45" s="30">
        <f>IFERROR(IF($B45="","",$J45/$I45),"")</f>
        <v/>
      </c>
      <c r="M45" s="32" t="inlineStr"/>
      <c r="N45" s="31">
        <f>IFERROR(IF($B45="","",$I45*$M45),"")</f>
        <v/>
      </c>
      <c r="O45" s="31">
        <f>IFERROR(IF($B45="","",$J45*$M45),"")</f>
        <v/>
      </c>
      <c r="P45" s="30">
        <f>IFERROR(IF($B45="","",$I45/$H45),"")</f>
        <v/>
      </c>
      <c r="Q45" s="36">
        <f>IFERROR(IF($B45="","",INDEX('Group Bookings'!$L$2:$L$151,MATCH($B45,'Group Bookings'!$A$2:$A$151,0))),"")</f>
        <v/>
      </c>
      <c r="R45" s="34">
        <f>IFERROR(IF($B45="","",IF(COUNTIF('Group Bookings'!$A$2:$A$151,$B45)=0,"Group ID Not Found",IF($J45&gt;$I45,"Pickup Above Block",IF(AND($H45&lt;&gt;"",$I45&gt;$H45),"Block Above Availability",IF(OR($E45&lt;INDEX('Group Bookings'!$J$2:$J$151,MATCH($B45,'Group Bookings'!$A$2:$A$151,0)),$E45&gt;=INDEX('Group Bookings'!$K$2:$K$151,MATCH($B45,'Group Bookings'!$A$2:$A$151,0))),"Date Outside Group Stay","OK"))))),"Group ID Not Found")</f>
        <v/>
      </c>
      <c r="S45" s="26" t="inlineStr"/>
    </row>
    <row r="46">
      <c r="A46" s="26" t="inlineStr"/>
      <c r="B46" s="26" t="inlineStr"/>
      <c r="C46" s="34">
        <f>IFERROR(IF($B46="","",INDEX('Group Bookings'!$C$2:$C$151,MATCH($B46,'Group Bookings'!$A$2:$A$151,0))),"Group ID Not Found")</f>
        <v/>
      </c>
      <c r="D46" s="34">
        <f>IFERROR(IF($B46="","",INDEX('Group Bookings'!$E$2:$E$151,MATCH($B46,'Group Bookings'!$A$2:$A$151,0))),"Group ID Not Found")</f>
        <v/>
      </c>
      <c r="E46" s="27" t="inlineStr"/>
      <c r="F46" s="41">
        <f>IFERROR(IF($E46="","",$E46),"")</f>
        <v/>
      </c>
      <c r="G46" s="26" t="inlineStr"/>
      <c r="H46" s="28" t="inlineStr"/>
      <c r="I46" s="28" t="inlineStr"/>
      <c r="J46" s="28" t="inlineStr"/>
      <c r="K46" s="29">
        <f>IFERROR(IF($B46="","",$I46-$J46),"")</f>
        <v/>
      </c>
      <c r="L46" s="30">
        <f>IFERROR(IF($B46="","",$J46/$I46),"")</f>
        <v/>
      </c>
      <c r="M46" s="32" t="inlineStr"/>
      <c r="N46" s="31">
        <f>IFERROR(IF($B46="","",$I46*$M46),"")</f>
        <v/>
      </c>
      <c r="O46" s="31">
        <f>IFERROR(IF($B46="","",$J46*$M46),"")</f>
        <v/>
      </c>
      <c r="P46" s="30">
        <f>IFERROR(IF($B46="","",$I46/$H46),"")</f>
        <v/>
      </c>
      <c r="Q46" s="36">
        <f>IFERROR(IF($B46="","",INDEX('Group Bookings'!$L$2:$L$151,MATCH($B46,'Group Bookings'!$A$2:$A$151,0))),"")</f>
        <v/>
      </c>
      <c r="R46" s="34">
        <f>IFERROR(IF($B46="","",IF(COUNTIF('Group Bookings'!$A$2:$A$151,$B46)=0,"Group ID Not Found",IF($J46&gt;$I46,"Pickup Above Block",IF(AND($H46&lt;&gt;"",$I46&gt;$H46),"Block Above Availability",IF(OR($E46&lt;INDEX('Group Bookings'!$J$2:$J$151,MATCH($B46,'Group Bookings'!$A$2:$A$151,0)),$E46&gt;=INDEX('Group Bookings'!$K$2:$K$151,MATCH($B46,'Group Bookings'!$A$2:$A$151,0))),"Date Outside Group Stay","OK"))))),"Group ID Not Found")</f>
        <v/>
      </c>
      <c r="S46" s="26" t="inlineStr"/>
    </row>
    <row r="47">
      <c r="A47" s="26" t="inlineStr"/>
      <c r="B47" s="26" t="inlineStr"/>
      <c r="C47" s="34">
        <f>IFERROR(IF($B47="","",INDEX('Group Bookings'!$C$2:$C$151,MATCH($B47,'Group Bookings'!$A$2:$A$151,0))),"Group ID Not Found")</f>
        <v/>
      </c>
      <c r="D47" s="34">
        <f>IFERROR(IF($B47="","",INDEX('Group Bookings'!$E$2:$E$151,MATCH($B47,'Group Bookings'!$A$2:$A$151,0))),"Group ID Not Found")</f>
        <v/>
      </c>
      <c r="E47" s="27" t="inlineStr"/>
      <c r="F47" s="41">
        <f>IFERROR(IF($E47="","",$E47),"")</f>
        <v/>
      </c>
      <c r="G47" s="26" t="inlineStr"/>
      <c r="H47" s="28" t="inlineStr"/>
      <c r="I47" s="28" t="inlineStr"/>
      <c r="J47" s="28" t="inlineStr"/>
      <c r="K47" s="29">
        <f>IFERROR(IF($B47="","",$I47-$J47),"")</f>
        <v/>
      </c>
      <c r="L47" s="30">
        <f>IFERROR(IF($B47="","",$J47/$I47),"")</f>
        <v/>
      </c>
      <c r="M47" s="32" t="inlineStr"/>
      <c r="N47" s="31">
        <f>IFERROR(IF($B47="","",$I47*$M47),"")</f>
        <v/>
      </c>
      <c r="O47" s="31">
        <f>IFERROR(IF($B47="","",$J47*$M47),"")</f>
        <v/>
      </c>
      <c r="P47" s="30">
        <f>IFERROR(IF($B47="","",$I47/$H47),"")</f>
        <v/>
      </c>
      <c r="Q47" s="36">
        <f>IFERROR(IF($B47="","",INDEX('Group Bookings'!$L$2:$L$151,MATCH($B47,'Group Bookings'!$A$2:$A$151,0))),"")</f>
        <v/>
      </c>
      <c r="R47" s="34">
        <f>IFERROR(IF($B47="","",IF(COUNTIF('Group Bookings'!$A$2:$A$151,$B47)=0,"Group ID Not Found",IF($J47&gt;$I47,"Pickup Above Block",IF(AND($H47&lt;&gt;"",$I47&gt;$H47),"Block Above Availability",IF(OR($E47&lt;INDEX('Group Bookings'!$J$2:$J$151,MATCH($B47,'Group Bookings'!$A$2:$A$151,0)),$E47&gt;=INDEX('Group Bookings'!$K$2:$K$151,MATCH($B47,'Group Bookings'!$A$2:$A$151,0))),"Date Outside Group Stay","OK"))))),"Group ID Not Found")</f>
        <v/>
      </c>
      <c r="S47" s="26" t="inlineStr"/>
    </row>
    <row r="48">
      <c r="A48" s="26" t="inlineStr"/>
      <c r="B48" s="26" t="inlineStr"/>
      <c r="C48" s="34">
        <f>IFERROR(IF($B48="","",INDEX('Group Bookings'!$C$2:$C$151,MATCH($B48,'Group Bookings'!$A$2:$A$151,0))),"Group ID Not Found")</f>
        <v/>
      </c>
      <c r="D48" s="34">
        <f>IFERROR(IF($B48="","",INDEX('Group Bookings'!$E$2:$E$151,MATCH($B48,'Group Bookings'!$A$2:$A$151,0))),"Group ID Not Found")</f>
        <v/>
      </c>
      <c r="E48" s="27" t="inlineStr"/>
      <c r="F48" s="41">
        <f>IFERROR(IF($E48="","",$E48),"")</f>
        <v/>
      </c>
      <c r="G48" s="26" t="inlineStr"/>
      <c r="H48" s="28" t="inlineStr"/>
      <c r="I48" s="28" t="inlineStr"/>
      <c r="J48" s="28" t="inlineStr"/>
      <c r="K48" s="29">
        <f>IFERROR(IF($B48="","",$I48-$J48),"")</f>
        <v/>
      </c>
      <c r="L48" s="30">
        <f>IFERROR(IF($B48="","",$J48/$I48),"")</f>
        <v/>
      </c>
      <c r="M48" s="32" t="inlineStr"/>
      <c r="N48" s="31">
        <f>IFERROR(IF($B48="","",$I48*$M48),"")</f>
        <v/>
      </c>
      <c r="O48" s="31">
        <f>IFERROR(IF($B48="","",$J48*$M48),"")</f>
        <v/>
      </c>
      <c r="P48" s="30">
        <f>IFERROR(IF($B48="","",$I48/$H48),"")</f>
        <v/>
      </c>
      <c r="Q48" s="36">
        <f>IFERROR(IF($B48="","",INDEX('Group Bookings'!$L$2:$L$151,MATCH($B48,'Group Bookings'!$A$2:$A$151,0))),"")</f>
        <v/>
      </c>
      <c r="R48" s="34">
        <f>IFERROR(IF($B48="","",IF(COUNTIF('Group Bookings'!$A$2:$A$151,$B48)=0,"Group ID Not Found",IF($J48&gt;$I48,"Pickup Above Block",IF(AND($H48&lt;&gt;"",$I48&gt;$H48),"Block Above Availability",IF(OR($E48&lt;INDEX('Group Bookings'!$J$2:$J$151,MATCH($B48,'Group Bookings'!$A$2:$A$151,0)),$E48&gt;=INDEX('Group Bookings'!$K$2:$K$151,MATCH($B48,'Group Bookings'!$A$2:$A$151,0))),"Date Outside Group Stay","OK"))))),"Group ID Not Found")</f>
        <v/>
      </c>
      <c r="S48" s="26" t="inlineStr"/>
    </row>
    <row r="49">
      <c r="A49" s="26" t="inlineStr"/>
      <c r="B49" s="26" t="inlineStr"/>
      <c r="C49" s="34">
        <f>IFERROR(IF($B49="","",INDEX('Group Bookings'!$C$2:$C$151,MATCH($B49,'Group Bookings'!$A$2:$A$151,0))),"Group ID Not Found")</f>
        <v/>
      </c>
      <c r="D49" s="34">
        <f>IFERROR(IF($B49="","",INDEX('Group Bookings'!$E$2:$E$151,MATCH($B49,'Group Bookings'!$A$2:$A$151,0))),"Group ID Not Found")</f>
        <v/>
      </c>
      <c r="E49" s="27" t="inlineStr"/>
      <c r="F49" s="41">
        <f>IFERROR(IF($E49="","",$E49),"")</f>
        <v/>
      </c>
      <c r="G49" s="26" t="inlineStr"/>
      <c r="H49" s="28" t="inlineStr"/>
      <c r="I49" s="28" t="inlineStr"/>
      <c r="J49" s="28" t="inlineStr"/>
      <c r="K49" s="29">
        <f>IFERROR(IF($B49="","",$I49-$J49),"")</f>
        <v/>
      </c>
      <c r="L49" s="30">
        <f>IFERROR(IF($B49="","",$J49/$I49),"")</f>
        <v/>
      </c>
      <c r="M49" s="32" t="inlineStr"/>
      <c r="N49" s="31">
        <f>IFERROR(IF($B49="","",$I49*$M49),"")</f>
        <v/>
      </c>
      <c r="O49" s="31">
        <f>IFERROR(IF($B49="","",$J49*$M49),"")</f>
        <v/>
      </c>
      <c r="P49" s="30">
        <f>IFERROR(IF($B49="","",$I49/$H49),"")</f>
        <v/>
      </c>
      <c r="Q49" s="36">
        <f>IFERROR(IF($B49="","",INDEX('Group Bookings'!$L$2:$L$151,MATCH($B49,'Group Bookings'!$A$2:$A$151,0))),"")</f>
        <v/>
      </c>
      <c r="R49" s="34">
        <f>IFERROR(IF($B49="","",IF(COUNTIF('Group Bookings'!$A$2:$A$151,$B49)=0,"Group ID Not Found",IF($J49&gt;$I49,"Pickup Above Block",IF(AND($H49&lt;&gt;"",$I49&gt;$H49),"Block Above Availability",IF(OR($E49&lt;INDEX('Group Bookings'!$J$2:$J$151,MATCH($B49,'Group Bookings'!$A$2:$A$151,0)),$E49&gt;=INDEX('Group Bookings'!$K$2:$K$151,MATCH($B49,'Group Bookings'!$A$2:$A$151,0))),"Date Outside Group Stay","OK"))))),"Group ID Not Found")</f>
        <v/>
      </c>
      <c r="S49" s="26" t="inlineStr"/>
    </row>
    <row r="50">
      <c r="A50" s="26" t="inlineStr"/>
      <c r="B50" s="26" t="inlineStr"/>
      <c r="C50" s="34">
        <f>IFERROR(IF($B50="","",INDEX('Group Bookings'!$C$2:$C$151,MATCH($B50,'Group Bookings'!$A$2:$A$151,0))),"Group ID Not Found")</f>
        <v/>
      </c>
      <c r="D50" s="34">
        <f>IFERROR(IF($B50="","",INDEX('Group Bookings'!$E$2:$E$151,MATCH($B50,'Group Bookings'!$A$2:$A$151,0))),"Group ID Not Found")</f>
        <v/>
      </c>
      <c r="E50" s="27" t="inlineStr"/>
      <c r="F50" s="41">
        <f>IFERROR(IF($E50="","",$E50),"")</f>
        <v/>
      </c>
      <c r="G50" s="26" t="inlineStr"/>
      <c r="H50" s="28" t="inlineStr"/>
      <c r="I50" s="28" t="inlineStr"/>
      <c r="J50" s="28" t="inlineStr"/>
      <c r="K50" s="29">
        <f>IFERROR(IF($B50="","",$I50-$J50),"")</f>
        <v/>
      </c>
      <c r="L50" s="30">
        <f>IFERROR(IF($B50="","",$J50/$I50),"")</f>
        <v/>
      </c>
      <c r="M50" s="32" t="inlineStr"/>
      <c r="N50" s="31">
        <f>IFERROR(IF($B50="","",$I50*$M50),"")</f>
        <v/>
      </c>
      <c r="O50" s="31">
        <f>IFERROR(IF($B50="","",$J50*$M50),"")</f>
        <v/>
      </c>
      <c r="P50" s="30">
        <f>IFERROR(IF($B50="","",$I50/$H50),"")</f>
        <v/>
      </c>
      <c r="Q50" s="36">
        <f>IFERROR(IF($B50="","",INDEX('Group Bookings'!$L$2:$L$151,MATCH($B50,'Group Bookings'!$A$2:$A$151,0))),"")</f>
        <v/>
      </c>
      <c r="R50" s="34">
        <f>IFERROR(IF($B50="","",IF(COUNTIF('Group Bookings'!$A$2:$A$151,$B50)=0,"Group ID Not Found",IF($J50&gt;$I50,"Pickup Above Block",IF(AND($H50&lt;&gt;"",$I50&gt;$H50),"Block Above Availability",IF(OR($E50&lt;INDEX('Group Bookings'!$J$2:$J$151,MATCH($B50,'Group Bookings'!$A$2:$A$151,0)),$E50&gt;=INDEX('Group Bookings'!$K$2:$K$151,MATCH($B50,'Group Bookings'!$A$2:$A$151,0))),"Date Outside Group Stay","OK"))))),"Group ID Not Found")</f>
        <v/>
      </c>
      <c r="S50" s="26" t="inlineStr"/>
    </row>
    <row r="51">
      <c r="A51" s="26" t="inlineStr"/>
      <c r="B51" s="26" t="inlineStr"/>
      <c r="C51" s="34">
        <f>IFERROR(IF($B51="","",INDEX('Group Bookings'!$C$2:$C$151,MATCH($B51,'Group Bookings'!$A$2:$A$151,0))),"Group ID Not Found")</f>
        <v/>
      </c>
      <c r="D51" s="34">
        <f>IFERROR(IF($B51="","",INDEX('Group Bookings'!$E$2:$E$151,MATCH($B51,'Group Bookings'!$A$2:$A$151,0))),"Group ID Not Found")</f>
        <v/>
      </c>
      <c r="E51" s="27" t="inlineStr"/>
      <c r="F51" s="41">
        <f>IFERROR(IF($E51="","",$E51),"")</f>
        <v/>
      </c>
      <c r="G51" s="26" t="inlineStr"/>
      <c r="H51" s="28" t="inlineStr"/>
      <c r="I51" s="28" t="inlineStr"/>
      <c r="J51" s="28" t="inlineStr"/>
      <c r="K51" s="29">
        <f>IFERROR(IF($B51="","",$I51-$J51),"")</f>
        <v/>
      </c>
      <c r="L51" s="30">
        <f>IFERROR(IF($B51="","",$J51/$I51),"")</f>
        <v/>
      </c>
      <c r="M51" s="32" t="inlineStr"/>
      <c r="N51" s="31">
        <f>IFERROR(IF($B51="","",$I51*$M51),"")</f>
        <v/>
      </c>
      <c r="O51" s="31">
        <f>IFERROR(IF($B51="","",$J51*$M51),"")</f>
        <v/>
      </c>
      <c r="P51" s="30">
        <f>IFERROR(IF($B51="","",$I51/$H51),"")</f>
        <v/>
      </c>
      <c r="Q51" s="36">
        <f>IFERROR(IF($B51="","",INDEX('Group Bookings'!$L$2:$L$151,MATCH($B51,'Group Bookings'!$A$2:$A$151,0))),"")</f>
        <v/>
      </c>
      <c r="R51" s="34">
        <f>IFERROR(IF($B51="","",IF(COUNTIF('Group Bookings'!$A$2:$A$151,$B51)=0,"Group ID Not Found",IF($J51&gt;$I51,"Pickup Above Block",IF(AND($H51&lt;&gt;"",$I51&gt;$H51),"Block Above Availability",IF(OR($E51&lt;INDEX('Group Bookings'!$J$2:$J$151,MATCH($B51,'Group Bookings'!$A$2:$A$151,0)),$E51&gt;=INDEX('Group Bookings'!$K$2:$K$151,MATCH($B51,'Group Bookings'!$A$2:$A$151,0))),"Date Outside Group Stay","OK"))))),"Group ID Not Found")</f>
        <v/>
      </c>
      <c r="S51" s="26" t="inlineStr"/>
    </row>
    <row r="52">
      <c r="A52" s="26" t="inlineStr"/>
      <c r="B52" s="26" t="inlineStr"/>
      <c r="C52" s="34">
        <f>IFERROR(IF($B52="","",INDEX('Group Bookings'!$C$2:$C$151,MATCH($B52,'Group Bookings'!$A$2:$A$151,0))),"Group ID Not Found")</f>
        <v/>
      </c>
      <c r="D52" s="34">
        <f>IFERROR(IF($B52="","",INDEX('Group Bookings'!$E$2:$E$151,MATCH($B52,'Group Bookings'!$A$2:$A$151,0))),"Group ID Not Found")</f>
        <v/>
      </c>
      <c r="E52" s="27" t="inlineStr"/>
      <c r="F52" s="41">
        <f>IFERROR(IF($E52="","",$E52),"")</f>
        <v/>
      </c>
      <c r="G52" s="26" t="inlineStr"/>
      <c r="H52" s="28" t="inlineStr"/>
      <c r="I52" s="28" t="inlineStr"/>
      <c r="J52" s="28" t="inlineStr"/>
      <c r="K52" s="29">
        <f>IFERROR(IF($B52="","",$I52-$J52),"")</f>
        <v/>
      </c>
      <c r="L52" s="30">
        <f>IFERROR(IF($B52="","",$J52/$I52),"")</f>
        <v/>
      </c>
      <c r="M52" s="32" t="inlineStr"/>
      <c r="N52" s="31">
        <f>IFERROR(IF($B52="","",$I52*$M52),"")</f>
        <v/>
      </c>
      <c r="O52" s="31">
        <f>IFERROR(IF($B52="","",$J52*$M52),"")</f>
        <v/>
      </c>
      <c r="P52" s="30">
        <f>IFERROR(IF($B52="","",$I52/$H52),"")</f>
        <v/>
      </c>
      <c r="Q52" s="36">
        <f>IFERROR(IF($B52="","",INDEX('Group Bookings'!$L$2:$L$151,MATCH($B52,'Group Bookings'!$A$2:$A$151,0))),"")</f>
        <v/>
      </c>
      <c r="R52" s="34">
        <f>IFERROR(IF($B52="","",IF(COUNTIF('Group Bookings'!$A$2:$A$151,$B52)=0,"Group ID Not Found",IF($J52&gt;$I52,"Pickup Above Block",IF(AND($H52&lt;&gt;"",$I52&gt;$H52),"Block Above Availability",IF(OR($E52&lt;INDEX('Group Bookings'!$J$2:$J$151,MATCH($B52,'Group Bookings'!$A$2:$A$151,0)),$E52&gt;=INDEX('Group Bookings'!$K$2:$K$151,MATCH($B52,'Group Bookings'!$A$2:$A$151,0))),"Date Outside Group Stay","OK"))))),"Group ID Not Found")</f>
        <v/>
      </c>
      <c r="S52" s="26" t="inlineStr"/>
    </row>
    <row r="53">
      <c r="A53" s="26" t="inlineStr"/>
      <c r="B53" s="26" t="inlineStr"/>
      <c r="C53" s="34">
        <f>IFERROR(IF($B53="","",INDEX('Group Bookings'!$C$2:$C$151,MATCH($B53,'Group Bookings'!$A$2:$A$151,0))),"Group ID Not Found")</f>
        <v/>
      </c>
      <c r="D53" s="34">
        <f>IFERROR(IF($B53="","",INDEX('Group Bookings'!$E$2:$E$151,MATCH($B53,'Group Bookings'!$A$2:$A$151,0))),"Group ID Not Found")</f>
        <v/>
      </c>
      <c r="E53" s="27" t="inlineStr"/>
      <c r="F53" s="41">
        <f>IFERROR(IF($E53="","",$E53),"")</f>
        <v/>
      </c>
      <c r="G53" s="26" t="inlineStr"/>
      <c r="H53" s="28" t="inlineStr"/>
      <c r="I53" s="28" t="inlineStr"/>
      <c r="J53" s="28" t="inlineStr"/>
      <c r="K53" s="29">
        <f>IFERROR(IF($B53="","",$I53-$J53),"")</f>
        <v/>
      </c>
      <c r="L53" s="30">
        <f>IFERROR(IF($B53="","",$J53/$I53),"")</f>
        <v/>
      </c>
      <c r="M53" s="32" t="inlineStr"/>
      <c r="N53" s="31">
        <f>IFERROR(IF($B53="","",$I53*$M53),"")</f>
        <v/>
      </c>
      <c r="O53" s="31">
        <f>IFERROR(IF($B53="","",$J53*$M53),"")</f>
        <v/>
      </c>
      <c r="P53" s="30">
        <f>IFERROR(IF($B53="","",$I53/$H53),"")</f>
        <v/>
      </c>
      <c r="Q53" s="36">
        <f>IFERROR(IF($B53="","",INDEX('Group Bookings'!$L$2:$L$151,MATCH($B53,'Group Bookings'!$A$2:$A$151,0))),"")</f>
        <v/>
      </c>
      <c r="R53" s="34">
        <f>IFERROR(IF($B53="","",IF(COUNTIF('Group Bookings'!$A$2:$A$151,$B53)=0,"Group ID Not Found",IF($J53&gt;$I53,"Pickup Above Block",IF(AND($H53&lt;&gt;"",$I53&gt;$H53),"Block Above Availability",IF(OR($E53&lt;INDEX('Group Bookings'!$J$2:$J$151,MATCH($B53,'Group Bookings'!$A$2:$A$151,0)),$E53&gt;=INDEX('Group Bookings'!$K$2:$K$151,MATCH($B53,'Group Bookings'!$A$2:$A$151,0))),"Date Outside Group Stay","OK"))))),"Group ID Not Found")</f>
        <v/>
      </c>
      <c r="S53" s="26" t="inlineStr"/>
    </row>
    <row r="54">
      <c r="A54" s="26" t="inlineStr"/>
      <c r="B54" s="26" t="inlineStr"/>
      <c r="C54" s="34">
        <f>IFERROR(IF($B54="","",INDEX('Group Bookings'!$C$2:$C$151,MATCH($B54,'Group Bookings'!$A$2:$A$151,0))),"Group ID Not Found")</f>
        <v/>
      </c>
      <c r="D54" s="34">
        <f>IFERROR(IF($B54="","",INDEX('Group Bookings'!$E$2:$E$151,MATCH($B54,'Group Bookings'!$A$2:$A$151,0))),"Group ID Not Found")</f>
        <v/>
      </c>
      <c r="E54" s="27" t="inlineStr"/>
      <c r="F54" s="41">
        <f>IFERROR(IF($E54="","",$E54),"")</f>
        <v/>
      </c>
      <c r="G54" s="26" t="inlineStr"/>
      <c r="H54" s="28" t="inlineStr"/>
      <c r="I54" s="28" t="inlineStr"/>
      <c r="J54" s="28" t="inlineStr"/>
      <c r="K54" s="29">
        <f>IFERROR(IF($B54="","",$I54-$J54),"")</f>
        <v/>
      </c>
      <c r="L54" s="30">
        <f>IFERROR(IF($B54="","",$J54/$I54),"")</f>
        <v/>
      </c>
      <c r="M54" s="32" t="inlineStr"/>
      <c r="N54" s="31">
        <f>IFERROR(IF($B54="","",$I54*$M54),"")</f>
        <v/>
      </c>
      <c r="O54" s="31">
        <f>IFERROR(IF($B54="","",$J54*$M54),"")</f>
        <v/>
      </c>
      <c r="P54" s="30">
        <f>IFERROR(IF($B54="","",$I54/$H54),"")</f>
        <v/>
      </c>
      <c r="Q54" s="36">
        <f>IFERROR(IF($B54="","",INDEX('Group Bookings'!$L$2:$L$151,MATCH($B54,'Group Bookings'!$A$2:$A$151,0))),"")</f>
        <v/>
      </c>
      <c r="R54" s="34">
        <f>IFERROR(IF($B54="","",IF(COUNTIF('Group Bookings'!$A$2:$A$151,$B54)=0,"Group ID Not Found",IF($J54&gt;$I54,"Pickup Above Block",IF(AND($H54&lt;&gt;"",$I54&gt;$H54),"Block Above Availability",IF(OR($E54&lt;INDEX('Group Bookings'!$J$2:$J$151,MATCH($B54,'Group Bookings'!$A$2:$A$151,0)),$E54&gt;=INDEX('Group Bookings'!$K$2:$K$151,MATCH($B54,'Group Bookings'!$A$2:$A$151,0))),"Date Outside Group Stay","OK"))))),"Group ID Not Found")</f>
        <v/>
      </c>
      <c r="S54" s="26" t="inlineStr"/>
    </row>
    <row r="55">
      <c r="A55" s="26" t="inlineStr"/>
      <c r="B55" s="26" t="inlineStr"/>
      <c r="C55" s="34">
        <f>IFERROR(IF($B55="","",INDEX('Group Bookings'!$C$2:$C$151,MATCH($B55,'Group Bookings'!$A$2:$A$151,0))),"Group ID Not Found")</f>
        <v/>
      </c>
      <c r="D55" s="34">
        <f>IFERROR(IF($B55="","",INDEX('Group Bookings'!$E$2:$E$151,MATCH($B55,'Group Bookings'!$A$2:$A$151,0))),"Group ID Not Found")</f>
        <v/>
      </c>
      <c r="E55" s="27" t="inlineStr"/>
      <c r="F55" s="41">
        <f>IFERROR(IF($E55="","",$E55),"")</f>
        <v/>
      </c>
      <c r="G55" s="26" t="inlineStr"/>
      <c r="H55" s="28" t="inlineStr"/>
      <c r="I55" s="28" t="inlineStr"/>
      <c r="J55" s="28" t="inlineStr"/>
      <c r="K55" s="29">
        <f>IFERROR(IF($B55="","",$I55-$J55),"")</f>
        <v/>
      </c>
      <c r="L55" s="30">
        <f>IFERROR(IF($B55="","",$J55/$I55),"")</f>
        <v/>
      </c>
      <c r="M55" s="32" t="inlineStr"/>
      <c r="N55" s="31">
        <f>IFERROR(IF($B55="","",$I55*$M55),"")</f>
        <v/>
      </c>
      <c r="O55" s="31">
        <f>IFERROR(IF($B55="","",$J55*$M55),"")</f>
        <v/>
      </c>
      <c r="P55" s="30">
        <f>IFERROR(IF($B55="","",$I55/$H55),"")</f>
        <v/>
      </c>
      <c r="Q55" s="36">
        <f>IFERROR(IF($B55="","",INDEX('Group Bookings'!$L$2:$L$151,MATCH($B55,'Group Bookings'!$A$2:$A$151,0))),"")</f>
        <v/>
      </c>
      <c r="R55" s="34">
        <f>IFERROR(IF($B55="","",IF(COUNTIF('Group Bookings'!$A$2:$A$151,$B55)=0,"Group ID Not Found",IF($J55&gt;$I55,"Pickup Above Block",IF(AND($H55&lt;&gt;"",$I55&gt;$H55),"Block Above Availability",IF(OR($E55&lt;INDEX('Group Bookings'!$J$2:$J$151,MATCH($B55,'Group Bookings'!$A$2:$A$151,0)),$E55&gt;=INDEX('Group Bookings'!$K$2:$K$151,MATCH($B55,'Group Bookings'!$A$2:$A$151,0))),"Date Outside Group Stay","OK"))))),"Group ID Not Found")</f>
        <v/>
      </c>
      <c r="S55" s="26" t="inlineStr"/>
    </row>
    <row r="56">
      <c r="A56" s="26" t="inlineStr"/>
      <c r="B56" s="26" t="inlineStr"/>
      <c r="C56" s="34">
        <f>IFERROR(IF($B56="","",INDEX('Group Bookings'!$C$2:$C$151,MATCH($B56,'Group Bookings'!$A$2:$A$151,0))),"Group ID Not Found")</f>
        <v/>
      </c>
      <c r="D56" s="34">
        <f>IFERROR(IF($B56="","",INDEX('Group Bookings'!$E$2:$E$151,MATCH($B56,'Group Bookings'!$A$2:$A$151,0))),"Group ID Not Found")</f>
        <v/>
      </c>
      <c r="E56" s="27" t="inlineStr"/>
      <c r="F56" s="41">
        <f>IFERROR(IF($E56="","",$E56),"")</f>
        <v/>
      </c>
      <c r="G56" s="26" t="inlineStr"/>
      <c r="H56" s="28" t="inlineStr"/>
      <c r="I56" s="28" t="inlineStr"/>
      <c r="J56" s="28" t="inlineStr"/>
      <c r="K56" s="29">
        <f>IFERROR(IF($B56="","",$I56-$J56),"")</f>
        <v/>
      </c>
      <c r="L56" s="30">
        <f>IFERROR(IF($B56="","",$J56/$I56),"")</f>
        <v/>
      </c>
      <c r="M56" s="32" t="inlineStr"/>
      <c r="N56" s="31">
        <f>IFERROR(IF($B56="","",$I56*$M56),"")</f>
        <v/>
      </c>
      <c r="O56" s="31">
        <f>IFERROR(IF($B56="","",$J56*$M56),"")</f>
        <v/>
      </c>
      <c r="P56" s="30">
        <f>IFERROR(IF($B56="","",$I56/$H56),"")</f>
        <v/>
      </c>
      <c r="Q56" s="36">
        <f>IFERROR(IF($B56="","",INDEX('Group Bookings'!$L$2:$L$151,MATCH($B56,'Group Bookings'!$A$2:$A$151,0))),"")</f>
        <v/>
      </c>
      <c r="R56" s="34">
        <f>IFERROR(IF($B56="","",IF(COUNTIF('Group Bookings'!$A$2:$A$151,$B56)=0,"Group ID Not Found",IF($J56&gt;$I56,"Pickup Above Block",IF(AND($H56&lt;&gt;"",$I56&gt;$H56),"Block Above Availability",IF(OR($E56&lt;INDEX('Group Bookings'!$J$2:$J$151,MATCH($B56,'Group Bookings'!$A$2:$A$151,0)),$E56&gt;=INDEX('Group Bookings'!$K$2:$K$151,MATCH($B56,'Group Bookings'!$A$2:$A$151,0))),"Date Outside Group Stay","OK"))))),"Group ID Not Found")</f>
        <v/>
      </c>
      <c r="S56" s="26" t="inlineStr"/>
    </row>
    <row r="57">
      <c r="A57" s="26" t="inlineStr"/>
      <c r="B57" s="26" t="inlineStr"/>
      <c r="C57" s="34">
        <f>IFERROR(IF($B57="","",INDEX('Group Bookings'!$C$2:$C$151,MATCH($B57,'Group Bookings'!$A$2:$A$151,0))),"Group ID Not Found")</f>
        <v/>
      </c>
      <c r="D57" s="34">
        <f>IFERROR(IF($B57="","",INDEX('Group Bookings'!$E$2:$E$151,MATCH($B57,'Group Bookings'!$A$2:$A$151,0))),"Group ID Not Found")</f>
        <v/>
      </c>
      <c r="E57" s="27" t="inlineStr"/>
      <c r="F57" s="41">
        <f>IFERROR(IF($E57="","",$E57),"")</f>
        <v/>
      </c>
      <c r="G57" s="26" t="inlineStr"/>
      <c r="H57" s="28" t="inlineStr"/>
      <c r="I57" s="28" t="inlineStr"/>
      <c r="J57" s="28" t="inlineStr"/>
      <c r="K57" s="29">
        <f>IFERROR(IF($B57="","",$I57-$J57),"")</f>
        <v/>
      </c>
      <c r="L57" s="30">
        <f>IFERROR(IF($B57="","",$J57/$I57),"")</f>
        <v/>
      </c>
      <c r="M57" s="32" t="inlineStr"/>
      <c r="N57" s="31">
        <f>IFERROR(IF($B57="","",$I57*$M57),"")</f>
        <v/>
      </c>
      <c r="O57" s="31">
        <f>IFERROR(IF($B57="","",$J57*$M57),"")</f>
        <v/>
      </c>
      <c r="P57" s="30">
        <f>IFERROR(IF($B57="","",$I57/$H57),"")</f>
        <v/>
      </c>
      <c r="Q57" s="36">
        <f>IFERROR(IF($B57="","",INDEX('Group Bookings'!$L$2:$L$151,MATCH($B57,'Group Bookings'!$A$2:$A$151,0))),"")</f>
        <v/>
      </c>
      <c r="R57" s="34">
        <f>IFERROR(IF($B57="","",IF(COUNTIF('Group Bookings'!$A$2:$A$151,$B57)=0,"Group ID Not Found",IF($J57&gt;$I57,"Pickup Above Block",IF(AND($H57&lt;&gt;"",$I57&gt;$H57),"Block Above Availability",IF(OR($E57&lt;INDEX('Group Bookings'!$J$2:$J$151,MATCH($B57,'Group Bookings'!$A$2:$A$151,0)),$E57&gt;=INDEX('Group Bookings'!$K$2:$K$151,MATCH($B57,'Group Bookings'!$A$2:$A$151,0))),"Date Outside Group Stay","OK"))))),"Group ID Not Found")</f>
        <v/>
      </c>
      <c r="S57" s="26" t="inlineStr"/>
    </row>
    <row r="58">
      <c r="A58" s="26" t="inlineStr"/>
      <c r="B58" s="26" t="inlineStr"/>
      <c r="C58" s="34">
        <f>IFERROR(IF($B58="","",INDEX('Group Bookings'!$C$2:$C$151,MATCH($B58,'Group Bookings'!$A$2:$A$151,0))),"Group ID Not Found")</f>
        <v/>
      </c>
      <c r="D58" s="34">
        <f>IFERROR(IF($B58="","",INDEX('Group Bookings'!$E$2:$E$151,MATCH($B58,'Group Bookings'!$A$2:$A$151,0))),"Group ID Not Found")</f>
        <v/>
      </c>
      <c r="E58" s="27" t="inlineStr"/>
      <c r="F58" s="41">
        <f>IFERROR(IF($E58="","",$E58),"")</f>
        <v/>
      </c>
      <c r="G58" s="26" t="inlineStr"/>
      <c r="H58" s="28" t="inlineStr"/>
      <c r="I58" s="28" t="inlineStr"/>
      <c r="J58" s="28" t="inlineStr"/>
      <c r="K58" s="29">
        <f>IFERROR(IF($B58="","",$I58-$J58),"")</f>
        <v/>
      </c>
      <c r="L58" s="30">
        <f>IFERROR(IF($B58="","",$J58/$I58),"")</f>
        <v/>
      </c>
      <c r="M58" s="32" t="inlineStr"/>
      <c r="N58" s="31">
        <f>IFERROR(IF($B58="","",$I58*$M58),"")</f>
        <v/>
      </c>
      <c r="O58" s="31">
        <f>IFERROR(IF($B58="","",$J58*$M58),"")</f>
        <v/>
      </c>
      <c r="P58" s="30">
        <f>IFERROR(IF($B58="","",$I58/$H58),"")</f>
        <v/>
      </c>
      <c r="Q58" s="36">
        <f>IFERROR(IF($B58="","",INDEX('Group Bookings'!$L$2:$L$151,MATCH($B58,'Group Bookings'!$A$2:$A$151,0))),"")</f>
        <v/>
      </c>
      <c r="R58" s="34">
        <f>IFERROR(IF($B58="","",IF(COUNTIF('Group Bookings'!$A$2:$A$151,$B58)=0,"Group ID Not Found",IF($J58&gt;$I58,"Pickup Above Block",IF(AND($H58&lt;&gt;"",$I58&gt;$H58),"Block Above Availability",IF(OR($E58&lt;INDEX('Group Bookings'!$J$2:$J$151,MATCH($B58,'Group Bookings'!$A$2:$A$151,0)),$E58&gt;=INDEX('Group Bookings'!$K$2:$K$151,MATCH($B58,'Group Bookings'!$A$2:$A$151,0))),"Date Outside Group Stay","OK"))))),"Group ID Not Found")</f>
        <v/>
      </c>
      <c r="S58" s="26" t="inlineStr"/>
    </row>
    <row r="59">
      <c r="A59" s="26" t="inlineStr"/>
      <c r="B59" s="26" t="inlineStr"/>
      <c r="C59" s="34">
        <f>IFERROR(IF($B59="","",INDEX('Group Bookings'!$C$2:$C$151,MATCH($B59,'Group Bookings'!$A$2:$A$151,0))),"Group ID Not Found")</f>
        <v/>
      </c>
      <c r="D59" s="34">
        <f>IFERROR(IF($B59="","",INDEX('Group Bookings'!$E$2:$E$151,MATCH($B59,'Group Bookings'!$A$2:$A$151,0))),"Group ID Not Found")</f>
        <v/>
      </c>
      <c r="E59" s="27" t="inlineStr"/>
      <c r="F59" s="41">
        <f>IFERROR(IF($E59="","",$E59),"")</f>
        <v/>
      </c>
      <c r="G59" s="26" t="inlineStr"/>
      <c r="H59" s="28" t="inlineStr"/>
      <c r="I59" s="28" t="inlineStr"/>
      <c r="J59" s="28" t="inlineStr"/>
      <c r="K59" s="29">
        <f>IFERROR(IF($B59="","",$I59-$J59),"")</f>
        <v/>
      </c>
      <c r="L59" s="30">
        <f>IFERROR(IF($B59="","",$J59/$I59),"")</f>
        <v/>
      </c>
      <c r="M59" s="32" t="inlineStr"/>
      <c r="N59" s="31">
        <f>IFERROR(IF($B59="","",$I59*$M59),"")</f>
        <v/>
      </c>
      <c r="O59" s="31">
        <f>IFERROR(IF($B59="","",$J59*$M59),"")</f>
        <v/>
      </c>
      <c r="P59" s="30">
        <f>IFERROR(IF($B59="","",$I59/$H59),"")</f>
        <v/>
      </c>
      <c r="Q59" s="36">
        <f>IFERROR(IF($B59="","",INDEX('Group Bookings'!$L$2:$L$151,MATCH($B59,'Group Bookings'!$A$2:$A$151,0))),"")</f>
        <v/>
      </c>
      <c r="R59" s="34">
        <f>IFERROR(IF($B59="","",IF(COUNTIF('Group Bookings'!$A$2:$A$151,$B59)=0,"Group ID Not Found",IF($J59&gt;$I59,"Pickup Above Block",IF(AND($H59&lt;&gt;"",$I59&gt;$H59),"Block Above Availability",IF(OR($E59&lt;INDEX('Group Bookings'!$J$2:$J$151,MATCH($B59,'Group Bookings'!$A$2:$A$151,0)),$E59&gt;=INDEX('Group Bookings'!$K$2:$K$151,MATCH($B59,'Group Bookings'!$A$2:$A$151,0))),"Date Outside Group Stay","OK"))))),"Group ID Not Found")</f>
        <v/>
      </c>
      <c r="S59" s="26" t="inlineStr"/>
    </row>
    <row r="60">
      <c r="A60" s="26" t="inlineStr"/>
      <c r="B60" s="26" t="inlineStr"/>
      <c r="C60" s="34">
        <f>IFERROR(IF($B60="","",INDEX('Group Bookings'!$C$2:$C$151,MATCH($B60,'Group Bookings'!$A$2:$A$151,0))),"Group ID Not Found")</f>
        <v/>
      </c>
      <c r="D60" s="34">
        <f>IFERROR(IF($B60="","",INDEX('Group Bookings'!$E$2:$E$151,MATCH($B60,'Group Bookings'!$A$2:$A$151,0))),"Group ID Not Found")</f>
        <v/>
      </c>
      <c r="E60" s="27" t="inlineStr"/>
      <c r="F60" s="41">
        <f>IFERROR(IF($E60="","",$E60),"")</f>
        <v/>
      </c>
      <c r="G60" s="26" t="inlineStr"/>
      <c r="H60" s="28" t="inlineStr"/>
      <c r="I60" s="28" t="inlineStr"/>
      <c r="J60" s="28" t="inlineStr"/>
      <c r="K60" s="29">
        <f>IFERROR(IF($B60="","",$I60-$J60),"")</f>
        <v/>
      </c>
      <c r="L60" s="30">
        <f>IFERROR(IF($B60="","",$J60/$I60),"")</f>
        <v/>
      </c>
      <c r="M60" s="32" t="inlineStr"/>
      <c r="N60" s="31">
        <f>IFERROR(IF($B60="","",$I60*$M60),"")</f>
        <v/>
      </c>
      <c r="O60" s="31">
        <f>IFERROR(IF($B60="","",$J60*$M60),"")</f>
        <v/>
      </c>
      <c r="P60" s="30">
        <f>IFERROR(IF($B60="","",$I60/$H60),"")</f>
        <v/>
      </c>
      <c r="Q60" s="36">
        <f>IFERROR(IF($B60="","",INDEX('Group Bookings'!$L$2:$L$151,MATCH($B60,'Group Bookings'!$A$2:$A$151,0))),"")</f>
        <v/>
      </c>
      <c r="R60" s="34">
        <f>IFERROR(IF($B60="","",IF(COUNTIF('Group Bookings'!$A$2:$A$151,$B60)=0,"Group ID Not Found",IF($J60&gt;$I60,"Pickup Above Block",IF(AND($H60&lt;&gt;"",$I60&gt;$H60),"Block Above Availability",IF(OR($E60&lt;INDEX('Group Bookings'!$J$2:$J$151,MATCH($B60,'Group Bookings'!$A$2:$A$151,0)),$E60&gt;=INDEX('Group Bookings'!$K$2:$K$151,MATCH($B60,'Group Bookings'!$A$2:$A$151,0))),"Date Outside Group Stay","OK"))))),"Group ID Not Found")</f>
        <v/>
      </c>
      <c r="S60" s="26" t="inlineStr"/>
    </row>
    <row r="61">
      <c r="A61" s="26" t="inlineStr"/>
      <c r="B61" s="26" t="inlineStr"/>
      <c r="C61" s="34">
        <f>IFERROR(IF($B61="","",INDEX('Group Bookings'!$C$2:$C$151,MATCH($B61,'Group Bookings'!$A$2:$A$151,0))),"Group ID Not Found")</f>
        <v/>
      </c>
      <c r="D61" s="34">
        <f>IFERROR(IF($B61="","",INDEX('Group Bookings'!$E$2:$E$151,MATCH($B61,'Group Bookings'!$A$2:$A$151,0))),"Group ID Not Found")</f>
        <v/>
      </c>
      <c r="E61" s="27" t="inlineStr"/>
      <c r="F61" s="41">
        <f>IFERROR(IF($E61="","",$E61),"")</f>
        <v/>
      </c>
      <c r="G61" s="26" t="inlineStr"/>
      <c r="H61" s="28" t="inlineStr"/>
      <c r="I61" s="28" t="inlineStr"/>
      <c r="J61" s="28" t="inlineStr"/>
      <c r="K61" s="29">
        <f>IFERROR(IF($B61="","",$I61-$J61),"")</f>
        <v/>
      </c>
      <c r="L61" s="30">
        <f>IFERROR(IF($B61="","",$J61/$I61),"")</f>
        <v/>
      </c>
      <c r="M61" s="32" t="inlineStr"/>
      <c r="N61" s="31">
        <f>IFERROR(IF($B61="","",$I61*$M61),"")</f>
        <v/>
      </c>
      <c r="O61" s="31">
        <f>IFERROR(IF($B61="","",$J61*$M61),"")</f>
        <v/>
      </c>
      <c r="P61" s="30">
        <f>IFERROR(IF($B61="","",$I61/$H61),"")</f>
        <v/>
      </c>
      <c r="Q61" s="36">
        <f>IFERROR(IF($B61="","",INDEX('Group Bookings'!$L$2:$L$151,MATCH($B61,'Group Bookings'!$A$2:$A$151,0))),"")</f>
        <v/>
      </c>
      <c r="R61" s="34">
        <f>IFERROR(IF($B61="","",IF(COUNTIF('Group Bookings'!$A$2:$A$151,$B61)=0,"Group ID Not Found",IF($J61&gt;$I61,"Pickup Above Block",IF(AND($H61&lt;&gt;"",$I61&gt;$H61),"Block Above Availability",IF(OR($E61&lt;INDEX('Group Bookings'!$J$2:$J$151,MATCH($B61,'Group Bookings'!$A$2:$A$151,0)),$E61&gt;=INDEX('Group Bookings'!$K$2:$K$151,MATCH($B61,'Group Bookings'!$A$2:$A$151,0))),"Date Outside Group Stay","OK"))))),"Group ID Not Found")</f>
        <v/>
      </c>
      <c r="S61" s="26" t="inlineStr"/>
    </row>
    <row r="62">
      <c r="A62" s="26" t="inlineStr"/>
      <c r="B62" s="26" t="inlineStr"/>
      <c r="C62" s="34">
        <f>IFERROR(IF($B62="","",INDEX('Group Bookings'!$C$2:$C$151,MATCH($B62,'Group Bookings'!$A$2:$A$151,0))),"Group ID Not Found")</f>
        <v/>
      </c>
      <c r="D62" s="34">
        <f>IFERROR(IF($B62="","",INDEX('Group Bookings'!$E$2:$E$151,MATCH($B62,'Group Bookings'!$A$2:$A$151,0))),"Group ID Not Found")</f>
        <v/>
      </c>
      <c r="E62" s="27" t="inlineStr"/>
      <c r="F62" s="41">
        <f>IFERROR(IF($E62="","",$E62),"")</f>
        <v/>
      </c>
      <c r="G62" s="26" t="inlineStr"/>
      <c r="H62" s="28" t="inlineStr"/>
      <c r="I62" s="28" t="inlineStr"/>
      <c r="J62" s="28" t="inlineStr"/>
      <c r="K62" s="29">
        <f>IFERROR(IF($B62="","",$I62-$J62),"")</f>
        <v/>
      </c>
      <c r="L62" s="30">
        <f>IFERROR(IF($B62="","",$J62/$I62),"")</f>
        <v/>
      </c>
      <c r="M62" s="32" t="inlineStr"/>
      <c r="N62" s="31">
        <f>IFERROR(IF($B62="","",$I62*$M62),"")</f>
        <v/>
      </c>
      <c r="O62" s="31">
        <f>IFERROR(IF($B62="","",$J62*$M62),"")</f>
        <v/>
      </c>
      <c r="P62" s="30">
        <f>IFERROR(IF($B62="","",$I62/$H62),"")</f>
        <v/>
      </c>
      <c r="Q62" s="36">
        <f>IFERROR(IF($B62="","",INDEX('Group Bookings'!$L$2:$L$151,MATCH($B62,'Group Bookings'!$A$2:$A$151,0))),"")</f>
        <v/>
      </c>
      <c r="R62" s="34">
        <f>IFERROR(IF($B62="","",IF(COUNTIF('Group Bookings'!$A$2:$A$151,$B62)=0,"Group ID Not Found",IF($J62&gt;$I62,"Pickup Above Block",IF(AND($H62&lt;&gt;"",$I62&gt;$H62),"Block Above Availability",IF(OR($E62&lt;INDEX('Group Bookings'!$J$2:$J$151,MATCH($B62,'Group Bookings'!$A$2:$A$151,0)),$E62&gt;=INDEX('Group Bookings'!$K$2:$K$151,MATCH($B62,'Group Bookings'!$A$2:$A$151,0))),"Date Outside Group Stay","OK"))))),"Group ID Not Found")</f>
        <v/>
      </c>
      <c r="S62" s="26" t="inlineStr"/>
    </row>
    <row r="63">
      <c r="A63" s="26" t="inlineStr"/>
      <c r="B63" s="26" t="inlineStr"/>
      <c r="C63" s="34">
        <f>IFERROR(IF($B63="","",INDEX('Group Bookings'!$C$2:$C$151,MATCH($B63,'Group Bookings'!$A$2:$A$151,0))),"Group ID Not Found")</f>
        <v/>
      </c>
      <c r="D63" s="34">
        <f>IFERROR(IF($B63="","",INDEX('Group Bookings'!$E$2:$E$151,MATCH($B63,'Group Bookings'!$A$2:$A$151,0))),"Group ID Not Found")</f>
        <v/>
      </c>
      <c r="E63" s="27" t="inlineStr"/>
      <c r="F63" s="41">
        <f>IFERROR(IF($E63="","",$E63),"")</f>
        <v/>
      </c>
      <c r="G63" s="26" t="inlineStr"/>
      <c r="H63" s="28" t="inlineStr"/>
      <c r="I63" s="28" t="inlineStr"/>
      <c r="J63" s="28" t="inlineStr"/>
      <c r="K63" s="29">
        <f>IFERROR(IF($B63="","",$I63-$J63),"")</f>
        <v/>
      </c>
      <c r="L63" s="30">
        <f>IFERROR(IF($B63="","",$J63/$I63),"")</f>
        <v/>
      </c>
      <c r="M63" s="32" t="inlineStr"/>
      <c r="N63" s="31">
        <f>IFERROR(IF($B63="","",$I63*$M63),"")</f>
        <v/>
      </c>
      <c r="O63" s="31">
        <f>IFERROR(IF($B63="","",$J63*$M63),"")</f>
        <v/>
      </c>
      <c r="P63" s="30">
        <f>IFERROR(IF($B63="","",$I63/$H63),"")</f>
        <v/>
      </c>
      <c r="Q63" s="36">
        <f>IFERROR(IF($B63="","",INDEX('Group Bookings'!$L$2:$L$151,MATCH($B63,'Group Bookings'!$A$2:$A$151,0))),"")</f>
        <v/>
      </c>
      <c r="R63" s="34">
        <f>IFERROR(IF($B63="","",IF(COUNTIF('Group Bookings'!$A$2:$A$151,$B63)=0,"Group ID Not Found",IF($J63&gt;$I63,"Pickup Above Block",IF(AND($H63&lt;&gt;"",$I63&gt;$H63),"Block Above Availability",IF(OR($E63&lt;INDEX('Group Bookings'!$J$2:$J$151,MATCH($B63,'Group Bookings'!$A$2:$A$151,0)),$E63&gt;=INDEX('Group Bookings'!$K$2:$K$151,MATCH($B63,'Group Bookings'!$A$2:$A$151,0))),"Date Outside Group Stay","OK"))))),"Group ID Not Found")</f>
        <v/>
      </c>
      <c r="S63" s="26" t="inlineStr"/>
    </row>
    <row r="64">
      <c r="A64" s="26" t="inlineStr"/>
      <c r="B64" s="26" t="inlineStr"/>
      <c r="C64" s="34">
        <f>IFERROR(IF($B64="","",INDEX('Group Bookings'!$C$2:$C$151,MATCH($B64,'Group Bookings'!$A$2:$A$151,0))),"Group ID Not Found")</f>
        <v/>
      </c>
      <c r="D64" s="34">
        <f>IFERROR(IF($B64="","",INDEX('Group Bookings'!$E$2:$E$151,MATCH($B64,'Group Bookings'!$A$2:$A$151,0))),"Group ID Not Found")</f>
        <v/>
      </c>
      <c r="E64" s="27" t="inlineStr"/>
      <c r="F64" s="41">
        <f>IFERROR(IF($E64="","",$E64),"")</f>
        <v/>
      </c>
      <c r="G64" s="26" t="inlineStr"/>
      <c r="H64" s="28" t="inlineStr"/>
      <c r="I64" s="28" t="inlineStr"/>
      <c r="J64" s="28" t="inlineStr"/>
      <c r="K64" s="29">
        <f>IFERROR(IF($B64="","",$I64-$J64),"")</f>
        <v/>
      </c>
      <c r="L64" s="30">
        <f>IFERROR(IF($B64="","",$J64/$I64),"")</f>
        <v/>
      </c>
      <c r="M64" s="32" t="inlineStr"/>
      <c r="N64" s="31">
        <f>IFERROR(IF($B64="","",$I64*$M64),"")</f>
        <v/>
      </c>
      <c r="O64" s="31">
        <f>IFERROR(IF($B64="","",$J64*$M64),"")</f>
        <v/>
      </c>
      <c r="P64" s="30">
        <f>IFERROR(IF($B64="","",$I64/$H64),"")</f>
        <v/>
      </c>
      <c r="Q64" s="36">
        <f>IFERROR(IF($B64="","",INDEX('Group Bookings'!$L$2:$L$151,MATCH($B64,'Group Bookings'!$A$2:$A$151,0))),"")</f>
        <v/>
      </c>
      <c r="R64" s="34">
        <f>IFERROR(IF($B64="","",IF(COUNTIF('Group Bookings'!$A$2:$A$151,$B64)=0,"Group ID Not Found",IF($J64&gt;$I64,"Pickup Above Block",IF(AND($H64&lt;&gt;"",$I64&gt;$H64),"Block Above Availability",IF(OR($E64&lt;INDEX('Group Bookings'!$J$2:$J$151,MATCH($B64,'Group Bookings'!$A$2:$A$151,0)),$E64&gt;=INDEX('Group Bookings'!$K$2:$K$151,MATCH($B64,'Group Bookings'!$A$2:$A$151,0))),"Date Outside Group Stay","OK"))))),"Group ID Not Found")</f>
        <v/>
      </c>
      <c r="S64" s="26" t="inlineStr"/>
    </row>
    <row r="65">
      <c r="A65" s="26" t="inlineStr"/>
      <c r="B65" s="26" t="inlineStr"/>
      <c r="C65" s="34">
        <f>IFERROR(IF($B65="","",INDEX('Group Bookings'!$C$2:$C$151,MATCH($B65,'Group Bookings'!$A$2:$A$151,0))),"Group ID Not Found")</f>
        <v/>
      </c>
      <c r="D65" s="34">
        <f>IFERROR(IF($B65="","",INDEX('Group Bookings'!$E$2:$E$151,MATCH($B65,'Group Bookings'!$A$2:$A$151,0))),"Group ID Not Found")</f>
        <v/>
      </c>
      <c r="E65" s="27" t="inlineStr"/>
      <c r="F65" s="41">
        <f>IFERROR(IF($E65="","",$E65),"")</f>
        <v/>
      </c>
      <c r="G65" s="26" t="inlineStr"/>
      <c r="H65" s="28" t="inlineStr"/>
      <c r="I65" s="28" t="inlineStr"/>
      <c r="J65" s="28" t="inlineStr"/>
      <c r="K65" s="29">
        <f>IFERROR(IF($B65="","",$I65-$J65),"")</f>
        <v/>
      </c>
      <c r="L65" s="30">
        <f>IFERROR(IF($B65="","",$J65/$I65),"")</f>
        <v/>
      </c>
      <c r="M65" s="32" t="inlineStr"/>
      <c r="N65" s="31">
        <f>IFERROR(IF($B65="","",$I65*$M65),"")</f>
        <v/>
      </c>
      <c r="O65" s="31">
        <f>IFERROR(IF($B65="","",$J65*$M65),"")</f>
        <v/>
      </c>
      <c r="P65" s="30">
        <f>IFERROR(IF($B65="","",$I65/$H65),"")</f>
        <v/>
      </c>
      <c r="Q65" s="36">
        <f>IFERROR(IF($B65="","",INDEX('Group Bookings'!$L$2:$L$151,MATCH($B65,'Group Bookings'!$A$2:$A$151,0))),"")</f>
        <v/>
      </c>
      <c r="R65" s="34">
        <f>IFERROR(IF($B65="","",IF(COUNTIF('Group Bookings'!$A$2:$A$151,$B65)=0,"Group ID Not Found",IF($J65&gt;$I65,"Pickup Above Block",IF(AND($H65&lt;&gt;"",$I65&gt;$H65),"Block Above Availability",IF(OR($E65&lt;INDEX('Group Bookings'!$J$2:$J$151,MATCH($B65,'Group Bookings'!$A$2:$A$151,0)),$E65&gt;=INDEX('Group Bookings'!$K$2:$K$151,MATCH($B65,'Group Bookings'!$A$2:$A$151,0))),"Date Outside Group Stay","OK"))))),"Group ID Not Found")</f>
        <v/>
      </c>
      <c r="S65" s="26" t="inlineStr"/>
    </row>
    <row r="66">
      <c r="A66" s="26" t="inlineStr"/>
      <c r="B66" s="26" t="inlineStr"/>
      <c r="C66" s="34">
        <f>IFERROR(IF($B66="","",INDEX('Group Bookings'!$C$2:$C$151,MATCH($B66,'Group Bookings'!$A$2:$A$151,0))),"Group ID Not Found")</f>
        <v/>
      </c>
      <c r="D66" s="34">
        <f>IFERROR(IF($B66="","",INDEX('Group Bookings'!$E$2:$E$151,MATCH($B66,'Group Bookings'!$A$2:$A$151,0))),"Group ID Not Found")</f>
        <v/>
      </c>
      <c r="E66" s="27" t="inlineStr"/>
      <c r="F66" s="41">
        <f>IFERROR(IF($E66="","",$E66),"")</f>
        <v/>
      </c>
      <c r="G66" s="26" t="inlineStr"/>
      <c r="H66" s="28" t="inlineStr"/>
      <c r="I66" s="28" t="inlineStr"/>
      <c r="J66" s="28" t="inlineStr"/>
      <c r="K66" s="29">
        <f>IFERROR(IF($B66="","",$I66-$J66),"")</f>
        <v/>
      </c>
      <c r="L66" s="30">
        <f>IFERROR(IF($B66="","",$J66/$I66),"")</f>
        <v/>
      </c>
      <c r="M66" s="32" t="inlineStr"/>
      <c r="N66" s="31">
        <f>IFERROR(IF($B66="","",$I66*$M66),"")</f>
        <v/>
      </c>
      <c r="O66" s="31">
        <f>IFERROR(IF($B66="","",$J66*$M66),"")</f>
        <v/>
      </c>
      <c r="P66" s="30">
        <f>IFERROR(IF($B66="","",$I66/$H66),"")</f>
        <v/>
      </c>
      <c r="Q66" s="36">
        <f>IFERROR(IF($B66="","",INDEX('Group Bookings'!$L$2:$L$151,MATCH($B66,'Group Bookings'!$A$2:$A$151,0))),"")</f>
        <v/>
      </c>
      <c r="R66" s="34">
        <f>IFERROR(IF($B66="","",IF(COUNTIF('Group Bookings'!$A$2:$A$151,$B66)=0,"Group ID Not Found",IF($J66&gt;$I66,"Pickup Above Block",IF(AND($H66&lt;&gt;"",$I66&gt;$H66),"Block Above Availability",IF(OR($E66&lt;INDEX('Group Bookings'!$J$2:$J$151,MATCH($B66,'Group Bookings'!$A$2:$A$151,0)),$E66&gt;=INDEX('Group Bookings'!$K$2:$K$151,MATCH($B66,'Group Bookings'!$A$2:$A$151,0))),"Date Outside Group Stay","OK"))))),"Group ID Not Found")</f>
        <v/>
      </c>
      <c r="S66" s="26" t="inlineStr"/>
    </row>
    <row r="67">
      <c r="A67" s="26" t="inlineStr"/>
      <c r="B67" s="26" t="inlineStr"/>
      <c r="C67" s="34">
        <f>IFERROR(IF($B67="","",INDEX('Group Bookings'!$C$2:$C$151,MATCH($B67,'Group Bookings'!$A$2:$A$151,0))),"Group ID Not Found")</f>
        <v/>
      </c>
      <c r="D67" s="34">
        <f>IFERROR(IF($B67="","",INDEX('Group Bookings'!$E$2:$E$151,MATCH($B67,'Group Bookings'!$A$2:$A$151,0))),"Group ID Not Found")</f>
        <v/>
      </c>
      <c r="E67" s="27" t="inlineStr"/>
      <c r="F67" s="41">
        <f>IFERROR(IF($E67="","",$E67),"")</f>
        <v/>
      </c>
      <c r="G67" s="26" t="inlineStr"/>
      <c r="H67" s="28" t="inlineStr"/>
      <c r="I67" s="28" t="inlineStr"/>
      <c r="J67" s="28" t="inlineStr"/>
      <c r="K67" s="29">
        <f>IFERROR(IF($B67="","",$I67-$J67),"")</f>
        <v/>
      </c>
      <c r="L67" s="30">
        <f>IFERROR(IF($B67="","",$J67/$I67),"")</f>
        <v/>
      </c>
      <c r="M67" s="32" t="inlineStr"/>
      <c r="N67" s="31">
        <f>IFERROR(IF($B67="","",$I67*$M67),"")</f>
        <v/>
      </c>
      <c r="O67" s="31">
        <f>IFERROR(IF($B67="","",$J67*$M67),"")</f>
        <v/>
      </c>
      <c r="P67" s="30">
        <f>IFERROR(IF($B67="","",$I67/$H67),"")</f>
        <v/>
      </c>
      <c r="Q67" s="36">
        <f>IFERROR(IF($B67="","",INDEX('Group Bookings'!$L$2:$L$151,MATCH($B67,'Group Bookings'!$A$2:$A$151,0))),"")</f>
        <v/>
      </c>
      <c r="R67" s="34">
        <f>IFERROR(IF($B67="","",IF(COUNTIF('Group Bookings'!$A$2:$A$151,$B67)=0,"Group ID Not Found",IF($J67&gt;$I67,"Pickup Above Block",IF(AND($H67&lt;&gt;"",$I67&gt;$H67),"Block Above Availability",IF(OR($E67&lt;INDEX('Group Bookings'!$J$2:$J$151,MATCH($B67,'Group Bookings'!$A$2:$A$151,0)),$E67&gt;=INDEX('Group Bookings'!$K$2:$K$151,MATCH($B67,'Group Bookings'!$A$2:$A$151,0))),"Date Outside Group Stay","OK"))))),"Group ID Not Found")</f>
        <v/>
      </c>
      <c r="S67" s="26" t="inlineStr"/>
    </row>
    <row r="68">
      <c r="A68" s="26" t="inlineStr"/>
      <c r="B68" s="26" t="inlineStr"/>
      <c r="C68" s="34">
        <f>IFERROR(IF($B68="","",INDEX('Group Bookings'!$C$2:$C$151,MATCH($B68,'Group Bookings'!$A$2:$A$151,0))),"Group ID Not Found")</f>
        <v/>
      </c>
      <c r="D68" s="34">
        <f>IFERROR(IF($B68="","",INDEX('Group Bookings'!$E$2:$E$151,MATCH($B68,'Group Bookings'!$A$2:$A$151,0))),"Group ID Not Found")</f>
        <v/>
      </c>
      <c r="E68" s="27" t="inlineStr"/>
      <c r="F68" s="41">
        <f>IFERROR(IF($E68="","",$E68),"")</f>
        <v/>
      </c>
      <c r="G68" s="26" t="inlineStr"/>
      <c r="H68" s="28" t="inlineStr"/>
      <c r="I68" s="28" t="inlineStr"/>
      <c r="J68" s="28" t="inlineStr"/>
      <c r="K68" s="29">
        <f>IFERROR(IF($B68="","",$I68-$J68),"")</f>
        <v/>
      </c>
      <c r="L68" s="30">
        <f>IFERROR(IF($B68="","",$J68/$I68),"")</f>
        <v/>
      </c>
      <c r="M68" s="32" t="inlineStr"/>
      <c r="N68" s="31">
        <f>IFERROR(IF($B68="","",$I68*$M68),"")</f>
        <v/>
      </c>
      <c r="O68" s="31">
        <f>IFERROR(IF($B68="","",$J68*$M68),"")</f>
        <v/>
      </c>
      <c r="P68" s="30">
        <f>IFERROR(IF($B68="","",$I68/$H68),"")</f>
        <v/>
      </c>
      <c r="Q68" s="36">
        <f>IFERROR(IF($B68="","",INDEX('Group Bookings'!$L$2:$L$151,MATCH($B68,'Group Bookings'!$A$2:$A$151,0))),"")</f>
        <v/>
      </c>
      <c r="R68" s="34">
        <f>IFERROR(IF($B68="","",IF(COUNTIF('Group Bookings'!$A$2:$A$151,$B68)=0,"Group ID Not Found",IF($J68&gt;$I68,"Pickup Above Block",IF(AND($H68&lt;&gt;"",$I68&gt;$H68),"Block Above Availability",IF(OR($E68&lt;INDEX('Group Bookings'!$J$2:$J$151,MATCH($B68,'Group Bookings'!$A$2:$A$151,0)),$E68&gt;=INDEX('Group Bookings'!$K$2:$K$151,MATCH($B68,'Group Bookings'!$A$2:$A$151,0))),"Date Outside Group Stay","OK"))))),"Group ID Not Found")</f>
        <v/>
      </c>
      <c r="S68" s="26" t="inlineStr"/>
    </row>
    <row r="69">
      <c r="A69" s="26" t="inlineStr"/>
      <c r="B69" s="26" t="inlineStr"/>
      <c r="C69" s="34">
        <f>IFERROR(IF($B69="","",INDEX('Group Bookings'!$C$2:$C$151,MATCH($B69,'Group Bookings'!$A$2:$A$151,0))),"Group ID Not Found")</f>
        <v/>
      </c>
      <c r="D69" s="34">
        <f>IFERROR(IF($B69="","",INDEX('Group Bookings'!$E$2:$E$151,MATCH($B69,'Group Bookings'!$A$2:$A$151,0))),"Group ID Not Found")</f>
        <v/>
      </c>
      <c r="E69" s="27" t="inlineStr"/>
      <c r="F69" s="41">
        <f>IFERROR(IF($E69="","",$E69),"")</f>
        <v/>
      </c>
      <c r="G69" s="26" t="inlineStr"/>
      <c r="H69" s="28" t="inlineStr"/>
      <c r="I69" s="28" t="inlineStr"/>
      <c r="J69" s="28" t="inlineStr"/>
      <c r="K69" s="29">
        <f>IFERROR(IF($B69="","",$I69-$J69),"")</f>
        <v/>
      </c>
      <c r="L69" s="30">
        <f>IFERROR(IF($B69="","",$J69/$I69),"")</f>
        <v/>
      </c>
      <c r="M69" s="32" t="inlineStr"/>
      <c r="N69" s="31">
        <f>IFERROR(IF($B69="","",$I69*$M69),"")</f>
        <v/>
      </c>
      <c r="O69" s="31">
        <f>IFERROR(IF($B69="","",$J69*$M69),"")</f>
        <v/>
      </c>
      <c r="P69" s="30">
        <f>IFERROR(IF($B69="","",$I69/$H69),"")</f>
        <v/>
      </c>
      <c r="Q69" s="36">
        <f>IFERROR(IF($B69="","",INDEX('Group Bookings'!$L$2:$L$151,MATCH($B69,'Group Bookings'!$A$2:$A$151,0))),"")</f>
        <v/>
      </c>
      <c r="R69" s="34">
        <f>IFERROR(IF($B69="","",IF(COUNTIF('Group Bookings'!$A$2:$A$151,$B69)=0,"Group ID Not Found",IF($J69&gt;$I69,"Pickup Above Block",IF(AND($H69&lt;&gt;"",$I69&gt;$H69),"Block Above Availability",IF(OR($E69&lt;INDEX('Group Bookings'!$J$2:$J$151,MATCH($B69,'Group Bookings'!$A$2:$A$151,0)),$E69&gt;=INDEX('Group Bookings'!$K$2:$K$151,MATCH($B69,'Group Bookings'!$A$2:$A$151,0))),"Date Outside Group Stay","OK"))))),"Group ID Not Found")</f>
        <v/>
      </c>
      <c r="S69" s="26" t="inlineStr"/>
    </row>
    <row r="70">
      <c r="A70" s="26" t="inlineStr"/>
      <c r="B70" s="26" t="inlineStr"/>
      <c r="C70" s="34">
        <f>IFERROR(IF($B70="","",INDEX('Group Bookings'!$C$2:$C$151,MATCH($B70,'Group Bookings'!$A$2:$A$151,0))),"Group ID Not Found")</f>
        <v/>
      </c>
      <c r="D70" s="34">
        <f>IFERROR(IF($B70="","",INDEX('Group Bookings'!$E$2:$E$151,MATCH($B70,'Group Bookings'!$A$2:$A$151,0))),"Group ID Not Found")</f>
        <v/>
      </c>
      <c r="E70" s="27" t="inlineStr"/>
      <c r="F70" s="41">
        <f>IFERROR(IF($E70="","",$E70),"")</f>
        <v/>
      </c>
      <c r="G70" s="26" t="inlineStr"/>
      <c r="H70" s="28" t="inlineStr"/>
      <c r="I70" s="28" t="inlineStr"/>
      <c r="J70" s="28" t="inlineStr"/>
      <c r="K70" s="29">
        <f>IFERROR(IF($B70="","",$I70-$J70),"")</f>
        <v/>
      </c>
      <c r="L70" s="30">
        <f>IFERROR(IF($B70="","",$J70/$I70),"")</f>
        <v/>
      </c>
      <c r="M70" s="32" t="inlineStr"/>
      <c r="N70" s="31">
        <f>IFERROR(IF($B70="","",$I70*$M70),"")</f>
        <v/>
      </c>
      <c r="O70" s="31">
        <f>IFERROR(IF($B70="","",$J70*$M70),"")</f>
        <v/>
      </c>
      <c r="P70" s="30">
        <f>IFERROR(IF($B70="","",$I70/$H70),"")</f>
        <v/>
      </c>
      <c r="Q70" s="36">
        <f>IFERROR(IF($B70="","",INDEX('Group Bookings'!$L$2:$L$151,MATCH($B70,'Group Bookings'!$A$2:$A$151,0))),"")</f>
        <v/>
      </c>
      <c r="R70" s="34">
        <f>IFERROR(IF($B70="","",IF(COUNTIF('Group Bookings'!$A$2:$A$151,$B70)=0,"Group ID Not Found",IF($J70&gt;$I70,"Pickup Above Block",IF(AND($H70&lt;&gt;"",$I70&gt;$H70),"Block Above Availability",IF(OR($E70&lt;INDEX('Group Bookings'!$J$2:$J$151,MATCH($B70,'Group Bookings'!$A$2:$A$151,0)),$E70&gt;=INDEX('Group Bookings'!$K$2:$K$151,MATCH($B70,'Group Bookings'!$A$2:$A$151,0))),"Date Outside Group Stay","OK"))))),"Group ID Not Found")</f>
        <v/>
      </c>
      <c r="S70" s="26" t="inlineStr"/>
    </row>
    <row r="71">
      <c r="A71" s="26" t="inlineStr"/>
      <c r="B71" s="26" t="inlineStr"/>
      <c r="C71" s="34">
        <f>IFERROR(IF($B71="","",INDEX('Group Bookings'!$C$2:$C$151,MATCH($B71,'Group Bookings'!$A$2:$A$151,0))),"Group ID Not Found")</f>
        <v/>
      </c>
      <c r="D71" s="34">
        <f>IFERROR(IF($B71="","",INDEX('Group Bookings'!$E$2:$E$151,MATCH($B71,'Group Bookings'!$A$2:$A$151,0))),"Group ID Not Found")</f>
        <v/>
      </c>
      <c r="E71" s="27" t="inlineStr"/>
      <c r="F71" s="41">
        <f>IFERROR(IF($E71="","",$E71),"")</f>
        <v/>
      </c>
      <c r="G71" s="26" t="inlineStr"/>
      <c r="H71" s="28" t="inlineStr"/>
      <c r="I71" s="28" t="inlineStr"/>
      <c r="J71" s="28" t="inlineStr"/>
      <c r="K71" s="29">
        <f>IFERROR(IF($B71="","",$I71-$J71),"")</f>
        <v/>
      </c>
      <c r="L71" s="30">
        <f>IFERROR(IF($B71="","",$J71/$I71),"")</f>
        <v/>
      </c>
      <c r="M71" s="32" t="inlineStr"/>
      <c r="N71" s="31">
        <f>IFERROR(IF($B71="","",$I71*$M71),"")</f>
        <v/>
      </c>
      <c r="O71" s="31">
        <f>IFERROR(IF($B71="","",$J71*$M71),"")</f>
        <v/>
      </c>
      <c r="P71" s="30">
        <f>IFERROR(IF($B71="","",$I71/$H71),"")</f>
        <v/>
      </c>
      <c r="Q71" s="36">
        <f>IFERROR(IF($B71="","",INDEX('Group Bookings'!$L$2:$L$151,MATCH($B71,'Group Bookings'!$A$2:$A$151,0))),"")</f>
        <v/>
      </c>
      <c r="R71" s="34">
        <f>IFERROR(IF($B71="","",IF(COUNTIF('Group Bookings'!$A$2:$A$151,$B71)=0,"Group ID Not Found",IF($J71&gt;$I71,"Pickup Above Block",IF(AND($H71&lt;&gt;"",$I71&gt;$H71),"Block Above Availability",IF(OR($E71&lt;INDEX('Group Bookings'!$J$2:$J$151,MATCH($B71,'Group Bookings'!$A$2:$A$151,0)),$E71&gt;=INDEX('Group Bookings'!$K$2:$K$151,MATCH($B71,'Group Bookings'!$A$2:$A$151,0))),"Date Outside Group Stay","OK"))))),"Group ID Not Found")</f>
        <v/>
      </c>
      <c r="S71" s="26" t="inlineStr"/>
    </row>
    <row r="72">
      <c r="A72" s="26" t="inlineStr"/>
      <c r="B72" s="26" t="inlineStr"/>
      <c r="C72" s="34">
        <f>IFERROR(IF($B72="","",INDEX('Group Bookings'!$C$2:$C$151,MATCH($B72,'Group Bookings'!$A$2:$A$151,0))),"Group ID Not Found")</f>
        <v/>
      </c>
      <c r="D72" s="34">
        <f>IFERROR(IF($B72="","",INDEX('Group Bookings'!$E$2:$E$151,MATCH($B72,'Group Bookings'!$A$2:$A$151,0))),"Group ID Not Found")</f>
        <v/>
      </c>
      <c r="E72" s="27" t="inlineStr"/>
      <c r="F72" s="41">
        <f>IFERROR(IF($E72="","",$E72),"")</f>
        <v/>
      </c>
      <c r="G72" s="26" t="inlineStr"/>
      <c r="H72" s="28" t="inlineStr"/>
      <c r="I72" s="28" t="inlineStr"/>
      <c r="J72" s="28" t="inlineStr"/>
      <c r="K72" s="29">
        <f>IFERROR(IF($B72="","",$I72-$J72),"")</f>
        <v/>
      </c>
      <c r="L72" s="30">
        <f>IFERROR(IF($B72="","",$J72/$I72),"")</f>
        <v/>
      </c>
      <c r="M72" s="32" t="inlineStr"/>
      <c r="N72" s="31">
        <f>IFERROR(IF($B72="","",$I72*$M72),"")</f>
        <v/>
      </c>
      <c r="O72" s="31">
        <f>IFERROR(IF($B72="","",$J72*$M72),"")</f>
        <v/>
      </c>
      <c r="P72" s="30">
        <f>IFERROR(IF($B72="","",$I72/$H72),"")</f>
        <v/>
      </c>
      <c r="Q72" s="36">
        <f>IFERROR(IF($B72="","",INDEX('Group Bookings'!$L$2:$L$151,MATCH($B72,'Group Bookings'!$A$2:$A$151,0))),"")</f>
        <v/>
      </c>
      <c r="R72" s="34">
        <f>IFERROR(IF($B72="","",IF(COUNTIF('Group Bookings'!$A$2:$A$151,$B72)=0,"Group ID Not Found",IF($J72&gt;$I72,"Pickup Above Block",IF(AND($H72&lt;&gt;"",$I72&gt;$H72),"Block Above Availability",IF(OR($E72&lt;INDEX('Group Bookings'!$J$2:$J$151,MATCH($B72,'Group Bookings'!$A$2:$A$151,0)),$E72&gt;=INDEX('Group Bookings'!$K$2:$K$151,MATCH($B72,'Group Bookings'!$A$2:$A$151,0))),"Date Outside Group Stay","OK"))))),"Group ID Not Found")</f>
        <v/>
      </c>
      <c r="S72" s="26" t="inlineStr"/>
    </row>
    <row r="73">
      <c r="A73" s="26" t="inlineStr"/>
      <c r="B73" s="26" t="inlineStr"/>
      <c r="C73" s="34">
        <f>IFERROR(IF($B73="","",INDEX('Group Bookings'!$C$2:$C$151,MATCH($B73,'Group Bookings'!$A$2:$A$151,0))),"Group ID Not Found")</f>
        <v/>
      </c>
      <c r="D73" s="34">
        <f>IFERROR(IF($B73="","",INDEX('Group Bookings'!$E$2:$E$151,MATCH($B73,'Group Bookings'!$A$2:$A$151,0))),"Group ID Not Found")</f>
        <v/>
      </c>
      <c r="E73" s="27" t="inlineStr"/>
      <c r="F73" s="41">
        <f>IFERROR(IF($E73="","",$E73),"")</f>
        <v/>
      </c>
      <c r="G73" s="26" t="inlineStr"/>
      <c r="H73" s="28" t="inlineStr"/>
      <c r="I73" s="28" t="inlineStr"/>
      <c r="J73" s="28" t="inlineStr"/>
      <c r="K73" s="29">
        <f>IFERROR(IF($B73="","",$I73-$J73),"")</f>
        <v/>
      </c>
      <c r="L73" s="30">
        <f>IFERROR(IF($B73="","",$J73/$I73),"")</f>
        <v/>
      </c>
      <c r="M73" s="32" t="inlineStr"/>
      <c r="N73" s="31">
        <f>IFERROR(IF($B73="","",$I73*$M73),"")</f>
        <v/>
      </c>
      <c r="O73" s="31">
        <f>IFERROR(IF($B73="","",$J73*$M73),"")</f>
        <v/>
      </c>
      <c r="P73" s="30">
        <f>IFERROR(IF($B73="","",$I73/$H73),"")</f>
        <v/>
      </c>
      <c r="Q73" s="36">
        <f>IFERROR(IF($B73="","",INDEX('Group Bookings'!$L$2:$L$151,MATCH($B73,'Group Bookings'!$A$2:$A$151,0))),"")</f>
        <v/>
      </c>
      <c r="R73" s="34">
        <f>IFERROR(IF($B73="","",IF(COUNTIF('Group Bookings'!$A$2:$A$151,$B73)=0,"Group ID Not Found",IF($J73&gt;$I73,"Pickup Above Block",IF(AND($H73&lt;&gt;"",$I73&gt;$H73),"Block Above Availability",IF(OR($E73&lt;INDEX('Group Bookings'!$J$2:$J$151,MATCH($B73,'Group Bookings'!$A$2:$A$151,0)),$E73&gt;=INDEX('Group Bookings'!$K$2:$K$151,MATCH($B73,'Group Bookings'!$A$2:$A$151,0))),"Date Outside Group Stay","OK"))))),"Group ID Not Found")</f>
        <v/>
      </c>
      <c r="S73" s="26" t="inlineStr"/>
    </row>
    <row r="74">
      <c r="A74" s="26" t="inlineStr"/>
      <c r="B74" s="26" t="inlineStr"/>
      <c r="C74" s="34">
        <f>IFERROR(IF($B74="","",INDEX('Group Bookings'!$C$2:$C$151,MATCH($B74,'Group Bookings'!$A$2:$A$151,0))),"Group ID Not Found")</f>
        <v/>
      </c>
      <c r="D74" s="34">
        <f>IFERROR(IF($B74="","",INDEX('Group Bookings'!$E$2:$E$151,MATCH($B74,'Group Bookings'!$A$2:$A$151,0))),"Group ID Not Found")</f>
        <v/>
      </c>
      <c r="E74" s="27" t="inlineStr"/>
      <c r="F74" s="41">
        <f>IFERROR(IF($E74="","",$E74),"")</f>
        <v/>
      </c>
      <c r="G74" s="26" t="inlineStr"/>
      <c r="H74" s="28" t="inlineStr"/>
      <c r="I74" s="28" t="inlineStr"/>
      <c r="J74" s="28" t="inlineStr"/>
      <c r="K74" s="29">
        <f>IFERROR(IF($B74="","",$I74-$J74),"")</f>
        <v/>
      </c>
      <c r="L74" s="30">
        <f>IFERROR(IF($B74="","",$J74/$I74),"")</f>
        <v/>
      </c>
      <c r="M74" s="32" t="inlineStr"/>
      <c r="N74" s="31">
        <f>IFERROR(IF($B74="","",$I74*$M74),"")</f>
        <v/>
      </c>
      <c r="O74" s="31">
        <f>IFERROR(IF($B74="","",$J74*$M74),"")</f>
        <v/>
      </c>
      <c r="P74" s="30">
        <f>IFERROR(IF($B74="","",$I74/$H74),"")</f>
        <v/>
      </c>
      <c r="Q74" s="36">
        <f>IFERROR(IF($B74="","",INDEX('Group Bookings'!$L$2:$L$151,MATCH($B74,'Group Bookings'!$A$2:$A$151,0))),"")</f>
        <v/>
      </c>
      <c r="R74" s="34">
        <f>IFERROR(IF($B74="","",IF(COUNTIF('Group Bookings'!$A$2:$A$151,$B74)=0,"Group ID Not Found",IF($J74&gt;$I74,"Pickup Above Block",IF(AND($H74&lt;&gt;"",$I74&gt;$H74),"Block Above Availability",IF(OR($E74&lt;INDEX('Group Bookings'!$J$2:$J$151,MATCH($B74,'Group Bookings'!$A$2:$A$151,0)),$E74&gt;=INDEX('Group Bookings'!$K$2:$K$151,MATCH($B74,'Group Bookings'!$A$2:$A$151,0))),"Date Outside Group Stay","OK"))))),"Group ID Not Found")</f>
        <v/>
      </c>
      <c r="S74" s="26" t="inlineStr"/>
    </row>
    <row r="75">
      <c r="A75" s="26" t="inlineStr"/>
      <c r="B75" s="26" t="inlineStr"/>
      <c r="C75" s="34">
        <f>IFERROR(IF($B75="","",INDEX('Group Bookings'!$C$2:$C$151,MATCH($B75,'Group Bookings'!$A$2:$A$151,0))),"Group ID Not Found")</f>
        <v/>
      </c>
      <c r="D75" s="34">
        <f>IFERROR(IF($B75="","",INDEX('Group Bookings'!$E$2:$E$151,MATCH($B75,'Group Bookings'!$A$2:$A$151,0))),"Group ID Not Found")</f>
        <v/>
      </c>
      <c r="E75" s="27" t="inlineStr"/>
      <c r="F75" s="41">
        <f>IFERROR(IF($E75="","",$E75),"")</f>
        <v/>
      </c>
      <c r="G75" s="26" t="inlineStr"/>
      <c r="H75" s="28" t="inlineStr"/>
      <c r="I75" s="28" t="inlineStr"/>
      <c r="J75" s="28" t="inlineStr"/>
      <c r="K75" s="29">
        <f>IFERROR(IF($B75="","",$I75-$J75),"")</f>
        <v/>
      </c>
      <c r="L75" s="30">
        <f>IFERROR(IF($B75="","",$J75/$I75),"")</f>
        <v/>
      </c>
      <c r="M75" s="32" t="inlineStr"/>
      <c r="N75" s="31">
        <f>IFERROR(IF($B75="","",$I75*$M75),"")</f>
        <v/>
      </c>
      <c r="O75" s="31">
        <f>IFERROR(IF($B75="","",$J75*$M75),"")</f>
        <v/>
      </c>
      <c r="P75" s="30">
        <f>IFERROR(IF($B75="","",$I75/$H75),"")</f>
        <v/>
      </c>
      <c r="Q75" s="36">
        <f>IFERROR(IF($B75="","",INDEX('Group Bookings'!$L$2:$L$151,MATCH($B75,'Group Bookings'!$A$2:$A$151,0))),"")</f>
        <v/>
      </c>
      <c r="R75" s="34">
        <f>IFERROR(IF($B75="","",IF(COUNTIF('Group Bookings'!$A$2:$A$151,$B75)=0,"Group ID Not Found",IF($J75&gt;$I75,"Pickup Above Block",IF(AND($H75&lt;&gt;"",$I75&gt;$H75),"Block Above Availability",IF(OR($E75&lt;INDEX('Group Bookings'!$J$2:$J$151,MATCH($B75,'Group Bookings'!$A$2:$A$151,0)),$E75&gt;=INDEX('Group Bookings'!$K$2:$K$151,MATCH($B75,'Group Bookings'!$A$2:$A$151,0))),"Date Outside Group Stay","OK"))))),"Group ID Not Found")</f>
        <v/>
      </c>
      <c r="S75" s="26" t="inlineStr"/>
    </row>
    <row r="76">
      <c r="A76" s="26" t="inlineStr"/>
      <c r="B76" s="26" t="inlineStr"/>
      <c r="C76" s="34">
        <f>IFERROR(IF($B76="","",INDEX('Group Bookings'!$C$2:$C$151,MATCH($B76,'Group Bookings'!$A$2:$A$151,0))),"Group ID Not Found")</f>
        <v/>
      </c>
      <c r="D76" s="34">
        <f>IFERROR(IF($B76="","",INDEX('Group Bookings'!$E$2:$E$151,MATCH($B76,'Group Bookings'!$A$2:$A$151,0))),"Group ID Not Found")</f>
        <v/>
      </c>
      <c r="E76" s="27" t="inlineStr"/>
      <c r="F76" s="41">
        <f>IFERROR(IF($E76="","",$E76),"")</f>
        <v/>
      </c>
      <c r="G76" s="26" t="inlineStr"/>
      <c r="H76" s="28" t="inlineStr"/>
      <c r="I76" s="28" t="inlineStr"/>
      <c r="J76" s="28" t="inlineStr"/>
      <c r="K76" s="29">
        <f>IFERROR(IF($B76="","",$I76-$J76),"")</f>
        <v/>
      </c>
      <c r="L76" s="30">
        <f>IFERROR(IF($B76="","",$J76/$I76),"")</f>
        <v/>
      </c>
      <c r="M76" s="32" t="inlineStr"/>
      <c r="N76" s="31">
        <f>IFERROR(IF($B76="","",$I76*$M76),"")</f>
        <v/>
      </c>
      <c r="O76" s="31">
        <f>IFERROR(IF($B76="","",$J76*$M76),"")</f>
        <v/>
      </c>
      <c r="P76" s="30">
        <f>IFERROR(IF($B76="","",$I76/$H76),"")</f>
        <v/>
      </c>
      <c r="Q76" s="36">
        <f>IFERROR(IF($B76="","",INDEX('Group Bookings'!$L$2:$L$151,MATCH($B76,'Group Bookings'!$A$2:$A$151,0))),"")</f>
        <v/>
      </c>
      <c r="R76" s="34">
        <f>IFERROR(IF($B76="","",IF(COUNTIF('Group Bookings'!$A$2:$A$151,$B76)=0,"Group ID Not Found",IF($J76&gt;$I76,"Pickup Above Block",IF(AND($H76&lt;&gt;"",$I76&gt;$H76),"Block Above Availability",IF(OR($E76&lt;INDEX('Group Bookings'!$J$2:$J$151,MATCH($B76,'Group Bookings'!$A$2:$A$151,0)),$E76&gt;=INDEX('Group Bookings'!$K$2:$K$151,MATCH($B76,'Group Bookings'!$A$2:$A$151,0))),"Date Outside Group Stay","OK"))))),"Group ID Not Found")</f>
        <v/>
      </c>
      <c r="S76" s="26" t="inlineStr"/>
    </row>
    <row r="77">
      <c r="A77" s="26" t="inlineStr"/>
      <c r="B77" s="26" t="inlineStr"/>
      <c r="C77" s="34">
        <f>IFERROR(IF($B77="","",INDEX('Group Bookings'!$C$2:$C$151,MATCH($B77,'Group Bookings'!$A$2:$A$151,0))),"Group ID Not Found")</f>
        <v/>
      </c>
      <c r="D77" s="34">
        <f>IFERROR(IF($B77="","",INDEX('Group Bookings'!$E$2:$E$151,MATCH($B77,'Group Bookings'!$A$2:$A$151,0))),"Group ID Not Found")</f>
        <v/>
      </c>
      <c r="E77" s="27" t="inlineStr"/>
      <c r="F77" s="41">
        <f>IFERROR(IF($E77="","",$E77),"")</f>
        <v/>
      </c>
      <c r="G77" s="26" t="inlineStr"/>
      <c r="H77" s="28" t="inlineStr"/>
      <c r="I77" s="28" t="inlineStr"/>
      <c r="J77" s="28" t="inlineStr"/>
      <c r="K77" s="29">
        <f>IFERROR(IF($B77="","",$I77-$J77),"")</f>
        <v/>
      </c>
      <c r="L77" s="30">
        <f>IFERROR(IF($B77="","",$J77/$I77),"")</f>
        <v/>
      </c>
      <c r="M77" s="32" t="inlineStr"/>
      <c r="N77" s="31">
        <f>IFERROR(IF($B77="","",$I77*$M77),"")</f>
        <v/>
      </c>
      <c r="O77" s="31">
        <f>IFERROR(IF($B77="","",$J77*$M77),"")</f>
        <v/>
      </c>
      <c r="P77" s="30">
        <f>IFERROR(IF($B77="","",$I77/$H77),"")</f>
        <v/>
      </c>
      <c r="Q77" s="36">
        <f>IFERROR(IF($B77="","",INDEX('Group Bookings'!$L$2:$L$151,MATCH($B77,'Group Bookings'!$A$2:$A$151,0))),"")</f>
        <v/>
      </c>
      <c r="R77" s="34">
        <f>IFERROR(IF($B77="","",IF(COUNTIF('Group Bookings'!$A$2:$A$151,$B77)=0,"Group ID Not Found",IF($J77&gt;$I77,"Pickup Above Block",IF(AND($H77&lt;&gt;"",$I77&gt;$H77),"Block Above Availability",IF(OR($E77&lt;INDEX('Group Bookings'!$J$2:$J$151,MATCH($B77,'Group Bookings'!$A$2:$A$151,0)),$E77&gt;=INDEX('Group Bookings'!$K$2:$K$151,MATCH($B77,'Group Bookings'!$A$2:$A$151,0))),"Date Outside Group Stay","OK"))))),"Group ID Not Found")</f>
        <v/>
      </c>
      <c r="S77" s="26" t="inlineStr"/>
    </row>
    <row r="78">
      <c r="A78" s="26" t="inlineStr"/>
      <c r="B78" s="26" t="inlineStr"/>
      <c r="C78" s="34">
        <f>IFERROR(IF($B78="","",INDEX('Group Bookings'!$C$2:$C$151,MATCH($B78,'Group Bookings'!$A$2:$A$151,0))),"Group ID Not Found")</f>
        <v/>
      </c>
      <c r="D78" s="34">
        <f>IFERROR(IF($B78="","",INDEX('Group Bookings'!$E$2:$E$151,MATCH($B78,'Group Bookings'!$A$2:$A$151,0))),"Group ID Not Found")</f>
        <v/>
      </c>
      <c r="E78" s="27" t="inlineStr"/>
      <c r="F78" s="41">
        <f>IFERROR(IF($E78="","",$E78),"")</f>
        <v/>
      </c>
      <c r="G78" s="26" t="inlineStr"/>
      <c r="H78" s="28" t="inlineStr"/>
      <c r="I78" s="28" t="inlineStr"/>
      <c r="J78" s="28" t="inlineStr"/>
      <c r="K78" s="29">
        <f>IFERROR(IF($B78="","",$I78-$J78),"")</f>
        <v/>
      </c>
      <c r="L78" s="30">
        <f>IFERROR(IF($B78="","",$J78/$I78),"")</f>
        <v/>
      </c>
      <c r="M78" s="32" t="inlineStr"/>
      <c r="N78" s="31">
        <f>IFERROR(IF($B78="","",$I78*$M78),"")</f>
        <v/>
      </c>
      <c r="O78" s="31">
        <f>IFERROR(IF($B78="","",$J78*$M78),"")</f>
        <v/>
      </c>
      <c r="P78" s="30">
        <f>IFERROR(IF($B78="","",$I78/$H78),"")</f>
        <v/>
      </c>
      <c r="Q78" s="36">
        <f>IFERROR(IF($B78="","",INDEX('Group Bookings'!$L$2:$L$151,MATCH($B78,'Group Bookings'!$A$2:$A$151,0))),"")</f>
        <v/>
      </c>
      <c r="R78" s="34">
        <f>IFERROR(IF($B78="","",IF(COUNTIF('Group Bookings'!$A$2:$A$151,$B78)=0,"Group ID Not Found",IF($J78&gt;$I78,"Pickup Above Block",IF(AND($H78&lt;&gt;"",$I78&gt;$H78),"Block Above Availability",IF(OR($E78&lt;INDEX('Group Bookings'!$J$2:$J$151,MATCH($B78,'Group Bookings'!$A$2:$A$151,0)),$E78&gt;=INDEX('Group Bookings'!$K$2:$K$151,MATCH($B78,'Group Bookings'!$A$2:$A$151,0))),"Date Outside Group Stay","OK"))))),"Group ID Not Found")</f>
        <v/>
      </c>
      <c r="S78" s="26" t="inlineStr"/>
    </row>
    <row r="79">
      <c r="A79" s="26" t="inlineStr"/>
      <c r="B79" s="26" t="inlineStr"/>
      <c r="C79" s="34">
        <f>IFERROR(IF($B79="","",INDEX('Group Bookings'!$C$2:$C$151,MATCH($B79,'Group Bookings'!$A$2:$A$151,0))),"Group ID Not Found")</f>
        <v/>
      </c>
      <c r="D79" s="34">
        <f>IFERROR(IF($B79="","",INDEX('Group Bookings'!$E$2:$E$151,MATCH($B79,'Group Bookings'!$A$2:$A$151,0))),"Group ID Not Found")</f>
        <v/>
      </c>
      <c r="E79" s="27" t="inlineStr"/>
      <c r="F79" s="41">
        <f>IFERROR(IF($E79="","",$E79),"")</f>
        <v/>
      </c>
      <c r="G79" s="26" t="inlineStr"/>
      <c r="H79" s="28" t="inlineStr"/>
      <c r="I79" s="28" t="inlineStr"/>
      <c r="J79" s="28" t="inlineStr"/>
      <c r="K79" s="29">
        <f>IFERROR(IF($B79="","",$I79-$J79),"")</f>
        <v/>
      </c>
      <c r="L79" s="30">
        <f>IFERROR(IF($B79="","",$J79/$I79),"")</f>
        <v/>
      </c>
      <c r="M79" s="32" t="inlineStr"/>
      <c r="N79" s="31">
        <f>IFERROR(IF($B79="","",$I79*$M79),"")</f>
        <v/>
      </c>
      <c r="O79" s="31">
        <f>IFERROR(IF($B79="","",$J79*$M79),"")</f>
        <v/>
      </c>
      <c r="P79" s="30">
        <f>IFERROR(IF($B79="","",$I79/$H79),"")</f>
        <v/>
      </c>
      <c r="Q79" s="36">
        <f>IFERROR(IF($B79="","",INDEX('Group Bookings'!$L$2:$L$151,MATCH($B79,'Group Bookings'!$A$2:$A$151,0))),"")</f>
        <v/>
      </c>
      <c r="R79" s="34">
        <f>IFERROR(IF($B79="","",IF(COUNTIF('Group Bookings'!$A$2:$A$151,$B79)=0,"Group ID Not Found",IF($J79&gt;$I79,"Pickup Above Block",IF(AND($H79&lt;&gt;"",$I79&gt;$H79),"Block Above Availability",IF(OR($E79&lt;INDEX('Group Bookings'!$J$2:$J$151,MATCH($B79,'Group Bookings'!$A$2:$A$151,0)),$E79&gt;=INDEX('Group Bookings'!$K$2:$K$151,MATCH($B79,'Group Bookings'!$A$2:$A$151,0))),"Date Outside Group Stay","OK"))))),"Group ID Not Found")</f>
        <v/>
      </c>
      <c r="S79" s="26" t="inlineStr"/>
    </row>
    <row r="80">
      <c r="A80" s="26" t="inlineStr"/>
      <c r="B80" s="26" t="inlineStr"/>
      <c r="C80" s="34">
        <f>IFERROR(IF($B80="","",INDEX('Group Bookings'!$C$2:$C$151,MATCH($B80,'Group Bookings'!$A$2:$A$151,0))),"Group ID Not Found")</f>
        <v/>
      </c>
      <c r="D80" s="34">
        <f>IFERROR(IF($B80="","",INDEX('Group Bookings'!$E$2:$E$151,MATCH($B80,'Group Bookings'!$A$2:$A$151,0))),"Group ID Not Found")</f>
        <v/>
      </c>
      <c r="E80" s="27" t="inlineStr"/>
      <c r="F80" s="41">
        <f>IFERROR(IF($E80="","",$E80),"")</f>
        <v/>
      </c>
      <c r="G80" s="26" t="inlineStr"/>
      <c r="H80" s="28" t="inlineStr"/>
      <c r="I80" s="28" t="inlineStr"/>
      <c r="J80" s="28" t="inlineStr"/>
      <c r="K80" s="29">
        <f>IFERROR(IF($B80="","",$I80-$J80),"")</f>
        <v/>
      </c>
      <c r="L80" s="30">
        <f>IFERROR(IF($B80="","",$J80/$I80),"")</f>
        <v/>
      </c>
      <c r="M80" s="32" t="inlineStr"/>
      <c r="N80" s="31">
        <f>IFERROR(IF($B80="","",$I80*$M80),"")</f>
        <v/>
      </c>
      <c r="O80" s="31">
        <f>IFERROR(IF($B80="","",$J80*$M80),"")</f>
        <v/>
      </c>
      <c r="P80" s="30">
        <f>IFERROR(IF($B80="","",$I80/$H80),"")</f>
        <v/>
      </c>
      <c r="Q80" s="36">
        <f>IFERROR(IF($B80="","",INDEX('Group Bookings'!$L$2:$L$151,MATCH($B80,'Group Bookings'!$A$2:$A$151,0))),"")</f>
        <v/>
      </c>
      <c r="R80" s="34">
        <f>IFERROR(IF($B80="","",IF(COUNTIF('Group Bookings'!$A$2:$A$151,$B80)=0,"Group ID Not Found",IF($J80&gt;$I80,"Pickup Above Block",IF(AND($H80&lt;&gt;"",$I80&gt;$H80),"Block Above Availability",IF(OR($E80&lt;INDEX('Group Bookings'!$J$2:$J$151,MATCH($B80,'Group Bookings'!$A$2:$A$151,0)),$E80&gt;=INDEX('Group Bookings'!$K$2:$K$151,MATCH($B80,'Group Bookings'!$A$2:$A$151,0))),"Date Outside Group Stay","OK"))))),"Group ID Not Found")</f>
        <v/>
      </c>
      <c r="S80" s="26" t="inlineStr"/>
    </row>
    <row r="81">
      <c r="A81" s="26" t="inlineStr"/>
      <c r="B81" s="26" t="inlineStr"/>
      <c r="C81" s="34">
        <f>IFERROR(IF($B81="","",INDEX('Group Bookings'!$C$2:$C$151,MATCH($B81,'Group Bookings'!$A$2:$A$151,0))),"Group ID Not Found")</f>
        <v/>
      </c>
      <c r="D81" s="34">
        <f>IFERROR(IF($B81="","",INDEX('Group Bookings'!$E$2:$E$151,MATCH($B81,'Group Bookings'!$A$2:$A$151,0))),"Group ID Not Found")</f>
        <v/>
      </c>
      <c r="E81" s="27" t="inlineStr"/>
      <c r="F81" s="41">
        <f>IFERROR(IF($E81="","",$E81),"")</f>
        <v/>
      </c>
      <c r="G81" s="26" t="inlineStr"/>
      <c r="H81" s="28" t="inlineStr"/>
      <c r="I81" s="28" t="inlineStr"/>
      <c r="J81" s="28" t="inlineStr"/>
      <c r="K81" s="29">
        <f>IFERROR(IF($B81="","",$I81-$J81),"")</f>
        <v/>
      </c>
      <c r="L81" s="30">
        <f>IFERROR(IF($B81="","",$J81/$I81),"")</f>
        <v/>
      </c>
      <c r="M81" s="32" t="inlineStr"/>
      <c r="N81" s="31">
        <f>IFERROR(IF($B81="","",$I81*$M81),"")</f>
        <v/>
      </c>
      <c r="O81" s="31">
        <f>IFERROR(IF($B81="","",$J81*$M81),"")</f>
        <v/>
      </c>
      <c r="P81" s="30">
        <f>IFERROR(IF($B81="","",$I81/$H81),"")</f>
        <v/>
      </c>
      <c r="Q81" s="36">
        <f>IFERROR(IF($B81="","",INDEX('Group Bookings'!$L$2:$L$151,MATCH($B81,'Group Bookings'!$A$2:$A$151,0))),"")</f>
        <v/>
      </c>
      <c r="R81" s="34">
        <f>IFERROR(IF($B81="","",IF(COUNTIF('Group Bookings'!$A$2:$A$151,$B81)=0,"Group ID Not Found",IF($J81&gt;$I81,"Pickup Above Block",IF(AND($H81&lt;&gt;"",$I81&gt;$H81),"Block Above Availability",IF(OR($E81&lt;INDEX('Group Bookings'!$J$2:$J$151,MATCH($B81,'Group Bookings'!$A$2:$A$151,0)),$E81&gt;=INDEX('Group Bookings'!$K$2:$K$151,MATCH($B81,'Group Bookings'!$A$2:$A$151,0))),"Date Outside Group Stay","OK"))))),"Group ID Not Found")</f>
        <v/>
      </c>
      <c r="S81" s="26" t="inlineStr"/>
    </row>
    <row r="82">
      <c r="A82" s="26" t="inlineStr"/>
      <c r="B82" s="26" t="inlineStr"/>
      <c r="C82" s="34">
        <f>IFERROR(IF($B82="","",INDEX('Group Bookings'!$C$2:$C$151,MATCH($B82,'Group Bookings'!$A$2:$A$151,0))),"Group ID Not Found")</f>
        <v/>
      </c>
      <c r="D82" s="34">
        <f>IFERROR(IF($B82="","",INDEX('Group Bookings'!$E$2:$E$151,MATCH($B82,'Group Bookings'!$A$2:$A$151,0))),"Group ID Not Found")</f>
        <v/>
      </c>
      <c r="E82" s="27" t="inlineStr"/>
      <c r="F82" s="41">
        <f>IFERROR(IF($E82="","",$E82),"")</f>
        <v/>
      </c>
      <c r="G82" s="26" t="inlineStr"/>
      <c r="H82" s="28" t="inlineStr"/>
      <c r="I82" s="28" t="inlineStr"/>
      <c r="J82" s="28" t="inlineStr"/>
      <c r="K82" s="29">
        <f>IFERROR(IF($B82="","",$I82-$J82),"")</f>
        <v/>
      </c>
      <c r="L82" s="30">
        <f>IFERROR(IF($B82="","",$J82/$I82),"")</f>
        <v/>
      </c>
      <c r="M82" s="32" t="inlineStr"/>
      <c r="N82" s="31">
        <f>IFERROR(IF($B82="","",$I82*$M82),"")</f>
        <v/>
      </c>
      <c r="O82" s="31">
        <f>IFERROR(IF($B82="","",$J82*$M82),"")</f>
        <v/>
      </c>
      <c r="P82" s="30">
        <f>IFERROR(IF($B82="","",$I82/$H82),"")</f>
        <v/>
      </c>
      <c r="Q82" s="36">
        <f>IFERROR(IF($B82="","",INDEX('Group Bookings'!$L$2:$L$151,MATCH($B82,'Group Bookings'!$A$2:$A$151,0))),"")</f>
        <v/>
      </c>
      <c r="R82" s="34">
        <f>IFERROR(IF($B82="","",IF(COUNTIF('Group Bookings'!$A$2:$A$151,$B82)=0,"Group ID Not Found",IF($J82&gt;$I82,"Pickup Above Block",IF(AND($H82&lt;&gt;"",$I82&gt;$H82),"Block Above Availability",IF(OR($E82&lt;INDEX('Group Bookings'!$J$2:$J$151,MATCH($B82,'Group Bookings'!$A$2:$A$151,0)),$E82&gt;=INDEX('Group Bookings'!$K$2:$K$151,MATCH($B82,'Group Bookings'!$A$2:$A$151,0))),"Date Outside Group Stay","OK"))))),"Group ID Not Found")</f>
        <v/>
      </c>
      <c r="S82" s="26" t="inlineStr"/>
    </row>
    <row r="83">
      <c r="A83" s="26" t="inlineStr"/>
      <c r="B83" s="26" t="inlineStr"/>
      <c r="C83" s="34">
        <f>IFERROR(IF($B83="","",INDEX('Group Bookings'!$C$2:$C$151,MATCH($B83,'Group Bookings'!$A$2:$A$151,0))),"Group ID Not Found")</f>
        <v/>
      </c>
      <c r="D83" s="34">
        <f>IFERROR(IF($B83="","",INDEX('Group Bookings'!$E$2:$E$151,MATCH($B83,'Group Bookings'!$A$2:$A$151,0))),"Group ID Not Found")</f>
        <v/>
      </c>
      <c r="E83" s="27" t="inlineStr"/>
      <c r="F83" s="41">
        <f>IFERROR(IF($E83="","",$E83),"")</f>
        <v/>
      </c>
      <c r="G83" s="26" t="inlineStr"/>
      <c r="H83" s="28" t="inlineStr"/>
      <c r="I83" s="28" t="inlineStr"/>
      <c r="J83" s="28" t="inlineStr"/>
      <c r="K83" s="29">
        <f>IFERROR(IF($B83="","",$I83-$J83),"")</f>
        <v/>
      </c>
      <c r="L83" s="30">
        <f>IFERROR(IF($B83="","",$J83/$I83),"")</f>
        <v/>
      </c>
      <c r="M83" s="32" t="inlineStr"/>
      <c r="N83" s="31">
        <f>IFERROR(IF($B83="","",$I83*$M83),"")</f>
        <v/>
      </c>
      <c r="O83" s="31">
        <f>IFERROR(IF($B83="","",$J83*$M83),"")</f>
        <v/>
      </c>
      <c r="P83" s="30">
        <f>IFERROR(IF($B83="","",$I83/$H83),"")</f>
        <v/>
      </c>
      <c r="Q83" s="36">
        <f>IFERROR(IF($B83="","",INDEX('Group Bookings'!$L$2:$L$151,MATCH($B83,'Group Bookings'!$A$2:$A$151,0))),"")</f>
        <v/>
      </c>
      <c r="R83" s="34">
        <f>IFERROR(IF($B83="","",IF(COUNTIF('Group Bookings'!$A$2:$A$151,$B83)=0,"Group ID Not Found",IF($J83&gt;$I83,"Pickup Above Block",IF(AND($H83&lt;&gt;"",$I83&gt;$H83),"Block Above Availability",IF(OR($E83&lt;INDEX('Group Bookings'!$J$2:$J$151,MATCH($B83,'Group Bookings'!$A$2:$A$151,0)),$E83&gt;=INDEX('Group Bookings'!$K$2:$K$151,MATCH($B83,'Group Bookings'!$A$2:$A$151,0))),"Date Outside Group Stay","OK"))))),"Group ID Not Found")</f>
        <v/>
      </c>
      <c r="S83" s="26" t="inlineStr"/>
    </row>
    <row r="84">
      <c r="A84" s="26" t="inlineStr"/>
      <c r="B84" s="26" t="inlineStr"/>
      <c r="C84" s="34">
        <f>IFERROR(IF($B84="","",INDEX('Group Bookings'!$C$2:$C$151,MATCH($B84,'Group Bookings'!$A$2:$A$151,0))),"Group ID Not Found")</f>
        <v/>
      </c>
      <c r="D84" s="34">
        <f>IFERROR(IF($B84="","",INDEX('Group Bookings'!$E$2:$E$151,MATCH($B84,'Group Bookings'!$A$2:$A$151,0))),"Group ID Not Found")</f>
        <v/>
      </c>
      <c r="E84" s="27" t="inlineStr"/>
      <c r="F84" s="41">
        <f>IFERROR(IF($E84="","",$E84),"")</f>
        <v/>
      </c>
      <c r="G84" s="26" t="inlineStr"/>
      <c r="H84" s="28" t="inlineStr"/>
      <c r="I84" s="28" t="inlineStr"/>
      <c r="J84" s="28" t="inlineStr"/>
      <c r="K84" s="29">
        <f>IFERROR(IF($B84="","",$I84-$J84),"")</f>
        <v/>
      </c>
      <c r="L84" s="30">
        <f>IFERROR(IF($B84="","",$J84/$I84),"")</f>
        <v/>
      </c>
      <c r="M84" s="32" t="inlineStr"/>
      <c r="N84" s="31">
        <f>IFERROR(IF($B84="","",$I84*$M84),"")</f>
        <v/>
      </c>
      <c r="O84" s="31">
        <f>IFERROR(IF($B84="","",$J84*$M84),"")</f>
        <v/>
      </c>
      <c r="P84" s="30">
        <f>IFERROR(IF($B84="","",$I84/$H84),"")</f>
        <v/>
      </c>
      <c r="Q84" s="36">
        <f>IFERROR(IF($B84="","",INDEX('Group Bookings'!$L$2:$L$151,MATCH($B84,'Group Bookings'!$A$2:$A$151,0))),"")</f>
        <v/>
      </c>
      <c r="R84" s="34">
        <f>IFERROR(IF($B84="","",IF(COUNTIF('Group Bookings'!$A$2:$A$151,$B84)=0,"Group ID Not Found",IF($J84&gt;$I84,"Pickup Above Block",IF(AND($H84&lt;&gt;"",$I84&gt;$H84),"Block Above Availability",IF(OR($E84&lt;INDEX('Group Bookings'!$J$2:$J$151,MATCH($B84,'Group Bookings'!$A$2:$A$151,0)),$E84&gt;=INDEX('Group Bookings'!$K$2:$K$151,MATCH($B84,'Group Bookings'!$A$2:$A$151,0))),"Date Outside Group Stay","OK"))))),"Group ID Not Found")</f>
        <v/>
      </c>
      <c r="S84" s="26" t="inlineStr"/>
    </row>
    <row r="85">
      <c r="A85" s="26" t="inlineStr"/>
      <c r="B85" s="26" t="inlineStr"/>
      <c r="C85" s="34">
        <f>IFERROR(IF($B85="","",INDEX('Group Bookings'!$C$2:$C$151,MATCH($B85,'Group Bookings'!$A$2:$A$151,0))),"Group ID Not Found")</f>
        <v/>
      </c>
      <c r="D85" s="34">
        <f>IFERROR(IF($B85="","",INDEX('Group Bookings'!$E$2:$E$151,MATCH($B85,'Group Bookings'!$A$2:$A$151,0))),"Group ID Not Found")</f>
        <v/>
      </c>
      <c r="E85" s="27" t="inlineStr"/>
      <c r="F85" s="41">
        <f>IFERROR(IF($E85="","",$E85),"")</f>
        <v/>
      </c>
      <c r="G85" s="26" t="inlineStr"/>
      <c r="H85" s="28" t="inlineStr"/>
      <c r="I85" s="28" t="inlineStr"/>
      <c r="J85" s="28" t="inlineStr"/>
      <c r="K85" s="29">
        <f>IFERROR(IF($B85="","",$I85-$J85),"")</f>
        <v/>
      </c>
      <c r="L85" s="30">
        <f>IFERROR(IF($B85="","",$J85/$I85),"")</f>
        <v/>
      </c>
      <c r="M85" s="32" t="inlineStr"/>
      <c r="N85" s="31">
        <f>IFERROR(IF($B85="","",$I85*$M85),"")</f>
        <v/>
      </c>
      <c r="O85" s="31">
        <f>IFERROR(IF($B85="","",$J85*$M85),"")</f>
        <v/>
      </c>
      <c r="P85" s="30">
        <f>IFERROR(IF($B85="","",$I85/$H85),"")</f>
        <v/>
      </c>
      <c r="Q85" s="36">
        <f>IFERROR(IF($B85="","",INDEX('Group Bookings'!$L$2:$L$151,MATCH($B85,'Group Bookings'!$A$2:$A$151,0))),"")</f>
        <v/>
      </c>
      <c r="R85" s="34">
        <f>IFERROR(IF($B85="","",IF(COUNTIF('Group Bookings'!$A$2:$A$151,$B85)=0,"Group ID Not Found",IF($J85&gt;$I85,"Pickup Above Block",IF(AND($H85&lt;&gt;"",$I85&gt;$H85),"Block Above Availability",IF(OR($E85&lt;INDEX('Group Bookings'!$J$2:$J$151,MATCH($B85,'Group Bookings'!$A$2:$A$151,0)),$E85&gt;=INDEX('Group Bookings'!$K$2:$K$151,MATCH($B85,'Group Bookings'!$A$2:$A$151,0))),"Date Outside Group Stay","OK"))))),"Group ID Not Found")</f>
        <v/>
      </c>
      <c r="S85" s="26" t="inlineStr"/>
    </row>
    <row r="86">
      <c r="A86" s="26" t="inlineStr"/>
      <c r="B86" s="26" t="inlineStr"/>
      <c r="C86" s="34">
        <f>IFERROR(IF($B86="","",INDEX('Group Bookings'!$C$2:$C$151,MATCH($B86,'Group Bookings'!$A$2:$A$151,0))),"Group ID Not Found")</f>
        <v/>
      </c>
      <c r="D86" s="34">
        <f>IFERROR(IF($B86="","",INDEX('Group Bookings'!$E$2:$E$151,MATCH($B86,'Group Bookings'!$A$2:$A$151,0))),"Group ID Not Found")</f>
        <v/>
      </c>
      <c r="E86" s="27" t="inlineStr"/>
      <c r="F86" s="41">
        <f>IFERROR(IF($E86="","",$E86),"")</f>
        <v/>
      </c>
      <c r="G86" s="26" t="inlineStr"/>
      <c r="H86" s="28" t="inlineStr"/>
      <c r="I86" s="28" t="inlineStr"/>
      <c r="J86" s="28" t="inlineStr"/>
      <c r="K86" s="29">
        <f>IFERROR(IF($B86="","",$I86-$J86),"")</f>
        <v/>
      </c>
      <c r="L86" s="30">
        <f>IFERROR(IF($B86="","",$J86/$I86),"")</f>
        <v/>
      </c>
      <c r="M86" s="32" t="inlineStr"/>
      <c r="N86" s="31">
        <f>IFERROR(IF($B86="","",$I86*$M86),"")</f>
        <v/>
      </c>
      <c r="O86" s="31">
        <f>IFERROR(IF($B86="","",$J86*$M86),"")</f>
        <v/>
      </c>
      <c r="P86" s="30">
        <f>IFERROR(IF($B86="","",$I86/$H86),"")</f>
        <v/>
      </c>
      <c r="Q86" s="36">
        <f>IFERROR(IF($B86="","",INDEX('Group Bookings'!$L$2:$L$151,MATCH($B86,'Group Bookings'!$A$2:$A$151,0))),"")</f>
        <v/>
      </c>
      <c r="R86" s="34">
        <f>IFERROR(IF($B86="","",IF(COUNTIF('Group Bookings'!$A$2:$A$151,$B86)=0,"Group ID Not Found",IF($J86&gt;$I86,"Pickup Above Block",IF(AND($H86&lt;&gt;"",$I86&gt;$H86),"Block Above Availability",IF(OR($E86&lt;INDEX('Group Bookings'!$J$2:$J$151,MATCH($B86,'Group Bookings'!$A$2:$A$151,0)),$E86&gt;=INDEX('Group Bookings'!$K$2:$K$151,MATCH($B86,'Group Bookings'!$A$2:$A$151,0))),"Date Outside Group Stay","OK"))))),"Group ID Not Found")</f>
        <v/>
      </c>
      <c r="S86" s="26" t="inlineStr"/>
    </row>
    <row r="87">
      <c r="A87" s="26" t="inlineStr"/>
      <c r="B87" s="26" t="inlineStr"/>
      <c r="C87" s="34">
        <f>IFERROR(IF($B87="","",INDEX('Group Bookings'!$C$2:$C$151,MATCH($B87,'Group Bookings'!$A$2:$A$151,0))),"Group ID Not Found")</f>
        <v/>
      </c>
      <c r="D87" s="34">
        <f>IFERROR(IF($B87="","",INDEX('Group Bookings'!$E$2:$E$151,MATCH($B87,'Group Bookings'!$A$2:$A$151,0))),"Group ID Not Found")</f>
        <v/>
      </c>
      <c r="E87" s="27" t="inlineStr"/>
      <c r="F87" s="41">
        <f>IFERROR(IF($E87="","",$E87),"")</f>
        <v/>
      </c>
      <c r="G87" s="26" t="inlineStr"/>
      <c r="H87" s="28" t="inlineStr"/>
      <c r="I87" s="28" t="inlineStr"/>
      <c r="J87" s="28" t="inlineStr"/>
      <c r="K87" s="29">
        <f>IFERROR(IF($B87="","",$I87-$J87),"")</f>
        <v/>
      </c>
      <c r="L87" s="30">
        <f>IFERROR(IF($B87="","",$J87/$I87),"")</f>
        <v/>
      </c>
      <c r="M87" s="32" t="inlineStr"/>
      <c r="N87" s="31">
        <f>IFERROR(IF($B87="","",$I87*$M87),"")</f>
        <v/>
      </c>
      <c r="O87" s="31">
        <f>IFERROR(IF($B87="","",$J87*$M87),"")</f>
        <v/>
      </c>
      <c r="P87" s="30">
        <f>IFERROR(IF($B87="","",$I87/$H87),"")</f>
        <v/>
      </c>
      <c r="Q87" s="36">
        <f>IFERROR(IF($B87="","",INDEX('Group Bookings'!$L$2:$L$151,MATCH($B87,'Group Bookings'!$A$2:$A$151,0))),"")</f>
        <v/>
      </c>
      <c r="R87" s="34">
        <f>IFERROR(IF($B87="","",IF(COUNTIF('Group Bookings'!$A$2:$A$151,$B87)=0,"Group ID Not Found",IF($J87&gt;$I87,"Pickup Above Block",IF(AND($H87&lt;&gt;"",$I87&gt;$H87),"Block Above Availability",IF(OR($E87&lt;INDEX('Group Bookings'!$J$2:$J$151,MATCH($B87,'Group Bookings'!$A$2:$A$151,0)),$E87&gt;=INDEX('Group Bookings'!$K$2:$K$151,MATCH($B87,'Group Bookings'!$A$2:$A$151,0))),"Date Outside Group Stay","OK"))))),"Group ID Not Found")</f>
        <v/>
      </c>
      <c r="S87" s="26" t="inlineStr"/>
    </row>
    <row r="88">
      <c r="A88" s="26" t="inlineStr"/>
      <c r="B88" s="26" t="inlineStr"/>
      <c r="C88" s="34">
        <f>IFERROR(IF($B88="","",INDEX('Group Bookings'!$C$2:$C$151,MATCH($B88,'Group Bookings'!$A$2:$A$151,0))),"Group ID Not Found")</f>
        <v/>
      </c>
      <c r="D88" s="34">
        <f>IFERROR(IF($B88="","",INDEX('Group Bookings'!$E$2:$E$151,MATCH($B88,'Group Bookings'!$A$2:$A$151,0))),"Group ID Not Found")</f>
        <v/>
      </c>
      <c r="E88" s="27" t="inlineStr"/>
      <c r="F88" s="41">
        <f>IFERROR(IF($E88="","",$E88),"")</f>
        <v/>
      </c>
      <c r="G88" s="26" t="inlineStr"/>
      <c r="H88" s="28" t="inlineStr"/>
      <c r="I88" s="28" t="inlineStr"/>
      <c r="J88" s="28" t="inlineStr"/>
      <c r="K88" s="29">
        <f>IFERROR(IF($B88="","",$I88-$J88),"")</f>
        <v/>
      </c>
      <c r="L88" s="30">
        <f>IFERROR(IF($B88="","",$J88/$I88),"")</f>
        <v/>
      </c>
      <c r="M88" s="32" t="inlineStr"/>
      <c r="N88" s="31">
        <f>IFERROR(IF($B88="","",$I88*$M88),"")</f>
        <v/>
      </c>
      <c r="O88" s="31">
        <f>IFERROR(IF($B88="","",$J88*$M88),"")</f>
        <v/>
      </c>
      <c r="P88" s="30">
        <f>IFERROR(IF($B88="","",$I88/$H88),"")</f>
        <v/>
      </c>
      <c r="Q88" s="36">
        <f>IFERROR(IF($B88="","",INDEX('Group Bookings'!$L$2:$L$151,MATCH($B88,'Group Bookings'!$A$2:$A$151,0))),"")</f>
        <v/>
      </c>
      <c r="R88" s="34">
        <f>IFERROR(IF($B88="","",IF(COUNTIF('Group Bookings'!$A$2:$A$151,$B88)=0,"Group ID Not Found",IF($J88&gt;$I88,"Pickup Above Block",IF(AND($H88&lt;&gt;"",$I88&gt;$H88),"Block Above Availability",IF(OR($E88&lt;INDEX('Group Bookings'!$J$2:$J$151,MATCH($B88,'Group Bookings'!$A$2:$A$151,0)),$E88&gt;=INDEX('Group Bookings'!$K$2:$K$151,MATCH($B88,'Group Bookings'!$A$2:$A$151,0))),"Date Outside Group Stay","OK"))))),"Group ID Not Found")</f>
        <v/>
      </c>
      <c r="S88" s="26" t="inlineStr"/>
    </row>
    <row r="89">
      <c r="A89" s="26" t="inlineStr"/>
      <c r="B89" s="26" t="inlineStr"/>
      <c r="C89" s="34">
        <f>IFERROR(IF($B89="","",INDEX('Group Bookings'!$C$2:$C$151,MATCH($B89,'Group Bookings'!$A$2:$A$151,0))),"Group ID Not Found")</f>
        <v/>
      </c>
      <c r="D89" s="34">
        <f>IFERROR(IF($B89="","",INDEX('Group Bookings'!$E$2:$E$151,MATCH($B89,'Group Bookings'!$A$2:$A$151,0))),"Group ID Not Found")</f>
        <v/>
      </c>
      <c r="E89" s="27" t="inlineStr"/>
      <c r="F89" s="41">
        <f>IFERROR(IF($E89="","",$E89),"")</f>
        <v/>
      </c>
      <c r="G89" s="26" t="inlineStr"/>
      <c r="H89" s="28" t="inlineStr"/>
      <c r="I89" s="28" t="inlineStr"/>
      <c r="J89" s="28" t="inlineStr"/>
      <c r="K89" s="29">
        <f>IFERROR(IF($B89="","",$I89-$J89),"")</f>
        <v/>
      </c>
      <c r="L89" s="30">
        <f>IFERROR(IF($B89="","",$J89/$I89),"")</f>
        <v/>
      </c>
      <c r="M89" s="32" t="inlineStr"/>
      <c r="N89" s="31">
        <f>IFERROR(IF($B89="","",$I89*$M89),"")</f>
        <v/>
      </c>
      <c r="O89" s="31">
        <f>IFERROR(IF($B89="","",$J89*$M89),"")</f>
        <v/>
      </c>
      <c r="P89" s="30">
        <f>IFERROR(IF($B89="","",$I89/$H89),"")</f>
        <v/>
      </c>
      <c r="Q89" s="36">
        <f>IFERROR(IF($B89="","",INDEX('Group Bookings'!$L$2:$L$151,MATCH($B89,'Group Bookings'!$A$2:$A$151,0))),"")</f>
        <v/>
      </c>
      <c r="R89" s="34">
        <f>IFERROR(IF($B89="","",IF(COUNTIF('Group Bookings'!$A$2:$A$151,$B89)=0,"Group ID Not Found",IF($J89&gt;$I89,"Pickup Above Block",IF(AND($H89&lt;&gt;"",$I89&gt;$H89),"Block Above Availability",IF(OR($E89&lt;INDEX('Group Bookings'!$J$2:$J$151,MATCH($B89,'Group Bookings'!$A$2:$A$151,0)),$E89&gt;=INDEX('Group Bookings'!$K$2:$K$151,MATCH($B89,'Group Bookings'!$A$2:$A$151,0))),"Date Outside Group Stay","OK"))))),"Group ID Not Found")</f>
        <v/>
      </c>
      <c r="S89" s="26" t="inlineStr"/>
    </row>
    <row r="90">
      <c r="A90" s="26" t="inlineStr"/>
      <c r="B90" s="26" t="inlineStr"/>
      <c r="C90" s="34">
        <f>IFERROR(IF($B90="","",INDEX('Group Bookings'!$C$2:$C$151,MATCH($B90,'Group Bookings'!$A$2:$A$151,0))),"Group ID Not Found")</f>
        <v/>
      </c>
      <c r="D90" s="34">
        <f>IFERROR(IF($B90="","",INDEX('Group Bookings'!$E$2:$E$151,MATCH($B90,'Group Bookings'!$A$2:$A$151,0))),"Group ID Not Found")</f>
        <v/>
      </c>
      <c r="E90" s="27" t="inlineStr"/>
      <c r="F90" s="41">
        <f>IFERROR(IF($E90="","",$E90),"")</f>
        <v/>
      </c>
      <c r="G90" s="26" t="inlineStr"/>
      <c r="H90" s="28" t="inlineStr"/>
      <c r="I90" s="28" t="inlineStr"/>
      <c r="J90" s="28" t="inlineStr"/>
      <c r="K90" s="29">
        <f>IFERROR(IF($B90="","",$I90-$J90),"")</f>
        <v/>
      </c>
      <c r="L90" s="30">
        <f>IFERROR(IF($B90="","",$J90/$I90),"")</f>
        <v/>
      </c>
      <c r="M90" s="32" t="inlineStr"/>
      <c r="N90" s="31">
        <f>IFERROR(IF($B90="","",$I90*$M90),"")</f>
        <v/>
      </c>
      <c r="O90" s="31">
        <f>IFERROR(IF($B90="","",$J90*$M90),"")</f>
        <v/>
      </c>
      <c r="P90" s="30">
        <f>IFERROR(IF($B90="","",$I90/$H90),"")</f>
        <v/>
      </c>
      <c r="Q90" s="36">
        <f>IFERROR(IF($B90="","",INDEX('Group Bookings'!$L$2:$L$151,MATCH($B90,'Group Bookings'!$A$2:$A$151,0))),"")</f>
        <v/>
      </c>
      <c r="R90" s="34">
        <f>IFERROR(IF($B90="","",IF(COUNTIF('Group Bookings'!$A$2:$A$151,$B90)=0,"Group ID Not Found",IF($J90&gt;$I90,"Pickup Above Block",IF(AND($H90&lt;&gt;"",$I90&gt;$H90),"Block Above Availability",IF(OR($E90&lt;INDEX('Group Bookings'!$J$2:$J$151,MATCH($B90,'Group Bookings'!$A$2:$A$151,0)),$E90&gt;=INDEX('Group Bookings'!$K$2:$K$151,MATCH($B90,'Group Bookings'!$A$2:$A$151,0))),"Date Outside Group Stay","OK"))))),"Group ID Not Found")</f>
        <v/>
      </c>
      <c r="S90" s="26" t="inlineStr"/>
    </row>
    <row r="91">
      <c r="A91" s="26" t="inlineStr"/>
      <c r="B91" s="26" t="inlineStr"/>
      <c r="C91" s="34">
        <f>IFERROR(IF($B91="","",INDEX('Group Bookings'!$C$2:$C$151,MATCH($B91,'Group Bookings'!$A$2:$A$151,0))),"Group ID Not Found")</f>
        <v/>
      </c>
      <c r="D91" s="34">
        <f>IFERROR(IF($B91="","",INDEX('Group Bookings'!$E$2:$E$151,MATCH($B91,'Group Bookings'!$A$2:$A$151,0))),"Group ID Not Found")</f>
        <v/>
      </c>
      <c r="E91" s="27" t="inlineStr"/>
      <c r="F91" s="41">
        <f>IFERROR(IF($E91="","",$E91),"")</f>
        <v/>
      </c>
      <c r="G91" s="26" t="inlineStr"/>
      <c r="H91" s="28" t="inlineStr"/>
      <c r="I91" s="28" t="inlineStr"/>
      <c r="J91" s="28" t="inlineStr"/>
      <c r="K91" s="29">
        <f>IFERROR(IF($B91="","",$I91-$J91),"")</f>
        <v/>
      </c>
      <c r="L91" s="30">
        <f>IFERROR(IF($B91="","",$J91/$I91),"")</f>
        <v/>
      </c>
      <c r="M91" s="32" t="inlineStr"/>
      <c r="N91" s="31">
        <f>IFERROR(IF($B91="","",$I91*$M91),"")</f>
        <v/>
      </c>
      <c r="O91" s="31">
        <f>IFERROR(IF($B91="","",$J91*$M91),"")</f>
        <v/>
      </c>
      <c r="P91" s="30">
        <f>IFERROR(IF($B91="","",$I91/$H91),"")</f>
        <v/>
      </c>
      <c r="Q91" s="36">
        <f>IFERROR(IF($B91="","",INDEX('Group Bookings'!$L$2:$L$151,MATCH($B91,'Group Bookings'!$A$2:$A$151,0))),"")</f>
        <v/>
      </c>
      <c r="R91" s="34">
        <f>IFERROR(IF($B91="","",IF(COUNTIF('Group Bookings'!$A$2:$A$151,$B91)=0,"Group ID Not Found",IF($J91&gt;$I91,"Pickup Above Block",IF(AND($H91&lt;&gt;"",$I91&gt;$H91),"Block Above Availability",IF(OR($E91&lt;INDEX('Group Bookings'!$J$2:$J$151,MATCH($B91,'Group Bookings'!$A$2:$A$151,0)),$E91&gt;=INDEX('Group Bookings'!$K$2:$K$151,MATCH($B91,'Group Bookings'!$A$2:$A$151,0))),"Date Outside Group Stay","OK"))))),"Group ID Not Found")</f>
        <v/>
      </c>
      <c r="S91" s="26" t="inlineStr"/>
    </row>
    <row r="92">
      <c r="A92" s="26" t="inlineStr"/>
      <c r="B92" s="26" t="inlineStr"/>
      <c r="C92" s="34">
        <f>IFERROR(IF($B92="","",INDEX('Group Bookings'!$C$2:$C$151,MATCH($B92,'Group Bookings'!$A$2:$A$151,0))),"Group ID Not Found")</f>
        <v/>
      </c>
      <c r="D92" s="34">
        <f>IFERROR(IF($B92="","",INDEX('Group Bookings'!$E$2:$E$151,MATCH($B92,'Group Bookings'!$A$2:$A$151,0))),"Group ID Not Found")</f>
        <v/>
      </c>
      <c r="E92" s="27" t="inlineStr"/>
      <c r="F92" s="41">
        <f>IFERROR(IF($E92="","",$E92),"")</f>
        <v/>
      </c>
      <c r="G92" s="26" t="inlineStr"/>
      <c r="H92" s="28" t="inlineStr"/>
      <c r="I92" s="28" t="inlineStr"/>
      <c r="J92" s="28" t="inlineStr"/>
      <c r="K92" s="29">
        <f>IFERROR(IF($B92="","",$I92-$J92),"")</f>
        <v/>
      </c>
      <c r="L92" s="30">
        <f>IFERROR(IF($B92="","",$J92/$I92),"")</f>
        <v/>
      </c>
      <c r="M92" s="32" t="inlineStr"/>
      <c r="N92" s="31">
        <f>IFERROR(IF($B92="","",$I92*$M92),"")</f>
        <v/>
      </c>
      <c r="O92" s="31">
        <f>IFERROR(IF($B92="","",$J92*$M92),"")</f>
        <v/>
      </c>
      <c r="P92" s="30">
        <f>IFERROR(IF($B92="","",$I92/$H92),"")</f>
        <v/>
      </c>
      <c r="Q92" s="36">
        <f>IFERROR(IF($B92="","",INDEX('Group Bookings'!$L$2:$L$151,MATCH($B92,'Group Bookings'!$A$2:$A$151,0))),"")</f>
        <v/>
      </c>
      <c r="R92" s="34">
        <f>IFERROR(IF($B92="","",IF(COUNTIF('Group Bookings'!$A$2:$A$151,$B92)=0,"Group ID Not Found",IF($J92&gt;$I92,"Pickup Above Block",IF(AND($H92&lt;&gt;"",$I92&gt;$H92),"Block Above Availability",IF(OR($E92&lt;INDEX('Group Bookings'!$J$2:$J$151,MATCH($B92,'Group Bookings'!$A$2:$A$151,0)),$E92&gt;=INDEX('Group Bookings'!$K$2:$K$151,MATCH($B92,'Group Bookings'!$A$2:$A$151,0))),"Date Outside Group Stay","OK"))))),"Group ID Not Found")</f>
        <v/>
      </c>
      <c r="S92" s="26" t="inlineStr"/>
    </row>
    <row r="93">
      <c r="A93" s="26" t="inlineStr"/>
      <c r="B93" s="26" t="inlineStr"/>
      <c r="C93" s="34">
        <f>IFERROR(IF($B93="","",INDEX('Group Bookings'!$C$2:$C$151,MATCH($B93,'Group Bookings'!$A$2:$A$151,0))),"Group ID Not Found")</f>
        <v/>
      </c>
      <c r="D93" s="34">
        <f>IFERROR(IF($B93="","",INDEX('Group Bookings'!$E$2:$E$151,MATCH($B93,'Group Bookings'!$A$2:$A$151,0))),"Group ID Not Found")</f>
        <v/>
      </c>
      <c r="E93" s="27" t="inlineStr"/>
      <c r="F93" s="41">
        <f>IFERROR(IF($E93="","",$E93),"")</f>
        <v/>
      </c>
      <c r="G93" s="26" t="inlineStr"/>
      <c r="H93" s="28" t="inlineStr"/>
      <c r="I93" s="28" t="inlineStr"/>
      <c r="J93" s="28" t="inlineStr"/>
      <c r="K93" s="29">
        <f>IFERROR(IF($B93="","",$I93-$J93),"")</f>
        <v/>
      </c>
      <c r="L93" s="30">
        <f>IFERROR(IF($B93="","",$J93/$I93),"")</f>
        <v/>
      </c>
      <c r="M93" s="32" t="inlineStr"/>
      <c r="N93" s="31">
        <f>IFERROR(IF($B93="","",$I93*$M93),"")</f>
        <v/>
      </c>
      <c r="O93" s="31">
        <f>IFERROR(IF($B93="","",$J93*$M93),"")</f>
        <v/>
      </c>
      <c r="P93" s="30">
        <f>IFERROR(IF($B93="","",$I93/$H93),"")</f>
        <v/>
      </c>
      <c r="Q93" s="36">
        <f>IFERROR(IF($B93="","",INDEX('Group Bookings'!$L$2:$L$151,MATCH($B93,'Group Bookings'!$A$2:$A$151,0))),"")</f>
        <v/>
      </c>
      <c r="R93" s="34">
        <f>IFERROR(IF($B93="","",IF(COUNTIF('Group Bookings'!$A$2:$A$151,$B93)=0,"Group ID Not Found",IF($J93&gt;$I93,"Pickup Above Block",IF(AND($H93&lt;&gt;"",$I93&gt;$H93),"Block Above Availability",IF(OR($E93&lt;INDEX('Group Bookings'!$J$2:$J$151,MATCH($B93,'Group Bookings'!$A$2:$A$151,0)),$E93&gt;=INDEX('Group Bookings'!$K$2:$K$151,MATCH($B93,'Group Bookings'!$A$2:$A$151,0))),"Date Outside Group Stay","OK"))))),"Group ID Not Found")</f>
        <v/>
      </c>
      <c r="S93" s="26" t="inlineStr"/>
    </row>
    <row r="94">
      <c r="A94" s="26" t="inlineStr"/>
      <c r="B94" s="26" t="inlineStr"/>
      <c r="C94" s="34">
        <f>IFERROR(IF($B94="","",INDEX('Group Bookings'!$C$2:$C$151,MATCH($B94,'Group Bookings'!$A$2:$A$151,0))),"Group ID Not Found")</f>
        <v/>
      </c>
      <c r="D94" s="34">
        <f>IFERROR(IF($B94="","",INDEX('Group Bookings'!$E$2:$E$151,MATCH($B94,'Group Bookings'!$A$2:$A$151,0))),"Group ID Not Found")</f>
        <v/>
      </c>
      <c r="E94" s="27" t="inlineStr"/>
      <c r="F94" s="41">
        <f>IFERROR(IF($E94="","",$E94),"")</f>
        <v/>
      </c>
      <c r="G94" s="26" t="inlineStr"/>
      <c r="H94" s="28" t="inlineStr"/>
      <c r="I94" s="28" t="inlineStr"/>
      <c r="J94" s="28" t="inlineStr"/>
      <c r="K94" s="29">
        <f>IFERROR(IF($B94="","",$I94-$J94),"")</f>
        <v/>
      </c>
      <c r="L94" s="30">
        <f>IFERROR(IF($B94="","",$J94/$I94),"")</f>
        <v/>
      </c>
      <c r="M94" s="32" t="inlineStr"/>
      <c r="N94" s="31">
        <f>IFERROR(IF($B94="","",$I94*$M94),"")</f>
        <v/>
      </c>
      <c r="O94" s="31">
        <f>IFERROR(IF($B94="","",$J94*$M94),"")</f>
        <v/>
      </c>
      <c r="P94" s="30">
        <f>IFERROR(IF($B94="","",$I94/$H94),"")</f>
        <v/>
      </c>
      <c r="Q94" s="36">
        <f>IFERROR(IF($B94="","",INDEX('Group Bookings'!$L$2:$L$151,MATCH($B94,'Group Bookings'!$A$2:$A$151,0))),"")</f>
        <v/>
      </c>
      <c r="R94" s="34">
        <f>IFERROR(IF($B94="","",IF(COUNTIF('Group Bookings'!$A$2:$A$151,$B94)=0,"Group ID Not Found",IF($J94&gt;$I94,"Pickup Above Block",IF(AND($H94&lt;&gt;"",$I94&gt;$H94),"Block Above Availability",IF(OR($E94&lt;INDEX('Group Bookings'!$J$2:$J$151,MATCH($B94,'Group Bookings'!$A$2:$A$151,0)),$E94&gt;=INDEX('Group Bookings'!$K$2:$K$151,MATCH($B94,'Group Bookings'!$A$2:$A$151,0))),"Date Outside Group Stay","OK"))))),"Group ID Not Found")</f>
        <v/>
      </c>
      <c r="S94" s="26" t="inlineStr"/>
    </row>
    <row r="95">
      <c r="A95" s="26" t="inlineStr"/>
      <c r="B95" s="26" t="inlineStr"/>
      <c r="C95" s="34">
        <f>IFERROR(IF($B95="","",INDEX('Group Bookings'!$C$2:$C$151,MATCH($B95,'Group Bookings'!$A$2:$A$151,0))),"Group ID Not Found")</f>
        <v/>
      </c>
      <c r="D95" s="34">
        <f>IFERROR(IF($B95="","",INDEX('Group Bookings'!$E$2:$E$151,MATCH($B95,'Group Bookings'!$A$2:$A$151,0))),"Group ID Not Found")</f>
        <v/>
      </c>
      <c r="E95" s="27" t="inlineStr"/>
      <c r="F95" s="41">
        <f>IFERROR(IF($E95="","",$E95),"")</f>
        <v/>
      </c>
      <c r="G95" s="26" t="inlineStr"/>
      <c r="H95" s="28" t="inlineStr"/>
      <c r="I95" s="28" t="inlineStr"/>
      <c r="J95" s="28" t="inlineStr"/>
      <c r="K95" s="29">
        <f>IFERROR(IF($B95="","",$I95-$J95),"")</f>
        <v/>
      </c>
      <c r="L95" s="30">
        <f>IFERROR(IF($B95="","",$J95/$I95),"")</f>
        <v/>
      </c>
      <c r="M95" s="32" t="inlineStr"/>
      <c r="N95" s="31">
        <f>IFERROR(IF($B95="","",$I95*$M95),"")</f>
        <v/>
      </c>
      <c r="O95" s="31">
        <f>IFERROR(IF($B95="","",$J95*$M95),"")</f>
        <v/>
      </c>
      <c r="P95" s="30">
        <f>IFERROR(IF($B95="","",$I95/$H95),"")</f>
        <v/>
      </c>
      <c r="Q95" s="36">
        <f>IFERROR(IF($B95="","",INDEX('Group Bookings'!$L$2:$L$151,MATCH($B95,'Group Bookings'!$A$2:$A$151,0))),"")</f>
        <v/>
      </c>
      <c r="R95" s="34">
        <f>IFERROR(IF($B95="","",IF(COUNTIF('Group Bookings'!$A$2:$A$151,$B95)=0,"Group ID Not Found",IF($J95&gt;$I95,"Pickup Above Block",IF(AND($H95&lt;&gt;"",$I95&gt;$H95),"Block Above Availability",IF(OR($E95&lt;INDEX('Group Bookings'!$J$2:$J$151,MATCH($B95,'Group Bookings'!$A$2:$A$151,0)),$E95&gt;=INDEX('Group Bookings'!$K$2:$K$151,MATCH($B95,'Group Bookings'!$A$2:$A$151,0))),"Date Outside Group Stay","OK"))))),"Group ID Not Found")</f>
        <v/>
      </c>
      <c r="S95" s="26" t="inlineStr"/>
    </row>
    <row r="96">
      <c r="A96" s="26" t="inlineStr"/>
      <c r="B96" s="26" t="inlineStr"/>
      <c r="C96" s="34">
        <f>IFERROR(IF($B96="","",INDEX('Group Bookings'!$C$2:$C$151,MATCH($B96,'Group Bookings'!$A$2:$A$151,0))),"Group ID Not Found")</f>
        <v/>
      </c>
      <c r="D96" s="34">
        <f>IFERROR(IF($B96="","",INDEX('Group Bookings'!$E$2:$E$151,MATCH($B96,'Group Bookings'!$A$2:$A$151,0))),"Group ID Not Found")</f>
        <v/>
      </c>
      <c r="E96" s="27" t="inlineStr"/>
      <c r="F96" s="41">
        <f>IFERROR(IF($E96="","",$E96),"")</f>
        <v/>
      </c>
      <c r="G96" s="26" t="inlineStr"/>
      <c r="H96" s="28" t="inlineStr"/>
      <c r="I96" s="28" t="inlineStr"/>
      <c r="J96" s="28" t="inlineStr"/>
      <c r="K96" s="29">
        <f>IFERROR(IF($B96="","",$I96-$J96),"")</f>
        <v/>
      </c>
      <c r="L96" s="30">
        <f>IFERROR(IF($B96="","",$J96/$I96),"")</f>
        <v/>
      </c>
      <c r="M96" s="32" t="inlineStr"/>
      <c r="N96" s="31">
        <f>IFERROR(IF($B96="","",$I96*$M96),"")</f>
        <v/>
      </c>
      <c r="O96" s="31">
        <f>IFERROR(IF($B96="","",$J96*$M96),"")</f>
        <v/>
      </c>
      <c r="P96" s="30">
        <f>IFERROR(IF($B96="","",$I96/$H96),"")</f>
        <v/>
      </c>
      <c r="Q96" s="36">
        <f>IFERROR(IF($B96="","",INDEX('Group Bookings'!$L$2:$L$151,MATCH($B96,'Group Bookings'!$A$2:$A$151,0))),"")</f>
        <v/>
      </c>
      <c r="R96" s="34">
        <f>IFERROR(IF($B96="","",IF(COUNTIF('Group Bookings'!$A$2:$A$151,$B96)=0,"Group ID Not Found",IF($J96&gt;$I96,"Pickup Above Block",IF(AND($H96&lt;&gt;"",$I96&gt;$H96),"Block Above Availability",IF(OR($E96&lt;INDEX('Group Bookings'!$J$2:$J$151,MATCH($B96,'Group Bookings'!$A$2:$A$151,0)),$E96&gt;=INDEX('Group Bookings'!$K$2:$K$151,MATCH($B96,'Group Bookings'!$A$2:$A$151,0))),"Date Outside Group Stay","OK"))))),"Group ID Not Found")</f>
        <v/>
      </c>
      <c r="S96" s="26" t="inlineStr"/>
    </row>
    <row r="97">
      <c r="A97" s="26" t="inlineStr"/>
      <c r="B97" s="26" t="inlineStr"/>
      <c r="C97" s="34">
        <f>IFERROR(IF($B97="","",INDEX('Group Bookings'!$C$2:$C$151,MATCH($B97,'Group Bookings'!$A$2:$A$151,0))),"Group ID Not Found")</f>
        <v/>
      </c>
      <c r="D97" s="34">
        <f>IFERROR(IF($B97="","",INDEX('Group Bookings'!$E$2:$E$151,MATCH($B97,'Group Bookings'!$A$2:$A$151,0))),"Group ID Not Found")</f>
        <v/>
      </c>
      <c r="E97" s="27" t="inlineStr"/>
      <c r="F97" s="41">
        <f>IFERROR(IF($E97="","",$E97),"")</f>
        <v/>
      </c>
      <c r="G97" s="26" t="inlineStr"/>
      <c r="H97" s="28" t="inlineStr"/>
      <c r="I97" s="28" t="inlineStr"/>
      <c r="J97" s="28" t="inlineStr"/>
      <c r="K97" s="29">
        <f>IFERROR(IF($B97="","",$I97-$J97),"")</f>
        <v/>
      </c>
      <c r="L97" s="30">
        <f>IFERROR(IF($B97="","",$J97/$I97),"")</f>
        <v/>
      </c>
      <c r="M97" s="32" t="inlineStr"/>
      <c r="N97" s="31">
        <f>IFERROR(IF($B97="","",$I97*$M97),"")</f>
        <v/>
      </c>
      <c r="O97" s="31">
        <f>IFERROR(IF($B97="","",$J97*$M97),"")</f>
        <v/>
      </c>
      <c r="P97" s="30">
        <f>IFERROR(IF($B97="","",$I97/$H97),"")</f>
        <v/>
      </c>
      <c r="Q97" s="36">
        <f>IFERROR(IF($B97="","",INDEX('Group Bookings'!$L$2:$L$151,MATCH($B97,'Group Bookings'!$A$2:$A$151,0))),"")</f>
        <v/>
      </c>
      <c r="R97" s="34">
        <f>IFERROR(IF($B97="","",IF(COUNTIF('Group Bookings'!$A$2:$A$151,$B97)=0,"Group ID Not Found",IF($J97&gt;$I97,"Pickup Above Block",IF(AND($H97&lt;&gt;"",$I97&gt;$H97),"Block Above Availability",IF(OR($E97&lt;INDEX('Group Bookings'!$J$2:$J$151,MATCH($B97,'Group Bookings'!$A$2:$A$151,0)),$E97&gt;=INDEX('Group Bookings'!$K$2:$K$151,MATCH($B97,'Group Bookings'!$A$2:$A$151,0))),"Date Outside Group Stay","OK"))))),"Group ID Not Found")</f>
        <v/>
      </c>
      <c r="S97" s="26" t="inlineStr"/>
    </row>
    <row r="98">
      <c r="A98" s="26" t="inlineStr"/>
      <c r="B98" s="26" t="inlineStr"/>
      <c r="C98" s="34">
        <f>IFERROR(IF($B98="","",INDEX('Group Bookings'!$C$2:$C$151,MATCH($B98,'Group Bookings'!$A$2:$A$151,0))),"Group ID Not Found")</f>
        <v/>
      </c>
      <c r="D98" s="34">
        <f>IFERROR(IF($B98="","",INDEX('Group Bookings'!$E$2:$E$151,MATCH($B98,'Group Bookings'!$A$2:$A$151,0))),"Group ID Not Found")</f>
        <v/>
      </c>
      <c r="E98" s="27" t="inlineStr"/>
      <c r="F98" s="41">
        <f>IFERROR(IF($E98="","",$E98),"")</f>
        <v/>
      </c>
      <c r="G98" s="26" t="inlineStr"/>
      <c r="H98" s="28" t="inlineStr"/>
      <c r="I98" s="28" t="inlineStr"/>
      <c r="J98" s="28" t="inlineStr"/>
      <c r="K98" s="29">
        <f>IFERROR(IF($B98="","",$I98-$J98),"")</f>
        <v/>
      </c>
      <c r="L98" s="30">
        <f>IFERROR(IF($B98="","",$J98/$I98),"")</f>
        <v/>
      </c>
      <c r="M98" s="32" t="inlineStr"/>
      <c r="N98" s="31">
        <f>IFERROR(IF($B98="","",$I98*$M98),"")</f>
        <v/>
      </c>
      <c r="O98" s="31">
        <f>IFERROR(IF($B98="","",$J98*$M98),"")</f>
        <v/>
      </c>
      <c r="P98" s="30">
        <f>IFERROR(IF($B98="","",$I98/$H98),"")</f>
        <v/>
      </c>
      <c r="Q98" s="36">
        <f>IFERROR(IF($B98="","",INDEX('Group Bookings'!$L$2:$L$151,MATCH($B98,'Group Bookings'!$A$2:$A$151,0))),"")</f>
        <v/>
      </c>
      <c r="R98" s="34">
        <f>IFERROR(IF($B98="","",IF(COUNTIF('Group Bookings'!$A$2:$A$151,$B98)=0,"Group ID Not Found",IF($J98&gt;$I98,"Pickup Above Block",IF(AND($H98&lt;&gt;"",$I98&gt;$H98),"Block Above Availability",IF(OR($E98&lt;INDEX('Group Bookings'!$J$2:$J$151,MATCH($B98,'Group Bookings'!$A$2:$A$151,0)),$E98&gt;=INDEX('Group Bookings'!$K$2:$K$151,MATCH($B98,'Group Bookings'!$A$2:$A$151,0))),"Date Outside Group Stay","OK"))))),"Group ID Not Found")</f>
        <v/>
      </c>
      <c r="S98" s="26" t="inlineStr"/>
    </row>
    <row r="99">
      <c r="A99" s="26" t="inlineStr"/>
      <c r="B99" s="26" t="inlineStr"/>
      <c r="C99" s="34">
        <f>IFERROR(IF($B99="","",INDEX('Group Bookings'!$C$2:$C$151,MATCH($B99,'Group Bookings'!$A$2:$A$151,0))),"Group ID Not Found")</f>
        <v/>
      </c>
      <c r="D99" s="34">
        <f>IFERROR(IF($B99="","",INDEX('Group Bookings'!$E$2:$E$151,MATCH($B99,'Group Bookings'!$A$2:$A$151,0))),"Group ID Not Found")</f>
        <v/>
      </c>
      <c r="E99" s="27" t="inlineStr"/>
      <c r="F99" s="41">
        <f>IFERROR(IF($E99="","",$E99),"")</f>
        <v/>
      </c>
      <c r="G99" s="26" t="inlineStr"/>
      <c r="H99" s="28" t="inlineStr"/>
      <c r="I99" s="28" t="inlineStr"/>
      <c r="J99" s="28" t="inlineStr"/>
      <c r="K99" s="29">
        <f>IFERROR(IF($B99="","",$I99-$J99),"")</f>
        <v/>
      </c>
      <c r="L99" s="30">
        <f>IFERROR(IF($B99="","",$J99/$I99),"")</f>
        <v/>
      </c>
      <c r="M99" s="32" t="inlineStr"/>
      <c r="N99" s="31">
        <f>IFERROR(IF($B99="","",$I99*$M99),"")</f>
        <v/>
      </c>
      <c r="O99" s="31">
        <f>IFERROR(IF($B99="","",$J99*$M99),"")</f>
        <v/>
      </c>
      <c r="P99" s="30">
        <f>IFERROR(IF($B99="","",$I99/$H99),"")</f>
        <v/>
      </c>
      <c r="Q99" s="36">
        <f>IFERROR(IF($B99="","",INDEX('Group Bookings'!$L$2:$L$151,MATCH($B99,'Group Bookings'!$A$2:$A$151,0))),"")</f>
        <v/>
      </c>
      <c r="R99" s="34">
        <f>IFERROR(IF($B99="","",IF(COUNTIF('Group Bookings'!$A$2:$A$151,$B99)=0,"Group ID Not Found",IF($J99&gt;$I99,"Pickup Above Block",IF(AND($H99&lt;&gt;"",$I99&gt;$H99),"Block Above Availability",IF(OR($E99&lt;INDEX('Group Bookings'!$J$2:$J$151,MATCH($B99,'Group Bookings'!$A$2:$A$151,0)),$E99&gt;=INDEX('Group Bookings'!$K$2:$K$151,MATCH($B99,'Group Bookings'!$A$2:$A$151,0))),"Date Outside Group Stay","OK"))))),"Group ID Not Found")</f>
        <v/>
      </c>
      <c r="S99" s="26" t="inlineStr"/>
    </row>
    <row r="100">
      <c r="A100" s="26" t="inlineStr"/>
      <c r="B100" s="26" t="inlineStr"/>
      <c r="C100" s="34">
        <f>IFERROR(IF($B100="","",INDEX('Group Bookings'!$C$2:$C$151,MATCH($B100,'Group Bookings'!$A$2:$A$151,0))),"Group ID Not Found")</f>
        <v/>
      </c>
      <c r="D100" s="34">
        <f>IFERROR(IF($B100="","",INDEX('Group Bookings'!$E$2:$E$151,MATCH($B100,'Group Bookings'!$A$2:$A$151,0))),"Group ID Not Found")</f>
        <v/>
      </c>
      <c r="E100" s="27" t="inlineStr"/>
      <c r="F100" s="41">
        <f>IFERROR(IF($E100="","",$E100),"")</f>
        <v/>
      </c>
      <c r="G100" s="26" t="inlineStr"/>
      <c r="H100" s="28" t="inlineStr"/>
      <c r="I100" s="28" t="inlineStr"/>
      <c r="J100" s="28" t="inlineStr"/>
      <c r="K100" s="29">
        <f>IFERROR(IF($B100="","",$I100-$J100),"")</f>
        <v/>
      </c>
      <c r="L100" s="30">
        <f>IFERROR(IF($B100="","",$J100/$I100),"")</f>
        <v/>
      </c>
      <c r="M100" s="32" t="inlineStr"/>
      <c r="N100" s="31">
        <f>IFERROR(IF($B100="","",$I100*$M100),"")</f>
        <v/>
      </c>
      <c r="O100" s="31">
        <f>IFERROR(IF($B100="","",$J100*$M100),"")</f>
        <v/>
      </c>
      <c r="P100" s="30">
        <f>IFERROR(IF($B100="","",$I100/$H100),"")</f>
        <v/>
      </c>
      <c r="Q100" s="36">
        <f>IFERROR(IF($B100="","",INDEX('Group Bookings'!$L$2:$L$151,MATCH($B100,'Group Bookings'!$A$2:$A$151,0))),"")</f>
        <v/>
      </c>
      <c r="R100" s="34">
        <f>IFERROR(IF($B100="","",IF(COUNTIF('Group Bookings'!$A$2:$A$151,$B100)=0,"Group ID Not Found",IF($J100&gt;$I100,"Pickup Above Block",IF(AND($H100&lt;&gt;"",$I100&gt;$H100),"Block Above Availability",IF(OR($E100&lt;INDEX('Group Bookings'!$J$2:$J$151,MATCH($B100,'Group Bookings'!$A$2:$A$151,0)),$E100&gt;=INDEX('Group Bookings'!$K$2:$K$151,MATCH($B100,'Group Bookings'!$A$2:$A$151,0))),"Date Outside Group Stay","OK"))))),"Group ID Not Found")</f>
        <v/>
      </c>
      <c r="S100" s="26" t="inlineStr"/>
    </row>
    <row r="101">
      <c r="A101" s="26" t="inlineStr"/>
      <c r="B101" s="26" t="inlineStr"/>
      <c r="C101" s="34">
        <f>IFERROR(IF($B101="","",INDEX('Group Bookings'!$C$2:$C$151,MATCH($B101,'Group Bookings'!$A$2:$A$151,0))),"Group ID Not Found")</f>
        <v/>
      </c>
      <c r="D101" s="34">
        <f>IFERROR(IF($B101="","",INDEX('Group Bookings'!$E$2:$E$151,MATCH($B101,'Group Bookings'!$A$2:$A$151,0))),"Group ID Not Found")</f>
        <v/>
      </c>
      <c r="E101" s="27" t="inlineStr"/>
      <c r="F101" s="41">
        <f>IFERROR(IF($E101="","",$E101),"")</f>
        <v/>
      </c>
      <c r="G101" s="26" t="inlineStr"/>
      <c r="H101" s="28" t="inlineStr"/>
      <c r="I101" s="28" t="inlineStr"/>
      <c r="J101" s="28" t="inlineStr"/>
      <c r="K101" s="29">
        <f>IFERROR(IF($B101="","",$I101-$J101),"")</f>
        <v/>
      </c>
      <c r="L101" s="30">
        <f>IFERROR(IF($B101="","",$J101/$I101),"")</f>
        <v/>
      </c>
      <c r="M101" s="32" t="inlineStr"/>
      <c r="N101" s="31">
        <f>IFERROR(IF($B101="","",$I101*$M101),"")</f>
        <v/>
      </c>
      <c r="O101" s="31">
        <f>IFERROR(IF($B101="","",$J101*$M101),"")</f>
        <v/>
      </c>
      <c r="P101" s="30">
        <f>IFERROR(IF($B101="","",$I101/$H101),"")</f>
        <v/>
      </c>
      <c r="Q101" s="36">
        <f>IFERROR(IF($B101="","",INDEX('Group Bookings'!$L$2:$L$151,MATCH($B101,'Group Bookings'!$A$2:$A$151,0))),"")</f>
        <v/>
      </c>
      <c r="R101" s="34">
        <f>IFERROR(IF($B101="","",IF(COUNTIF('Group Bookings'!$A$2:$A$151,$B101)=0,"Group ID Not Found",IF($J101&gt;$I101,"Pickup Above Block",IF(AND($H101&lt;&gt;"",$I101&gt;$H101),"Block Above Availability",IF(OR($E101&lt;INDEX('Group Bookings'!$J$2:$J$151,MATCH($B101,'Group Bookings'!$A$2:$A$151,0)),$E101&gt;=INDEX('Group Bookings'!$K$2:$K$151,MATCH($B101,'Group Bookings'!$A$2:$A$151,0))),"Date Outside Group Stay","OK"))))),"Group ID Not Found")</f>
        <v/>
      </c>
      <c r="S101" s="26" t="inlineStr"/>
    </row>
    <row r="102">
      <c r="A102" s="26" t="inlineStr"/>
      <c r="B102" s="26" t="inlineStr"/>
      <c r="C102" s="34">
        <f>IFERROR(IF($B102="","",INDEX('Group Bookings'!$C$2:$C$151,MATCH($B102,'Group Bookings'!$A$2:$A$151,0))),"Group ID Not Found")</f>
        <v/>
      </c>
      <c r="D102" s="34">
        <f>IFERROR(IF($B102="","",INDEX('Group Bookings'!$E$2:$E$151,MATCH($B102,'Group Bookings'!$A$2:$A$151,0))),"Group ID Not Found")</f>
        <v/>
      </c>
      <c r="E102" s="27" t="inlineStr"/>
      <c r="F102" s="41">
        <f>IFERROR(IF($E102="","",$E102),"")</f>
        <v/>
      </c>
      <c r="G102" s="26" t="inlineStr"/>
      <c r="H102" s="28" t="inlineStr"/>
      <c r="I102" s="28" t="inlineStr"/>
      <c r="J102" s="28" t="inlineStr"/>
      <c r="K102" s="29">
        <f>IFERROR(IF($B102="","",$I102-$J102),"")</f>
        <v/>
      </c>
      <c r="L102" s="30">
        <f>IFERROR(IF($B102="","",$J102/$I102),"")</f>
        <v/>
      </c>
      <c r="M102" s="32" t="inlineStr"/>
      <c r="N102" s="31">
        <f>IFERROR(IF($B102="","",$I102*$M102),"")</f>
        <v/>
      </c>
      <c r="O102" s="31">
        <f>IFERROR(IF($B102="","",$J102*$M102),"")</f>
        <v/>
      </c>
      <c r="P102" s="30">
        <f>IFERROR(IF($B102="","",$I102/$H102),"")</f>
        <v/>
      </c>
      <c r="Q102" s="36">
        <f>IFERROR(IF($B102="","",INDEX('Group Bookings'!$L$2:$L$151,MATCH($B102,'Group Bookings'!$A$2:$A$151,0))),"")</f>
        <v/>
      </c>
      <c r="R102" s="34">
        <f>IFERROR(IF($B102="","",IF(COUNTIF('Group Bookings'!$A$2:$A$151,$B102)=0,"Group ID Not Found",IF($J102&gt;$I102,"Pickup Above Block",IF(AND($H102&lt;&gt;"",$I102&gt;$H102),"Block Above Availability",IF(OR($E102&lt;INDEX('Group Bookings'!$J$2:$J$151,MATCH($B102,'Group Bookings'!$A$2:$A$151,0)),$E102&gt;=INDEX('Group Bookings'!$K$2:$K$151,MATCH($B102,'Group Bookings'!$A$2:$A$151,0))),"Date Outside Group Stay","OK"))))),"Group ID Not Found")</f>
        <v/>
      </c>
      <c r="S102" s="26" t="inlineStr"/>
    </row>
    <row r="103">
      <c r="A103" s="26" t="inlineStr"/>
      <c r="B103" s="26" t="inlineStr"/>
      <c r="C103" s="34">
        <f>IFERROR(IF($B103="","",INDEX('Group Bookings'!$C$2:$C$151,MATCH($B103,'Group Bookings'!$A$2:$A$151,0))),"Group ID Not Found")</f>
        <v/>
      </c>
      <c r="D103" s="34">
        <f>IFERROR(IF($B103="","",INDEX('Group Bookings'!$E$2:$E$151,MATCH($B103,'Group Bookings'!$A$2:$A$151,0))),"Group ID Not Found")</f>
        <v/>
      </c>
      <c r="E103" s="27" t="inlineStr"/>
      <c r="F103" s="41">
        <f>IFERROR(IF($E103="","",$E103),"")</f>
        <v/>
      </c>
      <c r="G103" s="26" t="inlineStr"/>
      <c r="H103" s="28" t="inlineStr"/>
      <c r="I103" s="28" t="inlineStr"/>
      <c r="J103" s="28" t="inlineStr"/>
      <c r="K103" s="29">
        <f>IFERROR(IF($B103="","",$I103-$J103),"")</f>
        <v/>
      </c>
      <c r="L103" s="30">
        <f>IFERROR(IF($B103="","",$J103/$I103),"")</f>
        <v/>
      </c>
      <c r="M103" s="32" t="inlineStr"/>
      <c r="N103" s="31">
        <f>IFERROR(IF($B103="","",$I103*$M103),"")</f>
        <v/>
      </c>
      <c r="O103" s="31">
        <f>IFERROR(IF($B103="","",$J103*$M103),"")</f>
        <v/>
      </c>
      <c r="P103" s="30">
        <f>IFERROR(IF($B103="","",$I103/$H103),"")</f>
        <v/>
      </c>
      <c r="Q103" s="36">
        <f>IFERROR(IF($B103="","",INDEX('Group Bookings'!$L$2:$L$151,MATCH($B103,'Group Bookings'!$A$2:$A$151,0))),"")</f>
        <v/>
      </c>
      <c r="R103" s="34">
        <f>IFERROR(IF($B103="","",IF(COUNTIF('Group Bookings'!$A$2:$A$151,$B103)=0,"Group ID Not Found",IF($J103&gt;$I103,"Pickup Above Block",IF(AND($H103&lt;&gt;"",$I103&gt;$H103),"Block Above Availability",IF(OR($E103&lt;INDEX('Group Bookings'!$J$2:$J$151,MATCH($B103,'Group Bookings'!$A$2:$A$151,0)),$E103&gt;=INDEX('Group Bookings'!$K$2:$K$151,MATCH($B103,'Group Bookings'!$A$2:$A$151,0))),"Date Outside Group Stay","OK"))))),"Group ID Not Found")</f>
        <v/>
      </c>
      <c r="S103" s="26" t="inlineStr"/>
    </row>
    <row r="104">
      <c r="A104" s="26" t="inlineStr"/>
      <c r="B104" s="26" t="inlineStr"/>
      <c r="C104" s="34">
        <f>IFERROR(IF($B104="","",INDEX('Group Bookings'!$C$2:$C$151,MATCH($B104,'Group Bookings'!$A$2:$A$151,0))),"Group ID Not Found")</f>
        <v/>
      </c>
      <c r="D104" s="34">
        <f>IFERROR(IF($B104="","",INDEX('Group Bookings'!$E$2:$E$151,MATCH($B104,'Group Bookings'!$A$2:$A$151,0))),"Group ID Not Found")</f>
        <v/>
      </c>
      <c r="E104" s="27" t="inlineStr"/>
      <c r="F104" s="41">
        <f>IFERROR(IF($E104="","",$E104),"")</f>
        <v/>
      </c>
      <c r="G104" s="26" t="inlineStr"/>
      <c r="H104" s="28" t="inlineStr"/>
      <c r="I104" s="28" t="inlineStr"/>
      <c r="J104" s="28" t="inlineStr"/>
      <c r="K104" s="29">
        <f>IFERROR(IF($B104="","",$I104-$J104),"")</f>
        <v/>
      </c>
      <c r="L104" s="30">
        <f>IFERROR(IF($B104="","",$J104/$I104),"")</f>
        <v/>
      </c>
      <c r="M104" s="32" t="inlineStr"/>
      <c r="N104" s="31">
        <f>IFERROR(IF($B104="","",$I104*$M104),"")</f>
        <v/>
      </c>
      <c r="O104" s="31">
        <f>IFERROR(IF($B104="","",$J104*$M104),"")</f>
        <v/>
      </c>
      <c r="P104" s="30">
        <f>IFERROR(IF($B104="","",$I104/$H104),"")</f>
        <v/>
      </c>
      <c r="Q104" s="36">
        <f>IFERROR(IF($B104="","",INDEX('Group Bookings'!$L$2:$L$151,MATCH($B104,'Group Bookings'!$A$2:$A$151,0))),"")</f>
        <v/>
      </c>
      <c r="R104" s="34">
        <f>IFERROR(IF($B104="","",IF(COUNTIF('Group Bookings'!$A$2:$A$151,$B104)=0,"Group ID Not Found",IF($J104&gt;$I104,"Pickup Above Block",IF(AND($H104&lt;&gt;"",$I104&gt;$H104),"Block Above Availability",IF(OR($E104&lt;INDEX('Group Bookings'!$J$2:$J$151,MATCH($B104,'Group Bookings'!$A$2:$A$151,0)),$E104&gt;=INDEX('Group Bookings'!$K$2:$K$151,MATCH($B104,'Group Bookings'!$A$2:$A$151,0))),"Date Outside Group Stay","OK"))))),"Group ID Not Found")</f>
        <v/>
      </c>
      <c r="S104" s="26" t="inlineStr"/>
    </row>
    <row r="105">
      <c r="A105" s="26" t="inlineStr"/>
      <c r="B105" s="26" t="inlineStr"/>
      <c r="C105" s="34">
        <f>IFERROR(IF($B105="","",INDEX('Group Bookings'!$C$2:$C$151,MATCH($B105,'Group Bookings'!$A$2:$A$151,0))),"Group ID Not Found")</f>
        <v/>
      </c>
      <c r="D105" s="34">
        <f>IFERROR(IF($B105="","",INDEX('Group Bookings'!$E$2:$E$151,MATCH($B105,'Group Bookings'!$A$2:$A$151,0))),"Group ID Not Found")</f>
        <v/>
      </c>
      <c r="E105" s="27" t="inlineStr"/>
      <c r="F105" s="41">
        <f>IFERROR(IF($E105="","",$E105),"")</f>
        <v/>
      </c>
      <c r="G105" s="26" t="inlineStr"/>
      <c r="H105" s="28" t="inlineStr"/>
      <c r="I105" s="28" t="inlineStr"/>
      <c r="J105" s="28" t="inlineStr"/>
      <c r="K105" s="29">
        <f>IFERROR(IF($B105="","",$I105-$J105),"")</f>
        <v/>
      </c>
      <c r="L105" s="30">
        <f>IFERROR(IF($B105="","",$J105/$I105),"")</f>
        <v/>
      </c>
      <c r="M105" s="32" t="inlineStr"/>
      <c r="N105" s="31">
        <f>IFERROR(IF($B105="","",$I105*$M105),"")</f>
        <v/>
      </c>
      <c r="O105" s="31">
        <f>IFERROR(IF($B105="","",$J105*$M105),"")</f>
        <v/>
      </c>
      <c r="P105" s="30">
        <f>IFERROR(IF($B105="","",$I105/$H105),"")</f>
        <v/>
      </c>
      <c r="Q105" s="36">
        <f>IFERROR(IF($B105="","",INDEX('Group Bookings'!$L$2:$L$151,MATCH($B105,'Group Bookings'!$A$2:$A$151,0))),"")</f>
        <v/>
      </c>
      <c r="R105" s="34">
        <f>IFERROR(IF($B105="","",IF(COUNTIF('Group Bookings'!$A$2:$A$151,$B105)=0,"Group ID Not Found",IF($J105&gt;$I105,"Pickup Above Block",IF(AND($H105&lt;&gt;"",$I105&gt;$H105),"Block Above Availability",IF(OR($E105&lt;INDEX('Group Bookings'!$J$2:$J$151,MATCH($B105,'Group Bookings'!$A$2:$A$151,0)),$E105&gt;=INDEX('Group Bookings'!$K$2:$K$151,MATCH($B105,'Group Bookings'!$A$2:$A$151,0))),"Date Outside Group Stay","OK"))))),"Group ID Not Found")</f>
        <v/>
      </c>
      <c r="S105" s="26" t="inlineStr"/>
    </row>
    <row r="106">
      <c r="A106" s="26" t="inlineStr"/>
      <c r="B106" s="26" t="inlineStr"/>
      <c r="C106" s="34">
        <f>IFERROR(IF($B106="","",INDEX('Group Bookings'!$C$2:$C$151,MATCH($B106,'Group Bookings'!$A$2:$A$151,0))),"Group ID Not Found")</f>
        <v/>
      </c>
      <c r="D106" s="34">
        <f>IFERROR(IF($B106="","",INDEX('Group Bookings'!$E$2:$E$151,MATCH($B106,'Group Bookings'!$A$2:$A$151,0))),"Group ID Not Found")</f>
        <v/>
      </c>
      <c r="E106" s="27" t="inlineStr"/>
      <c r="F106" s="41">
        <f>IFERROR(IF($E106="","",$E106),"")</f>
        <v/>
      </c>
      <c r="G106" s="26" t="inlineStr"/>
      <c r="H106" s="28" t="inlineStr"/>
      <c r="I106" s="28" t="inlineStr"/>
      <c r="J106" s="28" t="inlineStr"/>
      <c r="K106" s="29">
        <f>IFERROR(IF($B106="","",$I106-$J106),"")</f>
        <v/>
      </c>
      <c r="L106" s="30">
        <f>IFERROR(IF($B106="","",$J106/$I106),"")</f>
        <v/>
      </c>
      <c r="M106" s="32" t="inlineStr"/>
      <c r="N106" s="31">
        <f>IFERROR(IF($B106="","",$I106*$M106),"")</f>
        <v/>
      </c>
      <c r="O106" s="31">
        <f>IFERROR(IF($B106="","",$J106*$M106),"")</f>
        <v/>
      </c>
      <c r="P106" s="30">
        <f>IFERROR(IF($B106="","",$I106/$H106),"")</f>
        <v/>
      </c>
      <c r="Q106" s="36">
        <f>IFERROR(IF($B106="","",INDEX('Group Bookings'!$L$2:$L$151,MATCH($B106,'Group Bookings'!$A$2:$A$151,0))),"")</f>
        <v/>
      </c>
      <c r="R106" s="34">
        <f>IFERROR(IF($B106="","",IF(COUNTIF('Group Bookings'!$A$2:$A$151,$B106)=0,"Group ID Not Found",IF($J106&gt;$I106,"Pickup Above Block",IF(AND($H106&lt;&gt;"",$I106&gt;$H106),"Block Above Availability",IF(OR($E106&lt;INDEX('Group Bookings'!$J$2:$J$151,MATCH($B106,'Group Bookings'!$A$2:$A$151,0)),$E106&gt;=INDEX('Group Bookings'!$K$2:$K$151,MATCH($B106,'Group Bookings'!$A$2:$A$151,0))),"Date Outside Group Stay","OK"))))),"Group ID Not Found")</f>
        <v/>
      </c>
      <c r="S106" s="26" t="inlineStr"/>
    </row>
    <row r="107">
      <c r="A107" s="26" t="inlineStr"/>
      <c r="B107" s="26" t="inlineStr"/>
      <c r="C107" s="34">
        <f>IFERROR(IF($B107="","",INDEX('Group Bookings'!$C$2:$C$151,MATCH($B107,'Group Bookings'!$A$2:$A$151,0))),"Group ID Not Found")</f>
        <v/>
      </c>
      <c r="D107" s="34">
        <f>IFERROR(IF($B107="","",INDEX('Group Bookings'!$E$2:$E$151,MATCH($B107,'Group Bookings'!$A$2:$A$151,0))),"Group ID Not Found")</f>
        <v/>
      </c>
      <c r="E107" s="27" t="inlineStr"/>
      <c r="F107" s="41">
        <f>IFERROR(IF($E107="","",$E107),"")</f>
        <v/>
      </c>
      <c r="G107" s="26" t="inlineStr"/>
      <c r="H107" s="28" t="inlineStr"/>
      <c r="I107" s="28" t="inlineStr"/>
      <c r="J107" s="28" t="inlineStr"/>
      <c r="K107" s="29">
        <f>IFERROR(IF($B107="","",$I107-$J107),"")</f>
        <v/>
      </c>
      <c r="L107" s="30">
        <f>IFERROR(IF($B107="","",$J107/$I107),"")</f>
        <v/>
      </c>
      <c r="M107" s="32" t="inlineStr"/>
      <c r="N107" s="31">
        <f>IFERROR(IF($B107="","",$I107*$M107),"")</f>
        <v/>
      </c>
      <c r="O107" s="31">
        <f>IFERROR(IF($B107="","",$J107*$M107),"")</f>
        <v/>
      </c>
      <c r="P107" s="30">
        <f>IFERROR(IF($B107="","",$I107/$H107),"")</f>
        <v/>
      </c>
      <c r="Q107" s="36">
        <f>IFERROR(IF($B107="","",INDEX('Group Bookings'!$L$2:$L$151,MATCH($B107,'Group Bookings'!$A$2:$A$151,0))),"")</f>
        <v/>
      </c>
      <c r="R107" s="34">
        <f>IFERROR(IF($B107="","",IF(COUNTIF('Group Bookings'!$A$2:$A$151,$B107)=0,"Group ID Not Found",IF($J107&gt;$I107,"Pickup Above Block",IF(AND($H107&lt;&gt;"",$I107&gt;$H107),"Block Above Availability",IF(OR($E107&lt;INDEX('Group Bookings'!$J$2:$J$151,MATCH($B107,'Group Bookings'!$A$2:$A$151,0)),$E107&gt;=INDEX('Group Bookings'!$K$2:$K$151,MATCH($B107,'Group Bookings'!$A$2:$A$151,0))),"Date Outside Group Stay","OK"))))),"Group ID Not Found")</f>
        <v/>
      </c>
      <c r="S107" s="26" t="inlineStr"/>
    </row>
    <row r="108">
      <c r="A108" s="26" t="inlineStr"/>
      <c r="B108" s="26" t="inlineStr"/>
      <c r="C108" s="34">
        <f>IFERROR(IF($B108="","",INDEX('Group Bookings'!$C$2:$C$151,MATCH($B108,'Group Bookings'!$A$2:$A$151,0))),"Group ID Not Found")</f>
        <v/>
      </c>
      <c r="D108" s="34">
        <f>IFERROR(IF($B108="","",INDEX('Group Bookings'!$E$2:$E$151,MATCH($B108,'Group Bookings'!$A$2:$A$151,0))),"Group ID Not Found")</f>
        <v/>
      </c>
      <c r="E108" s="27" t="inlineStr"/>
      <c r="F108" s="41">
        <f>IFERROR(IF($E108="","",$E108),"")</f>
        <v/>
      </c>
      <c r="G108" s="26" t="inlineStr"/>
      <c r="H108" s="28" t="inlineStr"/>
      <c r="I108" s="28" t="inlineStr"/>
      <c r="J108" s="28" t="inlineStr"/>
      <c r="K108" s="29">
        <f>IFERROR(IF($B108="","",$I108-$J108),"")</f>
        <v/>
      </c>
      <c r="L108" s="30">
        <f>IFERROR(IF($B108="","",$J108/$I108),"")</f>
        <v/>
      </c>
      <c r="M108" s="32" t="inlineStr"/>
      <c r="N108" s="31">
        <f>IFERROR(IF($B108="","",$I108*$M108),"")</f>
        <v/>
      </c>
      <c r="O108" s="31">
        <f>IFERROR(IF($B108="","",$J108*$M108),"")</f>
        <v/>
      </c>
      <c r="P108" s="30">
        <f>IFERROR(IF($B108="","",$I108/$H108),"")</f>
        <v/>
      </c>
      <c r="Q108" s="36">
        <f>IFERROR(IF($B108="","",INDEX('Group Bookings'!$L$2:$L$151,MATCH($B108,'Group Bookings'!$A$2:$A$151,0))),"")</f>
        <v/>
      </c>
      <c r="R108" s="34">
        <f>IFERROR(IF($B108="","",IF(COUNTIF('Group Bookings'!$A$2:$A$151,$B108)=0,"Group ID Not Found",IF($J108&gt;$I108,"Pickup Above Block",IF(AND($H108&lt;&gt;"",$I108&gt;$H108),"Block Above Availability",IF(OR($E108&lt;INDEX('Group Bookings'!$J$2:$J$151,MATCH($B108,'Group Bookings'!$A$2:$A$151,0)),$E108&gt;=INDEX('Group Bookings'!$K$2:$K$151,MATCH($B108,'Group Bookings'!$A$2:$A$151,0))),"Date Outside Group Stay","OK"))))),"Group ID Not Found")</f>
        <v/>
      </c>
      <c r="S108" s="26" t="inlineStr"/>
    </row>
    <row r="109">
      <c r="A109" s="26" t="inlineStr"/>
      <c r="B109" s="26" t="inlineStr"/>
      <c r="C109" s="34">
        <f>IFERROR(IF($B109="","",INDEX('Group Bookings'!$C$2:$C$151,MATCH($B109,'Group Bookings'!$A$2:$A$151,0))),"Group ID Not Found")</f>
        <v/>
      </c>
      <c r="D109" s="34">
        <f>IFERROR(IF($B109="","",INDEX('Group Bookings'!$E$2:$E$151,MATCH($B109,'Group Bookings'!$A$2:$A$151,0))),"Group ID Not Found")</f>
        <v/>
      </c>
      <c r="E109" s="27" t="inlineStr"/>
      <c r="F109" s="41">
        <f>IFERROR(IF($E109="","",$E109),"")</f>
        <v/>
      </c>
      <c r="G109" s="26" t="inlineStr"/>
      <c r="H109" s="28" t="inlineStr"/>
      <c r="I109" s="28" t="inlineStr"/>
      <c r="J109" s="28" t="inlineStr"/>
      <c r="K109" s="29">
        <f>IFERROR(IF($B109="","",$I109-$J109),"")</f>
        <v/>
      </c>
      <c r="L109" s="30">
        <f>IFERROR(IF($B109="","",$J109/$I109),"")</f>
        <v/>
      </c>
      <c r="M109" s="32" t="inlineStr"/>
      <c r="N109" s="31">
        <f>IFERROR(IF($B109="","",$I109*$M109),"")</f>
        <v/>
      </c>
      <c r="O109" s="31">
        <f>IFERROR(IF($B109="","",$J109*$M109),"")</f>
        <v/>
      </c>
      <c r="P109" s="30">
        <f>IFERROR(IF($B109="","",$I109/$H109),"")</f>
        <v/>
      </c>
      <c r="Q109" s="36">
        <f>IFERROR(IF($B109="","",INDEX('Group Bookings'!$L$2:$L$151,MATCH($B109,'Group Bookings'!$A$2:$A$151,0))),"")</f>
        <v/>
      </c>
      <c r="R109" s="34">
        <f>IFERROR(IF($B109="","",IF(COUNTIF('Group Bookings'!$A$2:$A$151,$B109)=0,"Group ID Not Found",IF($J109&gt;$I109,"Pickup Above Block",IF(AND($H109&lt;&gt;"",$I109&gt;$H109),"Block Above Availability",IF(OR($E109&lt;INDEX('Group Bookings'!$J$2:$J$151,MATCH($B109,'Group Bookings'!$A$2:$A$151,0)),$E109&gt;=INDEX('Group Bookings'!$K$2:$K$151,MATCH($B109,'Group Bookings'!$A$2:$A$151,0))),"Date Outside Group Stay","OK"))))),"Group ID Not Found")</f>
        <v/>
      </c>
      <c r="S109" s="26" t="inlineStr"/>
    </row>
    <row r="110">
      <c r="A110" s="26" t="inlineStr"/>
      <c r="B110" s="26" t="inlineStr"/>
      <c r="C110" s="34">
        <f>IFERROR(IF($B110="","",INDEX('Group Bookings'!$C$2:$C$151,MATCH($B110,'Group Bookings'!$A$2:$A$151,0))),"Group ID Not Found")</f>
        <v/>
      </c>
      <c r="D110" s="34">
        <f>IFERROR(IF($B110="","",INDEX('Group Bookings'!$E$2:$E$151,MATCH($B110,'Group Bookings'!$A$2:$A$151,0))),"Group ID Not Found")</f>
        <v/>
      </c>
      <c r="E110" s="27" t="inlineStr"/>
      <c r="F110" s="41">
        <f>IFERROR(IF($E110="","",$E110),"")</f>
        <v/>
      </c>
      <c r="G110" s="26" t="inlineStr"/>
      <c r="H110" s="28" t="inlineStr"/>
      <c r="I110" s="28" t="inlineStr"/>
      <c r="J110" s="28" t="inlineStr"/>
      <c r="K110" s="29">
        <f>IFERROR(IF($B110="","",$I110-$J110),"")</f>
        <v/>
      </c>
      <c r="L110" s="30">
        <f>IFERROR(IF($B110="","",$J110/$I110),"")</f>
        <v/>
      </c>
      <c r="M110" s="32" t="inlineStr"/>
      <c r="N110" s="31">
        <f>IFERROR(IF($B110="","",$I110*$M110),"")</f>
        <v/>
      </c>
      <c r="O110" s="31">
        <f>IFERROR(IF($B110="","",$J110*$M110),"")</f>
        <v/>
      </c>
      <c r="P110" s="30">
        <f>IFERROR(IF($B110="","",$I110/$H110),"")</f>
        <v/>
      </c>
      <c r="Q110" s="36">
        <f>IFERROR(IF($B110="","",INDEX('Group Bookings'!$L$2:$L$151,MATCH($B110,'Group Bookings'!$A$2:$A$151,0))),"")</f>
        <v/>
      </c>
      <c r="R110" s="34">
        <f>IFERROR(IF($B110="","",IF(COUNTIF('Group Bookings'!$A$2:$A$151,$B110)=0,"Group ID Not Found",IF($J110&gt;$I110,"Pickup Above Block",IF(AND($H110&lt;&gt;"",$I110&gt;$H110),"Block Above Availability",IF(OR($E110&lt;INDEX('Group Bookings'!$J$2:$J$151,MATCH($B110,'Group Bookings'!$A$2:$A$151,0)),$E110&gt;=INDEX('Group Bookings'!$K$2:$K$151,MATCH($B110,'Group Bookings'!$A$2:$A$151,0))),"Date Outside Group Stay","OK"))))),"Group ID Not Found")</f>
        <v/>
      </c>
      <c r="S110" s="26" t="inlineStr"/>
    </row>
    <row r="111">
      <c r="A111" s="26" t="inlineStr"/>
      <c r="B111" s="26" t="inlineStr"/>
      <c r="C111" s="34">
        <f>IFERROR(IF($B111="","",INDEX('Group Bookings'!$C$2:$C$151,MATCH($B111,'Group Bookings'!$A$2:$A$151,0))),"Group ID Not Found")</f>
        <v/>
      </c>
      <c r="D111" s="34">
        <f>IFERROR(IF($B111="","",INDEX('Group Bookings'!$E$2:$E$151,MATCH($B111,'Group Bookings'!$A$2:$A$151,0))),"Group ID Not Found")</f>
        <v/>
      </c>
      <c r="E111" s="27" t="inlineStr"/>
      <c r="F111" s="41">
        <f>IFERROR(IF($E111="","",$E111),"")</f>
        <v/>
      </c>
      <c r="G111" s="26" t="inlineStr"/>
      <c r="H111" s="28" t="inlineStr"/>
      <c r="I111" s="28" t="inlineStr"/>
      <c r="J111" s="28" t="inlineStr"/>
      <c r="K111" s="29">
        <f>IFERROR(IF($B111="","",$I111-$J111),"")</f>
        <v/>
      </c>
      <c r="L111" s="30">
        <f>IFERROR(IF($B111="","",$J111/$I111),"")</f>
        <v/>
      </c>
      <c r="M111" s="32" t="inlineStr"/>
      <c r="N111" s="31">
        <f>IFERROR(IF($B111="","",$I111*$M111),"")</f>
        <v/>
      </c>
      <c r="O111" s="31">
        <f>IFERROR(IF($B111="","",$J111*$M111),"")</f>
        <v/>
      </c>
      <c r="P111" s="30">
        <f>IFERROR(IF($B111="","",$I111/$H111),"")</f>
        <v/>
      </c>
      <c r="Q111" s="36">
        <f>IFERROR(IF($B111="","",INDEX('Group Bookings'!$L$2:$L$151,MATCH($B111,'Group Bookings'!$A$2:$A$151,0))),"")</f>
        <v/>
      </c>
      <c r="R111" s="34">
        <f>IFERROR(IF($B111="","",IF(COUNTIF('Group Bookings'!$A$2:$A$151,$B111)=0,"Group ID Not Found",IF($J111&gt;$I111,"Pickup Above Block",IF(AND($H111&lt;&gt;"",$I111&gt;$H111),"Block Above Availability",IF(OR($E111&lt;INDEX('Group Bookings'!$J$2:$J$151,MATCH($B111,'Group Bookings'!$A$2:$A$151,0)),$E111&gt;=INDEX('Group Bookings'!$K$2:$K$151,MATCH($B111,'Group Bookings'!$A$2:$A$151,0))),"Date Outside Group Stay","OK"))))),"Group ID Not Found")</f>
        <v/>
      </c>
      <c r="S111" s="26" t="inlineStr"/>
    </row>
    <row r="112">
      <c r="A112" s="26" t="inlineStr"/>
      <c r="B112" s="26" t="inlineStr"/>
      <c r="C112" s="34">
        <f>IFERROR(IF($B112="","",INDEX('Group Bookings'!$C$2:$C$151,MATCH($B112,'Group Bookings'!$A$2:$A$151,0))),"Group ID Not Found")</f>
        <v/>
      </c>
      <c r="D112" s="34">
        <f>IFERROR(IF($B112="","",INDEX('Group Bookings'!$E$2:$E$151,MATCH($B112,'Group Bookings'!$A$2:$A$151,0))),"Group ID Not Found")</f>
        <v/>
      </c>
      <c r="E112" s="27" t="inlineStr"/>
      <c r="F112" s="41">
        <f>IFERROR(IF($E112="","",$E112),"")</f>
        <v/>
      </c>
      <c r="G112" s="26" t="inlineStr"/>
      <c r="H112" s="28" t="inlineStr"/>
      <c r="I112" s="28" t="inlineStr"/>
      <c r="J112" s="28" t="inlineStr"/>
      <c r="K112" s="29">
        <f>IFERROR(IF($B112="","",$I112-$J112),"")</f>
        <v/>
      </c>
      <c r="L112" s="30">
        <f>IFERROR(IF($B112="","",$J112/$I112),"")</f>
        <v/>
      </c>
      <c r="M112" s="32" t="inlineStr"/>
      <c r="N112" s="31">
        <f>IFERROR(IF($B112="","",$I112*$M112),"")</f>
        <v/>
      </c>
      <c r="O112" s="31">
        <f>IFERROR(IF($B112="","",$J112*$M112),"")</f>
        <v/>
      </c>
      <c r="P112" s="30">
        <f>IFERROR(IF($B112="","",$I112/$H112),"")</f>
        <v/>
      </c>
      <c r="Q112" s="36">
        <f>IFERROR(IF($B112="","",INDEX('Group Bookings'!$L$2:$L$151,MATCH($B112,'Group Bookings'!$A$2:$A$151,0))),"")</f>
        <v/>
      </c>
      <c r="R112" s="34">
        <f>IFERROR(IF($B112="","",IF(COUNTIF('Group Bookings'!$A$2:$A$151,$B112)=0,"Group ID Not Found",IF($J112&gt;$I112,"Pickup Above Block",IF(AND($H112&lt;&gt;"",$I112&gt;$H112),"Block Above Availability",IF(OR($E112&lt;INDEX('Group Bookings'!$J$2:$J$151,MATCH($B112,'Group Bookings'!$A$2:$A$151,0)),$E112&gt;=INDEX('Group Bookings'!$K$2:$K$151,MATCH($B112,'Group Bookings'!$A$2:$A$151,0))),"Date Outside Group Stay","OK"))))),"Group ID Not Found")</f>
        <v/>
      </c>
      <c r="S112" s="26" t="inlineStr"/>
    </row>
    <row r="113">
      <c r="A113" s="26" t="inlineStr"/>
      <c r="B113" s="26" t="inlineStr"/>
      <c r="C113" s="34">
        <f>IFERROR(IF($B113="","",INDEX('Group Bookings'!$C$2:$C$151,MATCH($B113,'Group Bookings'!$A$2:$A$151,0))),"Group ID Not Found")</f>
        <v/>
      </c>
      <c r="D113" s="34">
        <f>IFERROR(IF($B113="","",INDEX('Group Bookings'!$E$2:$E$151,MATCH($B113,'Group Bookings'!$A$2:$A$151,0))),"Group ID Not Found")</f>
        <v/>
      </c>
      <c r="E113" s="27" t="inlineStr"/>
      <c r="F113" s="41">
        <f>IFERROR(IF($E113="","",$E113),"")</f>
        <v/>
      </c>
      <c r="G113" s="26" t="inlineStr"/>
      <c r="H113" s="28" t="inlineStr"/>
      <c r="I113" s="28" t="inlineStr"/>
      <c r="J113" s="28" t="inlineStr"/>
      <c r="K113" s="29">
        <f>IFERROR(IF($B113="","",$I113-$J113),"")</f>
        <v/>
      </c>
      <c r="L113" s="30">
        <f>IFERROR(IF($B113="","",$J113/$I113),"")</f>
        <v/>
      </c>
      <c r="M113" s="32" t="inlineStr"/>
      <c r="N113" s="31">
        <f>IFERROR(IF($B113="","",$I113*$M113),"")</f>
        <v/>
      </c>
      <c r="O113" s="31">
        <f>IFERROR(IF($B113="","",$J113*$M113),"")</f>
        <v/>
      </c>
      <c r="P113" s="30">
        <f>IFERROR(IF($B113="","",$I113/$H113),"")</f>
        <v/>
      </c>
      <c r="Q113" s="36">
        <f>IFERROR(IF($B113="","",INDEX('Group Bookings'!$L$2:$L$151,MATCH($B113,'Group Bookings'!$A$2:$A$151,0))),"")</f>
        <v/>
      </c>
      <c r="R113" s="34">
        <f>IFERROR(IF($B113="","",IF(COUNTIF('Group Bookings'!$A$2:$A$151,$B113)=0,"Group ID Not Found",IF($J113&gt;$I113,"Pickup Above Block",IF(AND($H113&lt;&gt;"",$I113&gt;$H113),"Block Above Availability",IF(OR($E113&lt;INDEX('Group Bookings'!$J$2:$J$151,MATCH($B113,'Group Bookings'!$A$2:$A$151,0)),$E113&gt;=INDEX('Group Bookings'!$K$2:$K$151,MATCH($B113,'Group Bookings'!$A$2:$A$151,0))),"Date Outside Group Stay","OK"))))),"Group ID Not Found")</f>
        <v/>
      </c>
      <c r="S113" s="26" t="inlineStr"/>
    </row>
    <row r="114">
      <c r="A114" s="26" t="inlineStr"/>
      <c r="B114" s="26" t="inlineStr"/>
      <c r="C114" s="34">
        <f>IFERROR(IF($B114="","",INDEX('Group Bookings'!$C$2:$C$151,MATCH($B114,'Group Bookings'!$A$2:$A$151,0))),"Group ID Not Found")</f>
        <v/>
      </c>
      <c r="D114" s="34">
        <f>IFERROR(IF($B114="","",INDEX('Group Bookings'!$E$2:$E$151,MATCH($B114,'Group Bookings'!$A$2:$A$151,0))),"Group ID Not Found")</f>
        <v/>
      </c>
      <c r="E114" s="27" t="inlineStr"/>
      <c r="F114" s="41">
        <f>IFERROR(IF($E114="","",$E114),"")</f>
        <v/>
      </c>
      <c r="G114" s="26" t="inlineStr"/>
      <c r="H114" s="28" t="inlineStr"/>
      <c r="I114" s="28" t="inlineStr"/>
      <c r="J114" s="28" t="inlineStr"/>
      <c r="K114" s="29">
        <f>IFERROR(IF($B114="","",$I114-$J114),"")</f>
        <v/>
      </c>
      <c r="L114" s="30">
        <f>IFERROR(IF($B114="","",$J114/$I114),"")</f>
        <v/>
      </c>
      <c r="M114" s="32" t="inlineStr"/>
      <c r="N114" s="31">
        <f>IFERROR(IF($B114="","",$I114*$M114),"")</f>
        <v/>
      </c>
      <c r="O114" s="31">
        <f>IFERROR(IF($B114="","",$J114*$M114),"")</f>
        <v/>
      </c>
      <c r="P114" s="30">
        <f>IFERROR(IF($B114="","",$I114/$H114),"")</f>
        <v/>
      </c>
      <c r="Q114" s="36">
        <f>IFERROR(IF($B114="","",INDEX('Group Bookings'!$L$2:$L$151,MATCH($B114,'Group Bookings'!$A$2:$A$151,0))),"")</f>
        <v/>
      </c>
      <c r="R114" s="34">
        <f>IFERROR(IF($B114="","",IF(COUNTIF('Group Bookings'!$A$2:$A$151,$B114)=0,"Group ID Not Found",IF($J114&gt;$I114,"Pickup Above Block",IF(AND($H114&lt;&gt;"",$I114&gt;$H114),"Block Above Availability",IF(OR($E114&lt;INDEX('Group Bookings'!$J$2:$J$151,MATCH($B114,'Group Bookings'!$A$2:$A$151,0)),$E114&gt;=INDEX('Group Bookings'!$K$2:$K$151,MATCH($B114,'Group Bookings'!$A$2:$A$151,0))),"Date Outside Group Stay","OK"))))),"Group ID Not Found")</f>
        <v/>
      </c>
      <c r="S114" s="26" t="inlineStr"/>
    </row>
    <row r="115">
      <c r="A115" s="26" t="inlineStr"/>
      <c r="B115" s="26" t="inlineStr"/>
      <c r="C115" s="34">
        <f>IFERROR(IF($B115="","",INDEX('Group Bookings'!$C$2:$C$151,MATCH($B115,'Group Bookings'!$A$2:$A$151,0))),"Group ID Not Found")</f>
        <v/>
      </c>
      <c r="D115" s="34">
        <f>IFERROR(IF($B115="","",INDEX('Group Bookings'!$E$2:$E$151,MATCH($B115,'Group Bookings'!$A$2:$A$151,0))),"Group ID Not Found")</f>
        <v/>
      </c>
      <c r="E115" s="27" t="inlineStr"/>
      <c r="F115" s="41">
        <f>IFERROR(IF($E115="","",$E115),"")</f>
        <v/>
      </c>
      <c r="G115" s="26" t="inlineStr"/>
      <c r="H115" s="28" t="inlineStr"/>
      <c r="I115" s="28" t="inlineStr"/>
      <c r="J115" s="28" t="inlineStr"/>
      <c r="K115" s="29">
        <f>IFERROR(IF($B115="","",$I115-$J115),"")</f>
        <v/>
      </c>
      <c r="L115" s="30">
        <f>IFERROR(IF($B115="","",$J115/$I115),"")</f>
        <v/>
      </c>
      <c r="M115" s="32" t="inlineStr"/>
      <c r="N115" s="31">
        <f>IFERROR(IF($B115="","",$I115*$M115),"")</f>
        <v/>
      </c>
      <c r="O115" s="31">
        <f>IFERROR(IF($B115="","",$J115*$M115),"")</f>
        <v/>
      </c>
      <c r="P115" s="30">
        <f>IFERROR(IF($B115="","",$I115/$H115),"")</f>
        <v/>
      </c>
      <c r="Q115" s="36">
        <f>IFERROR(IF($B115="","",INDEX('Group Bookings'!$L$2:$L$151,MATCH($B115,'Group Bookings'!$A$2:$A$151,0))),"")</f>
        <v/>
      </c>
      <c r="R115" s="34">
        <f>IFERROR(IF($B115="","",IF(COUNTIF('Group Bookings'!$A$2:$A$151,$B115)=0,"Group ID Not Found",IF($J115&gt;$I115,"Pickup Above Block",IF(AND($H115&lt;&gt;"",$I115&gt;$H115),"Block Above Availability",IF(OR($E115&lt;INDEX('Group Bookings'!$J$2:$J$151,MATCH($B115,'Group Bookings'!$A$2:$A$151,0)),$E115&gt;=INDEX('Group Bookings'!$K$2:$K$151,MATCH($B115,'Group Bookings'!$A$2:$A$151,0))),"Date Outside Group Stay","OK"))))),"Group ID Not Found")</f>
        <v/>
      </c>
      <c r="S115" s="26" t="inlineStr"/>
    </row>
    <row r="116">
      <c r="A116" s="26" t="inlineStr"/>
      <c r="B116" s="26" t="inlineStr"/>
      <c r="C116" s="34">
        <f>IFERROR(IF($B116="","",INDEX('Group Bookings'!$C$2:$C$151,MATCH($B116,'Group Bookings'!$A$2:$A$151,0))),"Group ID Not Found")</f>
        <v/>
      </c>
      <c r="D116" s="34">
        <f>IFERROR(IF($B116="","",INDEX('Group Bookings'!$E$2:$E$151,MATCH($B116,'Group Bookings'!$A$2:$A$151,0))),"Group ID Not Found")</f>
        <v/>
      </c>
      <c r="E116" s="27" t="inlineStr"/>
      <c r="F116" s="41">
        <f>IFERROR(IF($E116="","",$E116),"")</f>
        <v/>
      </c>
      <c r="G116" s="26" t="inlineStr"/>
      <c r="H116" s="28" t="inlineStr"/>
      <c r="I116" s="28" t="inlineStr"/>
      <c r="J116" s="28" t="inlineStr"/>
      <c r="K116" s="29">
        <f>IFERROR(IF($B116="","",$I116-$J116),"")</f>
        <v/>
      </c>
      <c r="L116" s="30">
        <f>IFERROR(IF($B116="","",$J116/$I116),"")</f>
        <v/>
      </c>
      <c r="M116" s="32" t="inlineStr"/>
      <c r="N116" s="31">
        <f>IFERROR(IF($B116="","",$I116*$M116),"")</f>
        <v/>
      </c>
      <c r="O116" s="31">
        <f>IFERROR(IF($B116="","",$J116*$M116),"")</f>
        <v/>
      </c>
      <c r="P116" s="30">
        <f>IFERROR(IF($B116="","",$I116/$H116),"")</f>
        <v/>
      </c>
      <c r="Q116" s="36">
        <f>IFERROR(IF($B116="","",INDEX('Group Bookings'!$L$2:$L$151,MATCH($B116,'Group Bookings'!$A$2:$A$151,0))),"")</f>
        <v/>
      </c>
      <c r="R116" s="34">
        <f>IFERROR(IF($B116="","",IF(COUNTIF('Group Bookings'!$A$2:$A$151,$B116)=0,"Group ID Not Found",IF($J116&gt;$I116,"Pickup Above Block",IF(AND($H116&lt;&gt;"",$I116&gt;$H116),"Block Above Availability",IF(OR($E116&lt;INDEX('Group Bookings'!$J$2:$J$151,MATCH($B116,'Group Bookings'!$A$2:$A$151,0)),$E116&gt;=INDEX('Group Bookings'!$K$2:$K$151,MATCH($B116,'Group Bookings'!$A$2:$A$151,0))),"Date Outside Group Stay","OK"))))),"Group ID Not Found")</f>
        <v/>
      </c>
      <c r="S116" s="26" t="inlineStr"/>
    </row>
    <row r="117">
      <c r="A117" s="26" t="inlineStr"/>
      <c r="B117" s="26" t="inlineStr"/>
      <c r="C117" s="34">
        <f>IFERROR(IF($B117="","",INDEX('Group Bookings'!$C$2:$C$151,MATCH($B117,'Group Bookings'!$A$2:$A$151,0))),"Group ID Not Found")</f>
        <v/>
      </c>
      <c r="D117" s="34">
        <f>IFERROR(IF($B117="","",INDEX('Group Bookings'!$E$2:$E$151,MATCH($B117,'Group Bookings'!$A$2:$A$151,0))),"Group ID Not Found")</f>
        <v/>
      </c>
      <c r="E117" s="27" t="inlineStr"/>
      <c r="F117" s="41">
        <f>IFERROR(IF($E117="","",$E117),"")</f>
        <v/>
      </c>
      <c r="G117" s="26" t="inlineStr"/>
      <c r="H117" s="28" t="inlineStr"/>
      <c r="I117" s="28" t="inlineStr"/>
      <c r="J117" s="28" t="inlineStr"/>
      <c r="K117" s="29">
        <f>IFERROR(IF($B117="","",$I117-$J117),"")</f>
        <v/>
      </c>
      <c r="L117" s="30">
        <f>IFERROR(IF($B117="","",$J117/$I117),"")</f>
        <v/>
      </c>
      <c r="M117" s="32" t="inlineStr"/>
      <c r="N117" s="31">
        <f>IFERROR(IF($B117="","",$I117*$M117),"")</f>
        <v/>
      </c>
      <c r="O117" s="31">
        <f>IFERROR(IF($B117="","",$J117*$M117),"")</f>
        <v/>
      </c>
      <c r="P117" s="30">
        <f>IFERROR(IF($B117="","",$I117/$H117),"")</f>
        <v/>
      </c>
      <c r="Q117" s="36">
        <f>IFERROR(IF($B117="","",INDEX('Group Bookings'!$L$2:$L$151,MATCH($B117,'Group Bookings'!$A$2:$A$151,0))),"")</f>
        <v/>
      </c>
      <c r="R117" s="34">
        <f>IFERROR(IF($B117="","",IF(COUNTIF('Group Bookings'!$A$2:$A$151,$B117)=0,"Group ID Not Found",IF($J117&gt;$I117,"Pickup Above Block",IF(AND($H117&lt;&gt;"",$I117&gt;$H117),"Block Above Availability",IF(OR($E117&lt;INDEX('Group Bookings'!$J$2:$J$151,MATCH($B117,'Group Bookings'!$A$2:$A$151,0)),$E117&gt;=INDEX('Group Bookings'!$K$2:$K$151,MATCH($B117,'Group Bookings'!$A$2:$A$151,0))),"Date Outside Group Stay","OK"))))),"Group ID Not Found")</f>
        <v/>
      </c>
      <c r="S117" s="26" t="inlineStr"/>
    </row>
    <row r="118">
      <c r="A118" s="26" t="inlineStr"/>
      <c r="B118" s="26" t="inlineStr"/>
      <c r="C118" s="34">
        <f>IFERROR(IF($B118="","",INDEX('Group Bookings'!$C$2:$C$151,MATCH($B118,'Group Bookings'!$A$2:$A$151,0))),"Group ID Not Found")</f>
        <v/>
      </c>
      <c r="D118" s="34">
        <f>IFERROR(IF($B118="","",INDEX('Group Bookings'!$E$2:$E$151,MATCH($B118,'Group Bookings'!$A$2:$A$151,0))),"Group ID Not Found")</f>
        <v/>
      </c>
      <c r="E118" s="27" t="inlineStr"/>
      <c r="F118" s="41">
        <f>IFERROR(IF($E118="","",$E118),"")</f>
        <v/>
      </c>
      <c r="G118" s="26" t="inlineStr"/>
      <c r="H118" s="28" t="inlineStr"/>
      <c r="I118" s="28" t="inlineStr"/>
      <c r="J118" s="28" t="inlineStr"/>
      <c r="K118" s="29">
        <f>IFERROR(IF($B118="","",$I118-$J118),"")</f>
        <v/>
      </c>
      <c r="L118" s="30">
        <f>IFERROR(IF($B118="","",$J118/$I118),"")</f>
        <v/>
      </c>
      <c r="M118" s="32" t="inlineStr"/>
      <c r="N118" s="31">
        <f>IFERROR(IF($B118="","",$I118*$M118),"")</f>
        <v/>
      </c>
      <c r="O118" s="31">
        <f>IFERROR(IF($B118="","",$J118*$M118),"")</f>
        <v/>
      </c>
      <c r="P118" s="30">
        <f>IFERROR(IF($B118="","",$I118/$H118),"")</f>
        <v/>
      </c>
      <c r="Q118" s="36">
        <f>IFERROR(IF($B118="","",INDEX('Group Bookings'!$L$2:$L$151,MATCH($B118,'Group Bookings'!$A$2:$A$151,0))),"")</f>
        <v/>
      </c>
      <c r="R118" s="34">
        <f>IFERROR(IF($B118="","",IF(COUNTIF('Group Bookings'!$A$2:$A$151,$B118)=0,"Group ID Not Found",IF($J118&gt;$I118,"Pickup Above Block",IF(AND($H118&lt;&gt;"",$I118&gt;$H118),"Block Above Availability",IF(OR($E118&lt;INDEX('Group Bookings'!$J$2:$J$151,MATCH($B118,'Group Bookings'!$A$2:$A$151,0)),$E118&gt;=INDEX('Group Bookings'!$K$2:$K$151,MATCH($B118,'Group Bookings'!$A$2:$A$151,0))),"Date Outside Group Stay","OK"))))),"Group ID Not Found")</f>
        <v/>
      </c>
      <c r="S118" s="26" t="inlineStr"/>
    </row>
    <row r="119">
      <c r="A119" s="26" t="inlineStr"/>
      <c r="B119" s="26" t="inlineStr"/>
      <c r="C119" s="34">
        <f>IFERROR(IF($B119="","",INDEX('Group Bookings'!$C$2:$C$151,MATCH($B119,'Group Bookings'!$A$2:$A$151,0))),"Group ID Not Found")</f>
        <v/>
      </c>
      <c r="D119" s="34">
        <f>IFERROR(IF($B119="","",INDEX('Group Bookings'!$E$2:$E$151,MATCH($B119,'Group Bookings'!$A$2:$A$151,0))),"Group ID Not Found")</f>
        <v/>
      </c>
      <c r="E119" s="27" t="inlineStr"/>
      <c r="F119" s="41">
        <f>IFERROR(IF($E119="","",$E119),"")</f>
        <v/>
      </c>
      <c r="G119" s="26" t="inlineStr"/>
      <c r="H119" s="28" t="inlineStr"/>
      <c r="I119" s="28" t="inlineStr"/>
      <c r="J119" s="28" t="inlineStr"/>
      <c r="K119" s="29">
        <f>IFERROR(IF($B119="","",$I119-$J119),"")</f>
        <v/>
      </c>
      <c r="L119" s="30">
        <f>IFERROR(IF($B119="","",$J119/$I119),"")</f>
        <v/>
      </c>
      <c r="M119" s="32" t="inlineStr"/>
      <c r="N119" s="31">
        <f>IFERROR(IF($B119="","",$I119*$M119),"")</f>
        <v/>
      </c>
      <c r="O119" s="31">
        <f>IFERROR(IF($B119="","",$J119*$M119),"")</f>
        <v/>
      </c>
      <c r="P119" s="30">
        <f>IFERROR(IF($B119="","",$I119/$H119),"")</f>
        <v/>
      </c>
      <c r="Q119" s="36">
        <f>IFERROR(IF($B119="","",INDEX('Group Bookings'!$L$2:$L$151,MATCH($B119,'Group Bookings'!$A$2:$A$151,0))),"")</f>
        <v/>
      </c>
      <c r="R119" s="34">
        <f>IFERROR(IF($B119="","",IF(COUNTIF('Group Bookings'!$A$2:$A$151,$B119)=0,"Group ID Not Found",IF($J119&gt;$I119,"Pickup Above Block",IF(AND($H119&lt;&gt;"",$I119&gt;$H119),"Block Above Availability",IF(OR($E119&lt;INDEX('Group Bookings'!$J$2:$J$151,MATCH($B119,'Group Bookings'!$A$2:$A$151,0)),$E119&gt;=INDEX('Group Bookings'!$K$2:$K$151,MATCH($B119,'Group Bookings'!$A$2:$A$151,0))),"Date Outside Group Stay","OK"))))),"Group ID Not Found")</f>
        <v/>
      </c>
      <c r="S119" s="26" t="inlineStr"/>
    </row>
    <row r="120">
      <c r="A120" s="26" t="inlineStr"/>
      <c r="B120" s="26" t="inlineStr"/>
      <c r="C120" s="34">
        <f>IFERROR(IF($B120="","",INDEX('Group Bookings'!$C$2:$C$151,MATCH($B120,'Group Bookings'!$A$2:$A$151,0))),"Group ID Not Found")</f>
        <v/>
      </c>
      <c r="D120" s="34">
        <f>IFERROR(IF($B120="","",INDEX('Group Bookings'!$E$2:$E$151,MATCH($B120,'Group Bookings'!$A$2:$A$151,0))),"Group ID Not Found")</f>
        <v/>
      </c>
      <c r="E120" s="27" t="inlineStr"/>
      <c r="F120" s="41">
        <f>IFERROR(IF($E120="","",$E120),"")</f>
        <v/>
      </c>
      <c r="G120" s="26" t="inlineStr"/>
      <c r="H120" s="28" t="inlineStr"/>
      <c r="I120" s="28" t="inlineStr"/>
      <c r="J120" s="28" t="inlineStr"/>
      <c r="K120" s="29">
        <f>IFERROR(IF($B120="","",$I120-$J120),"")</f>
        <v/>
      </c>
      <c r="L120" s="30">
        <f>IFERROR(IF($B120="","",$J120/$I120),"")</f>
        <v/>
      </c>
      <c r="M120" s="32" t="inlineStr"/>
      <c r="N120" s="31">
        <f>IFERROR(IF($B120="","",$I120*$M120),"")</f>
        <v/>
      </c>
      <c r="O120" s="31">
        <f>IFERROR(IF($B120="","",$J120*$M120),"")</f>
        <v/>
      </c>
      <c r="P120" s="30">
        <f>IFERROR(IF($B120="","",$I120/$H120),"")</f>
        <v/>
      </c>
      <c r="Q120" s="36">
        <f>IFERROR(IF($B120="","",INDEX('Group Bookings'!$L$2:$L$151,MATCH($B120,'Group Bookings'!$A$2:$A$151,0))),"")</f>
        <v/>
      </c>
      <c r="R120" s="34">
        <f>IFERROR(IF($B120="","",IF(COUNTIF('Group Bookings'!$A$2:$A$151,$B120)=0,"Group ID Not Found",IF($J120&gt;$I120,"Pickup Above Block",IF(AND($H120&lt;&gt;"",$I120&gt;$H120),"Block Above Availability",IF(OR($E120&lt;INDEX('Group Bookings'!$J$2:$J$151,MATCH($B120,'Group Bookings'!$A$2:$A$151,0)),$E120&gt;=INDEX('Group Bookings'!$K$2:$K$151,MATCH($B120,'Group Bookings'!$A$2:$A$151,0))),"Date Outside Group Stay","OK"))))),"Group ID Not Found")</f>
        <v/>
      </c>
      <c r="S120" s="26" t="inlineStr"/>
    </row>
    <row r="121">
      <c r="A121" s="26" t="inlineStr"/>
      <c r="B121" s="26" t="inlineStr"/>
      <c r="C121" s="34">
        <f>IFERROR(IF($B121="","",INDEX('Group Bookings'!$C$2:$C$151,MATCH($B121,'Group Bookings'!$A$2:$A$151,0))),"Group ID Not Found")</f>
        <v/>
      </c>
      <c r="D121" s="34">
        <f>IFERROR(IF($B121="","",INDEX('Group Bookings'!$E$2:$E$151,MATCH($B121,'Group Bookings'!$A$2:$A$151,0))),"Group ID Not Found")</f>
        <v/>
      </c>
      <c r="E121" s="27" t="inlineStr"/>
      <c r="F121" s="41">
        <f>IFERROR(IF($E121="","",$E121),"")</f>
        <v/>
      </c>
      <c r="G121" s="26" t="inlineStr"/>
      <c r="H121" s="28" t="inlineStr"/>
      <c r="I121" s="28" t="inlineStr"/>
      <c r="J121" s="28" t="inlineStr"/>
      <c r="K121" s="29">
        <f>IFERROR(IF($B121="","",$I121-$J121),"")</f>
        <v/>
      </c>
      <c r="L121" s="30">
        <f>IFERROR(IF($B121="","",$J121/$I121),"")</f>
        <v/>
      </c>
      <c r="M121" s="32" t="inlineStr"/>
      <c r="N121" s="31">
        <f>IFERROR(IF($B121="","",$I121*$M121),"")</f>
        <v/>
      </c>
      <c r="O121" s="31">
        <f>IFERROR(IF($B121="","",$J121*$M121),"")</f>
        <v/>
      </c>
      <c r="P121" s="30">
        <f>IFERROR(IF($B121="","",$I121/$H121),"")</f>
        <v/>
      </c>
      <c r="Q121" s="36">
        <f>IFERROR(IF($B121="","",INDEX('Group Bookings'!$L$2:$L$151,MATCH($B121,'Group Bookings'!$A$2:$A$151,0))),"")</f>
        <v/>
      </c>
      <c r="R121" s="34">
        <f>IFERROR(IF($B121="","",IF(COUNTIF('Group Bookings'!$A$2:$A$151,$B121)=0,"Group ID Not Found",IF($J121&gt;$I121,"Pickup Above Block",IF(AND($H121&lt;&gt;"",$I121&gt;$H121),"Block Above Availability",IF(OR($E121&lt;INDEX('Group Bookings'!$J$2:$J$151,MATCH($B121,'Group Bookings'!$A$2:$A$151,0)),$E121&gt;=INDEX('Group Bookings'!$K$2:$K$151,MATCH($B121,'Group Bookings'!$A$2:$A$151,0))),"Date Outside Group Stay","OK"))))),"Group ID Not Found")</f>
        <v/>
      </c>
      <c r="S121" s="26" t="inlineStr"/>
    </row>
    <row r="122">
      <c r="A122" s="26" t="inlineStr"/>
      <c r="B122" s="26" t="inlineStr"/>
      <c r="C122" s="34">
        <f>IFERROR(IF($B122="","",INDEX('Group Bookings'!$C$2:$C$151,MATCH($B122,'Group Bookings'!$A$2:$A$151,0))),"Group ID Not Found")</f>
        <v/>
      </c>
      <c r="D122" s="34">
        <f>IFERROR(IF($B122="","",INDEX('Group Bookings'!$E$2:$E$151,MATCH($B122,'Group Bookings'!$A$2:$A$151,0))),"Group ID Not Found")</f>
        <v/>
      </c>
      <c r="E122" s="27" t="inlineStr"/>
      <c r="F122" s="41">
        <f>IFERROR(IF($E122="","",$E122),"")</f>
        <v/>
      </c>
      <c r="G122" s="26" t="inlineStr"/>
      <c r="H122" s="28" t="inlineStr"/>
      <c r="I122" s="28" t="inlineStr"/>
      <c r="J122" s="28" t="inlineStr"/>
      <c r="K122" s="29">
        <f>IFERROR(IF($B122="","",$I122-$J122),"")</f>
        <v/>
      </c>
      <c r="L122" s="30">
        <f>IFERROR(IF($B122="","",$J122/$I122),"")</f>
        <v/>
      </c>
      <c r="M122" s="32" t="inlineStr"/>
      <c r="N122" s="31">
        <f>IFERROR(IF($B122="","",$I122*$M122),"")</f>
        <v/>
      </c>
      <c r="O122" s="31">
        <f>IFERROR(IF($B122="","",$J122*$M122),"")</f>
        <v/>
      </c>
      <c r="P122" s="30">
        <f>IFERROR(IF($B122="","",$I122/$H122),"")</f>
        <v/>
      </c>
      <c r="Q122" s="36">
        <f>IFERROR(IF($B122="","",INDEX('Group Bookings'!$L$2:$L$151,MATCH($B122,'Group Bookings'!$A$2:$A$151,0))),"")</f>
        <v/>
      </c>
      <c r="R122" s="34">
        <f>IFERROR(IF($B122="","",IF(COUNTIF('Group Bookings'!$A$2:$A$151,$B122)=0,"Group ID Not Found",IF($J122&gt;$I122,"Pickup Above Block",IF(AND($H122&lt;&gt;"",$I122&gt;$H122),"Block Above Availability",IF(OR($E122&lt;INDEX('Group Bookings'!$J$2:$J$151,MATCH($B122,'Group Bookings'!$A$2:$A$151,0)),$E122&gt;=INDEX('Group Bookings'!$K$2:$K$151,MATCH($B122,'Group Bookings'!$A$2:$A$151,0))),"Date Outside Group Stay","OK"))))),"Group ID Not Found")</f>
        <v/>
      </c>
      <c r="S122" s="26" t="inlineStr"/>
    </row>
    <row r="123">
      <c r="A123" s="26" t="inlineStr"/>
      <c r="B123" s="26" t="inlineStr"/>
      <c r="C123" s="34">
        <f>IFERROR(IF($B123="","",INDEX('Group Bookings'!$C$2:$C$151,MATCH($B123,'Group Bookings'!$A$2:$A$151,0))),"Group ID Not Found")</f>
        <v/>
      </c>
      <c r="D123" s="34">
        <f>IFERROR(IF($B123="","",INDEX('Group Bookings'!$E$2:$E$151,MATCH($B123,'Group Bookings'!$A$2:$A$151,0))),"Group ID Not Found")</f>
        <v/>
      </c>
      <c r="E123" s="27" t="inlineStr"/>
      <c r="F123" s="41">
        <f>IFERROR(IF($E123="","",$E123),"")</f>
        <v/>
      </c>
      <c r="G123" s="26" t="inlineStr"/>
      <c r="H123" s="28" t="inlineStr"/>
      <c r="I123" s="28" t="inlineStr"/>
      <c r="J123" s="28" t="inlineStr"/>
      <c r="K123" s="29">
        <f>IFERROR(IF($B123="","",$I123-$J123),"")</f>
        <v/>
      </c>
      <c r="L123" s="30">
        <f>IFERROR(IF($B123="","",$J123/$I123),"")</f>
        <v/>
      </c>
      <c r="M123" s="32" t="inlineStr"/>
      <c r="N123" s="31">
        <f>IFERROR(IF($B123="","",$I123*$M123),"")</f>
        <v/>
      </c>
      <c r="O123" s="31">
        <f>IFERROR(IF($B123="","",$J123*$M123),"")</f>
        <v/>
      </c>
      <c r="P123" s="30">
        <f>IFERROR(IF($B123="","",$I123/$H123),"")</f>
        <v/>
      </c>
      <c r="Q123" s="36">
        <f>IFERROR(IF($B123="","",INDEX('Group Bookings'!$L$2:$L$151,MATCH($B123,'Group Bookings'!$A$2:$A$151,0))),"")</f>
        <v/>
      </c>
      <c r="R123" s="34">
        <f>IFERROR(IF($B123="","",IF(COUNTIF('Group Bookings'!$A$2:$A$151,$B123)=0,"Group ID Not Found",IF($J123&gt;$I123,"Pickup Above Block",IF(AND($H123&lt;&gt;"",$I123&gt;$H123),"Block Above Availability",IF(OR($E123&lt;INDEX('Group Bookings'!$J$2:$J$151,MATCH($B123,'Group Bookings'!$A$2:$A$151,0)),$E123&gt;=INDEX('Group Bookings'!$K$2:$K$151,MATCH($B123,'Group Bookings'!$A$2:$A$151,0))),"Date Outside Group Stay","OK"))))),"Group ID Not Found")</f>
        <v/>
      </c>
      <c r="S123" s="26" t="inlineStr"/>
    </row>
    <row r="124">
      <c r="A124" s="26" t="inlineStr"/>
      <c r="B124" s="26" t="inlineStr"/>
      <c r="C124" s="34">
        <f>IFERROR(IF($B124="","",INDEX('Group Bookings'!$C$2:$C$151,MATCH($B124,'Group Bookings'!$A$2:$A$151,0))),"Group ID Not Found")</f>
        <v/>
      </c>
      <c r="D124" s="34">
        <f>IFERROR(IF($B124="","",INDEX('Group Bookings'!$E$2:$E$151,MATCH($B124,'Group Bookings'!$A$2:$A$151,0))),"Group ID Not Found")</f>
        <v/>
      </c>
      <c r="E124" s="27" t="inlineStr"/>
      <c r="F124" s="41">
        <f>IFERROR(IF($E124="","",$E124),"")</f>
        <v/>
      </c>
      <c r="G124" s="26" t="inlineStr"/>
      <c r="H124" s="28" t="inlineStr"/>
      <c r="I124" s="28" t="inlineStr"/>
      <c r="J124" s="28" t="inlineStr"/>
      <c r="K124" s="29">
        <f>IFERROR(IF($B124="","",$I124-$J124),"")</f>
        <v/>
      </c>
      <c r="L124" s="30">
        <f>IFERROR(IF($B124="","",$J124/$I124),"")</f>
        <v/>
      </c>
      <c r="M124" s="32" t="inlineStr"/>
      <c r="N124" s="31">
        <f>IFERROR(IF($B124="","",$I124*$M124),"")</f>
        <v/>
      </c>
      <c r="O124" s="31">
        <f>IFERROR(IF($B124="","",$J124*$M124),"")</f>
        <v/>
      </c>
      <c r="P124" s="30">
        <f>IFERROR(IF($B124="","",$I124/$H124),"")</f>
        <v/>
      </c>
      <c r="Q124" s="36">
        <f>IFERROR(IF($B124="","",INDEX('Group Bookings'!$L$2:$L$151,MATCH($B124,'Group Bookings'!$A$2:$A$151,0))),"")</f>
        <v/>
      </c>
      <c r="R124" s="34">
        <f>IFERROR(IF($B124="","",IF(COUNTIF('Group Bookings'!$A$2:$A$151,$B124)=0,"Group ID Not Found",IF($J124&gt;$I124,"Pickup Above Block",IF(AND($H124&lt;&gt;"",$I124&gt;$H124),"Block Above Availability",IF(OR($E124&lt;INDEX('Group Bookings'!$J$2:$J$151,MATCH($B124,'Group Bookings'!$A$2:$A$151,0)),$E124&gt;=INDEX('Group Bookings'!$K$2:$K$151,MATCH($B124,'Group Bookings'!$A$2:$A$151,0))),"Date Outside Group Stay","OK"))))),"Group ID Not Found")</f>
        <v/>
      </c>
      <c r="S124" s="26" t="inlineStr"/>
    </row>
    <row r="125">
      <c r="A125" s="26" t="inlineStr"/>
      <c r="B125" s="26" t="inlineStr"/>
      <c r="C125" s="34">
        <f>IFERROR(IF($B125="","",INDEX('Group Bookings'!$C$2:$C$151,MATCH($B125,'Group Bookings'!$A$2:$A$151,0))),"Group ID Not Found")</f>
        <v/>
      </c>
      <c r="D125" s="34">
        <f>IFERROR(IF($B125="","",INDEX('Group Bookings'!$E$2:$E$151,MATCH($B125,'Group Bookings'!$A$2:$A$151,0))),"Group ID Not Found")</f>
        <v/>
      </c>
      <c r="E125" s="27" t="inlineStr"/>
      <c r="F125" s="41">
        <f>IFERROR(IF($E125="","",$E125),"")</f>
        <v/>
      </c>
      <c r="G125" s="26" t="inlineStr"/>
      <c r="H125" s="28" t="inlineStr"/>
      <c r="I125" s="28" t="inlineStr"/>
      <c r="J125" s="28" t="inlineStr"/>
      <c r="K125" s="29">
        <f>IFERROR(IF($B125="","",$I125-$J125),"")</f>
        <v/>
      </c>
      <c r="L125" s="30">
        <f>IFERROR(IF($B125="","",$J125/$I125),"")</f>
        <v/>
      </c>
      <c r="M125" s="32" t="inlineStr"/>
      <c r="N125" s="31">
        <f>IFERROR(IF($B125="","",$I125*$M125),"")</f>
        <v/>
      </c>
      <c r="O125" s="31">
        <f>IFERROR(IF($B125="","",$J125*$M125),"")</f>
        <v/>
      </c>
      <c r="P125" s="30">
        <f>IFERROR(IF($B125="","",$I125/$H125),"")</f>
        <v/>
      </c>
      <c r="Q125" s="36">
        <f>IFERROR(IF($B125="","",INDEX('Group Bookings'!$L$2:$L$151,MATCH($B125,'Group Bookings'!$A$2:$A$151,0))),"")</f>
        <v/>
      </c>
      <c r="R125" s="34">
        <f>IFERROR(IF($B125="","",IF(COUNTIF('Group Bookings'!$A$2:$A$151,$B125)=0,"Group ID Not Found",IF($J125&gt;$I125,"Pickup Above Block",IF(AND($H125&lt;&gt;"",$I125&gt;$H125),"Block Above Availability",IF(OR($E125&lt;INDEX('Group Bookings'!$J$2:$J$151,MATCH($B125,'Group Bookings'!$A$2:$A$151,0)),$E125&gt;=INDEX('Group Bookings'!$K$2:$K$151,MATCH($B125,'Group Bookings'!$A$2:$A$151,0))),"Date Outside Group Stay","OK"))))),"Group ID Not Found")</f>
        <v/>
      </c>
      <c r="S125" s="26" t="inlineStr"/>
    </row>
    <row r="126">
      <c r="A126" s="26" t="inlineStr"/>
      <c r="B126" s="26" t="inlineStr"/>
      <c r="C126" s="34">
        <f>IFERROR(IF($B126="","",INDEX('Group Bookings'!$C$2:$C$151,MATCH($B126,'Group Bookings'!$A$2:$A$151,0))),"Group ID Not Found")</f>
        <v/>
      </c>
      <c r="D126" s="34">
        <f>IFERROR(IF($B126="","",INDEX('Group Bookings'!$E$2:$E$151,MATCH($B126,'Group Bookings'!$A$2:$A$151,0))),"Group ID Not Found")</f>
        <v/>
      </c>
      <c r="E126" s="27" t="inlineStr"/>
      <c r="F126" s="41">
        <f>IFERROR(IF($E126="","",$E126),"")</f>
        <v/>
      </c>
      <c r="G126" s="26" t="inlineStr"/>
      <c r="H126" s="28" t="inlineStr"/>
      <c r="I126" s="28" t="inlineStr"/>
      <c r="J126" s="28" t="inlineStr"/>
      <c r="K126" s="29">
        <f>IFERROR(IF($B126="","",$I126-$J126),"")</f>
        <v/>
      </c>
      <c r="L126" s="30">
        <f>IFERROR(IF($B126="","",$J126/$I126),"")</f>
        <v/>
      </c>
      <c r="M126" s="32" t="inlineStr"/>
      <c r="N126" s="31">
        <f>IFERROR(IF($B126="","",$I126*$M126),"")</f>
        <v/>
      </c>
      <c r="O126" s="31">
        <f>IFERROR(IF($B126="","",$J126*$M126),"")</f>
        <v/>
      </c>
      <c r="P126" s="30">
        <f>IFERROR(IF($B126="","",$I126/$H126),"")</f>
        <v/>
      </c>
      <c r="Q126" s="36">
        <f>IFERROR(IF($B126="","",INDEX('Group Bookings'!$L$2:$L$151,MATCH($B126,'Group Bookings'!$A$2:$A$151,0))),"")</f>
        <v/>
      </c>
      <c r="R126" s="34">
        <f>IFERROR(IF($B126="","",IF(COUNTIF('Group Bookings'!$A$2:$A$151,$B126)=0,"Group ID Not Found",IF($J126&gt;$I126,"Pickup Above Block",IF(AND($H126&lt;&gt;"",$I126&gt;$H126),"Block Above Availability",IF(OR($E126&lt;INDEX('Group Bookings'!$J$2:$J$151,MATCH($B126,'Group Bookings'!$A$2:$A$151,0)),$E126&gt;=INDEX('Group Bookings'!$K$2:$K$151,MATCH($B126,'Group Bookings'!$A$2:$A$151,0))),"Date Outside Group Stay","OK"))))),"Group ID Not Found")</f>
        <v/>
      </c>
      <c r="S126" s="26" t="inlineStr"/>
    </row>
    <row r="127">
      <c r="A127" s="26" t="inlineStr"/>
      <c r="B127" s="26" t="inlineStr"/>
      <c r="C127" s="34">
        <f>IFERROR(IF($B127="","",INDEX('Group Bookings'!$C$2:$C$151,MATCH($B127,'Group Bookings'!$A$2:$A$151,0))),"Group ID Not Found")</f>
        <v/>
      </c>
      <c r="D127" s="34">
        <f>IFERROR(IF($B127="","",INDEX('Group Bookings'!$E$2:$E$151,MATCH($B127,'Group Bookings'!$A$2:$A$151,0))),"Group ID Not Found")</f>
        <v/>
      </c>
      <c r="E127" s="27" t="inlineStr"/>
      <c r="F127" s="41">
        <f>IFERROR(IF($E127="","",$E127),"")</f>
        <v/>
      </c>
      <c r="G127" s="26" t="inlineStr"/>
      <c r="H127" s="28" t="inlineStr"/>
      <c r="I127" s="28" t="inlineStr"/>
      <c r="J127" s="28" t="inlineStr"/>
      <c r="K127" s="29">
        <f>IFERROR(IF($B127="","",$I127-$J127),"")</f>
        <v/>
      </c>
      <c r="L127" s="30">
        <f>IFERROR(IF($B127="","",$J127/$I127),"")</f>
        <v/>
      </c>
      <c r="M127" s="32" t="inlineStr"/>
      <c r="N127" s="31">
        <f>IFERROR(IF($B127="","",$I127*$M127),"")</f>
        <v/>
      </c>
      <c r="O127" s="31">
        <f>IFERROR(IF($B127="","",$J127*$M127),"")</f>
        <v/>
      </c>
      <c r="P127" s="30">
        <f>IFERROR(IF($B127="","",$I127/$H127),"")</f>
        <v/>
      </c>
      <c r="Q127" s="36">
        <f>IFERROR(IF($B127="","",INDEX('Group Bookings'!$L$2:$L$151,MATCH($B127,'Group Bookings'!$A$2:$A$151,0))),"")</f>
        <v/>
      </c>
      <c r="R127" s="34">
        <f>IFERROR(IF($B127="","",IF(COUNTIF('Group Bookings'!$A$2:$A$151,$B127)=0,"Group ID Not Found",IF($J127&gt;$I127,"Pickup Above Block",IF(AND($H127&lt;&gt;"",$I127&gt;$H127),"Block Above Availability",IF(OR($E127&lt;INDEX('Group Bookings'!$J$2:$J$151,MATCH($B127,'Group Bookings'!$A$2:$A$151,0)),$E127&gt;=INDEX('Group Bookings'!$K$2:$K$151,MATCH($B127,'Group Bookings'!$A$2:$A$151,0))),"Date Outside Group Stay","OK"))))),"Group ID Not Found")</f>
        <v/>
      </c>
      <c r="S127" s="26" t="inlineStr"/>
    </row>
    <row r="128">
      <c r="A128" s="26" t="inlineStr"/>
      <c r="B128" s="26" t="inlineStr"/>
      <c r="C128" s="34">
        <f>IFERROR(IF($B128="","",INDEX('Group Bookings'!$C$2:$C$151,MATCH($B128,'Group Bookings'!$A$2:$A$151,0))),"Group ID Not Found")</f>
        <v/>
      </c>
      <c r="D128" s="34">
        <f>IFERROR(IF($B128="","",INDEX('Group Bookings'!$E$2:$E$151,MATCH($B128,'Group Bookings'!$A$2:$A$151,0))),"Group ID Not Found")</f>
        <v/>
      </c>
      <c r="E128" s="27" t="inlineStr"/>
      <c r="F128" s="41">
        <f>IFERROR(IF($E128="","",$E128),"")</f>
        <v/>
      </c>
      <c r="G128" s="26" t="inlineStr"/>
      <c r="H128" s="28" t="inlineStr"/>
      <c r="I128" s="28" t="inlineStr"/>
      <c r="J128" s="28" t="inlineStr"/>
      <c r="K128" s="29">
        <f>IFERROR(IF($B128="","",$I128-$J128),"")</f>
        <v/>
      </c>
      <c r="L128" s="30">
        <f>IFERROR(IF($B128="","",$J128/$I128),"")</f>
        <v/>
      </c>
      <c r="M128" s="32" t="inlineStr"/>
      <c r="N128" s="31">
        <f>IFERROR(IF($B128="","",$I128*$M128),"")</f>
        <v/>
      </c>
      <c r="O128" s="31">
        <f>IFERROR(IF($B128="","",$J128*$M128),"")</f>
        <v/>
      </c>
      <c r="P128" s="30">
        <f>IFERROR(IF($B128="","",$I128/$H128),"")</f>
        <v/>
      </c>
      <c r="Q128" s="36">
        <f>IFERROR(IF($B128="","",INDEX('Group Bookings'!$L$2:$L$151,MATCH($B128,'Group Bookings'!$A$2:$A$151,0))),"")</f>
        <v/>
      </c>
      <c r="R128" s="34">
        <f>IFERROR(IF($B128="","",IF(COUNTIF('Group Bookings'!$A$2:$A$151,$B128)=0,"Group ID Not Found",IF($J128&gt;$I128,"Pickup Above Block",IF(AND($H128&lt;&gt;"",$I128&gt;$H128),"Block Above Availability",IF(OR($E128&lt;INDEX('Group Bookings'!$J$2:$J$151,MATCH($B128,'Group Bookings'!$A$2:$A$151,0)),$E128&gt;=INDEX('Group Bookings'!$K$2:$K$151,MATCH($B128,'Group Bookings'!$A$2:$A$151,0))),"Date Outside Group Stay","OK"))))),"Group ID Not Found")</f>
        <v/>
      </c>
      <c r="S128" s="26" t="inlineStr"/>
    </row>
    <row r="129">
      <c r="A129" s="26" t="inlineStr"/>
      <c r="B129" s="26" t="inlineStr"/>
      <c r="C129" s="34">
        <f>IFERROR(IF($B129="","",INDEX('Group Bookings'!$C$2:$C$151,MATCH($B129,'Group Bookings'!$A$2:$A$151,0))),"Group ID Not Found")</f>
        <v/>
      </c>
      <c r="D129" s="34">
        <f>IFERROR(IF($B129="","",INDEX('Group Bookings'!$E$2:$E$151,MATCH($B129,'Group Bookings'!$A$2:$A$151,0))),"Group ID Not Found")</f>
        <v/>
      </c>
      <c r="E129" s="27" t="inlineStr"/>
      <c r="F129" s="41">
        <f>IFERROR(IF($E129="","",$E129),"")</f>
        <v/>
      </c>
      <c r="G129" s="26" t="inlineStr"/>
      <c r="H129" s="28" t="inlineStr"/>
      <c r="I129" s="28" t="inlineStr"/>
      <c r="J129" s="28" t="inlineStr"/>
      <c r="K129" s="29">
        <f>IFERROR(IF($B129="","",$I129-$J129),"")</f>
        <v/>
      </c>
      <c r="L129" s="30">
        <f>IFERROR(IF($B129="","",$J129/$I129),"")</f>
        <v/>
      </c>
      <c r="M129" s="32" t="inlineStr"/>
      <c r="N129" s="31">
        <f>IFERROR(IF($B129="","",$I129*$M129),"")</f>
        <v/>
      </c>
      <c r="O129" s="31">
        <f>IFERROR(IF($B129="","",$J129*$M129),"")</f>
        <v/>
      </c>
      <c r="P129" s="30">
        <f>IFERROR(IF($B129="","",$I129/$H129),"")</f>
        <v/>
      </c>
      <c r="Q129" s="36">
        <f>IFERROR(IF($B129="","",INDEX('Group Bookings'!$L$2:$L$151,MATCH($B129,'Group Bookings'!$A$2:$A$151,0))),"")</f>
        <v/>
      </c>
      <c r="R129" s="34">
        <f>IFERROR(IF($B129="","",IF(COUNTIF('Group Bookings'!$A$2:$A$151,$B129)=0,"Group ID Not Found",IF($J129&gt;$I129,"Pickup Above Block",IF(AND($H129&lt;&gt;"",$I129&gt;$H129),"Block Above Availability",IF(OR($E129&lt;INDEX('Group Bookings'!$J$2:$J$151,MATCH($B129,'Group Bookings'!$A$2:$A$151,0)),$E129&gt;=INDEX('Group Bookings'!$K$2:$K$151,MATCH($B129,'Group Bookings'!$A$2:$A$151,0))),"Date Outside Group Stay","OK"))))),"Group ID Not Found")</f>
        <v/>
      </c>
      <c r="S129" s="26" t="inlineStr"/>
    </row>
    <row r="130">
      <c r="A130" s="26" t="inlineStr"/>
      <c r="B130" s="26" t="inlineStr"/>
      <c r="C130" s="34">
        <f>IFERROR(IF($B130="","",INDEX('Group Bookings'!$C$2:$C$151,MATCH($B130,'Group Bookings'!$A$2:$A$151,0))),"Group ID Not Found")</f>
        <v/>
      </c>
      <c r="D130" s="34">
        <f>IFERROR(IF($B130="","",INDEX('Group Bookings'!$E$2:$E$151,MATCH($B130,'Group Bookings'!$A$2:$A$151,0))),"Group ID Not Found")</f>
        <v/>
      </c>
      <c r="E130" s="27" t="inlineStr"/>
      <c r="F130" s="41">
        <f>IFERROR(IF($E130="","",$E130),"")</f>
        <v/>
      </c>
      <c r="G130" s="26" t="inlineStr"/>
      <c r="H130" s="28" t="inlineStr"/>
      <c r="I130" s="28" t="inlineStr"/>
      <c r="J130" s="28" t="inlineStr"/>
      <c r="K130" s="29">
        <f>IFERROR(IF($B130="","",$I130-$J130),"")</f>
        <v/>
      </c>
      <c r="L130" s="30">
        <f>IFERROR(IF($B130="","",$J130/$I130),"")</f>
        <v/>
      </c>
      <c r="M130" s="32" t="inlineStr"/>
      <c r="N130" s="31">
        <f>IFERROR(IF($B130="","",$I130*$M130),"")</f>
        <v/>
      </c>
      <c r="O130" s="31">
        <f>IFERROR(IF($B130="","",$J130*$M130),"")</f>
        <v/>
      </c>
      <c r="P130" s="30">
        <f>IFERROR(IF($B130="","",$I130/$H130),"")</f>
        <v/>
      </c>
      <c r="Q130" s="36">
        <f>IFERROR(IF($B130="","",INDEX('Group Bookings'!$L$2:$L$151,MATCH($B130,'Group Bookings'!$A$2:$A$151,0))),"")</f>
        <v/>
      </c>
      <c r="R130" s="34">
        <f>IFERROR(IF($B130="","",IF(COUNTIF('Group Bookings'!$A$2:$A$151,$B130)=0,"Group ID Not Found",IF($J130&gt;$I130,"Pickup Above Block",IF(AND($H130&lt;&gt;"",$I130&gt;$H130),"Block Above Availability",IF(OR($E130&lt;INDEX('Group Bookings'!$J$2:$J$151,MATCH($B130,'Group Bookings'!$A$2:$A$151,0)),$E130&gt;=INDEX('Group Bookings'!$K$2:$K$151,MATCH($B130,'Group Bookings'!$A$2:$A$151,0))),"Date Outside Group Stay","OK"))))),"Group ID Not Found")</f>
        <v/>
      </c>
      <c r="S130" s="26" t="inlineStr"/>
    </row>
    <row r="131">
      <c r="A131" s="26" t="inlineStr"/>
      <c r="B131" s="26" t="inlineStr"/>
      <c r="C131" s="34">
        <f>IFERROR(IF($B131="","",INDEX('Group Bookings'!$C$2:$C$151,MATCH($B131,'Group Bookings'!$A$2:$A$151,0))),"Group ID Not Found")</f>
        <v/>
      </c>
      <c r="D131" s="34">
        <f>IFERROR(IF($B131="","",INDEX('Group Bookings'!$E$2:$E$151,MATCH($B131,'Group Bookings'!$A$2:$A$151,0))),"Group ID Not Found")</f>
        <v/>
      </c>
      <c r="E131" s="27" t="inlineStr"/>
      <c r="F131" s="41">
        <f>IFERROR(IF($E131="","",$E131),"")</f>
        <v/>
      </c>
      <c r="G131" s="26" t="inlineStr"/>
      <c r="H131" s="28" t="inlineStr"/>
      <c r="I131" s="28" t="inlineStr"/>
      <c r="J131" s="28" t="inlineStr"/>
      <c r="K131" s="29">
        <f>IFERROR(IF($B131="","",$I131-$J131),"")</f>
        <v/>
      </c>
      <c r="L131" s="30">
        <f>IFERROR(IF($B131="","",$J131/$I131),"")</f>
        <v/>
      </c>
      <c r="M131" s="32" t="inlineStr"/>
      <c r="N131" s="31">
        <f>IFERROR(IF($B131="","",$I131*$M131),"")</f>
        <v/>
      </c>
      <c r="O131" s="31">
        <f>IFERROR(IF($B131="","",$J131*$M131),"")</f>
        <v/>
      </c>
      <c r="P131" s="30">
        <f>IFERROR(IF($B131="","",$I131/$H131),"")</f>
        <v/>
      </c>
      <c r="Q131" s="36">
        <f>IFERROR(IF($B131="","",INDEX('Group Bookings'!$L$2:$L$151,MATCH($B131,'Group Bookings'!$A$2:$A$151,0))),"")</f>
        <v/>
      </c>
      <c r="R131" s="34">
        <f>IFERROR(IF($B131="","",IF(COUNTIF('Group Bookings'!$A$2:$A$151,$B131)=0,"Group ID Not Found",IF($J131&gt;$I131,"Pickup Above Block",IF(AND($H131&lt;&gt;"",$I131&gt;$H131),"Block Above Availability",IF(OR($E131&lt;INDEX('Group Bookings'!$J$2:$J$151,MATCH($B131,'Group Bookings'!$A$2:$A$151,0)),$E131&gt;=INDEX('Group Bookings'!$K$2:$K$151,MATCH($B131,'Group Bookings'!$A$2:$A$151,0))),"Date Outside Group Stay","OK"))))),"Group ID Not Found")</f>
        <v/>
      </c>
      <c r="S131" s="26" t="inlineStr"/>
    </row>
    <row r="132">
      <c r="A132" s="26" t="inlineStr"/>
      <c r="B132" s="26" t="inlineStr"/>
      <c r="C132" s="34">
        <f>IFERROR(IF($B132="","",INDEX('Group Bookings'!$C$2:$C$151,MATCH($B132,'Group Bookings'!$A$2:$A$151,0))),"Group ID Not Found")</f>
        <v/>
      </c>
      <c r="D132" s="34">
        <f>IFERROR(IF($B132="","",INDEX('Group Bookings'!$E$2:$E$151,MATCH($B132,'Group Bookings'!$A$2:$A$151,0))),"Group ID Not Found")</f>
        <v/>
      </c>
      <c r="E132" s="27" t="inlineStr"/>
      <c r="F132" s="41">
        <f>IFERROR(IF($E132="","",$E132),"")</f>
        <v/>
      </c>
      <c r="G132" s="26" t="inlineStr"/>
      <c r="H132" s="28" t="inlineStr"/>
      <c r="I132" s="28" t="inlineStr"/>
      <c r="J132" s="28" t="inlineStr"/>
      <c r="K132" s="29">
        <f>IFERROR(IF($B132="","",$I132-$J132),"")</f>
        <v/>
      </c>
      <c r="L132" s="30">
        <f>IFERROR(IF($B132="","",$J132/$I132),"")</f>
        <v/>
      </c>
      <c r="M132" s="32" t="inlineStr"/>
      <c r="N132" s="31">
        <f>IFERROR(IF($B132="","",$I132*$M132),"")</f>
        <v/>
      </c>
      <c r="O132" s="31">
        <f>IFERROR(IF($B132="","",$J132*$M132),"")</f>
        <v/>
      </c>
      <c r="P132" s="30">
        <f>IFERROR(IF($B132="","",$I132/$H132),"")</f>
        <v/>
      </c>
      <c r="Q132" s="36">
        <f>IFERROR(IF($B132="","",INDEX('Group Bookings'!$L$2:$L$151,MATCH($B132,'Group Bookings'!$A$2:$A$151,0))),"")</f>
        <v/>
      </c>
      <c r="R132" s="34">
        <f>IFERROR(IF($B132="","",IF(COUNTIF('Group Bookings'!$A$2:$A$151,$B132)=0,"Group ID Not Found",IF($J132&gt;$I132,"Pickup Above Block",IF(AND($H132&lt;&gt;"",$I132&gt;$H132),"Block Above Availability",IF(OR($E132&lt;INDEX('Group Bookings'!$J$2:$J$151,MATCH($B132,'Group Bookings'!$A$2:$A$151,0)),$E132&gt;=INDEX('Group Bookings'!$K$2:$K$151,MATCH($B132,'Group Bookings'!$A$2:$A$151,0))),"Date Outside Group Stay","OK"))))),"Group ID Not Found")</f>
        <v/>
      </c>
      <c r="S132" s="26" t="inlineStr"/>
    </row>
    <row r="133">
      <c r="A133" s="26" t="inlineStr"/>
      <c r="B133" s="26" t="inlineStr"/>
      <c r="C133" s="34">
        <f>IFERROR(IF($B133="","",INDEX('Group Bookings'!$C$2:$C$151,MATCH($B133,'Group Bookings'!$A$2:$A$151,0))),"Group ID Not Found")</f>
        <v/>
      </c>
      <c r="D133" s="34">
        <f>IFERROR(IF($B133="","",INDEX('Group Bookings'!$E$2:$E$151,MATCH($B133,'Group Bookings'!$A$2:$A$151,0))),"Group ID Not Found")</f>
        <v/>
      </c>
      <c r="E133" s="27" t="inlineStr"/>
      <c r="F133" s="41">
        <f>IFERROR(IF($E133="","",$E133),"")</f>
        <v/>
      </c>
      <c r="G133" s="26" t="inlineStr"/>
      <c r="H133" s="28" t="inlineStr"/>
      <c r="I133" s="28" t="inlineStr"/>
      <c r="J133" s="28" t="inlineStr"/>
      <c r="K133" s="29">
        <f>IFERROR(IF($B133="","",$I133-$J133),"")</f>
        <v/>
      </c>
      <c r="L133" s="30">
        <f>IFERROR(IF($B133="","",$J133/$I133),"")</f>
        <v/>
      </c>
      <c r="M133" s="32" t="inlineStr"/>
      <c r="N133" s="31">
        <f>IFERROR(IF($B133="","",$I133*$M133),"")</f>
        <v/>
      </c>
      <c r="O133" s="31">
        <f>IFERROR(IF($B133="","",$J133*$M133),"")</f>
        <v/>
      </c>
      <c r="P133" s="30">
        <f>IFERROR(IF($B133="","",$I133/$H133),"")</f>
        <v/>
      </c>
      <c r="Q133" s="36">
        <f>IFERROR(IF($B133="","",INDEX('Group Bookings'!$L$2:$L$151,MATCH($B133,'Group Bookings'!$A$2:$A$151,0))),"")</f>
        <v/>
      </c>
      <c r="R133" s="34">
        <f>IFERROR(IF($B133="","",IF(COUNTIF('Group Bookings'!$A$2:$A$151,$B133)=0,"Group ID Not Found",IF($J133&gt;$I133,"Pickup Above Block",IF(AND($H133&lt;&gt;"",$I133&gt;$H133),"Block Above Availability",IF(OR($E133&lt;INDEX('Group Bookings'!$J$2:$J$151,MATCH($B133,'Group Bookings'!$A$2:$A$151,0)),$E133&gt;=INDEX('Group Bookings'!$K$2:$K$151,MATCH($B133,'Group Bookings'!$A$2:$A$151,0))),"Date Outside Group Stay","OK"))))),"Group ID Not Found")</f>
        <v/>
      </c>
      <c r="S133" s="26" t="inlineStr"/>
    </row>
    <row r="134">
      <c r="A134" s="26" t="inlineStr"/>
      <c r="B134" s="26" t="inlineStr"/>
      <c r="C134" s="34">
        <f>IFERROR(IF($B134="","",INDEX('Group Bookings'!$C$2:$C$151,MATCH($B134,'Group Bookings'!$A$2:$A$151,0))),"Group ID Not Found")</f>
        <v/>
      </c>
      <c r="D134" s="34">
        <f>IFERROR(IF($B134="","",INDEX('Group Bookings'!$E$2:$E$151,MATCH($B134,'Group Bookings'!$A$2:$A$151,0))),"Group ID Not Found")</f>
        <v/>
      </c>
      <c r="E134" s="27" t="inlineStr"/>
      <c r="F134" s="41">
        <f>IFERROR(IF($E134="","",$E134),"")</f>
        <v/>
      </c>
      <c r="G134" s="26" t="inlineStr"/>
      <c r="H134" s="28" t="inlineStr"/>
      <c r="I134" s="28" t="inlineStr"/>
      <c r="J134" s="28" t="inlineStr"/>
      <c r="K134" s="29">
        <f>IFERROR(IF($B134="","",$I134-$J134),"")</f>
        <v/>
      </c>
      <c r="L134" s="30">
        <f>IFERROR(IF($B134="","",$J134/$I134),"")</f>
        <v/>
      </c>
      <c r="M134" s="32" t="inlineStr"/>
      <c r="N134" s="31">
        <f>IFERROR(IF($B134="","",$I134*$M134),"")</f>
        <v/>
      </c>
      <c r="O134" s="31">
        <f>IFERROR(IF($B134="","",$J134*$M134),"")</f>
        <v/>
      </c>
      <c r="P134" s="30">
        <f>IFERROR(IF($B134="","",$I134/$H134),"")</f>
        <v/>
      </c>
      <c r="Q134" s="36">
        <f>IFERROR(IF($B134="","",INDEX('Group Bookings'!$L$2:$L$151,MATCH($B134,'Group Bookings'!$A$2:$A$151,0))),"")</f>
        <v/>
      </c>
      <c r="R134" s="34">
        <f>IFERROR(IF($B134="","",IF(COUNTIF('Group Bookings'!$A$2:$A$151,$B134)=0,"Group ID Not Found",IF($J134&gt;$I134,"Pickup Above Block",IF(AND($H134&lt;&gt;"",$I134&gt;$H134),"Block Above Availability",IF(OR($E134&lt;INDEX('Group Bookings'!$J$2:$J$151,MATCH($B134,'Group Bookings'!$A$2:$A$151,0)),$E134&gt;=INDEX('Group Bookings'!$K$2:$K$151,MATCH($B134,'Group Bookings'!$A$2:$A$151,0))),"Date Outside Group Stay","OK"))))),"Group ID Not Found")</f>
        <v/>
      </c>
      <c r="S134" s="26" t="inlineStr"/>
    </row>
    <row r="135">
      <c r="A135" s="26" t="inlineStr"/>
      <c r="B135" s="26" t="inlineStr"/>
      <c r="C135" s="34">
        <f>IFERROR(IF($B135="","",INDEX('Group Bookings'!$C$2:$C$151,MATCH($B135,'Group Bookings'!$A$2:$A$151,0))),"Group ID Not Found")</f>
        <v/>
      </c>
      <c r="D135" s="34">
        <f>IFERROR(IF($B135="","",INDEX('Group Bookings'!$E$2:$E$151,MATCH($B135,'Group Bookings'!$A$2:$A$151,0))),"Group ID Not Found")</f>
        <v/>
      </c>
      <c r="E135" s="27" t="inlineStr"/>
      <c r="F135" s="41">
        <f>IFERROR(IF($E135="","",$E135),"")</f>
        <v/>
      </c>
      <c r="G135" s="26" t="inlineStr"/>
      <c r="H135" s="28" t="inlineStr"/>
      <c r="I135" s="28" t="inlineStr"/>
      <c r="J135" s="28" t="inlineStr"/>
      <c r="K135" s="29">
        <f>IFERROR(IF($B135="","",$I135-$J135),"")</f>
        <v/>
      </c>
      <c r="L135" s="30">
        <f>IFERROR(IF($B135="","",$J135/$I135),"")</f>
        <v/>
      </c>
      <c r="M135" s="32" t="inlineStr"/>
      <c r="N135" s="31">
        <f>IFERROR(IF($B135="","",$I135*$M135),"")</f>
        <v/>
      </c>
      <c r="O135" s="31">
        <f>IFERROR(IF($B135="","",$J135*$M135),"")</f>
        <v/>
      </c>
      <c r="P135" s="30">
        <f>IFERROR(IF($B135="","",$I135/$H135),"")</f>
        <v/>
      </c>
      <c r="Q135" s="36">
        <f>IFERROR(IF($B135="","",INDEX('Group Bookings'!$L$2:$L$151,MATCH($B135,'Group Bookings'!$A$2:$A$151,0))),"")</f>
        <v/>
      </c>
      <c r="R135" s="34">
        <f>IFERROR(IF($B135="","",IF(COUNTIF('Group Bookings'!$A$2:$A$151,$B135)=0,"Group ID Not Found",IF($J135&gt;$I135,"Pickup Above Block",IF(AND($H135&lt;&gt;"",$I135&gt;$H135),"Block Above Availability",IF(OR($E135&lt;INDEX('Group Bookings'!$J$2:$J$151,MATCH($B135,'Group Bookings'!$A$2:$A$151,0)),$E135&gt;=INDEX('Group Bookings'!$K$2:$K$151,MATCH($B135,'Group Bookings'!$A$2:$A$151,0))),"Date Outside Group Stay","OK"))))),"Group ID Not Found")</f>
        <v/>
      </c>
      <c r="S135" s="26" t="inlineStr"/>
    </row>
    <row r="136">
      <c r="A136" s="26" t="inlineStr"/>
      <c r="B136" s="26" t="inlineStr"/>
      <c r="C136" s="34">
        <f>IFERROR(IF($B136="","",INDEX('Group Bookings'!$C$2:$C$151,MATCH($B136,'Group Bookings'!$A$2:$A$151,0))),"Group ID Not Found")</f>
        <v/>
      </c>
      <c r="D136" s="34">
        <f>IFERROR(IF($B136="","",INDEX('Group Bookings'!$E$2:$E$151,MATCH($B136,'Group Bookings'!$A$2:$A$151,0))),"Group ID Not Found")</f>
        <v/>
      </c>
      <c r="E136" s="27" t="inlineStr"/>
      <c r="F136" s="41">
        <f>IFERROR(IF($E136="","",$E136),"")</f>
        <v/>
      </c>
      <c r="G136" s="26" t="inlineStr"/>
      <c r="H136" s="28" t="inlineStr"/>
      <c r="I136" s="28" t="inlineStr"/>
      <c r="J136" s="28" t="inlineStr"/>
      <c r="K136" s="29">
        <f>IFERROR(IF($B136="","",$I136-$J136),"")</f>
        <v/>
      </c>
      <c r="L136" s="30">
        <f>IFERROR(IF($B136="","",$J136/$I136),"")</f>
        <v/>
      </c>
      <c r="M136" s="32" t="inlineStr"/>
      <c r="N136" s="31">
        <f>IFERROR(IF($B136="","",$I136*$M136),"")</f>
        <v/>
      </c>
      <c r="O136" s="31">
        <f>IFERROR(IF($B136="","",$J136*$M136),"")</f>
        <v/>
      </c>
      <c r="P136" s="30">
        <f>IFERROR(IF($B136="","",$I136/$H136),"")</f>
        <v/>
      </c>
      <c r="Q136" s="36">
        <f>IFERROR(IF($B136="","",INDEX('Group Bookings'!$L$2:$L$151,MATCH($B136,'Group Bookings'!$A$2:$A$151,0))),"")</f>
        <v/>
      </c>
      <c r="R136" s="34">
        <f>IFERROR(IF($B136="","",IF(COUNTIF('Group Bookings'!$A$2:$A$151,$B136)=0,"Group ID Not Found",IF($J136&gt;$I136,"Pickup Above Block",IF(AND($H136&lt;&gt;"",$I136&gt;$H136),"Block Above Availability",IF(OR($E136&lt;INDEX('Group Bookings'!$J$2:$J$151,MATCH($B136,'Group Bookings'!$A$2:$A$151,0)),$E136&gt;=INDEX('Group Bookings'!$K$2:$K$151,MATCH($B136,'Group Bookings'!$A$2:$A$151,0))),"Date Outside Group Stay","OK"))))),"Group ID Not Found")</f>
        <v/>
      </c>
      <c r="S136" s="26" t="inlineStr"/>
    </row>
    <row r="137">
      <c r="A137" s="26" t="inlineStr"/>
      <c r="B137" s="26" t="inlineStr"/>
      <c r="C137" s="34">
        <f>IFERROR(IF($B137="","",INDEX('Group Bookings'!$C$2:$C$151,MATCH($B137,'Group Bookings'!$A$2:$A$151,0))),"Group ID Not Found")</f>
        <v/>
      </c>
      <c r="D137" s="34">
        <f>IFERROR(IF($B137="","",INDEX('Group Bookings'!$E$2:$E$151,MATCH($B137,'Group Bookings'!$A$2:$A$151,0))),"Group ID Not Found")</f>
        <v/>
      </c>
      <c r="E137" s="27" t="inlineStr"/>
      <c r="F137" s="41">
        <f>IFERROR(IF($E137="","",$E137),"")</f>
        <v/>
      </c>
      <c r="G137" s="26" t="inlineStr"/>
      <c r="H137" s="28" t="inlineStr"/>
      <c r="I137" s="28" t="inlineStr"/>
      <c r="J137" s="28" t="inlineStr"/>
      <c r="K137" s="29">
        <f>IFERROR(IF($B137="","",$I137-$J137),"")</f>
        <v/>
      </c>
      <c r="L137" s="30">
        <f>IFERROR(IF($B137="","",$J137/$I137),"")</f>
        <v/>
      </c>
      <c r="M137" s="32" t="inlineStr"/>
      <c r="N137" s="31">
        <f>IFERROR(IF($B137="","",$I137*$M137),"")</f>
        <v/>
      </c>
      <c r="O137" s="31">
        <f>IFERROR(IF($B137="","",$J137*$M137),"")</f>
        <v/>
      </c>
      <c r="P137" s="30">
        <f>IFERROR(IF($B137="","",$I137/$H137),"")</f>
        <v/>
      </c>
      <c r="Q137" s="36">
        <f>IFERROR(IF($B137="","",INDEX('Group Bookings'!$L$2:$L$151,MATCH($B137,'Group Bookings'!$A$2:$A$151,0))),"")</f>
        <v/>
      </c>
      <c r="R137" s="34">
        <f>IFERROR(IF($B137="","",IF(COUNTIF('Group Bookings'!$A$2:$A$151,$B137)=0,"Group ID Not Found",IF($J137&gt;$I137,"Pickup Above Block",IF(AND($H137&lt;&gt;"",$I137&gt;$H137),"Block Above Availability",IF(OR($E137&lt;INDEX('Group Bookings'!$J$2:$J$151,MATCH($B137,'Group Bookings'!$A$2:$A$151,0)),$E137&gt;=INDEX('Group Bookings'!$K$2:$K$151,MATCH($B137,'Group Bookings'!$A$2:$A$151,0))),"Date Outside Group Stay","OK"))))),"Group ID Not Found")</f>
        <v/>
      </c>
      <c r="S137" s="26" t="inlineStr"/>
    </row>
    <row r="138">
      <c r="A138" s="26" t="inlineStr"/>
      <c r="B138" s="26" t="inlineStr"/>
      <c r="C138" s="34">
        <f>IFERROR(IF($B138="","",INDEX('Group Bookings'!$C$2:$C$151,MATCH($B138,'Group Bookings'!$A$2:$A$151,0))),"Group ID Not Found")</f>
        <v/>
      </c>
      <c r="D138" s="34">
        <f>IFERROR(IF($B138="","",INDEX('Group Bookings'!$E$2:$E$151,MATCH($B138,'Group Bookings'!$A$2:$A$151,0))),"Group ID Not Found")</f>
        <v/>
      </c>
      <c r="E138" s="27" t="inlineStr"/>
      <c r="F138" s="41">
        <f>IFERROR(IF($E138="","",$E138),"")</f>
        <v/>
      </c>
      <c r="G138" s="26" t="inlineStr"/>
      <c r="H138" s="28" t="inlineStr"/>
      <c r="I138" s="28" t="inlineStr"/>
      <c r="J138" s="28" t="inlineStr"/>
      <c r="K138" s="29">
        <f>IFERROR(IF($B138="","",$I138-$J138),"")</f>
        <v/>
      </c>
      <c r="L138" s="30">
        <f>IFERROR(IF($B138="","",$J138/$I138),"")</f>
        <v/>
      </c>
      <c r="M138" s="32" t="inlineStr"/>
      <c r="N138" s="31">
        <f>IFERROR(IF($B138="","",$I138*$M138),"")</f>
        <v/>
      </c>
      <c r="O138" s="31">
        <f>IFERROR(IF($B138="","",$J138*$M138),"")</f>
        <v/>
      </c>
      <c r="P138" s="30">
        <f>IFERROR(IF($B138="","",$I138/$H138),"")</f>
        <v/>
      </c>
      <c r="Q138" s="36">
        <f>IFERROR(IF($B138="","",INDEX('Group Bookings'!$L$2:$L$151,MATCH($B138,'Group Bookings'!$A$2:$A$151,0))),"")</f>
        <v/>
      </c>
      <c r="R138" s="34">
        <f>IFERROR(IF($B138="","",IF(COUNTIF('Group Bookings'!$A$2:$A$151,$B138)=0,"Group ID Not Found",IF($J138&gt;$I138,"Pickup Above Block",IF(AND($H138&lt;&gt;"",$I138&gt;$H138),"Block Above Availability",IF(OR($E138&lt;INDEX('Group Bookings'!$J$2:$J$151,MATCH($B138,'Group Bookings'!$A$2:$A$151,0)),$E138&gt;=INDEX('Group Bookings'!$K$2:$K$151,MATCH($B138,'Group Bookings'!$A$2:$A$151,0))),"Date Outside Group Stay","OK"))))),"Group ID Not Found")</f>
        <v/>
      </c>
      <c r="S138" s="26" t="inlineStr"/>
    </row>
    <row r="139">
      <c r="A139" s="26" t="inlineStr"/>
      <c r="B139" s="26" t="inlineStr"/>
      <c r="C139" s="34">
        <f>IFERROR(IF($B139="","",INDEX('Group Bookings'!$C$2:$C$151,MATCH($B139,'Group Bookings'!$A$2:$A$151,0))),"Group ID Not Found")</f>
        <v/>
      </c>
      <c r="D139" s="34">
        <f>IFERROR(IF($B139="","",INDEX('Group Bookings'!$E$2:$E$151,MATCH($B139,'Group Bookings'!$A$2:$A$151,0))),"Group ID Not Found")</f>
        <v/>
      </c>
      <c r="E139" s="27" t="inlineStr"/>
      <c r="F139" s="41">
        <f>IFERROR(IF($E139="","",$E139),"")</f>
        <v/>
      </c>
      <c r="G139" s="26" t="inlineStr"/>
      <c r="H139" s="28" t="inlineStr"/>
      <c r="I139" s="28" t="inlineStr"/>
      <c r="J139" s="28" t="inlineStr"/>
      <c r="K139" s="29">
        <f>IFERROR(IF($B139="","",$I139-$J139),"")</f>
        <v/>
      </c>
      <c r="L139" s="30">
        <f>IFERROR(IF($B139="","",$J139/$I139),"")</f>
        <v/>
      </c>
      <c r="M139" s="32" t="inlineStr"/>
      <c r="N139" s="31">
        <f>IFERROR(IF($B139="","",$I139*$M139),"")</f>
        <v/>
      </c>
      <c r="O139" s="31">
        <f>IFERROR(IF($B139="","",$J139*$M139),"")</f>
        <v/>
      </c>
      <c r="P139" s="30">
        <f>IFERROR(IF($B139="","",$I139/$H139),"")</f>
        <v/>
      </c>
      <c r="Q139" s="36">
        <f>IFERROR(IF($B139="","",INDEX('Group Bookings'!$L$2:$L$151,MATCH($B139,'Group Bookings'!$A$2:$A$151,0))),"")</f>
        <v/>
      </c>
      <c r="R139" s="34">
        <f>IFERROR(IF($B139="","",IF(COUNTIF('Group Bookings'!$A$2:$A$151,$B139)=0,"Group ID Not Found",IF($J139&gt;$I139,"Pickup Above Block",IF(AND($H139&lt;&gt;"",$I139&gt;$H139),"Block Above Availability",IF(OR($E139&lt;INDEX('Group Bookings'!$J$2:$J$151,MATCH($B139,'Group Bookings'!$A$2:$A$151,0)),$E139&gt;=INDEX('Group Bookings'!$K$2:$K$151,MATCH($B139,'Group Bookings'!$A$2:$A$151,0))),"Date Outside Group Stay","OK"))))),"Group ID Not Found")</f>
        <v/>
      </c>
      <c r="S139" s="26" t="inlineStr"/>
    </row>
    <row r="140">
      <c r="A140" s="26" t="inlineStr"/>
      <c r="B140" s="26" t="inlineStr"/>
      <c r="C140" s="34">
        <f>IFERROR(IF($B140="","",INDEX('Group Bookings'!$C$2:$C$151,MATCH($B140,'Group Bookings'!$A$2:$A$151,0))),"Group ID Not Found")</f>
        <v/>
      </c>
      <c r="D140" s="34">
        <f>IFERROR(IF($B140="","",INDEX('Group Bookings'!$E$2:$E$151,MATCH($B140,'Group Bookings'!$A$2:$A$151,0))),"Group ID Not Found")</f>
        <v/>
      </c>
      <c r="E140" s="27" t="inlineStr"/>
      <c r="F140" s="41">
        <f>IFERROR(IF($E140="","",$E140),"")</f>
        <v/>
      </c>
      <c r="G140" s="26" t="inlineStr"/>
      <c r="H140" s="28" t="inlineStr"/>
      <c r="I140" s="28" t="inlineStr"/>
      <c r="J140" s="28" t="inlineStr"/>
      <c r="K140" s="29">
        <f>IFERROR(IF($B140="","",$I140-$J140),"")</f>
        <v/>
      </c>
      <c r="L140" s="30">
        <f>IFERROR(IF($B140="","",$J140/$I140),"")</f>
        <v/>
      </c>
      <c r="M140" s="32" t="inlineStr"/>
      <c r="N140" s="31">
        <f>IFERROR(IF($B140="","",$I140*$M140),"")</f>
        <v/>
      </c>
      <c r="O140" s="31">
        <f>IFERROR(IF($B140="","",$J140*$M140),"")</f>
        <v/>
      </c>
      <c r="P140" s="30">
        <f>IFERROR(IF($B140="","",$I140/$H140),"")</f>
        <v/>
      </c>
      <c r="Q140" s="36">
        <f>IFERROR(IF($B140="","",INDEX('Group Bookings'!$L$2:$L$151,MATCH($B140,'Group Bookings'!$A$2:$A$151,0))),"")</f>
        <v/>
      </c>
      <c r="R140" s="34">
        <f>IFERROR(IF($B140="","",IF(COUNTIF('Group Bookings'!$A$2:$A$151,$B140)=0,"Group ID Not Found",IF($J140&gt;$I140,"Pickup Above Block",IF(AND($H140&lt;&gt;"",$I140&gt;$H140),"Block Above Availability",IF(OR($E140&lt;INDEX('Group Bookings'!$J$2:$J$151,MATCH($B140,'Group Bookings'!$A$2:$A$151,0)),$E140&gt;=INDEX('Group Bookings'!$K$2:$K$151,MATCH($B140,'Group Bookings'!$A$2:$A$151,0))),"Date Outside Group Stay","OK"))))),"Group ID Not Found")</f>
        <v/>
      </c>
      <c r="S140" s="26" t="inlineStr"/>
    </row>
    <row r="141">
      <c r="A141" s="26" t="inlineStr"/>
      <c r="B141" s="26" t="inlineStr"/>
      <c r="C141" s="34">
        <f>IFERROR(IF($B141="","",INDEX('Group Bookings'!$C$2:$C$151,MATCH($B141,'Group Bookings'!$A$2:$A$151,0))),"Group ID Not Found")</f>
        <v/>
      </c>
      <c r="D141" s="34">
        <f>IFERROR(IF($B141="","",INDEX('Group Bookings'!$E$2:$E$151,MATCH($B141,'Group Bookings'!$A$2:$A$151,0))),"Group ID Not Found")</f>
        <v/>
      </c>
      <c r="E141" s="27" t="inlineStr"/>
      <c r="F141" s="41">
        <f>IFERROR(IF($E141="","",$E141),"")</f>
        <v/>
      </c>
      <c r="G141" s="26" t="inlineStr"/>
      <c r="H141" s="28" t="inlineStr"/>
      <c r="I141" s="28" t="inlineStr"/>
      <c r="J141" s="28" t="inlineStr"/>
      <c r="K141" s="29">
        <f>IFERROR(IF($B141="","",$I141-$J141),"")</f>
        <v/>
      </c>
      <c r="L141" s="30">
        <f>IFERROR(IF($B141="","",$J141/$I141),"")</f>
        <v/>
      </c>
      <c r="M141" s="32" t="inlineStr"/>
      <c r="N141" s="31">
        <f>IFERROR(IF($B141="","",$I141*$M141),"")</f>
        <v/>
      </c>
      <c r="O141" s="31">
        <f>IFERROR(IF($B141="","",$J141*$M141),"")</f>
        <v/>
      </c>
      <c r="P141" s="30">
        <f>IFERROR(IF($B141="","",$I141/$H141),"")</f>
        <v/>
      </c>
      <c r="Q141" s="36">
        <f>IFERROR(IF($B141="","",INDEX('Group Bookings'!$L$2:$L$151,MATCH($B141,'Group Bookings'!$A$2:$A$151,0))),"")</f>
        <v/>
      </c>
      <c r="R141" s="34">
        <f>IFERROR(IF($B141="","",IF(COUNTIF('Group Bookings'!$A$2:$A$151,$B141)=0,"Group ID Not Found",IF($J141&gt;$I141,"Pickup Above Block",IF(AND($H141&lt;&gt;"",$I141&gt;$H141),"Block Above Availability",IF(OR($E141&lt;INDEX('Group Bookings'!$J$2:$J$151,MATCH($B141,'Group Bookings'!$A$2:$A$151,0)),$E141&gt;=INDEX('Group Bookings'!$K$2:$K$151,MATCH($B141,'Group Bookings'!$A$2:$A$151,0))),"Date Outside Group Stay","OK"))))),"Group ID Not Found")</f>
        <v/>
      </c>
      <c r="S141" s="26" t="inlineStr"/>
    </row>
    <row r="142">
      <c r="A142" s="26" t="inlineStr"/>
      <c r="B142" s="26" t="inlineStr"/>
      <c r="C142" s="34">
        <f>IFERROR(IF($B142="","",INDEX('Group Bookings'!$C$2:$C$151,MATCH($B142,'Group Bookings'!$A$2:$A$151,0))),"Group ID Not Found")</f>
        <v/>
      </c>
      <c r="D142" s="34">
        <f>IFERROR(IF($B142="","",INDEX('Group Bookings'!$E$2:$E$151,MATCH($B142,'Group Bookings'!$A$2:$A$151,0))),"Group ID Not Found")</f>
        <v/>
      </c>
      <c r="E142" s="27" t="inlineStr"/>
      <c r="F142" s="41">
        <f>IFERROR(IF($E142="","",$E142),"")</f>
        <v/>
      </c>
      <c r="G142" s="26" t="inlineStr"/>
      <c r="H142" s="28" t="inlineStr"/>
      <c r="I142" s="28" t="inlineStr"/>
      <c r="J142" s="28" t="inlineStr"/>
      <c r="K142" s="29">
        <f>IFERROR(IF($B142="","",$I142-$J142),"")</f>
        <v/>
      </c>
      <c r="L142" s="30">
        <f>IFERROR(IF($B142="","",$J142/$I142),"")</f>
        <v/>
      </c>
      <c r="M142" s="32" t="inlineStr"/>
      <c r="N142" s="31">
        <f>IFERROR(IF($B142="","",$I142*$M142),"")</f>
        <v/>
      </c>
      <c r="O142" s="31">
        <f>IFERROR(IF($B142="","",$J142*$M142),"")</f>
        <v/>
      </c>
      <c r="P142" s="30">
        <f>IFERROR(IF($B142="","",$I142/$H142),"")</f>
        <v/>
      </c>
      <c r="Q142" s="36">
        <f>IFERROR(IF($B142="","",INDEX('Group Bookings'!$L$2:$L$151,MATCH($B142,'Group Bookings'!$A$2:$A$151,0))),"")</f>
        <v/>
      </c>
      <c r="R142" s="34">
        <f>IFERROR(IF($B142="","",IF(COUNTIF('Group Bookings'!$A$2:$A$151,$B142)=0,"Group ID Not Found",IF($J142&gt;$I142,"Pickup Above Block",IF(AND($H142&lt;&gt;"",$I142&gt;$H142),"Block Above Availability",IF(OR($E142&lt;INDEX('Group Bookings'!$J$2:$J$151,MATCH($B142,'Group Bookings'!$A$2:$A$151,0)),$E142&gt;=INDEX('Group Bookings'!$K$2:$K$151,MATCH($B142,'Group Bookings'!$A$2:$A$151,0))),"Date Outside Group Stay","OK"))))),"Group ID Not Found")</f>
        <v/>
      </c>
      <c r="S142" s="26" t="inlineStr"/>
    </row>
    <row r="143">
      <c r="A143" s="26" t="inlineStr"/>
      <c r="B143" s="26" t="inlineStr"/>
      <c r="C143" s="34">
        <f>IFERROR(IF($B143="","",INDEX('Group Bookings'!$C$2:$C$151,MATCH($B143,'Group Bookings'!$A$2:$A$151,0))),"Group ID Not Found")</f>
        <v/>
      </c>
      <c r="D143" s="34">
        <f>IFERROR(IF($B143="","",INDEX('Group Bookings'!$E$2:$E$151,MATCH($B143,'Group Bookings'!$A$2:$A$151,0))),"Group ID Not Found")</f>
        <v/>
      </c>
      <c r="E143" s="27" t="inlineStr"/>
      <c r="F143" s="41">
        <f>IFERROR(IF($E143="","",$E143),"")</f>
        <v/>
      </c>
      <c r="G143" s="26" t="inlineStr"/>
      <c r="H143" s="28" t="inlineStr"/>
      <c r="I143" s="28" t="inlineStr"/>
      <c r="J143" s="28" t="inlineStr"/>
      <c r="K143" s="29">
        <f>IFERROR(IF($B143="","",$I143-$J143),"")</f>
        <v/>
      </c>
      <c r="L143" s="30">
        <f>IFERROR(IF($B143="","",$J143/$I143),"")</f>
        <v/>
      </c>
      <c r="M143" s="32" t="inlineStr"/>
      <c r="N143" s="31">
        <f>IFERROR(IF($B143="","",$I143*$M143),"")</f>
        <v/>
      </c>
      <c r="O143" s="31">
        <f>IFERROR(IF($B143="","",$J143*$M143),"")</f>
        <v/>
      </c>
      <c r="P143" s="30">
        <f>IFERROR(IF($B143="","",$I143/$H143),"")</f>
        <v/>
      </c>
      <c r="Q143" s="36">
        <f>IFERROR(IF($B143="","",INDEX('Group Bookings'!$L$2:$L$151,MATCH($B143,'Group Bookings'!$A$2:$A$151,0))),"")</f>
        <v/>
      </c>
      <c r="R143" s="34">
        <f>IFERROR(IF($B143="","",IF(COUNTIF('Group Bookings'!$A$2:$A$151,$B143)=0,"Group ID Not Found",IF($J143&gt;$I143,"Pickup Above Block",IF(AND($H143&lt;&gt;"",$I143&gt;$H143),"Block Above Availability",IF(OR($E143&lt;INDEX('Group Bookings'!$J$2:$J$151,MATCH($B143,'Group Bookings'!$A$2:$A$151,0)),$E143&gt;=INDEX('Group Bookings'!$K$2:$K$151,MATCH($B143,'Group Bookings'!$A$2:$A$151,0))),"Date Outside Group Stay","OK"))))),"Group ID Not Found")</f>
        <v/>
      </c>
      <c r="S143" s="26" t="inlineStr"/>
    </row>
    <row r="144">
      <c r="A144" s="26" t="inlineStr"/>
      <c r="B144" s="26" t="inlineStr"/>
      <c r="C144" s="34">
        <f>IFERROR(IF($B144="","",INDEX('Group Bookings'!$C$2:$C$151,MATCH($B144,'Group Bookings'!$A$2:$A$151,0))),"Group ID Not Found")</f>
        <v/>
      </c>
      <c r="D144" s="34">
        <f>IFERROR(IF($B144="","",INDEX('Group Bookings'!$E$2:$E$151,MATCH($B144,'Group Bookings'!$A$2:$A$151,0))),"Group ID Not Found")</f>
        <v/>
      </c>
      <c r="E144" s="27" t="inlineStr"/>
      <c r="F144" s="41">
        <f>IFERROR(IF($E144="","",$E144),"")</f>
        <v/>
      </c>
      <c r="G144" s="26" t="inlineStr"/>
      <c r="H144" s="28" t="inlineStr"/>
      <c r="I144" s="28" t="inlineStr"/>
      <c r="J144" s="28" t="inlineStr"/>
      <c r="K144" s="29">
        <f>IFERROR(IF($B144="","",$I144-$J144),"")</f>
        <v/>
      </c>
      <c r="L144" s="30">
        <f>IFERROR(IF($B144="","",$J144/$I144),"")</f>
        <v/>
      </c>
      <c r="M144" s="32" t="inlineStr"/>
      <c r="N144" s="31">
        <f>IFERROR(IF($B144="","",$I144*$M144),"")</f>
        <v/>
      </c>
      <c r="O144" s="31">
        <f>IFERROR(IF($B144="","",$J144*$M144),"")</f>
        <v/>
      </c>
      <c r="P144" s="30">
        <f>IFERROR(IF($B144="","",$I144/$H144),"")</f>
        <v/>
      </c>
      <c r="Q144" s="36">
        <f>IFERROR(IF($B144="","",INDEX('Group Bookings'!$L$2:$L$151,MATCH($B144,'Group Bookings'!$A$2:$A$151,0))),"")</f>
        <v/>
      </c>
      <c r="R144" s="34">
        <f>IFERROR(IF($B144="","",IF(COUNTIF('Group Bookings'!$A$2:$A$151,$B144)=0,"Group ID Not Found",IF($J144&gt;$I144,"Pickup Above Block",IF(AND($H144&lt;&gt;"",$I144&gt;$H144),"Block Above Availability",IF(OR($E144&lt;INDEX('Group Bookings'!$J$2:$J$151,MATCH($B144,'Group Bookings'!$A$2:$A$151,0)),$E144&gt;=INDEX('Group Bookings'!$K$2:$K$151,MATCH($B144,'Group Bookings'!$A$2:$A$151,0))),"Date Outside Group Stay","OK"))))),"Group ID Not Found")</f>
        <v/>
      </c>
      <c r="S144" s="26" t="inlineStr"/>
    </row>
    <row r="145">
      <c r="A145" s="26" t="inlineStr"/>
      <c r="B145" s="26" t="inlineStr"/>
      <c r="C145" s="34">
        <f>IFERROR(IF($B145="","",INDEX('Group Bookings'!$C$2:$C$151,MATCH($B145,'Group Bookings'!$A$2:$A$151,0))),"Group ID Not Found")</f>
        <v/>
      </c>
      <c r="D145" s="34">
        <f>IFERROR(IF($B145="","",INDEX('Group Bookings'!$E$2:$E$151,MATCH($B145,'Group Bookings'!$A$2:$A$151,0))),"Group ID Not Found")</f>
        <v/>
      </c>
      <c r="E145" s="27" t="inlineStr"/>
      <c r="F145" s="41">
        <f>IFERROR(IF($E145="","",$E145),"")</f>
        <v/>
      </c>
      <c r="G145" s="26" t="inlineStr"/>
      <c r="H145" s="28" t="inlineStr"/>
      <c r="I145" s="28" t="inlineStr"/>
      <c r="J145" s="28" t="inlineStr"/>
      <c r="K145" s="29">
        <f>IFERROR(IF($B145="","",$I145-$J145),"")</f>
        <v/>
      </c>
      <c r="L145" s="30">
        <f>IFERROR(IF($B145="","",$J145/$I145),"")</f>
        <v/>
      </c>
      <c r="M145" s="32" t="inlineStr"/>
      <c r="N145" s="31">
        <f>IFERROR(IF($B145="","",$I145*$M145),"")</f>
        <v/>
      </c>
      <c r="O145" s="31">
        <f>IFERROR(IF($B145="","",$J145*$M145),"")</f>
        <v/>
      </c>
      <c r="P145" s="30">
        <f>IFERROR(IF($B145="","",$I145/$H145),"")</f>
        <v/>
      </c>
      <c r="Q145" s="36">
        <f>IFERROR(IF($B145="","",INDEX('Group Bookings'!$L$2:$L$151,MATCH($B145,'Group Bookings'!$A$2:$A$151,0))),"")</f>
        <v/>
      </c>
      <c r="R145" s="34">
        <f>IFERROR(IF($B145="","",IF(COUNTIF('Group Bookings'!$A$2:$A$151,$B145)=0,"Group ID Not Found",IF($J145&gt;$I145,"Pickup Above Block",IF(AND($H145&lt;&gt;"",$I145&gt;$H145),"Block Above Availability",IF(OR($E145&lt;INDEX('Group Bookings'!$J$2:$J$151,MATCH($B145,'Group Bookings'!$A$2:$A$151,0)),$E145&gt;=INDEX('Group Bookings'!$K$2:$K$151,MATCH($B145,'Group Bookings'!$A$2:$A$151,0))),"Date Outside Group Stay","OK"))))),"Group ID Not Found")</f>
        <v/>
      </c>
      <c r="S145" s="26" t="inlineStr"/>
    </row>
    <row r="146">
      <c r="A146" s="26" t="inlineStr"/>
      <c r="B146" s="26" t="inlineStr"/>
      <c r="C146" s="34">
        <f>IFERROR(IF($B146="","",INDEX('Group Bookings'!$C$2:$C$151,MATCH($B146,'Group Bookings'!$A$2:$A$151,0))),"Group ID Not Found")</f>
        <v/>
      </c>
      <c r="D146" s="34">
        <f>IFERROR(IF($B146="","",INDEX('Group Bookings'!$E$2:$E$151,MATCH($B146,'Group Bookings'!$A$2:$A$151,0))),"Group ID Not Found")</f>
        <v/>
      </c>
      <c r="E146" s="27" t="inlineStr"/>
      <c r="F146" s="41">
        <f>IFERROR(IF($E146="","",$E146),"")</f>
        <v/>
      </c>
      <c r="G146" s="26" t="inlineStr"/>
      <c r="H146" s="28" t="inlineStr"/>
      <c r="I146" s="28" t="inlineStr"/>
      <c r="J146" s="28" t="inlineStr"/>
      <c r="K146" s="29">
        <f>IFERROR(IF($B146="","",$I146-$J146),"")</f>
        <v/>
      </c>
      <c r="L146" s="30">
        <f>IFERROR(IF($B146="","",$J146/$I146),"")</f>
        <v/>
      </c>
      <c r="M146" s="32" t="inlineStr"/>
      <c r="N146" s="31">
        <f>IFERROR(IF($B146="","",$I146*$M146),"")</f>
        <v/>
      </c>
      <c r="O146" s="31">
        <f>IFERROR(IF($B146="","",$J146*$M146),"")</f>
        <v/>
      </c>
      <c r="P146" s="30">
        <f>IFERROR(IF($B146="","",$I146/$H146),"")</f>
        <v/>
      </c>
      <c r="Q146" s="36">
        <f>IFERROR(IF($B146="","",INDEX('Group Bookings'!$L$2:$L$151,MATCH($B146,'Group Bookings'!$A$2:$A$151,0))),"")</f>
        <v/>
      </c>
      <c r="R146" s="34">
        <f>IFERROR(IF($B146="","",IF(COUNTIF('Group Bookings'!$A$2:$A$151,$B146)=0,"Group ID Not Found",IF($J146&gt;$I146,"Pickup Above Block",IF(AND($H146&lt;&gt;"",$I146&gt;$H146),"Block Above Availability",IF(OR($E146&lt;INDEX('Group Bookings'!$J$2:$J$151,MATCH($B146,'Group Bookings'!$A$2:$A$151,0)),$E146&gt;=INDEX('Group Bookings'!$K$2:$K$151,MATCH($B146,'Group Bookings'!$A$2:$A$151,0))),"Date Outside Group Stay","OK"))))),"Group ID Not Found")</f>
        <v/>
      </c>
      <c r="S146" s="26" t="inlineStr"/>
    </row>
    <row r="147">
      <c r="A147" s="26" t="inlineStr"/>
      <c r="B147" s="26" t="inlineStr"/>
      <c r="C147" s="34">
        <f>IFERROR(IF($B147="","",INDEX('Group Bookings'!$C$2:$C$151,MATCH($B147,'Group Bookings'!$A$2:$A$151,0))),"Group ID Not Found")</f>
        <v/>
      </c>
      <c r="D147" s="34">
        <f>IFERROR(IF($B147="","",INDEX('Group Bookings'!$E$2:$E$151,MATCH($B147,'Group Bookings'!$A$2:$A$151,0))),"Group ID Not Found")</f>
        <v/>
      </c>
      <c r="E147" s="27" t="inlineStr"/>
      <c r="F147" s="41">
        <f>IFERROR(IF($E147="","",$E147),"")</f>
        <v/>
      </c>
      <c r="G147" s="26" t="inlineStr"/>
      <c r="H147" s="28" t="inlineStr"/>
      <c r="I147" s="28" t="inlineStr"/>
      <c r="J147" s="28" t="inlineStr"/>
      <c r="K147" s="29">
        <f>IFERROR(IF($B147="","",$I147-$J147),"")</f>
        <v/>
      </c>
      <c r="L147" s="30">
        <f>IFERROR(IF($B147="","",$J147/$I147),"")</f>
        <v/>
      </c>
      <c r="M147" s="32" t="inlineStr"/>
      <c r="N147" s="31">
        <f>IFERROR(IF($B147="","",$I147*$M147),"")</f>
        <v/>
      </c>
      <c r="O147" s="31">
        <f>IFERROR(IF($B147="","",$J147*$M147),"")</f>
        <v/>
      </c>
      <c r="P147" s="30">
        <f>IFERROR(IF($B147="","",$I147/$H147),"")</f>
        <v/>
      </c>
      <c r="Q147" s="36">
        <f>IFERROR(IF($B147="","",INDEX('Group Bookings'!$L$2:$L$151,MATCH($B147,'Group Bookings'!$A$2:$A$151,0))),"")</f>
        <v/>
      </c>
      <c r="R147" s="34">
        <f>IFERROR(IF($B147="","",IF(COUNTIF('Group Bookings'!$A$2:$A$151,$B147)=0,"Group ID Not Found",IF($J147&gt;$I147,"Pickup Above Block",IF(AND($H147&lt;&gt;"",$I147&gt;$H147),"Block Above Availability",IF(OR($E147&lt;INDEX('Group Bookings'!$J$2:$J$151,MATCH($B147,'Group Bookings'!$A$2:$A$151,0)),$E147&gt;=INDEX('Group Bookings'!$K$2:$K$151,MATCH($B147,'Group Bookings'!$A$2:$A$151,0))),"Date Outside Group Stay","OK"))))),"Group ID Not Found")</f>
        <v/>
      </c>
      <c r="S147" s="26" t="inlineStr"/>
    </row>
    <row r="148">
      <c r="A148" s="26" t="inlineStr"/>
      <c r="B148" s="26" t="inlineStr"/>
      <c r="C148" s="34">
        <f>IFERROR(IF($B148="","",INDEX('Group Bookings'!$C$2:$C$151,MATCH($B148,'Group Bookings'!$A$2:$A$151,0))),"Group ID Not Found")</f>
        <v/>
      </c>
      <c r="D148" s="34">
        <f>IFERROR(IF($B148="","",INDEX('Group Bookings'!$E$2:$E$151,MATCH($B148,'Group Bookings'!$A$2:$A$151,0))),"Group ID Not Found")</f>
        <v/>
      </c>
      <c r="E148" s="27" t="inlineStr"/>
      <c r="F148" s="41">
        <f>IFERROR(IF($E148="","",$E148),"")</f>
        <v/>
      </c>
      <c r="G148" s="26" t="inlineStr"/>
      <c r="H148" s="28" t="inlineStr"/>
      <c r="I148" s="28" t="inlineStr"/>
      <c r="J148" s="28" t="inlineStr"/>
      <c r="K148" s="29">
        <f>IFERROR(IF($B148="","",$I148-$J148),"")</f>
        <v/>
      </c>
      <c r="L148" s="30">
        <f>IFERROR(IF($B148="","",$J148/$I148),"")</f>
        <v/>
      </c>
      <c r="M148" s="32" t="inlineStr"/>
      <c r="N148" s="31">
        <f>IFERROR(IF($B148="","",$I148*$M148),"")</f>
        <v/>
      </c>
      <c r="O148" s="31">
        <f>IFERROR(IF($B148="","",$J148*$M148),"")</f>
        <v/>
      </c>
      <c r="P148" s="30">
        <f>IFERROR(IF($B148="","",$I148/$H148),"")</f>
        <v/>
      </c>
      <c r="Q148" s="36">
        <f>IFERROR(IF($B148="","",INDEX('Group Bookings'!$L$2:$L$151,MATCH($B148,'Group Bookings'!$A$2:$A$151,0))),"")</f>
        <v/>
      </c>
      <c r="R148" s="34">
        <f>IFERROR(IF($B148="","",IF(COUNTIF('Group Bookings'!$A$2:$A$151,$B148)=0,"Group ID Not Found",IF($J148&gt;$I148,"Pickup Above Block",IF(AND($H148&lt;&gt;"",$I148&gt;$H148),"Block Above Availability",IF(OR($E148&lt;INDEX('Group Bookings'!$J$2:$J$151,MATCH($B148,'Group Bookings'!$A$2:$A$151,0)),$E148&gt;=INDEX('Group Bookings'!$K$2:$K$151,MATCH($B148,'Group Bookings'!$A$2:$A$151,0))),"Date Outside Group Stay","OK"))))),"Group ID Not Found")</f>
        <v/>
      </c>
      <c r="S148" s="26" t="inlineStr"/>
    </row>
    <row r="149">
      <c r="A149" s="26" t="inlineStr"/>
      <c r="B149" s="26" t="inlineStr"/>
      <c r="C149" s="34">
        <f>IFERROR(IF($B149="","",INDEX('Group Bookings'!$C$2:$C$151,MATCH($B149,'Group Bookings'!$A$2:$A$151,0))),"Group ID Not Found")</f>
        <v/>
      </c>
      <c r="D149" s="34">
        <f>IFERROR(IF($B149="","",INDEX('Group Bookings'!$E$2:$E$151,MATCH($B149,'Group Bookings'!$A$2:$A$151,0))),"Group ID Not Found")</f>
        <v/>
      </c>
      <c r="E149" s="27" t="inlineStr"/>
      <c r="F149" s="41">
        <f>IFERROR(IF($E149="","",$E149),"")</f>
        <v/>
      </c>
      <c r="G149" s="26" t="inlineStr"/>
      <c r="H149" s="28" t="inlineStr"/>
      <c r="I149" s="28" t="inlineStr"/>
      <c r="J149" s="28" t="inlineStr"/>
      <c r="K149" s="29">
        <f>IFERROR(IF($B149="","",$I149-$J149),"")</f>
        <v/>
      </c>
      <c r="L149" s="30">
        <f>IFERROR(IF($B149="","",$J149/$I149),"")</f>
        <v/>
      </c>
      <c r="M149" s="32" t="inlineStr"/>
      <c r="N149" s="31">
        <f>IFERROR(IF($B149="","",$I149*$M149),"")</f>
        <v/>
      </c>
      <c r="O149" s="31">
        <f>IFERROR(IF($B149="","",$J149*$M149),"")</f>
        <v/>
      </c>
      <c r="P149" s="30">
        <f>IFERROR(IF($B149="","",$I149/$H149),"")</f>
        <v/>
      </c>
      <c r="Q149" s="36">
        <f>IFERROR(IF($B149="","",INDEX('Group Bookings'!$L$2:$L$151,MATCH($B149,'Group Bookings'!$A$2:$A$151,0))),"")</f>
        <v/>
      </c>
      <c r="R149" s="34">
        <f>IFERROR(IF($B149="","",IF(COUNTIF('Group Bookings'!$A$2:$A$151,$B149)=0,"Group ID Not Found",IF($J149&gt;$I149,"Pickup Above Block",IF(AND($H149&lt;&gt;"",$I149&gt;$H149),"Block Above Availability",IF(OR($E149&lt;INDEX('Group Bookings'!$J$2:$J$151,MATCH($B149,'Group Bookings'!$A$2:$A$151,0)),$E149&gt;=INDEX('Group Bookings'!$K$2:$K$151,MATCH($B149,'Group Bookings'!$A$2:$A$151,0))),"Date Outside Group Stay","OK"))))),"Group ID Not Found")</f>
        <v/>
      </c>
      <c r="S149" s="26" t="inlineStr"/>
    </row>
    <row r="150">
      <c r="A150" s="26" t="inlineStr"/>
      <c r="B150" s="26" t="inlineStr"/>
      <c r="C150" s="34">
        <f>IFERROR(IF($B150="","",INDEX('Group Bookings'!$C$2:$C$151,MATCH($B150,'Group Bookings'!$A$2:$A$151,0))),"Group ID Not Found")</f>
        <v/>
      </c>
      <c r="D150" s="34">
        <f>IFERROR(IF($B150="","",INDEX('Group Bookings'!$E$2:$E$151,MATCH($B150,'Group Bookings'!$A$2:$A$151,0))),"Group ID Not Found")</f>
        <v/>
      </c>
      <c r="E150" s="27" t="inlineStr"/>
      <c r="F150" s="41">
        <f>IFERROR(IF($E150="","",$E150),"")</f>
        <v/>
      </c>
      <c r="G150" s="26" t="inlineStr"/>
      <c r="H150" s="28" t="inlineStr"/>
      <c r="I150" s="28" t="inlineStr"/>
      <c r="J150" s="28" t="inlineStr"/>
      <c r="K150" s="29">
        <f>IFERROR(IF($B150="","",$I150-$J150),"")</f>
        <v/>
      </c>
      <c r="L150" s="30">
        <f>IFERROR(IF($B150="","",$J150/$I150),"")</f>
        <v/>
      </c>
      <c r="M150" s="32" t="inlineStr"/>
      <c r="N150" s="31">
        <f>IFERROR(IF($B150="","",$I150*$M150),"")</f>
        <v/>
      </c>
      <c r="O150" s="31">
        <f>IFERROR(IF($B150="","",$J150*$M150),"")</f>
        <v/>
      </c>
      <c r="P150" s="30">
        <f>IFERROR(IF($B150="","",$I150/$H150),"")</f>
        <v/>
      </c>
      <c r="Q150" s="36">
        <f>IFERROR(IF($B150="","",INDEX('Group Bookings'!$L$2:$L$151,MATCH($B150,'Group Bookings'!$A$2:$A$151,0))),"")</f>
        <v/>
      </c>
      <c r="R150" s="34">
        <f>IFERROR(IF($B150="","",IF(COUNTIF('Group Bookings'!$A$2:$A$151,$B150)=0,"Group ID Not Found",IF($J150&gt;$I150,"Pickup Above Block",IF(AND($H150&lt;&gt;"",$I150&gt;$H150),"Block Above Availability",IF(OR($E150&lt;INDEX('Group Bookings'!$J$2:$J$151,MATCH($B150,'Group Bookings'!$A$2:$A$151,0)),$E150&gt;=INDEX('Group Bookings'!$K$2:$K$151,MATCH($B150,'Group Bookings'!$A$2:$A$151,0))),"Date Outside Group Stay","OK"))))),"Group ID Not Found")</f>
        <v/>
      </c>
      <c r="S150" s="26" t="inlineStr"/>
    </row>
    <row r="151">
      <c r="A151" s="26" t="inlineStr"/>
      <c r="B151" s="26" t="inlineStr"/>
      <c r="C151" s="34">
        <f>IFERROR(IF($B151="","",INDEX('Group Bookings'!$C$2:$C$151,MATCH($B151,'Group Bookings'!$A$2:$A$151,0))),"Group ID Not Found")</f>
        <v/>
      </c>
      <c r="D151" s="34">
        <f>IFERROR(IF($B151="","",INDEX('Group Bookings'!$E$2:$E$151,MATCH($B151,'Group Bookings'!$A$2:$A$151,0))),"Group ID Not Found")</f>
        <v/>
      </c>
      <c r="E151" s="27" t="inlineStr"/>
      <c r="F151" s="41">
        <f>IFERROR(IF($E151="","",$E151),"")</f>
        <v/>
      </c>
      <c r="G151" s="26" t="inlineStr"/>
      <c r="H151" s="28" t="inlineStr"/>
      <c r="I151" s="28" t="inlineStr"/>
      <c r="J151" s="28" t="inlineStr"/>
      <c r="K151" s="29">
        <f>IFERROR(IF($B151="","",$I151-$J151),"")</f>
        <v/>
      </c>
      <c r="L151" s="30">
        <f>IFERROR(IF($B151="","",$J151/$I151),"")</f>
        <v/>
      </c>
      <c r="M151" s="32" t="inlineStr"/>
      <c r="N151" s="31">
        <f>IFERROR(IF($B151="","",$I151*$M151),"")</f>
        <v/>
      </c>
      <c r="O151" s="31">
        <f>IFERROR(IF($B151="","",$J151*$M151),"")</f>
        <v/>
      </c>
      <c r="P151" s="30">
        <f>IFERROR(IF($B151="","",$I151/$H151),"")</f>
        <v/>
      </c>
      <c r="Q151" s="36">
        <f>IFERROR(IF($B151="","",INDEX('Group Bookings'!$L$2:$L$151,MATCH($B151,'Group Bookings'!$A$2:$A$151,0))),"")</f>
        <v/>
      </c>
      <c r="R151" s="34">
        <f>IFERROR(IF($B151="","",IF(COUNTIF('Group Bookings'!$A$2:$A$151,$B151)=0,"Group ID Not Found",IF($J151&gt;$I151,"Pickup Above Block",IF(AND($H151&lt;&gt;"",$I151&gt;$H151),"Block Above Availability",IF(OR($E151&lt;INDEX('Group Bookings'!$J$2:$J$151,MATCH($B151,'Group Bookings'!$A$2:$A$151,0)),$E151&gt;=INDEX('Group Bookings'!$K$2:$K$151,MATCH($B151,'Group Bookings'!$A$2:$A$151,0))),"Date Outside Group Stay","OK"))))),"Group ID Not Found")</f>
        <v/>
      </c>
      <c r="S151" s="26" t="inlineStr"/>
    </row>
    <row r="152">
      <c r="A152" s="26" t="inlineStr"/>
      <c r="B152" s="26" t="inlineStr"/>
      <c r="C152" s="34">
        <f>IFERROR(IF($B152="","",INDEX('Group Bookings'!$C$2:$C$151,MATCH($B152,'Group Bookings'!$A$2:$A$151,0))),"Group ID Not Found")</f>
        <v/>
      </c>
      <c r="D152" s="34">
        <f>IFERROR(IF($B152="","",INDEX('Group Bookings'!$E$2:$E$151,MATCH($B152,'Group Bookings'!$A$2:$A$151,0))),"Group ID Not Found")</f>
        <v/>
      </c>
      <c r="E152" s="27" t="inlineStr"/>
      <c r="F152" s="41">
        <f>IFERROR(IF($E152="","",$E152),"")</f>
        <v/>
      </c>
      <c r="G152" s="26" t="inlineStr"/>
      <c r="H152" s="28" t="inlineStr"/>
      <c r="I152" s="28" t="inlineStr"/>
      <c r="J152" s="28" t="inlineStr"/>
      <c r="K152" s="29">
        <f>IFERROR(IF($B152="","",$I152-$J152),"")</f>
        <v/>
      </c>
      <c r="L152" s="30">
        <f>IFERROR(IF($B152="","",$J152/$I152),"")</f>
        <v/>
      </c>
      <c r="M152" s="32" t="inlineStr"/>
      <c r="N152" s="31">
        <f>IFERROR(IF($B152="","",$I152*$M152),"")</f>
        <v/>
      </c>
      <c r="O152" s="31">
        <f>IFERROR(IF($B152="","",$J152*$M152),"")</f>
        <v/>
      </c>
      <c r="P152" s="30">
        <f>IFERROR(IF($B152="","",$I152/$H152),"")</f>
        <v/>
      </c>
      <c r="Q152" s="36">
        <f>IFERROR(IF($B152="","",INDEX('Group Bookings'!$L$2:$L$151,MATCH($B152,'Group Bookings'!$A$2:$A$151,0))),"")</f>
        <v/>
      </c>
      <c r="R152" s="34">
        <f>IFERROR(IF($B152="","",IF(COUNTIF('Group Bookings'!$A$2:$A$151,$B152)=0,"Group ID Not Found",IF($J152&gt;$I152,"Pickup Above Block",IF(AND($H152&lt;&gt;"",$I152&gt;$H152),"Block Above Availability",IF(OR($E152&lt;INDEX('Group Bookings'!$J$2:$J$151,MATCH($B152,'Group Bookings'!$A$2:$A$151,0)),$E152&gt;=INDEX('Group Bookings'!$K$2:$K$151,MATCH($B152,'Group Bookings'!$A$2:$A$151,0))),"Date Outside Group Stay","OK"))))),"Group ID Not Found")</f>
        <v/>
      </c>
      <c r="S152" s="26" t="inlineStr"/>
    </row>
    <row r="153">
      <c r="A153" s="26" t="inlineStr"/>
      <c r="B153" s="26" t="inlineStr"/>
      <c r="C153" s="34">
        <f>IFERROR(IF($B153="","",INDEX('Group Bookings'!$C$2:$C$151,MATCH($B153,'Group Bookings'!$A$2:$A$151,0))),"Group ID Not Found")</f>
        <v/>
      </c>
      <c r="D153" s="34">
        <f>IFERROR(IF($B153="","",INDEX('Group Bookings'!$E$2:$E$151,MATCH($B153,'Group Bookings'!$A$2:$A$151,0))),"Group ID Not Found")</f>
        <v/>
      </c>
      <c r="E153" s="27" t="inlineStr"/>
      <c r="F153" s="41">
        <f>IFERROR(IF($E153="","",$E153),"")</f>
        <v/>
      </c>
      <c r="G153" s="26" t="inlineStr"/>
      <c r="H153" s="28" t="inlineStr"/>
      <c r="I153" s="28" t="inlineStr"/>
      <c r="J153" s="28" t="inlineStr"/>
      <c r="K153" s="29">
        <f>IFERROR(IF($B153="","",$I153-$J153),"")</f>
        <v/>
      </c>
      <c r="L153" s="30">
        <f>IFERROR(IF($B153="","",$J153/$I153),"")</f>
        <v/>
      </c>
      <c r="M153" s="32" t="inlineStr"/>
      <c r="N153" s="31">
        <f>IFERROR(IF($B153="","",$I153*$M153),"")</f>
        <v/>
      </c>
      <c r="O153" s="31">
        <f>IFERROR(IF($B153="","",$J153*$M153),"")</f>
        <v/>
      </c>
      <c r="P153" s="30">
        <f>IFERROR(IF($B153="","",$I153/$H153),"")</f>
        <v/>
      </c>
      <c r="Q153" s="36">
        <f>IFERROR(IF($B153="","",INDEX('Group Bookings'!$L$2:$L$151,MATCH($B153,'Group Bookings'!$A$2:$A$151,0))),"")</f>
        <v/>
      </c>
      <c r="R153" s="34">
        <f>IFERROR(IF($B153="","",IF(COUNTIF('Group Bookings'!$A$2:$A$151,$B153)=0,"Group ID Not Found",IF($J153&gt;$I153,"Pickup Above Block",IF(AND($H153&lt;&gt;"",$I153&gt;$H153),"Block Above Availability",IF(OR($E153&lt;INDEX('Group Bookings'!$J$2:$J$151,MATCH($B153,'Group Bookings'!$A$2:$A$151,0)),$E153&gt;=INDEX('Group Bookings'!$K$2:$K$151,MATCH($B153,'Group Bookings'!$A$2:$A$151,0))),"Date Outside Group Stay","OK"))))),"Group ID Not Found")</f>
        <v/>
      </c>
      <c r="S153" s="26" t="inlineStr"/>
    </row>
    <row r="154">
      <c r="A154" s="26" t="inlineStr"/>
      <c r="B154" s="26" t="inlineStr"/>
      <c r="C154" s="34">
        <f>IFERROR(IF($B154="","",INDEX('Group Bookings'!$C$2:$C$151,MATCH($B154,'Group Bookings'!$A$2:$A$151,0))),"Group ID Not Found")</f>
        <v/>
      </c>
      <c r="D154" s="34">
        <f>IFERROR(IF($B154="","",INDEX('Group Bookings'!$E$2:$E$151,MATCH($B154,'Group Bookings'!$A$2:$A$151,0))),"Group ID Not Found")</f>
        <v/>
      </c>
      <c r="E154" s="27" t="inlineStr"/>
      <c r="F154" s="41">
        <f>IFERROR(IF($E154="","",$E154),"")</f>
        <v/>
      </c>
      <c r="G154" s="26" t="inlineStr"/>
      <c r="H154" s="28" t="inlineStr"/>
      <c r="I154" s="28" t="inlineStr"/>
      <c r="J154" s="28" t="inlineStr"/>
      <c r="K154" s="29">
        <f>IFERROR(IF($B154="","",$I154-$J154),"")</f>
        <v/>
      </c>
      <c r="L154" s="30">
        <f>IFERROR(IF($B154="","",$J154/$I154),"")</f>
        <v/>
      </c>
      <c r="M154" s="32" t="inlineStr"/>
      <c r="N154" s="31">
        <f>IFERROR(IF($B154="","",$I154*$M154),"")</f>
        <v/>
      </c>
      <c r="O154" s="31">
        <f>IFERROR(IF($B154="","",$J154*$M154),"")</f>
        <v/>
      </c>
      <c r="P154" s="30">
        <f>IFERROR(IF($B154="","",$I154/$H154),"")</f>
        <v/>
      </c>
      <c r="Q154" s="36">
        <f>IFERROR(IF($B154="","",INDEX('Group Bookings'!$L$2:$L$151,MATCH($B154,'Group Bookings'!$A$2:$A$151,0))),"")</f>
        <v/>
      </c>
      <c r="R154" s="34">
        <f>IFERROR(IF($B154="","",IF(COUNTIF('Group Bookings'!$A$2:$A$151,$B154)=0,"Group ID Not Found",IF($J154&gt;$I154,"Pickup Above Block",IF(AND($H154&lt;&gt;"",$I154&gt;$H154),"Block Above Availability",IF(OR($E154&lt;INDEX('Group Bookings'!$J$2:$J$151,MATCH($B154,'Group Bookings'!$A$2:$A$151,0)),$E154&gt;=INDEX('Group Bookings'!$K$2:$K$151,MATCH($B154,'Group Bookings'!$A$2:$A$151,0))),"Date Outside Group Stay","OK"))))),"Group ID Not Found")</f>
        <v/>
      </c>
      <c r="S154" s="26" t="inlineStr"/>
    </row>
    <row r="155">
      <c r="A155" s="26" t="inlineStr"/>
      <c r="B155" s="26" t="inlineStr"/>
      <c r="C155" s="34">
        <f>IFERROR(IF($B155="","",INDEX('Group Bookings'!$C$2:$C$151,MATCH($B155,'Group Bookings'!$A$2:$A$151,0))),"Group ID Not Found")</f>
        <v/>
      </c>
      <c r="D155" s="34">
        <f>IFERROR(IF($B155="","",INDEX('Group Bookings'!$E$2:$E$151,MATCH($B155,'Group Bookings'!$A$2:$A$151,0))),"Group ID Not Found")</f>
        <v/>
      </c>
      <c r="E155" s="27" t="inlineStr"/>
      <c r="F155" s="41">
        <f>IFERROR(IF($E155="","",$E155),"")</f>
        <v/>
      </c>
      <c r="G155" s="26" t="inlineStr"/>
      <c r="H155" s="28" t="inlineStr"/>
      <c r="I155" s="28" t="inlineStr"/>
      <c r="J155" s="28" t="inlineStr"/>
      <c r="K155" s="29">
        <f>IFERROR(IF($B155="","",$I155-$J155),"")</f>
        <v/>
      </c>
      <c r="L155" s="30">
        <f>IFERROR(IF($B155="","",$J155/$I155),"")</f>
        <v/>
      </c>
      <c r="M155" s="32" t="inlineStr"/>
      <c r="N155" s="31">
        <f>IFERROR(IF($B155="","",$I155*$M155),"")</f>
        <v/>
      </c>
      <c r="O155" s="31">
        <f>IFERROR(IF($B155="","",$J155*$M155),"")</f>
        <v/>
      </c>
      <c r="P155" s="30">
        <f>IFERROR(IF($B155="","",$I155/$H155),"")</f>
        <v/>
      </c>
      <c r="Q155" s="36">
        <f>IFERROR(IF($B155="","",INDEX('Group Bookings'!$L$2:$L$151,MATCH($B155,'Group Bookings'!$A$2:$A$151,0))),"")</f>
        <v/>
      </c>
      <c r="R155" s="34">
        <f>IFERROR(IF($B155="","",IF(COUNTIF('Group Bookings'!$A$2:$A$151,$B155)=0,"Group ID Not Found",IF($J155&gt;$I155,"Pickup Above Block",IF(AND($H155&lt;&gt;"",$I155&gt;$H155),"Block Above Availability",IF(OR($E155&lt;INDEX('Group Bookings'!$J$2:$J$151,MATCH($B155,'Group Bookings'!$A$2:$A$151,0)),$E155&gt;=INDEX('Group Bookings'!$K$2:$K$151,MATCH($B155,'Group Bookings'!$A$2:$A$151,0))),"Date Outside Group Stay","OK"))))),"Group ID Not Found")</f>
        <v/>
      </c>
      <c r="S155" s="26" t="inlineStr"/>
    </row>
    <row r="156">
      <c r="A156" s="26" t="inlineStr"/>
      <c r="B156" s="26" t="inlineStr"/>
      <c r="C156" s="34">
        <f>IFERROR(IF($B156="","",INDEX('Group Bookings'!$C$2:$C$151,MATCH($B156,'Group Bookings'!$A$2:$A$151,0))),"Group ID Not Found")</f>
        <v/>
      </c>
      <c r="D156" s="34">
        <f>IFERROR(IF($B156="","",INDEX('Group Bookings'!$E$2:$E$151,MATCH($B156,'Group Bookings'!$A$2:$A$151,0))),"Group ID Not Found")</f>
        <v/>
      </c>
      <c r="E156" s="27" t="inlineStr"/>
      <c r="F156" s="41">
        <f>IFERROR(IF($E156="","",$E156),"")</f>
        <v/>
      </c>
      <c r="G156" s="26" t="inlineStr"/>
      <c r="H156" s="28" t="inlineStr"/>
      <c r="I156" s="28" t="inlineStr"/>
      <c r="J156" s="28" t="inlineStr"/>
      <c r="K156" s="29">
        <f>IFERROR(IF($B156="","",$I156-$J156),"")</f>
        <v/>
      </c>
      <c r="L156" s="30">
        <f>IFERROR(IF($B156="","",$J156/$I156),"")</f>
        <v/>
      </c>
      <c r="M156" s="32" t="inlineStr"/>
      <c r="N156" s="31">
        <f>IFERROR(IF($B156="","",$I156*$M156),"")</f>
        <v/>
      </c>
      <c r="O156" s="31">
        <f>IFERROR(IF($B156="","",$J156*$M156),"")</f>
        <v/>
      </c>
      <c r="P156" s="30">
        <f>IFERROR(IF($B156="","",$I156/$H156),"")</f>
        <v/>
      </c>
      <c r="Q156" s="36">
        <f>IFERROR(IF($B156="","",INDEX('Group Bookings'!$L$2:$L$151,MATCH($B156,'Group Bookings'!$A$2:$A$151,0))),"")</f>
        <v/>
      </c>
      <c r="R156" s="34">
        <f>IFERROR(IF($B156="","",IF(COUNTIF('Group Bookings'!$A$2:$A$151,$B156)=0,"Group ID Not Found",IF($J156&gt;$I156,"Pickup Above Block",IF(AND($H156&lt;&gt;"",$I156&gt;$H156),"Block Above Availability",IF(OR($E156&lt;INDEX('Group Bookings'!$J$2:$J$151,MATCH($B156,'Group Bookings'!$A$2:$A$151,0)),$E156&gt;=INDEX('Group Bookings'!$K$2:$K$151,MATCH($B156,'Group Bookings'!$A$2:$A$151,0))),"Date Outside Group Stay","OK"))))),"Group ID Not Found")</f>
        <v/>
      </c>
      <c r="S156" s="26" t="inlineStr"/>
    </row>
    <row r="157">
      <c r="A157" s="26" t="inlineStr"/>
      <c r="B157" s="26" t="inlineStr"/>
      <c r="C157" s="34">
        <f>IFERROR(IF($B157="","",INDEX('Group Bookings'!$C$2:$C$151,MATCH($B157,'Group Bookings'!$A$2:$A$151,0))),"Group ID Not Found")</f>
        <v/>
      </c>
      <c r="D157" s="34">
        <f>IFERROR(IF($B157="","",INDEX('Group Bookings'!$E$2:$E$151,MATCH($B157,'Group Bookings'!$A$2:$A$151,0))),"Group ID Not Found")</f>
        <v/>
      </c>
      <c r="E157" s="27" t="inlineStr"/>
      <c r="F157" s="41">
        <f>IFERROR(IF($E157="","",$E157),"")</f>
        <v/>
      </c>
      <c r="G157" s="26" t="inlineStr"/>
      <c r="H157" s="28" t="inlineStr"/>
      <c r="I157" s="28" t="inlineStr"/>
      <c r="J157" s="28" t="inlineStr"/>
      <c r="K157" s="29">
        <f>IFERROR(IF($B157="","",$I157-$J157),"")</f>
        <v/>
      </c>
      <c r="L157" s="30">
        <f>IFERROR(IF($B157="","",$J157/$I157),"")</f>
        <v/>
      </c>
      <c r="M157" s="32" t="inlineStr"/>
      <c r="N157" s="31">
        <f>IFERROR(IF($B157="","",$I157*$M157),"")</f>
        <v/>
      </c>
      <c r="O157" s="31">
        <f>IFERROR(IF($B157="","",$J157*$M157),"")</f>
        <v/>
      </c>
      <c r="P157" s="30">
        <f>IFERROR(IF($B157="","",$I157/$H157),"")</f>
        <v/>
      </c>
      <c r="Q157" s="36">
        <f>IFERROR(IF($B157="","",INDEX('Group Bookings'!$L$2:$L$151,MATCH($B157,'Group Bookings'!$A$2:$A$151,0))),"")</f>
        <v/>
      </c>
      <c r="R157" s="34">
        <f>IFERROR(IF($B157="","",IF(COUNTIF('Group Bookings'!$A$2:$A$151,$B157)=0,"Group ID Not Found",IF($J157&gt;$I157,"Pickup Above Block",IF(AND($H157&lt;&gt;"",$I157&gt;$H157),"Block Above Availability",IF(OR($E157&lt;INDEX('Group Bookings'!$J$2:$J$151,MATCH($B157,'Group Bookings'!$A$2:$A$151,0)),$E157&gt;=INDEX('Group Bookings'!$K$2:$K$151,MATCH($B157,'Group Bookings'!$A$2:$A$151,0))),"Date Outside Group Stay","OK"))))),"Group ID Not Found")</f>
        <v/>
      </c>
      <c r="S157" s="26" t="inlineStr"/>
    </row>
    <row r="158">
      <c r="A158" s="26" t="inlineStr"/>
      <c r="B158" s="26" t="inlineStr"/>
      <c r="C158" s="34">
        <f>IFERROR(IF($B158="","",INDEX('Group Bookings'!$C$2:$C$151,MATCH($B158,'Group Bookings'!$A$2:$A$151,0))),"Group ID Not Found")</f>
        <v/>
      </c>
      <c r="D158" s="34">
        <f>IFERROR(IF($B158="","",INDEX('Group Bookings'!$E$2:$E$151,MATCH($B158,'Group Bookings'!$A$2:$A$151,0))),"Group ID Not Found")</f>
        <v/>
      </c>
      <c r="E158" s="27" t="inlineStr"/>
      <c r="F158" s="41">
        <f>IFERROR(IF($E158="","",$E158),"")</f>
        <v/>
      </c>
      <c r="G158" s="26" t="inlineStr"/>
      <c r="H158" s="28" t="inlineStr"/>
      <c r="I158" s="28" t="inlineStr"/>
      <c r="J158" s="28" t="inlineStr"/>
      <c r="K158" s="29">
        <f>IFERROR(IF($B158="","",$I158-$J158),"")</f>
        <v/>
      </c>
      <c r="L158" s="30">
        <f>IFERROR(IF($B158="","",$J158/$I158),"")</f>
        <v/>
      </c>
      <c r="M158" s="32" t="inlineStr"/>
      <c r="N158" s="31">
        <f>IFERROR(IF($B158="","",$I158*$M158),"")</f>
        <v/>
      </c>
      <c r="O158" s="31">
        <f>IFERROR(IF($B158="","",$J158*$M158),"")</f>
        <v/>
      </c>
      <c r="P158" s="30">
        <f>IFERROR(IF($B158="","",$I158/$H158),"")</f>
        <v/>
      </c>
      <c r="Q158" s="36">
        <f>IFERROR(IF($B158="","",INDEX('Group Bookings'!$L$2:$L$151,MATCH($B158,'Group Bookings'!$A$2:$A$151,0))),"")</f>
        <v/>
      </c>
      <c r="R158" s="34">
        <f>IFERROR(IF($B158="","",IF(COUNTIF('Group Bookings'!$A$2:$A$151,$B158)=0,"Group ID Not Found",IF($J158&gt;$I158,"Pickup Above Block",IF(AND($H158&lt;&gt;"",$I158&gt;$H158),"Block Above Availability",IF(OR($E158&lt;INDEX('Group Bookings'!$J$2:$J$151,MATCH($B158,'Group Bookings'!$A$2:$A$151,0)),$E158&gt;=INDEX('Group Bookings'!$K$2:$K$151,MATCH($B158,'Group Bookings'!$A$2:$A$151,0))),"Date Outside Group Stay","OK"))))),"Group ID Not Found")</f>
        <v/>
      </c>
      <c r="S158" s="26" t="inlineStr"/>
    </row>
    <row r="159">
      <c r="A159" s="26" t="inlineStr"/>
      <c r="B159" s="26" t="inlineStr"/>
      <c r="C159" s="34">
        <f>IFERROR(IF($B159="","",INDEX('Group Bookings'!$C$2:$C$151,MATCH($B159,'Group Bookings'!$A$2:$A$151,0))),"Group ID Not Found")</f>
        <v/>
      </c>
      <c r="D159" s="34">
        <f>IFERROR(IF($B159="","",INDEX('Group Bookings'!$E$2:$E$151,MATCH($B159,'Group Bookings'!$A$2:$A$151,0))),"Group ID Not Found")</f>
        <v/>
      </c>
      <c r="E159" s="27" t="inlineStr"/>
      <c r="F159" s="41">
        <f>IFERROR(IF($E159="","",$E159),"")</f>
        <v/>
      </c>
      <c r="G159" s="26" t="inlineStr"/>
      <c r="H159" s="28" t="inlineStr"/>
      <c r="I159" s="28" t="inlineStr"/>
      <c r="J159" s="28" t="inlineStr"/>
      <c r="K159" s="29">
        <f>IFERROR(IF($B159="","",$I159-$J159),"")</f>
        <v/>
      </c>
      <c r="L159" s="30">
        <f>IFERROR(IF($B159="","",$J159/$I159),"")</f>
        <v/>
      </c>
      <c r="M159" s="32" t="inlineStr"/>
      <c r="N159" s="31">
        <f>IFERROR(IF($B159="","",$I159*$M159),"")</f>
        <v/>
      </c>
      <c r="O159" s="31">
        <f>IFERROR(IF($B159="","",$J159*$M159),"")</f>
        <v/>
      </c>
      <c r="P159" s="30">
        <f>IFERROR(IF($B159="","",$I159/$H159),"")</f>
        <v/>
      </c>
      <c r="Q159" s="36">
        <f>IFERROR(IF($B159="","",INDEX('Group Bookings'!$L$2:$L$151,MATCH($B159,'Group Bookings'!$A$2:$A$151,0))),"")</f>
        <v/>
      </c>
      <c r="R159" s="34">
        <f>IFERROR(IF($B159="","",IF(COUNTIF('Group Bookings'!$A$2:$A$151,$B159)=0,"Group ID Not Found",IF($J159&gt;$I159,"Pickup Above Block",IF(AND($H159&lt;&gt;"",$I159&gt;$H159),"Block Above Availability",IF(OR($E159&lt;INDEX('Group Bookings'!$J$2:$J$151,MATCH($B159,'Group Bookings'!$A$2:$A$151,0)),$E159&gt;=INDEX('Group Bookings'!$K$2:$K$151,MATCH($B159,'Group Bookings'!$A$2:$A$151,0))),"Date Outside Group Stay","OK"))))),"Group ID Not Found")</f>
        <v/>
      </c>
      <c r="S159" s="26" t="inlineStr"/>
    </row>
    <row r="160">
      <c r="A160" s="26" t="inlineStr"/>
      <c r="B160" s="26" t="inlineStr"/>
      <c r="C160" s="34">
        <f>IFERROR(IF($B160="","",INDEX('Group Bookings'!$C$2:$C$151,MATCH($B160,'Group Bookings'!$A$2:$A$151,0))),"Group ID Not Found")</f>
        <v/>
      </c>
      <c r="D160" s="34">
        <f>IFERROR(IF($B160="","",INDEX('Group Bookings'!$E$2:$E$151,MATCH($B160,'Group Bookings'!$A$2:$A$151,0))),"Group ID Not Found")</f>
        <v/>
      </c>
      <c r="E160" s="27" t="inlineStr"/>
      <c r="F160" s="41">
        <f>IFERROR(IF($E160="","",$E160),"")</f>
        <v/>
      </c>
      <c r="G160" s="26" t="inlineStr"/>
      <c r="H160" s="28" t="inlineStr"/>
      <c r="I160" s="28" t="inlineStr"/>
      <c r="J160" s="28" t="inlineStr"/>
      <c r="K160" s="29">
        <f>IFERROR(IF($B160="","",$I160-$J160),"")</f>
        <v/>
      </c>
      <c r="L160" s="30">
        <f>IFERROR(IF($B160="","",$J160/$I160),"")</f>
        <v/>
      </c>
      <c r="M160" s="32" t="inlineStr"/>
      <c r="N160" s="31">
        <f>IFERROR(IF($B160="","",$I160*$M160),"")</f>
        <v/>
      </c>
      <c r="O160" s="31">
        <f>IFERROR(IF($B160="","",$J160*$M160),"")</f>
        <v/>
      </c>
      <c r="P160" s="30">
        <f>IFERROR(IF($B160="","",$I160/$H160),"")</f>
        <v/>
      </c>
      <c r="Q160" s="36">
        <f>IFERROR(IF($B160="","",INDEX('Group Bookings'!$L$2:$L$151,MATCH($B160,'Group Bookings'!$A$2:$A$151,0))),"")</f>
        <v/>
      </c>
      <c r="R160" s="34">
        <f>IFERROR(IF($B160="","",IF(COUNTIF('Group Bookings'!$A$2:$A$151,$B160)=0,"Group ID Not Found",IF($J160&gt;$I160,"Pickup Above Block",IF(AND($H160&lt;&gt;"",$I160&gt;$H160),"Block Above Availability",IF(OR($E160&lt;INDEX('Group Bookings'!$J$2:$J$151,MATCH($B160,'Group Bookings'!$A$2:$A$151,0)),$E160&gt;=INDEX('Group Bookings'!$K$2:$K$151,MATCH($B160,'Group Bookings'!$A$2:$A$151,0))),"Date Outside Group Stay","OK"))))),"Group ID Not Found")</f>
        <v/>
      </c>
      <c r="S160" s="26" t="inlineStr"/>
    </row>
    <row r="161">
      <c r="A161" s="26" t="inlineStr"/>
      <c r="B161" s="26" t="inlineStr"/>
      <c r="C161" s="34">
        <f>IFERROR(IF($B161="","",INDEX('Group Bookings'!$C$2:$C$151,MATCH($B161,'Group Bookings'!$A$2:$A$151,0))),"Group ID Not Found")</f>
        <v/>
      </c>
      <c r="D161" s="34">
        <f>IFERROR(IF($B161="","",INDEX('Group Bookings'!$E$2:$E$151,MATCH($B161,'Group Bookings'!$A$2:$A$151,0))),"Group ID Not Found")</f>
        <v/>
      </c>
      <c r="E161" s="27" t="inlineStr"/>
      <c r="F161" s="41">
        <f>IFERROR(IF($E161="","",$E161),"")</f>
        <v/>
      </c>
      <c r="G161" s="26" t="inlineStr"/>
      <c r="H161" s="28" t="inlineStr"/>
      <c r="I161" s="28" t="inlineStr"/>
      <c r="J161" s="28" t="inlineStr"/>
      <c r="K161" s="29">
        <f>IFERROR(IF($B161="","",$I161-$J161),"")</f>
        <v/>
      </c>
      <c r="L161" s="30">
        <f>IFERROR(IF($B161="","",$J161/$I161),"")</f>
        <v/>
      </c>
      <c r="M161" s="32" t="inlineStr"/>
      <c r="N161" s="31">
        <f>IFERROR(IF($B161="","",$I161*$M161),"")</f>
        <v/>
      </c>
      <c r="O161" s="31">
        <f>IFERROR(IF($B161="","",$J161*$M161),"")</f>
        <v/>
      </c>
      <c r="P161" s="30">
        <f>IFERROR(IF($B161="","",$I161/$H161),"")</f>
        <v/>
      </c>
      <c r="Q161" s="36">
        <f>IFERROR(IF($B161="","",INDEX('Group Bookings'!$L$2:$L$151,MATCH($B161,'Group Bookings'!$A$2:$A$151,0))),"")</f>
        <v/>
      </c>
      <c r="R161" s="34">
        <f>IFERROR(IF($B161="","",IF(COUNTIF('Group Bookings'!$A$2:$A$151,$B161)=0,"Group ID Not Found",IF($J161&gt;$I161,"Pickup Above Block",IF(AND($H161&lt;&gt;"",$I161&gt;$H161),"Block Above Availability",IF(OR($E161&lt;INDEX('Group Bookings'!$J$2:$J$151,MATCH($B161,'Group Bookings'!$A$2:$A$151,0)),$E161&gt;=INDEX('Group Bookings'!$K$2:$K$151,MATCH($B161,'Group Bookings'!$A$2:$A$151,0))),"Date Outside Group Stay","OK"))))),"Group ID Not Found")</f>
        <v/>
      </c>
      <c r="S161" s="26" t="inlineStr"/>
    </row>
    <row r="162">
      <c r="A162" s="26" t="inlineStr"/>
      <c r="B162" s="26" t="inlineStr"/>
      <c r="C162" s="34">
        <f>IFERROR(IF($B162="","",INDEX('Group Bookings'!$C$2:$C$151,MATCH($B162,'Group Bookings'!$A$2:$A$151,0))),"Group ID Not Found")</f>
        <v/>
      </c>
      <c r="D162" s="34">
        <f>IFERROR(IF($B162="","",INDEX('Group Bookings'!$E$2:$E$151,MATCH($B162,'Group Bookings'!$A$2:$A$151,0))),"Group ID Not Found")</f>
        <v/>
      </c>
      <c r="E162" s="27" t="inlineStr"/>
      <c r="F162" s="41">
        <f>IFERROR(IF($E162="","",$E162),"")</f>
        <v/>
      </c>
      <c r="G162" s="26" t="inlineStr"/>
      <c r="H162" s="28" t="inlineStr"/>
      <c r="I162" s="28" t="inlineStr"/>
      <c r="J162" s="28" t="inlineStr"/>
      <c r="K162" s="29">
        <f>IFERROR(IF($B162="","",$I162-$J162),"")</f>
        <v/>
      </c>
      <c r="L162" s="30">
        <f>IFERROR(IF($B162="","",$J162/$I162),"")</f>
        <v/>
      </c>
      <c r="M162" s="32" t="inlineStr"/>
      <c r="N162" s="31">
        <f>IFERROR(IF($B162="","",$I162*$M162),"")</f>
        <v/>
      </c>
      <c r="O162" s="31">
        <f>IFERROR(IF($B162="","",$J162*$M162),"")</f>
        <v/>
      </c>
      <c r="P162" s="30">
        <f>IFERROR(IF($B162="","",$I162/$H162),"")</f>
        <v/>
      </c>
      <c r="Q162" s="36">
        <f>IFERROR(IF($B162="","",INDEX('Group Bookings'!$L$2:$L$151,MATCH($B162,'Group Bookings'!$A$2:$A$151,0))),"")</f>
        <v/>
      </c>
      <c r="R162" s="34">
        <f>IFERROR(IF($B162="","",IF(COUNTIF('Group Bookings'!$A$2:$A$151,$B162)=0,"Group ID Not Found",IF($J162&gt;$I162,"Pickup Above Block",IF(AND($H162&lt;&gt;"",$I162&gt;$H162),"Block Above Availability",IF(OR($E162&lt;INDEX('Group Bookings'!$J$2:$J$151,MATCH($B162,'Group Bookings'!$A$2:$A$151,0)),$E162&gt;=INDEX('Group Bookings'!$K$2:$K$151,MATCH($B162,'Group Bookings'!$A$2:$A$151,0))),"Date Outside Group Stay","OK"))))),"Group ID Not Found")</f>
        <v/>
      </c>
      <c r="S162" s="26" t="inlineStr"/>
    </row>
    <row r="163">
      <c r="A163" s="26" t="inlineStr"/>
      <c r="B163" s="26" t="inlineStr"/>
      <c r="C163" s="34">
        <f>IFERROR(IF($B163="","",INDEX('Group Bookings'!$C$2:$C$151,MATCH($B163,'Group Bookings'!$A$2:$A$151,0))),"Group ID Not Found")</f>
        <v/>
      </c>
      <c r="D163" s="34">
        <f>IFERROR(IF($B163="","",INDEX('Group Bookings'!$E$2:$E$151,MATCH($B163,'Group Bookings'!$A$2:$A$151,0))),"Group ID Not Found")</f>
        <v/>
      </c>
      <c r="E163" s="27" t="inlineStr"/>
      <c r="F163" s="41">
        <f>IFERROR(IF($E163="","",$E163),"")</f>
        <v/>
      </c>
      <c r="G163" s="26" t="inlineStr"/>
      <c r="H163" s="28" t="inlineStr"/>
      <c r="I163" s="28" t="inlineStr"/>
      <c r="J163" s="28" t="inlineStr"/>
      <c r="K163" s="29">
        <f>IFERROR(IF($B163="","",$I163-$J163),"")</f>
        <v/>
      </c>
      <c r="L163" s="30">
        <f>IFERROR(IF($B163="","",$J163/$I163),"")</f>
        <v/>
      </c>
      <c r="M163" s="32" t="inlineStr"/>
      <c r="N163" s="31">
        <f>IFERROR(IF($B163="","",$I163*$M163),"")</f>
        <v/>
      </c>
      <c r="O163" s="31">
        <f>IFERROR(IF($B163="","",$J163*$M163),"")</f>
        <v/>
      </c>
      <c r="P163" s="30">
        <f>IFERROR(IF($B163="","",$I163/$H163),"")</f>
        <v/>
      </c>
      <c r="Q163" s="36">
        <f>IFERROR(IF($B163="","",INDEX('Group Bookings'!$L$2:$L$151,MATCH($B163,'Group Bookings'!$A$2:$A$151,0))),"")</f>
        <v/>
      </c>
      <c r="R163" s="34">
        <f>IFERROR(IF($B163="","",IF(COUNTIF('Group Bookings'!$A$2:$A$151,$B163)=0,"Group ID Not Found",IF($J163&gt;$I163,"Pickup Above Block",IF(AND($H163&lt;&gt;"",$I163&gt;$H163),"Block Above Availability",IF(OR($E163&lt;INDEX('Group Bookings'!$J$2:$J$151,MATCH($B163,'Group Bookings'!$A$2:$A$151,0)),$E163&gt;=INDEX('Group Bookings'!$K$2:$K$151,MATCH($B163,'Group Bookings'!$A$2:$A$151,0))),"Date Outside Group Stay","OK"))))),"Group ID Not Found")</f>
        <v/>
      </c>
      <c r="S163" s="26" t="inlineStr"/>
    </row>
    <row r="164">
      <c r="A164" s="26" t="inlineStr"/>
      <c r="B164" s="26" t="inlineStr"/>
      <c r="C164" s="34">
        <f>IFERROR(IF($B164="","",INDEX('Group Bookings'!$C$2:$C$151,MATCH($B164,'Group Bookings'!$A$2:$A$151,0))),"Group ID Not Found")</f>
        <v/>
      </c>
      <c r="D164" s="34">
        <f>IFERROR(IF($B164="","",INDEX('Group Bookings'!$E$2:$E$151,MATCH($B164,'Group Bookings'!$A$2:$A$151,0))),"Group ID Not Found")</f>
        <v/>
      </c>
      <c r="E164" s="27" t="inlineStr"/>
      <c r="F164" s="41">
        <f>IFERROR(IF($E164="","",$E164),"")</f>
        <v/>
      </c>
      <c r="G164" s="26" t="inlineStr"/>
      <c r="H164" s="28" t="inlineStr"/>
      <c r="I164" s="28" t="inlineStr"/>
      <c r="J164" s="28" t="inlineStr"/>
      <c r="K164" s="29">
        <f>IFERROR(IF($B164="","",$I164-$J164),"")</f>
        <v/>
      </c>
      <c r="L164" s="30">
        <f>IFERROR(IF($B164="","",$J164/$I164),"")</f>
        <v/>
      </c>
      <c r="M164" s="32" t="inlineStr"/>
      <c r="N164" s="31">
        <f>IFERROR(IF($B164="","",$I164*$M164),"")</f>
        <v/>
      </c>
      <c r="O164" s="31">
        <f>IFERROR(IF($B164="","",$J164*$M164),"")</f>
        <v/>
      </c>
      <c r="P164" s="30">
        <f>IFERROR(IF($B164="","",$I164/$H164),"")</f>
        <v/>
      </c>
      <c r="Q164" s="36">
        <f>IFERROR(IF($B164="","",INDEX('Group Bookings'!$L$2:$L$151,MATCH($B164,'Group Bookings'!$A$2:$A$151,0))),"")</f>
        <v/>
      </c>
      <c r="R164" s="34">
        <f>IFERROR(IF($B164="","",IF(COUNTIF('Group Bookings'!$A$2:$A$151,$B164)=0,"Group ID Not Found",IF($J164&gt;$I164,"Pickup Above Block",IF(AND($H164&lt;&gt;"",$I164&gt;$H164),"Block Above Availability",IF(OR($E164&lt;INDEX('Group Bookings'!$J$2:$J$151,MATCH($B164,'Group Bookings'!$A$2:$A$151,0)),$E164&gt;=INDEX('Group Bookings'!$K$2:$K$151,MATCH($B164,'Group Bookings'!$A$2:$A$151,0))),"Date Outside Group Stay","OK"))))),"Group ID Not Found")</f>
        <v/>
      </c>
      <c r="S164" s="26" t="inlineStr"/>
    </row>
    <row r="165">
      <c r="A165" s="26" t="inlineStr"/>
      <c r="B165" s="26" t="inlineStr"/>
      <c r="C165" s="34">
        <f>IFERROR(IF($B165="","",INDEX('Group Bookings'!$C$2:$C$151,MATCH($B165,'Group Bookings'!$A$2:$A$151,0))),"Group ID Not Found")</f>
        <v/>
      </c>
      <c r="D165" s="34">
        <f>IFERROR(IF($B165="","",INDEX('Group Bookings'!$E$2:$E$151,MATCH($B165,'Group Bookings'!$A$2:$A$151,0))),"Group ID Not Found")</f>
        <v/>
      </c>
      <c r="E165" s="27" t="inlineStr"/>
      <c r="F165" s="41">
        <f>IFERROR(IF($E165="","",$E165),"")</f>
        <v/>
      </c>
      <c r="G165" s="26" t="inlineStr"/>
      <c r="H165" s="28" t="inlineStr"/>
      <c r="I165" s="28" t="inlineStr"/>
      <c r="J165" s="28" t="inlineStr"/>
      <c r="K165" s="29">
        <f>IFERROR(IF($B165="","",$I165-$J165),"")</f>
        <v/>
      </c>
      <c r="L165" s="30">
        <f>IFERROR(IF($B165="","",$J165/$I165),"")</f>
        <v/>
      </c>
      <c r="M165" s="32" t="inlineStr"/>
      <c r="N165" s="31">
        <f>IFERROR(IF($B165="","",$I165*$M165),"")</f>
        <v/>
      </c>
      <c r="O165" s="31">
        <f>IFERROR(IF($B165="","",$J165*$M165),"")</f>
        <v/>
      </c>
      <c r="P165" s="30">
        <f>IFERROR(IF($B165="","",$I165/$H165),"")</f>
        <v/>
      </c>
      <c r="Q165" s="36">
        <f>IFERROR(IF($B165="","",INDEX('Group Bookings'!$L$2:$L$151,MATCH($B165,'Group Bookings'!$A$2:$A$151,0))),"")</f>
        <v/>
      </c>
      <c r="R165" s="34">
        <f>IFERROR(IF($B165="","",IF(COUNTIF('Group Bookings'!$A$2:$A$151,$B165)=0,"Group ID Not Found",IF($J165&gt;$I165,"Pickup Above Block",IF(AND($H165&lt;&gt;"",$I165&gt;$H165),"Block Above Availability",IF(OR($E165&lt;INDEX('Group Bookings'!$J$2:$J$151,MATCH($B165,'Group Bookings'!$A$2:$A$151,0)),$E165&gt;=INDEX('Group Bookings'!$K$2:$K$151,MATCH($B165,'Group Bookings'!$A$2:$A$151,0))),"Date Outside Group Stay","OK"))))),"Group ID Not Found")</f>
        <v/>
      </c>
      <c r="S165" s="26" t="inlineStr"/>
    </row>
    <row r="166">
      <c r="A166" s="26" t="inlineStr"/>
      <c r="B166" s="26" t="inlineStr"/>
      <c r="C166" s="34">
        <f>IFERROR(IF($B166="","",INDEX('Group Bookings'!$C$2:$C$151,MATCH($B166,'Group Bookings'!$A$2:$A$151,0))),"Group ID Not Found")</f>
        <v/>
      </c>
      <c r="D166" s="34">
        <f>IFERROR(IF($B166="","",INDEX('Group Bookings'!$E$2:$E$151,MATCH($B166,'Group Bookings'!$A$2:$A$151,0))),"Group ID Not Found")</f>
        <v/>
      </c>
      <c r="E166" s="27" t="inlineStr"/>
      <c r="F166" s="41">
        <f>IFERROR(IF($E166="","",$E166),"")</f>
        <v/>
      </c>
      <c r="G166" s="26" t="inlineStr"/>
      <c r="H166" s="28" t="inlineStr"/>
      <c r="I166" s="28" t="inlineStr"/>
      <c r="J166" s="28" t="inlineStr"/>
      <c r="K166" s="29">
        <f>IFERROR(IF($B166="","",$I166-$J166),"")</f>
        <v/>
      </c>
      <c r="L166" s="30">
        <f>IFERROR(IF($B166="","",$J166/$I166),"")</f>
        <v/>
      </c>
      <c r="M166" s="32" t="inlineStr"/>
      <c r="N166" s="31">
        <f>IFERROR(IF($B166="","",$I166*$M166),"")</f>
        <v/>
      </c>
      <c r="O166" s="31">
        <f>IFERROR(IF($B166="","",$J166*$M166),"")</f>
        <v/>
      </c>
      <c r="P166" s="30">
        <f>IFERROR(IF($B166="","",$I166/$H166),"")</f>
        <v/>
      </c>
      <c r="Q166" s="36">
        <f>IFERROR(IF($B166="","",INDEX('Group Bookings'!$L$2:$L$151,MATCH($B166,'Group Bookings'!$A$2:$A$151,0))),"")</f>
        <v/>
      </c>
      <c r="R166" s="34">
        <f>IFERROR(IF($B166="","",IF(COUNTIF('Group Bookings'!$A$2:$A$151,$B166)=0,"Group ID Not Found",IF($J166&gt;$I166,"Pickup Above Block",IF(AND($H166&lt;&gt;"",$I166&gt;$H166),"Block Above Availability",IF(OR($E166&lt;INDEX('Group Bookings'!$J$2:$J$151,MATCH($B166,'Group Bookings'!$A$2:$A$151,0)),$E166&gt;=INDEX('Group Bookings'!$K$2:$K$151,MATCH($B166,'Group Bookings'!$A$2:$A$151,0))),"Date Outside Group Stay","OK"))))),"Group ID Not Found")</f>
        <v/>
      </c>
      <c r="S166" s="26" t="inlineStr"/>
    </row>
    <row r="167">
      <c r="A167" s="26" t="inlineStr"/>
      <c r="B167" s="26" t="inlineStr"/>
      <c r="C167" s="34">
        <f>IFERROR(IF($B167="","",INDEX('Group Bookings'!$C$2:$C$151,MATCH($B167,'Group Bookings'!$A$2:$A$151,0))),"Group ID Not Found")</f>
        <v/>
      </c>
      <c r="D167" s="34">
        <f>IFERROR(IF($B167="","",INDEX('Group Bookings'!$E$2:$E$151,MATCH($B167,'Group Bookings'!$A$2:$A$151,0))),"Group ID Not Found")</f>
        <v/>
      </c>
      <c r="E167" s="27" t="inlineStr"/>
      <c r="F167" s="41">
        <f>IFERROR(IF($E167="","",$E167),"")</f>
        <v/>
      </c>
      <c r="G167" s="26" t="inlineStr"/>
      <c r="H167" s="28" t="inlineStr"/>
      <c r="I167" s="28" t="inlineStr"/>
      <c r="J167" s="28" t="inlineStr"/>
      <c r="K167" s="29">
        <f>IFERROR(IF($B167="","",$I167-$J167),"")</f>
        <v/>
      </c>
      <c r="L167" s="30">
        <f>IFERROR(IF($B167="","",$J167/$I167),"")</f>
        <v/>
      </c>
      <c r="M167" s="32" t="inlineStr"/>
      <c r="N167" s="31">
        <f>IFERROR(IF($B167="","",$I167*$M167),"")</f>
        <v/>
      </c>
      <c r="O167" s="31">
        <f>IFERROR(IF($B167="","",$J167*$M167),"")</f>
        <v/>
      </c>
      <c r="P167" s="30">
        <f>IFERROR(IF($B167="","",$I167/$H167),"")</f>
        <v/>
      </c>
      <c r="Q167" s="36">
        <f>IFERROR(IF($B167="","",INDEX('Group Bookings'!$L$2:$L$151,MATCH($B167,'Group Bookings'!$A$2:$A$151,0))),"")</f>
        <v/>
      </c>
      <c r="R167" s="34">
        <f>IFERROR(IF($B167="","",IF(COUNTIF('Group Bookings'!$A$2:$A$151,$B167)=0,"Group ID Not Found",IF($J167&gt;$I167,"Pickup Above Block",IF(AND($H167&lt;&gt;"",$I167&gt;$H167),"Block Above Availability",IF(OR($E167&lt;INDEX('Group Bookings'!$J$2:$J$151,MATCH($B167,'Group Bookings'!$A$2:$A$151,0)),$E167&gt;=INDEX('Group Bookings'!$K$2:$K$151,MATCH($B167,'Group Bookings'!$A$2:$A$151,0))),"Date Outside Group Stay","OK"))))),"Group ID Not Found")</f>
        <v/>
      </c>
      <c r="S167" s="26" t="inlineStr"/>
    </row>
    <row r="168">
      <c r="A168" s="26" t="inlineStr"/>
      <c r="B168" s="26" t="inlineStr"/>
      <c r="C168" s="34">
        <f>IFERROR(IF($B168="","",INDEX('Group Bookings'!$C$2:$C$151,MATCH($B168,'Group Bookings'!$A$2:$A$151,0))),"Group ID Not Found")</f>
        <v/>
      </c>
      <c r="D168" s="34">
        <f>IFERROR(IF($B168="","",INDEX('Group Bookings'!$E$2:$E$151,MATCH($B168,'Group Bookings'!$A$2:$A$151,0))),"Group ID Not Found")</f>
        <v/>
      </c>
      <c r="E168" s="27" t="inlineStr"/>
      <c r="F168" s="41">
        <f>IFERROR(IF($E168="","",$E168),"")</f>
        <v/>
      </c>
      <c r="G168" s="26" t="inlineStr"/>
      <c r="H168" s="28" t="inlineStr"/>
      <c r="I168" s="28" t="inlineStr"/>
      <c r="J168" s="28" t="inlineStr"/>
      <c r="K168" s="29">
        <f>IFERROR(IF($B168="","",$I168-$J168),"")</f>
        <v/>
      </c>
      <c r="L168" s="30">
        <f>IFERROR(IF($B168="","",$J168/$I168),"")</f>
        <v/>
      </c>
      <c r="M168" s="32" t="inlineStr"/>
      <c r="N168" s="31">
        <f>IFERROR(IF($B168="","",$I168*$M168),"")</f>
        <v/>
      </c>
      <c r="O168" s="31">
        <f>IFERROR(IF($B168="","",$J168*$M168),"")</f>
        <v/>
      </c>
      <c r="P168" s="30">
        <f>IFERROR(IF($B168="","",$I168/$H168),"")</f>
        <v/>
      </c>
      <c r="Q168" s="36">
        <f>IFERROR(IF($B168="","",INDEX('Group Bookings'!$L$2:$L$151,MATCH($B168,'Group Bookings'!$A$2:$A$151,0))),"")</f>
        <v/>
      </c>
      <c r="R168" s="34">
        <f>IFERROR(IF($B168="","",IF(COUNTIF('Group Bookings'!$A$2:$A$151,$B168)=0,"Group ID Not Found",IF($J168&gt;$I168,"Pickup Above Block",IF(AND($H168&lt;&gt;"",$I168&gt;$H168),"Block Above Availability",IF(OR($E168&lt;INDEX('Group Bookings'!$J$2:$J$151,MATCH($B168,'Group Bookings'!$A$2:$A$151,0)),$E168&gt;=INDEX('Group Bookings'!$K$2:$K$151,MATCH($B168,'Group Bookings'!$A$2:$A$151,0))),"Date Outside Group Stay","OK"))))),"Group ID Not Found")</f>
        <v/>
      </c>
      <c r="S168" s="26" t="inlineStr"/>
    </row>
    <row r="169">
      <c r="A169" s="26" t="inlineStr"/>
      <c r="B169" s="26" t="inlineStr"/>
      <c r="C169" s="34">
        <f>IFERROR(IF($B169="","",INDEX('Group Bookings'!$C$2:$C$151,MATCH($B169,'Group Bookings'!$A$2:$A$151,0))),"Group ID Not Found")</f>
        <v/>
      </c>
      <c r="D169" s="34">
        <f>IFERROR(IF($B169="","",INDEX('Group Bookings'!$E$2:$E$151,MATCH($B169,'Group Bookings'!$A$2:$A$151,0))),"Group ID Not Found")</f>
        <v/>
      </c>
      <c r="E169" s="27" t="inlineStr"/>
      <c r="F169" s="41">
        <f>IFERROR(IF($E169="","",$E169),"")</f>
        <v/>
      </c>
      <c r="G169" s="26" t="inlineStr"/>
      <c r="H169" s="28" t="inlineStr"/>
      <c r="I169" s="28" t="inlineStr"/>
      <c r="J169" s="28" t="inlineStr"/>
      <c r="K169" s="29">
        <f>IFERROR(IF($B169="","",$I169-$J169),"")</f>
        <v/>
      </c>
      <c r="L169" s="30">
        <f>IFERROR(IF($B169="","",$J169/$I169),"")</f>
        <v/>
      </c>
      <c r="M169" s="32" t="inlineStr"/>
      <c r="N169" s="31">
        <f>IFERROR(IF($B169="","",$I169*$M169),"")</f>
        <v/>
      </c>
      <c r="O169" s="31">
        <f>IFERROR(IF($B169="","",$J169*$M169),"")</f>
        <v/>
      </c>
      <c r="P169" s="30">
        <f>IFERROR(IF($B169="","",$I169/$H169),"")</f>
        <v/>
      </c>
      <c r="Q169" s="36">
        <f>IFERROR(IF($B169="","",INDEX('Group Bookings'!$L$2:$L$151,MATCH($B169,'Group Bookings'!$A$2:$A$151,0))),"")</f>
        <v/>
      </c>
      <c r="R169" s="34">
        <f>IFERROR(IF($B169="","",IF(COUNTIF('Group Bookings'!$A$2:$A$151,$B169)=0,"Group ID Not Found",IF($J169&gt;$I169,"Pickup Above Block",IF(AND($H169&lt;&gt;"",$I169&gt;$H169),"Block Above Availability",IF(OR($E169&lt;INDEX('Group Bookings'!$J$2:$J$151,MATCH($B169,'Group Bookings'!$A$2:$A$151,0)),$E169&gt;=INDEX('Group Bookings'!$K$2:$K$151,MATCH($B169,'Group Bookings'!$A$2:$A$151,0))),"Date Outside Group Stay","OK"))))),"Group ID Not Found")</f>
        <v/>
      </c>
      <c r="S169" s="26" t="inlineStr"/>
    </row>
    <row r="170">
      <c r="A170" s="26" t="inlineStr"/>
      <c r="B170" s="26" t="inlineStr"/>
      <c r="C170" s="34">
        <f>IFERROR(IF($B170="","",INDEX('Group Bookings'!$C$2:$C$151,MATCH($B170,'Group Bookings'!$A$2:$A$151,0))),"Group ID Not Found")</f>
        <v/>
      </c>
      <c r="D170" s="34">
        <f>IFERROR(IF($B170="","",INDEX('Group Bookings'!$E$2:$E$151,MATCH($B170,'Group Bookings'!$A$2:$A$151,0))),"Group ID Not Found")</f>
        <v/>
      </c>
      <c r="E170" s="27" t="inlineStr"/>
      <c r="F170" s="41">
        <f>IFERROR(IF($E170="","",$E170),"")</f>
        <v/>
      </c>
      <c r="G170" s="26" t="inlineStr"/>
      <c r="H170" s="28" t="inlineStr"/>
      <c r="I170" s="28" t="inlineStr"/>
      <c r="J170" s="28" t="inlineStr"/>
      <c r="K170" s="29">
        <f>IFERROR(IF($B170="","",$I170-$J170),"")</f>
        <v/>
      </c>
      <c r="L170" s="30">
        <f>IFERROR(IF($B170="","",$J170/$I170),"")</f>
        <v/>
      </c>
      <c r="M170" s="32" t="inlineStr"/>
      <c r="N170" s="31">
        <f>IFERROR(IF($B170="","",$I170*$M170),"")</f>
        <v/>
      </c>
      <c r="O170" s="31">
        <f>IFERROR(IF($B170="","",$J170*$M170),"")</f>
        <v/>
      </c>
      <c r="P170" s="30">
        <f>IFERROR(IF($B170="","",$I170/$H170),"")</f>
        <v/>
      </c>
      <c r="Q170" s="36">
        <f>IFERROR(IF($B170="","",INDEX('Group Bookings'!$L$2:$L$151,MATCH($B170,'Group Bookings'!$A$2:$A$151,0))),"")</f>
        <v/>
      </c>
      <c r="R170" s="34">
        <f>IFERROR(IF($B170="","",IF(COUNTIF('Group Bookings'!$A$2:$A$151,$B170)=0,"Group ID Not Found",IF($J170&gt;$I170,"Pickup Above Block",IF(AND($H170&lt;&gt;"",$I170&gt;$H170),"Block Above Availability",IF(OR($E170&lt;INDEX('Group Bookings'!$J$2:$J$151,MATCH($B170,'Group Bookings'!$A$2:$A$151,0)),$E170&gt;=INDEX('Group Bookings'!$K$2:$K$151,MATCH($B170,'Group Bookings'!$A$2:$A$151,0))),"Date Outside Group Stay","OK"))))),"Group ID Not Found")</f>
        <v/>
      </c>
      <c r="S170" s="26" t="inlineStr"/>
    </row>
    <row r="171">
      <c r="A171" s="26" t="inlineStr"/>
      <c r="B171" s="26" t="inlineStr"/>
      <c r="C171" s="34">
        <f>IFERROR(IF($B171="","",INDEX('Group Bookings'!$C$2:$C$151,MATCH($B171,'Group Bookings'!$A$2:$A$151,0))),"Group ID Not Found")</f>
        <v/>
      </c>
      <c r="D171" s="34">
        <f>IFERROR(IF($B171="","",INDEX('Group Bookings'!$E$2:$E$151,MATCH($B171,'Group Bookings'!$A$2:$A$151,0))),"Group ID Not Found")</f>
        <v/>
      </c>
      <c r="E171" s="27" t="inlineStr"/>
      <c r="F171" s="41">
        <f>IFERROR(IF($E171="","",$E171),"")</f>
        <v/>
      </c>
      <c r="G171" s="26" t="inlineStr"/>
      <c r="H171" s="28" t="inlineStr"/>
      <c r="I171" s="28" t="inlineStr"/>
      <c r="J171" s="28" t="inlineStr"/>
      <c r="K171" s="29">
        <f>IFERROR(IF($B171="","",$I171-$J171),"")</f>
        <v/>
      </c>
      <c r="L171" s="30">
        <f>IFERROR(IF($B171="","",$J171/$I171),"")</f>
        <v/>
      </c>
      <c r="M171" s="32" t="inlineStr"/>
      <c r="N171" s="31">
        <f>IFERROR(IF($B171="","",$I171*$M171),"")</f>
        <v/>
      </c>
      <c r="O171" s="31">
        <f>IFERROR(IF($B171="","",$J171*$M171),"")</f>
        <v/>
      </c>
      <c r="P171" s="30">
        <f>IFERROR(IF($B171="","",$I171/$H171),"")</f>
        <v/>
      </c>
      <c r="Q171" s="36">
        <f>IFERROR(IF($B171="","",INDEX('Group Bookings'!$L$2:$L$151,MATCH($B171,'Group Bookings'!$A$2:$A$151,0))),"")</f>
        <v/>
      </c>
      <c r="R171" s="34">
        <f>IFERROR(IF($B171="","",IF(COUNTIF('Group Bookings'!$A$2:$A$151,$B171)=0,"Group ID Not Found",IF($J171&gt;$I171,"Pickup Above Block",IF(AND($H171&lt;&gt;"",$I171&gt;$H171),"Block Above Availability",IF(OR($E171&lt;INDEX('Group Bookings'!$J$2:$J$151,MATCH($B171,'Group Bookings'!$A$2:$A$151,0)),$E171&gt;=INDEX('Group Bookings'!$K$2:$K$151,MATCH($B171,'Group Bookings'!$A$2:$A$151,0))),"Date Outside Group Stay","OK"))))),"Group ID Not Found")</f>
        <v/>
      </c>
      <c r="S171" s="26" t="inlineStr"/>
    </row>
    <row r="172">
      <c r="A172" s="26" t="inlineStr"/>
      <c r="B172" s="26" t="inlineStr"/>
      <c r="C172" s="34">
        <f>IFERROR(IF($B172="","",INDEX('Group Bookings'!$C$2:$C$151,MATCH($B172,'Group Bookings'!$A$2:$A$151,0))),"Group ID Not Found")</f>
        <v/>
      </c>
      <c r="D172" s="34">
        <f>IFERROR(IF($B172="","",INDEX('Group Bookings'!$E$2:$E$151,MATCH($B172,'Group Bookings'!$A$2:$A$151,0))),"Group ID Not Found")</f>
        <v/>
      </c>
      <c r="E172" s="27" t="inlineStr"/>
      <c r="F172" s="41">
        <f>IFERROR(IF($E172="","",$E172),"")</f>
        <v/>
      </c>
      <c r="G172" s="26" t="inlineStr"/>
      <c r="H172" s="28" t="inlineStr"/>
      <c r="I172" s="28" t="inlineStr"/>
      <c r="J172" s="28" t="inlineStr"/>
      <c r="K172" s="29">
        <f>IFERROR(IF($B172="","",$I172-$J172),"")</f>
        <v/>
      </c>
      <c r="L172" s="30">
        <f>IFERROR(IF($B172="","",$J172/$I172),"")</f>
        <v/>
      </c>
      <c r="M172" s="32" t="inlineStr"/>
      <c r="N172" s="31">
        <f>IFERROR(IF($B172="","",$I172*$M172),"")</f>
        <v/>
      </c>
      <c r="O172" s="31">
        <f>IFERROR(IF($B172="","",$J172*$M172),"")</f>
        <v/>
      </c>
      <c r="P172" s="30">
        <f>IFERROR(IF($B172="","",$I172/$H172),"")</f>
        <v/>
      </c>
      <c r="Q172" s="36">
        <f>IFERROR(IF($B172="","",INDEX('Group Bookings'!$L$2:$L$151,MATCH($B172,'Group Bookings'!$A$2:$A$151,0))),"")</f>
        <v/>
      </c>
      <c r="R172" s="34">
        <f>IFERROR(IF($B172="","",IF(COUNTIF('Group Bookings'!$A$2:$A$151,$B172)=0,"Group ID Not Found",IF($J172&gt;$I172,"Pickup Above Block",IF(AND($H172&lt;&gt;"",$I172&gt;$H172),"Block Above Availability",IF(OR($E172&lt;INDEX('Group Bookings'!$J$2:$J$151,MATCH($B172,'Group Bookings'!$A$2:$A$151,0)),$E172&gt;=INDEX('Group Bookings'!$K$2:$K$151,MATCH($B172,'Group Bookings'!$A$2:$A$151,0))),"Date Outside Group Stay","OK"))))),"Group ID Not Found")</f>
        <v/>
      </c>
      <c r="S172" s="26" t="inlineStr"/>
    </row>
    <row r="173">
      <c r="A173" s="26" t="inlineStr"/>
      <c r="B173" s="26" t="inlineStr"/>
      <c r="C173" s="34">
        <f>IFERROR(IF($B173="","",INDEX('Group Bookings'!$C$2:$C$151,MATCH($B173,'Group Bookings'!$A$2:$A$151,0))),"Group ID Not Found")</f>
        <v/>
      </c>
      <c r="D173" s="34">
        <f>IFERROR(IF($B173="","",INDEX('Group Bookings'!$E$2:$E$151,MATCH($B173,'Group Bookings'!$A$2:$A$151,0))),"Group ID Not Found")</f>
        <v/>
      </c>
      <c r="E173" s="27" t="inlineStr"/>
      <c r="F173" s="41">
        <f>IFERROR(IF($E173="","",$E173),"")</f>
        <v/>
      </c>
      <c r="G173" s="26" t="inlineStr"/>
      <c r="H173" s="28" t="inlineStr"/>
      <c r="I173" s="28" t="inlineStr"/>
      <c r="J173" s="28" t="inlineStr"/>
      <c r="K173" s="29">
        <f>IFERROR(IF($B173="","",$I173-$J173),"")</f>
        <v/>
      </c>
      <c r="L173" s="30">
        <f>IFERROR(IF($B173="","",$J173/$I173),"")</f>
        <v/>
      </c>
      <c r="M173" s="32" t="inlineStr"/>
      <c r="N173" s="31">
        <f>IFERROR(IF($B173="","",$I173*$M173),"")</f>
        <v/>
      </c>
      <c r="O173" s="31">
        <f>IFERROR(IF($B173="","",$J173*$M173),"")</f>
        <v/>
      </c>
      <c r="P173" s="30">
        <f>IFERROR(IF($B173="","",$I173/$H173),"")</f>
        <v/>
      </c>
      <c r="Q173" s="36">
        <f>IFERROR(IF($B173="","",INDEX('Group Bookings'!$L$2:$L$151,MATCH($B173,'Group Bookings'!$A$2:$A$151,0))),"")</f>
        <v/>
      </c>
      <c r="R173" s="34">
        <f>IFERROR(IF($B173="","",IF(COUNTIF('Group Bookings'!$A$2:$A$151,$B173)=0,"Group ID Not Found",IF($J173&gt;$I173,"Pickup Above Block",IF(AND($H173&lt;&gt;"",$I173&gt;$H173),"Block Above Availability",IF(OR($E173&lt;INDEX('Group Bookings'!$J$2:$J$151,MATCH($B173,'Group Bookings'!$A$2:$A$151,0)),$E173&gt;=INDEX('Group Bookings'!$K$2:$K$151,MATCH($B173,'Group Bookings'!$A$2:$A$151,0))),"Date Outside Group Stay","OK"))))),"Group ID Not Found")</f>
        <v/>
      </c>
      <c r="S173" s="26" t="inlineStr"/>
    </row>
    <row r="174">
      <c r="A174" s="26" t="inlineStr"/>
      <c r="B174" s="26" t="inlineStr"/>
      <c r="C174" s="34">
        <f>IFERROR(IF($B174="","",INDEX('Group Bookings'!$C$2:$C$151,MATCH($B174,'Group Bookings'!$A$2:$A$151,0))),"Group ID Not Found")</f>
        <v/>
      </c>
      <c r="D174" s="34">
        <f>IFERROR(IF($B174="","",INDEX('Group Bookings'!$E$2:$E$151,MATCH($B174,'Group Bookings'!$A$2:$A$151,0))),"Group ID Not Found")</f>
        <v/>
      </c>
      <c r="E174" s="27" t="inlineStr"/>
      <c r="F174" s="41">
        <f>IFERROR(IF($E174="","",$E174),"")</f>
        <v/>
      </c>
      <c r="G174" s="26" t="inlineStr"/>
      <c r="H174" s="28" t="inlineStr"/>
      <c r="I174" s="28" t="inlineStr"/>
      <c r="J174" s="28" t="inlineStr"/>
      <c r="K174" s="29">
        <f>IFERROR(IF($B174="","",$I174-$J174),"")</f>
        <v/>
      </c>
      <c r="L174" s="30">
        <f>IFERROR(IF($B174="","",$J174/$I174),"")</f>
        <v/>
      </c>
      <c r="M174" s="32" t="inlineStr"/>
      <c r="N174" s="31">
        <f>IFERROR(IF($B174="","",$I174*$M174),"")</f>
        <v/>
      </c>
      <c r="O174" s="31">
        <f>IFERROR(IF($B174="","",$J174*$M174),"")</f>
        <v/>
      </c>
      <c r="P174" s="30">
        <f>IFERROR(IF($B174="","",$I174/$H174),"")</f>
        <v/>
      </c>
      <c r="Q174" s="36">
        <f>IFERROR(IF($B174="","",INDEX('Group Bookings'!$L$2:$L$151,MATCH($B174,'Group Bookings'!$A$2:$A$151,0))),"")</f>
        <v/>
      </c>
      <c r="R174" s="34">
        <f>IFERROR(IF($B174="","",IF(COUNTIF('Group Bookings'!$A$2:$A$151,$B174)=0,"Group ID Not Found",IF($J174&gt;$I174,"Pickup Above Block",IF(AND($H174&lt;&gt;"",$I174&gt;$H174),"Block Above Availability",IF(OR($E174&lt;INDEX('Group Bookings'!$J$2:$J$151,MATCH($B174,'Group Bookings'!$A$2:$A$151,0)),$E174&gt;=INDEX('Group Bookings'!$K$2:$K$151,MATCH($B174,'Group Bookings'!$A$2:$A$151,0))),"Date Outside Group Stay","OK"))))),"Group ID Not Found")</f>
        <v/>
      </c>
      <c r="S174" s="26" t="inlineStr"/>
    </row>
    <row r="175">
      <c r="A175" s="26" t="inlineStr"/>
      <c r="B175" s="26" t="inlineStr"/>
      <c r="C175" s="34">
        <f>IFERROR(IF($B175="","",INDEX('Group Bookings'!$C$2:$C$151,MATCH($B175,'Group Bookings'!$A$2:$A$151,0))),"Group ID Not Found")</f>
        <v/>
      </c>
      <c r="D175" s="34">
        <f>IFERROR(IF($B175="","",INDEX('Group Bookings'!$E$2:$E$151,MATCH($B175,'Group Bookings'!$A$2:$A$151,0))),"Group ID Not Found")</f>
        <v/>
      </c>
      <c r="E175" s="27" t="inlineStr"/>
      <c r="F175" s="41">
        <f>IFERROR(IF($E175="","",$E175),"")</f>
        <v/>
      </c>
      <c r="G175" s="26" t="inlineStr"/>
      <c r="H175" s="28" t="inlineStr"/>
      <c r="I175" s="28" t="inlineStr"/>
      <c r="J175" s="28" t="inlineStr"/>
      <c r="K175" s="29">
        <f>IFERROR(IF($B175="","",$I175-$J175),"")</f>
        <v/>
      </c>
      <c r="L175" s="30">
        <f>IFERROR(IF($B175="","",$J175/$I175),"")</f>
        <v/>
      </c>
      <c r="M175" s="32" t="inlineStr"/>
      <c r="N175" s="31">
        <f>IFERROR(IF($B175="","",$I175*$M175),"")</f>
        <v/>
      </c>
      <c r="O175" s="31">
        <f>IFERROR(IF($B175="","",$J175*$M175),"")</f>
        <v/>
      </c>
      <c r="P175" s="30">
        <f>IFERROR(IF($B175="","",$I175/$H175),"")</f>
        <v/>
      </c>
      <c r="Q175" s="36">
        <f>IFERROR(IF($B175="","",INDEX('Group Bookings'!$L$2:$L$151,MATCH($B175,'Group Bookings'!$A$2:$A$151,0))),"")</f>
        <v/>
      </c>
      <c r="R175" s="34">
        <f>IFERROR(IF($B175="","",IF(COUNTIF('Group Bookings'!$A$2:$A$151,$B175)=0,"Group ID Not Found",IF($J175&gt;$I175,"Pickup Above Block",IF(AND($H175&lt;&gt;"",$I175&gt;$H175),"Block Above Availability",IF(OR($E175&lt;INDEX('Group Bookings'!$J$2:$J$151,MATCH($B175,'Group Bookings'!$A$2:$A$151,0)),$E175&gt;=INDEX('Group Bookings'!$K$2:$K$151,MATCH($B175,'Group Bookings'!$A$2:$A$151,0))),"Date Outside Group Stay","OK"))))),"Group ID Not Found")</f>
        <v/>
      </c>
      <c r="S175" s="26" t="inlineStr"/>
    </row>
    <row r="176">
      <c r="A176" s="26" t="inlineStr"/>
      <c r="B176" s="26" t="inlineStr"/>
      <c r="C176" s="34">
        <f>IFERROR(IF($B176="","",INDEX('Group Bookings'!$C$2:$C$151,MATCH($B176,'Group Bookings'!$A$2:$A$151,0))),"Group ID Not Found")</f>
        <v/>
      </c>
      <c r="D176" s="34">
        <f>IFERROR(IF($B176="","",INDEX('Group Bookings'!$E$2:$E$151,MATCH($B176,'Group Bookings'!$A$2:$A$151,0))),"Group ID Not Found")</f>
        <v/>
      </c>
      <c r="E176" s="27" t="inlineStr"/>
      <c r="F176" s="41">
        <f>IFERROR(IF($E176="","",$E176),"")</f>
        <v/>
      </c>
      <c r="G176" s="26" t="inlineStr"/>
      <c r="H176" s="28" t="inlineStr"/>
      <c r="I176" s="28" t="inlineStr"/>
      <c r="J176" s="28" t="inlineStr"/>
      <c r="K176" s="29">
        <f>IFERROR(IF($B176="","",$I176-$J176),"")</f>
        <v/>
      </c>
      <c r="L176" s="30">
        <f>IFERROR(IF($B176="","",$J176/$I176),"")</f>
        <v/>
      </c>
      <c r="M176" s="32" t="inlineStr"/>
      <c r="N176" s="31">
        <f>IFERROR(IF($B176="","",$I176*$M176),"")</f>
        <v/>
      </c>
      <c r="O176" s="31">
        <f>IFERROR(IF($B176="","",$J176*$M176),"")</f>
        <v/>
      </c>
      <c r="P176" s="30">
        <f>IFERROR(IF($B176="","",$I176/$H176),"")</f>
        <v/>
      </c>
      <c r="Q176" s="36">
        <f>IFERROR(IF($B176="","",INDEX('Group Bookings'!$L$2:$L$151,MATCH($B176,'Group Bookings'!$A$2:$A$151,0))),"")</f>
        <v/>
      </c>
      <c r="R176" s="34">
        <f>IFERROR(IF($B176="","",IF(COUNTIF('Group Bookings'!$A$2:$A$151,$B176)=0,"Group ID Not Found",IF($J176&gt;$I176,"Pickup Above Block",IF(AND($H176&lt;&gt;"",$I176&gt;$H176),"Block Above Availability",IF(OR($E176&lt;INDEX('Group Bookings'!$J$2:$J$151,MATCH($B176,'Group Bookings'!$A$2:$A$151,0)),$E176&gt;=INDEX('Group Bookings'!$K$2:$K$151,MATCH($B176,'Group Bookings'!$A$2:$A$151,0))),"Date Outside Group Stay","OK"))))),"Group ID Not Found")</f>
        <v/>
      </c>
      <c r="S176" s="26" t="inlineStr"/>
    </row>
    <row r="177">
      <c r="A177" s="26" t="inlineStr"/>
      <c r="B177" s="26" t="inlineStr"/>
      <c r="C177" s="34">
        <f>IFERROR(IF($B177="","",INDEX('Group Bookings'!$C$2:$C$151,MATCH($B177,'Group Bookings'!$A$2:$A$151,0))),"Group ID Not Found")</f>
        <v/>
      </c>
      <c r="D177" s="34">
        <f>IFERROR(IF($B177="","",INDEX('Group Bookings'!$E$2:$E$151,MATCH($B177,'Group Bookings'!$A$2:$A$151,0))),"Group ID Not Found")</f>
        <v/>
      </c>
      <c r="E177" s="27" t="inlineStr"/>
      <c r="F177" s="41">
        <f>IFERROR(IF($E177="","",$E177),"")</f>
        <v/>
      </c>
      <c r="G177" s="26" t="inlineStr"/>
      <c r="H177" s="28" t="inlineStr"/>
      <c r="I177" s="28" t="inlineStr"/>
      <c r="J177" s="28" t="inlineStr"/>
      <c r="K177" s="29">
        <f>IFERROR(IF($B177="","",$I177-$J177),"")</f>
        <v/>
      </c>
      <c r="L177" s="30">
        <f>IFERROR(IF($B177="","",$J177/$I177),"")</f>
        <v/>
      </c>
      <c r="M177" s="32" t="inlineStr"/>
      <c r="N177" s="31">
        <f>IFERROR(IF($B177="","",$I177*$M177),"")</f>
        <v/>
      </c>
      <c r="O177" s="31">
        <f>IFERROR(IF($B177="","",$J177*$M177),"")</f>
        <v/>
      </c>
      <c r="P177" s="30">
        <f>IFERROR(IF($B177="","",$I177/$H177),"")</f>
        <v/>
      </c>
      <c r="Q177" s="36">
        <f>IFERROR(IF($B177="","",INDEX('Group Bookings'!$L$2:$L$151,MATCH($B177,'Group Bookings'!$A$2:$A$151,0))),"")</f>
        <v/>
      </c>
      <c r="R177" s="34">
        <f>IFERROR(IF($B177="","",IF(COUNTIF('Group Bookings'!$A$2:$A$151,$B177)=0,"Group ID Not Found",IF($J177&gt;$I177,"Pickup Above Block",IF(AND($H177&lt;&gt;"",$I177&gt;$H177),"Block Above Availability",IF(OR($E177&lt;INDEX('Group Bookings'!$J$2:$J$151,MATCH($B177,'Group Bookings'!$A$2:$A$151,0)),$E177&gt;=INDEX('Group Bookings'!$K$2:$K$151,MATCH($B177,'Group Bookings'!$A$2:$A$151,0))),"Date Outside Group Stay","OK"))))),"Group ID Not Found")</f>
        <v/>
      </c>
      <c r="S177" s="26" t="inlineStr"/>
    </row>
    <row r="178">
      <c r="A178" s="26" t="inlineStr"/>
      <c r="B178" s="26" t="inlineStr"/>
      <c r="C178" s="34">
        <f>IFERROR(IF($B178="","",INDEX('Group Bookings'!$C$2:$C$151,MATCH($B178,'Group Bookings'!$A$2:$A$151,0))),"Group ID Not Found")</f>
        <v/>
      </c>
      <c r="D178" s="34">
        <f>IFERROR(IF($B178="","",INDEX('Group Bookings'!$E$2:$E$151,MATCH($B178,'Group Bookings'!$A$2:$A$151,0))),"Group ID Not Found")</f>
        <v/>
      </c>
      <c r="E178" s="27" t="inlineStr"/>
      <c r="F178" s="41">
        <f>IFERROR(IF($E178="","",$E178),"")</f>
        <v/>
      </c>
      <c r="G178" s="26" t="inlineStr"/>
      <c r="H178" s="28" t="inlineStr"/>
      <c r="I178" s="28" t="inlineStr"/>
      <c r="J178" s="28" t="inlineStr"/>
      <c r="K178" s="29">
        <f>IFERROR(IF($B178="","",$I178-$J178),"")</f>
        <v/>
      </c>
      <c r="L178" s="30">
        <f>IFERROR(IF($B178="","",$J178/$I178),"")</f>
        <v/>
      </c>
      <c r="M178" s="32" t="inlineStr"/>
      <c r="N178" s="31">
        <f>IFERROR(IF($B178="","",$I178*$M178),"")</f>
        <v/>
      </c>
      <c r="O178" s="31">
        <f>IFERROR(IF($B178="","",$J178*$M178),"")</f>
        <v/>
      </c>
      <c r="P178" s="30">
        <f>IFERROR(IF($B178="","",$I178/$H178),"")</f>
        <v/>
      </c>
      <c r="Q178" s="36">
        <f>IFERROR(IF($B178="","",INDEX('Group Bookings'!$L$2:$L$151,MATCH($B178,'Group Bookings'!$A$2:$A$151,0))),"")</f>
        <v/>
      </c>
      <c r="R178" s="34">
        <f>IFERROR(IF($B178="","",IF(COUNTIF('Group Bookings'!$A$2:$A$151,$B178)=0,"Group ID Not Found",IF($J178&gt;$I178,"Pickup Above Block",IF(AND($H178&lt;&gt;"",$I178&gt;$H178),"Block Above Availability",IF(OR($E178&lt;INDEX('Group Bookings'!$J$2:$J$151,MATCH($B178,'Group Bookings'!$A$2:$A$151,0)),$E178&gt;=INDEX('Group Bookings'!$K$2:$K$151,MATCH($B178,'Group Bookings'!$A$2:$A$151,0))),"Date Outside Group Stay","OK"))))),"Group ID Not Found")</f>
        <v/>
      </c>
      <c r="S178" s="26" t="inlineStr"/>
    </row>
    <row r="179">
      <c r="A179" s="26" t="inlineStr"/>
      <c r="B179" s="26" t="inlineStr"/>
      <c r="C179" s="34">
        <f>IFERROR(IF($B179="","",INDEX('Group Bookings'!$C$2:$C$151,MATCH($B179,'Group Bookings'!$A$2:$A$151,0))),"Group ID Not Found")</f>
        <v/>
      </c>
      <c r="D179" s="34">
        <f>IFERROR(IF($B179="","",INDEX('Group Bookings'!$E$2:$E$151,MATCH($B179,'Group Bookings'!$A$2:$A$151,0))),"Group ID Not Found")</f>
        <v/>
      </c>
      <c r="E179" s="27" t="inlineStr"/>
      <c r="F179" s="41">
        <f>IFERROR(IF($E179="","",$E179),"")</f>
        <v/>
      </c>
      <c r="G179" s="26" t="inlineStr"/>
      <c r="H179" s="28" t="inlineStr"/>
      <c r="I179" s="28" t="inlineStr"/>
      <c r="J179" s="28" t="inlineStr"/>
      <c r="K179" s="29">
        <f>IFERROR(IF($B179="","",$I179-$J179),"")</f>
        <v/>
      </c>
      <c r="L179" s="30">
        <f>IFERROR(IF($B179="","",$J179/$I179),"")</f>
        <v/>
      </c>
      <c r="M179" s="32" t="inlineStr"/>
      <c r="N179" s="31">
        <f>IFERROR(IF($B179="","",$I179*$M179),"")</f>
        <v/>
      </c>
      <c r="O179" s="31">
        <f>IFERROR(IF($B179="","",$J179*$M179),"")</f>
        <v/>
      </c>
      <c r="P179" s="30">
        <f>IFERROR(IF($B179="","",$I179/$H179),"")</f>
        <v/>
      </c>
      <c r="Q179" s="36">
        <f>IFERROR(IF($B179="","",INDEX('Group Bookings'!$L$2:$L$151,MATCH($B179,'Group Bookings'!$A$2:$A$151,0))),"")</f>
        <v/>
      </c>
      <c r="R179" s="34">
        <f>IFERROR(IF($B179="","",IF(COUNTIF('Group Bookings'!$A$2:$A$151,$B179)=0,"Group ID Not Found",IF($J179&gt;$I179,"Pickup Above Block",IF(AND($H179&lt;&gt;"",$I179&gt;$H179),"Block Above Availability",IF(OR($E179&lt;INDEX('Group Bookings'!$J$2:$J$151,MATCH($B179,'Group Bookings'!$A$2:$A$151,0)),$E179&gt;=INDEX('Group Bookings'!$K$2:$K$151,MATCH($B179,'Group Bookings'!$A$2:$A$151,0))),"Date Outside Group Stay","OK"))))),"Group ID Not Found")</f>
        <v/>
      </c>
      <c r="S179" s="26" t="inlineStr"/>
    </row>
    <row r="180">
      <c r="A180" s="26" t="inlineStr"/>
      <c r="B180" s="26" t="inlineStr"/>
      <c r="C180" s="34">
        <f>IFERROR(IF($B180="","",INDEX('Group Bookings'!$C$2:$C$151,MATCH($B180,'Group Bookings'!$A$2:$A$151,0))),"Group ID Not Found")</f>
        <v/>
      </c>
      <c r="D180" s="34">
        <f>IFERROR(IF($B180="","",INDEX('Group Bookings'!$E$2:$E$151,MATCH($B180,'Group Bookings'!$A$2:$A$151,0))),"Group ID Not Found")</f>
        <v/>
      </c>
      <c r="E180" s="27" t="inlineStr"/>
      <c r="F180" s="41">
        <f>IFERROR(IF($E180="","",$E180),"")</f>
        <v/>
      </c>
      <c r="G180" s="26" t="inlineStr"/>
      <c r="H180" s="28" t="inlineStr"/>
      <c r="I180" s="28" t="inlineStr"/>
      <c r="J180" s="28" t="inlineStr"/>
      <c r="K180" s="29">
        <f>IFERROR(IF($B180="","",$I180-$J180),"")</f>
        <v/>
      </c>
      <c r="L180" s="30">
        <f>IFERROR(IF($B180="","",$J180/$I180),"")</f>
        <v/>
      </c>
      <c r="M180" s="32" t="inlineStr"/>
      <c r="N180" s="31">
        <f>IFERROR(IF($B180="","",$I180*$M180),"")</f>
        <v/>
      </c>
      <c r="O180" s="31">
        <f>IFERROR(IF($B180="","",$J180*$M180),"")</f>
        <v/>
      </c>
      <c r="P180" s="30">
        <f>IFERROR(IF($B180="","",$I180/$H180),"")</f>
        <v/>
      </c>
      <c r="Q180" s="36">
        <f>IFERROR(IF($B180="","",INDEX('Group Bookings'!$L$2:$L$151,MATCH($B180,'Group Bookings'!$A$2:$A$151,0))),"")</f>
        <v/>
      </c>
      <c r="R180" s="34">
        <f>IFERROR(IF($B180="","",IF(COUNTIF('Group Bookings'!$A$2:$A$151,$B180)=0,"Group ID Not Found",IF($J180&gt;$I180,"Pickup Above Block",IF(AND($H180&lt;&gt;"",$I180&gt;$H180),"Block Above Availability",IF(OR($E180&lt;INDEX('Group Bookings'!$J$2:$J$151,MATCH($B180,'Group Bookings'!$A$2:$A$151,0)),$E180&gt;=INDEX('Group Bookings'!$K$2:$K$151,MATCH($B180,'Group Bookings'!$A$2:$A$151,0))),"Date Outside Group Stay","OK"))))),"Group ID Not Found")</f>
        <v/>
      </c>
      <c r="S180" s="26" t="inlineStr"/>
    </row>
    <row r="181">
      <c r="A181" s="26" t="inlineStr"/>
      <c r="B181" s="26" t="inlineStr"/>
      <c r="C181" s="34">
        <f>IFERROR(IF($B181="","",INDEX('Group Bookings'!$C$2:$C$151,MATCH($B181,'Group Bookings'!$A$2:$A$151,0))),"Group ID Not Found")</f>
        <v/>
      </c>
      <c r="D181" s="34">
        <f>IFERROR(IF($B181="","",INDEX('Group Bookings'!$E$2:$E$151,MATCH($B181,'Group Bookings'!$A$2:$A$151,0))),"Group ID Not Found")</f>
        <v/>
      </c>
      <c r="E181" s="27" t="inlineStr"/>
      <c r="F181" s="41">
        <f>IFERROR(IF($E181="","",$E181),"")</f>
        <v/>
      </c>
      <c r="G181" s="26" t="inlineStr"/>
      <c r="H181" s="28" t="inlineStr"/>
      <c r="I181" s="28" t="inlineStr"/>
      <c r="J181" s="28" t="inlineStr"/>
      <c r="K181" s="29">
        <f>IFERROR(IF($B181="","",$I181-$J181),"")</f>
        <v/>
      </c>
      <c r="L181" s="30">
        <f>IFERROR(IF($B181="","",$J181/$I181),"")</f>
        <v/>
      </c>
      <c r="M181" s="32" t="inlineStr"/>
      <c r="N181" s="31">
        <f>IFERROR(IF($B181="","",$I181*$M181),"")</f>
        <v/>
      </c>
      <c r="O181" s="31">
        <f>IFERROR(IF($B181="","",$J181*$M181),"")</f>
        <v/>
      </c>
      <c r="P181" s="30">
        <f>IFERROR(IF($B181="","",$I181/$H181),"")</f>
        <v/>
      </c>
      <c r="Q181" s="36">
        <f>IFERROR(IF($B181="","",INDEX('Group Bookings'!$L$2:$L$151,MATCH($B181,'Group Bookings'!$A$2:$A$151,0))),"")</f>
        <v/>
      </c>
      <c r="R181" s="34">
        <f>IFERROR(IF($B181="","",IF(COUNTIF('Group Bookings'!$A$2:$A$151,$B181)=0,"Group ID Not Found",IF($J181&gt;$I181,"Pickup Above Block",IF(AND($H181&lt;&gt;"",$I181&gt;$H181),"Block Above Availability",IF(OR($E181&lt;INDEX('Group Bookings'!$J$2:$J$151,MATCH($B181,'Group Bookings'!$A$2:$A$151,0)),$E181&gt;=INDEX('Group Bookings'!$K$2:$K$151,MATCH($B181,'Group Bookings'!$A$2:$A$151,0))),"Date Outside Group Stay","OK"))))),"Group ID Not Found")</f>
        <v/>
      </c>
      <c r="S181" s="26" t="inlineStr"/>
    </row>
    <row r="182">
      <c r="A182" s="26" t="inlineStr"/>
      <c r="B182" s="26" t="inlineStr"/>
      <c r="C182" s="34">
        <f>IFERROR(IF($B182="","",INDEX('Group Bookings'!$C$2:$C$151,MATCH($B182,'Group Bookings'!$A$2:$A$151,0))),"Group ID Not Found")</f>
        <v/>
      </c>
      <c r="D182" s="34">
        <f>IFERROR(IF($B182="","",INDEX('Group Bookings'!$E$2:$E$151,MATCH($B182,'Group Bookings'!$A$2:$A$151,0))),"Group ID Not Found")</f>
        <v/>
      </c>
      <c r="E182" s="27" t="inlineStr"/>
      <c r="F182" s="41">
        <f>IFERROR(IF($E182="","",$E182),"")</f>
        <v/>
      </c>
      <c r="G182" s="26" t="inlineStr"/>
      <c r="H182" s="28" t="inlineStr"/>
      <c r="I182" s="28" t="inlineStr"/>
      <c r="J182" s="28" t="inlineStr"/>
      <c r="K182" s="29">
        <f>IFERROR(IF($B182="","",$I182-$J182),"")</f>
        <v/>
      </c>
      <c r="L182" s="30">
        <f>IFERROR(IF($B182="","",$J182/$I182),"")</f>
        <v/>
      </c>
      <c r="M182" s="32" t="inlineStr"/>
      <c r="N182" s="31">
        <f>IFERROR(IF($B182="","",$I182*$M182),"")</f>
        <v/>
      </c>
      <c r="O182" s="31">
        <f>IFERROR(IF($B182="","",$J182*$M182),"")</f>
        <v/>
      </c>
      <c r="P182" s="30">
        <f>IFERROR(IF($B182="","",$I182/$H182),"")</f>
        <v/>
      </c>
      <c r="Q182" s="36">
        <f>IFERROR(IF($B182="","",INDEX('Group Bookings'!$L$2:$L$151,MATCH($B182,'Group Bookings'!$A$2:$A$151,0))),"")</f>
        <v/>
      </c>
      <c r="R182" s="34">
        <f>IFERROR(IF($B182="","",IF(COUNTIF('Group Bookings'!$A$2:$A$151,$B182)=0,"Group ID Not Found",IF($J182&gt;$I182,"Pickup Above Block",IF(AND($H182&lt;&gt;"",$I182&gt;$H182),"Block Above Availability",IF(OR($E182&lt;INDEX('Group Bookings'!$J$2:$J$151,MATCH($B182,'Group Bookings'!$A$2:$A$151,0)),$E182&gt;=INDEX('Group Bookings'!$K$2:$K$151,MATCH($B182,'Group Bookings'!$A$2:$A$151,0))),"Date Outside Group Stay","OK"))))),"Group ID Not Found")</f>
        <v/>
      </c>
      <c r="S182" s="26" t="inlineStr"/>
    </row>
    <row r="183">
      <c r="A183" s="26" t="inlineStr"/>
      <c r="B183" s="26" t="inlineStr"/>
      <c r="C183" s="34">
        <f>IFERROR(IF($B183="","",INDEX('Group Bookings'!$C$2:$C$151,MATCH($B183,'Group Bookings'!$A$2:$A$151,0))),"Group ID Not Found")</f>
        <v/>
      </c>
      <c r="D183" s="34">
        <f>IFERROR(IF($B183="","",INDEX('Group Bookings'!$E$2:$E$151,MATCH($B183,'Group Bookings'!$A$2:$A$151,0))),"Group ID Not Found")</f>
        <v/>
      </c>
      <c r="E183" s="27" t="inlineStr"/>
      <c r="F183" s="41">
        <f>IFERROR(IF($E183="","",$E183),"")</f>
        <v/>
      </c>
      <c r="G183" s="26" t="inlineStr"/>
      <c r="H183" s="28" t="inlineStr"/>
      <c r="I183" s="28" t="inlineStr"/>
      <c r="J183" s="28" t="inlineStr"/>
      <c r="K183" s="29">
        <f>IFERROR(IF($B183="","",$I183-$J183),"")</f>
        <v/>
      </c>
      <c r="L183" s="30">
        <f>IFERROR(IF($B183="","",$J183/$I183),"")</f>
        <v/>
      </c>
      <c r="M183" s="32" t="inlineStr"/>
      <c r="N183" s="31">
        <f>IFERROR(IF($B183="","",$I183*$M183),"")</f>
        <v/>
      </c>
      <c r="O183" s="31">
        <f>IFERROR(IF($B183="","",$J183*$M183),"")</f>
        <v/>
      </c>
      <c r="P183" s="30">
        <f>IFERROR(IF($B183="","",$I183/$H183),"")</f>
        <v/>
      </c>
      <c r="Q183" s="36">
        <f>IFERROR(IF($B183="","",INDEX('Group Bookings'!$L$2:$L$151,MATCH($B183,'Group Bookings'!$A$2:$A$151,0))),"")</f>
        <v/>
      </c>
      <c r="R183" s="34">
        <f>IFERROR(IF($B183="","",IF(COUNTIF('Group Bookings'!$A$2:$A$151,$B183)=0,"Group ID Not Found",IF($J183&gt;$I183,"Pickup Above Block",IF(AND($H183&lt;&gt;"",$I183&gt;$H183),"Block Above Availability",IF(OR($E183&lt;INDEX('Group Bookings'!$J$2:$J$151,MATCH($B183,'Group Bookings'!$A$2:$A$151,0)),$E183&gt;=INDEX('Group Bookings'!$K$2:$K$151,MATCH($B183,'Group Bookings'!$A$2:$A$151,0))),"Date Outside Group Stay","OK"))))),"Group ID Not Found")</f>
        <v/>
      </c>
      <c r="S183" s="26" t="inlineStr"/>
    </row>
    <row r="184">
      <c r="A184" s="26" t="inlineStr"/>
      <c r="B184" s="26" t="inlineStr"/>
      <c r="C184" s="34">
        <f>IFERROR(IF($B184="","",INDEX('Group Bookings'!$C$2:$C$151,MATCH($B184,'Group Bookings'!$A$2:$A$151,0))),"Group ID Not Found")</f>
        <v/>
      </c>
      <c r="D184" s="34">
        <f>IFERROR(IF($B184="","",INDEX('Group Bookings'!$E$2:$E$151,MATCH($B184,'Group Bookings'!$A$2:$A$151,0))),"Group ID Not Found")</f>
        <v/>
      </c>
      <c r="E184" s="27" t="inlineStr"/>
      <c r="F184" s="41">
        <f>IFERROR(IF($E184="","",$E184),"")</f>
        <v/>
      </c>
      <c r="G184" s="26" t="inlineStr"/>
      <c r="H184" s="28" t="inlineStr"/>
      <c r="I184" s="28" t="inlineStr"/>
      <c r="J184" s="28" t="inlineStr"/>
      <c r="K184" s="29">
        <f>IFERROR(IF($B184="","",$I184-$J184),"")</f>
        <v/>
      </c>
      <c r="L184" s="30">
        <f>IFERROR(IF($B184="","",$J184/$I184),"")</f>
        <v/>
      </c>
      <c r="M184" s="32" t="inlineStr"/>
      <c r="N184" s="31">
        <f>IFERROR(IF($B184="","",$I184*$M184),"")</f>
        <v/>
      </c>
      <c r="O184" s="31">
        <f>IFERROR(IF($B184="","",$J184*$M184),"")</f>
        <v/>
      </c>
      <c r="P184" s="30">
        <f>IFERROR(IF($B184="","",$I184/$H184),"")</f>
        <v/>
      </c>
      <c r="Q184" s="36">
        <f>IFERROR(IF($B184="","",INDEX('Group Bookings'!$L$2:$L$151,MATCH($B184,'Group Bookings'!$A$2:$A$151,0))),"")</f>
        <v/>
      </c>
      <c r="R184" s="34">
        <f>IFERROR(IF($B184="","",IF(COUNTIF('Group Bookings'!$A$2:$A$151,$B184)=0,"Group ID Not Found",IF($J184&gt;$I184,"Pickup Above Block",IF(AND($H184&lt;&gt;"",$I184&gt;$H184),"Block Above Availability",IF(OR($E184&lt;INDEX('Group Bookings'!$J$2:$J$151,MATCH($B184,'Group Bookings'!$A$2:$A$151,0)),$E184&gt;=INDEX('Group Bookings'!$K$2:$K$151,MATCH($B184,'Group Bookings'!$A$2:$A$151,0))),"Date Outside Group Stay","OK"))))),"Group ID Not Found")</f>
        <v/>
      </c>
      <c r="S184" s="26" t="inlineStr"/>
    </row>
    <row r="185">
      <c r="A185" s="26" t="inlineStr"/>
      <c r="B185" s="26" t="inlineStr"/>
      <c r="C185" s="34">
        <f>IFERROR(IF($B185="","",INDEX('Group Bookings'!$C$2:$C$151,MATCH($B185,'Group Bookings'!$A$2:$A$151,0))),"Group ID Not Found")</f>
        <v/>
      </c>
      <c r="D185" s="34">
        <f>IFERROR(IF($B185="","",INDEX('Group Bookings'!$E$2:$E$151,MATCH($B185,'Group Bookings'!$A$2:$A$151,0))),"Group ID Not Found")</f>
        <v/>
      </c>
      <c r="E185" s="27" t="inlineStr"/>
      <c r="F185" s="41">
        <f>IFERROR(IF($E185="","",$E185),"")</f>
        <v/>
      </c>
      <c r="G185" s="26" t="inlineStr"/>
      <c r="H185" s="28" t="inlineStr"/>
      <c r="I185" s="28" t="inlineStr"/>
      <c r="J185" s="28" t="inlineStr"/>
      <c r="K185" s="29">
        <f>IFERROR(IF($B185="","",$I185-$J185),"")</f>
        <v/>
      </c>
      <c r="L185" s="30">
        <f>IFERROR(IF($B185="","",$J185/$I185),"")</f>
        <v/>
      </c>
      <c r="M185" s="32" t="inlineStr"/>
      <c r="N185" s="31">
        <f>IFERROR(IF($B185="","",$I185*$M185),"")</f>
        <v/>
      </c>
      <c r="O185" s="31">
        <f>IFERROR(IF($B185="","",$J185*$M185),"")</f>
        <v/>
      </c>
      <c r="P185" s="30">
        <f>IFERROR(IF($B185="","",$I185/$H185),"")</f>
        <v/>
      </c>
      <c r="Q185" s="36">
        <f>IFERROR(IF($B185="","",INDEX('Group Bookings'!$L$2:$L$151,MATCH($B185,'Group Bookings'!$A$2:$A$151,0))),"")</f>
        <v/>
      </c>
      <c r="R185" s="34">
        <f>IFERROR(IF($B185="","",IF(COUNTIF('Group Bookings'!$A$2:$A$151,$B185)=0,"Group ID Not Found",IF($J185&gt;$I185,"Pickup Above Block",IF(AND($H185&lt;&gt;"",$I185&gt;$H185),"Block Above Availability",IF(OR($E185&lt;INDEX('Group Bookings'!$J$2:$J$151,MATCH($B185,'Group Bookings'!$A$2:$A$151,0)),$E185&gt;=INDEX('Group Bookings'!$K$2:$K$151,MATCH($B185,'Group Bookings'!$A$2:$A$151,0))),"Date Outside Group Stay","OK"))))),"Group ID Not Found")</f>
        <v/>
      </c>
      <c r="S185" s="26" t="inlineStr"/>
    </row>
    <row r="186">
      <c r="A186" s="26" t="inlineStr"/>
      <c r="B186" s="26" t="inlineStr"/>
      <c r="C186" s="34">
        <f>IFERROR(IF($B186="","",INDEX('Group Bookings'!$C$2:$C$151,MATCH($B186,'Group Bookings'!$A$2:$A$151,0))),"Group ID Not Found")</f>
        <v/>
      </c>
      <c r="D186" s="34">
        <f>IFERROR(IF($B186="","",INDEX('Group Bookings'!$E$2:$E$151,MATCH($B186,'Group Bookings'!$A$2:$A$151,0))),"Group ID Not Found")</f>
        <v/>
      </c>
      <c r="E186" s="27" t="inlineStr"/>
      <c r="F186" s="41">
        <f>IFERROR(IF($E186="","",$E186),"")</f>
        <v/>
      </c>
      <c r="G186" s="26" t="inlineStr"/>
      <c r="H186" s="28" t="inlineStr"/>
      <c r="I186" s="28" t="inlineStr"/>
      <c r="J186" s="28" t="inlineStr"/>
      <c r="K186" s="29">
        <f>IFERROR(IF($B186="","",$I186-$J186),"")</f>
        <v/>
      </c>
      <c r="L186" s="30">
        <f>IFERROR(IF($B186="","",$J186/$I186),"")</f>
        <v/>
      </c>
      <c r="M186" s="32" t="inlineStr"/>
      <c r="N186" s="31">
        <f>IFERROR(IF($B186="","",$I186*$M186),"")</f>
        <v/>
      </c>
      <c r="O186" s="31">
        <f>IFERROR(IF($B186="","",$J186*$M186),"")</f>
        <v/>
      </c>
      <c r="P186" s="30">
        <f>IFERROR(IF($B186="","",$I186/$H186),"")</f>
        <v/>
      </c>
      <c r="Q186" s="36">
        <f>IFERROR(IF($B186="","",INDEX('Group Bookings'!$L$2:$L$151,MATCH($B186,'Group Bookings'!$A$2:$A$151,0))),"")</f>
        <v/>
      </c>
      <c r="R186" s="34">
        <f>IFERROR(IF($B186="","",IF(COUNTIF('Group Bookings'!$A$2:$A$151,$B186)=0,"Group ID Not Found",IF($J186&gt;$I186,"Pickup Above Block",IF(AND($H186&lt;&gt;"",$I186&gt;$H186),"Block Above Availability",IF(OR($E186&lt;INDEX('Group Bookings'!$J$2:$J$151,MATCH($B186,'Group Bookings'!$A$2:$A$151,0)),$E186&gt;=INDEX('Group Bookings'!$K$2:$K$151,MATCH($B186,'Group Bookings'!$A$2:$A$151,0))),"Date Outside Group Stay","OK"))))),"Group ID Not Found")</f>
        <v/>
      </c>
      <c r="S186" s="26" t="inlineStr"/>
    </row>
    <row r="187">
      <c r="A187" s="26" t="inlineStr"/>
      <c r="B187" s="26" t="inlineStr"/>
      <c r="C187" s="34">
        <f>IFERROR(IF($B187="","",INDEX('Group Bookings'!$C$2:$C$151,MATCH($B187,'Group Bookings'!$A$2:$A$151,0))),"Group ID Not Found")</f>
        <v/>
      </c>
      <c r="D187" s="34">
        <f>IFERROR(IF($B187="","",INDEX('Group Bookings'!$E$2:$E$151,MATCH($B187,'Group Bookings'!$A$2:$A$151,0))),"Group ID Not Found")</f>
        <v/>
      </c>
      <c r="E187" s="27" t="inlineStr"/>
      <c r="F187" s="41">
        <f>IFERROR(IF($E187="","",$E187),"")</f>
        <v/>
      </c>
      <c r="G187" s="26" t="inlineStr"/>
      <c r="H187" s="28" t="inlineStr"/>
      <c r="I187" s="28" t="inlineStr"/>
      <c r="J187" s="28" t="inlineStr"/>
      <c r="K187" s="29">
        <f>IFERROR(IF($B187="","",$I187-$J187),"")</f>
        <v/>
      </c>
      <c r="L187" s="30">
        <f>IFERROR(IF($B187="","",$J187/$I187),"")</f>
        <v/>
      </c>
      <c r="M187" s="32" t="inlineStr"/>
      <c r="N187" s="31">
        <f>IFERROR(IF($B187="","",$I187*$M187),"")</f>
        <v/>
      </c>
      <c r="O187" s="31">
        <f>IFERROR(IF($B187="","",$J187*$M187),"")</f>
        <v/>
      </c>
      <c r="P187" s="30">
        <f>IFERROR(IF($B187="","",$I187/$H187),"")</f>
        <v/>
      </c>
      <c r="Q187" s="36">
        <f>IFERROR(IF($B187="","",INDEX('Group Bookings'!$L$2:$L$151,MATCH($B187,'Group Bookings'!$A$2:$A$151,0))),"")</f>
        <v/>
      </c>
      <c r="R187" s="34">
        <f>IFERROR(IF($B187="","",IF(COUNTIF('Group Bookings'!$A$2:$A$151,$B187)=0,"Group ID Not Found",IF($J187&gt;$I187,"Pickup Above Block",IF(AND($H187&lt;&gt;"",$I187&gt;$H187),"Block Above Availability",IF(OR($E187&lt;INDEX('Group Bookings'!$J$2:$J$151,MATCH($B187,'Group Bookings'!$A$2:$A$151,0)),$E187&gt;=INDEX('Group Bookings'!$K$2:$K$151,MATCH($B187,'Group Bookings'!$A$2:$A$151,0))),"Date Outside Group Stay","OK"))))),"Group ID Not Found")</f>
        <v/>
      </c>
      <c r="S187" s="26" t="inlineStr"/>
    </row>
    <row r="188">
      <c r="A188" s="26" t="inlineStr"/>
      <c r="B188" s="26" t="inlineStr"/>
      <c r="C188" s="34">
        <f>IFERROR(IF($B188="","",INDEX('Group Bookings'!$C$2:$C$151,MATCH($B188,'Group Bookings'!$A$2:$A$151,0))),"Group ID Not Found")</f>
        <v/>
      </c>
      <c r="D188" s="34">
        <f>IFERROR(IF($B188="","",INDEX('Group Bookings'!$E$2:$E$151,MATCH($B188,'Group Bookings'!$A$2:$A$151,0))),"Group ID Not Found")</f>
        <v/>
      </c>
      <c r="E188" s="27" t="inlineStr"/>
      <c r="F188" s="41">
        <f>IFERROR(IF($E188="","",$E188),"")</f>
        <v/>
      </c>
      <c r="G188" s="26" t="inlineStr"/>
      <c r="H188" s="28" t="inlineStr"/>
      <c r="I188" s="28" t="inlineStr"/>
      <c r="J188" s="28" t="inlineStr"/>
      <c r="K188" s="29">
        <f>IFERROR(IF($B188="","",$I188-$J188),"")</f>
        <v/>
      </c>
      <c r="L188" s="30">
        <f>IFERROR(IF($B188="","",$J188/$I188),"")</f>
        <v/>
      </c>
      <c r="M188" s="32" t="inlineStr"/>
      <c r="N188" s="31">
        <f>IFERROR(IF($B188="","",$I188*$M188),"")</f>
        <v/>
      </c>
      <c r="O188" s="31">
        <f>IFERROR(IF($B188="","",$J188*$M188),"")</f>
        <v/>
      </c>
      <c r="P188" s="30">
        <f>IFERROR(IF($B188="","",$I188/$H188),"")</f>
        <v/>
      </c>
      <c r="Q188" s="36">
        <f>IFERROR(IF($B188="","",INDEX('Group Bookings'!$L$2:$L$151,MATCH($B188,'Group Bookings'!$A$2:$A$151,0))),"")</f>
        <v/>
      </c>
      <c r="R188" s="34">
        <f>IFERROR(IF($B188="","",IF(COUNTIF('Group Bookings'!$A$2:$A$151,$B188)=0,"Group ID Not Found",IF($J188&gt;$I188,"Pickup Above Block",IF(AND($H188&lt;&gt;"",$I188&gt;$H188),"Block Above Availability",IF(OR($E188&lt;INDEX('Group Bookings'!$J$2:$J$151,MATCH($B188,'Group Bookings'!$A$2:$A$151,0)),$E188&gt;=INDEX('Group Bookings'!$K$2:$K$151,MATCH($B188,'Group Bookings'!$A$2:$A$151,0))),"Date Outside Group Stay","OK"))))),"Group ID Not Found")</f>
        <v/>
      </c>
      <c r="S188" s="26" t="inlineStr"/>
    </row>
    <row r="189">
      <c r="A189" s="26" t="inlineStr"/>
      <c r="B189" s="26" t="inlineStr"/>
      <c r="C189" s="34">
        <f>IFERROR(IF($B189="","",INDEX('Group Bookings'!$C$2:$C$151,MATCH($B189,'Group Bookings'!$A$2:$A$151,0))),"Group ID Not Found")</f>
        <v/>
      </c>
      <c r="D189" s="34">
        <f>IFERROR(IF($B189="","",INDEX('Group Bookings'!$E$2:$E$151,MATCH($B189,'Group Bookings'!$A$2:$A$151,0))),"Group ID Not Found")</f>
        <v/>
      </c>
      <c r="E189" s="27" t="inlineStr"/>
      <c r="F189" s="41">
        <f>IFERROR(IF($E189="","",$E189),"")</f>
        <v/>
      </c>
      <c r="G189" s="26" t="inlineStr"/>
      <c r="H189" s="28" t="inlineStr"/>
      <c r="I189" s="28" t="inlineStr"/>
      <c r="J189" s="28" t="inlineStr"/>
      <c r="K189" s="29">
        <f>IFERROR(IF($B189="","",$I189-$J189),"")</f>
        <v/>
      </c>
      <c r="L189" s="30">
        <f>IFERROR(IF($B189="","",$J189/$I189),"")</f>
        <v/>
      </c>
      <c r="M189" s="32" t="inlineStr"/>
      <c r="N189" s="31">
        <f>IFERROR(IF($B189="","",$I189*$M189),"")</f>
        <v/>
      </c>
      <c r="O189" s="31">
        <f>IFERROR(IF($B189="","",$J189*$M189),"")</f>
        <v/>
      </c>
      <c r="P189" s="30">
        <f>IFERROR(IF($B189="","",$I189/$H189),"")</f>
        <v/>
      </c>
      <c r="Q189" s="36">
        <f>IFERROR(IF($B189="","",INDEX('Group Bookings'!$L$2:$L$151,MATCH($B189,'Group Bookings'!$A$2:$A$151,0))),"")</f>
        <v/>
      </c>
      <c r="R189" s="34">
        <f>IFERROR(IF($B189="","",IF(COUNTIF('Group Bookings'!$A$2:$A$151,$B189)=0,"Group ID Not Found",IF($J189&gt;$I189,"Pickup Above Block",IF(AND($H189&lt;&gt;"",$I189&gt;$H189),"Block Above Availability",IF(OR($E189&lt;INDEX('Group Bookings'!$J$2:$J$151,MATCH($B189,'Group Bookings'!$A$2:$A$151,0)),$E189&gt;=INDEX('Group Bookings'!$K$2:$K$151,MATCH($B189,'Group Bookings'!$A$2:$A$151,0))),"Date Outside Group Stay","OK"))))),"Group ID Not Found")</f>
        <v/>
      </c>
      <c r="S189" s="26" t="inlineStr"/>
    </row>
    <row r="190">
      <c r="A190" s="26" t="inlineStr"/>
      <c r="B190" s="26" t="inlineStr"/>
      <c r="C190" s="34">
        <f>IFERROR(IF($B190="","",INDEX('Group Bookings'!$C$2:$C$151,MATCH($B190,'Group Bookings'!$A$2:$A$151,0))),"Group ID Not Found")</f>
        <v/>
      </c>
      <c r="D190" s="34">
        <f>IFERROR(IF($B190="","",INDEX('Group Bookings'!$E$2:$E$151,MATCH($B190,'Group Bookings'!$A$2:$A$151,0))),"Group ID Not Found")</f>
        <v/>
      </c>
      <c r="E190" s="27" t="inlineStr"/>
      <c r="F190" s="41">
        <f>IFERROR(IF($E190="","",$E190),"")</f>
        <v/>
      </c>
      <c r="G190" s="26" t="inlineStr"/>
      <c r="H190" s="28" t="inlineStr"/>
      <c r="I190" s="28" t="inlineStr"/>
      <c r="J190" s="28" t="inlineStr"/>
      <c r="K190" s="29">
        <f>IFERROR(IF($B190="","",$I190-$J190),"")</f>
        <v/>
      </c>
      <c r="L190" s="30">
        <f>IFERROR(IF($B190="","",$J190/$I190),"")</f>
        <v/>
      </c>
      <c r="M190" s="32" t="inlineStr"/>
      <c r="N190" s="31">
        <f>IFERROR(IF($B190="","",$I190*$M190),"")</f>
        <v/>
      </c>
      <c r="O190" s="31">
        <f>IFERROR(IF($B190="","",$J190*$M190),"")</f>
        <v/>
      </c>
      <c r="P190" s="30">
        <f>IFERROR(IF($B190="","",$I190/$H190),"")</f>
        <v/>
      </c>
      <c r="Q190" s="36">
        <f>IFERROR(IF($B190="","",INDEX('Group Bookings'!$L$2:$L$151,MATCH($B190,'Group Bookings'!$A$2:$A$151,0))),"")</f>
        <v/>
      </c>
      <c r="R190" s="34">
        <f>IFERROR(IF($B190="","",IF(COUNTIF('Group Bookings'!$A$2:$A$151,$B190)=0,"Group ID Not Found",IF($J190&gt;$I190,"Pickup Above Block",IF(AND($H190&lt;&gt;"",$I190&gt;$H190),"Block Above Availability",IF(OR($E190&lt;INDEX('Group Bookings'!$J$2:$J$151,MATCH($B190,'Group Bookings'!$A$2:$A$151,0)),$E190&gt;=INDEX('Group Bookings'!$K$2:$K$151,MATCH($B190,'Group Bookings'!$A$2:$A$151,0))),"Date Outside Group Stay","OK"))))),"Group ID Not Found")</f>
        <v/>
      </c>
      <c r="S190" s="26" t="inlineStr"/>
    </row>
    <row r="191">
      <c r="A191" s="26" t="inlineStr"/>
      <c r="B191" s="26" t="inlineStr"/>
      <c r="C191" s="34">
        <f>IFERROR(IF($B191="","",INDEX('Group Bookings'!$C$2:$C$151,MATCH($B191,'Group Bookings'!$A$2:$A$151,0))),"Group ID Not Found")</f>
        <v/>
      </c>
      <c r="D191" s="34">
        <f>IFERROR(IF($B191="","",INDEX('Group Bookings'!$E$2:$E$151,MATCH($B191,'Group Bookings'!$A$2:$A$151,0))),"Group ID Not Found")</f>
        <v/>
      </c>
      <c r="E191" s="27" t="inlineStr"/>
      <c r="F191" s="41">
        <f>IFERROR(IF($E191="","",$E191),"")</f>
        <v/>
      </c>
      <c r="G191" s="26" t="inlineStr"/>
      <c r="H191" s="28" t="inlineStr"/>
      <c r="I191" s="28" t="inlineStr"/>
      <c r="J191" s="28" t="inlineStr"/>
      <c r="K191" s="29">
        <f>IFERROR(IF($B191="","",$I191-$J191),"")</f>
        <v/>
      </c>
      <c r="L191" s="30">
        <f>IFERROR(IF($B191="","",$J191/$I191),"")</f>
        <v/>
      </c>
      <c r="M191" s="32" t="inlineStr"/>
      <c r="N191" s="31">
        <f>IFERROR(IF($B191="","",$I191*$M191),"")</f>
        <v/>
      </c>
      <c r="O191" s="31">
        <f>IFERROR(IF($B191="","",$J191*$M191),"")</f>
        <v/>
      </c>
      <c r="P191" s="30">
        <f>IFERROR(IF($B191="","",$I191/$H191),"")</f>
        <v/>
      </c>
      <c r="Q191" s="36">
        <f>IFERROR(IF($B191="","",INDEX('Group Bookings'!$L$2:$L$151,MATCH($B191,'Group Bookings'!$A$2:$A$151,0))),"")</f>
        <v/>
      </c>
      <c r="R191" s="34">
        <f>IFERROR(IF($B191="","",IF(COUNTIF('Group Bookings'!$A$2:$A$151,$B191)=0,"Group ID Not Found",IF($J191&gt;$I191,"Pickup Above Block",IF(AND($H191&lt;&gt;"",$I191&gt;$H191),"Block Above Availability",IF(OR($E191&lt;INDEX('Group Bookings'!$J$2:$J$151,MATCH($B191,'Group Bookings'!$A$2:$A$151,0)),$E191&gt;=INDEX('Group Bookings'!$K$2:$K$151,MATCH($B191,'Group Bookings'!$A$2:$A$151,0))),"Date Outside Group Stay","OK"))))),"Group ID Not Found")</f>
        <v/>
      </c>
      <c r="S191" s="26" t="inlineStr"/>
    </row>
    <row r="192">
      <c r="A192" s="26" t="inlineStr"/>
      <c r="B192" s="26" t="inlineStr"/>
      <c r="C192" s="34">
        <f>IFERROR(IF($B192="","",INDEX('Group Bookings'!$C$2:$C$151,MATCH($B192,'Group Bookings'!$A$2:$A$151,0))),"Group ID Not Found")</f>
        <v/>
      </c>
      <c r="D192" s="34">
        <f>IFERROR(IF($B192="","",INDEX('Group Bookings'!$E$2:$E$151,MATCH($B192,'Group Bookings'!$A$2:$A$151,0))),"Group ID Not Found")</f>
        <v/>
      </c>
      <c r="E192" s="27" t="inlineStr"/>
      <c r="F192" s="41">
        <f>IFERROR(IF($E192="","",$E192),"")</f>
        <v/>
      </c>
      <c r="G192" s="26" t="inlineStr"/>
      <c r="H192" s="28" t="inlineStr"/>
      <c r="I192" s="28" t="inlineStr"/>
      <c r="J192" s="28" t="inlineStr"/>
      <c r="K192" s="29">
        <f>IFERROR(IF($B192="","",$I192-$J192),"")</f>
        <v/>
      </c>
      <c r="L192" s="30">
        <f>IFERROR(IF($B192="","",$J192/$I192),"")</f>
        <v/>
      </c>
      <c r="M192" s="32" t="inlineStr"/>
      <c r="N192" s="31">
        <f>IFERROR(IF($B192="","",$I192*$M192),"")</f>
        <v/>
      </c>
      <c r="O192" s="31">
        <f>IFERROR(IF($B192="","",$J192*$M192),"")</f>
        <v/>
      </c>
      <c r="P192" s="30">
        <f>IFERROR(IF($B192="","",$I192/$H192),"")</f>
        <v/>
      </c>
      <c r="Q192" s="36">
        <f>IFERROR(IF($B192="","",INDEX('Group Bookings'!$L$2:$L$151,MATCH($B192,'Group Bookings'!$A$2:$A$151,0))),"")</f>
        <v/>
      </c>
      <c r="R192" s="34">
        <f>IFERROR(IF($B192="","",IF(COUNTIF('Group Bookings'!$A$2:$A$151,$B192)=0,"Group ID Not Found",IF($J192&gt;$I192,"Pickup Above Block",IF(AND($H192&lt;&gt;"",$I192&gt;$H192),"Block Above Availability",IF(OR($E192&lt;INDEX('Group Bookings'!$J$2:$J$151,MATCH($B192,'Group Bookings'!$A$2:$A$151,0)),$E192&gt;=INDEX('Group Bookings'!$K$2:$K$151,MATCH($B192,'Group Bookings'!$A$2:$A$151,0))),"Date Outside Group Stay","OK"))))),"Group ID Not Found")</f>
        <v/>
      </c>
      <c r="S192" s="26" t="inlineStr"/>
    </row>
    <row r="193">
      <c r="A193" s="26" t="inlineStr"/>
      <c r="B193" s="26" t="inlineStr"/>
      <c r="C193" s="34">
        <f>IFERROR(IF($B193="","",INDEX('Group Bookings'!$C$2:$C$151,MATCH($B193,'Group Bookings'!$A$2:$A$151,0))),"Group ID Not Found")</f>
        <v/>
      </c>
      <c r="D193" s="34">
        <f>IFERROR(IF($B193="","",INDEX('Group Bookings'!$E$2:$E$151,MATCH($B193,'Group Bookings'!$A$2:$A$151,0))),"Group ID Not Found")</f>
        <v/>
      </c>
      <c r="E193" s="27" t="inlineStr"/>
      <c r="F193" s="41">
        <f>IFERROR(IF($E193="","",$E193),"")</f>
        <v/>
      </c>
      <c r="G193" s="26" t="inlineStr"/>
      <c r="H193" s="28" t="inlineStr"/>
      <c r="I193" s="28" t="inlineStr"/>
      <c r="J193" s="28" t="inlineStr"/>
      <c r="K193" s="29">
        <f>IFERROR(IF($B193="","",$I193-$J193),"")</f>
        <v/>
      </c>
      <c r="L193" s="30">
        <f>IFERROR(IF($B193="","",$J193/$I193),"")</f>
        <v/>
      </c>
      <c r="M193" s="32" t="inlineStr"/>
      <c r="N193" s="31">
        <f>IFERROR(IF($B193="","",$I193*$M193),"")</f>
        <v/>
      </c>
      <c r="O193" s="31">
        <f>IFERROR(IF($B193="","",$J193*$M193),"")</f>
        <v/>
      </c>
      <c r="P193" s="30">
        <f>IFERROR(IF($B193="","",$I193/$H193),"")</f>
        <v/>
      </c>
      <c r="Q193" s="36">
        <f>IFERROR(IF($B193="","",INDEX('Group Bookings'!$L$2:$L$151,MATCH($B193,'Group Bookings'!$A$2:$A$151,0))),"")</f>
        <v/>
      </c>
      <c r="R193" s="34">
        <f>IFERROR(IF($B193="","",IF(COUNTIF('Group Bookings'!$A$2:$A$151,$B193)=0,"Group ID Not Found",IF($J193&gt;$I193,"Pickup Above Block",IF(AND($H193&lt;&gt;"",$I193&gt;$H193),"Block Above Availability",IF(OR($E193&lt;INDEX('Group Bookings'!$J$2:$J$151,MATCH($B193,'Group Bookings'!$A$2:$A$151,0)),$E193&gt;=INDEX('Group Bookings'!$K$2:$K$151,MATCH($B193,'Group Bookings'!$A$2:$A$151,0))),"Date Outside Group Stay","OK"))))),"Group ID Not Found")</f>
        <v/>
      </c>
      <c r="S193" s="26" t="inlineStr"/>
    </row>
    <row r="194">
      <c r="A194" s="26" t="inlineStr"/>
      <c r="B194" s="26" t="inlineStr"/>
      <c r="C194" s="34">
        <f>IFERROR(IF($B194="","",INDEX('Group Bookings'!$C$2:$C$151,MATCH($B194,'Group Bookings'!$A$2:$A$151,0))),"Group ID Not Found")</f>
        <v/>
      </c>
      <c r="D194" s="34">
        <f>IFERROR(IF($B194="","",INDEX('Group Bookings'!$E$2:$E$151,MATCH($B194,'Group Bookings'!$A$2:$A$151,0))),"Group ID Not Found")</f>
        <v/>
      </c>
      <c r="E194" s="27" t="inlineStr"/>
      <c r="F194" s="41">
        <f>IFERROR(IF($E194="","",$E194),"")</f>
        <v/>
      </c>
      <c r="G194" s="26" t="inlineStr"/>
      <c r="H194" s="28" t="inlineStr"/>
      <c r="I194" s="28" t="inlineStr"/>
      <c r="J194" s="28" t="inlineStr"/>
      <c r="K194" s="29">
        <f>IFERROR(IF($B194="","",$I194-$J194),"")</f>
        <v/>
      </c>
      <c r="L194" s="30">
        <f>IFERROR(IF($B194="","",$J194/$I194),"")</f>
        <v/>
      </c>
      <c r="M194" s="32" t="inlineStr"/>
      <c r="N194" s="31">
        <f>IFERROR(IF($B194="","",$I194*$M194),"")</f>
        <v/>
      </c>
      <c r="O194" s="31">
        <f>IFERROR(IF($B194="","",$J194*$M194),"")</f>
        <v/>
      </c>
      <c r="P194" s="30">
        <f>IFERROR(IF($B194="","",$I194/$H194),"")</f>
        <v/>
      </c>
      <c r="Q194" s="36">
        <f>IFERROR(IF($B194="","",INDEX('Group Bookings'!$L$2:$L$151,MATCH($B194,'Group Bookings'!$A$2:$A$151,0))),"")</f>
        <v/>
      </c>
      <c r="R194" s="34">
        <f>IFERROR(IF($B194="","",IF(COUNTIF('Group Bookings'!$A$2:$A$151,$B194)=0,"Group ID Not Found",IF($J194&gt;$I194,"Pickup Above Block",IF(AND($H194&lt;&gt;"",$I194&gt;$H194),"Block Above Availability",IF(OR($E194&lt;INDEX('Group Bookings'!$J$2:$J$151,MATCH($B194,'Group Bookings'!$A$2:$A$151,0)),$E194&gt;=INDEX('Group Bookings'!$K$2:$K$151,MATCH($B194,'Group Bookings'!$A$2:$A$151,0))),"Date Outside Group Stay","OK"))))),"Group ID Not Found")</f>
        <v/>
      </c>
      <c r="S194" s="26" t="inlineStr"/>
    </row>
    <row r="195">
      <c r="A195" s="26" t="inlineStr"/>
      <c r="B195" s="26" t="inlineStr"/>
      <c r="C195" s="34">
        <f>IFERROR(IF($B195="","",INDEX('Group Bookings'!$C$2:$C$151,MATCH($B195,'Group Bookings'!$A$2:$A$151,0))),"Group ID Not Found")</f>
        <v/>
      </c>
      <c r="D195" s="34">
        <f>IFERROR(IF($B195="","",INDEX('Group Bookings'!$E$2:$E$151,MATCH($B195,'Group Bookings'!$A$2:$A$151,0))),"Group ID Not Found")</f>
        <v/>
      </c>
      <c r="E195" s="27" t="inlineStr"/>
      <c r="F195" s="41">
        <f>IFERROR(IF($E195="","",$E195),"")</f>
        <v/>
      </c>
      <c r="G195" s="26" t="inlineStr"/>
      <c r="H195" s="28" t="inlineStr"/>
      <c r="I195" s="28" t="inlineStr"/>
      <c r="J195" s="28" t="inlineStr"/>
      <c r="K195" s="29">
        <f>IFERROR(IF($B195="","",$I195-$J195),"")</f>
        <v/>
      </c>
      <c r="L195" s="30">
        <f>IFERROR(IF($B195="","",$J195/$I195),"")</f>
        <v/>
      </c>
      <c r="M195" s="32" t="inlineStr"/>
      <c r="N195" s="31">
        <f>IFERROR(IF($B195="","",$I195*$M195),"")</f>
        <v/>
      </c>
      <c r="O195" s="31">
        <f>IFERROR(IF($B195="","",$J195*$M195),"")</f>
        <v/>
      </c>
      <c r="P195" s="30">
        <f>IFERROR(IF($B195="","",$I195/$H195),"")</f>
        <v/>
      </c>
      <c r="Q195" s="36">
        <f>IFERROR(IF($B195="","",INDEX('Group Bookings'!$L$2:$L$151,MATCH($B195,'Group Bookings'!$A$2:$A$151,0))),"")</f>
        <v/>
      </c>
      <c r="R195" s="34">
        <f>IFERROR(IF($B195="","",IF(COUNTIF('Group Bookings'!$A$2:$A$151,$B195)=0,"Group ID Not Found",IF($J195&gt;$I195,"Pickup Above Block",IF(AND($H195&lt;&gt;"",$I195&gt;$H195),"Block Above Availability",IF(OR($E195&lt;INDEX('Group Bookings'!$J$2:$J$151,MATCH($B195,'Group Bookings'!$A$2:$A$151,0)),$E195&gt;=INDEX('Group Bookings'!$K$2:$K$151,MATCH($B195,'Group Bookings'!$A$2:$A$151,0))),"Date Outside Group Stay","OK"))))),"Group ID Not Found")</f>
        <v/>
      </c>
      <c r="S195" s="26" t="inlineStr"/>
    </row>
    <row r="196">
      <c r="A196" s="26" t="inlineStr"/>
      <c r="B196" s="26" t="inlineStr"/>
      <c r="C196" s="34">
        <f>IFERROR(IF($B196="","",INDEX('Group Bookings'!$C$2:$C$151,MATCH($B196,'Group Bookings'!$A$2:$A$151,0))),"Group ID Not Found")</f>
        <v/>
      </c>
      <c r="D196" s="34">
        <f>IFERROR(IF($B196="","",INDEX('Group Bookings'!$E$2:$E$151,MATCH($B196,'Group Bookings'!$A$2:$A$151,0))),"Group ID Not Found")</f>
        <v/>
      </c>
      <c r="E196" s="27" t="inlineStr"/>
      <c r="F196" s="41">
        <f>IFERROR(IF($E196="","",$E196),"")</f>
        <v/>
      </c>
      <c r="G196" s="26" t="inlineStr"/>
      <c r="H196" s="28" t="inlineStr"/>
      <c r="I196" s="28" t="inlineStr"/>
      <c r="J196" s="28" t="inlineStr"/>
      <c r="K196" s="29">
        <f>IFERROR(IF($B196="","",$I196-$J196),"")</f>
        <v/>
      </c>
      <c r="L196" s="30">
        <f>IFERROR(IF($B196="","",$J196/$I196),"")</f>
        <v/>
      </c>
      <c r="M196" s="32" t="inlineStr"/>
      <c r="N196" s="31">
        <f>IFERROR(IF($B196="","",$I196*$M196),"")</f>
        <v/>
      </c>
      <c r="O196" s="31">
        <f>IFERROR(IF($B196="","",$J196*$M196),"")</f>
        <v/>
      </c>
      <c r="P196" s="30">
        <f>IFERROR(IF($B196="","",$I196/$H196),"")</f>
        <v/>
      </c>
      <c r="Q196" s="36">
        <f>IFERROR(IF($B196="","",INDEX('Group Bookings'!$L$2:$L$151,MATCH($B196,'Group Bookings'!$A$2:$A$151,0))),"")</f>
        <v/>
      </c>
      <c r="R196" s="34">
        <f>IFERROR(IF($B196="","",IF(COUNTIF('Group Bookings'!$A$2:$A$151,$B196)=0,"Group ID Not Found",IF($J196&gt;$I196,"Pickup Above Block",IF(AND($H196&lt;&gt;"",$I196&gt;$H196),"Block Above Availability",IF(OR($E196&lt;INDEX('Group Bookings'!$J$2:$J$151,MATCH($B196,'Group Bookings'!$A$2:$A$151,0)),$E196&gt;=INDEX('Group Bookings'!$K$2:$K$151,MATCH($B196,'Group Bookings'!$A$2:$A$151,0))),"Date Outside Group Stay","OK"))))),"Group ID Not Found")</f>
        <v/>
      </c>
      <c r="S196" s="26" t="inlineStr"/>
    </row>
    <row r="197">
      <c r="A197" s="26" t="inlineStr"/>
      <c r="B197" s="26" t="inlineStr"/>
      <c r="C197" s="34">
        <f>IFERROR(IF($B197="","",INDEX('Group Bookings'!$C$2:$C$151,MATCH($B197,'Group Bookings'!$A$2:$A$151,0))),"Group ID Not Found")</f>
        <v/>
      </c>
      <c r="D197" s="34">
        <f>IFERROR(IF($B197="","",INDEX('Group Bookings'!$E$2:$E$151,MATCH($B197,'Group Bookings'!$A$2:$A$151,0))),"Group ID Not Found")</f>
        <v/>
      </c>
      <c r="E197" s="27" t="inlineStr"/>
      <c r="F197" s="41">
        <f>IFERROR(IF($E197="","",$E197),"")</f>
        <v/>
      </c>
      <c r="G197" s="26" t="inlineStr"/>
      <c r="H197" s="28" t="inlineStr"/>
      <c r="I197" s="28" t="inlineStr"/>
      <c r="J197" s="28" t="inlineStr"/>
      <c r="K197" s="29">
        <f>IFERROR(IF($B197="","",$I197-$J197),"")</f>
        <v/>
      </c>
      <c r="L197" s="30">
        <f>IFERROR(IF($B197="","",$J197/$I197),"")</f>
        <v/>
      </c>
      <c r="M197" s="32" t="inlineStr"/>
      <c r="N197" s="31">
        <f>IFERROR(IF($B197="","",$I197*$M197),"")</f>
        <v/>
      </c>
      <c r="O197" s="31">
        <f>IFERROR(IF($B197="","",$J197*$M197),"")</f>
        <v/>
      </c>
      <c r="P197" s="30">
        <f>IFERROR(IF($B197="","",$I197/$H197),"")</f>
        <v/>
      </c>
      <c r="Q197" s="36">
        <f>IFERROR(IF($B197="","",INDEX('Group Bookings'!$L$2:$L$151,MATCH($B197,'Group Bookings'!$A$2:$A$151,0))),"")</f>
        <v/>
      </c>
      <c r="R197" s="34">
        <f>IFERROR(IF($B197="","",IF(COUNTIF('Group Bookings'!$A$2:$A$151,$B197)=0,"Group ID Not Found",IF($J197&gt;$I197,"Pickup Above Block",IF(AND($H197&lt;&gt;"",$I197&gt;$H197),"Block Above Availability",IF(OR($E197&lt;INDEX('Group Bookings'!$J$2:$J$151,MATCH($B197,'Group Bookings'!$A$2:$A$151,0)),$E197&gt;=INDEX('Group Bookings'!$K$2:$K$151,MATCH($B197,'Group Bookings'!$A$2:$A$151,0))),"Date Outside Group Stay","OK"))))),"Group ID Not Found")</f>
        <v/>
      </c>
      <c r="S197" s="26" t="inlineStr"/>
    </row>
    <row r="198">
      <c r="A198" s="26" t="inlineStr"/>
      <c r="B198" s="26" t="inlineStr"/>
      <c r="C198" s="34">
        <f>IFERROR(IF($B198="","",INDEX('Group Bookings'!$C$2:$C$151,MATCH($B198,'Group Bookings'!$A$2:$A$151,0))),"Group ID Not Found")</f>
        <v/>
      </c>
      <c r="D198" s="34">
        <f>IFERROR(IF($B198="","",INDEX('Group Bookings'!$E$2:$E$151,MATCH($B198,'Group Bookings'!$A$2:$A$151,0))),"Group ID Not Found")</f>
        <v/>
      </c>
      <c r="E198" s="27" t="inlineStr"/>
      <c r="F198" s="41">
        <f>IFERROR(IF($E198="","",$E198),"")</f>
        <v/>
      </c>
      <c r="G198" s="26" t="inlineStr"/>
      <c r="H198" s="28" t="inlineStr"/>
      <c r="I198" s="28" t="inlineStr"/>
      <c r="J198" s="28" t="inlineStr"/>
      <c r="K198" s="29">
        <f>IFERROR(IF($B198="","",$I198-$J198),"")</f>
        <v/>
      </c>
      <c r="L198" s="30">
        <f>IFERROR(IF($B198="","",$J198/$I198),"")</f>
        <v/>
      </c>
      <c r="M198" s="32" t="inlineStr"/>
      <c r="N198" s="31">
        <f>IFERROR(IF($B198="","",$I198*$M198),"")</f>
        <v/>
      </c>
      <c r="O198" s="31">
        <f>IFERROR(IF($B198="","",$J198*$M198),"")</f>
        <v/>
      </c>
      <c r="P198" s="30">
        <f>IFERROR(IF($B198="","",$I198/$H198),"")</f>
        <v/>
      </c>
      <c r="Q198" s="36">
        <f>IFERROR(IF($B198="","",INDEX('Group Bookings'!$L$2:$L$151,MATCH($B198,'Group Bookings'!$A$2:$A$151,0))),"")</f>
        <v/>
      </c>
      <c r="R198" s="34">
        <f>IFERROR(IF($B198="","",IF(COUNTIF('Group Bookings'!$A$2:$A$151,$B198)=0,"Group ID Not Found",IF($J198&gt;$I198,"Pickup Above Block",IF(AND($H198&lt;&gt;"",$I198&gt;$H198),"Block Above Availability",IF(OR($E198&lt;INDEX('Group Bookings'!$J$2:$J$151,MATCH($B198,'Group Bookings'!$A$2:$A$151,0)),$E198&gt;=INDEX('Group Bookings'!$K$2:$K$151,MATCH($B198,'Group Bookings'!$A$2:$A$151,0))),"Date Outside Group Stay","OK"))))),"Group ID Not Found")</f>
        <v/>
      </c>
      <c r="S198" s="26" t="inlineStr"/>
    </row>
    <row r="199">
      <c r="A199" s="26" t="inlineStr"/>
      <c r="B199" s="26" t="inlineStr"/>
      <c r="C199" s="34">
        <f>IFERROR(IF($B199="","",INDEX('Group Bookings'!$C$2:$C$151,MATCH($B199,'Group Bookings'!$A$2:$A$151,0))),"Group ID Not Found")</f>
        <v/>
      </c>
      <c r="D199" s="34">
        <f>IFERROR(IF($B199="","",INDEX('Group Bookings'!$E$2:$E$151,MATCH($B199,'Group Bookings'!$A$2:$A$151,0))),"Group ID Not Found")</f>
        <v/>
      </c>
      <c r="E199" s="27" t="inlineStr"/>
      <c r="F199" s="41">
        <f>IFERROR(IF($E199="","",$E199),"")</f>
        <v/>
      </c>
      <c r="G199" s="26" t="inlineStr"/>
      <c r="H199" s="28" t="inlineStr"/>
      <c r="I199" s="28" t="inlineStr"/>
      <c r="J199" s="28" t="inlineStr"/>
      <c r="K199" s="29">
        <f>IFERROR(IF($B199="","",$I199-$J199),"")</f>
        <v/>
      </c>
      <c r="L199" s="30">
        <f>IFERROR(IF($B199="","",$J199/$I199),"")</f>
        <v/>
      </c>
      <c r="M199" s="32" t="inlineStr"/>
      <c r="N199" s="31">
        <f>IFERROR(IF($B199="","",$I199*$M199),"")</f>
        <v/>
      </c>
      <c r="O199" s="31">
        <f>IFERROR(IF($B199="","",$J199*$M199),"")</f>
        <v/>
      </c>
      <c r="P199" s="30">
        <f>IFERROR(IF($B199="","",$I199/$H199),"")</f>
        <v/>
      </c>
      <c r="Q199" s="36">
        <f>IFERROR(IF($B199="","",INDEX('Group Bookings'!$L$2:$L$151,MATCH($B199,'Group Bookings'!$A$2:$A$151,0))),"")</f>
        <v/>
      </c>
      <c r="R199" s="34">
        <f>IFERROR(IF($B199="","",IF(COUNTIF('Group Bookings'!$A$2:$A$151,$B199)=0,"Group ID Not Found",IF($J199&gt;$I199,"Pickup Above Block",IF(AND($H199&lt;&gt;"",$I199&gt;$H199),"Block Above Availability",IF(OR($E199&lt;INDEX('Group Bookings'!$J$2:$J$151,MATCH($B199,'Group Bookings'!$A$2:$A$151,0)),$E199&gt;=INDEX('Group Bookings'!$K$2:$K$151,MATCH($B199,'Group Bookings'!$A$2:$A$151,0))),"Date Outside Group Stay","OK"))))),"Group ID Not Found")</f>
        <v/>
      </c>
      <c r="S199" s="26" t="inlineStr"/>
    </row>
    <row r="200">
      <c r="A200" s="26" t="inlineStr"/>
      <c r="B200" s="26" t="inlineStr"/>
      <c r="C200" s="34">
        <f>IFERROR(IF($B200="","",INDEX('Group Bookings'!$C$2:$C$151,MATCH($B200,'Group Bookings'!$A$2:$A$151,0))),"Group ID Not Found")</f>
        <v/>
      </c>
      <c r="D200" s="34">
        <f>IFERROR(IF($B200="","",INDEX('Group Bookings'!$E$2:$E$151,MATCH($B200,'Group Bookings'!$A$2:$A$151,0))),"Group ID Not Found")</f>
        <v/>
      </c>
      <c r="E200" s="27" t="inlineStr"/>
      <c r="F200" s="41">
        <f>IFERROR(IF($E200="","",$E200),"")</f>
        <v/>
      </c>
      <c r="G200" s="26" t="inlineStr"/>
      <c r="H200" s="28" t="inlineStr"/>
      <c r="I200" s="28" t="inlineStr"/>
      <c r="J200" s="28" t="inlineStr"/>
      <c r="K200" s="29">
        <f>IFERROR(IF($B200="","",$I200-$J200),"")</f>
        <v/>
      </c>
      <c r="L200" s="30">
        <f>IFERROR(IF($B200="","",$J200/$I200),"")</f>
        <v/>
      </c>
      <c r="M200" s="32" t="inlineStr"/>
      <c r="N200" s="31">
        <f>IFERROR(IF($B200="","",$I200*$M200),"")</f>
        <v/>
      </c>
      <c r="O200" s="31">
        <f>IFERROR(IF($B200="","",$J200*$M200),"")</f>
        <v/>
      </c>
      <c r="P200" s="30">
        <f>IFERROR(IF($B200="","",$I200/$H200),"")</f>
        <v/>
      </c>
      <c r="Q200" s="36">
        <f>IFERROR(IF($B200="","",INDEX('Group Bookings'!$L$2:$L$151,MATCH($B200,'Group Bookings'!$A$2:$A$151,0))),"")</f>
        <v/>
      </c>
      <c r="R200" s="34">
        <f>IFERROR(IF($B200="","",IF(COUNTIF('Group Bookings'!$A$2:$A$151,$B200)=0,"Group ID Not Found",IF($J200&gt;$I200,"Pickup Above Block",IF(AND($H200&lt;&gt;"",$I200&gt;$H200),"Block Above Availability",IF(OR($E200&lt;INDEX('Group Bookings'!$J$2:$J$151,MATCH($B200,'Group Bookings'!$A$2:$A$151,0)),$E200&gt;=INDEX('Group Bookings'!$K$2:$K$151,MATCH($B200,'Group Bookings'!$A$2:$A$151,0))),"Date Outside Group Stay","OK"))))),"Group ID Not Found")</f>
        <v/>
      </c>
      <c r="S200" s="26" t="inlineStr"/>
    </row>
    <row r="201">
      <c r="A201" s="26" t="inlineStr"/>
      <c r="B201" s="26" t="inlineStr"/>
      <c r="C201" s="34">
        <f>IFERROR(IF($B201="","",INDEX('Group Bookings'!$C$2:$C$151,MATCH($B201,'Group Bookings'!$A$2:$A$151,0))),"Group ID Not Found")</f>
        <v/>
      </c>
      <c r="D201" s="34">
        <f>IFERROR(IF($B201="","",INDEX('Group Bookings'!$E$2:$E$151,MATCH($B201,'Group Bookings'!$A$2:$A$151,0))),"Group ID Not Found")</f>
        <v/>
      </c>
      <c r="E201" s="27" t="inlineStr"/>
      <c r="F201" s="41">
        <f>IFERROR(IF($E201="","",$E201),"")</f>
        <v/>
      </c>
      <c r="G201" s="26" t="inlineStr"/>
      <c r="H201" s="28" t="inlineStr"/>
      <c r="I201" s="28" t="inlineStr"/>
      <c r="J201" s="28" t="inlineStr"/>
      <c r="K201" s="29">
        <f>IFERROR(IF($B201="","",$I201-$J201),"")</f>
        <v/>
      </c>
      <c r="L201" s="30">
        <f>IFERROR(IF($B201="","",$J201/$I201),"")</f>
        <v/>
      </c>
      <c r="M201" s="32" t="inlineStr"/>
      <c r="N201" s="31">
        <f>IFERROR(IF($B201="","",$I201*$M201),"")</f>
        <v/>
      </c>
      <c r="O201" s="31">
        <f>IFERROR(IF($B201="","",$J201*$M201),"")</f>
        <v/>
      </c>
      <c r="P201" s="30">
        <f>IFERROR(IF($B201="","",$I201/$H201),"")</f>
        <v/>
      </c>
      <c r="Q201" s="36">
        <f>IFERROR(IF($B201="","",INDEX('Group Bookings'!$L$2:$L$151,MATCH($B201,'Group Bookings'!$A$2:$A$151,0))),"")</f>
        <v/>
      </c>
      <c r="R201" s="34">
        <f>IFERROR(IF($B201="","",IF(COUNTIF('Group Bookings'!$A$2:$A$151,$B201)=0,"Group ID Not Found",IF($J201&gt;$I201,"Pickup Above Block",IF(AND($H201&lt;&gt;"",$I201&gt;$H201),"Block Above Availability",IF(OR($E201&lt;INDEX('Group Bookings'!$J$2:$J$151,MATCH($B201,'Group Bookings'!$A$2:$A$151,0)),$E201&gt;=INDEX('Group Bookings'!$K$2:$K$151,MATCH($B201,'Group Bookings'!$A$2:$A$151,0))),"Date Outside Group Stay","OK"))))),"Group ID Not Found")</f>
        <v/>
      </c>
      <c r="S201" s="26" t="inlineStr"/>
    </row>
  </sheetData>
  <autoFilter ref="A1:S201"/>
  <conditionalFormatting sqref="A2:A201">
    <cfRule type="expression" priority="1" dxfId="0">
      <formula>AND($A2&lt;&gt;"",COUNTIF($A$2:$A$201,$A2)&gt;1)</formula>
    </cfRule>
  </conditionalFormatting>
  <conditionalFormatting sqref="R2:R201">
    <cfRule type="expression" priority="2" dxfId="2">
      <formula>$R2="Pickup Above Block"</formula>
    </cfRule>
    <cfRule type="expression" priority="3" dxfId="1">
      <formula>$R2="Block Above Availability"</formula>
    </cfRule>
    <cfRule type="expression" priority="4" dxfId="1">
      <formula>$R2="Date Outside Group Stay"</formula>
    </cfRule>
    <cfRule type="expression" priority="5" dxfId="1">
      <formula>$R2="Group ID Not Found"</formula>
    </cfRule>
    <cfRule type="expression" priority="6" dxfId="5">
      <formula>$R2="OK"</formula>
    </cfRule>
  </conditionalFormatting>
  <conditionalFormatting sqref="L2:L201">
    <cfRule type="expression" priority="7" dxfId="4">
      <formula>AND($B2&lt;&gt;"",$I2&gt;0,$L2&lt;'Dashboard'!$B$10)</formula>
    </cfRule>
  </conditionalFormatting>
  <conditionalFormatting sqref="P2:P201">
    <cfRule type="expression" priority="8" dxfId="2">
      <formula>AND($B2&lt;&gt;"",$H2&gt;0,$P2&gt;='Dashboard'!$B$11)</formula>
    </cfRule>
  </conditionalFormatting>
  <conditionalFormatting sqref="K2:K201">
    <cfRule type="expression" priority="9" dxfId="0">
      <formula>AND($B2&lt;&gt;"",$K2&lt;0)</formula>
    </cfRule>
  </conditionalFormatting>
  <conditionalFormatting sqref="E2:E201">
    <cfRule type="expression" priority="10" dxfId="3">
      <formula>AND($E2&gt;=TODAY(),$E2&lt;=TODAY()+14,$K2&gt;0)</formula>
    </cfRule>
  </conditionalFormatting>
  <conditionalFormatting sqref="H2:J201">
    <cfRule type="expression" priority="11" dxfId="0">
      <formula>AND($B2&lt;&gt;"",OR($H2&lt;0,$I2&lt;0,$J2&lt;0))</formula>
    </cfRule>
  </conditionalFormatting>
  <conditionalFormatting sqref="M2:M201">
    <cfRule type="expression" priority="12" dxfId="4">
      <formula>AND($B2&lt;&gt;"",$I2&gt;0,OR($M2="",$M2&lt;=0))</formula>
    </cfRule>
  </conditionalFormatting>
  <conditionalFormatting sqref="G2:G201">
    <cfRule type="expression" priority="13" dxfId="4">
      <formula>AND($B2&lt;&gt;"",$G2="")</formula>
    </cfRule>
  </conditionalFormatting>
  <dataValidations count="5">
    <dataValidation sqref="B2:B201" showDropDown="0" showInputMessage="0" showErrorMessage="1" allowBlank="0" error="Select a Group ID from the Group Bookings sheet." type="list">
      <formula1>'Group Bookings'!$A$2:$A$151</formula1>
    </dataValidation>
    <dataValidation sqref="E2:E201" showDropDown="0" showInputMessage="0" showErrorMessage="0" allowBlank="0" type="date" operator="between">
      <formula1>DATE(1900,1,1)</formula1>
      <formula2>DATE(9999,12,31)</formula2>
    </dataValidation>
    <dataValidation sqref="G2:G201" showDropDown="0" showInputMessage="0" showErrorMessage="0" allowBlank="0" type="list">
      <formula1>"Standard King,Standard Two Queens,Deluxe King,Suite,Accessible King,Accessible Two Queens,Other"</formula1>
    </dataValidation>
    <dataValidation sqref="H2:J201" showDropDown="0" showInputMessage="0" showErrorMessage="0" allowBlank="0" type="whole" operator="between">
      <formula1>0</formula1>
      <formula2>2000</formula2>
    </dataValidation>
    <dataValidation sqref="M2:M201" showDropDown="0" showInputMessage="0" showErrorMessage="0" allowBlank="0" type="decimal" operator="between">
      <formula1>0</formula1>
      <formula2>10000</formula2>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F51"/>
  <sheetViews>
    <sheetView showGridLines="0" zoomScale="70" zoomScaleNormal="70" workbookViewId="0">
      <pane ySplit="2" topLeftCell="A3" activePane="bottomLeft" state="frozen"/>
      <selection pane="bottomLeft" activeCell="A1" sqref="A1"/>
    </sheetView>
  </sheetViews>
  <sheetFormatPr baseColWidth="8" defaultRowHeight="15"/>
  <cols>
    <col width="105" customWidth="1" min="1" max="1"/>
    <col width="4" customWidth="1" min="2" max="2"/>
    <col width="4" customWidth="1" min="3" max="3"/>
    <col width="4" customWidth="1" min="4" max="4"/>
    <col width="4" customWidth="1" min="5" max="5"/>
    <col width="4" customWidth="1" min="6" max="6"/>
  </cols>
  <sheetData>
    <row r="1">
      <c r="A1" s="1" t="inlineStr">
        <is>
          <t>Hotel Group Booking Tracker Instructions</t>
        </is>
      </c>
    </row>
    <row r="3">
      <c r="A3" s="5" t="inlineStr">
        <is>
          <t>Getting Started</t>
        </is>
      </c>
      <c r="B3" s="6" t="n"/>
      <c r="C3" s="6" t="n"/>
      <c r="D3" s="6" t="n"/>
      <c r="E3" s="6" t="n"/>
      <c r="F3" s="6" t="n"/>
    </row>
    <row r="4" ht="28" customHeight="1">
      <c r="A4" s="37" t="inlineStr">
        <is>
          <t>1. Review and update the yellow assumption cells on the Dashboard.</t>
        </is>
      </c>
      <c r="B4" s="38" t="n"/>
      <c r="C4" s="38" t="n"/>
      <c r="D4" s="38" t="n"/>
      <c r="E4" s="38" t="n"/>
      <c r="F4" s="38" t="n"/>
    </row>
    <row r="5" ht="28" customHeight="1">
      <c r="A5" s="37" t="inlineStr">
        <is>
          <t>2. Enter one record per group on Group Bookings.</t>
        </is>
      </c>
      <c r="B5" s="38" t="n"/>
      <c r="C5" s="38" t="n"/>
      <c r="D5" s="38" t="n"/>
      <c r="E5" s="38" t="n"/>
      <c r="F5" s="38" t="n"/>
    </row>
    <row r="6" ht="28" customHeight="1">
      <c r="A6" s="37" t="inlineStr">
        <is>
          <t>3. Use a unique Group ID for every booking.</t>
        </is>
      </c>
      <c r="B6" s="38" t="n"/>
      <c r="C6" s="38" t="n"/>
      <c r="D6" s="38" t="n"/>
      <c r="E6" s="38" t="n"/>
      <c r="F6" s="38" t="n"/>
    </row>
    <row r="7" ht="28" customHeight="1">
      <c r="A7" s="37" t="inlineStr">
        <is>
          <t>4. Enter daily room block details by stay date and room type on Daily Room Blocks.</t>
        </is>
      </c>
      <c r="B7" s="38" t="n"/>
      <c r="C7" s="38" t="n"/>
      <c r="D7" s="38" t="n"/>
      <c r="E7" s="38" t="n"/>
      <c r="F7" s="38" t="n"/>
    </row>
    <row r="8" ht="28" customHeight="1">
      <c r="A8" s="37" t="inlineStr">
        <is>
          <t>5. Review dashboard alerts for cutoff dates, follow-up, deposits, pickup, and inventory exceptions.</t>
        </is>
      </c>
      <c r="B8" s="38" t="n"/>
      <c r="C8" s="38" t="n"/>
      <c r="D8" s="38" t="n"/>
      <c r="E8" s="38" t="n"/>
      <c r="F8" s="38" t="n"/>
    </row>
    <row r="9" ht="28" customHeight="1">
      <c r="A9" s="37" t="inlineStr">
        <is>
          <t>6. Replace sample data before operational use.</t>
        </is>
      </c>
      <c r="B9" s="38" t="n"/>
      <c r="C9" s="38" t="n"/>
      <c r="D9" s="38" t="n"/>
      <c r="E9" s="38" t="n"/>
      <c r="F9" s="38" t="n"/>
    </row>
    <row r="11">
      <c r="A11" s="5" t="inlineStr">
        <is>
          <t>Data Entry Conventions</t>
        </is>
      </c>
      <c r="B11" s="6" t="n"/>
      <c r="C11" s="6" t="n"/>
      <c r="D11" s="6" t="n"/>
      <c r="E11" s="6" t="n"/>
      <c r="F11" s="6" t="n"/>
    </row>
    <row r="12" ht="28" customHeight="1">
      <c r="A12" s="37" t="inlineStr">
        <is>
          <t>Departure Date is the checkout date.</t>
        </is>
      </c>
      <c r="B12" s="38" t="n"/>
      <c r="C12" s="38" t="n"/>
      <c r="D12" s="38" t="n"/>
      <c r="E12" s="38" t="n"/>
      <c r="F12" s="38" t="n"/>
    </row>
    <row r="13" ht="28" customHeight="1">
      <c r="A13" s="37" t="inlineStr">
        <is>
          <t>A valid room block Stay Date is on or after Arrival Date and before Departure Date.</t>
        </is>
      </c>
      <c r="B13" s="38" t="n"/>
      <c r="C13" s="38" t="n"/>
      <c r="D13" s="38" t="n"/>
      <c r="E13" s="38" t="n"/>
      <c r="F13" s="38" t="n"/>
    </row>
    <row r="14" ht="28" customHeight="1">
      <c r="A14" s="37" t="inlineStr">
        <is>
          <t>Rooms Blocked represents contracted or held inventory.</t>
        </is>
      </c>
      <c r="B14" s="38" t="n"/>
      <c r="C14" s="38" t="n"/>
      <c r="D14" s="38" t="n"/>
      <c r="E14" s="38" t="n"/>
      <c r="F14" s="38" t="n"/>
    </row>
    <row r="15" ht="28" customHeight="1">
      <c r="A15" s="37" t="inlineStr">
        <is>
          <t>Rooms Picked Up represents reservations credited to the group.</t>
        </is>
      </c>
      <c r="B15" s="38" t="n"/>
      <c r="C15" s="38" t="n"/>
      <c r="D15" s="38" t="n"/>
      <c r="E15" s="38" t="n"/>
      <c r="F15" s="38" t="n"/>
    </row>
    <row r="16" ht="28" customHeight="1">
      <c r="A16" s="37" t="inlineStr">
        <is>
          <t>Rooms Available is an optional planning input and is not live hotel inventory.</t>
        </is>
      </c>
      <c r="B16" s="38" t="n"/>
      <c r="C16" s="38" t="n"/>
      <c r="D16" s="38" t="n"/>
      <c r="E16" s="38" t="n"/>
      <c r="F16" s="38" t="n"/>
    </row>
    <row r="17" ht="28" customHeight="1">
      <c r="A17" s="37" t="inlineStr">
        <is>
          <t>Meeting Room Rental and Food and Beverage Estimate are manually entered planning amounts.</t>
        </is>
      </c>
      <c r="B17" s="38" t="n"/>
      <c r="C17" s="38" t="n"/>
      <c r="D17" s="38" t="n"/>
      <c r="E17" s="38" t="n"/>
      <c r="F17" s="38" t="n"/>
    </row>
    <row r="18" ht="28" customHeight="1">
      <c r="A18" s="37" t="inlineStr">
        <is>
          <t>Blank rate overrides use the Dashboard defaults.</t>
        </is>
      </c>
      <c r="B18" s="38" t="n"/>
      <c r="C18" s="38" t="n"/>
      <c r="D18" s="38" t="n"/>
      <c r="E18" s="38" t="n"/>
      <c r="F18" s="38" t="n"/>
    </row>
    <row r="19" ht="28" customHeight="1">
      <c r="A19" s="37" t="inlineStr">
        <is>
          <t>External System Reference is a manual reference field only.</t>
        </is>
      </c>
      <c r="B19" s="38" t="n"/>
      <c r="C19" s="38" t="n"/>
      <c r="D19" s="38" t="n"/>
      <c r="E19" s="38" t="n"/>
      <c r="F19" s="38" t="n"/>
    </row>
    <row r="21">
      <c r="A21" s="5" t="inlineStr">
        <is>
          <t>Revenue Estimate Notes</t>
        </is>
      </c>
      <c r="B21" s="6" t="n"/>
      <c r="C21" s="6" t="n"/>
      <c r="D21" s="6" t="n"/>
      <c r="E21" s="6" t="n"/>
      <c r="F21" s="6" t="n"/>
    </row>
    <row r="22" ht="28" customHeight="1">
      <c r="A22" s="37" t="inlineStr">
        <is>
          <t>Estimated Room Revenue uses picked-up rooms multiplied by group rate.</t>
        </is>
      </c>
      <c r="B22" s="38" t="n"/>
      <c r="C22" s="38" t="n"/>
      <c r="D22" s="38" t="n"/>
      <c r="E22" s="38" t="n"/>
      <c r="F22" s="38" t="n"/>
    </row>
    <row r="23" ht="28" customHeight="1">
      <c r="A23" s="37" t="inlineStr">
        <is>
          <t>Estimated Service Charge applies to Meeting Room Rental plus Food and Beverage Estimate.</t>
        </is>
      </c>
      <c r="B23" s="38" t="n"/>
      <c r="C23" s="38" t="n"/>
      <c r="D23" s="38" t="n"/>
      <c r="E23" s="38" t="n"/>
      <c r="F23" s="38" t="n"/>
    </row>
    <row r="24" ht="28" customHeight="1">
      <c r="A24" s="37" t="inlineStr">
        <is>
          <t>Estimated Sales Tax applies to Meeting Room Rental, Food and Beverage Estimate, and Estimated Service Charge.</t>
        </is>
      </c>
      <c r="B24" s="38" t="n"/>
      <c r="C24" s="38" t="n"/>
      <c r="D24" s="38" t="n"/>
      <c r="E24" s="38" t="n"/>
      <c r="F24" s="38" t="n"/>
    </row>
    <row r="25" ht="28" customHeight="1">
      <c r="A25" s="37" t="inlineStr">
        <is>
          <t>Estimated Lodging Tax applies to Estimated Room Revenue.</t>
        </is>
      </c>
      <c r="B25" s="38" t="n"/>
      <c r="C25" s="38" t="n"/>
      <c r="D25" s="38" t="n"/>
      <c r="E25" s="38" t="n"/>
      <c r="F25" s="38" t="n"/>
    </row>
    <row r="26" ht="28" customHeight="1">
      <c r="A26" s="37" t="inlineStr">
        <is>
          <t>Users must adjust assumptions and inputs for their property's actual contracts, exemptions, taxable items, and local rules.</t>
        </is>
      </c>
      <c r="B26" s="38" t="n"/>
      <c r="C26" s="38" t="n"/>
      <c r="D26" s="38" t="n"/>
      <c r="E26" s="38" t="n"/>
      <c r="F26" s="38" t="n"/>
    </row>
    <row r="27" ht="28" customHeight="1">
      <c r="A27" s="37" t="inlineStr">
        <is>
          <t>The workbook does not provide tax, legal, or compliance advice.</t>
        </is>
      </c>
      <c r="B27" s="38" t="n"/>
      <c r="C27" s="38" t="n"/>
      <c r="D27" s="38" t="n"/>
      <c r="E27" s="38" t="n"/>
      <c r="F27" s="38" t="n"/>
    </row>
    <row r="29">
      <c r="A29" s="5" t="inlineStr">
        <is>
          <t>Status Definitions</t>
        </is>
      </c>
      <c r="B29" s="6" t="n"/>
      <c r="C29" s="6" t="n"/>
      <c r="D29" s="6" t="n"/>
      <c r="E29" s="6" t="n"/>
      <c r="F29" s="6" t="n"/>
    </row>
    <row r="30" ht="28" customHeight="1">
      <c r="A30" s="37" t="inlineStr">
        <is>
          <t>Prospect: Early-stage opportunity not yet held.</t>
        </is>
      </c>
      <c r="B30" s="38" t="n"/>
      <c r="C30" s="38" t="n"/>
      <c r="D30" s="38" t="n"/>
      <c r="E30" s="38" t="n"/>
      <c r="F30" s="38" t="n"/>
    </row>
    <row r="31" ht="28" customHeight="1">
      <c r="A31" s="37" t="inlineStr">
        <is>
          <t>Tentative: Space or rooms are being held pending confirmation.</t>
        </is>
      </c>
      <c r="B31" s="38" t="n"/>
      <c r="C31" s="38" t="n"/>
      <c r="D31" s="38" t="n"/>
      <c r="E31" s="38" t="n"/>
      <c r="F31" s="38" t="n"/>
    </row>
    <row r="32" ht="28" customHeight="1">
      <c r="A32" s="37" t="inlineStr">
        <is>
          <t>Definite: Signed or otherwise confirmed according to property policy.</t>
        </is>
      </c>
      <c r="B32" s="38" t="n"/>
      <c r="C32" s="38" t="n"/>
      <c r="D32" s="38" t="n"/>
      <c r="E32" s="38" t="n"/>
      <c r="F32" s="38" t="n"/>
    </row>
    <row r="33" ht="28" customHeight="1">
      <c r="A33" s="37" t="inlineStr">
        <is>
          <t>Completed: Group stay or event has concluded.</t>
        </is>
      </c>
      <c r="B33" s="38" t="n"/>
      <c r="C33" s="38" t="n"/>
      <c r="D33" s="38" t="n"/>
      <c r="E33" s="38" t="n"/>
      <c r="F33" s="38" t="n"/>
    </row>
    <row r="34" ht="28" customHeight="1">
      <c r="A34" s="37" t="inlineStr">
        <is>
          <t>Canceled: Previously booked business canceled.</t>
        </is>
      </c>
      <c r="B34" s="38" t="n"/>
      <c r="C34" s="38" t="n"/>
      <c r="D34" s="38" t="n"/>
      <c r="E34" s="38" t="n"/>
      <c r="F34" s="38" t="n"/>
    </row>
    <row r="35" ht="28" customHeight="1">
      <c r="A35" s="37" t="inlineStr">
        <is>
          <t>Lost: Opportunity did not convert.</t>
        </is>
      </c>
      <c r="B35" s="38" t="n"/>
      <c r="C35" s="38" t="n"/>
      <c r="D35" s="38" t="n"/>
      <c r="E35" s="38" t="n"/>
      <c r="F35" s="38" t="n"/>
    </row>
    <row r="37">
      <c r="A37" s="5" t="inlineStr">
        <is>
          <t>Recommended Operating Routine</t>
        </is>
      </c>
      <c r="B37" s="6" t="n"/>
      <c r="C37" s="6" t="n"/>
      <c r="D37" s="6" t="n"/>
      <c r="E37" s="6" t="n"/>
      <c r="F37" s="6" t="n"/>
    </row>
    <row r="38" ht="28" customHeight="1">
      <c r="A38" s="37" t="inlineStr">
        <is>
          <t>Review Cutoffs in Warning Window.</t>
        </is>
      </c>
      <c r="B38" s="38" t="n"/>
      <c r="C38" s="38" t="n"/>
      <c r="D38" s="38" t="n"/>
      <c r="E38" s="38" t="n"/>
      <c r="F38" s="38" t="n"/>
    </row>
    <row r="39" ht="28" customHeight="1">
      <c r="A39" s="37" t="inlineStr">
        <is>
          <t>Contact groups with overdue Next Action Dates.</t>
        </is>
      </c>
      <c r="B39" s="38" t="n"/>
      <c r="C39" s="38" t="n"/>
      <c r="D39" s="38" t="n"/>
      <c r="E39" s="38" t="n"/>
      <c r="F39" s="38" t="n"/>
    </row>
    <row r="40" ht="28" customHeight="1">
      <c r="A40" s="37" t="inlineStr">
        <is>
          <t>Check low-pickup groups before cutoff.</t>
        </is>
      </c>
      <c r="B40" s="38" t="n"/>
      <c r="C40" s="38" t="n"/>
      <c r="D40" s="38" t="n"/>
      <c r="E40" s="38" t="n"/>
      <c r="F40" s="38" t="n"/>
    </row>
    <row r="41" ht="28" customHeight="1">
      <c r="A41" s="37" t="inlineStr">
        <is>
          <t>Confirm deposits and due dates.</t>
        </is>
      </c>
      <c r="B41" s="38" t="n"/>
      <c r="C41" s="38" t="n"/>
      <c r="D41" s="38" t="n"/>
      <c r="E41" s="38" t="n"/>
      <c r="F41" s="38" t="n"/>
    </row>
    <row r="42" ht="28" customHeight="1">
      <c r="A42" s="37" t="inlineStr">
        <is>
          <t>Investigate pickup above block.</t>
        </is>
      </c>
      <c r="B42" s="38" t="n"/>
      <c r="C42" s="38" t="n"/>
      <c r="D42" s="38" t="n"/>
      <c r="E42" s="38" t="n"/>
      <c r="F42" s="38" t="n"/>
    </row>
    <row r="43" ht="28" customHeight="1">
      <c r="A43" s="37" t="inlineStr">
        <is>
          <t>Review blocks using a high share of entered room availability.</t>
        </is>
      </c>
      <c r="B43" s="38" t="n"/>
      <c r="C43" s="38" t="n"/>
      <c r="D43" s="38" t="n"/>
      <c r="E43" s="38" t="n"/>
      <c r="F43" s="38" t="n"/>
    </row>
    <row r="44" ht="28" customHeight="1">
      <c r="A44" s="37" t="inlineStr">
        <is>
          <t>Close out completed, canceled, and lost groups.</t>
        </is>
      </c>
      <c r="B44" s="38" t="n"/>
      <c r="C44" s="38" t="n"/>
      <c r="D44" s="38" t="n"/>
      <c r="E44" s="38" t="n"/>
      <c r="F44" s="38" t="n"/>
    </row>
    <row r="45" ht="28" customHeight="1">
      <c r="A45" s="37" t="inlineStr">
        <is>
          <t>Refresh estimates after room pickup, menu, rental, or tax assumptions change.</t>
        </is>
      </c>
      <c r="B45" s="38" t="n"/>
      <c r="C45" s="38" t="n"/>
      <c r="D45" s="38" t="n"/>
      <c r="E45" s="38" t="n"/>
      <c r="F45" s="38" t="n"/>
    </row>
    <row r="47">
      <c r="A47" s="5" t="inlineStr">
        <is>
          <t>Workbook Limitations</t>
        </is>
      </c>
      <c r="B47" s="6" t="n"/>
      <c r="C47" s="6" t="n"/>
      <c r="D47" s="6" t="n"/>
      <c r="E47" s="6" t="n"/>
      <c r="F47" s="6" t="n"/>
    </row>
    <row r="48" ht="28" customHeight="1">
      <c r="A48" s="37" t="inlineStr">
        <is>
          <t>No automated PMS, POS, sales system, payroll, channel-manager, payment, or accounting connection is included.</t>
        </is>
      </c>
      <c r="B48" s="38" t="n"/>
      <c r="C48" s="38" t="n"/>
      <c r="D48" s="38" t="n"/>
      <c r="E48" s="38" t="n"/>
      <c r="F48" s="38" t="n"/>
    </row>
    <row r="49" ht="28" customHeight="1">
      <c r="A49" s="37" t="inlineStr">
        <is>
          <t>All external identifiers and pickup figures are entered manually.</t>
        </is>
      </c>
      <c r="B49" s="38" t="n"/>
      <c r="C49" s="38" t="n"/>
      <c r="D49" s="38" t="n"/>
      <c r="E49" s="38" t="n"/>
      <c r="F49" s="38" t="n"/>
    </row>
    <row r="50" ht="28" customHeight="1">
      <c r="A50" s="37" t="inlineStr">
        <is>
          <t>Revenue and tax amounts are planning estimates.</t>
        </is>
      </c>
      <c r="B50" s="38" t="n"/>
      <c r="C50" s="38" t="n"/>
      <c r="D50" s="38" t="n"/>
      <c r="E50" s="38" t="n"/>
      <c r="F50" s="38" t="n"/>
    </row>
    <row r="51" ht="28" customHeight="1">
      <c r="A51" s="37" t="inlineStr">
        <is>
          <t>The workbook does not guarantee contractual, tax, legal, or regulatory compliance.</t>
        </is>
      </c>
      <c r="B51" s="38" t="n"/>
      <c r="C51" s="38" t="n"/>
      <c r="D51" s="38" t="n"/>
      <c r="E51" s="38" t="n"/>
      <c r="F51" s="38" t="n"/>
    </row>
  </sheetData>
  <mergeCells count="1">
    <mergeCell ref="A1:F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2026-09-05T22:16:43Z</dcterms:created>
  <dcterms:modified xmlns:dcterms="http://purl.org/dc/terms/" xmlns:xsi="http://www.w3.org/2001/XMLSchema-instance" xsi:type="dcterms:W3CDTF">2026-09-05T22:16:45+00:00Z</dcterms:modified>
</cp:coreProperties>
</file>