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ily Revenu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'Dashboard'!$A$24:$E$27</definedName>
    <definedName name="_xlnm._FilterDatabase" localSheetId="1" hidden="1">'Daily Revenue'!$A$1:$AX$371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DDEAF2"/>
      <sz val="11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color rgb="00536878"/>
      <sz val="9"/>
    </font>
    <font>
      <name val="Calibri"/>
      <b val="1"/>
      <color rgb="0017324D"/>
      <sz val="15"/>
    </font>
    <font>
      <name val="Calibri"/>
      <b val="1"/>
      <color rgb="0017324D"/>
      <sz val="10"/>
    </font>
  </fonts>
  <fills count="11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D9EAF7"/>
      </patternFill>
    </fill>
    <fill>
      <patternFill patternType="solid">
        <fgColor rgb="00FFF1CC"/>
      </patternFill>
    </fill>
    <fill>
      <patternFill patternType="solid">
        <fgColor rgb="00FFFFFF"/>
      </patternFill>
    </fill>
    <fill>
      <patternFill patternType="solid">
        <fgColor rgb="00E8F1EC"/>
      </patternFill>
    </fill>
    <fill>
      <patternFill patternType="solid">
        <fgColor rgb="00D9EDE7"/>
      </patternFill>
    </fill>
    <fill>
      <patternFill patternType="solid">
        <fgColor rgb="00F8D7DA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4" fillId="4" borderId="1" pivotButton="0" quotePrefix="0" xfId="0"/>
    <xf numFmtId="164" fontId="4" fillId="5" borderId="1" pivotButton="0" quotePrefix="0" xfId="0"/>
    <xf numFmtId="0" fontId="5" fillId="6" borderId="1" applyAlignment="1" pivotButton="0" quotePrefix="0" xfId="0">
      <alignment horizontal="left" vertical="center" wrapText="1"/>
    </xf>
    <xf numFmtId="1" fontId="4" fillId="5" borderId="1" pivotButton="0" quotePrefix="0" xfId="0"/>
    <xf numFmtId="166" fontId="4" fillId="5" borderId="1" pivotButton="0" quotePrefix="0" xfId="0"/>
    <xf numFmtId="165" fontId="4" fillId="5" borderId="1" pivotButton="0" quotePrefix="0" xfId="0"/>
    <xf numFmtId="0" fontId="3" fillId="2" borderId="1" pivotButton="0" quotePrefix="0" xfId="0"/>
    <xf numFmtId="0" fontId="5" fillId="7" borderId="1" pivotButton="0" quotePrefix="0" xfId="0"/>
    <xf numFmtId="0" fontId="0" fillId="7" borderId="1" pivotButton="0" quotePrefix="0" xfId="0"/>
    <xf numFmtId="165" fontId="6" fillId="7" borderId="1" pivotButton="0" quotePrefix="0" xfId="0"/>
    <xf numFmtId="166" fontId="6" fillId="7" borderId="1" pivotButton="0" quotePrefix="0" xfId="0"/>
    <xf numFmtId="1" fontId="6" fillId="7" borderId="1" pivotButton="0" quotePrefix="0" xfId="0"/>
    <xf numFmtId="0" fontId="3" fillId="3" borderId="1" pivotButton="0" quotePrefix="0" xfId="0"/>
    <xf numFmtId="0" fontId="3" fillId="3" borderId="0" pivotButton="0" quotePrefix="0" xfId="0"/>
    <xf numFmtId="166" fontId="0" fillId="7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5" fontId="0" fillId="7" borderId="1" pivotButton="0" quotePrefix="0" xfId="0"/>
    <xf numFmtId="0" fontId="3" fillId="2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8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left" vertical="center" wrapText="1"/>
    </xf>
    <xf numFmtId="164" fontId="0" fillId="0" borderId="0" pivotButton="0" quotePrefix="0" xfId="0"/>
    <xf numFmtId="165" fontId="0" fillId="0" borderId="0" pivotButton="0" quotePrefix="0" xfId="0"/>
    <xf numFmtId="164" fontId="4" fillId="5" borderId="1" pivotButton="0" quotePrefix="0" xfId="0"/>
    <xf numFmtId="165" fontId="4" fillId="5" borderId="1" pivotButton="0" quotePrefix="0" xfId="0"/>
    <xf numFmtId="165" fontId="6" fillId="7" borderId="1" pivotButton="0" quotePrefix="0" xfId="0"/>
    <xf numFmtId="165" fontId="0" fillId="0" borderId="1" pivotButton="0" quotePrefix="0" xfId="0"/>
    <xf numFmtId="165" fontId="0" fillId="7" borderId="1" pivotButton="0" quotePrefix="0" xfId="0"/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8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9EDE7"/>
        </patternFill>
      </fill>
    </dxf>
    <dxf>
      <font>
        <name val="Calibri"/>
        <b val="1"/>
        <color rgb="00C73939"/>
        <sz val="10"/>
      </font>
      <fill>
        <patternFill patternType="solid">
          <fgColor rgb="00F8D7DA"/>
        </patternFill>
      </fill>
    </dxf>
    <dxf>
      <font>
        <name val="Calibri"/>
        <b val="1"/>
        <color rgb="009A6700"/>
        <sz val="10"/>
      </font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Revenue by Department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'Dashboard'!U1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'Dashboard'!$T$2:$T$11</f>
            </numRef>
          </cat>
          <val>
            <numRef>
              <f>'Dashboard'!$U$2:$U$11</f>
            </numRef>
          </val>
        </ser>
        <ser>
          <idx val="1"/>
          <order val="1"/>
          <tx>
            <strRef>
              <f>'Dashboard'!V1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'Dashboard'!$T$2:$T$11</f>
            </numRef>
          </cat>
          <val>
            <numRef>
              <f>'Dashboard'!$V$2:$V$11</f>
            </numRef>
          </val>
        </ser>
        <ser>
          <idx val="2"/>
          <order val="2"/>
          <tx>
            <strRef>
              <f>'Dashboard'!W1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'Dashboard'!$T$2:$T$11</f>
            </numRef>
          </cat>
          <val>
            <numRef>
              <f>'Dashboard'!$W$2:$W$11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Business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Occupancy and ADR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'Dashboard'!X1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'Dashboard'!$T$2:$T$11</f>
            </numRef>
          </cat>
          <val>
            <numRef>
              <f>'Dashboard'!$X$2:$X$11</f>
            </numRef>
          </val>
        </ser>
        <ser>
          <idx val="1"/>
          <order val="1"/>
          <tx>
            <strRef>
              <f>'Dashboard'!Y1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'Dashboard'!$T$2:$T$11</f>
            </numRef>
          </cat>
          <val>
            <numRef>
              <f>'Dashboard'!$Y$2:$Y$11</f>
            </numRef>
          </val>
        </ser>
        <dLbls>
          <showVal val="0"/>
        </dLbls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Business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 / ADR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94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940000" cy="262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DailyRevenueTable" displayName="DailyRevenueTable" ref="A1:AX371" headerRowCount="1">
  <autoFilter ref="A1:AX371"/>
  <tableColumns count="50">
    <tableColumn id="1" name="Business Date"/>
    <tableColumn id="2" name="Day"/>
    <tableColumn id="3" name="Room Inventory"/>
    <tableColumn id="4" name="Out of Order Rooms"/>
    <tableColumn id="5" name="Sellable Rooms"/>
    <tableColumn id="6" name="Rooms Sold"/>
    <tableColumn id="7" name="Complimentary Rooms"/>
    <tableColumn id="8" name="Occupancy"/>
    <tableColumn id="9" name="Room Revenue"/>
    <tableColumn id="10" name="Food Revenue"/>
    <tableColumn id="11" name="Beverage Revenue"/>
    <tableColumn id="12" name="Parking Revenue"/>
    <tableColumn id="13" name="Resort or Facility Fee Revenue"/>
    <tableColumn id="14" name="Other Revenue"/>
    <tableColumn id="15" name="Gross Departmental Revenue"/>
    <tableColumn id="16" name="Discounts and Allowances"/>
    <tableColumn id="17" name="Revenue Adjustments"/>
    <tableColumn id="18" name="Net Operating Revenue"/>
    <tableColumn id="19" name="Food and Beverage Revenue"/>
    <tableColumn id="20" name="Other Operating Revenue"/>
    <tableColumn id="21" name="ADR"/>
    <tableColumn id="22" name="RevPAR"/>
    <tableColumn id="23" name="Taxable Room Revenue"/>
    <tableColumn id="24" name="Taxable Other Sales"/>
    <tableColumn id="25" name="Actual Room Tax Collected"/>
    <tableColumn id="26" name="Expected Room Tax"/>
    <tableColumn id="27" name="Room Tax Variance"/>
    <tableColumn id="28" name="Actual Other Sales Tax Collected"/>
    <tableColumn id="29" name="Expected Other Sales Tax"/>
    <tableColumn id="30" name="Other Sales Tax Variance"/>
    <tableColumn id="31" name="Service-Charge Eligible Revenue"/>
    <tableColumn id="32" name="Actual Service Charges"/>
    <tableColumn id="33" name="Expected Service Charges"/>
    <tableColumn id="34" name="Service Charge Variance"/>
    <tableColumn id="35" name="Total Taxes and Service Charges"/>
    <tableColumn id="36" name="Total Guest Charges"/>
    <tableColumn id="37" name="Cash"/>
    <tableColumn id="38" name="Credit Cards"/>
    <tableColumn id="39" name="Direct Bill"/>
    <tableColumn id="40" name="Guest Deposits Applied"/>
    <tableColumn id="41" name="Other Tender"/>
    <tableColumn id="42" name="Total Tender"/>
    <tableColumn id="43" name="Reconciliation Variance"/>
    <tableColumn id="44" name="Reconciliation Status"/>
    <tableColumn id="45" name="Prepared By"/>
    <tableColumn id="46" name="Review Status"/>
    <tableColumn id="47" name="Reviewed By"/>
    <tableColumn id="48" name="Review Date"/>
    <tableColumn id="49" name="Comments"/>
    <tableColumn id="50" name="Operational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101"/>
  <sheetViews>
    <sheetView zoomScale="70" zoomScaleNormal="7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4" customWidth="1" min="3" max="3"/>
    <col width="22" customWidth="1" min="4" max="4"/>
    <col width="17" customWidth="1" min="5" max="5"/>
    <col width="4" customWidth="1" min="6" max="6"/>
    <col width="34" customWidth="1" min="7" max="7"/>
    <col width="18" customWidth="1" min="8" max="8"/>
    <col width="14" customWidth="1" min="9" max="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32" customHeight="1">
      <c r="A1" s="1" t="inlineStr">
        <is>
          <t>Hotel Daily Revenue Report</t>
        </is>
      </c>
      <c r="B1" s="2" t="n"/>
      <c r="C1" s="2" t="n"/>
      <c r="D1" s="2" t="n"/>
      <c r="E1" s="2" t="n"/>
      <c r="F1" s="2" t="n"/>
      <c r="G1" s="2" t="n"/>
      <c r="H1" s="2" t="n"/>
      <c r="T1" t="inlineStr">
        <is>
          <t>Business Date</t>
        </is>
      </c>
      <c r="U1" t="inlineStr">
        <is>
          <t>Room Revenue</t>
        </is>
      </c>
      <c r="V1" t="inlineStr">
        <is>
          <t>Food and Beverage Revenue</t>
        </is>
      </c>
      <c r="W1" t="inlineStr">
        <is>
          <t>Other Operating Revenue</t>
        </is>
      </c>
      <c r="X1" t="inlineStr">
        <is>
          <t>Occupancy</t>
        </is>
      </c>
      <c r="Y1" t="inlineStr">
        <is>
          <t>ADR</t>
        </is>
      </c>
    </row>
    <row r="2" ht="23" customHeight="1">
      <c r="A2" s="3" t="inlineStr">
        <is>
          <t>Daily revenue, room performance, tax checks, and payment reconciliation</t>
        </is>
      </c>
      <c r="B2" s="2" t="n"/>
      <c r="C2" s="2" t="n"/>
      <c r="D2" s="2" t="n"/>
      <c r="E2" s="2" t="n"/>
      <c r="F2" s="2" t="n"/>
      <c r="G2" s="2" t="n"/>
      <c r="H2" s="2" t="n"/>
      <c r="T2" s="45">
        <f>IFERROR(IF(AND('Daily Revenue'!$A$2&gt;=$B$5,'Daily Revenue'!$A$2&lt;=$B$6),'Daily Revenue'!$A$2,""),"")</f>
        <v/>
      </c>
      <c r="U2" s="46">
        <f>IFERROR(IF($T2="","",'Daily Revenue'!$I$2),"")</f>
        <v/>
      </c>
      <c r="V2" s="46">
        <f>IFERROR(IF($T2="","",'Daily Revenue'!$S$2),"")</f>
        <v/>
      </c>
      <c r="W2" s="46">
        <f>IFERROR(IF($T2="","",'Daily Revenue'!$T$2),"")</f>
        <v/>
      </c>
      <c r="X2" s="6">
        <f>IFERROR(IF($T2="","",'Daily Revenue'!$H$2),"")</f>
        <v/>
      </c>
      <c r="Y2" s="46">
        <f>IFERROR(IF($T2="","",'Daily Revenue'!$U$2),"")</f>
        <v/>
      </c>
    </row>
    <row r="3" ht="20" customHeight="1">
      <c r="A3" s="7" t="inlineStr">
        <is>
          <t>Change the blue assumption cells to update dashboard results and operating checks.</t>
        </is>
      </c>
      <c r="B3" s="8" t="n"/>
      <c r="C3" s="8" t="n"/>
      <c r="D3" s="8" t="n"/>
      <c r="E3" s="8" t="n"/>
      <c r="F3" s="8" t="n"/>
      <c r="G3" s="8" t="n"/>
      <c r="H3" s="8" t="n"/>
      <c r="T3" s="45">
        <f>IFERROR(IF(AND('Daily Revenue'!$A$3&gt;=$B$5,'Daily Revenue'!$A$3&lt;=$B$6),'Daily Revenue'!$A$3,""),"")</f>
        <v/>
      </c>
      <c r="U3" s="46">
        <f>IFERROR(IF($T3="","",'Daily Revenue'!$I$3),"")</f>
        <v/>
      </c>
      <c r="V3" s="46">
        <f>IFERROR(IF($T3="","",'Daily Revenue'!$S$3),"")</f>
        <v/>
      </c>
      <c r="W3" s="46">
        <f>IFERROR(IF($T3="","",'Daily Revenue'!$T$3),"")</f>
        <v/>
      </c>
      <c r="X3" s="6">
        <f>IFERROR(IF($T3="","",'Daily Revenue'!$H$3),"")</f>
        <v/>
      </c>
      <c r="Y3" s="46">
        <f>IFERROR(IF($T3="","",'Daily Revenue'!$U$3),"")</f>
        <v/>
      </c>
    </row>
    <row r="4" ht="20" customHeight="1">
      <c r="T4" s="45">
        <f>IFERROR(IF(AND('Daily Revenue'!$A$4&gt;=$B$5,'Daily Revenue'!$A$4&lt;=$B$6),'Daily Revenue'!$A$4,""),"")</f>
        <v/>
      </c>
      <c r="U4" s="46">
        <f>IFERROR(IF($T4="","",'Daily Revenue'!$I$4),"")</f>
        <v/>
      </c>
      <c r="V4" s="46">
        <f>IFERROR(IF($T4="","",'Daily Revenue'!$S$4),"")</f>
        <v/>
      </c>
      <c r="W4" s="46">
        <f>IFERROR(IF($T4="","",'Daily Revenue'!$T$4),"")</f>
        <v/>
      </c>
      <c r="X4" s="6">
        <f>IFERROR(IF($T4="","",'Daily Revenue'!$H$4),"")</f>
        <v/>
      </c>
      <c r="Y4" s="46">
        <f>IFERROR(IF($T4="","",'Daily Revenue'!$U$4),"")</f>
        <v/>
      </c>
    </row>
    <row r="5" ht="30" customHeight="1">
      <c r="A5" s="9" t="inlineStr">
        <is>
          <t>Report Start Date</t>
        </is>
      </c>
      <c r="B5" s="47" t="n">
        <v>46027</v>
      </c>
      <c r="D5" s="11" t="inlineStr">
        <is>
          <t>Tax and service-charge rates are editable operating assumptions only. Confirm applicable rates and taxable categories with the property’s accounting and tax advisors.</t>
        </is>
      </c>
      <c r="T5" s="45">
        <f>IFERROR(IF(AND('Daily Revenue'!$A$5&gt;=$B$5,'Daily Revenue'!$A$5&lt;=$B$6),'Daily Revenue'!$A$5,""),"")</f>
        <v/>
      </c>
      <c r="U5" s="46">
        <f>IFERROR(IF($T5="","",'Daily Revenue'!$I$5),"")</f>
        <v/>
      </c>
      <c r="V5" s="46">
        <f>IFERROR(IF($T5="","",'Daily Revenue'!$S$5),"")</f>
        <v/>
      </c>
      <c r="W5" s="46">
        <f>IFERROR(IF($T5="","",'Daily Revenue'!$T$5),"")</f>
        <v/>
      </c>
      <c r="X5" s="6">
        <f>IFERROR(IF($T5="","",'Daily Revenue'!$H$5),"")</f>
        <v/>
      </c>
      <c r="Y5" s="46">
        <f>IFERROR(IF($T5="","",'Daily Revenue'!$U$5),"")</f>
        <v/>
      </c>
    </row>
    <row r="6" ht="20" customHeight="1">
      <c r="A6" s="9" t="inlineStr">
        <is>
          <t>Report End Date</t>
        </is>
      </c>
      <c r="B6" s="47" t="n">
        <v>46036</v>
      </c>
      <c r="T6" s="45">
        <f>IFERROR(IF(AND('Daily Revenue'!$A$6&gt;=$B$5,'Daily Revenue'!$A$6&lt;=$B$6),'Daily Revenue'!$A$6,""),"")</f>
        <v/>
      </c>
      <c r="U6" s="46">
        <f>IFERROR(IF($T6="","",'Daily Revenue'!$I$6),"")</f>
        <v/>
      </c>
      <c r="V6" s="46">
        <f>IFERROR(IF($T6="","",'Daily Revenue'!$S$6),"")</f>
        <v/>
      </c>
      <c r="W6" s="46">
        <f>IFERROR(IF($T6="","",'Daily Revenue'!$T$6),"")</f>
        <v/>
      </c>
      <c r="X6" s="6">
        <f>IFERROR(IF($T6="","",'Daily Revenue'!$H$6),"")</f>
        <v/>
      </c>
      <c r="Y6" s="46">
        <f>IFERROR(IF($T6="","",'Daily Revenue'!$U$6),"")</f>
        <v/>
      </c>
    </row>
    <row r="7" ht="20" customHeight="1">
      <c r="A7" s="9" t="inlineStr">
        <is>
          <t>Total Room Inventory</t>
        </is>
      </c>
      <c r="B7" s="12" t="n">
        <v>120</v>
      </c>
      <c r="T7" s="45">
        <f>IFERROR(IF(AND('Daily Revenue'!$A$7&gt;=$B$5,'Daily Revenue'!$A$7&lt;=$B$6),'Daily Revenue'!$A$7,""),"")</f>
        <v/>
      </c>
      <c r="U7" s="46">
        <f>IFERROR(IF($T7="","",'Daily Revenue'!$I$7),"")</f>
        <v/>
      </c>
      <c r="V7" s="46">
        <f>IFERROR(IF($T7="","",'Daily Revenue'!$S$7),"")</f>
        <v/>
      </c>
      <c r="W7" s="46">
        <f>IFERROR(IF($T7="","",'Daily Revenue'!$T$7),"")</f>
        <v/>
      </c>
      <c r="X7" s="6">
        <f>IFERROR(IF($T7="","",'Daily Revenue'!$H$7),"")</f>
        <v/>
      </c>
      <c r="Y7" s="46">
        <f>IFERROR(IF($T7="","",'Daily Revenue'!$U$7),"")</f>
        <v/>
      </c>
    </row>
    <row r="8" ht="20" customHeight="1">
      <c r="A8" s="9" t="inlineStr">
        <is>
          <t>Occupancy Target</t>
        </is>
      </c>
      <c r="B8" s="13" t="n">
        <v>0.75</v>
      </c>
      <c r="T8" s="45">
        <f>IFERROR(IF(AND('Daily Revenue'!$A$8&gt;=$B$5,'Daily Revenue'!$A$8&lt;=$B$6),'Daily Revenue'!$A$8,""),"")</f>
        <v/>
      </c>
      <c r="U8" s="46">
        <f>IFERROR(IF($T8="","",'Daily Revenue'!$I$8),"")</f>
        <v/>
      </c>
      <c r="V8" s="46">
        <f>IFERROR(IF($T8="","",'Daily Revenue'!$S$8),"")</f>
        <v/>
      </c>
      <c r="W8" s="46">
        <f>IFERROR(IF($T8="","",'Daily Revenue'!$T$8),"")</f>
        <v/>
      </c>
      <c r="X8" s="6">
        <f>IFERROR(IF($T8="","",'Daily Revenue'!$H$8),"")</f>
        <v/>
      </c>
      <c r="Y8" s="46">
        <f>IFERROR(IF($T8="","",'Daily Revenue'!$U$8),"")</f>
        <v/>
      </c>
    </row>
    <row r="9" ht="20" customHeight="1">
      <c r="A9" s="9" t="inlineStr">
        <is>
          <t>ADR Target</t>
        </is>
      </c>
      <c r="B9" s="48" t="n">
        <v>165</v>
      </c>
      <c r="T9" s="45">
        <f>IFERROR(IF(AND('Daily Revenue'!$A$9&gt;=$B$5,'Daily Revenue'!$A$9&lt;=$B$6),'Daily Revenue'!$A$9,""),"")</f>
        <v/>
      </c>
      <c r="U9" s="46">
        <f>IFERROR(IF($T9="","",'Daily Revenue'!$I$9),"")</f>
        <v/>
      </c>
      <c r="V9" s="46">
        <f>IFERROR(IF($T9="","",'Daily Revenue'!$S$9),"")</f>
        <v/>
      </c>
      <c r="W9" s="46">
        <f>IFERROR(IF($T9="","",'Daily Revenue'!$T$9),"")</f>
        <v/>
      </c>
      <c r="X9" s="6">
        <f>IFERROR(IF($T9="","",'Daily Revenue'!$H$9),"")</f>
        <v/>
      </c>
      <c r="Y9" s="46">
        <f>IFERROR(IF($T9="","",'Daily Revenue'!$U$9),"")</f>
        <v/>
      </c>
    </row>
    <row r="10" ht="20" customHeight="1">
      <c r="A10" s="9" t="inlineStr">
        <is>
          <t>RevPAR Target</t>
        </is>
      </c>
      <c r="B10" s="48" t="n">
        <v>125</v>
      </c>
      <c r="T10" s="45">
        <f>IFERROR(IF(AND('Daily Revenue'!$A$10&gt;=$B$5,'Daily Revenue'!$A$10&lt;=$B$6),'Daily Revenue'!$A$10,""),"")</f>
        <v/>
      </c>
      <c r="U10" s="46">
        <f>IFERROR(IF($T10="","",'Daily Revenue'!$I$10),"")</f>
        <v/>
      </c>
      <c r="V10" s="46">
        <f>IFERROR(IF($T10="","",'Daily Revenue'!$S$10),"")</f>
        <v/>
      </c>
      <c r="W10" s="46">
        <f>IFERROR(IF($T10="","",'Daily Revenue'!$T$10),"")</f>
        <v/>
      </c>
      <c r="X10" s="6">
        <f>IFERROR(IF($T10="","",'Daily Revenue'!$H$10),"")</f>
        <v/>
      </c>
      <c r="Y10" s="46">
        <f>IFERROR(IF($T10="","",'Daily Revenue'!$U$10),"")</f>
        <v/>
      </c>
    </row>
    <row r="11" ht="20" customHeight="1">
      <c r="A11" s="9" t="inlineStr">
        <is>
          <t>Daily Reconciliation Threshold</t>
        </is>
      </c>
      <c r="B11" s="48" t="n">
        <v>5</v>
      </c>
      <c r="T11" s="45">
        <f>IFERROR(IF(AND('Daily Revenue'!$A$11&gt;=$B$5,'Daily Revenue'!$A$11&lt;=$B$6),'Daily Revenue'!$A$11,""),"")</f>
        <v/>
      </c>
      <c r="U11" s="46">
        <f>IFERROR(IF($T11="","",'Daily Revenue'!$I$11),"")</f>
        <v/>
      </c>
      <c r="V11" s="46">
        <f>IFERROR(IF($T11="","",'Daily Revenue'!$S$11),"")</f>
        <v/>
      </c>
      <c r="W11" s="46">
        <f>IFERROR(IF($T11="","",'Daily Revenue'!$T$11),"")</f>
        <v/>
      </c>
      <c r="X11" s="6">
        <f>IFERROR(IF($T11="","",'Daily Revenue'!$H$11),"")</f>
        <v/>
      </c>
      <c r="Y11" s="46">
        <f>IFERROR(IF($T11="","",'Daily Revenue'!$U$11),"")</f>
        <v/>
      </c>
    </row>
    <row r="12" ht="20" customHeight="1">
      <c r="A12" s="9" t="inlineStr">
        <is>
          <t>Room Tax Rate Assumption</t>
        </is>
      </c>
      <c r="B12" s="13" t="n">
        <v>0.125</v>
      </c>
      <c r="T12">
        <f>""</f>
        <v/>
      </c>
      <c r="U12">
        <f>""</f>
        <v/>
      </c>
      <c r="V12">
        <f>""</f>
        <v/>
      </c>
      <c r="W12">
        <f>""</f>
        <v/>
      </c>
      <c r="X12">
        <f>""</f>
        <v/>
      </c>
      <c r="Y12">
        <f>""</f>
        <v/>
      </c>
    </row>
    <row r="13" ht="20" customHeight="1">
      <c r="A13" s="9" t="inlineStr">
        <is>
          <t>Other Sales Tax Rate Assumption</t>
        </is>
      </c>
      <c r="B13" s="13" t="n">
        <v>0.0825</v>
      </c>
      <c r="T13">
        <f>""</f>
        <v/>
      </c>
      <c r="U13">
        <f>""</f>
        <v/>
      </c>
      <c r="V13">
        <f>""</f>
        <v/>
      </c>
      <c r="W13">
        <f>""</f>
        <v/>
      </c>
      <c r="X13">
        <f>""</f>
        <v/>
      </c>
      <c r="Y13">
        <f>""</f>
        <v/>
      </c>
    </row>
    <row r="14" ht="20" customHeight="1">
      <c r="A14" s="9" t="inlineStr">
        <is>
          <t>Service Charge Rate Assumption</t>
        </is>
      </c>
      <c r="B14" s="13" t="n">
        <v>0.2</v>
      </c>
      <c r="T14">
        <f>""</f>
        <v/>
      </c>
      <c r="U14">
        <f>""</f>
        <v/>
      </c>
      <c r="V14">
        <f>""</f>
        <v/>
      </c>
      <c r="W14">
        <f>""</f>
        <v/>
      </c>
      <c r="X14">
        <f>""</f>
        <v/>
      </c>
      <c r="Y14">
        <f>""</f>
        <v/>
      </c>
    </row>
    <row r="15" ht="20" customHeight="1">
      <c r="T15">
        <f>""</f>
        <v/>
      </c>
      <c r="U15">
        <f>""</f>
        <v/>
      </c>
      <c r="V15">
        <f>""</f>
        <v/>
      </c>
      <c r="W15">
        <f>""</f>
        <v/>
      </c>
      <c r="X15">
        <f>""</f>
        <v/>
      </c>
      <c r="Y15">
        <f>""</f>
        <v/>
      </c>
    </row>
    <row r="16" ht="20" customHeight="1">
      <c r="A16" s="15" t="inlineStr">
        <is>
          <t>Selected-Period Performance</t>
        </is>
      </c>
      <c r="B16" s="15" t="n"/>
      <c r="C16" s="15" t="n"/>
      <c r="D16" s="15" t="n"/>
      <c r="E16" s="15" t="n"/>
      <c r="F16" s="15" t="n"/>
      <c r="G16" s="15" t="n"/>
      <c r="H16" s="15" t="n"/>
      <c r="T16">
        <f>""</f>
        <v/>
      </c>
      <c r="U16">
        <f>""</f>
        <v/>
      </c>
      <c r="V16">
        <f>""</f>
        <v/>
      </c>
      <c r="W16">
        <f>""</f>
        <v/>
      </c>
      <c r="X16">
        <f>""</f>
        <v/>
      </c>
      <c r="Y16">
        <f>""</f>
        <v/>
      </c>
    </row>
    <row r="17" ht="20" customHeight="1">
      <c r="A17" s="16" t="inlineStr">
        <is>
          <t>Net Operating Revenue</t>
        </is>
      </c>
      <c r="B17" s="17" t="n"/>
      <c r="D17" s="16" t="inlineStr">
        <is>
          <t>Room Revenue</t>
        </is>
      </c>
      <c r="E17" s="17" t="n"/>
      <c r="G17" s="16" t="inlineStr">
        <is>
          <t>Food and Beverage Revenue</t>
        </is>
      </c>
      <c r="H17" s="17" t="n"/>
      <c r="T17">
        <f>""</f>
        <v/>
      </c>
      <c r="U17">
        <f>""</f>
        <v/>
      </c>
      <c r="V17">
        <f>""</f>
        <v/>
      </c>
      <c r="W17">
        <f>""</f>
        <v/>
      </c>
      <c r="X17">
        <f>""</f>
        <v/>
      </c>
      <c r="Y17">
        <f>""</f>
        <v/>
      </c>
    </row>
    <row r="18" ht="20" customHeight="1">
      <c r="A18" s="49">
        <f>IFERROR(SUMIFS('Daily Revenue'!$R$2:$R$371,'Daily Revenue'!$A$2:$A$371,"&gt;="&amp;$B$5,'Daily Revenue'!$A$2:$A$371,"&lt;="&amp;$B$6),0)</f>
        <v/>
      </c>
      <c r="B18" s="17" t="n"/>
      <c r="D18" s="49">
        <f>IFERROR(SUMIFS('Daily Revenue'!$I$2:$I$371,'Daily Revenue'!$A$2:$A$371,"&gt;="&amp;$B$5,'Daily Revenue'!$A$2:$A$371,"&lt;="&amp;$B$6),0)</f>
        <v/>
      </c>
      <c r="E18" s="17" t="n"/>
      <c r="G18" s="49">
        <f>IFERROR(SUMIFS('Daily Revenue'!$S$2:$S$371,'Daily Revenue'!$A$2:$A$371,"&gt;="&amp;$B$5,'Daily Revenue'!$A$2:$A$371,"&lt;="&amp;$B$6),0)</f>
        <v/>
      </c>
      <c r="H18" s="17" t="n"/>
      <c r="T18">
        <f>""</f>
        <v/>
      </c>
      <c r="U18">
        <f>""</f>
        <v/>
      </c>
      <c r="V18">
        <f>""</f>
        <v/>
      </c>
      <c r="W18">
        <f>""</f>
        <v/>
      </c>
      <c r="X18">
        <f>""</f>
        <v/>
      </c>
      <c r="Y18">
        <f>""</f>
        <v/>
      </c>
    </row>
    <row r="19" ht="20" customHeight="1">
      <c r="A19" s="16" t="inlineStr">
        <is>
          <t>Other Operating Revenue</t>
        </is>
      </c>
      <c r="B19" s="17" t="n"/>
      <c r="D19" s="16" t="inlineStr">
        <is>
          <t>Occupancy</t>
        </is>
      </c>
      <c r="E19" s="17" t="n"/>
      <c r="G19" s="16" t="inlineStr">
        <is>
          <t>ADR</t>
        </is>
      </c>
      <c r="H19" s="17" t="n"/>
      <c r="T19">
        <f>""</f>
        <v/>
      </c>
      <c r="U19">
        <f>""</f>
        <v/>
      </c>
      <c r="V19">
        <f>""</f>
        <v/>
      </c>
      <c r="W19">
        <f>""</f>
        <v/>
      </c>
      <c r="X19">
        <f>""</f>
        <v/>
      </c>
      <c r="Y19">
        <f>""</f>
        <v/>
      </c>
    </row>
    <row r="20" ht="20" customHeight="1">
      <c r="A20" s="49">
        <f>IFERROR(SUMIFS('Daily Revenue'!$T$2:$T$371,'Daily Revenue'!$A$2:$A$371,"&gt;="&amp;$B$5,'Daily Revenue'!$A$2:$A$371,"&lt;="&amp;$B$6),0)</f>
        <v/>
      </c>
      <c r="B20" s="17" t="n"/>
      <c r="D20" s="19">
        <f>IFERROR(SUMIFS('Daily Revenue'!$F$2:$F$371,'Daily Revenue'!$A$2:$A$371,"&gt;="&amp;$B$5,'Daily Revenue'!$A$2:$A$371,"&lt;="&amp;$B$6)/SUMIFS('Daily Revenue'!$E$2:$E$371,'Daily Revenue'!$A$2:$A$371,"&gt;="&amp;$B$5,'Daily Revenue'!$A$2:$A$371,"&lt;="&amp;$B$6),0)</f>
        <v/>
      </c>
      <c r="E20" s="17" t="n"/>
      <c r="G20" s="49">
        <f>IFERROR(SUMIFS('Daily Revenue'!$I$2:$I$371,'Daily Revenue'!$A$2:$A$371,"&gt;="&amp;$B$5,'Daily Revenue'!$A$2:$A$371,"&lt;="&amp;$B$6)/SUMIFS('Daily Revenue'!$F$2:$F$371,'Daily Revenue'!$A$2:$A$371,"&gt;="&amp;$B$5,'Daily Revenue'!$A$2:$A$371,"&lt;="&amp;$B$6),0)</f>
        <v/>
      </c>
      <c r="H20" s="17" t="n"/>
      <c r="T20">
        <f>""</f>
        <v/>
      </c>
      <c r="U20">
        <f>""</f>
        <v/>
      </c>
      <c r="V20">
        <f>""</f>
        <v/>
      </c>
      <c r="W20">
        <f>""</f>
        <v/>
      </c>
      <c r="X20">
        <f>""</f>
        <v/>
      </c>
      <c r="Y20">
        <f>""</f>
        <v/>
      </c>
    </row>
    <row r="21" ht="20" customHeight="1">
      <c r="A21" s="16" t="inlineStr">
        <is>
          <t>RevPAR</t>
        </is>
      </c>
      <c r="B21" s="17" t="n"/>
      <c r="D21" s="16" t="inlineStr">
        <is>
          <t>Total Reconciliation Variance</t>
        </is>
      </c>
      <c r="E21" s="17" t="n"/>
      <c r="G21" s="16" t="inlineStr">
        <is>
          <t>Days Outside Reconciliation Threshold</t>
        </is>
      </c>
      <c r="H21" s="17" t="n"/>
      <c r="T21">
        <f>""</f>
        <v/>
      </c>
      <c r="U21">
        <f>""</f>
        <v/>
      </c>
      <c r="V21">
        <f>""</f>
        <v/>
      </c>
      <c r="W21">
        <f>""</f>
        <v/>
      </c>
      <c r="X21">
        <f>""</f>
        <v/>
      </c>
      <c r="Y21">
        <f>""</f>
        <v/>
      </c>
    </row>
    <row r="22" ht="20" customHeight="1">
      <c r="A22" s="49">
        <f>IFERROR(SUMIFS('Daily Revenue'!$I$2:$I$371,'Daily Revenue'!$A$2:$A$371,"&gt;="&amp;$B$5,'Daily Revenue'!$A$2:$A$371,"&lt;="&amp;$B$6)/SUMIFS('Daily Revenue'!$C$2:$C$371,'Daily Revenue'!$A$2:$A$371,"&gt;="&amp;$B$5,'Daily Revenue'!$A$2:$A$371,"&lt;="&amp;$B$6),0)</f>
        <v/>
      </c>
      <c r="B22" s="17" t="n"/>
      <c r="D22" s="49">
        <f>IFERROR(SUMIFS('Daily Revenue'!$AQ$2:$AQ$371,'Daily Revenue'!$A$2:$A$371,"&gt;="&amp;$B$5,'Daily Revenue'!$A$2:$A$371,"&lt;="&amp;$B$6),0)</f>
        <v/>
      </c>
      <c r="E22" s="17" t="n"/>
      <c r="G22" s="20">
        <f>IFERROR(COUNTIFS('Daily Revenue'!$A$2:$A$371,"&gt;="&amp;$B$5,'Daily Revenue'!$A$2:$A$371,"&lt;="&amp;$B$6,'Daily Revenue'!$AQ$2:$AQ$371,"&gt;"&amp;$B$11)+COUNTIFS('Daily Revenue'!$A$2:$A$371,"&gt;="&amp;$B$5,'Daily Revenue'!$A$2:$A$371,"&lt;="&amp;$B$6,'Daily Revenue'!$AQ$2:$AQ$371,"&lt;"&amp;0-$B$11),0)</f>
        <v/>
      </c>
      <c r="H22" s="17" t="n"/>
      <c r="T22">
        <f>""</f>
        <v/>
      </c>
      <c r="U22">
        <f>""</f>
        <v/>
      </c>
      <c r="V22">
        <f>""</f>
        <v/>
      </c>
      <c r="W22">
        <f>""</f>
        <v/>
      </c>
      <c r="X22">
        <f>""</f>
        <v/>
      </c>
      <c r="Y22">
        <f>""</f>
        <v/>
      </c>
    </row>
    <row r="23" ht="20" customHeight="1">
      <c r="A23" s="15" t="inlineStr">
        <is>
          <t>Target Comparison</t>
        </is>
      </c>
      <c r="B23" s="15" t="n"/>
      <c r="C23" s="15" t="n"/>
      <c r="D23" s="15" t="n"/>
      <c r="E23" s="15" t="n"/>
      <c r="F23" s="15" t="n"/>
      <c r="G23" s="15" t="inlineStr">
        <is>
          <t>Revenue Mix</t>
        </is>
      </c>
      <c r="H23" s="15" t="n"/>
      <c r="T23">
        <f>""</f>
        <v/>
      </c>
      <c r="U23">
        <f>""</f>
        <v/>
      </c>
      <c r="V23">
        <f>""</f>
        <v/>
      </c>
      <c r="W23">
        <f>""</f>
        <v/>
      </c>
      <c r="X23">
        <f>""</f>
        <v/>
      </c>
      <c r="Y23">
        <f>""</f>
        <v/>
      </c>
    </row>
    <row r="24" ht="20" customHeight="1">
      <c r="A24" s="21" t="inlineStr">
        <is>
          <t>Metric</t>
        </is>
      </c>
      <c r="B24" s="21" t="inlineStr">
        <is>
          <t>Actual</t>
        </is>
      </c>
      <c r="C24" s="21" t="inlineStr">
        <is>
          <t>Target</t>
        </is>
      </c>
      <c r="D24" s="21" t="inlineStr">
        <is>
          <t>Variance</t>
        </is>
      </c>
      <c r="E24" s="21" t="inlineStr">
        <is>
          <t>Status</t>
        </is>
      </c>
      <c r="G24" s="22" t="inlineStr">
        <is>
          <t>Category</t>
        </is>
      </c>
      <c r="H24" s="22" t="inlineStr">
        <is>
          <t>Revenue</t>
        </is>
      </c>
      <c r="I24" s="22" t="inlineStr">
        <is>
          <t>Share</t>
        </is>
      </c>
      <c r="T24">
        <f>""</f>
        <v/>
      </c>
      <c r="U24">
        <f>""</f>
        <v/>
      </c>
      <c r="V24">
        <f>""</f>
        <v/>
      </c>
      <c r="W24">
        <f>""</f>
        <v/>
      </c>
      <c r="X24">
        <f>""</f>
        <v/>
      </c>
      <c r="Y24">
        <f>""</f>
        <v/>
      </c>
    </row>
    <row r="25" ht="20" customHeight="1">
      <c r="A25" s="17" t="inlineStr">
        <is>
          <t>Occupancy</t>
        </is>
      </c>
      <c r="B25" s="23">
        <f>IFERROR(D20,0)</f>
        <v/>
      </c>
      <c r="C25" s="23">
        <f>IFERROR($B$8,0)</f>
        <v/>
      </c>
      <c r="D25" s="23">
        <f>IFERROR(B25-C25,0)</f>
        <v/>
      </c>
      <c r="E25" s="17">
        <f>IFERROR(IF(COUNTIFS('Daily Revenue'!$A$2:$A$371,"&gt;="&amp;$B$5,'Daily Revenue'!$A$2:$A$371,"&lt;="&amp;$B$6)=0,"No Data",IF(B25&gt;=C25,"On Target","Below Target")),"No Data")</f>
        <v/>
      </c>
      <c r="G25" s="24" t="inlineStr">
        <is>
          <t>Room Revenue</t>
        </is>
      </c>
      <c r="H25" s="50">
        <f>IFERROR(SUMIFS('Daily Revenue'!$I$2:$I$371,'Daily Revenue'!$A$2:$A$371,"&gt;="&amp;$B$5,'Daily Revenue'!$A$2:$A$371,"&lt;="&amp;$B$6),0)</f>
        <v/>
      </c>
      <c r="I25" s="26">
        <f>IFERROR(H25/SUM($H$25:$H$30),0)</f>
        <v/>
      </c>
      <c r="T25">
        <f>""</f>
        <v/>
      </c>
      <c r="U25">
        <f>""</f>
        <v/>
      </c>
      <c r="V25">
        <f>""</f>
        <v/>
      </c>
      <c r="W25">
        <f>""</f>
        <v/>
      </c>
      <c r="X25">
        <f>""</f>
        <v/>
      </c>
      <c r="Y25">
        <f>""</f>
        <v/>
      </c>
    </row>
    <row r="26" ht="20" customHeight="1">
      <c r="A26" s="17" t="inlineStr">
        <is>
          <t>ADR</t>
        </is>
      </c>
      <c r="B26" s="51">
        <f>IFERROR(G20,0)</f>
        <v/>
      </c>
      <c r="C26" s="51">
        <f>IFERROR($B$9,0)</f>
        <v/>
      </c>
      <c r="D26" s="51">
        <f>IFERROR(B26-C26,0)</f>
        <v/>
      </c>
      <c r="E26" s="17">
        <f>IFERROR(IF(COUNTIFS('Daily Revenue'!$A$2:$A$371,"&gt;="&amp;$B$5,'Daily Revenue'!$A$2:$A$371,"&lt;="&amp;$B$6)=0,"No Data",IF(B26&gt;=C26,"On Target","Below Target")),"No Data")</f>
        <v/>
      </c>
      <c r="G26" s="24" t="inlineStr">
        <is>
          <t>Food Revenue</t>
        </is>
      </c>
      <c r="H26" s="50">
        <f>IFERROR(SUMIFS('Daily Revenue'!$J$2:$J$371,'Daily Revenue'!$A$2:$A$371,"&gt;="&amp;$B$5,'Daily Revenue'!$A$2:$A$371,"&lt;="&amp;$B$6),0)</f>
        <v/>
      </c>
      <c r="I26" s="26">
        <f>IFERROR(H26/SUM($H$25:$H$30),0)</f>
        <v/>
      </c>
      <c r="T26">
        <f>""</f>
        <v/>
      </c>
      <c r="U26">
        <f>""</f>
        <v/>
      </c>
      <c r="V26">
        <f>""</f>
        <v/>
      </c>
      <c r="W26">
        <f>""</f>
        <v/>
      </c>
      <c r="X26">
        <f>""</f>
        <v/>
      </c>
      <c r="Y26">
        <f>""</f>
        <v/>
      </c>
    </row>
    <row r="27" ht="20" customHeight="1">
      <c r="A27" s="17" t="inlineStr">
        <is>
          <t>RevPAR</t>
        </is>
      </c>
      <c r="B27" s="51">
        <f>IFERROR(A22,0)</f>
        <v/>
      </c>
      <c r="C27" s="51">
        <f>IFERROR($B$10,0)</f>
        <v/>
      </c>
      <c r="D27" s="51">
        <f>IFERROR(B27-C27,0)</f>
        <v/>
      </c>
      <c r="E27" s="17">
        <f>IFERROR(IF(COUNTIFS('Daily Revenue'!$A$2:$A$371,"&gt;="&amp;$B$5,'Daily Revenue'!$A$2:$A$371,"&lt;="&amp;$B$6)=0,"No Data",IF(B27&gt;=C27,"On Target","Below Target")),"No Data")</f>
        <v/>
      </c>
      <c r="G27" s="24" t="inlineStr">
        <is>
          <t>Beverage Revenue</t>
        </is>
      </c>
      <c r="H27" s="50">
        <f>IFERROR(SUMIFS('Daily Revenue'!$K$2:$K$371,'Daily Revenue'!$A$2:$A$371,"&gt;="&amp;$B$5,'Daily Revenue'!$A$2:$A$371,"&lt;="&amp;$B$6),0)</f>
        <v/>
      </c>
      <c r="I27" s="26">
        <f>IFERROR(H27/SUM($H$25:$H$30),0)</f>
        <v/>
      </c>
      <c r="T27">
        <f>""</f>
        <v/>
      </c>
      <c r="U27">
        <f>""</f>
        <v/>
      </c>
      <c r="V27">
        <f>""</f>
        <v/>
      </c>
      <c r="W27">
        <f>""</f>
        <v/>
      </c>
      <c r="X27">
        <f>""</f>
        <v/>
      </c>
      <c r="Y27">
        <f>""</f>
        <v/>
      </c>
    </row>
    <row r="28" ht="20" customHeight="1">
      <c r="A28">
        <f>""</f>
        <v/>
      </c>
      <c r="C28">
        <f>""</f>
        <v/>
      </c>
      <c r="D28">
        <f>""</f>
        <v/>
      </c>
      <c r="E28">
        <f>""</f>
        <v/>
      </c>
      <c r="G28" s="24" t="inlineStr">
        <is>
          <t>Parking Revenue</t>
        </is>
      </c>
      <c r="H28" s="50">
        <f>IFERROR(SUMIFS('Daily Revenue'!$L$2:$L$371,'Daily Revenue'!$A$2:$A$371,"&gt;="&amp;$B$5,'Daily Revenue'!$A$2:$A$371,"&lt;="&amp;$B$6),0)</f>
        <v/>
      </c>
      <c r="I28" s="26">
        <f>IFERROR(H28/SUM($H$25:$H$30),0)</f>
        <v/>
      </c>
      <c r="T28">
        <f>""</f>
        <v/>
      </c>
      <c r="U28">
        <f>""</f>
        <v/>
      </c>
      <c r="V28">
        <f>""</f>
        <v/>
      </c>
      <c r="W28">
        <f>""</f>
        <v/>
      </c>
      <c r="X28">
        <f>""</f>
        <v/>
      </c>
      <c r="Y28">
        <f>""</f>
        <v/>
      </c>
    </row>
    <row r="29" ht="20" customHeight="1">
      <c r="A29">
        <f>""</f>
        <v/>
      </c>
      <c r="C29">
        <f>""</f>
        <v/>
      </c>
      <c r="D29">
        <f>""</f>
        <v/>
      </c>
      <c r="E29">
        <f>""</f>
        <v/>
      </c>
      <c r="G29" s="24" t="inlineStr">
        <is>
          <t>Resort or Facility Fee Revenue</t>
        </is>
      </c>
      <c r="H29" s="50">
        <f>IFERROR(SUMIFS('Daily Revenue'!$M$2:$M$371,'Daily Revenue'!$A$2:$A$371,"&gt;="&amp;$B$5,'Daily Revenue'!$A$2:$A$371,"&lt;="&amp;$B$6),0)</f>
        <v/>
      </c>
      <c r="I29" s="26">
        <f>IFERROR(H29/SUM($H$25:$H$30),0)</f>
        <v/>
      </c>
      <c r="T29">
        <f>""</f>
        <v/>
      </c>
      <c r="U29">
        <f>""</f>
        <v/>
      </c>
      <c r="V29">
        <f>""</f>
        <v/>
      </c>
      <c r="W29">
        <f>""</f>
        <v/>
      </c>
      <c r="X29">
        <f>""</f>
        <v/>
      </c>
      <c r="Y29">
        <f>""</f>
        <v/>
      </c>
    </row>
    <row r="30" ht="20" customHeight="1">
      <c r="A30">
        <f>""</f>
        <v/>
      </c>
      <c r="C30">
        <f>""</f>
        <v/>
      </c>
      <c r="D30">
        <f>""</f>
        <v/>
      </c>
      <c r="E30">
        <f>""</f>
        <v/>
      </c>
      <c r="G30" s="24" t="inlineStr">
        <is>
          <t>Other Revenue</t>
        </is>
      </c>
      <c r="H30" s="50">
        <f>IFERROR(SUMIFS('Daily Revenue'!$N$2:$N$371,'Daily Revenue'!$A$2:$A$371,"&gt;="&amp;$B$5,'Daily Revenue'!$A$2:$A$371,"&lt;="&amp;$B$6),0)</f>
        <v/>
      </c>
      <c r="I30" s="26">
        <f>IFERROR(H30/SUM($H$25:$H$30),0)</f>
        <v/>
      </c>
      <c r="T30">
        <f>""</f>
        <v/>
      </c>
      <c r="U30">
        <f>""</f>
        <v/>
      </c>
      <c r="V30">
        <f>""</f>
        <v/>
      </c>
      <c r="W30">
        <f>""</f>
        <v/>
      </c>
      <c r="X30">
        <f>""</f>
        <v/>
      </c>
      <c r="Y30">
        <f>""</f>
        <v/>
      </c>
    </row>
    <row r="31" ht="20" customHeight="1">
      <c r="A31">
        <f>""</f>
        <v/>
      </c>
      <c r="C31">
        <f>""</f>
        <v/>
      </c>
      <c r="D31">
        <f>""</f>
        <v/>
      </c>
      <c r="E31">
        <f>""</f>
        <v/>
      </c>
      <c r="G31">
        <f>""</f>
        <v/>
      </c>
      <c r="H31">
        <f>""</f>
        <v/>
      </c>
      <c r="I31">
        <f>""</f>
        <v/>
      </c>
      <c r="T31">
        <f>""</f>
        <v/>
      </c>
      <c r="U31">
        <f>""</f>
        <v/>
      </c>
      <c r="V31">
        <f>""</f>
        <v/>
      </c>
      <c r="W31">
        <f>""</f>
        <v/>
      </c>
      <c r="X31">
        <f>""</f>
        <v/>
      </c>
      <c r="Y31">
        <f>""</f>
        <v/>
      </c>
    </row>
    <row r="32" ht="20" customHeight="1">
      <c r="A32" s="15" t="inlineStr">
        <is>
          <t>Operational Alerts</t>
        </is>
      </c>
      <c r="B32" s="15" t="n"/>
      <c r="C32" s="15">
        <f>""</f>
        <v/>
      </c>
      <c r="D32" s="15">
        <f>""</f>
        <v/>
      </c>
      <c r="E32" s="15">
        <f>""</f>
        <v/>
      </c>
      <c r="F32" s="15" t="n"/>
      <c r="G32" s="15">
        <f>""</f>
        <v/>
      </c>
      <c r="H32" s="15">
        <f>""</f>
        <v/>
      </c>
      <c r="I32">
        <f>""</f>
        <v/>
      </c>
      <c r="T32">
        <f>""</f>
        <v/>
      </c>
      <c r="U32">
        <f>""</f>
        <v/>
      </c>
      <c r="V32">
        <f>""</f>
        <v/>
      </c>
      <c r="W32">
        <f>""</f>
        <v/>
      </c>
      <c r="X32">
        <f>""</f>
        <v/>
      </c>
      <c r="Y32">
        <f>""</f>
        <v/>
      </c>
    </row>
    <row r="33" ht="20" customHeight="1">
      <c r="A33" s="21" t="inlineStr">
        <is>
          <t>Check</t>
        </is>
      </c>
      <c r="B33" s="21" t="inlineStr">
        <is>
          <t>Selected-Period Count</t>
        </is>
      </c>
      <c r="C33">
        <f>""</f>
        <v/>
      </c>
      <c r="D33">
        <f>""</f>
        <v/>
      </c>
      <c r="E33">
        <f>""</f>
        <v/>
      </c>
      <c r="G33">
        <f>""</f>
        <v/>
      </c>
      <c r="H33">
        <f>""</f>
        <v/>
      </c>
      <c r="I33">
        <f>""</f>
        <v/>
      </c>
      <c r="T33">
        <f>""</f>
        <v/>
      </c>
      <c r="U33">
        <f>""</f>
        <v/>
      </c>
      <c r="V33">
        <f>""</f>
        <v/>
      </c>
      <c r="W33">
        <f>""</f>
        <v/>
      </c>
      <c r="X33">
        <f>""</f>
        <v/>
      </c>
      <c r="Y33">
        <f>""</f>
        <v/>
      </c>
    </row>
    <row r="34" ht="20" customHeight="1">
      <c r="A34" s="17" t="inlineStr">
        <is>
          <t>Reconciliation variance above threshold</t>
        </is>
      </c>
      <c r="B34" s="17">
        <f>IFERROR(COUNTIFS('Daily Revenue'!$A$2:$A$371,"&gt;="&amp;$B$5,'Daily Revenue'!$A$2:$A$371,"&lt;="&amp;$B$6,'Daily Revenue'!$AQ$2:$AQ$371,"&gt;"&amp;$B$11)+COUNTIFS('Daily Revenue'!$A$2:$A$371,"&gt;="&amp;$B$5,'Daily Revenue'!$A$2:$A$371,"&lt;="&amp;$B$6,'Daily Revenue'!$AQ$2:$AQ$371,"&lt;"&amp;0-$B$11),0)</f>
        <v/>
      </c>
      <c r="C34">
        <f>""</f>
        <v/>
      </c>
      <c r="D34">
        <f>""</f>
        <v/>
      </c>
      <c r="E34">
        <f>""</f>
        <v/>
      </c>
      <c r="G34">
        <f>""</f>
        <v/>
      </c>
      <c r="H34">
        <f>""</f>
        <v/>
      </c>
      <c r="I34">
        <f>""</f>
        <v/>
      </c>
      <c r="T34">
        <f>""</f>
        <v/>
      </c>
      <c r="U34">
        <f>""</f>
        <v/>
      </c>
      <c r="V34">
        <f>""</f>
        <v/>
      </c>
      <c r="W34">
        <f>""</f>
        <v/>
      </c>
      <c r="X34">
        <f>""</f>
        <v/>
      </c>
      <c r="Y34">
        <f>""</f>
        <v/>
      </c>
    </row>
    <row r="35" ht="20" customHeight="1">
      <c r="A35" s="17" t="inlineStr">
        <is>
          <t>Pending review</t>
        </is>
      </c>
      <c r="B35" s="17">
        <f>IFERROR(COUNTIFS('Daily Revenue'!$A$2:$A$371,"&gt;="&amp;$B$5,'Daily Revenue'!$A$2:$A$371,"&lt;="&amp;$B$6,'Daily Revenue'!$AT$2:$AT$371,"Pending Review"),0)</f>
        <v/>
      </c>
      <c r="C35">
        <f>""</f>
        <v/>
      </c>
      <c r="D35">
        <f>""</f>
        <v/>
      </c>
      <c r="E35">
        <f>""</f>
        <v/>
      </c>
      <c r="G35">
        <f>""</f>
        <v/>
      </c>
      <c r="H35">
        <f>""</f>
        <v/>
      </c>
      <c r="I35">
        <f>""</f>
        <v/>
      </c>
      <c r="T35">
        <f>""</f>
        <v/>
      </c>
      <c r="U35">
        <f>""</f>
        <v/>
      </c>
      <c r="V35">
        <f>""</f>
        <v/>
      </c>
      <c r="W35">
        <f>""</f>
        <v/>
      </c>
      <c r="X35">
        <f>""</f>
        <v/>
      </c>
      <c r="Y35">
        <f>""</f>
        <v/>
      </c>
    </row>
    <row r="36" ht="20" customHeight="1">
      <c r="A36" s="17" t="inlineStr">
        <is>
          <t>Missing preparer</t>
        </is>
      </c>
      <c r="B36" s="17">
        <f>IFERROR(COUNTIFS('Daily Revenue'!$A$2:$A$371,"&gt;="&amp;$B$5,'Daily Revenue'!$A$2:$A$371,"&lt;="&amp;$B$6,'Daily Revenue'!$AS$2:$AS$371,""),0)</f>
        <v/>
      </c>
      <c r="C36">
        <f>""</f>
        <v/>
      </c>
      <c r="D36">
        <f>""</f>
        <v/>
      </c>
      <c r="E36">
        <f>""</f>
        <v/>
      </c>
      <c r="G36">
        <f>""</f>
        <v/>
      </c>
      <c r="H36">
        <f>""</f>
        <v/>
      </c>
      <c r="I36">
        <f>""</f>
        <v/>
      </c>
      <c r="T36">
        <f>""</f>
        <v/>
      </c>
      <c r="U36">
        <f>""</f>
        <v/>
      </c>
      <c r="V36">
        <f>""</f>
        <v/>
      </c>
      <c r="W36">
        <f>""</f>
        <v/>
      </c>
      <c r="X36">
        <f>""</f>
        <v/>
      </c>
      <c r="Y36">
        <f>""</f>
        <v/>
      </c>
    </row>
    <row r="37" ht="20" customHeight="1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G37">
        <f>""</f>
        <v/>
      </c>
      <c r="H37">
        <f>""</f>
        <v/>
      </c>
      <c r="I37">
        <f>""</f>
        <v/>
      </c>
      <c r="T37">
        <f>""</f>
        <v/>
      </c>
      <c r="U37">
        <f>""</f>
        <v/>
      </c>
      <c r="V37">
        <f>""</f>
        <v/>
      </c>
      <c r="W37">
        <f>""</f>
        <v/>
      </c>
      <c r="X37">
        <f>""</f>
        <v/>
      </c>
      <c r="Y37">
        <f>""</f>
        <v/>
      </c>
    </row>
    <row r="38" ht="20" customHeight="1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G38">
        <f>""</f>
        <v/>
      </c>
      <c r="H38">
        <f>""</f>
        <v/>
      </c>
      <c r="I38">
        <f>""</f>
        <v/>
      </c>
      <c r="T38">
        <f>""</f>
        <v/>
      </c>
      <c r="U38">
        <f>""</f>
        <v/>
      </c>
      <c r="V38">
        <f>""</f>
        <v/>
      </c>
      <c r="W38">
        <f>""</f>
        <v/>
      </c>
      <c r="X38">
        <f>""</f>
        <v/>
      </c>
      <c r="Y38">
        <f>""</f>
        <v/>
      </c>
    </row>
    <row r="39" ht="20" customHeight="1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G39">
        <f>""</f>
        <v/>
      </c>
      <c r="H39">
        <f>""</f>
        <v/>
      </c>
      <c r="I39">
        <f>""</f>
        <v/>
      </c>
      <c r="T39">
        <f>""</f>
        <v/>
      </c>
      <c r="U39">
        <f>""</f>
        <v/>
      </c>
      <c r="V39">
        <f>""</f>
        <v/>
      </c>
      <c r="W39">
        <f>""</f>
        <v/>
      </c>
      <c r="X39">
        <f>""</f>
        <v/>
      </c>
      <c r="Y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G40">
        <f>""</f>
        <v/>
      </c>
      <c r="H40">
        <f>""</f>
        <v/>
      </c>
      <c r="I40">
        <f>""</f>
        <v/>
      </c>
      <c r="T40">
        <f>""</f>
        <v/>
      </c>
      <c r="U40">
        <f>""</f>
        <v/>
      </c>
      <c r="V40">
        <f>""</f>
        <v/>
      </c>
      <c r="W40">
        <f>""</f>
        <v/>
      </c>
      <c r="X40">
        <f>""</f>
        <v/>
      </c>
      <c r="Y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G41">
        <f>""</f>
        <v/>
      </c>
      <c r="H41">
        <f>""</f>
        <v/>
      </c>
      <c r="I41">
        <f>""</f>
        <v/>
      </c>
      <c r="T41">
        <f>""</f>
        <v/>
      </c>
      <c r="U41">
        <f>""</f>
        <v/>
      </c>
      <c r="V41">
        <f>""</f>
        <v/>
      </c>
      <c r="W41">
        <f>""</f>
        <v/>
      </c>
      <c r="X41">
        <f>""</f>
        <v/>
      </c>
      <c r="Y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G42">
        <f>""</f>
        <v/>
      </c>
      <c r="H42">
        <f>""</f>
        <v/>
      </c>
      <c r="I42">
        <f>""</f>
        <v/>
      </c>
      <c r="T42">
        <f>""</f>
        <v/>
      </c>
      <c r="U42">
        <f>""</f>
        <v/>
      </c>
      <c r="V42">
        <f>""</f>
        <v/>
      </c>
      <c r="W42">
        <f>""</f>
        <v/>
      </c>
      <c r="X42">
        <f>""</f>
        <v/>
      </c>
      <c r="Y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G43">
        <f>""</f>
        <v/>
      </c>
      <c r="H43">
        <f>""</f>
        <v/>
      </c>
      <c r="I43">
        <f>""</f>
        <v/>
      </c>
      <c r="T43">
        <f>""</f>
        <v/>
      </c>
      <c r="U43">
        <f>""</f>
        <v/>
      </c>
      <c r="V43">
        <f>""</f>
        <v/>
      </c>
      <c r="W43">
        <f>""</f>
        <v/>
      </c>
      <c r="X43">
        <f>""</f>
        <v/>
      </c>
      <c r="Y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G44">
        <f>""</f>
        <v/>
      </c>
      <c r="H44">
        <f>""</f>
        <v/>
      </c>
      <c r="I44">
        <f>""</f>
        <v/>
      </c>
      <c r="T44">
        <f>""</f>
        <v/>
      </c>
      <c r="U44">
        <f>""</f>
        <v/>
      </c>
      <c r="V44">
        <f>""</f>
        <v/>
      </c>
      <c r="W44">
        <f>""</f>
        <v/>
      </c>
      <c r="X44">
        <f>""</f>
        <v/>
      </c>
      <c r="Y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G45">
        <f>""</f>
        <v/>
      </c>
      <c r="H45">
        <f>""</f>
        <v/>
      </c>
      <c r="I45">
        <f>""</f>
        <v/>
      </c>
      <c r="T45">
        <f>""</f>
        <v/>
      </c>
      <c r="U45">
        <f>""</f>
        <v/>
      </c>
      <c r="V45">
        <f>""</f>
        <v/>
      </c>
      <c r="W45">
        <f>""</f>
        <v/>
      </c>
      <c r="X45">
        <f>""</f>
        <v/>
      </c>
      <c r="Y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G46">
        <f>""</f>
        <v/>
      </c>
      <c r="H46">
        <f>""</f>
        <v/>
      </c>
      <c r="I46">
        <f>""</f>
        <v/>
      </c>
      <c r="T46">
        <f>""</f>
        <v/>
      </c>
      <c r="U46">
        <f>""</f>
        <v/>
      </c>
      <c r="V46">
        <f>""</f>
        <v/>
      </c>
      <c r="W46">
        <f>""</f>
        <v/>
      </c>
      <c r="X46">
        <f>""</f>
        <v/>
      </c>
      <c r="Y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G47">
        <f>""</f>
        <v/>
      </c>
      <c r="H47">
        <f>""</f>
        <v/>
      </c>
      <c r="I47">
        <f>""</f>
        <v/>
      </c>
      <c r="T47">
        <f>""</f>
        <v/>
      </c>
      <c r="U47">
        <f>""</f>
        <v/>
      </c>
      <c r="V47">
        <f>""</f>
        <v/>
      </c>
      <c r="W47">
        <f>""</f>
        <v/>
      </c>
      <c r="X47">
        <f>""</f>
        <v/>
      </c>
      <c r="Y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G48">
        <f>""</f>
        <v/>
      </c>
      <c r="H48">
        <f>""</f>
        <v/>
      </c>
      <c r="I48">
        <f>""</f>
        <v/>
      </c>
      <c r="T48">
        <f>""</f>
        <v/>
      </c>
      <c r="U48">
        <f>""</f>
        <v/>
      </c>
      <c r="V48">
        <f>""</f>
        <v/>
      </c>
      <c r="W48">
        <f>""</f>
        <v/>
      </c>
      <c r="X48">
        <f>""</f>
        <v/>
      </c>
      <c r="Y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G49">
        <f>""</f>
        <v/>
      </c>
      <c r="H49">
        <f>""</f>
        <v/>
      </c>
      <c r="I49">
        <f>""</f>
        <v/>
      </c>
      <c r="T49">
        <f>""</f>
        <v/>
      </c>
      <c r="U49">
        <f>""</f>
        <v/>
      </c>
      <c r="V49">
        <f>""</f>
        <v/>
      </c>
      <c r="W49">
        <f>""</f>
        <v/>
      </c>
      <c r="X49">
        <f>""</f>
        <v/>
      </c>
      <c r="Y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G50">
        <f>""</f>
        <v/>
      </c>
      <c r="H50">
        <f>""</f>
        <v/>
      </c>
      <c r="I50">
        <f>""</f>
        <v/>
      </c>
      <c r="T50">
        <f>""</f>
        <v/>
      </c>
      <c r="U50">
        <f>""</f>
        <v/>
      </c>
      <c r="V50">
        <f>""</f>
        <v/>
      </c>
      <c r="W50">
        <f>""</f>
        <v/>
      </c>
      <c r="X50">
        <f>""</f>
        <v/>
      </c>
      <c r="Y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G51">
        <f>""</f>
        <v/>
      </c>
      <c r="H51">
        <f>""</f>
        <v/>
      </c>
      <c r="I51">
        <f>""</f>
        <v/>
      </c>
      <c r="T51">
        <f>""</f>
        <v/>
      </c>
      <c r="U51">
        <f>""</f>
        <v/>
      </c>
      <c r="V51">
        <f>""</f>
        <v/>
      </c>
      <c r="W51">
        <f>""</f>
        <v/>
      </c>
      <c r="X51">
        <f>""</f>
        <v/>
      </c>
      <c r="Y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G52">
        <f>""</f>
        <v/>
      </c>
      <c r="H52">
        <f>""</f>
        <v/>
      </c>
      <c r="I52">
        <f>""</f>
        <v/>
      </c>
      <c r="T52">
        <f>""</f>
        <v/>
      </c>
      <c r="U52">
        <f>""</f>
        <v/>
      </c>
      <c r="V52">
        <f>""</f>
        <v/>
      </c>
      <c r="W52">
        <f>""</f>
        <v/>
      </c>
      <c r="X52">
        <f>""</f>
        <v/>
      </c>
      <c r="Y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G53">
        <f>""</f>
        <v/>
      </c>
      <c r="H53">
        <f>""</f>
        <v/>
      </c>
      <c r="I53">
        <f>""</f>
        <v/>
      </c>
      <c r="T53">
        <f>""</f>
        <v/>
      </c>
      <c r="U53">
        <f>""</f>
        <v/>
      </c>
      <c r="V53">
        <f>""</f>
        <v/>
      </c>
      <c r="W53">
        <f>""</f>
        <v/>
      </c>
      <c r="X53">
        <f>""</f>
        <v/>
      </c>
      <c r="Y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G54">
        <f>""</f>
        <v/>
      </c>
      <c r="H54">
        <f>""</f>
        <v/>
      </c>
      <c r="I54">
        <f>""</f>
        <v/>
      </c>
      <c r="T54">
        <f>""</f>
        <v/>
      </c>
      <c r="U54">
        <f>""</f>
        <v/>
      </c>
      <c r="V54">
        <f>""</f>
        <v/>
      </c>
      <c r="W54">
        <f>""</f>
        <v/>
      </c>
      <c r="X54">
        <f>""</f>
        <v/>
      </c>
      <c r="Y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G55">
        <f>""</f>
        <v/>
      </c>
      <c r="H55">
        <f>""</f>
        <v/>
      </c>
      <c r="I55">
        <f>""</f>
        <v/>
      </c>
      <c r="T55">
        <f>""</f>
        <v/>
      </c>
      <c r="U55">
        <f>""</f>
        <v/>
      </c>
      <c r="V55">
        <f>""</f>
        <v/>
      </c>
      <c r="W55">
        <f>""</f>
        <v/>
      </c>
      <c r="X55">
        <f>""</f>
        <v/>
      </c>
      <c r="Y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G56">
        <f>""</f>
        <v/>
      </c>
      <c r="H56">
        <f>""</f>
        <v/>
      </c>
      <c r="I56">
        <f>""</f>
        <v/>
      </c>
      <c r="T56">
        <f>""</f>
        <v/>
      </c>
      <c r="U56">
        <f>""</f>
        <v/>
      </c>
      <c r="V56">
        <f>""</f>
        <v/>
      </c>
      <c r="W56">
        <f>""</f>
        <v/>
      </c>
      <c r="X56">
        <f>""</f>
        <v/>
      </c>
      <c r="Y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G57">
        <f>""</f>
        <v/>
      </c>
      <c r="H57">
        <f>""</f>
        <v/>
      </c>
      <c r="I57">
        <f>""</f>
        <v/>
      </c>
      <c r="T57">
        <f>""</f>
        <v/>
      </c>
      <c r="U57">
        <f>""</f>
        <v/>
      </c>
      <c r="V57">
        <f>""</f>
        <v/>
      </c>
      <c r="W57">
        <f>""</f>
        <v/>
      </c>
      <c r="X57">
        <f>""</f>
        <v/>
      </c>
      <c r="Y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G58">
        <f>""</f>
        <v/>
      </c>
      <c r="H58">
        <f>""</f>
        <v/>
      </c>
      <c r="I58">
        <f>""</f>
        <v/>
      </c>
      <c r="T58">
        <f>""</f>
        <v/>
      </c>
      <c r="U58">
        <f>""</f>
        <v/>
      </c>
      <c r="V58">
        <f>""</f>
        <v/>
      </c>
      <c r="W58">
        <f>""</f>
        <v/>
      </c>
      <c r="X58">
        <f>""</f>
        <v/>
      </c>
      <c r="Y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G59">
        <f>""</f>
        <v/>
      </c>
      <c r="H59">
        <f>""</f>
        <v/>
      </c>
      <c r="I59">
        <f>""</f>
        <v/>
      </c>
      <c r="T59">
        <f>""</f>
        <v/>
      </c>
      <c r="U59">
        <f>""</f>
        <v/>
      </c>
      <c r="V59">
        <f>""</f>
        <v/>
      </c>
      <c r="W59">
        <f>""</f>
        <v/>
      </c>
      <c r="X59">
        <f>""</f>
        <v/>
      </c>
      <c r="Y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G60">
        <f>""</f>
        <v/>
      </c>
      <c r="H60">
        <f>""</f>
        <v/>
      </c>
      <c r="I60">
        <f>""</f>
        <v/>
      </c>
      <c r="T60">
        <f>""</f>
        <v/>
      </c>
      <c r="U60">
        <f>""</f>
        <v/>
      </c>
      <c r="V60">
        <f>""</f>
        <v/>
      </c>
      <c r="W60">
        <f>""</f>
        <v/>
      </c>
      <c r="X60">
        <f>""</f>
        <v/>
      </c>
      <c r="Y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G61">
        <f>""</f>
        <v/>
      </c>
      <c r="H61">
        <f>""</f>
        <v/>
      </c>
      <c r="I61">
        <f>""</f>
        <v/>
      </c>
      <c r="T61">
        <f>""</f>
        <v/>
      </c>
      <c r="U61">
        <f>""</f>
        <v/>
      </c>
      <c r="V61">
        <f>""</f>
        <v/>
      </c>
      <c r="W61">
        <f>""</f>
        <v/>
      </c>
      <c r="X61">
        <f>""</f>
        <v/>
      </c>
      <c r="Y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G62">
        <f>""</f>
        <v/>
      </c>
      <c r="H62">
        <f>""</f>
        <v/>
      </c>
      <c r="I62">
        <f>""</f>
        <v/>
      </c>
      <c r="T62">
        <f>""</f>
        <v/>
      </c>
      <c r="U62">
        <f>""</f>
        <v/>
      </c>
      <c r="V62">
        <f>""</f>
        <v/>
      </c>
      <c r="W62">
        <f>""</f>
        <v/>
      </c>
      <c r="X62">
        <f>""</f>
        <v/>
      </c>
      <c r="Y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G63">
        <f>""</f>
        <v/>
      </c>
      <c r="H63">
        <f>""</f>
        <v/>
      </c>
      <c r="I63">
        <f>""</f>
        <v/>
      </c>
      <c r="T63">
        <f>""</f>
        <v/>
      </c>
      <c r="U63">
        <f>""</f>
        <v/>
      </c>
      <c r="V63">
        <f>""</f>
        <v/>
      </c>
      <c r="W63">
        <f>""</f>
        <v/>
      </c>
      <c r="X63">
        <f>""</f>
        <v/>
      </c>
      <c r="Y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G64">
        <f>""</f>
        <v/>
      </c>
      <c r="H64">
        <f>""</f>
        <v/>
      </c>
      <c r="I64">
        <f>""</f>
        <v/>
      </c>
      <c r="T64">
        <f>""</f>
        <v/>
      </c>
      <c r="U64">
        <f>""</f>
        <v/>
      </c>
      <c r="V64">
        <f>""</f>
        <v/>
      </c>
      <c r="W64">
        <f>""</f>
        <v/>
      </c>
      <c r="X64">
        <f>""</f>
        <v/>
      </c>
      <c r="Y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G65">
        <f>""</f>
        <v/>
      </c>
      <c r="H65">
        <f>""</f>
        <v/>
      </c>
      <c r="I65">
        <f>""</f>
        <v/>
      </c>
      <c r="T65">
        <f>""</f>
        <v/>
      </c>
      <c r="U65">
        <f>""</f>
        <v/>
      </c>
      <c r="V65">
        <f>""</f>
        <v/>
      </c>
      <c r="W65">
        <f>""</f>
        <v/>
      </c>
      <c r="X65">
        <f>""</f>
        <v/>
      </c>
      <c r="Y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G66">
        <f>""</f>
        <v/>
      </c>
      <c r="H66">
        <f>""</f>
        <v/>
      </c>
      <c r="I66">
        <f>""</f>
        <v/>
      </c>
      <c r="T66">
        <f>""</f>
        <v/>
      </c>
      <c r="U66">
        <f>""</f>
        <v/>
      </c>
      <c r="V66">
        <f>""</f>
        <v/>
      </c>
      <c r="W66">
        <f>""</f>
        <v/>
      </c>
      <c r="X66">
        <f>""</f>
        <v/>
      </c>
      <c r="Y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G67">
        <f>""</f>
        <v/>
      </c>
      <c r="H67">
        <f>""</f>
        <v/>
      </c>
      <c r="I67">
        <f>""</f>
        <v/>
      </c>
      <c r="T67">
        <f>""</f>
        <v/>
      </c>
      <c r="U67">
        <f>""</f>
        <v/>
      </c>
      <c r="V67">
        <f>""</f>
        <v/>
      </c>
      <c r="W67">
        <f>""</f>
        <v/>
      </c>
      <c r="X67">
        <f>""</f>
        <v/>
      </c>
      <c r="Y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G68">
        <f>""</f>
        <v/>
      </c>
      <c r="H68">
        <f>""</f>
        <v/>
      </c>
      <c r="I68">
        <f>""</f>
        <v/>
      </c>
      <c r="T68">
        <f>""</f>
        <v/>
      </c>
      <c r="U68">
        <f>""</f>
        <v/>
      </c>
      <c r="V68">
        <f>""</f>
        <v/>
      </c>
      <c r="W68">
        <f>""</f>
        <v/>
      </c>
      <c r="X68">
        <f>""</f>
        <v/>
      </c>
      <c r="Y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G69">
        <f>""</f>
        <v/>
      </c>
      <c r="H69">
        <f>""</f>
        <v/>
      </c>
      <c r="I69">
        <f>""</f>
        <v/>
      </c>
      <c r="T69">
        <f>""</f>
        <v/>
      </c>
      <c r="U69">
        <f>""</f>
        <v/>
      </c>
      <c r="V69">
        <f>""</f>
        <v/>
      </c>
      <c r="W69">
        <f>""</f>
        <v/>
      </c>
      <c r="X69">
        <f>""</f>
        <v/>
      </c>
      <c r="Y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G70">
        <f>""</f>
        <v/>
      </c>
      <c r="H70">
        <f>""</f>
        <v/>
      </c>
      <c r="I70">
        <f>""</f>
        <v/>
      </c>
      <c r="T70">
        <f>""</f>
        <v/>
      </c>
      <c r="U70">
        <f>""</f>
        <v/>
      </c>
      <c r="V70">
        <f>""</f>
        <v/>
      </c>
      <c r="W70">
        <f>""</f>
        <v/>
      </c>
      <c r="X70">
        <f>""</f>
        <v/>
      </c>
      <c r="Y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G71">
        <f>""</f>
        <v/>
      </c>
      <c r="H71">
        <f>""</f>
        <v/>
      </c>
      <c r="I71">
        <f>""</f>
        <v/>
      </c>
      <c r="T71">
        <f>""</f>
        <v/>
      </c>
      <c r="U71">
        <f>""</f>
        <v/>
      </c>
      <c r="V71">
        <f>""</f>
        <v/>
      </c>
      <c r="W71">
        <f>""</f>
        <v/>
      </c>
      <c r="X71">
        <f>""</f>
        <v/>
      </c>
      <c r="Y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G72">
        <f>""</f>
        <v/>
      </c>
      <c r="H72">
        <f>""</f>
        <v/>
      </c>
      <c r="I72">
        <f>""</f>
        <v/>
      </c>
      <c r="T72">
        <f>""</f>
        <v/>
      </c>
      <c r="U72">
        <f>""</f>
        <v/>
      </c>
      <c r="V72">
        <f>""</f>
        <v/>
      </c>
      <c r="W72">
        <f>""</f>
        <v/>
      </c>
      <c r="X72">
        <f>""</f>
        <v/>
      </c>
      <c r="Y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G73">
        <f>""</f>
        <v/>
      </c>
      <c r="H73">
        <f>""</f>
        <v/>
      </c>
      <c r="I73">
        <f>""</f>
        <v/>
      </c>
      <c r="T73">
        <f>""</f>
        <v/>
      </c>
      <c r="U73">
        <f>""</f>
        <v/>
      </c>
      <c r="V73">
        <f>""</f>
        <v/>
      </c>
      <c r="W73">
        <f>""</f>
        <v/>
      </c>
      <c r="X73">
        <f>""</f>
        <v/>
      </c>
      <c r="Y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G74">
        <f>""</f>
        <v/>
      </c>
      <c r="H74">
        <f>""</f>
        <v/>
      </c>
      <c r="I74">
        <f>""</f>
        <v/>
      </c>
      <c r="T74">
        <f>""</f>
        <v/>
      </c>
      <c r="U74">
        <f>""</f>
        <v/>
      </c>
      <c r="V74">
        <f>""</f>
        <v/>
      </c>
      <c r="W74">
        <f>""</f>
        <v/>
      </c>
      <c r="X74">
        <f>""</f>
        <v/>
      </c>
      <c r="Y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G75">
        <f>""</f>
        <v/>
      </c>
      <c r="H75">
        <f>""</f>
        <v/>
      </c>
      <c r="I75">
        <f>""</f>
        <v/>
      </c>
      <c r="T75">
        <f>""</f>
        <v/>
      </c>
      <c r="U75">
        <f>""</f>
        <v/>
      </c>
      <c r="V75">
        <f>""</f>
        <v/>
      </c>
      <c r="W75">
        <f>""</f>
        <v/>
      </c>
      <c r="X75">
        <f>""</f>
        <v/>
      </c>
      <c r="Y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G76">
        <f>""</f>
        <v/>
      </c>
      <c r="H76">
        <f>""</f>
        <v/>
      </c>
      <c r="I76">
        <f>""</f>
        <v/>
      </c>
      <c r="T76">
        <f>""</f>
        <v/>
      </c>
      <c r="U76">
        <f>""</f>
        <v/>
      </c>
      <c r="V76">
        <f>""</f>
        <v/>
      </c>
      <c r="W76">
        <f>""</f>
        <v/>
      </c>
      <c r="X76">
        <f>""</f>
        <v/>
      </c>
      <c r="Y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G77">
        <f>""</f>
        <v/>
      </c>
      <c r="H77">
        <f>""</f>
        <v/>
      </c>
      <c r="I77">
        <f>""</f>
        <v/>
      </c>
      <c r="T77">
        <f>""</f>
        <v/>
      </c>
      <c r="U77">
        <f>""</f>
        <v/>
      </c>
      <c r="V77">
        <f>""</f>
        <v/>
      </c>
      <c r="W77">
        <f>""</f>
        <v/>
      </c>
      <c r="X77">
        <f>""</f>
        <v/>
      </c>
      <c r="Y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G78">
        <f>""</f>
        <v/>
      </c>
      <c r="H78">
        <f>""</f>
        <v/>
      </c>
      <c r="I78">
        <f>""</f>
        <v/>
      </c>
      <c r="T78">
        <f>""</f>
        <v/>
      </c>
      <c r="U78">
        <f>""</f>
        <v/>
      </c>
      <c r="V78">
        <f>""</f>
        <v/>
      </c>
      <c r="W78">
        <f>""</f>
        <v/>
      </c>
      <c r="X78">
        <f>""</f>
        <v/>
      </c>
      <c r="Y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G79">
        <f>""</f>
        <v/>
      </c>
      <c r="H79">
        <f>""</f>
        <v/>
      </c>
      <c r="I79">
        <f>""</f>
        <v/>
      </c>
      <c r="T79">
        <f>""</f>
        <v/>
      </c>
      <c r="U79">
        <f>""</f>
        <v/>
      </c>
      <c r="V79">
        <f>""</f>
        <v/>
      </c>
      <c r="W79">
        <f>""</f>
        <v/>
      </c>
      <c r="X79">
        <f>""</f>
        <v/>
      </c>
      <c r="Y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G80">
        <f>""</f>
        <v/>
      </c>
      <c r="H80">
        <f>""</f>
        <v/>
      </c>
      <c r="I80">
        <f>""</f>
        <v/>
      </c>
      <c r="T80">
        <f>""</f>
        <v/>
      </c>
      <c r="U80">
        <f>""</f>
        <v/>
      </c>
      <c r="V80">
        <f>""</f>
        <v/>
      </c>
      <c r="W80">
        <f>""</f>
        <v/>
      </c>
      <c r="X80">
        <f>""</f>
        <v/>
      </c>
      <c r="Y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G81">
        <f>""</f>
        <v/>
      </c>
      <c r="H81">
        <f>""</f>
        <v/>
      </c>
      <c r="I81">
        <f>""</f>
        <v/>
      </c>
      <c r="T81">
        <f>""</f>
        <v/>
      </c>
      <c r="U81">
        <f>""</f>
        <v/>
      </c>
      <c r="V81">
        <f>""</f>
        <v/>
      </c>
      <c r="W81">
        <f>""</f>
        <v/>
      </c>
      <c r="X81">
        <f>""</f>
        <v/>
      </c>
      <c r="Y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G82">
        <f>""</f>
        <v/>
      </c>
      <c r="H82">
        <f>""</f>
        <v/>
      </c>
      <c r="I82">
        <f>""</f>
        <v/>
      </c>
      <c r="T82">
        <f>""</f>
        <v/>
      </c>
      <c r="U82">
        <f>""</f>
        <v/>
      </c>
      <c r="V82">
        <f>""</f>
        <v/>
      </c>
      <c r="W82">
        <f>""</f>
        <v/>
      </c>
      <c r="X82">
        <f>""</f>
        <v/>
      </c>
      <c r="Y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G83">
        <f>""</f>
        <v/>
      </c>
      <c r="H83">
        <f>""</f>
        <v/>
      </c>
      <c r="I83">
        <f>""</f>
        <v/>
      </c>
      <c r="T83">
        <f>""</f>
        <v/>
      </c>
      <c r="U83">
        <f>""</f>
        <v/>
      </c>
      <c r="V83">
        <f>""</f>
        <v/>
      </c>
      <c r="W83">
        <f>""</f>
        <v/>
      </c>
      <c r="X83">
        <f>""</f>
        <v/>
      </c>
      <c r="Y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G84">
        <f>""</f>
        <v/>
      </c>
      <c r="H84">
        <f>""</f>
        <v/>
      </c>
      <c r="I84">
        <f>""</f>
        <v/>
      </c>
      <c r="T84">
        <f>""</f>
        <v/>
      </c>
      <c r="U84">
        <f>""</f>
        <v/>
      </c>
      <c r="V84">
        <f>""</f>
        <v/>
      </c>
      <c r="W84">
        <f>""</f>
        <v/>
      </c>
      <c r="X84">
        <f>""</f>
        <v/>
      </c>
      <c r="Y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G85">
        <f>""</f>
        <v/>
      </c>
      <c r="H85">
        <f>""</f>
        <v/>
      </c>
      <c r="I85">
        <f>""</f>
        <v/>
      </c>
      <c r="T85">
        <f>""</f>
        <v/>
      </c>
      <c r="U85">
        <f>""</f>
        <v/>
      </c>
      <c r="V85">
        <f>""</f>
        <v/>
      </c>
      <c r="W85">
        <f>""</f>
        <v/>
      </c>
      <c r="X85">
        <f>""</f>
        <v/>
      </c>
      <c r="Y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G86">
        <f>""</f>
        <v/>
      </c>
      <c r="H86">
        <f>""</f>
        <v/>
      </c>
      <c r="I86">
        <f>""</f>
        <v/>
      </c>
      <c r="T86">
        <f>""</f>
        <v/>
      </c>
      <c r="U86">
        <f>""</f>
        <v/>
      </c>
      <c r="V86">
        <f>""</f>
        <v/>
      </c>
      <c r="W86">
        <f>""</f>
        <v/>
      </c>
      <c r="X86">
        <f>""</f>
        <v/>
      </c>
      <c r="Y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G87">
        <f>""</f>
        <v/>
      </c>
      <c r="H87">
        <f>""</f>
        <v/>
      </c>
      <c r="I87">
        <f>""</f>
        <v/>
      </c>
      <c r="T87">
        <f>""</f>
        <v/>
      </c>
      <c r="U87">
        <f>""</f>
        <v/>
      </c>
      <c r="V87">
        <f>""</f>
        <v/>
      </c>
      <c r="W87">
        <f>""</f>
        <v/>
      </c>
      <c r="X87">
        <f>""</f>
        <v/>
      </c>
      <c r="Y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G88">
        <f>""</f>
        <v/>
      </c>
      <c r="H88">
        <f>""</f>
        <v/>
      </c>
      <c r="I88">
        <f>""</f>
        <v/>
      </c>
      <c r="T88">
        <f>""</f>
        <v/>
      </c>
      <c r="U88">
        <f>""</f>
        <v/>
      </c>
      <c r="V88">
        <f>""</f>
        <v/>
      </c>
      <c r="W88">
        <f>""</f>
        <v/>
      </c>
      <c r="X88">
        <f>""</f>
        <v/>
      </c>
      <c r="Y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G89">
        <f>""</f>
        <v/>
      </c>
      <c r="H89">
        <f>""</f>
        <v/>
      </c>
      <c r="I89">
        <f>""</f>
        <v/>
      </c>
      <c r="T89">
        <f>""</f>
        <v/>
      </c>
      <c r="U89">
        <f>""</f>
        <v/>
      </c>
      <c r="V89">
        <f>""</f>
        <v/>
      </c>
      <c r="W89">
        <f>""</f>
        <v/>
      </c>
      <c r="X89">
        <f>""</f>
        <v/>
      </c>
      <c r="Y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G90">
        <f>""</f>
        <v/>
      </c>
      <c r="H90">
        <f>""</f>
        <v/>
      </c>
      <c r="I90">
        <f>""</f>
        <v/>
      </c>
      <c r="T90">
        <f>""</f>
        <v/>
      </c>
      <c r="U90">
        <f>""</f>
        <v/>
      </c>
      <c r="V90">
        <f>""</f>
        <v/>
      </c>
      <c r="W90">
        <f>""</f>
        <v/>
      </c>
      <c r="X90">
        <f>""</f>
        <v/>
      </c>
      <c r="Y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G91">
        <f>""</f>
        <v/>
      </c>
      <c r="H91">
        <f>""</f>
        <v/>
      </c>
      <c r="I91">
        <f>""</f>
        <v/>
      </c>
      <c r="T91">
        <f>""</f>
        <v/>
      </c>
      <c r="U91">
        <f>""</f>
        <v/>
      </c>
      <c r="V91">
        <f>""</f>
        <v/>
      </c>
      <c r="W91">
        <f>""</f>
        <v/>
      </c>
      <c r="X91">
        <f>""</f>
        <v/>
      </c>
      <c r="Y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G92">
        <f>""</f>
        <v/>
      </c>
      <c r="H92">
        <f>""</f>
        <v/>
      </c>
      <c r="I92">
        <f>""</f>
        <v/>
      </c>
      <c r="T92">
        <f>""</f>
        <v/>
      </c>
      <c r="U92">
        <f>""</f>
        <v/>
      </c>
      <c r="V92">
        <f>""</f>
        <v/>
      </c>
      <c r="W92">
        <f>""</f>
        <v/>
      </c>
      <c r="X92">
        <f>""</f>
        <v/>
      </c>
      <c r="Y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G93">
        <f>""</f>
        <v/>
      </c>
      <c r="H93">
        <f>""</f>
        <v/>
      </c>
      <c r="I93">
        <f>""</f>
        <v/>
      </c>
      <c r="T93">
        <f>""</f>
        <v/>
      </c>
      <c r="U93">
        <f>""</f>
        <v/>
      </c>
      <c r="V93">
        <f>""</f>
        <v/>
      </c>
      <c r="W93">
        <f>""</f>
        <v/>
      </c>
      <c r="X93">
        <f>""</f>
        <v/>
      </c>
      <c r="Y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G94">
        <f>""</f>
        <v/>
      </c>
      <c r="H94">
        <f>""</f>
        <v/>
      </c>
      <c r="I94">
        <f>""</f>
        <v/>
      </c>
      <c r="T94">
        <f>""</f>
        <v/>
      </c>
      <c r="U94">
        <f>""</f>
        <v/>
      </c>
      <c r="V94">
        <f>""</f>
        <v/>
      </c>
      <c r="W94">
        <f>""</f>
        <v/>
      </c>
      <c r="X94">
        <f>""</f>
        <v/>
      </c>
      <c r="Y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G95">
        <f>""</f>
        <v/>
      </c>
      <c r="H95">
        <f>""</f>
        <v/>
      </c>
      <c r="I95">
        <f>""</f>
        <v/>
      </c>
      <c r="T95">
        <f>""</f>
        <v/>
      </c>
      <c r="U95">
        <f>""</f>
        <v/>
      </c>
      <c r="V95">
        <f>""</f>
        <v/>
      </c>
      <c r="W95">
        <f>""</f>
        <v/>
      </c>
      <c r="X95">
        <f>""</f>
        <v/>
      </c>
      <c r="Y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G96">
        <f>""</f>
        <v/>
      </c>
      <c r="H96">
        <f>""</f>
        <v/>
      </c>
      <c r="I96">
        <f>""</f>
        <v/>
      </c>
      <c r="T96">
        <f>""</f>
        <v/>
      </c>
      <c r="U96">
        <f>""</f>
        <v/>
      </c>
      <c r="V96">
        <f>""</f>
        <v/>
      </c>
      <c r="W96">
        <f>""</f>
        <v/>
      </c>
      <c r="X96">
        <f>""</f>
        <v/>
      </c>
      <c r="Y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G97">
        <f>""</f>
        <v/>
      </c>
      <c r="H97">
        <f>""</f>
        <v/>
      </c>
      <c r="I97">
        <f>""</f>
        <v/>
      </c>
      <c r="T97">
        <f>""</f>
        <v/>
      </c>
      <c r="U97">
        <f>""</f>
        <v/>
      </c>
      <c r="V97">
        <f>""</f>
        <v/>
      </c>
      <c r="W97">
        <f>""</f>
        <v/>
      </c>
      <c r="X97">
        <f>""</f>
        <v/>
      </c>
      <c r="Y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G98">
        <f>""</f>
        <v/>
      </c>
      <c r="H98">
        <f>""</f>
        <v/>
      </c>
      <c r="I98">
        <f>""</f>
        <v/>
      </c>
      <c r="T98">
        <f>""</f>
        <v/>
      </c>
      <c r="U98">
        <f>""</f>
        <v/>
      </c>
      <c r="V98">
        <f>""</f>
        <v/>
      </c>
      <c r="W98">
        <f>""</f>
        <v/>
      </c>
      <c r="X98">
        <f>""</f>
        <v/>
      </c>
      <c r="Y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G99">
        <f>""</f>
        <v/>
      </c>
      <c r="H99">
        <f>""</f>
        <v/>
      </c>
      <c r="I99">
        <f>""</f>
        <v/>
      </c>
      <c r="T99">
        <f>""</f>
        <v/>
      </c>
      <c r="U99">
        <f>""</f>
        <v/>
      </c>
      <c r="V99">
        <f>""</f>
        <v/>
      </c>
      <c r="W99">
        <f>""</f>
        <v/>
      </c>
      <c r="X99">
        <f>""</f>
        <v/>
      </c>
      <c r="Y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G100">
        <f>""</f>
        <v/>
      </c>
      <c r="H100">
        <f>""</f>
        <v/>
      </c>
      <c r="I100">
        <f>""</f>
        <v/>
      </c>
      <c r="T100">
        <f>""</f>
        <v/>
      </c>
      <c r="U100">
        <f>""</f>
        <v/>
      </c>
      <c r="V100">
        <f>""</f>
        <v/>
      </c>
      <c r="W100">
        <f>""</f>
        <v/>
      </c>
      <c r="X100">
        <f>""</f>
        <v/>
      </c>
      <c r="Y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G101">
        <f>""</f>
        <v/>
      </c>
      <c r="H101">
        <f>""</f>
        <v/>
      </c>
      <c r="I101">
        <f>""</f>
        <v/>
      </c>
      <c r="T101">
        <f>""</f>
        <v/>
      </c>
      <c r="U101">
        <f>""</f>
        <v/>
      </c>
      <c r="V101">
        <f>""</f>
        <v/>
      </c>
      <c r="W101">
        <f>""</f>
        <v/>
      </c>
      <c r="X101">
        <f>""</f>
        <v/>
      </c>
      <c r="Y101">
        <f>""</f>
        <v/>
      </c>
    </row>
  </sheetData>
  <autoFilter ref="A24:E27"/>
  <conditionalFormatting sqref="E25:E27">
    <cfRule type="expression" priority="1" dxfId="0">
      <formula>E25="On Target"</formula>
    </cfRule>
    <cfRule type="expression" priority="2" dxfId="1">
      <formula>E25="Below Target"</formula>
    </cfRule>
  </conditionalFormatting>
  <dataValidations count="4">
    <dataValidation sqref="B5:B6" showDropDown="0" showInputMessage="1" showErrorMessage="1" allowBlank="0" errorTitle="Invalid date" error="Enter a date from 1/1/2026 through 12/31/2030." promptTitle="Reporting period" prompt="Enter the inclusive reporting period." type="date" operator="between">
      <formula1>DATE(2026,1,1)</formula1>
      <formula2>DATE(2030,12,31)</formula2>
    </dataValidation>
    <dataValidation sqref="B7" showDropDown="0" showInputMessage="0" showErrorMessage="1" allowBlank="0" error="Enter a whole number from 1 through 5,000." type="whole" operator="between">
      <formula1>1</formula1>
      <formula2>5000</formula2>
    </dataValidation>
    <dataValidation sqref="B8 B12:B14" showDropDown="0" showInputMessage="0" showErrorMessage="1" allowBlank="0" error="Enter a percentage from 0% through 100%." type="decimal" operator="between">
      <formula1>0</formula1>
      <formula2>1</formula2>
    </dataValidation>
    <dataValidation sqref="B9:B11" showDropDown="0" showInputMessage="0" showErrorMessage="1" allowBlank="0" error="Enter zero or a positive amount." type="decimal" operator="greaterThanOrEqual">
      <formula1>0</formula1>
    </dataValidation>
  </dataValidations>
  <pageMargins left="0.25" right="0.25" top="0.45" bottom="0.45" header="0.5" footer="0.5"/>
  <pageSetup orientation="landscape" fitToHeight="1" fitToWidth="1"/>
  <headerFooter>
    <oddHeader/>
    <oddFooter>&amp;CHotel Daily Revenue Report&amp;RPage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X37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20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20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5" customWidth="1" min="32" max="32"/>
    <col width="15" customWidth="1" min="33" max="33"/>
    <col width="15" customWidth="1" min="34" max="34"/>
    <col width="15" customWidth="1" min="35" max="35"/>
    <col width="15" customWidth="1" min="36" max="36"/>
    <col width="15" customWidth="1" min="37" max="37"/>
    <col width="15" customWidth="1" min="38" max="38"/>
    <col width="15" customWidth="1" min="39" max="39"/>
    <col width="15" customWidth="1" min="40" max="40"/>
    <col width="15" customWidth="1" min="41" max="41"/>
    <col width="15" customWidth="1" min="42" max="42"/>
    <col width="15" customWidth="1" min="43" max="43"/>
    <col width="15" customWidth="1" min="44" max="44"/>
    <col width="15" customWidth="1" min="45" max="45"/>
    <col width="15" customWidth="1" min="46" max="46"/>
    <col width="15" customWidth="1" min="47" max="47"/>
    <col width="15" customWidth="1" min="48" max="48"/>
    <col width="42" customWidth="1" min="49" max="49"/>
    <col width="34" customWidth="1" min="50" max="50"/>
  </cols>
  <sheetData>
    <row r="1" ht="48" customHeight="1">
      <c r="A1" s="28" t="inlineStr">
        <is>
          <t>Business Date</t>
        </is>
      </c>
      <c r="B1" s="28" t="inlineStr">
        <is>
          <t>Day</t>
        </is>
      </c>
      <c r="C1" s="28" t="inlineStr">
        <is>
          <t>Room Inventory</t>
        </is>
      </c>
      <c r="D1" s="28" t="inlineStr">
        <is>
          <t>Out of Order Rooms</t>
        </is>
      </c>
      <c r="E1" s="28" t="inlineStr">
        <is>
          <t>Sellable Rooms</t>
        </is>
      </c>
      <c r="F1" s="28" t="inlineStr">
        <is>
          <t>Rooms Sold</t>
        </is>
      </c>
      <c r="G1" s="28" t="inlineStr">
        <is>
          <t>Complimentary Rooms</t>
        </is>
      </c>
      <c r="H1" s="28" t="inlineStr">
        <is>
          <t>Occupancy</t>
        </is>
      </c>
      <c r="I1" s="28" t="inlineStr">
        <is>
          <t>Room Revenue</t>
        </is>
      </c>
      <c r="J1" s="28" t="inlineStr">
        <is>
          <t>Food Revenue</t>
        </is>
      </c>
      <c r="K1" s="28" t="inlineStr">
        <is>
          <t>Beverage Revenue</t>
        </is>
      </c>
      <c r="L1" s="28" t="inlineStr">
        <is>
          <t>Parking Revenue</t>
        </is>
      </c>
      <c r="M1" s="28" t="inlineStr">
        <is>
          <t>Resort or Facility Fee Revenue</t>
        </is>
      </c>
      <c r="N1" s="28" t="inlineStr">
        <is>
          <t>Other Revenue</t>
        </is>
      </c>
      <c r="O1" s="28" t="inlineStr">
        <is>
          <t>Gross Departmental Revenue</t>
        </is>
      </c>
      <c r="P1" s="28" t="inlineStr">
        <is>
          <t>Discounts and Allowances</t>
        </is>
      </c>
      <c r="Q1" s="28" t="inlineStr">
        <is>
          <t>Revenue Adjustments</t>
        </is>
      </c>
      <c r="R1" s="28" t="inlineStr">
        <is>
          <t>Net Operating Revenue</t>
        </is>
      </c>
      <c r="S1" s="28" t="inlineStr">
        <is>
          <t>Food and Beverage Revenue</t>
        </is>
      </c>
      <c r="T1" s="28" t="inlineStr">
        <is>
          <t>Other Operating Revenue</t>
        </is>
      </c>
      <c r="U1" s="28" t="inlineStr">
        <is>
          <t>ADR</t>
        </is>
      </c>
      <c r="V1" s="28" t="inlineStr">
        <is>
          <t>RevPAR</t>
        </is>
      </c>
      <c r="W1" s="28" t="inlineStr">
        <is>
          <t>Taxable Room Revenue</t>
        </is>
      </c>
      <c r="X1" s="28" t="inlineStr">
        <is>
          <t>Taxable Other Sales</t>
        </is>
      </c>
      <c r="Y1" s="28" t="inlineStr">
        <is>
          <t>Actual Room Tax Collected</t>
        </is>
      </c>
      <c r="Z1" s="28" t="inlineStr">
        <is>
          <t>Expected Room Tax</t>
        </is>
      </c>
      <c r="AA1" s="28" t="inlineStr">
        <is>
          <t>Room Tax Variance</t>
        </is>
      </c>
      <c r="AB1" s="28" t="inlineStr">
        <is>
          <t>Actual Other Sales Tax Collected</t>
        </is>
      </c>
      <c r="AC1" s="28" t="inlineStr">
        <is>
          <t>Expected Other Sales Tax</t>
        </is>
      </c>
      <c r="AD1" s="28" t="inlineStr">
        <is>
          <t>Other Sales Tax Variance</t>
        </is>
      </c>
      <c r="AE1" s="28" t="inlineStr">
        <is>
          <t>Service-Charge Eligible Revenue</t>
        </is>
      </c>
      <c r="AF1" s="28" t="inlineStr">
        <is>
          <t>Actual Service Charges</t>
        </is>
      </c>
      <c r="AG1" s="28" t="inlineStr">
        <is>
          <t>Expected Service Charges</t>
        </is>
      </c>
      <c r="AH1" s="28" t="inlineStr">
        <is>
          <t>Service Charge Variance</t>
        </is>
      </c>
      <c r="AI1" s="28" t="inlineStr">
        <is>
          <t>Total Taxes and Service Charges</t>
        </is>
      </c>
      <c r="AJ1" s="28" t="inlineStr">
        <is>
          <t>Total Guest Charges</t>
        </is>
      </c>
      <c r="AK1" s="28" t="inlineStr">
        <is>
          <t>Cash</t>
        </is>
      </c>
      <c r="AL1" s="28" t="inlineStr">
        <is>
          <t>Credit Cards</t>
        </is>
      </c>
      <c r="AM1" s="28" t="inlineStr">
        <is>
          <t>Direct Bill</t>
        </is>
      </c>
      <c r="AN1" s="28" t="inlineStr">
        <is>
          <t>Guest Deposits Applied</t>
        </is>
      </c>
      <c r="AO1" s="28" t="inlineStr">
        <is>
          <t>Other Tender</t>
        </is>
      </c>
      <c r="AP1" s="28" t="inlineStr">
        <is>
          <t>Total Tender</t>
        </is>
      </c>
      <c r="AQ1" s="28" t="inlineStr">
        <is>
          <t>Reconciliation Variance</t>
        </is>
      </c>
      <c r="AR1" s="28" t="inlineStr">
        <is>
          <t>Reconciliation Status</t>
        </is>
      </c>
      <c r="AS1" s="28" t="inlineStr">
        <is>
          <t>Prepared By</t>
        </is>
      </c>
      <c r="AT1" s="28" t="inlineStr">
        <is>
          <t>Review Status</t>
        </is>
      </c>
      <c r="AU1" s="28" t="inlineStr">
        <is>
          <t>Reviewed By</t>
        </is>
      </c>
      <c r="AV1" s="28" t="inlineStr">
        <is>
          <t>Review Date</t>
        </is>
      </c>
      <c r="AW1" s="28" t="inlineStr">
        <is>
          <t>Comments</t>
        </is>
      </c>
      <c r="AX1" s="28" t="inlineStr">
        <is>
          <t>Operational Check</t>
        </is>
      </c>
    </row>
    <row r="2">
      <c r="A2" s="52" t="n">
        <v>46027</v>
      </c>
      <c r="B2" s="30">
        <f>IFERROR(IF($A2="","",VLOOKUP(MOD($A2-DATE(2026,1,5),7),'Instructions'!$H$2:$I$8,2,0)),"")</f>
        <v/>
      </c>
      <c r="C2" s="31" t="n">
        <v>120</v>
      </c>
      <c r="D2" s="31" t="n">
        <v>4</v>
      </c>
      <c r="E2" s="32">
        <f>IFERROR(IF($A2="","",MAX(0,$C2-$D2)),"")</f>
        <v/>
      </c>
      <c r="F2" s="31" t="n">
        <v>68</v>
      </c>
      <c r="G2" s="31" t="n">
        <v>1</v>
      </c>
      <c r="H2" s="33">
        <f>IFERROR(IF($A2="","",$F2/$E2),"")</f>
        <v/>
      </c>
      <c r="I2" s="53" t="n">
        <v>10132</v>
      </c>
      <c r="J2" s="53" t="n">
        <v>3650</v>
      </c>
      <c r="K2" s="53" t="n">
        <v>1420</v>
      </c>
      <c r="L2" s="53" t="n">
        <v>780</v>
      </c>
      <c r="M2" s="53" t="n">
        <v>1020</v>
      </c>
      <c r="N2" s="53" t="n">
        <v>310</v>
      </c>
      <c r="O2" s="54">
        <f>IFERROR(IF($A2="","",SUM($I2:$N2)),"")</f>
        <v/>
      </c>
      <c r="P2" s="53" t="n">
        <v>125</v>
      </c>
      <c r="Q2" s="53" t="n">
        <v>0</v>
      </c>
      <c r="R2" s="54">
        <f>IFERROR(IF($A2="","",$O2-$P2+$Q2),"")</f>
        <v/>
      </c>
      <c r="S2" s="54">
        <f>IFERROR(IF($A2="","",SUM($J2:$K2)),"")</f>
        <v/>
      </c>
      <c r="T2" s="54">
        <f>IFERROR(IF($A2="","",SUM($L2:$N2)),"")</f>
        <v/>
      </c>
      <c r="U2" s="54">
        <f>IFERROR(IF($A2="","",$I2/$F2),"")</f>
        <v/>
      </c>
      <c r="V2" s="54">
        <f>IFERROR(IF($A2="","",$I2/$C2),"")</f>
        <v/>
      </c>
      <c r="W2" s="53" t="n">
        <v>10132</v>
      </c>
      <c r="X2" s="53" t="n">
        <v>6160</v>
      </c>
      <c r="Y2" s="53" t="n">
        <v>1266.5</v>
      </c>
      <c r="Z2" s="54">
        <f>IFERROR(IF($A2="","",$W2*'Dashboard'!$B$12),"")</f>
        <v/>
      </c>
      <c r="AA2" s="54">
        <f>IFERROR(IF($A2="","",$Y2-$Z2),"")</f>
        <v/>
      </c>
      <c r="AB2" s="53" t="n">
        <v>508.2</v>
      </c>
      <c r="AC2" s="54">
        <f>IFERROR(IF($A2="","",$X2*'Dashboard'!$B$13),"")</f>
        <v/>
      </c>
      <c r="AD2" s="54">
        <f>IFERROR(IF($A2="","",$AB2-$AC2),"")</f>
        <v/>
      </c>
      <c r="AE2" s="53" t="n">
        <v>5070</v>
      </c>
      <c r="AF2" s="53" t="n">
        <v>1014</v>
      </c>
      <c r="AG2" s="54">
        <f>IFERROR(IF($A2="","",$AE2*'Dashboard'!$B$14),"")</f>
        <v/>
      </c>
      <c r="AH2" s="54">
        <f>IFERROR(IF($A2="","",$AF2-$AG2),"")</f>
        <v/>
      </c>
      <c r="AI2" s="54">
        <f>IFERROR(IF($A2="","",SUM($Y2,$AB2,$AF2)),"")</f>
        <v/>
      </c>
      <c r="AJ2" s="54">
        <f>IFERROR(IF($A2="","",$R2+$AI2),"")</f>
        <v/>
      </c>
      <c r="AK2" s="53" t="n">
        <v>699.15</v>
      </c>
      <c r="AL2" s="53" t="n">
        <v>18018.07</v>
      </c>
      <c r="AM2" s="53" t="n">
        <v>799.03</v>
      </c>
      <c r="AN2" s="53" t="n">
        <v>299.64</v>
      </c>
      <c r="AO2" s="53" t="n">
        <v>159.81</v>
      </c>
      <c r="AP2" s="54">
        <f>IFERROR(IF($A2="","",SUM($AK2:$AO2)),"")</f>
        <v/>
      </c>
      <c r="AQ2" s="54">
        <f>IFERROR(IF($A2="","",$AP2-$AJ2),"")</f>
        <v/>
      </c>
      <c r="AR2" s="30">
        <f>IFERROR(IF($A2="","",IF(AND($AQ2&lt;='Dashboard'!$B$11,$AQ2&gt;=0-'Dashboard'!$B$11),"Balanced","Investigate")),"")</f>
        <v/>
      </c>
      <c r="AS2" s="36" t="inlineStr">
        <is>
          <t>Jordan Lee</t>
        </is>
      </c>
      <c r="AT2" s="36" t="inlineStr">
        <is>
          <t>Reviewed</t>
        </is>
      </c>
      <c r="AU2" s="36" t="inlineStr">
        <is>
          <t>Taylor Smith</t>
        </is>
      </c>
      <c r="AV2" s="52" t="n">
        <v>46028</v>
      </c>
      <c r="AW2" s="36" t="inlineStr">
        <is>
          <t>Reviewed with no exceptions.</t>
        </is>
      </c>
      <c r="AX2" s="37">
        <f>IFERROR(IF($A2="","",IF($AS2="","Missing preparer",IF($F2&gt;$E2,"Rooms sold exceed sellable rooms",IF(OR($AQ2&gt;'Dashboard'!$B$11,$AQ2&lt;0-'Dashboard'!$B$11),"Reconciliation exception","OK")))),"")</f>
        <v/>
      </c>
    </row>
    <row r="3">
      <c r="A3" s="52" t="n">
        <v>46028</v>
      </c>
      <c r="B3" s="30">
        <f>IFERROR(IF($A3="","",VLOOKUP(MOD($A3-DATE(2026,1,5),7),'Instructions'!$H$2:$I$8,2,0)),"")</f>
        <v/>
      </c>
      <c r="C3" s="31" t="n">
        <v>120</v>
      </c>
      <c r="D3" s="31" t="n">
        <v>3</v>
      </c>
      <c r="E3" s="32">
        <f>IFERROR(IF($A3="","",MAX(0,$C3-$D3)),"")</f>
        <v/>
      </c>
      <c r="F3" s="31" t="n">
        <v>74</v>
      </c>
      <c r="G3" s="31" t="n">
        <v>0</v>
      </c>
      <c r="H3" s="33">
        <f>IFERROR(IF($A3="","",$F3/$E3),"")</f>
        <v/>
      </c>
      <c r="I3" s="53" t="n">
        <v>11396</v>
      </c>
      <c r="J3" s="53" t="n">
        <v>3920</v>
      </c>
      <c r="K3" s="53" t="n">
        <v>1510</v>
      </c>
      <c r="L3" s="53" t="n">
        <v>820</v>
      </c>
      <c r="M3" s="53" t="n">
        <v>1110</v>
      </c>
      <c r="N3" s="53" t="n">
        <v>275</v>
      </c>
      <c r="O3" s="54">
        <f>IFERROR(IF($A3="","",SUM($I3:$N3)),"")</f>
        <v/>
      </c>
      <c r="P3" s="53" t="n">
        <v>90</v>
      </c>
      <c r="Q3" s="53" t="n">
        <v>-35</v>
      </c>
      <c r="R3" s="54">
        <f>IFERROR(IF($A3="","",$O3-$P3+$Q3),"")</f>
        <v/>
      </c>
      <c r="S3" s="54">
        <f>IFERROR(IF($A3="","",SUM($J3:$K3)),"")</f>
        <v/>
      </c>
      <c r="T3" s="54">
        <f>IFERROR(IF($A3="","",SUM($L3:$N3)),"")</f>
        <v/>
      </c>
      <c r="U3" s="54">
        <f>IFERROR(IF($A3="","",$I3/$F3),"")</f>
        <v/>
      </c>
      <c r="V3" s="54">
        <f>IFERROR(IF($A3="","",$I3/$C3),"")</f>
        <v/>
      </c>
      <c r="W3" s="53" t="n">
        <v>11396</v>
      </c>
      <c r="X3" s="53" t="n">
        <v>6525</v>
      </c>
      <c r="Y3" s="53" t="n">
        <v>1424.5</v>
      </c>
      <c r="Z3" s="54">
        <f>IFERROR(IF($A3="","",$W3*'Dashboard'!$B$12),"")</f>
        <v/>
      </c>
      <c r="AA3" s="54">
        <f>IFERROR(IF($A3="","",$Y3-$Z3),"")</f>
        <v/>
      </c>
      <c r="AB3" s="53" t="n">
        <v>538.3099999999999</v>
      </c>
      <c r="AC3" s="54">
        <f>IFERROR(IF($A3="","",$X3*'Dashboard'!$B$13),"")</f>
        <v/>
      </c>
      <c r="AD3" s="54">
        <f>IFERROR(IF($A3="","",$AB3-$AC3),"")</f>
        <v/>
      </c>
      <c r="AE3" s="53" t="n">
        <v>5430</v>
      </c>
      <c r="AF3" s="53" t="n">
        <v>1086</v>
      </c>
      <c r="AG3" s="54">
        <f>IFERROR(IF($A3="","",$AE3*'Dashboard'!$B$14),"")</f>
        <v/>
      </c>
      <c r="AH3" s="54">
        <f>IFERROR(IF($A3="","",$AF3-$AG3),"")</f>
        <v/>
      </c>
      <c r="AI3" s="54">
        <f>IFERROR(IF($A3="","",SUM($Y3,$AB3,$AF3)),"")</f>
        <v/>
      </c>
      <c r="AJ3" s="54">
        <f>IFERROR(IF($A3="","",$R3+$AI3),"")</f>
        <v/>
      </c>
      <c r="AK3" s="53" t="n">
        <v>768.46</v>
      </c>
      <c r="AL3" s="53" t="n">
        <v>19145.64</v>
      </c>
      <c r="AM3" s="53" t="n">
        <v>1536.92</v>
      </c>
      <c r="AN3" s="53" t="n">
        <v>329.34</v>
      </c>
      <c r="AO3" s="53" t="n">
        <v>175.65</v>
      </c>
      <c r="AP3" s="54">
        <f>IFERROR(IF($A3="","",SUM($AK3:$AO3)),"")</f>
        <v/>
      </c>
      <c r="AQ3" s="54">
        <f>IFERROR(IF($A3="","",$AP3-$AJ3),"")</f>
        <v/>
      </c>
      <c r="AR3" s="30">
        <f>IFERROR(IF($A3="","",IF(AND($AQ3&lt;='Dashboard'!$B$11,$AQ3&gt;=0-'Dashboard'!$B$11),"Balanced","Investigate")),"")</f>
        <v/>
      </c>
      <c r="AS3" s="36" t="inlineStr">
        <is>
          <t>Morgan Davis</t>
        </is>
      </c>
      <c r="AT3" s="36" t="inlineStr">
        <is>
          <t>Reviewed</t>
        </is>
      </c>
      <c r="AU3" s="36" t="inlineStr">
        <is>
          <t>Avery Johnson</t>
        </is>
      </c>
      <c r="AV3" s="52" t="n">
        <v>46029</v>
      </c>
      <c r="AW3" s="36" t="inlineStr">
        <is>
          <t>Reviewed with no exceptions.</t>
        </is>
      </c>
      <c r="AX3" s="37">
        <f>IFERROR(IF($A3="","",IF($AS3="","Missing preparer",IF($F3&gt;$E3,"Rooms sold exceed sellable rooms",IF(OR($AQ3&gt;'Dashboard'!$B$11,$AQ3&lt;0-'Dashboard'!$B$11),"Reconciliation exception","OK")))),"")</f>
        <v/>
      </c>
    </row>
    <row r="4">
      <c r="A4" s="52" t="n">
        <v>46029</v>
      </c>
      <c r="B4" s="30">
        <f>IFERROR(IF($A4="","",VLOOKUP(MOD($A4-DATE(2026,1,5),7),'Instructions'!$H$2:$I$8,2,0)),"")</f>
        <v/>
      </c>
      <c r="C4" s="31" t="n">
        <v>120</v>
      </c>
      <c r="D4" s="31" t="n">
        <v>3</v>
      </c>
      <c r="E4" s="32">
        <f>IFERROR(IF($A4="","",MAX(0,$C4-$D4)),"")</f>
        <v/>
      </c>
      <c r="F4" s="31" t="n">
        <v>82</v>
      </c>
      <c r="G4" s="31" t="n">
        <v>0</v>
      </c>
      <c r="H4" s="33">
        <f>IFERROR(IF($A4="","",$F4/$E4),"")</f>
        <v/>
      </c>
      <c r="I4" s="53" t="n">
        <v>13038</v>
      </c>
      <c r="J4" s="53" t="n">
        <v>4480</v>
      </c>
      <c r="K4" s="53" t="n">
        <v>1740</v>
      </c>
      <c r="L4" s="53" t="n">
        <v>910</v>
      </c>
      <c r="M4" s="53" t="n">
        <v>1230</v>
      </c>
      <c r="N4" s="53" t="n">
        <v>420</v>
      </c>
      <c r="O4" s="54">
        <f>IFERROR(IF($A4="","",SUM($I4:$N4)),"")</f>
        <v/>
      </c>
      <c r="P4" s="53" t="n">
        <v>140</v>
      </c>
      <c r="Q4" s="53" t="n">
        <v>20</v>
      </c>
      <c r="R4" s="54">
        <f>IFERROR(IF($A4="","",$O4-$P4+$Q4),"")</f>
        <v/>
      </c>
      <c r="S4" s="54">
        <f>IFERROR(IF($A4="","",SUM($J4:$K4)),"")</f>
        <v/>
      </c>
      <c r="T4" s="54">
        <f>IFERROR(IF($A4="","",SUM($L4:$N4)),"")</f>
        <v/>
      </c>
      <c r="U4" s="54">
        <f>IFERROR(IF($A4="","",$I4/$F4),"")</f>
        <v/>
      </c>
      <c r="V4" s="54">
        <f>IFERROR(IF($A4="","",$I4/$C4),"")</f>
        <v/>
      </c>
      <c r="W4" s="53" t="n">
        <v>13038</v>
      </c>
      <c r="X4" s="53" t="n">
        <v>7550</v>
      </c>
      <c r="Y4" s="53" t="n">
        <v>1629.75</v>
      </c>
      <c r="Z4" s="54">
        <f>IFERROR(IF($A4="","",$W4*'Dashboard'!$B$12),"")</f>
        <v/>
      </c>
      <c r="AA4" s="54">
        <f>IFERROR(IF($A4="","",$Y4-$Z4),"")</f>
        <v/>
      </c>
      <c r="AB4" s="53" t="n">
        <v>622.88</v>
      </c>
      <c r="AC4" s="54">
        <f>IFERROR(IF($A4="","",$X4*'Dashboard'!$B$13),"")</f>
        <v/>
      </c>
      <c r="AD4" s="54">
        <f>IFERROR(IF($A4="","",$AB4-$AC4),"")</f>
        <v/>
      </c>
      <c r="AE4" s="53" t="n">
        <v>6220</v>
      </c>
      <c r="AF4" s="53" t="n">
        <v>1244</v>
      </c>
      <c r="AG4" s="54">
        <f>IFERROR(IF($A4="","",$AE4*'Dashboard'!$B$14),"")</f>
        <v/>
      </c>
      <c r="AH4" s="54">
        <f>IFERROR(IF($A4="","",$AF4-$AG4),"")</f>
        <v/>
      </c>
      <c r="AI4" s="54">
        <f>IFERROR(IF($A4="","",SUM($Y4,$AB4,$AF4)),"")</f>
        <v/>
      </c>
      <c r="AJ4" s="54">
        <f>IFERROR(IF($A4="","",$R4+$AI4),"")</f>
        <v/>
      </c>
      <c r="AK4" s="53" t="n">
        <v>881.78</v>
      </c>
      <c r="AL4" s="53" t="n">
        <v>22724.79</v>
      </c>
      <c r="AM4" s="53" t="n">
        <v>1007.75</v>
      </c>
      <c r="AN4" s="53" t="n">
        <v>377.91</v>
      </c>
      <c r="AO4" s="53" t="n">
        <v>201.55</v>
      </c>
      <c r="AP4" s="54">
        <f>IFERROR(IF($A4="","",SUM($AK4:$AO4)),"")</f>
        <v/>
      </c>
      <c r="AQ4" s="54">
        <f>IFERROR(IF($A4="","",$AP4-$AJ4),"")</f>
        <v/>
      </c>
      <c r="AR4" s="30">
        <f>IFERROR(IF($A4="","",IF(AND($AQ4&lt;='Dashboard'!$B$11,$AQ4&gt;=0-'Dashboard'!$B$11),"Balanced","Investigate")),"")</f>
        <v/>
      </c>
      <c r="AS4" s="36" t="inlineStr">
        <is>
          <t>Casey Brown</t>
        </is>
      </c>
      <c r="AT4" s="36" t="inlineStr">
        <is>
          <t>Reviewed</t>
        </is>
      </c>
      <c r="AU4" s="36" t="inlineStr">
        <is>
          <t>Taylor Smith</t>
        </is>
      </c>
      <c r="AV4" s="52" t="n">
        <v>46030</v>
      </c>
      <c r="AW4" s="36" t="inlineStr">
        <is>
          <t>Reviewed with no exceptions.</t>
        </is>
      </c>
      <c r="AX4" s="37">
        <f>IFERROR(IF($A4="","",IF($AS4="","Missing preparer",IF($F4&gt;$E4,"Rooms sold exceed sellable rooms",IF(OR($AQ4&gt;'Dashboard'!$B$11,$AQ4&lt;0-'Dashboard'!$B$11),"Reconciliation exception","OK")))),"")</f>
        <v/>
      </c>
    </row>
    <row r="5">
      <c r="A5" s="52" t="n">
        <v>46030</v>
      </c>
      <c r="B5" s="30">
        <f>IFERROR(IF($A5="","",VLOOKUP(MOD($A5-DATE(2026,1,5),7),'Instructions'!$H$2:$I$8,2,0)),"")</f>
        <v/>
      </c>
      <c r="C5" s="31" t="n">
        <v>120</v>
      </c>
      <c r="D5" s="31" t="n">
        <v>2</v>
      </c>
      <c r="E5" s="32">
        <f>IFERROR(IF($A5="","",MAX(0,$C5-$D5)),"")</f>
        <v/>
      </c>
      <c r="F5" s="31" t="n">
        <v>91</v>
      </c>
      <c r="G5" s="31" t="n">
        <v>0</v>
      </c>
      <c r="H5" s="33">
        <f>IFERROR(IF($A5="","",$F5/$E5),"")</f>
        <v/>
      </c>
      <c r="I5" s="53" t="n">
        <v>15288</v>
      </c>
      <c r="J5" s="53" t="n">
        <v>5275</v>
      </c>
      <c r="K5" s="53" t="n">
        <v>2190</v>
      </c>
      <c r="L5" s="53" t="n">
        <v>1080</v>
      </c>
      <c r="M5" s="53" t="n">
        <v>1365</v>
      </c>
      <c r="N5" s="53" t="n">
        <v>365</v>
      </c>
      <c r="O5" s="54">
        <f>IFERROR(IF($A5="","",SUM($I5:$N5)),"")</f>
        <v/>
      </c>
      <c r="P5" s="53" t="n">
        <v>175</v>
      </c>
      <c r="Q5" s="53" t="n">
        <v>0</v>
      </c>
      <c r="R5" s="54">
        <f>IFERROR(IF($A5="","",$O5-$P5+$Q5),"")</f>
        <v/>
      </c>
      <c r="S5" s="54">
        <f>IFERROR(IF($A5="","",SUM($J5:$K5)),"")</f>
        <v/>
      </c>
      <c r="T5" s="54">
        <f>IFERROR(IF($A5="","",SUM($L5:$N5)),"")</f>
        <v/>
      </c>
      <c r="U5" s="54">
        <f>IFERROR(IF($A5="","",$I5/$F5),"")</f>
        <v/>
      </c>
      <c r="V5" s="54">
        <f>IFERROR(IF($A5="","",$I5/$C5),"")</f>
        <v/>
      </c>
      <c r="W5" s="53" t="n">
        <v>15288</v>
      </c>
      <c r="X5" s="53" t="n">
        <v>8910</v>
      </c>
      <c r="Y5" s="53" t="n">
        <v>1911</v>
      </c>
      <c r="Z5" s="54">
        <f>IFERROR(IF($A5="","",$W5*'Dashboard'!$B$12),"")</f>
        <v/>
      </c>
      <c r="AA5" s="54">
        <f>IFERROR(IF($A5="","",$Y5-$Z5),"")</f>
        <v/>
      </c>
      <c r="AB5" s="53" t="n">
        <v>735.08</v>
      </c>
      <c r="AC5" s="54">
        <f>IFERROR(IF($A5="","",$X5*'Dashboard'!$B$13),"")</f>
        <v/>
      </c>
      <c r="AD5" s="54">
        <f>IFERROR(IF($A5="","",$AB5-$AC5),"")</f>
        <v/>
      </c>
      <c r="AE5" s="53" t="n">
        <v>7465</v>
      </c>
      <c r="AF5" s="53" t="n">
        <v>1493</v>
      </c>
      <c r="AG5" s="54">
        <f>IFERROR(IF($A5="","",$AE5*'Dashboard'!$B$14),"")</f>
        <v/>
      </c>
      <c r="AH5" s="54">
        <f>IFERROR(IF($A5="","",$AF5-$AG5),"")</f>
        <v/>
      </c>
      <c r="AI5" s="54">
        <f>IFERROR(IF($A5="","",SUM($Y5,$AB5,$AF5)),"")</f>
        <v/>
      </c>
      <c r="AJ5" s="54">
        <f>IFERROR(IF($A5="","",$R5+$AI5),"")</f>
        <v/>
      </c>
      <c r="AK5" s="53" t="n">
        <v>1033.75</v>
      </c>
      <c r="AL5" s="53" t="n">
        <v>26641.31</v>
      </c>
      <c r="AM5" s="53" t="n">
        <v>1181.43</v>
      </c>
      <c r="AN5" s="53" t="n">
        <v>443.04</v>
      </c>
      <c r="AO5" s="53" t="n">
        <v>236.29</v>
      </c>
      <c r="AP5" s="54">
        <f>IFERROR(IF($A5="","",SUM($AK5:$AO5)),"")</f>
        <v/>
      </c>
      <c r="AQ5" s="54">
        <f>IFERROR(IF($A5="","",$AP5-$AJ5),"")</f>
        <v/>
      </c>
      <c r="AR5" s="30">
        <f>IFERROR(IF($A5="","",IF(AND($AQ5&lt;='Dashboard'!$B$11,$AQ5&gt;=0-'Dashboard'!$B$11),"Balanced","Investigate")),"")</f>
        <v/>
      </c>
      <c r="AS5" s="36" t="inlineStr">
        <is>
          <t>Jordan Lee</t>
        </is>
      </c>
      <c r="AT5" s="36" t="inlineStr">
        <is>
          <t>Pending Review</t>
        </is>
      </c>
      <c r="AU5" s="36" t="inlineStr"/>
      <c r="AV5" s="52" t="n"/>
      <c r="AW5" s="36" t="inlineStr">
        <is>
          <t>Pending management review.</t>
        </is>
      </c>
      <c r="AX5" s="37">
        <f>IFERROR(IF($A5="","",IF($AS5="","Missing preparer",IF($F5&gt;$E5,"Rooms sold exceed sellable rooms",IF(OR($AQ5&gt;'Dashboard'!$B$11,$AQ5&lt;0-'Dashboard'!$B$11),"Reconciliation exception","OK")))),"")</f>
        <v/>
      </c>
    </row>
    <row r="6">
      <c r="A6" s="52" t="n">
        <v>46031</v>
      </c>
      <c r="B6" s="30">
        <f>IFERROR(IF($A6="","",VLOOKUP(MOD($A6-DATE(2026,1,5),7),'Instructions'!$H$2:$I$8,2,0)),"")</f>
        <v/>
      </c>
      <c r="C6" s="31" t="n">
        <v>120</v>
      </c>
      <c r="D6" s="31" t="n">
        <v>1</v>
      </c>
      <c r="E6" s="32">
        <f>IFERROR(IF($A6="","",MAX(0,$C6-$D6)),"")</f>
        <v/>
      </c>
      <c r="F6" s="31" t="n">
        <v>105</v>
      </c>
      <c r="G6" s="31" t="n">
        <v>1</v>
      </c>
      <c r="H6" s="33">
        <f>IFERROR(IF($A6="","",$F6/$E6),"")</f>
        <v/>
      </c>
      <c r="I6" s="53" t="n">
        <v>19845</v>
      </c>
      <c r="J6" s="53" t="n">
        <v>7350</v>
      </c>
      <c r="K6" s="53" t="n">
        <v>3350</v>
      </c>
      <c r="L6" s="53" t="n">
        <v>1390</v>
      </c>
      <c r="M6" s="53" t="n">
        <v>1575</v>
      </c>
      <c r="N6" s="53" t="n">
        <v>590</v>
      </c>
      <c r="O6" s="54">
        <f>IFERROR(IF($A6="","",SUM($I6:$N6)),"")</f>
        <v/>
      </c>
      <c r="P6" s="53" t="n">
        <v>220</v>
      </c>
      <c r="Q6" s="53" t="n">
        <v>-45</v>
      </c>
      <c r="R6" s="54">
        <f>IFERROR(IF($A6="","",$O6-$P6+$Q6),"")</f>
        <v/>
      </c>
      <c r="S6" s="54">
        <f>IFERROR(IF($A6="","",SUM($J6:$K6)),"")</f>
        <v/>
      </c>
      <c r="T6" s="54">
        <f>IFERROR(IF($A6="","",SUM($L6:$N6)),"")</f>
        <v/>
      </c>
      <c r="U6" s="54">
        <f>IFERROR(IF($A6="","",$I6/$F6),"")</f>
        <v/>
      </c>
      <c r="V6" s="54">
        <f>IFERROR(IF($A6="","",$I6/$C6),"")</f>
        <v/>
      </c>
      <c r="W6" s="53" t="n">
        <v>19845</v>
      </c>
      <c r="X6" s="53" t="n">
        <v>12680</v>
      </c>
      <c r="Y6" s="53" t="n">
        <v>2480.62</v>
      </c>
      <c r="Z6" s="54">
        <f>IFERROR(IF($A6="","",$W6*'Dashboard'!$B$12),"")</f>
        <v/>
      </c>
      <c r="AA6" s="54">
        <f>IFERROR(IF($A6="","",$Y6-$Z6),"")</f>
        <v/>
      </c>
      <c r="AB6" s="53" t="n">
        <v>1046.1</v>
      </c>
      <c r="AC6" s="54">
        <f>IFERROR(IF($A6="","",$X6*'Dashboard'!$B$13),"")</f>
        <v/>
      </c>
      <c r="AD6" s="54">
        <f>IFERROR(IF($A6="","",$AB6-$AC6),"")</f>
        <v/>
      </c>
      <c r="AE6" s="53" t="n">
        <v>10700</v>
      </c>
      <c r="AF6" s="53" t="n">
        <v>2140</v>
      </c>
      <c r="AG6" s="54">
        <f>IFERROR(IF($A6="","",$AE6*'Dashboard'!$B$14),"")</f>
        <v/>
      </c>
      <c r="AH6" s="54">
        <f>IFERROR(IF($A6="","",$AF6-$AG6),"")</f>
        <v/>
      </c>
      <c r="AI6" s="54">
        <f>IFERROR(IF($A6="","",SUM($Y6,$AB6,$AF6)),"")</f>
        <v/>
      </c>
      <c r="AJ6" s="54">
        <f>IFERROR(IF($A6="","",$R6+$AI6),"")</f>
        <v/>
      </c>
      <c r="AK6" s="53" t="n">
        <v>1382.57</v>
      </c>
      <c r="AL6" s="53" t="n">
        <v>35038.35</v>
      </c>
      <c r="AM6" s="53" t="n">
        <v>1580.08</v>
      </c>
      <c r="AN6" s="53" t="n">
        <v>1185.06</v>
      </c>
      <c r="AO6" s="53" t="n">
        <v>316.02</v>
      </c>
      <c r="AP6" s="54">
        <f>IFERROR(IF($A6="","",SUM($AK6:$AO6)),"")</f>
        <v/>
      </c>
      <c r="AQ6" s="54">
        <f>IFERROR(IF($A6="","",$AP6-$AJ6),"")</f>
        <v/>
      </c>
      <c r="AR6" s="30">
        <f>IFERROR(IF($A6="","",IF(AND($AQ6&lt;='Dashboard'!$B$11,$AQ6&gt;=0-'Dashboard'!$B$11),"Balanced","Investigate")),"")</f>
        <v/>
      </c>
      <c r="AS6" s="36" t="inlineStr">
        <is>
          <t>Morgan Davis</t>
        </is>
      </c>
      <c r="AT6" s="36" t="inlineStr">
        <is>
          <t>Reviewed</t>
        </is>
      </c>
      <c r="AU6" s="36" t="inlineStr">
        <is>
          <t>Avery Johnson</t>
        </is>
      </c>
      <c r="AV6" s="52" t="n">
        <v>46032</v>
      </c>
      <c r="AW6" s="36" t="inlineStr">
        <is>
          <t>Reviewed with no exceptions.</t>
        </is>
      </c>
      <c r="AX6" s="37">
        <f>IFERROR(IF($A6="","",IF($AS6="","Missing preparer",IF($F6&gt;$E6,"Rooms sold exceed sellable rooms",IF(OR($AQ6&gt;'Dashboard'!$B$11,$AQ6&lt;0-'Dashboard'!$B$11),"Reconciliation exception","OK")))),"")</f>
        <v/>
      </c>
    </row>
    <row r="7">
      <c r="A7" s="52" t="n">
        <v>46032</v>
      </c>
      <c r="B7" s="30">
        <f>IFERROR(IF($A7="","",VLOOKUP(MOD($A7-DATE(2026,1,5),7),'Instructions'!$H$2:$I$8,2,0)),"")</f>
        <v/>
      </c>
      <c r="C7" s="31" t="n">
        <v>120</v>
      </c>
      <c r="D7" s="31" t="n">
        <v>2</v>
      </c>
      <c r="E7" s="32">
        <f>IFERROR(IF($A7="","",MAX(0,$C7-$D7)),"")</f>
        <v/>
      </c>
      <c r="F7" s="31" t="n">
        <v>113</v>
      </c>
      <c r="G7" s="31" t="n">
        <v>0</v>
      </c>
      <c r="H7" s="33">
        <f>IFERROR(IF($A7="","",$F7/$E7),"")</f>
        <v/>
      </c>
      <c r="I7" s="53" t="n">
        <v>23617</v>
      </c>
      <c r="J7" s="53" t="n">
        <v>8850</v>
      </c>
      <c r="K7" s="53" t="n">
        <v>4120</v>
      </c>
      <c r="L7" s="53" t="n">
        <v>1560</v>
      </c>
      <c r="M7" s="53" t="n">
        <v>1695</v>
      </c>
      <c r="N7" s="53" t="n">
        <v>720</v>
      </c>
      <c r="O7" s="54">
        <f>IFERROR(IF($A7="","",SUM($I7:$N7)),"")</f>
        <v/>
      </c>
      <c r="P7" s="53" t="n">
        <v>260</v>
      </c>
      <c r="Q7" s="53" t="n">
        <v>65</v>
      </c>
      <c r="R7" s="54">
        <f>IFERROR(IF($A7="","",$O7-$P7+$Q7),"")</f>
        <v/>
      </c>
      <c r="S7" s="54">
        <f>IFERROR(IF($A7="","",SUM($J7:$K7)),"")</f>
        <v/>
      </c>
      <c r="T7" s="54">
        <f>IFERROR(IF($A7="","",SUM($L7:$N7)),"")</f>
        <v/>
      </c>
      <c r="U7" s="54">
        <f>IFERROR(IF($A7="","",$I7/$F7),"")</f>
        <v/>
      </c>
      <c r="V7" s="54">
        <f>IFERROR(IF($A7="","",$I7/$C7),"")</f>
        <v/>
      </c>
      <c r="W7" s="53" t="n">
        <v>23617</v>
      </c>
      <c r="X7" s="53" t="n">
        <v>15250</v>
      </c>
      <c r="Y7" s="53" t="n">
        <v>2952.12</v>
      </c>
      <c r="Z7" s="54">
        <f>IFERROR(IF($A7="","",$W7*'Dashboard'!$B$12),"")</f>
        <v/>
      </c>
      <c r="AA7" s="54">
        <f>IFERROR(IF($A7="","",$Y7-$Z7),"")</f>
        <v/>
      </c>
      <c r="AB7" s="53" t="n">
        <v>1258.12</v>
      </c>
      <c r="AC7" s="54">
        <f>IFERROR(IF($A7="","",$X7*'Dashboard'!$B$13),"")</f>
        <v/>
      </c>
      <c r="AD7" s="54">
        <f>IFERROR(IF($A7="","",$AB7-$AC7),"")</f>
        <v/>
      </c>
      <c r="AE7" s="53" t="n">
        <v>12970</v>
      </c>
      <c r="AF7" s="53" t="n">
        <v>2594</v>
      </c>
      <c r="AG7" s="54">
        <f>IFERROR(IF($A7="","",$AE7*'Dashboard'!$B$14),"")</f>
        <v/>
      </c>
      <c r="AH7" s="54">
        <f>IFERROR(IF($A7="","",$AF7-$AG7),"")</f>
        <v/>
      </c>
      <c r="AI7" s="54">
        <f>IFERROR(IF($A7="","",SUM($Y7,$AB7,$AF7)),"")</f>
        <v/>
      </c>
      <c r="AJ7" s="54">
        <f>IFERROR(IF($A7="","",$R7+$AI7),"")</f>
        <v/>
      </c>
      <c r="AK7" s="53" t="n">
        <v>1650.98</v>
      </c>
      <c r="AL7" s="53" t="n">
        <v>40425.41</v>
      </c>
      <c r="AM7" s="53" t="n">
        <v>3301.96</v>
      </c>
      <c r="AN7" s="53" t="n">
        <v>1415.13</v>
      </c>
      <c r="AO7" s="53" t="n">
        <v>377.37</v>
      </c>
      <c r="AP7" s="54">
        <f>IFERROR(IF($A7="","",SUM($AK7:$AO7)),"")</f>
        <v/>
      </c>
      <c r="AQ7" s="54">
        <f>IFERROR(IF($A7="","",$AP7-$AJ7),"")</f>
        <v/>
      </c>
      <c r="AR7" s="30">
        <f>IFERROR(IF($A7="","",IF(AND($AQ7&lt;='Dashboard'!$B$11,$AQ7&gt;=0-'Dashboard'!$B$11),"Balanced","Investigate")),"")</f>
        <v/>
      </c>
      <c r="AS7" s="36" t="inlineStr">
        <is>
          <t>Casey Brown</t>
        </is>
      </c>
      <c r="AT7" s="36" t="inlineStr">
        <is>
          <t>Reviewed</t>
        </is>
      </c>
      <c r="AU7" s="36" t="inlineStr">
        <is>
          <t>Taylor Smith</t>
        </is>
      </c>
      <c r="AV7" s="52" t="n">
        <v>46033</v>
      </c>
      <c r="AW7" s="36" t="inlineStr">
        <is>
          <t>Reviewed with no exceptions.</t>
        </is>
      </c>
      <c r="AX7" s="37">
        <f>IFERROR(IF($A7="","",IF($AS7="","Missing preparer",IF($F7&gt;$E7,"Rooms sold exceed sellable rooms",IF(OR($AQ7&gt;'Dashboard'!$B$11,$AQ7&lt;0-'Dashboard'!$B$11),"Reconciliation exception","OK")))),"")</f>
        <v/>
      </c>
    </row>
    <row r="8">
      <c r="A8" s="52" t="n">
        <v>46033</v>
      </c>
      <c r="B8" s="30">
        <f>IFERROR(IF($A8="","",VLOOKUP(MOD($A8-DATE(2026,1,5),7),'Instructions'!$H$2:$I$8,2,0)),"")</f>
        <v/>
      </c>
      <c r="C8" s="31" t="n">
        <v>120</v>
      </c>
      <c r="D8" s="31" t="n">
        <v>2</v>
      </c>
      <c r="E8" s="32">
        <f>IFERROR(IF($A8="","",MAX(0,$C8-$D8)),"")</f>
        <v/>
      </c>
      <c r="F8" s="31" t="n">
        <v>108</v>
      </c>
      <c r="G8" s="31" t="n">
        <v>0</v>
      </c>
      <c r="H8" s="33">
        <f>IFERROR(IF($A8="","",$F8/$E8),"")</f>
        <v/>
      </c>
      <c r="I8" s="53" t="n">
        <v>21384</v>
      </c>
      <c r="J8" s="53" t="n">
        <v>7920</v>
      </c>
      <c r="K8" s="53" t="n">
        <v>3580</v>
      </c>
      <c r="L8" s="53" t="n">
        <v>1490</v>
      </c>
      <c r="M8" s="53" t="n">
        <v>1620</v>
      </c>
      <c r="N8" s="53" t="n">
        <v>610</v>
      </c>
      <c r="O8" s="54">
        <f>IFERROR(IF($A8="","",SUM($I8:$N8)),"")</f>
        <v/>
      </c>
      <c r="P8" s="53" t="n">
        <v>210</v>
      </c>
      <c r="Q8" s="53" t="n">
        <v>0</v>
      </c>
      <c r="R8" s="54">
        <f>IFERROR(IF($A8="","",$O8-$P8+$Q8),"")</f>
        <v/>
      </c>
      <c r="S8" s="54">
        <f>IFERROR(IF($A8="","",SUM($J8:$K8)),"")</f>
        <v/>
      </c>
      <c r="T8" s="54">
        <f>IFERROR(IF($A8="","",SUM($L8:$N8)),"")</f>
        <v/>
      </c>
      <c r="U8" s="54">
        <f>IFERROR(IF($A8="","",$I8/$F8),"")</f>
        <v/>
      </c>
      <c r="V8" s="54">
        <f>IFERROR(IF($A8="","",$I8/$C8),"")</f>
        <v/>
      </c>
      <c r="W8" s="53" t="n">
        <v>21384</v>
      </c>
      <c r="X8" s="53" t="n">
        <v>13600</v>
      </c>
      <c r="Y8" s="53" t="n">
        <v>2673</v>
      </c>
      <c r="Z8" s="54">
        <f>IFERROR(IF($A8="","",$W8*'Dashboard'!$B$12),"")</f>
        <v/>
      </c>
      <c r="AA8" s="54">
        <f>IFERROR(IF($A8="","",$Y8-$Z8),"")</f>
        <v/>
      </c>
      <c r="AB8" s="53" t="n">
        <v>1122</v>
      </c>
      <c r="AC8" s="54">
        <f>IFERROR(IF($A8="","",$X8*'Dashboard'!$B$13),"")</f>
        <v/>
      </c>
      <c r="AD8" s="54">
        <f>IFERROR(IF($A8="","",$AB8-$AC8),"")</f>
        <v/>
      </c>
      <c r="AE8" s="53" t="n">
        <v>11500</v>
      </c>
      <c r="AF8" s="53" t="n">
        <v>2290.6</v>
      </c>
      <c r="AG8" s="54">
        <f>IFERROR(IF($A8="","",$AE8*'Dashboard'!$B$14),"")</f>
        <v/>
      </c>
      <c r="AH8" s="54">
        <f>IFERROR(IF($A8="","",$AF8-$AG8),"")</f>
        <v/>
      </c>
      <c r="AI8" s="54">
        <f>IFERROR(IF($A8="","",SUM($Y8,$AB8,$AF8)),"")</f>
        <v/>
      </c>
      <c r="AJ8" s="54">
        <f>IFERROR(IF($A8="","",$R8+$AI8),"")</f>
        <v/>
      </c>
      <c r="AK8" s="53" t="n">
        <v>1487.23</v>
      </c>
      <c r="AL8" s="53" t="n">
        <v>37690.57</v>
      </c>
      <c r="AM8" s="53" t="n">
        <v>1699.69</v>
      </c>
      <c r="AN8" s="53" t="n">
        <v>1274.77</v>
      </c>
      <c r="AO8" s="53" t="n">
        <v>339.94</v>
      </c>
      <c r="AP8" s="54">
        <f>IFERROR(IF($A8="","",SUM($AK8:$AO8)),"")</f>
        <v/>
      </c>
      <c r="AQ8" s="54">
        <f>IFERROR(IF($A8="","",$AP8-$AJ8),"")</f>
        <v/>
      </c>
      <c r="AR8" s="30">
        <f>IFERROR(IF($A8="","",IF(AND($AQ8&lt;='Dashboard'!$B$11,$AQ8&gt;=0-'Dashboard'!$B$11),"Balanced","Investigate")),"")</f>
        <v/>
      </c>
      <c r="AS8" s="36" t="inlineStr">
        <is>
          <t>Jordan Lee</t>
        </is>
      </c>
      <c r="AT8" s="36" t="inlineStr">
        <is>
          <t>Follow-Up Required</t>
        </is>
      </c>
      <c r="AU8" s="36" t="inlineStr">
        <is>
          <t>Avery Johnson</t>
        </is>
      </c>
      <c r="AV8" s="52" t="n">
        <v>46034</v>
      </c>
      <c r="AW8" s="36" t="inlineStr">
        <is>
          <t>Reviewed with no exceptions.</t>
        </is>
      </c>
      <c r="AX8" s="37">
        <f>IFERROR(IF($A8="","",IF($AS8="","Missing preparer",IF($F8&gt;$E8,"Rooms sold exceed sellable rooms",IF(OR($AQ8&gt;'Dashboard'!$B$11,$AQ8&lt;0-'Dashboard'!$B$11),"Reconciliation exception","OK")))),"")</f>
        <v/>
      </c>
    </row>
    <row r="9">
      <c r="A9" s="52" t="n">
        <v>46034</v>
      </c>
      <c r="B9" s="30">
        <f>IFERROR(IF($A9="","",VLOOKUP(MOD($A9-DATE(2026,1,5),7),'Instructions'!$H$2:$I$8,2,0)),"")</f>
        <v/>
      </c>
      <c r="C9" s="31" t="n">
        <v>120</v>
      </c>
      <c r="D9" s="31" t="n">
        <v>3</v>
      </c>
      <c r="E9" s="32">
        <f>IFERROR(IF($A9="","",MAX(0,$C9-$D9)),"")</f>
        <v/>
      </c>
      <c r="F9" s="31" t="n">
        <v>87</v>
      </c>
      <c r="G9" s="31" t="n">
        <v>0</v>
      </c>
      <c r="H9" s="33">
        <f>IFERROR(IF($A9="","",$F9/$E9),"")</f>
        <v/>
      </c>
      <c r="I9" s="53" t="n">
        <v>14877</v>
      </c>
      <c r="J9" s="53" t="n">
        <v>4860</v>
      </c>
      <c r="K9" s="53" t="n">
        <v>1930</v>
      </c>
      <c r="L9" s="53" t="n">
        <v>1040</v>
      </c>
      <c r="M9" s="53" t="n">
        <v>1305</v>
      </c>
      <c r="N9" s="53" t="n">
        <v>390</v>
      </c>
      <c r="O9" s="54">
        <f>IFERROR(IF($A9="","",SUM($I9:$N9)),"")</f>
        <v/>
      </c>
      <c r="P9" s="53" t="n">
        <v>155</v>
      </c>
      <c r="Q9" s="53" t="n">
        <v>-20</v>
      </c>
      <c r="R9" s="54">
        <f>IFERROR(IF($A9="","",$O9-$P9+$Q9),"")</f>
        <v/>
      </c>
      <c r="S9" s="54">
        <f>IFERROR(IF($A9="","",SUM($J9:$K9)),"")</f>
        <v/>
      </c>
      <c r="T9" s="54">
        <f>IFERROR(IF($A9="","",SUM($L9:$N9)),"")</f>
        <v/>
      </c>
      <c r="U9" s="54">
        <f>IFERROR(IF($A9="","",$I9/$F9),"")</f>
        <v/>
      </c>
      <c r="V9" s="54">
        <f>IFERROR(IF($A9="","",$I9/$C9),"")</f>
        <v/>
      </c>
      <c r="W9" s="53" t="n">
        <v>14877</v>
      </c>
      <c r="X9" s="53" t="n">
        <v>8220</v>
      </c>
      <c r="Y9" s="53" t="n">
        <v>1870.97</v>
      </c>
      <c r="Z9" s="54">
        <f>IFERROR(IF($A9="","",$W9*'Dashboard'!$B$12),"")</f>
        <v/>
      </c>
      <c r="AA9" s="54">
        <f>IFERROR(IF($A9="","",$Y9-$Z9),"")</f>
        <v/>
      </c>
      <c r="AB9" s="53" t="n">
        <v>678.15</v>
      </c>
      <c r="AC9" s="54">
        <f>IFERROR(IF($A9="","",$X9*'Dashboard'!$B$13),"")</f>
        <v/>
      </c>
      <c r="AD9" s="54">
        <f>IFERROR(IF($A9="","",$AB9-$AC9),"")</f>
        <v/>
      </c>
      <c r="AE9" s="53" t="n">
        <v>6790</v>
      </c>
      <c r="AF9" s="53" t="n">
        <v>1358</v>
      </c>
      <c r="AG9" s="54">
        <f>IFERROR(IF($A9="","",$AE9*'Dashboard'!$B$14),"")</f>
        <v/>
      </c>
      <c r="AH9" s="54">
        <f>IFERROR(IF($A9="","",$AF9-$AG9),"")</f>
        <v/>
      </c>
      <c r="AI9" s="54">
        <f>IFERROR(IF($A9="","",SUM($Y9,$AB9,$AF9)),"")</f>
        <v/>
      </c>
      <c r="AJ9" s="54">
        <f>IFERROR(IF($A9="","",$R9+$AI9),"")</f>
        <v/>
      </c>
      <c r="AK9" s="53" t="n">
        <v>984.6900000000001</v>
      </c>
      <c r="AL9" s="53" t="n">
        <v>25376.99</v>
      </c>
      <c r="AM9" s="53" t="n">
        <v>1125.37</v>
      </c>
      <c r="AN9" s="53" t="n">
        <v>422.01</v>
      </c>
      <c r="AO9" s="53" t="n">
        <v>225.07</v>
      </c>
      <c r="AP9" s="54">
        <f>IFERROR(IF($A9="","",SUM($AK9:$AO9)),"")</f>
        <v/>
      </c>
      <c r="AQ9" s="54">
        <f>IFERROR(IF($A9="","",$AP9-$AJ9),"")</f>
        <v/>
      </c>
      <c r="AR9" s="30">
        <f>IFERROR(IF($A9="","",IF(AND($AQ9&lt;='Dashboard'!$B$11,$AQ9&gt;=0-'Dashboard'!$B$11),"Balanced","Investigate")),"")</f>
        <v/>
      </c>
      <c r="AS9" s="36" t="inlineStr">
        <is>
          <t>Morgan Davis</t>
        </is>
      </c>
      <c r="AT9" s="36" t="inlineStr">
        <is>
          <t>Pending Review</t>
        </is>
      </c>
      <c r="AU9" s="36" t="inlineStr"/>
      <c r="AV9" s="52" t="n"/>
      <c r="AW9" s="36" t="inlineStr">
        <is>
          <t>Pending management review.</t>
        </is>
      </c>
      <c r="AX9" s="37">
        <f>IFERROR(IF($A9="","",IF($AS9="","Missing preparer",IF($F9&gt;$E9,"Rooms sold exceed sellable rooms",IF(OR($AQ9&gt;'Dashboard'!$B$11,$AQ9&lt;0-'Dashboard'!$B$11),"Reconciliation exception","OK")))),"")</f>
        <v/>
      </c>
    </row>
    <row r="10">
      <c r="A10" s="52" t="n">
        <v>46035</v>
      </c>
      <c r="B10" s="30">
        <f>IFERROR(IF($A10="","",VLOOKUP(MOD($A10-DATE(2026,1,5),7),'Instructions'!$H$2:$I$8,2,0)),"")</f>
        <v/>
      </c>
      <c r="C10" s="31" t="n">
        <v>120</v>
      </c>
      <c r="D10" s="31" t="n">
        <v>4</v>
      </c>
      <c r="E10" s="32">
        <f>IFERROR(IF($A10="","",MAX(0,$C10-$D10)),"")</f>
        <v/>
      </c>
      <c r="F10" s="31" t="n">
        <v>79</v>
      </c>
      <c r="G10" s="31" t="n">
        <v>1</v>
      </c>
      <c r="H10" s="33">
        <f>IFERROR(IF($A10="","",$F10/$E10),"")</f>
        <v/>
      </c>
      <c r="I10" s="53" t="n">
        <v>12798</v>
      </c>
      <c r="J10" s="53" t="n">
        <v>4210</v>
      </c>
      <c r="K10" s="53" t="n">
        <v>1650</v>
      </c>
      <c r="L10" s="53" t="n">
        <v>920</v>
      </c>
      <c r="M10" s="53" t="n">
        <v>1185</v>
      </c>
      <c r="N10" s="53" t="n">
        <v>335</v>
      </c>
      <c r="O10" s="54">
        <f>IFERROR(IF($A10="","",SUM($I10:$N10)),"")</f>
        <v/>
      </c>
      <c r="P10" s="53" t="n">
        <v>110</v>
      </c>
      <c r="Q10" s="53" t="n">
        <v>15</v>
      </c>
      <c r="R10" s="54">
        <f>IFERROR(IF($A10="","",$O10-$P10+$Q10),"")</f>
        <v/>
      </c>
      <c r="S10" s="54">
        <f>IFERROR(IF($A10="","",SUM($J10:$K10)),"")</f>
        <v/>
      </c>
      <c r="T10" s="54">
        <f>IFERROR(IF($A10="","",SUM($L10:$N10)),"")</f>
        <v/>
      </c>
      <c r="U10" s="54">
        <f>IFERROR(IF($A10="","",$I10/$F10),"")</f>
        <v/>
      </c>
      <c r="V10" s="54">
        <f>IFERROR(IF($A10="","",$I10/$C10),"")</f>
        <v/>
      </c>
      <c r="W10" s="53" t="n">
        <v>12798</v>
      </c>
      <c r="X10" s="53" t="n">
        <v>7115</v>
      </c>
      <c r="Y10" s="53" t="n">
        <v>1599.75</v>
      </c>
      <c r="Z10" s="54">
        <f>IFERROR(IF($A10="","",$W10*'Dashboard'!$B$12),"")</f>
        <v/>
      </c>
      <c r="AA10" s="54">
        <f>IFERROR(IF($A10="","",$Y10-$Z10),"")</f>
        <v/>
      </c>
      <c r="AB10" s="53" t="n">
        <v>586.99</v>
      </c>
      <c r="AC10" s="54">
        <f>IFERROR(IF($A10="","",$X10*'Dashboard'!$B$13),"")</f>
        <v/>
      </c>
      <c r="AD10" s="54">
        <f>IFERROR(IF($A10="","",$AB10-$AC10),"")</f>
        <v/>
      </c>
      <c r="AE10" s="53" t="n">
        <v>5860</v>
      </c>
      <c r="AF10" s="53" t="n">
        <v>1172</v>
      </c>
      <c r="AG10" s="54">
        <f>IFERROR(IF($A10="","",$AE10*'Dashboard'!$B$14),"")</f>
        <v/>
      </c>
      <c r="AH10" s="54">
        <f>IFERROR(IF($A10="","",$AF10-$AG10),"")</f>
        <v/>
      </c>
      <c r="AI10" s="54">
        <f>IFERROR(IF($A10="","",SUM($Y10,$AB10,$AF10)),"")</f>
        <v/>
      </c>
      <c r="AJ10" s="54">
        <f>IFERROR(IF($A10="","",$R10+$AI10),"")</f>
        <v/>
      </c>
      <c r="AK10" s="53" t="n">
        <v>852.62</v>
      </c>
      <c r="AL10" s="53" t="n">
        <v>21973.26</v>
      </c>
      <c r="AM10" s="53" t="n">
        <v>974.42</v>
      </c>
      <c r="AN10" s="53" t="n">
        <v>365.41</v>
      </c>
      <c r="AO10" s="53" t="n">
        <v>194.88</v>
      </c>
      <c r="AP10" s="54">
        <f>IFERROR(IF($A10="","",SUM($AK10:$AO10)),"")</f>
        <v/>
      </c>
      <c r="AQ10" s="54">
        <f>IFERROR(IF($A10="","",$AP10-$AJ10),"")</f>
        <v/>
      </c>
      <c r="AR10" s="30">
        <f>IFERROR(IF($A10="","",IF(AND($AQ10&lt;='Dashboard'!$B$11,$AQ10&gt;=0-'Dashboard'!$B$11),"Balanced","Investigate")),"")</f>
        <v/>
      </c>
      <c r="AS10" s="36" t="inlineStr">
        <is>
          <t>Casey Brown</t>
        </is>
      </c>
      <c r="AT10" s="36" t="inlineStr">
        <is>
          <t>Reviewed</t>
        </is>
      </c>
      <c r="AU10" s="36" t="inlineStr">
        <is>
          <t>Taylor Smith</t>
        </is>
      </c>
      <c r="AV10" s="52" t="n">
        <v>46036</v>
      </c>
      <c r="AW10" s="36" t="inlineStr">
        <is>
          <t>Reviewed with no exceptions.</t>
        </is>
      </c>
      <c r="AX10" s="37">
        <f>IFERROR(IF($A10="","",IF($AS10="","Missing preparer",IF($F10&gt;$E10,"Rooms sold exceed sellable rooms",IF(OR($AQ10&gt;'Dashboard'!$B$11,$AQ10&lt;0-'Dashboard'!$B$11),"Reconciliation exception","OK")))),"")</f>
        <v/>
      </c>
    </row>
    <row r="11">
      <c r="A11" s="52" t="n">
        <v>46036</v>
      </c>
      <c r="B11" s="30">
        <f>IFERROR(IF($A11="","",VLOOKUP(MOD($A11-DATE(2026,1,5),7),'Instructions'!$H$2:$I$8,2,0)),"")</f>
        <v/>
      </c>
      <c r="C11" s="31" t="n">
        <v>120</v>
      </c>
      <c r="D11" s="31" t="n">
        <v>2</v>
      </c>
      <c r="E11" s="32">
        <f>IFERROR(IF($A11="","",MAX(0,$C11-$D11)),"")</f>
        <v/>
      </c>
      <c r="F11" s="31" t="n">
        <v>96</v>
      </c>
      <c r="G11" s="31" t="n">
        <v>0</v>
      </c>
      <c r="H11" s="33">
        <f>IFERROR(IF($A11="","",$F11/$E11),"")</f>
        <v/>
      </c>
      <c r="I11" s="53" t="n">
        <v>17664</v>
      </c>
      <c r="J11" s="53" t="n">
        <v>6380</v>
      </c>
      <c r="K11" s="53" t="n">
        <v>2840</v>
      </c>
      <c r="L11" s="53" t="n">
        <v>1270</v>
      </c>
      <c r="M11" s="53" t="n">
        <v>1440</v>
      </c>
      <c r="N11" s="53" t="n">
        <v>505</v>
      </c>
      <c r="O11" s="54">
        <f>IFERROR(IF($A11="","",SUM($I11:$N11)),"")</f>
        <v/>
      </c>
      <c r="P11" s="53" t="n">
        <v>185</v>
      </c>
      <c r="Q11" s="53" t="n">
        <v>0</v>
      </c>
      <c r="R11" s="54">
        <f>IFERROR(IF($A11="","",$O11-$P11+$Q11),"")</f>
        <v/>
      </c>
      <c r="S11" s="54">
        <f>IFERROR(IF($A11="","",SUM($J11:$K11)),"")</f>
        <v/>
      </c>
      <c r="T11" s="54">
        <f>IFERROR(IF($A11="","",SUM($L11:$N11)),"")</f>
        <v/>
      </c>
      <c r="U11" s="54">
        <f>IFERROR(IF($A11="","",$I11/$F11),"")</f>
        <v/>
      </c>
      <c r="V11" s="54">
        <f>IFERROR(IF($A11="","",$I11/$C11),"")</f>
        <v/>
      </c>
      <c r="W11" s="53" t="n">
        <v>17664</v>
      </c>
      <c r="X11" s="53" t="n">
        <v>10995</v>
      </c>
      <c r="Y11" s="53" t="n">
        <v>2208</v>
      </c>
      <c r="Z11" s="54">
        <f>IFERROR(IF($A11="","",$W11*'Dashboard'!$B$12),"")</f>
        <v/>
      </c>
      <c r="AA11" s="54">
        <f>IFERROR(IF($A11="","",$Y11-$Z11),"")</f>
        <v/>
      </c>
      <c r="AB11" s="53" t="n">
        <v>907.09</v>
      </c>
      <c r="AC11" s="54">
        <f>IFERROR(IF($A11="","",$X11*'Dashboard'!$B$13),"")</f>
        <v/>
      </c>
      <c r="AD11" s="54">
        <f>IFERROR(IF($A11="","",$AB11-$AC11),"")</f>
        <v/>
      </c>
      <c r="AE11" s="53" t="n">
        <v>9220</v>
      </c>
      <c r="AF11" s="53" t="n">
        <v>1844</v>
      </c>
      <c r="AG11" s="54">
        <f>IFERROR(IF($A11="","",$AE11*'Dashboard'!$B$14),"")</f>
        <v/>
      </c>
      <c r="AH11" s="54">
        <f>IFERROR(IF($A11="","",$AF11-$AG11),"")</f>
        <v/>
      </c>
      <c r="AI11" s="54">
        <f>IFERROR(IF($A11="","",SUM($Y11,$AB11,$AF11)),"")</f>
        <v/>
      </c>
      <c r="AJ11" s="54">
        <f>IFERROR(IF($A11="","",$R11+$AI11),"")</f>
        <v/>
      </c>
      <c r="AK11" s="53" t="n">
        <v>1220.59</v>
      </c>
      <c r="AL11" s="53" t="n">
        <v>30410.03</v>
      </c>
      <c r="AM11" s="53" t="n">
        <v>2441.17</v>
      </c>
      <c r="AN11" s="53" t="n">
        <v>523.11</v>
      </c>
      <c r="AO11" s="53" t="n">
        <v>278.99</v>
      </c>
      <c r="AP11" s="54">
        <f>IFERROR(IF($A11="","",SUM($AK11:$AO11)),"")</f>
        <v/>
      </c>
      <c r="AQ11" s="54">
        <f>IFERROR(IF($A11="","",$AP11-$AJ11),"")</f>
        <v/>
      </c>
      <c r="AR11" s="30">
        <f>IFERROR(IF($A11="","",IF(AND($AQ11&lt;='Dashboard'!$B$11,$AQ11&gt;=0-'Dashboard'!$B$11),"Balanced","Investigate")),"")</f>
        <v/>
      </c>
      <c r="AS11" s="36" t="inlineStr">
        <is>
          <t>Jordan Lee</t>
        </is>
      </c>
      <c r="AT11" s="36" t="inlineStr">
        <is>
          <t>Reviewed</t>
        </is>
      </c>
      <c r="AU11" s="36" t="inlineStr">
        <is>
          <t>Avery Johnson</t>
        </is>
      </c>
      <c r="AV11" s="52" t="n">
        <v>46037</v>
      </c>
      <c r="AW11" s="36" t="inlineStr">
        <is>
          <t>Reviewed with no exceptions.</t>
        </is>
      </c>
      <c r="AX11" s="37">
        <f>IFERROR(IF($A11="","",IF($AS11="","Missing preparer",IF($F11&gt;$E11,"Rooms sold exceed sellable rooms",IF(OR($AQ11&gt;'Dashboard'!$B$11,$AQ11&lt;0-'Dashboard'!$B$11),"Reconciliation exception","OK")))),"")</f>
        <v/>
      </c>
    </row>
    <row r="12">
      <c r="A12" s="52" t="n"/>
      <c r="B12" s="30">
        <f>IFERROR(IF($A12="","",VLOOKUP(MOD($A12-DATE(2026,1,5),7),'Instructions'!$H$2:$I$8,2,0)),"")</f>
        <v/>
      </c>
      <c r="C12" s="31" t="n"/>
      <c r="D12" s="31" t="n"/>
      <c r="E12" s="32">
        <f>IFERROR(IF($A12="","",MAX(0,$C12-$D12)),"")</f>
        <v/>
      </c>
      <c r="F12" s="31" t="n"/>
      <c r="G12" s="31" t="n"/>
      <c r="H12" s="33">
        <f>IFERROR(IF($A12="","",$F12/$E12),"")</f>
        <v/>
      </c>
      <c r="I12" s="53" t="n"/>
      <c r="J12" s="53" t="n"/>
      <c r="K12" s="53" t="n"/>
      <c r="L12" s="53" t="n"/>
      <c r="M12" s="53" t="n"/>
      <c r="N12" s="53" t="n"/>
      <c r="O12" s="54">
        <f>IFERROR(IF($A12="","",SUM($I12:$N12)),"")</f>
        <v/>
      </c>
      <c r="P12" s="53" t="n"/>
      <c r="Q12" s="53" t="n"/>
      <c r="R12" s="54">
        <f>IFERROR(IF($A12="","",$O12-$P12+$Q12),"")</f>
        <v/>
      </c>
      <c r="S12" s="54">
        <f>IFERROR(IF($A12="","",SUM($J12:$K12)),"")</f>
        <v/>
      </c>
      <c r="T12" s="54">
        <f>IFERROR(IF($A12="","",SUM($L12:$N12)),"")</f>
        <v/>
      </c>
      <c r="U12" s="54">
        <f>IFERROR(IF($A12="","",$I12/$F12),"")</f>
        <v/>
      </c>
      <c r="V12" s="54">
        <f>IFERROR(IF($A12="","",$I12/$C12),"")</f>
        <v/>
      </c>
      <c r="W12" s="53" t="n"/>
      <c r="X12" s="53" t="n"/>
      <c r="Y12" s="53" t="n"/>
      <c r="Z12" s="54">
        <f>IFERROR(IF($A12="","",$W12*'Dashboard'!$B$12),"")</f>
        <v/>
      </c>
      <c r="AA12" s="54">
        <f>IFERROR(IF($A12="","",$Y12-$Z12),"")</f>
        <v/>
      </c>
      <c r="AB12" s="53" t="n"/>
      <c r="AC12" s="54">
        <f>IFERROR(IF($A12="","",$X12*'Dashboard'!$B$13),"")</f>
        <v/>
      </c>
      <c r="AD12" s="54">
        <f>IFERROR(IF($A12="","",$AB12-$AC12),"")</f>
        <v/>
      </c>
      <c r="AE12" s="53" t="n"/>
      <c r="AF12" s="53" t="n"/>
      <c r="AG12" s="54">
        <f>IFERROR(IF($A12="","",$AE12*'Dashboard'!$B$14),"")</f>
        <v/>
      </c>
      <c r="AH12" s="54">
        <f>IFERROR(IF($A12="","",$AF12-$AG12),"")</f>
        <v/>
      </c>
      <c r="AI12" s="54">
        <f>IFERROR(IF($A12="","",SUM($Y12,$AB12,$AF12)),"")</f>
        <v/>
      </c>
      <c r="AJ12" s="54">
        <f>IFERROR(IF($A12="","",$R12+$AI12),"")</f>
        <v/>
      </c>
      <c r="AK12" s="53" t="n"/>
      <c r="AL12" s="53" t="n"/>
      <c r="AM12" s="53" t="n"/>
      <c r="AN12" s="53" t="n"/>
      <c r="AO12" s="53" t="n"/>
      <c r="AP12" s="54">
        <f>IFERROR(IF($A12="","",SUM($AK12:$AO12)),"")</f>
        <v/>
      </c>
      <c r="AQ12" s="54">
        <f>IFERROR(IF($A12="","",$AP12-$AJ12),"")</f>
        <v/>
      </c>
      <c r="AR12" s="30">
        <f>IFERROR(IF($A12="","",IF(AND($AQ12&lt;='Dashboard'!$B$11,$AQ12&gt;=0-'Dashboard'!$B$11),"Balanced","Investigate")),"")</f>
        <v/>
      </c>
      <c r="AS12" s="36" t="n"/>
      <c r="AT12" s="36" t="n"/>
      <c r="AU12" s="36" t="n"/>
      <c r="AV12" s="52" t="n"/>
      <c r="AW12" s="36" t="n"/>
      <c r="AX12" s="37">
        <f>IFERROR(IF($A12="","",IF($AS12="","Missing preparer",IF($F12&gt;$E12,"Rooms sold exceed sellable rooms",IF(OR($AQ12&gt;'Dashboard'!$B$11,$AQ12&lt;0-'Dashboard'!$B$11),"Reconciliation exception","OK")))),"")</f>
        <v/>
      </c>
    </row>
    <row r="13">
      <c r="A13" s="52" t="n"/>
      <c r="B13" s="30">
        <f>IFERROR(IF($A13="","",VLOOKUP(MOD($A13-DATE(2026,1,5),7),'Instructions'!$H$2:$I$8,2,0)),"")</f>
        <v/>
      </c>
      <c r="C13" s="31" t="n"/>
      <c r="D13" s="31" t="n"/>
      <c r="E13" s="32">
        <f>IFERROR(IF($A13="","",MAX(0,$C13-$D13)),"")</f>
        <v/>
      </c>
      <c r="F13" s="31" t="n"/>
      <c r="G13" s="31" t="n"/>
      <c r="H13" s="33">
        <f>IFERROR(IF($A13="","",$F13/$E13),"")</f>
        <v/>
      </c>
      <c r="I13" s="53" t="n"/>
      <c r="J13" s="53" t="n"/>
      <c r="K13" s="53" t="n"/>
      <c r="L13" s="53" t="n"/>
      <c r="M13" s="53" t="n"/>
      <c r="N13" s="53" t="n"/>
      <c r="O13" s="54">
        <f>IFERROR(IF($A13="","",SUM($I13:$N13)),"")</f>
        <v/>
      </c>
      <c r="P13" s="53" t="n"/>
      <c r="Q13" s="53" t="n"/>
      <c r="R13" s="54">
        <f>IFERROR(IF($A13="","",$O13-$P13+$Q13),"")</f>
        <v/>
      </c>
      <c r="S13" s="54">
        <f>IFERROR(IF($A13="","",SUM($J13:$K13)),"")</f>
        <v/>
      </c>
      <c r="T13" s="54">
        <f>IFERROR(IF($A13="","",SUM($L13:$N13)),"")</f>
        <v/>
      </c>
      <c r="U13" s="54">
        <f>IFERROR(IF($A13="","",$I13/$F13),"")</f>
        <v/>
      </c>
      <c r="V13" s="54">
        <f>IFERROR(IF($A13="","",$I13/$C13),"")</f>
        <v/>
      </c>
      <c r="W13" s="53" t="n"/>
      <c r="X13" s="53" t="n"/>
      <c r="Y13" s="53" t="n"/>
      <c r="Z13" s="54">
        <f>IFERROR(IF($A13="","",$W13*'Dashboard'!$B$12),"")</f>
        <v/>
      </c>
      <c r="AA13" s="54">
        <f>IFERROR(IF($A13="","",$Y13-$Z13),"")</f>
        <v/>
      </c>
      <c r="AB13" s="53" t="n"/>
      <c r="AC13" s="54">
        <f>IFERROR(IF($A13="","",$X13*'Dashboard'!$B$13),"")</f>
        <v/>
      </c>
      <c r="AD13" s="54">
        <f>IFERROR(IF($A13="","",$AB13-$AC13),"")</f>
        <v/>
      </c>
      <c r="AE13" s="53" t="n"/>
      <c r="AF13" s="53" t="n"/>
      <c r="AG13" s="54">
        <f>IFERROR(IF($A13="","",$AE13*'Dashboard'!$B$14),"")</f>
        <v/>
      </c>
      <c r="AH13" s="54">
        <f>IFERROR(IF($A13="","",$AF13-$AG13),"")</f>
        <v/>
      </c>
      <c r="AI13" s="54">
        <f>IFERROR(IF($A13="","",SUM($Y13,$AB13,$AF13)),"")</f>
        <v/>
      </c>
      <c r="AJ13" s="54">
        <f>IFERROR(IF($A13="","",$R13+$AI13),"")</f>
        <v/>
      </c>
      <c r="AK13" s="53" t="n"/>
      <c r="AL13" s="53" t="n"/>
      <c r="AM13" s="53" t="n"/>
      <c r="AN13" s="53" t="n"/>
      <c r="AO13" s="53" t="n"/>
      <c r="AP13" s="54">
        <f>IFERROR(IF($A13="","",SUM($AK13:$AO13)),"")</f>
        <v/>
      </c>
      <c r="AQ13" s="54">
        <f>IFERROR(IF($A13="","",$AP13-$AJ13),"")</f>
        <v/>
      </c>
      <c r="AR13" s="30">
        <f>IFERROR(IF($A13="","",IF(AND($AQ13&lt;='Dashboard'!$B$11,$AQ13&gt;=0-'Dashboard'!$B$11),"Balanced","Investigate")),"")</f>
        <v/>
      </c>
      <c r="AS13" s="36" t="n"/>
      <c r="AT13" s="36" t="n"/>
      <c r="AU13" s="36" t="n"/>
      <c r="AV13" s="52" t="n"/>
      <c r="AW13" s="36" t="n"/>
      <c r="AX13" s="37">
        <f>IFERROR(IF($A13="","",IF($AS13="","Missing preparer",IF($F13&gt;$E13,"Rooms sold exceed sellable rooms",IF(OR($AQ13&gt;'Dashboard'!$B$11,$AQ13&lt;0-'Dashboard'!$B$11),"Reconciliation exception","OK")))),"")</f>
        <v/>
      </c>
    </row>
    <row r="14">
      <c r="A14" s="52" t="n"/>
      <c r="B14" s="30">
        <f>IFERROR(IF($A14="","",VLOOKUP(MOD($A14-DATE(2026,1,5),7),'Instructions'!$H$2:$I$8,2,0)),"")</f>
        <v/>
      </c>
      <c r="C14" s="31" t="n"/>
      <c r="D14" s="31" t="n"/>
      <c r="E14" s="32">
        <f>IFERROR(IF($A14="","",MAX(0,$C14-$D14)),"")</f>
        <v/>
      </c>
      <c r="F14" s="31" t="n"/>
      <c r="G14" s="31" t="n"/>
      <c r="H14" s="33">
        <f>IFERROR(IF($A14="","",$F14/$E14),"")</f>
        <v/>
      </c>
      <c r="I14" s="53" t="n"/>
      <c r="J14" s="53" t="n"/>
      <c r="K14" s="53" t="n"/>
      <c r="L14" s="53" t="n"/>
      <c r="M14" s="53" t="n"/>
      <c r="N14" s="53" t="n"/>
      <c r="O14" s="54">
        <f>IFERROR(IF($A14="","",SUM($I14:$N14)),"")</f>
        <v/>
      </c>
      <c r="P14" s="53" t="n"/>
      <c r="Q14" s="53" t="n"/>
      <c r="R14" s="54">
        <f>IFERROR(IF($A14="","",$O14-$P14+$Q14),"")</f>
        <v/>
      </c>
      <c r="S14" s="54">
        <f>IFERROR(IF($A14="","",SUM($J14:$K14)),"")</f>
        <v/>
      </c>
      <c r="T14" s="54">
        <f>IFERROR(IF($A14="","",SUM($L14:$N14)),"")</f>
        <v/>
      </c>
      <c r="U14" s="54">
        <f>IFERROR(IF($A14="","",$I14/$F14),"")</f>
        <v/>
      </c>
      <c r="V14" s="54">
        <f>IFERROR(IF($A14="","",$I14/$C14),"")</f>
        <v/>
      </c>
      <c r="W14" s="53" t="n"/>
      <c r="X14" s="53" t="n"/>
      <c r="Y14" s="53" t="n"/>
      <c r="Z14" s="54">
        <f>IFERROR(IF($A14="","",$W14*'Dashboard'!$B$12),"")</f>
        <v/>
      </c>
      <c r="AA14" s="54">
        <f>IFERROR(IF($A14="","",$Y14-$Z14),"")</f>
        <v/>
      </c>
      <c r="AB14" s="53" t="n"/>
      <c r="AC14" s="54">
        <f>IFERROR(IF($A14="","",$X14*'Dashboard'!$B$13),"")</f>
        <v/>
      </c>
      <c r="AD14" s="54">
        <f>IFERROR(IF($A14="","",$AB14-$AC14),"")</f>
        <v/>
      </c>
      <c r="AE14" s="53" t="n"/>
      <c r="AF14" s="53" t="n"/>
      <c r="AG14" s="54">
        <f>IFERROR(IF($A14="","",$AE14*'Dashboard'!$B$14),"")</f>
        <v/>
      </c>
      <c r="AH14" s="54">
        <f>IFERROR(IF($A14="","",$AF14-$AG14),"")</f>
        <v/>
      </c>
      <c r="AI14" s="54">
        <f>IFERROR(IF($A14="","",SUM($Y14,$AB14,$AF14)),"")</f>
        <v/>
      </c>
      <c r="AJ14" s="54">
        <f>IFERROR(IF($A14="","",$R14+$AI14),"")</f>
        <v/>
      </c>
      <c r="AK14" s="53" t="n"/>
      <c r="AL14" s="53" t="n"/>
      <c r="AM14" s="53" t="n"/>
      <c r="AN14" s="53" t="n"/>
      <c r="AO14" s="53" t="n"/>
      <c r="AP14" s="54">
        <f>IFERROR(IF($A14="","",SUM($AK14:$AO14)),"")</f>
        <v/>
      </c>
      <c r="AQ14" s="54">
        <f>IFERROR(IF($A14="","",$AP14-$AJ14),"")</f>
        <v/>
      </c>
      <c r="AR14" s="30">
        <f>IFERROR(IF($A14="","",IF(AND($AQ14&lt;='Dashboard'!$B$11,$AQ14&gt;=0-'Dashboard'!$B$11),"Balanced","Investigate")),"")</f>
        <v/>
      </c>
      <c r="AS14" s="36" t="n"/>
      <c r="AT14" s="36" t="n"/>
      <c r="AU14" s="36" t="n"/>
      <c r="AV14" s="52" t="n"/>
      <c r="AW14" s="36" t="n"/>
      <c r="AX14" s="37">
        <f>IFERROR(IF($A14="","",IF($AS14="","Missing preparer",IF($F14&gt;$E14,"Rooms sold exceed sellable rooms",IF(OR($AQ14&gt;'Dashboard'!$B$11,$AQ14&lt;0-'Dashboard'!$B$11),"Reconciliation exception","OK")))),"")</f>
        <v/>
      </c>
    </row>
    <row r="15">
      <c r="A15" s="52" t="n"/>
      <c r="B15" s="30">
        <f>IFERROR(IF($A15="","",VLOOKUP(MOD($A15-DATE(2026,1,5),7),'Instructions'!$H$2:$I$8,2,0)),"")</f>
        <v/>
      </c>
      <c r="C15" s="31" t="n"/>
      <c r="D15" s="31" t="n"/>
      <c r="E15" s="32">
        <f>IFERROR(IF($A15="","",MAX(0,$C15-$D15)),"")</f>
        <v/>
      </c>
      <c r="F15" s="31" t="n"/>
      <c r="G15" s="31" t="n"/>
      <c r="H15" s="33">
        <f>IFERROR(IF($A15="","",$F15/$E15),"")</f>
        <v/>
      </c>
      <c r="I15" s="53" t="n"/>
      <c r="J15" s="53" t="n"/>
      <c r="K15" s="53" t="n"/>
      <c r="L15" s="53" t="n"/>
      <c r="M15" s="53" t="n"/>
      <c r="N15" s="53" t="n"/>
      <c r="O15" s="54">
        <f>IFERROR(IF($A15="","",SUM($I15:$N15)),"")</f>
        <v/>
      </c>
      <c r="P15" s="53" t="n"/>
      <c r="Q15" s="53" t="n"/>
      <c r="R15" s="54">
        <f>IFERROR(IF($A15="","",$O15-$P15+$Q15),"")</f>
        <v/>
      </c>
      <c r="S15" s="54">
        <f>IFERROR(IF($A15="","",SUM($J15:$K15)),"")</f>
        <v/>
      </c>
      <c r="T15" s="54">
        <f>IFERROR(IF($A15="","",SUM($L15:$N15)),"")</f>
        <v/>
      </c>
      <c r="U15" s="54">
        <f>IFERROR(IF($A15="","",$I15/$F15),"")</f>
        <v/>
      </c>
      <c r="V15" s="54">
        <f>IFERROR(IF($A15="","",$I15/$C15),"")</f>
        <v/>
      </c>
      <c r="W15" s="53" t="n"/>
      <c r="X15" s="53" t="n"/>
      <c r="Y15" s="53" t="n"/>
      <c r="Z15" s="54">
        <f>IFERROR(IF($A15="","",$W15*'Dashboard'!$B$12),"")</f>
        <v/>
      </c>
      <c r="AA15" s="54">
        <f>IFERROR(IF($A15="","",$Y15-$Z15),"")</f>
        <v/>
      </c>
      <c r="AB15" s="53" t="n"/>
      <c r="AC15" s="54">
        <f>IFERROR(IF($A15="","",$X15*'Dashboard'!$B$13),"")</f>
        <v/>
      </c>
      <c r="AD15" s="54">
        <f>IFERROR(IF($A15="","",$AB15-$AC15),"")</f>
        <v/>
      </c>
      <c r="AE15" s="53" t="n"/>
      <c r="AF15" s="53" t="n"/>
      <c r="AG15" s="54">
        <f>IFERROR(IF($A15="","",$AE15*'Dashboard'!$B$14),"")</f>
        <v/>
      </c>
      <c r="AH15" s="54">
        <f>IFERROR(IF($A15="","",$AF15-$AG15),"")</f>
        <v/>
      </c>
      <c r="AI15" s="54">
        <f>IFERROR(IF($A15="","",SUM($Y15,$AB15,$AF15)),"")</f>
        <v/>
      </c>
      <c r="AJ15" s="54">
        <f>IFERROR(IF($A15="","",$R15+$AI15),"")</f>
        <v/>
      </c>
      <c r="AK15" s="53" t="n"/>
      <c r="AL15" s="53" t="n"/>
      <c r="AM15" s="53" t="n"/>
      <c r="AN15" s="53" t="n"/>
      <c r="AO15" s="53" t="n"/>
      <c r="AP15" s="54">
        <f>IFERROR(IF($A15="","",SUM($AK15:$AO15)),"")</f>
        <v/>
      </c>
      <c r="AQ15" s="54">
        <f>IFERROR(IF($A15="","",$AP15-$AJ15),"")</f>
        <v/>
      </c>
      <c r="AR15" s="30">
        <f>IFERROR(IF($A15="","",IF(AND($AQ15&lt;='Dashboard'!$B$11,$AQ15&gt;=0-'Dashboard'!$B$11),"Balanced","Investigate")),"")</f>
        <v/>
      </c>
      <c r="AS15" s="36" t="n"/>
      <c r="AT15" s="36" t="n"/>
      <c r="AU15" s="36" t="n"/>
      <c r="AV15" s="52" t="n"/>
      <c r="AW15" s="36" t="n"/>
      <c r="AX15" s="37">
        <f>IFERROR(IF($A15="","",IF($AS15="","Missing preparer",IF($F15&gt;$E15,"Rooms sold exceed sellable rooms",IF(OR($AQ15&gt;'Dashboard'!$B$11,$AQ15&lt;0-'Dashboard'!$B$11),"Reconciliation exception","OK")))),"")</f>
        <v/>
      </c>
    </row>
    <row r="16">
      <c r="A16" s="52" t="n"/>
      <c r="B16" s="30">
        <f>IFERROR(IF($A16="","",VLOOKUP(MOD($A16-DATE(2026,1,5),7),'Instructions'!$H$2:$I$8,2,0)),"")</f>
        <v/>
      </c>
      <c r="C16" s="31" t="n"/>
      <c r="D16" s="31" t="n"/>
      <c r="E16" s="32">
        <f>IFERROR(IF($A16="","",MAX(0,$C16-$D16)),"")</f>
        <v/>
      </c>
      <c r="F16" s="31" t="n"/>
      <c r="G16" s="31" t="n"/>
      <c r="H16" s="33">
        <f>IFERROR(IF($A16="","",$F16/$E16),"")</f>
        <v/>
      </c>
      <c r="I16" s="53" t="n"/>
      <c r="J16" s="53" t="n"/>
      <c r="K16" s="53" t="n"/>
      <c r="L16" s="53" t="n"/>
      <c r="M16" s="53" t="n"/>
      <c r="N16" s="53" t="n"/>
      <c r="O16" s="54">
        <f>IFERROR(IF($A16="","",SUM($I16:$N16)),"")</f>
        <v/>
      </c>
      <c r="P16" s="53" t="n"/>
      <c r="Q16" s="53" t="n"/>
      <c r="R16" s="54">
        <f>IFERROR(IF($A16="","",$O16-$P16+$Q16),"")</f>
        <v/>
      </c>
      <c r="S16" s="54">
        <f>IFERROR(IF($A16="","",SUM($J16:$K16)),"")</f>
        <v/>
      </c>
      <c r="T16" s="54">
        <f>IFERROR(IF($A16="","",SUM($L16:$N16)),"")</f>
        <v/>
      </c>
      <c r="U16" s="54">
        <f>IFERROR(IF($A16="","",$I16/$F16),"")</f>
        <v/>
      </c>
      <c r="V16" s="54">
        <f>IFERROR(IF($A16="","",$I16/$C16),"")</f>
        <v/>
      </c>
      <c r="W16" s="53" t="n"/>
      <c r="X16" s="53" t="n"/>
      <c r="Y16" s="53" t="n"/>
      <c r="Z16" s="54">
        <f>IFERROR(IF($A16="","",$W16*'Dashboard'!$B$12),"")</f>
        <v/>
      </c>
      <c r="AA16" s="54">
        <f>IFERROR(IF($A16="","",$Y16-$Z16),"")</f>
        <v/>
      </c>
      <c r="AB16" s="53" t="n"/>
      <c r="AC16" s="54">
        <f>IFERROR(IF($A16="","",$X16*'Dashboard'!$B$13),"")</f>
        <v/>
      </c>
      <c r="AD16" s="54">
        <f>IFERROR(IF($A16="","",$AB16-$AC16),"")</f>
        <v/>
      </c>
      <c r="AE16" s="53" t="n"/>
      <c r="AF16" s="53" t="n"/>
      <c r="AG16" s="54">
        <f>IFERROR(IF($A16="","",$AE16*'Dashboard'!$B$14),"")</f>
        <v/>
      </c>
      <c r="AH16" s="54">
        <f>IFERROR(IF($A16="","",$AF16-$AG16),"")</f>
        <v/>
      </c>
      <c r="AI16" s="54">
        <f>IFERROR(IF($A16="","",SUM($Y16,$AB16,$AF16)),"")</f>
        <v/>
      </c>
      <c r="AJ16" s="54">
        <f>IFERROR(IF($A16="","",$R16+$AI16),"")</f>
        <v/>
      </c>
      <c r="AK16" s="53" t="n"/>
      <c r="AL16" s="53" t="n"/>
      <c r="AM16" s="53" t="n"/>
      <c r="AN16" s="53" t="n"/>
      <c r="AO16" s="53" t="n"/>
      <c r="AP16" s="54">
        <f>IFERROR(IF($A16="","",SUM($AK16:$AO16)),"")</f>
        <v/>
      </c>
      <c r="AQ16" s="54">
        <f>IFERROR(IF($A16="","",$AP16-$AJ16),"")</f>
        <v/>
      </c>
      <c r="AR16" s="30">
        <f>IFERROR(IF($A16="","",IF(AND($AQ16&lt;='Dashboard'!$B$11,$AQ16&gt;=0-'Dashboard'!$B$11),"Balanced","Investigate")),"")</f>
        <v/>
      </c>
      <c r="AS16" s="36" t="n"/>
      <c r="AT16" s="36" t="n"/>
      <c r="AU16" s="36" t="n"/>
      <c r="AV16" s="52" t="n"/>
      <c r="AW16" s="36" t="n"/>
      <c r="AX16" s="37">
        <f>IFERROR(IF($A16="","",IF($AS16="","Missing preparer",IF($F16&gt;$E16,"Rooms sold exceed sellable rooms",IF(OR($AQ16&gt;'Dashboard'!$B$11,$AQ16&lt;0-'Dashboard'!$B$11),"Reconciliation exception","OK")))),"")</f>
        <v/>
      </c>
    </row>
    <row r="17">
      <c r="A17" s="52" t="n"/>
      <c r="B17" s="30">
        <f>IFERROR(IF($A17="","",VLOOKUP(MOD($A17-DATE(2026,1,5),7),'Instructions'!$H$2:$I$8,2,0)),"")</f>
        <v/>
      </c>
      <c r="C17" s="31" t="n"/>
      <c r="D17" s="31" t="n"/>
      <c r="E17" s="32">
        <f>IFERROR(IF($A17="","",MAX(0,$C17-$D17)),"")</f>
        <v/>
      </c>
      <c r="F17" s="31" t="n"/>
      <c r="G17" s="31" t="n"/>
      <c r="H17" s="33">
        <f>IFERROR(IF($A17="","",$F17/$E17),"")</f>
        <v/>
      </c>
      <c r="I17" s="53" t="n"/>
      <c r="J17" s="53" t="n"/>
      <c r="K17" s="53" t="n"/>
      <c r="L17" s="53" t="n"/>
      <c r="M17" s="53" t="n"/>
      <c r="N17" s="53" t="n"/>
      <c r="O17" s="54">
        <f>IFERROR(IF($A17="","",SUM($I17:$N17)),"")</f>
        <v/>
      </c>
      <c r="P17" s="53" t="n"/>
      <c r="Q17" s="53" t="n"/>
      <c r="R17" s="54">
        <f>IFERROR(IF($A17="","",$O17-$P17+$Q17),"")</f>
        <v/>
      </c>
      <c r="S17" s="54">
        <f>IFERROR(IF($A17="","",SUM($J17:$K17)),"")</f>
        <v/>
      </c>
      <c r="T17" s="54">
        <f>IFERROR(IF($A17="","",SUM($L17:$N17)),"")</f>
        <v/>
      </c>
      <c r="U17" s="54">
        <f>IFERROR(IF($A17="","",$I17/$F17),"")</f>
        <v/>
      </c>
      <c r="V17" s="54">
        <f>IFERROR(IF($A17="","",$I17/$C17),"")</f>
        <v/>
      </c>
      <c r="W17" s="53" t="n"/>
      <c r="X17" s="53" t="n"/>
      <c r="Y17" s="53" t="n"/>
      <c r="Z17" s="54">
        <f>IFERROR(IF($A17="","",$W17*'Dashboard'!$B$12),"")</f>
        <v/>
      </c>
      <c r="AA17" s="54">
        <f>IFERROR(IF($A17="","",$Y17-$Z17),"")</f>
        <v/>
      </c>
      <c r="AB17" s="53" t="n"/>
      <c r="AC17" s="54">
        <f>IFERROR(IF($A17="","",$X17*'Dashboard'!$B$13),"")</f>
        <v/>
      </c>
      <c r="AD17" s="54">
        <f>IFERROR(IF($A17="","",$AB17-$AC17),"")</f>
        <v/>
      </c>
      <c r="AE17" s="53" t="n"/>
      <c r="AF17" s="53" t="n"/>
      <c r="AG17" s="54">
        <f>IFERROR(IF($A17="","",$AE17*'Dashboard'!$B$14),"")</f>
        <v/>
      </c>
      <c r="AH17" s="54">
        <f>IFERROR(IF($A17="","",$AF17-$AG17),"")</f>
        <v/>
      </c>
      <c r="AI17" s="54">
        <f>IFERROR(IF($A17="","",SUM($Y17,$AB17,$AF17)),"")</f>
        <v/>
      </c>
      <c r="AJ17" s="54">
        <f>IFERROR(IF($A17="","",$R17+$AI17),"")</f>
        <v/>
      </c>
      <c r="AK17" s="53" t="n"/>
      <c r="AL17" s="53" t="n"/>
      <c r="AM17" s="53" t="n"/>
      <c r="AN17" s="53" t="n"/>
      <c r="AO17" s="53" t="n"/>
      <c r="AP17" s="54">
        <f>IFERROR(IF($A17="","",SUM($AK17:$AO17)),"")</f>
        <v/>
      </c>
      <c r="AQ17" s="54">
        <f>IFERROR(IF($A17="","",$AP17-$AJ17),"")</f>
        <v/>
      </c>
      <c r="AR17" s="30">
        <f>IFERROR(IF($A17="","",IF(AND($AQ17&lt;='Dashboard'!$B$11,$AQ17&gt;=0-'Dashboard'!$B$11),"Balanced","Investigate")),"")</f>
        <v/>
      </c>
      <c r="AS17" s="36" t="n"/>
      <c r="AT17" s="36" t="n"/>
      <c r="AU17" s="36" t="n"/>
      <c r="AV17" s="52" t="n"/>
      <c r="AW17" s="36" t="n"/>
      <c r="AX17" s="37">
        <f>IFERROR(IF($A17="","",IF($AS17="","Missing preparer",IF($F17&gt;$E17,"Rooms sold exceed sellable rooms",IF(OR($AQ17&gt;'Dashboard'!$B$11,$AQ17&lt;0-'Dashboard'!$B$11),"Reconciliation exception","OK")))),"")</f>
        <v/>
      </c>
    </row>
    <row r="18">
      <c r="A18" s="52" t="n"/>
      <c r="B18" s="30">
        <f>IFERROR(IF($A18="","",VLOOKUP(MOD($A18-DATE(2026,1,5),7),'Instructions'!$H$2:$I$8,2,0)),"")</f>
        <v/>
      </c>
      <c r="C18" s="31" t="n"/>
      <c r="D18" s="31" t="n"/>
      <c r="E18" s="32">
        <f>IFERROR(IF($A18="","",MAX(0,$C18-$D18)),"")</f>
        <v/>
      </c>
      <c r="F18" s="31" t="n"/>
      <c r="G18" s="31" t="n"/>
      <c r="H18" s="33">
        <f>IFERROR(IF($A18="","",$F18/$E18),"")</f>
        <v/>
      </c>
      <c r="I18" s="53" t="n"/>
      <c r="J18" s="53" t="n"/>
      <c r="K18" s="53" t="n"/>
      <c r="L18" s="53" t="n"/>
      <c r="M18" s="53" t="n"/>
      <c r="N18" s="53" t="n"/>
      <c r="O18" s="54">
        <f>IFERROR(IF($A18="","",SUM($I18:$N18)),"")</f>
        <v/>
      </c>
      <c r="P18" s="53" t="n"/>
      <c r="Q18" s="53" t="n"/>
      <c r="R18" s="54">
        <f>IFERROR(IF($A18="","",$O18-$P18+$Q18),"")</f>
        <v/>
      </c>
      <c r="S18" s="54">
        <f>IFERROR(IF($A18="","",SUM($J18:$K18)),"")</f>
        <v/>
      </c>
      <c r="T18" s="54">
        <f>IFERROR(IF($A18="","",SUM($L18:$N18)),"")</f>
        <v/>
      </c>
      <c r="U18" s="54">
        <f>IFERROR(IF($A18="","",$I18/$F18),"")</f>
        <v/>
      </c>
      <c r="V18" s="54">
        <f>IFERROR(IF($A18="","",$I18/$C18),"")</f>
        <v/>
      </c>
      <c r="W18" s="53" t="n"/>
      <c r="X18" s="53" t="n"/>
      <c r="Y18" s="53" t="n"/>
      <c r="Z18" s="54">
        <f>IFERROR(IF($A18="","",$W18*'Dashboard'!$B$12),"")</f>
        <v/>
      </c>
      <c r="AA18" s="54">
        <f>IFERROR(IF($A18="","",$Y18-$Z18),"")</f>
        <v/>
      </c>
      <c r="AB18" s="53" t="n"/>
      <c r="AC18" s="54">
        <f>IFERROR(IF($A18="","",$X18*'Dashboard'!$B$13),"")</f>
        <v/>
      </c>
      <c r="AD18" s="54">
        <f>IFERROR(IF($A18="","",$AB18-$AC18),"")</f>
        <v/>
      </c>
      <c r="AE18" s="53" t="n"/>
      <c r="AF18" s="53" t="n"/>
      <c r="AG18" s="54">
        <f>IFERROR(IF($A18="","",$AE18*'Dashboard'!$B$14),"")</f>
        <v/>
      </c>
      <c r="AH18" s="54">
        <f>IFERROR(IF($A18="","",$AF18-$AG18),"")</f>
        <v/>
      </c>
      <c r="AI18" s="54">
        <f>IFERROR(IF($A18="","",SUM($Y18,$AB18,$AF18)),"")</f>
        <v/>
      </c>
      <c r="AJ18" s="54">
        <f>IFERROR(IF($A18="","",$R18+$AI18),"")</f>
        <v/>
      </c>
      <c r="AK18" s="53" t="n"/>
      <c r="AL18" s="53" t="n"/>
      <c r="AM18" s="53" t="n"/>
      <c r="AN18" s="53" t="n"/>
      <c r="AO18" s="53" t="n"/>
      <c r="AP18" s="54">
        <f>IFERROR(IF($A18="","",SUM($AK18:$AO18)),"")</f>
        <v/>
      </c>
      <c r="AQ18" s="54">
        <f>IFERROR(IF($A18="","",$AP18-$AJ18),"")</f>
        <v/>
      </c>
      <c r="AR18" s="30">
        <f>IFERROR(IF($A18="","",IF(AND($AQ18&lt;='Dashboard'!$B$11,$AQ18&gt;=0-'Dashboard'!$B$11),"Balanced","Investigate")),"")</f>
        <v/>
      </c>
      <c r="AS18" s="36" t="n"/>
      <c r="AT18" s="36" t="n"/>
      <c r="AU18" s="36" t="n"/>
      <c r="AV18" s="52" t="n"/>
      <c r="AW18" s="36" t="n"/>
      <c r="AX18" s="37">
        <f>IFERROR(IF($A18="","",IF($AS18="","Missing preparer",IF($F18&gt;$E18,"Rooms sold exceed sellable rooms",IF(OR($AQ18&gt;'Dashboard'!$B$11,$AQ18&lt;0-'Dashboard'!$B$11),"Reconciliation exception","OK")))),"")</f>
        <v/>
      </c>
    </row>
    <row r="19">
      <c r="A19" s="52" t="n"/>
      <c r="B19" s="30">
        <f>IFERROR(IF($A19="","",VLOOKUP(MOD($A19-DATE(2026,1,5),7),'Instructions'!$H$2:$I$8,2,0)),"")</f>
        <v/>
      </c>
      <c r="C19" s="31" t="n"/>
      <c r="D19" s="31" t="n"/>
      <c r="E19" s="32">
        <f>IFERROR(IF($A19="","",MAX(0,$C19-$D19)),"")</f>
        <v/>
      </c>
      <c r="F19" s="31" t="n"/>
      <c r="G19" s="31" t="n"/>
      <c r="H19" s="33">
        <f>IFERROR(IF($A19="","",$F19/$E19),"")</f>
        <v/>
      </c>
      <c r="I19" s="53" t="n"/>
      <c r="J19" s="53" t="n"/>
      <c r="K19" s="53" t="n"/>
      <c r="L19" s="53" t="n"/>
      <c r="M19" s="53" t="n"/>
      <c r="N19" s="53" t="n"/>
      <c r="O19" s="54">
        <f>IFERROR(IF($A19="","",SUM($I19:$N19)),"")</f>
        <v/>
      </c>
      <c r="P19" s="53" t="n"/>
      <c r="Q19" s="53" t="n"/>
      <c r="R19" s="54">
        <f>IFERROR(IF($A19="","",$O19-$P19+$Q19),"")</f>
        <v/>
      </c>
      <c r="S19" s="54">
        <f>IFERROR(IF($A19="","",SUM($J19:$K19)),"")</f>
        <v/>
      </c>
      <c r="T19" s="54">
        <f>IFERROR(IF($A19="","",SUM($L19:$N19)),"")</f>
        <v/>
      </c>
      <c r="U19" s="54">
        <f>IFERROR(IF($A19="","",$I19/$F19),"")</f>
        <v/>
      </c>
      <c r="V19" s="54">
        <f>IFERROR(IF($A19="","",$I19/$C19),"")</f>
        <v/>
      </c>
      <c r="W19" s="53" t="n"/>
      <c r="X19" s="53" t="n"/>
      <c r="Y19" s="53" t="n"/>
      <c r="Z19" s="54">
        <f>IFERROR(IF($A19="","",$W19*'Dashboard'!$B$12),"")</f>
        <v/>
      </c>
      <c r="AA19" s="54">
        <f>IFERROR(IF($A19="","",$Y19-$Z19),"")</f>
        <v/>
      </c>
      <c r="AB19" s="53" t="n"/>
      <c r="AC19" s="54">
        <f>IFERROR(IF($A19="","",$X19*'Dashboard'!$B$13),"")</f>
        <v/>
      </c>
      <c r="AD19" s="54">
        <f>IFERROR(IF($A19="","",$AB19-$AC19),"")</f>
        <v/>
      </c>
      <c r="AE19" s="53" t="n"/>
      <c r="AF19" s="53" t="n"/>
      <c r="AG19" s="54">
        <f>IFERROR(IF($A19="","",$AE19*'Dashboard'!$B$14),"")</f>
        <v/>
      </c>
      <c r="AH19" s="54">
        <f>IFERROR(IF($A19="","",$AF19-$AG19),"")</f>
        <v/>
      </c>
      <c r="AI19" s="54">
        <f>IFERROR(IF($A19="","",SUM($Y19,$AB19,$AF19)),"")</f>
        <v/>
      </c>
      <c r="AJ19" s="54">
        <f>IFERROR(IF($A19="","",$R19+$AI19),"")</f>
        <v/>
      </c>
      <c r="AK19" s="53" t="n"/>
      <c r="AL19" s="53" t="n"/>
      <c r="AM19" s="53" t="n"/>
      <c r="AN19" s="53" t="n"/>
      <c r="AO19" s="53" t="n"/>
      <c r="AP19" s="54">
        <f>IFERROR(IF($A19="","",SUM($AK19:$AO19)),"")</f>
        <v/>
      </c>
      <c r="AQ19" s="54">
        <f>IFERROR(IF($A19="","",$AP19-$AJ19),"")</f>
        <v/>
      </c>
      <c r="AR19" s="30">
        <f>IFERROR(IF($A19="","",IF(AND($AQ19&lt;='Dashboard'!$B$11,$AQ19&gt;=0-'Dashboard'!$B$11),"Balanced","Investigate")),"")</f>
        <v/>
      </c>
      <c r="AS19" s="36" t="n"/>
      <c r="AT19" s="36" t="n"/>
      <c r="AU19" s="36" t="n"/>
      <c r="AV19" s="52" t="n"/>
      <c r="AW19" s="36" t="n"/>
      <c r="AX19" s="37">
        <f>IFERROR(IF($A19="","",IF($AS19="","Missing preparer",IF($F19&gt;$E19,"Rooms sold exceed sellable rooms",IF(OR($AQ19&gt;'Dashboard'!$B$11,$AQ19&lt;0-'Dashboard'!$B$11),"Reconciliation exception","OK")))),"")</f>
        <v/>
      </c>
    </row>
    <row r="20">
      <c r="A20" s="52" t="n"/>
      <c r="B20" s="30">
        <f>IFERROR(IF($A20="","",VLOOKUP(MOD($A20-DATE(2026,1,5),7),'Instructions'!$H$2:$I$8,2,0)),"")</f>
        <v/>
      </c>
      <c r="C20" s="31" t="n"/>
      <c r="D20" s="31" t="n"/>
      <c r="E20" s="32">
        <f>IFERROR(IF($A20="","",MAX(0,$C20-$D20)),"")</f>
        <v/>
      </c>
      <c r="F20" s="31" t="n"/>
      <c r="G20" s="31" t="n"/>
      <c r="H20" s="33">
        <f>IFERROR(IF($A20="","",$F20/$E20),"")</f>
        <v/>
      </c>
      <c r="I20" s="53" t="n"/>
      <c r="J20" s="53" t="n"/>
      <c r="K20" s="53" t="n"/>
      <c r="L20" s="53" t="n"/>
      <c r="M20" s="53" t="n"/>
      <c r="N20" s="53" t="n"/>
      <c r="O20" s="54">
        <f>IFERROR(IF($A20="","",SUM($I20:$N20)),"")</f>
        <v/>
      </c>
      <c r="P20" s="53" t="n"/>
      <c r="Q20" s="53" t="n"/>
      <c r="R20" s="54">
        <f>IFERROR(IF($A20="","",$O20-$P20+$Q20),"")</f>
        <v/>
      </c>
      <c r="S20" s="54">
        <f>IFERROR(IF($A20="","",SUM($J20:$K20)),"")</f>
        <v/>
      </c>
      <c r="T20" s="54">
        <f>IFERROR(IF($A20="","",SUM($L20:$N20)),"")</f>
        <v/>
      </c>
      <c r="U20" s="54">
        <f>IFERROR(IF($A20="","",$I20/$F20),"")</f>
        <v/>
      </c>
      <c r="V20" s="54">
        <f>IFERROR(IF($A20="","",$I20/$C20),"")</f>
        <v/>
      </c>
      <c r="W20" s="53" t="n"/>
      <c r="X20" s="53" t="n"/>
      <c r="Y20" s="53" t="n"/>
      <c r="Z20" s="54">
        <f>IFERROR(IF($A20="","",$W20*'Dashboard'!$B$12),"")</f>
        <v/>
      </c>
      <c r="AA20" s="54">
        <f>IFERROR(IF($A20="","",$Y20-$Z20),"")</f>
        <v/>
      </c>
      <c r="AB20" s="53" t="n"/>
      <c r="AC20" s="54">
        <f>IFERROR(IF($A20="","",$X20*'Dashboard'!$B$13),"")</f>
        <v/>
      </c>
      <c r="AD20" s="54">
        <f>IFERROR(IF($A20="","",$AB20-$AC20),"")</f>
        <v/>
      </c>
      <c r="AE20" s="53" t="n"/>
      <c r="AF20" s="53" t="n"/>
      <c r="AG20" s="54">
        <f>IFERROR(IF($A20="","",$AE20*'Dashboard'!$B$14),"")</f>
        <v/>
      </c>
      <c r="AH20" s="54">
        <f>IFERROR(IF($A20="","",$AF20-$AG20),"")</f>
        <v/>
      </c>
      <c r="AI20" s="54">
        <f>IFERROR(IF($A20="","",SUM($Y20,$AB20,$AF20)),"")</f>
        <v/>
      </c>
      <c r="AJ20" s="54">
        <f>IFERROR(IF($A20="","",$R20+$AI20),"")</f>
        <v/>
      </c>
      <c r="AK20" s="53" t="n"/>
      <c r="AL20" s="53" t="n"/>
      <c r="AM20" s="53" t="n"/>
      <c r="AN20" s="53" t="n"/>
      <c r="AO20" s="53" t="n"/>
      <c r="AP20" s="54">
        <f>IFERROR(IF($A20="","",SUM($AK20:$AO20)),"")</f>
        <v/>
      </c>
      <c r="AQ20" s="54">
        <f>IFERROR(IF($A20="","",$AP20-$AJ20),"")</f>
        <v/>
      </c>
      <c r="AR20" s="30">
        <f>IFERROR(IF($A20="","",IF(AND($AQ20&lt;='Dashboard'!$B$11,$AQ20&gt;=0-'Dashboard'!$B$11),"Balanced","Investigate")),"")</f>
        <v/>
      </c>
      <c r="AS20" s="36" t="n"/>
      <c r="AT20" s="36" t="n"/>
      <c r="AU20" s="36" t="n"/>
      <c r="AV20" s="52" t="n"/>
      <c r="AW20" s="36" t="n"/>
      <c r="AX20" s="37">
        <f>IFERROR(IF($A20="","",IF($AS20="","Missing preparer",IF($F20&gt;$E20,"Rooms sold exceed sellable rooms",IF(OR($AQ20&gt;'Dashboard'!$B$11,$AQ20&lt;0-'Dashboard'!$B$11),"Reconciliation exception","OK")))),"")</f>
        <v/>
      </c>
    </row>
    <row r="21">
      <c r="A21" s="52" t="n"/>
      <c r="B21" s="30">
        <f>IFERROR(IF($A21="","",VLOOKUP(MOD($A21-DATE(2026,1,5),7),'Instructions'!$H$2:$I$8,2,0)),"")</f>
        <v/>
      </c>
      <c r="C21" s="31" t="n"/>
      <c r="D21" s="31" t="n"/>
      <c r="E21" s="32">
        <f>IFERROR(IF($A21="","",MAX(0,$C21-$D21)),"")</f>
        <v/>
      </c>
      <c r="F21" s="31" t="n"/>
      <c r="G21" s="31" t="n"/>
      <c r="H21" s="33">
        <f>IFERROR(IF($A21="","",$F21/$E21),"")</f>
        <v/>
      </c>
      <c r="I21" s="53" t="n"/>
      <c r="J21" s="53" t="n"/>
      <c r="K21" s="53" t="n"/>
      <c r="L21" s="53" t="n"/>
      <c r="M21" s="53" t="n"/>
      <c r="N21" s="53" t="n"/>
      <c r="O21" s="54">
        <f>IFERROR(IF($A21="","",SUM($I21:$N21)),"")</f>
        <v/>
      </c>
      <c r="P21" s="53" t="n"/>
      <c r="Q21" s="53" t="n"/>
      <c r="R21" s="54">
        <f>IFERROR(IF($A21="","",$O21-$P21+$Q21),"")</f>
        <v/>
      </c>
      <c r="S21" s="54">
        <f>IFERROR(IF($A21="","",SUM($J21:$K21)),"")</f>
        <v/>
      </c>
      <c r="T21" s="54">
        <f>IFERROR(IF($A21="","",SUM($L21:$N21)),"")</f>
        <v/>
      </c>
      <c r="U21" s="54">
        <f>IFERROR(IF($A21="","",$I21/$F21),"")</f>
        <v/>
      </c>
      <c r="V21" s="54">
        <f>IFERROR(IF($A21="","",$I21/$C21),"")</f>
        <v/>
      </c>
      <c r="W21" s="53" t="n"/>
      <c r="X21" s="53" t="n"/>
      <c r="Y21" s="53" t="n"/>
      <c r="Z21" s="54">
        <f>IFERROR(IF($A21="","",$W21*'Dashboard'!$B$12),"")</f>
        <v/>
      </c>
      <c r="AA21" s="54">
        <f>IFERROR(IF($A21="","",$Y21-$Z21),"")</f>
        <v/>
      </c>
      <c r="AB21" s="53" t="n"/>
      <c r="AC21" s="54">
        <f>IFERROR(IF($A21="","",$X21*'Dashboard'!$B$13),"")</f>
        <v/>
      </c>
      <c r="AD21" s="54">
        <f>IFERROR(IF($A21="","",$AB21-$AC21),"")</f>
        <v/>
      </c>
      <c r="AE21" s="53" t="n"/>
      <c r="AF21" s="53" t="n"/>
      <c r="AG21" s="54">
        <f>IFERROR(IF($A21="","",$AE21*'Dashboard'!$B$14),"")</f>
        <v/>
      </c>
      <c r="AH21" s="54">
        <f>IFERROR(IF($A21="","",$AF21-$AG21),"")</f>
        <v/>
      </c>
      <c r="AI21" s="54">
        <f>IFERROR(IF($A21="","",SUM($Y21,$AB21,$AF21)),"")</f>
        <v/>
      </c>
      <c r="AJ21" s="54">
        <f>IFERROR(IF($A21="","",$R21+$AI21),"")</f>
        <v/>
      </c>
      <c r="AK21" s="53" t="n"/>
      <c r="AL21" s="53" t="n"/>
      <c r="AM21" s="53" t="n"/>
      <c r="AN21" s="53" t="n"/>
      <c r="AO21" s="53" t="n"/>
      <c r="AP21" s="54">
        <f>IFERROR(IF($A21="","",SUM($AK21:$AO21)),"")</f>
        <v/>
      </c>
      <c r="AQ21" s="54">
        <f>IFERROR(IF($A21="","",$AP21-$AJ21),"")</f>
        <v/>
      </c>
      <c r="AR21" s="30">
        <f>IFERROR(IF($A21="","",IF(AND($AQ21&lt;='Dashboard'!$B$11,$AQ21&gt;=0-'Dashboard'!$B$11),"Balanced","Investigate")),"")</f>
        <v/>
      </c>
      <c r="AS21" s="36" t="n"/>
      <c r="AT21" s="36" t="n"/>
      <c r="AU21" s="36" t="n"/>
      <c r="AV21" s="52" t="n"/>
      <c r="AW21" s="36" t="n"/>
      <c r="AX21" s="37">
        <f>IFERROR(IF($A21="","",IF($AS21="","Missing preparer",IF($F21&gt;$E21,"Rooms sold exceed sellable rooms",IF(OR($AQ21&gt;'Dashboard'!$B$11,$AQ21&lt;0-'Dashboard'!$B$11),"Reconciliation exception","OK")))),"")</f>
        <v/>
      </c>
    </row>
    <row r="22">
      <c r="A22" s="52" t="n"/>
      <c r="B22" s="30">
        <f>IFERROR(IF($A22="","",VLOOKUP(MOD($A22-DATE(2026,1,5),7),'Instructions'!$H$2:$I$8,2,0)),"")</f>
        <v/>
      </c>
      <c r="C22" s="31" t="n"/>
      <c r="D22" s="31" t="n"/>
      <c r="E22" s="32">
        <f>IFERROR(IF($A22="","",MAX(0,$C22-$D22)),"")</f>
        <v/>
      </c>
      <c r="F22" s="31" t="n"/>
      <c r="G22" s="31" t="n"/>
      <c r="H22" s="33">
        <f>IFERROR(IF($A22="","",$F22/$E22),"")</f>
        <v/>
      </c>
      <c r="I22" s="53" t="n"/>
      <c r="J22" s="53" t="n"/>
      <c r="K22" s="53" t="n"/>
      <c r="L22" s="53" t="n"/>
      <c r="M22" s="53" t="n"/>
      <c r="N22" s="53" t="n"/>
      <c r="O22" s="54">
        <f>IFERROR(IF($A22="","",SUM($I22:$N22)),"")</f>
        <v/>
      </c>
      <c r="P22" s="53" t="n"/>
      <c r="Q22" s="53" t="n"/>
      <c r="R22" s="54">
        <f>IFERROR(IF($A22="","",$O22-$P22+$Q22),"")</f>
        <v/>
      </c>
      <c r="S22" s="54">
        <f>IFERROR(IF($A22="","",SUM($J22:$K22)),"")</f>
        <v/>
      </c>
      <c r="T22" s="54">
        <f>IFERROR(IF($A22="","",SUM($L22:$N22)),"")</f>
        <v/>
      </c>
      <c r="U22" s="54">
        <f>IFERROR(IF($A22="","",$I22/$F22),"")</f>
        <v/>
      </c>
      <c r="V22" s="54">
        <f>IFERROR(IF($A22="","",$I22/$C22),"")</f>
        <v/>
      </c>
      <c r="W22" s="53" t="n"/>
      <c r="X22" s="53" t="n"/>
      <c r="Y22" s="53" t="n"/>
      <c r="Z22" s="54">
        <f>IFERROR(IF($A22="","",$W22*'Dashboard'!$B$12),"")</f>
        <v/>
      </c>
      <c r="AA22" s="54">
        <f>IFERROR(IF($A22="","",$Y22-$Z22),"")</f>
        <v/>
      </c>
      <c r="AB22" s="53" t="n"/>
      <c r="AC22" s="54">
        <f>IFERROR(IF($A22="","",$X22*'Dashboard'!$B$13),"")</f>
        <v/>
      </c>
      <c r="AD22" s="54">
        <f>IFERROR(IF($A22="","",$AB22-$AC22),"")</f>
        <v/>
      </c>
      <c r="AE22" s="53" t="n"/>
      <c r="AF22" s="53" t="n"/>
      <c r="AG22" s="54">
        <f>IFERROR(IF($A22="","",$AE22*'Dashboard'!$B$14),"")</f>
        <v/>
      </c>
      <c r="AH22" s="54">
        <f>IFERROR(IF($A22="","",$AF22-$AG22),"")</f>
        <v/>
      </c>
      <c r="AI22" s="54">
        <f>IFERROR(IF($A22="","",SUM($Y22,$AB22,$AF22)),"")</f>
        <v/>
      </c>
      <c r="AJ22" s="54">
        <f>IFERROR(IF($A22="","",$R22+$AI22),"")</f>
        <v/>
      </c>
      <c r="AK22" s="53" t="n"/>
      <c r="AL22" s="53" t="n"/>
      <c r="AM22" s="53" t="n"/>
      <c r="AN22" s="53" t="n"/>
      <c r="AO22" s="53" t="n"/>
      <c r="AP22" s="54">
        <f>IFERROR(IF($A22="","",SUM($AK22:$AO22)),"")</f>
        <v/>
      </c>
      <c r="AQ22" s="54">
        <f>IFERROR(IF($A22="","",$AP22-$AJ22),"")</f>
        <v/>
      </c>
      <c r="AR22" s="30">
        <f>IFERROR(IF($A22="","",IF(AND($AQ22&lt;='Dashboard'!$B$11,$AQ22&gt;=0-'Dashboard'!$B$11),"Balanced","Investigate")),"")</f>
        <v/>
      </c>
      <c r="AS22" s="36" t="n"/>
      <c r="AT22" s="36" t="n"/>
      <c r="AU22" s="36" t="n"/>
      <c r="AV22" s="52" t="n"/>
      <c r="AW22" s="36" t="n"/>
      <c r="AX22" s="37">
        <f>IFERROR(IF($A22="","",IF($AS22="","Missing preparer",IF($F22&gt;$E22,"Rooms sold exceed sellable rooms",IF(OR($AQ22&gt;'Dashboard'!$B$11,$AQ22&lt;0-'Dashboard'!$B$11),"Reconciliation exception","OK")))),"")</f>
        <v/>
      </c>
    </row>
    <row r="23">
      <c r="A23" s="52" t="n"/>
      <c r="B23" s="30">
        <f>IFERROR(IF($A23="","",VLOOKUP(MOD($A23-DATE(2026,1,5),7),'Instructions'!$H$2:$I$8,2,0)),"")</f>
        <v/>
      </c>
      <c r="C23" s="31" t="n"/>
      <c r="D23" s="31" t="n"/>
      <c r="E23" s="32">
        <f>IFERROR(IF($A23="","",MAX(0,$C23-$D23)),"")</f>
        <v/>
      </c>
      <c r="F23" s="31" t="n"/>
      <c r="G23" s="31" t="n"/>
      <c r="H23" s="33">
        <f>IFERROR(IF($A23="","",$F23/$E23),"")</f>
        <v/>
      </c>
      <c r="I23" s="53" t="n"/>
      <c r="J23" s="53" t="n"/>
      <c r="K23" s="53" t="n"/>
      <c r="L23" s="53" t="n"/>
      <c r="M23" s="53" t="n"/>
      <c r="N23" s="53" t="n"/>
      <c r="O23" s="54">
        <f>IFERROR(IF($A23="","",SUM($I23:$N23)),"")</f>
        <v/>
      </c>
      <c r="P23" s="53" t="n"/>
      <c r="Q23" s="53" t="n"/>
      <c r="R23" s="54">
        <f>IFERROR(IF($A23="","",$O23-$P23+$Q23),"")</f>
        <v/>
      </c>
      <c r="S23" s="54">
        <f>IFERROR(IF($A23="","",SUM($J23:$K23)),"")</f>
        <v/>
      </c>
      <c r="T23" s="54">
        <f>IFERROR(IF($A23="","",SUM($L23:$N23)),"")</f>
        <v/>
      </c>
      <c r="U23" s="54">
        <f>IFERROR(IF($A23="","",$I23/$F23),"")</f>
        <v/>
      </c>
      <c r="V23" s="54">
        <f>IFERROR(IF($A23="","",$I23/$C23),"")</f>
        <v/>
      </c>
      <c r="W23" s="53" t="n"/>
      <c r="X23" s="53" t="n"/>
      <c r="Y23" s="53" t="n"/>
      <c r="Z23" s="54">
        <f>IFERROR(IF($A23="","",$W23*'Dashboard'!$B$12),"")</f>
        <v/>
      </c>
      <c r="AA23" s="54">
        <f>IFERROR(IF($A23="","",$Y23-$Z23),"")</f>
        <v/>
      </c>
      <c r="AB23" s="53" t="n"/>
      <c r="AC23" s="54">
        <f>IFERROR(IF($A23="","",$X23*'Dashboard'!$B$13),"")</f>
        <v/>
      </c>
      <c r="AD23" s="54">
        <f>IFERROR(IF($A23="","",$AB23-$AC23),"")</f>
        <v/>
      </c>
      <c r="AE23" s="53" t="n"/>
      <c r="AF23" s="53" t="n"/>
      <c r="AG23" s="54">
        <f>IFERROR(IF($A23="","",$AE23*'Dashboard'!$B$14),"")</f>
        <v/>
      </c>
      <c r="AH23" s="54">
        <f>IFERROR(IF($A23="","",$AF23-$AG23),"")</f>
        <v/>
      </c>
      <c r="AI23" s="54">
        <f>IFERROR(IF($A23="","",SUM($Y23,$AB23,$AF23)),"")</f>
        <v/>
      </c>
      <c r="AJ23" s="54">
        <f>IFERROR(IF($A23="","",$R23+$AI23),"")</f>
        <v/>
      </c>
      <c r="AK23" s="53" t="n"/>
      <c r="AL23" s="53" t="n"/>
      <c r="AM23" s="53" t="n"/>
      <c r="AN23" s="53" t="n"/>
      <c r="AO23" s="53" t="n"/>
      <c r="AP23" s="54">
        <f>IFERROR(IF($A23="","",SUM($AK23:$AO23)),"")</f>
        <v/>
      </c>
      <c r="AQ23" s="54">
        <f>IFERROR(IF($A23="","",$AP23-$AJ23),"")</f>
        <v/>
      </c>
      <c r="AR23" s="30">
        <f>IFERROR(IF($A23="","",IF(AND($AQ23&lt;='Dashboard'!$B$11,$AQ23&gt;=0-'Dashboard'!$B$11),"Balanced","Investigate")),"")</f>
        <v/>
      </c>
      <c r="AS23" s="36" t="n"/>
      <c r="AT23" s="36" t="n"/>
      <c r="AU23" s="36" t="n"/>
      <c r="AV23" s="52" t="n"/>
      <c r="AW23" s="36" t="n"/>
      <c r="AX23" s="37">
        <f>IFERROR(IF($A23="","",IF($AS23="","Missing preparer",IF($F23&gt;$E23,"Rooms sold exceed sellable rooms",IF(OR($AQ23&gt;'Dashboard'!$B$11,$AQ23&lt;0-'Dashboard'!$B$11),"Reconciliation exception","OK")))),"")</f>
        <v/>
      </c>
    </row>
    <row r="24">
      <c r="A24" s="52" t="n"/>
      <c r="B24" s="30">
        <f>IFERROR(IF($A24="","",VLOOKUP(MOD($A24-DATE(2026,1,5),7),'Instructions'!$H$2:$I$8,2,0)),"")</f>
        <v/>
      </c>
      <c r="C24" s="31" t="n"/>
      <c r="D24" s="31" t="n"/>
      <c r="E24" s="32">
        <f>IFERROR(IF($A24="","",MAX(0,$C24-$D24)),"")</f>
        <v/>
      </c>
      <c r="F24" s="31" t="n"/>
      <c r="G24" s="31" t="n"/>
      <c r="H24" s="33">
        <f>IFERROR(IF($A24="","",$F24/$E24),"")</f>
        <v/>
      </c>
      <c r="I24" s="53" t="n"/>
      <c r="J24" s="53" t="n"/>
      <c r="K24" s="53" t="n"/>
      <c r="L24" s="53" t="n"/>
      <c r="M24" s="53" t="n"/>
      <c r="N24" s="53" t="n"/>
      <c r="O24" s="54">
        <f>IFERROR(IF($A24="","",SUM($I24:$N24)),"")</f>
        <v/>
      </c>
      <c r="P24" s="53" t="n"/>
      <c r="Q24" s="53" t="n"/>
      <c r="R24" s="54">
        <f>IFERROR(IF($A24="","",$O24-$P24+$Q24),"")</f>
        <v/>
      </c>
      <c r="S24" s="54">
        <f>IFERROR(IF($A24="","",SUM($J24:$K24)),"")</f>
        <v/>
      </c>
      <c r="T24" s="54">
        <f>IFERROR(IF($A24="","",SUM($L24:$N24)),"")</f>
        <v/>
      </c>
      <c r="U24" s="54">
        <f>IFERROR(IF($A24="","",$I24/$F24),"")</f>
        <v/>
      </c>
      <c r="V24" s="54">
        <f>IFERROR(IF($A24="","",$I24/$C24),"")</f>
        <v/>
      </c>
      <c r="W24" s="53" t="n"/>
      <c r="X24" s="53" t="n"/>
      <c r="Y24" s="53" t="n"/>
      <c r="Z24" s="54">
        <f>IFERROR(IF($A24="","",$W24*'Dashboard'!$B$12),"")</f>
        <v/>
      </c>
      <c r="AA24" s="54">
        <f>IFERROR(IF($A24="","",$Y24-$Z24),"")</f>
        <v/>
      </c>
      <c r="AB24" s="53" t="n"/>
      <c r="AC24" s="54">
        <f>IFERROR(IF($A24="","",$X24*'Dashboard'!$B$13),"")</f>
        <v/>
      </c>
      <c r="AD24" s="54">
        <f>IFERROR(IF($A24="","",$AB24-$AC24),"")</f>
        <v/>
      </c>
      <c r="AE24" s="53" t="n"/>
      <c r="AF24" s="53" t="n"/>
      <c r="AG24" s="54">
        <f>IFERROR(IF($A24="","",$AE24*'Dashboard'!$B$14),"")</f>
        <v/>
      </c>
      <c r="AH24" s="54">
        <f>IFERROR(IF($A24="","",$AF24-$AG24),"")</f>
        <v/>
      </c>
      <c r="AI24" s="54">
        <f>IFERROR(IF($A24="","",SUM($Y24,$AB24,$AF24)),"")</f>
        <v/>
      </c>
      <c r="AJ24" s="54">
        <f>IFERROR(IF($A24="","",$R24+$AI24),"")</f>
        <v/>
      </c>
      <c r="AK24" s="53" t="n"/>
      <c r="AL24" s="53" t="n"/>
      <c r="AM24" s="53" t="n"/>
      <c r="AN24" s="53" t="n"/>
      <c r="AO24" s="53" t="n"/>
      <c r="AP24" s="54">
        <f>IFERROR(IF($A24="","",SUM($AK24:$AO24)),"")</f>
        <v/>
      </c>
      <c r="AQ24" s="54">
        <f>IFERROR(IF($A24="","",$AP24-$AJ24),"")</f>
        <v/>
      </c>
      <c r="AR24" s="30">
        <f>IFERROR(IF($A24="","",IF(AND($AQ24&lt;='Dashboard'!$B$11,$AQ24&gt;=0-'Dashboard'!$B$11),"Balanced","Investigate")),"")</f>
        <v/>
      </c>
      <c r="AS24" s="36" t="n"/>
      <c r="AT24" s="36" t="n"/>
      <c r="AU24" s="36" t="n"/>
      <c r="AV24" s="52" t="n"/>
      <c r="AW24" s="36" t="n"/>
      <c r="AX24" s="37">
        <f>IFERROR(IF($A24="","",IF($AS24="","Missing preparer",IF($F24&gt;$E24,"Rooms sold exceed sellable rooms",IF(OR($AQ24&gt;'Dashboard'!$B$11,$AQ24&lt;0-'Dashboard'!$B$11),"Reconciliation exception","OK")))),"")</f>
        <v/>
      </c>
    </row>
    <row r="25">
      <c r="A25" s="52" t="n"/>
      <c r="B25" s="30">
        <f>IFERROR(IF($A25="","",VLOOKUP(MOD($A25-DATE(2026,1,5),7),'Instructions'!$H$2:$I$8,2,0)),"")</f>
        <v/>
      </c>
      <c r="C25" s="31" t="n"/>
      <c r="D25" s="31" t="n"/>
      <c r="E25" s="32">
        <f>IFERROR(IF($A25="","",MAX(0,$C25-$D25)),"")</f>
        <v/>
      </c>
      <c r="F25" s="31" t="n"/>
      <c r="G25" s="31" t="n"/>
      <c r="H25" s="33">
        <f>IFERROR(IF($A25="","",$F25/$E25),"")</f>
        <v/>
      </c>
      <c r="I25" s="53" t="n"/>
      <c r="J25" s="53" t="n"/>
      <c r="K25" s="53" t="n"/>
      <c r="L25" s="53" t="n"/>
      <c r="M25" s="53" t="n"/>
      <c r="N25" s="53" t="n"/>
      <c r="O25" s="54">
        <f>IFERROR(IF($A25="","",SUM($I25:$N25)),"")</f>
        <v/>
      </c>
      <c r="P25" s="53" t="n"/>
      <c r="Q25" s="53" t="n"/>
      <c r="R25" s="54">
        <f>IFERROR(IF($A25="","",$O25-$P25+$Q25),"")</f>
        <v/>
      </c>
      <c r="S25" s="54">
        <f>IFERROR(IF($A25="","",SUM($J25:$K25)),"")</f>
        <v/>
      </c>
      <c r="T25" s="54">
        <f>IFERROR(IF($A25="","",SUM($L25:$N25)),"")</f>
        <v/>
      </c>
      <c r="U25" s="54">
        <f>IFERROR(IF($A25="","",$I25/$F25),"")</f>
        <v/>
      </c>
      <c r="V25" s="54">
        <f>IFERROR(IF($A25="","",$I25/$C25),"")</f>
        <v/>
      </c>
      <c r="W25" s="53" t="n"/>
      <c r="X25" s="53" t="n"/>
      <c r="Y25" s="53" t="n"/>
      <c r="Z25" s="54">
        <f>IFERROR(IF($A25="","",$W25*'Dashboard'!$B$12),"")</f>
        <v/>
      </c>
      <c r="AA25" s="54">
        <f>IFERROR(IF($A25="","",$Y25-$Z25),"")</f>
        <v/>
      </c>
      <c r="AB25" s="53" t="n"/>
      <c r="AC25" s="54">
        <f>IFERROR(IF($A25="","",$X25*'Dashboard'!$B$13),"")</f>
        <v/>
      </c>
      <c r="AD25" s="54">
        <f>IFERROR(IF($A25="","",$AB25-$AC25),"")</f>
        <v/>
      </c>
      <c r="AE25" s="53" t="n"/>
      <c r="AF25" s="53" t="n"/>
      <c r="AG25" s="54">
        <f>IFERROR(IF($A25="","",$AE25*'Dashboard'!$B$14),"")</f>
        <v/>
      </c>
      <c r="AH25" s="54">
        <f>IFERROR(IF($A25="","",$AF25-$AG25),"")</f>
        <v/>
      </c>
      <c r="AI25" s="54">
        <f>IFERROR(IF($A25="","",SUM($Y25,$AB25,$AF25)),"")</f>
        <v/>
      </c>
      <c r="AJ25" s="54">
        <f>IFERROR(IF($A25="","",$R25+$AI25),"")</f>
        <v/>
      </c>
      <c r="AK25" s="53" t="n"/>
      <c r="AL25" s="53" t="n"/>
      <c r="AM25" s="53" t="n"/>
      <c r="AN25" s="53" t="n"/>
      <c r="AO25" s="53" t="n"/>
      <c r="AP25" s="54">
        <f>IFERROR(IF($A25="","",SUM($AK25:$AO25)),"")</f>
        <v/>
      </c>
      <c r="AQ25" s="54">
        <f>IFERROR(IF($A25="","",$AP25-$AJ25),"")</f>
        <v/>
      </c>
      <c r="AR25" s="30">
        <f>IFERROR(IF($A25="","",IF(AND($AQ25&lt;='Dashboard'!$B$11,$AQ25&gt;=0-'Dashboard'!$B$11),"Balanced","Investigate")),"")</f>
        <v/>
      </c>
      <c r="AS25" s="36" t="n"/>
      <c r="AT25" s="36" t="n"/>
      <c r="AU25" s="36" t="n"/>
      <c r="AV25" s="52" t="n"/>
      <c r="AW25" s="36" t="n"/>
      <c r="AX25" s="37">
        <f>IFERROR(IF($A25="","",IF($AS25="","Missing preparer",IF($F25&gt;$E25,"Rooms sold exceed sellable rooms",IF(OR($AQ25&gt;'Dashboard'!$B$11,$AQ25&lt;0-'Dashboard'!$B$11),"Reconciliation exception","OK")))),"")</f>
        <v/>
      </c>
    </row>
    <row r="26">
      <c r="A26" s="52" t="n"/>
      <c r="B26" s="30">
        <f>IFERROR(IF($A26="","",VLOOKUP(MOD($A26-DATE(2026,1,5),7),'Instructions'!$H$2:$I$8,2,0)),"")</f>
        <v/>
      </c>
      <c r="C26" s="31" t="n"/>
      <c r="D26" s="31" t="n"/>
      <c r="E26" s="32">
        <f>IFERROR(IF($A26="","",MAX(0,$C26-$D26)),"")</f>
        <v/>
      </c>
      <c r="F26" s="31" t="n"/>
      <c r="G26" s="31" t="n"/>
      <c r="H26" s="33">
        <f>IFERROR(IF($A26="","",$F26/$E26),"")</f>
        <v/>
      </c>
      <c r="I26" s="53" t="n"/>
      <c r="J26" s="53" t="n"/>
      <c r="K26" s="53" t="n"/>
      <c r="L26" s="53" t="n"/>
      <c r="M26" s="53" t="n"/>
      <c r="N26" s="53" t="n"/>
      <c r="O26" s="54">
        <f>IFERROR(IF($A26="","",SUM($I26:$N26)),"")</f>
        <v/>
      </c>
      <c r="P26" s="53" t="n"/>
      <c r="Q26" s="53" t="n"/>
      <c r="R26" s="54">
        <f>IFERROR(IF($A26="","",$O26-$P26+$Q26),"")</f>
        <v/>
      </c>
      <c r="S26" s="54">
        <f>IFERROR(IF($A26="","",SUM($J26:$K26)),"")</f>
        <v/>
      </c>
      <c r="T26" s="54">
        <f>IFERROR(IF($A26="","",SUM($L26:$N26)),"")</f>
        <v/>
      </c>
      <c r="U26" s="54">
        <f>IFERROR(IF($A26="","",$I26/$F26),"")</f>
        <v/>
      </c>
      <c r="V26" s="54">
        <f>IFERROR(IF($A26="","",$I26/$C26),"")</f>
        <v/>
      </c>
      <c r="W26" s="53" t="n"/>
      <c r="X26" s="53" t="n"/>
      <c r="Y26" s="53" t="n"/>
      <c r="Z26" s="54">
        <f>IFERROR(IF($A26="","",$W26*'Dashboard'!$B$12),"")</f>
        <v/>
      </c>
      <c r="AA26" s="54">
        <f>IFERROR(IF($A26="","",$Y26-$Z26),"")</f>
        <v/>
      </c>
      <c r="AB26" s="53" t="n"/>
      <c r="AC26" s="54">
        <f>IFERROR(IF($A26="","",$X26*'Dashboard'!$B$13),"")</f>
        <v/>
      </c>
      <c r="AD26" s="54">
        <f>IFERROR(IF($A26="","",$AB26-$AC26),"")</f>
        <v/>
      </c>
      <c r="AE26" s="53" t="n"/>
      <c r="AF26" s="53" t="n"/>
      <c r="AG26" s="54">
        <f>IFERROR(IF($A26="","",$AE26*'Dashboard'!$B$14),"")</f>
        <v/>
      </c>
      <c r="AH26" s="54">
        <f>IFERROR(IF($A26="","",$AF26-$AG26),"")</f>
        <v/>
      </c>
      <c r="AI26" s="54">
        <f>IFERROR(IF($A26="","",SUM($Y26,$AB26,$AF26)),"")</f>
        <v/>
      </c>
      <c r="AJ26" s="54">
        <f>IFERROR(IF($A26="","",$R26+$AI26),"")</f>
        <v/>
      </c>
      <c r="AK26" s="53" t="n"/>
      <c r="AL26" s="53" t="n"/>
      <c r="AM26" s="53" t="n"/>
      <c r="AN26" s="53" t="n"/>
      <c r="AO26" s="53" t="n"/>
      <c r="AP26" s="54">
        <f>IFERROR(IF($A26="","",SUM($AK26:$AO26)),"")</f>
        <v/>
      </c>
      <c r="AQ26" s="54">
        <f>IFERROR(IF($A26="","",$AP26-$AJ26),"")</f>
        <v/>
      </c>
      <c r="AR26" s="30">
        <f>IFERROR(IF($A26="","",IF(AND($AQ26&lt;='Dashboard'!$B$11,$AQ26&gt;=0-'Dashboard'!$B$11),"Balanced","Investigate")),"")</f>
        <v/>
      </c>
      <c r="AS26" s="36" t="n"/>
      <c r="AT26" s="36" t="n"/>
      <c r="AU26" s="36" t="n"/>
      <c r="AV26" s="52" t="n"/>
      <c r="AW26" s="36" t="n"/>
      <c r="AX26" s="37">
        <f>IFERROR(IF($A26="","",IF($AS26="","Missing preparer",IF($F26&gt;$E26,"Rooms sold exceed sellable rooms",IF(OR($AQ26&gt;'Dashboard'!$B$11,$AQ26&lt;0-'Dashboard'!$B$11),"Reconciliation exception","OK")))),"")</f>
        <v/>
      </c>
    </row>
    <row r="27">
      <c r="A27" s="52" t="n"/>
      <c r="B27" s="30">
        <f>IFERROR(IF($A27="","",VLOOKUP(MOD($A27-DATE(2026,1,5),7),'Instructions'!$H$2:$I$8,2,0)),"")</f>
        <v/>
      </c>
      <c r="C27" s="31" t="n"/>
      <c r="D27" s="31" t="n"/>
      <c r="E27" s="32">
        <f>IFERROR(IF($A27="","",MAX(0,$C27-$D27)),"")</f>
        <v/>
      </c>
      <c r="F27" s="31" t="n"/>
      <c r="G27" s="31" t="n"/>
      <c r="H27" s="33">
        <f>IFERROR(IF($A27="","",$F27/$E27),"")</f>
        <v/>
      </c>
      <c r="I27" s="53" t="n"/>
      <c r="J27" s="53" t="n"/>
      <c r="K27" s="53" t="n"/>
      <c r="L27" s="53" t="n"/>
      <c r="M27" s="53" t="n"/>
      <c r="N27" s="53" t="n"/>
      <c r="O27" s="54">
        <f>IFERROR(IF($A27="","",SUM($I27:$N27)),"")</f>
        <v/>
      </c>
      <c r="P27" s="53" t="n"/>
      <c r="Q27" s="53" t="n"/>
      <c r="R27" s="54">
        <f>IFERROR(IF($A27="","",$O27-$P27+$Q27),"")</f>
        <v/>
      </c>
      <c r="S27" s="54">
        <f>IFERROR(IF($A27="","",SUM($J27:$K27)),"")</f>
        <v/>
      </c>
      <c r="T27" s="54">
        <f>IFERROR(IF($A27="","",SUM($L27:$N27)),"")</f>
        <v/>
      </c>
      <c r="U27" s="54">
        <f>IFERROR(IF($A27="","",$I27/$F27),"")</f>
        <v/>
      </c>
      <c r="V27" s="54">
        <f>IFERROR(IF($A27="","",$I27/$C27),"")</f>
        <v/>
      </c>
      <c r="W27" s="53" t="n"/>
      <c r="X27" s="53" t="n"/>
      <c r="Y27" s="53" t="n"/>
      <c r="Z27" s="54">
        <f>IFERROR(IF($A27="","",$W27*'Dashboard'!$B$12),"")</f>
        <v/>
      </c>
      <c r="AA27" s="54">
        <f>IFERROR(IF($A27="","",$Y27-$Z27),"")</f>
        <v/>
      </c>
      <c r="AB27" s="53" t="n"/>
      <c r="AC27" s="54">
        <f>IFERROR(IF($A27="","",$X27*'Dashboard'!$B$13),"")</f>
        <v/>
      </c>
      <c r="AD27" s="54">
        <f>IFERROR(IF($A27="","",$AB27-$AC27),"")</f>
        <v/>
      </c>
      <c r="AE27" s="53" t="n"/>
      <c r="AF27" s="53" t="n"/>
      <c r="AG27" s="54">
        <f>IFERROR(IF($A27="","",$AE27*'Dashboard'!$B$14),"")</f>
        <v/>
      </c>
      <c r="AH27" s="54">
        <f>IFERROR(IF($A27="","",$AF27-$AG27),"")</f>
        <v/>
      </c>
      <c r="AI27" s="54">
        <f>IFERROR(IF($A27="","",SUM($Y27,$AB27,$AF27)),"")</f>
        <v/>
      </c>
      <c r="AJ27" s="54">
        <f>IFERROR(IF($A27="","",$R27+$AI27),"")</f>
        <v/>
      </c>
      <c r="AK27" s="53" t="n"/>
      <c r="AL27" s="53" t="n"/>
      <c r="AM27" s="53" t="n"/>
      <c r="AN27" s="53" t="n"/>
      <c r="AO27" s="53" t="n"/>
      <c r="AP27" s="54">
        <f>IFERROR(IF($A27="","",SUM($AK27:$AO27)),"")</f>
        <v/>
      </c>
      <c r="AQ27" s="54">
        <f>IFERROR(IF($A27="","",$AP27-$AJ27),"")</f>
        <v/>
      </c>
      <c r="AR27" s="30">
        <f>IFERROR(IF($A27="","",IF(AND($AQ27&lt;='Dashboard'!$B$11,$AQ27&gt;=0-'Dashboard'!$B$11),"Balanced","Investigate")),"")</f>
        <v/>
      </c>
      <c r="AS27" s="36" t="n"/>
      <c r="AT27" s="36" t="n"/>
      <c r="AU27" s="36" t="n"/>
      <c r="AV27" s="52" t="n"/>
      <c r="AW27" s="36" t="n"/>
      <c r="AX27" s="37">
        <f>IFERROR(IF($A27="","",IF($AS27="","Missing preparer",IF($F27&gt;$E27,"Rooms sold exceed sellable rooms",IF(OR($AQ27&gt;'Dashboard'!$B$11,$AQ27&lt;0-'Dashboard'!$B$11),"Reconciliation exception","OK")))),"")</f>
        <v/>
      </c>
    </row>
    <row r="28">
      <c r="A28" s="52" t="n"/>
      <c r="B28" s="30">
        <f>IFERROR(IF($A28="","",VLOOKUP(MOD($A28-DATE(2026,1,5),7),'Instructions'!$H$2:$I$8,2,0)),"")</f>
        <v/>
      </c>
      <c r="C28" s="31" t="n"/>
      <c r="D28" s="31" t="n"/>
      <c r="E28" s="32">
        <f>IFERROR(IF($A28="","",MAX(0,$C28-$D28)),"")</f>
        <v/>
      </c>
      <c r="F28" s="31" t="n"/>
      <c r="G28" s="31" t="n"/>
      <c r="H28" s="33">
        <f>IFERROR(IF($A28="","",$F28/$E28),"")</f>
        <v/>
      </c>
      <c r="I28" s="53" t="n"/>
      <c r="J28" s="53" t="n"/>
      <c r="K28" s="53" t="n"/>
      <c r="L28" s="53" t="n"/>
      <c r="M28" s="53" t="n"/>
      <c r="N28" s="53" t="n"/>
      <c r="O28" s="54">
        <f>IFERROR(IF($A28="","",SUM($I28:$N28)),"")</f>
        <v/>
      </c>
      <c r="P28" s="53" t="n"/>
      <c r="Q28" s="53" t="n"/>
      <c r="R28" s="54">
        <f>IFERROR(IF($A28="","",$O28-$P28+$Q28),"")</f>
        <v/>
      </c>
      <c r="S28" s="54">
        <f>IFERROR(IF($A28="","",SUM($J28:$K28)),"")</f>
        <v/>
      </c>
      <c r="T28" s="54">
        <f>IFERROR(IF($A28="","",SUM($L28:$N28)),"")</f>
        <v/>
      </c>
      <c r="U28" s="54">
        <f>IFERROR(IF($A28="","",$I28/$F28),"")</f>
        <v/>
      </c>
      <c r="V28" s="54">
        <f>IFERROR(IF($A28="","",$I28/$C28),"")</f>
        <v/>
      </c>
      <c r="W28" s="53" t="n"/>
      <c r="X28" s="53" t="n"/>
      <c r="Y28" s="53" t="n"/>
      <c r="Z28" s="54">
        <f>IFERROR(IF($A28="","",$W28*'Dashboard'!$B$12),"")</f>
        <v/>
      </c>
      <c r="AA28" s="54">
        <f>IFERROR(IF($A28="","",$Y28-$Z28),"")</f>
        <v/>
      </c>
      <c r="AB28" s="53" t="n"/>
      <c r="AC28" s="54">
        <f>IFERROR(IF($A28="","",$X28*'Dashboard'!$B$13),"")</f>
        <v/>
      </c>
      <c r="AD28" s="54">
        <f>IFERROR(IF($A28="","",$AB28-$AC28),"")</f>
        <v/>
      </c>
      <c r="AE28" s="53" t="n"/>
      <c r="AF28" s="53" t="n"/>
      <c r="AG28" s="54">
        <f>IFERROR(IF($A28="","",$AE28*'Dashboard'!$B$14),"")</f>
        <v/>
      </c>
      <c r="AH28" s="54">
        <f>IFERROR(IF($A28="","",$AF28-$AG28),"")</f>
        <v/>
      </c>
      <c r="AI28" s="54">
        <f>IFERROR(IF($A28="","",SUM($Y28,$AB28,$AF28)),"")</f>
        <v/>
      </c>
      <c r="AJ28" s="54">
        <f>IFERROR(IF($A28="","",$R28+$AI28),"")</f>
        <v/>
      </c>
      <c r="AK28" s="53" t="n"/>
      <c r="AL28" s="53" t="n"/>
      <c r="AM28" s="53" t="n"/>
      <c r="AN28" s="53" t="n"/>
      <c r="AO28" s="53" t="n"/>
      <c r="AP28" s="54">
        <f>IFERROR(IF($A28="","",SUM($AK28:$AO28)),"")</f>
        <v/>
      </c>
      <c r="AQ28" s="54">
        <f>IFERROR(IF($A28="","",$AP28-$AJ28),"")</f>
        <v/>
      </c>
      <c r="AR28" s="30">
        <f>IFERROR(IF($A28="","",IF(AND($AQ28&lt;='Dashboard'!$B$11,$AQ28&gt;=0-'Dashboard'!$B$11),"Balanced","Investigate")),"")</f>
        <v/>
      </c>
      <c r="AS28" s="36" t="n"/>
      <c r="AT28" s="36" t="n"/>
      <c r="AU28" s="36" t="n"/>
      <c r="AV28" s="52" t="n"/>
      <c r="AW28" s="36" t="n"/>
      <c r="AX28" s="37">
        <f>IFERROR(IF($A28="","",IF($AS28="","Missing preparer",IF($F28&gt;$E28,"Rooms sold exceed sellable rooms",IF(OR($AQ28&gt;'Dashboard'!$B$11,$AQ28&lt;0-'Dashboard'!$B$11),"Reconciliation exception","OK")))),"")</f>
        <v/>
      </c>
    </row>
    <row r="29">
      <c r="A29" s="52" t="n"/>
      <c r="B29" s="30">
        <f>IFERROR(IF($A29="","",VLOOKUP(MOD($A29-DATE(2026,1,5),7),'Instructions'!$H$2:$I$8,2,0)),"")</f>
        <v/>
      </c>
      <c r="C29" s="31" t="n"/>
      <c r="D29" s="31" t="n"/>
      <c r="E29" s="32">
        <f>IFERROR(IF($A29="","",MAX(0,$C29-$D29)),"")</f>
        <v/>
      </c>
      <c r="F29" s="31" t="n"/>
      <c r="G29" s="31" t="n"/>
      <c r="H29" s="33">
        <f>IFERROR(IF($A29="","",$F29/$E29),"")</f>
        <v/>
      </c>
      <c r="I29" s="53" t="n"/>
      <c r="J29" s="53" t="n"/>
      <c r="K29" s="53" t="n"/>
      <c r="L29" s="53" t="n"/>
      <c r="M29" s="53" t="n"/>
      <c r="N29" s="53" t="n"/>
      <c r="O29" s="54">
        <f>IFERROR(IF($A29="","",SUM($I29:$N29)),"")</f>
        <v/>
      </c>
      <c r="P29" s="53" t="n"/>
      <c r="Q29" s="53" t="n"/>
      <c r="R29" s="54">
        <f>IFERROR(IF($A29="","",$O29-$P29+$Q29),"")</f>
        <v/>
      </c>
      <c r="S29" s="54">
        <f>IFERROR(IF($A29="","",SUM($J29:$K29)),"")</f>
        <v/>
      </c>
      <c r="T29" s="54">
        <f>IFERROR(IF($A29="","",SUM($L29:$N29)),"")</f>
        <v/>
      </c>
      <c r="U29" s="54">
        <f>IFERROR(IF($A29="","",$I29/$F29),"")</f>
        <v/>
      </c>
      <c r="V29" s="54">
        <f>IFERROR(IF($A29="","",$I29/$C29),"")</f>
        <v/>
      </c>
      <c r="W29" s="53" t="n"/>
      <c r="X29" s="53" t="n"/>
      <c r="Y29" s="53" t="n"/>
      <c r="Z29" s="54">
        <f>IFERROR(IF($A29="","",$W29*'Dashboard'!$B$12),"")</f>
        <v/>
      </c>
      <c r="AA29" s="54">
        <f>IFERROR(IF($A29="","",$Y29-$Z29),"")</f>
        <v/>
      </c>
      <c r="AB29" s="53" t="n"/>
      <c r="AC29" s="54">
        <f>IFERROR(IF($A29="","",$X29*'Dashboard'!$B$13),"")</f>
        <v/>
      </c>
      <c r="AD29" s="54">
        <f>IFERROR(IF($A29="","",$AB29-$AC29),"")</f>
        <v/>
      </c>
      <c r="AE29" s="53" t="n"/>
      <c r="AF29" s="53" t="n"/>
      <c r="AG29" s="54">
        <f>IFERROR(IF($A29="","",$AE29*'Dashboard'!$B$14),"")</f>
        <v/>
      </c>
      <c r="AH29" s="54">
        <f>IFERROR(IF($A29="","",$AF29-$AG29),"")</f>
        <v/>
      </c>
      <c r="AI29" s="54">
        <f>IFERROR(IF($A29="","",SUM($Y29,$AB29,$AF29)),"")</f>
        <v/>
      </c>
      <c r="AJ29" s="54">
        <f>IFERROR(IF($A29="","",$R29+$AI29),"")</f>
        <v/>
      </c>
      <c r="AK29" s="53" t="n"/>
      <c r="AL29" s="53" t="n"/>
      <c r="AM29" s="53" t="n"/>
      <c r="AN29" s="53" t="n"/>
      <c r="AO29" s="53" t="n"/>
      <c r="AP29" s="54">
        <f>IFERROR(IF($A29="","",SUM($AK29:$AO29)),"")</f>
        <v/>
      </c>
      <c r="AQ29" s="54">
        <f>IFERROR(IF($A29="","",$AP29-$AJ29),"")</f>
        <v/>
      </c>
      <c r="AR29" s="30">
        <f>IFERROR(IF($A29="","",IF(AND($AQ29&lt;='Dashboard'!$B$11,$AQ29&gt;=0-'Dashboard'!$B$11),"Balanced","Investigate")),"")</f>
        <v/>
      </c>
      <c r="AS29" s="36" t="n"/>
      <c r="AT29" s="36" t="n"/>
      <c r="AU29" s="36" t="n"/>
      <c r="AV29" s="52" t="n"/>
      <c r="AW29" s="36" t="n"/>
      <c r="AX29" s="37">
        <f>IFERROR(IF($A29="","",IF($AS29="","Missing preparer",IF($F29&gt;$E29,"Rooms sold exceed sellable rooms",IF(OR($AQ29&gt;'Dashboard'!$B$11,$AQ29&lt;0-'Dashboard'!$B$11),"Reconciliation exception","OK")))),"")</f>
        <v/>
      </c>
    </row>
    <row r="30">
      <c r="A30" s="52" t="n"/>
      <c r="B30" s="30">
        <f>IFERROR(IF($A30="","",VLOOKUP(MOD($A30-DATE(2026,1,5),7),'Instructions'!$H$2:$I$8,2,0)),"")</f>
        <v/>
      </c>
      <c r="C30" s="31" t="n"/>
      <c r="D30" s="31" t="n"/>
      <c r="E30" s="32">
        <f>IFERROR(IF($A30="","",MAX(0,$C30-$D30)),"")</f>
        <v/>
      </c>
      <c r="F30" s="31" t="n"/>
      <c r="G30" s="31" t="n"/>
      <c r="H30" s="33">
        <f>IFERROR(IF($A30="","",$F30/$E30),"")</f>
        <v/>
      </c>
      <c r="I30" s="53" t="n"/>
      <c r="J30" s="53" t="n"/>
      <c r="K30" s="53" t="n"/>
      <c r="L30" s="53" t="n"/>
      <c r="M30" s="53" t="n"/>
      <c r="N30" s="53" t="n"/>
      <c r="O30" s="54">
        <f>IFERROR(IF($A30="","",SUM($I30:$N30)),"")</f>
        <v/>
      </c>
      <c r="P30" s="53" t="n"/>
      <c r="Q30" s="53" t="n"/>
      <c r="R30" s="54">
        <f>IFERROR(IF($A30="","",$O30-$P30+$Q30),"")</f>
        <v/>
      </c>
      <c r="S30" s="54">
        <f>IFERROR(IF($A30="","",SUM($J30:$K30)),"")</f>
        <v/>
      </c>
      <c r="T30" s="54">
        <f>IFERROR(IF($A30="","",SUM($L30:$N30)),"")</f>
        <v/>
      </c>
      <c r="U30" s="54">
        <f>IFERROR(IF($A30="","",$I30/$F30),"")</f>
        <v/>
      </c>
      <c r="V30" s="54">
        <f>IFERROR(IF($A30="","",$I30/$C30),"")</f>
        <v/>
      </c>
      <c r="W30" s="53" t="n"/>
      <c r="X30" s="53" t="n"/>
      <c r="Y30" s="53" t="n"/>
      <c r="Z30" s="54">
        <f>IFERROR(IF($A30="","",$W30*'Dashboard'!$B$12),"")</f>
        <v/>
      </c>
      <c r="AA30" s="54">
        <f>IFERROR(IF($A30="","",$Y30-$Z30),"")</f>
        <v/>
      </c>
      <c r="AB30" s="53" t="n"/>
      <c r="AC30" s="54">
        <f>IFERROR(IF($A30="","",$X30*'Dashboard'!$B$13),"")</f>
        <v/>
      </c>
      <c r="AD30" s="54">
        <f>IFERROR(IF($A30="","",$AB30-$AC30),"")</f>
        <v/>
      </c>
      <c r="AE30" s="53" t="n"/>
      <c r="AF30" s="53" t="n"/>
      <c r="AG30" s="54">
        <f>IFERROR(IF($A30="","",$AE30*'Dashboard'!$B$14),"")</f>
        <v/>
      </c>
      <c r="AH30" s="54">
        <f>IFERROR(IF($A30="","",$AF30-$AG30),"")</f>
        <v/>
      </c>
      <c r="AI30" s="54">
        <f>IFERROR(IF($A30="","",SUM($Y30,$AB30,$AF30)),"")</f>
        <v/>
      </c>
      <c r="AJ30" s="54">
        <f>IFERROR(IF($A30="","",$R30+$AI30),"")</f>
        <v/>
      </c>
      <c r="AK30" s="53" t="n"/>
      <c r="AL30" s="53" t="n"/>
      <c r="AM30" s="53" t="n"/>
      <c r="AN30" s="53" t="n"/>
      <c r="AO30" s="53" t="n"/>
      <c r="AP30" s="54">
        <f>IFERROR(IF($A30="","",SUM($AK30:$AO30)),"")</f>
        <v/>
      </c>
      <c r="AQ30" s="54">
        <f>IFERROR(IF($A30="","",$AP30-$AJ30),"")</f>
        <v/>
      </c>
      <c r="AR30" s="30">
        <f>IFERROR(IF($A30="","",IF(AND($AQ30&lt;='Dashboard'!$B$11,$AQ30&gt;=0-'Dashboard'!$B$11),"Balanced","Investigate")),"")</f>
        <v/>
      </c>
      <c r="AS30" s="36" t="n"/>
      <c r="AT30" s="36" t="n"/>
      <c r="AU30" s="36" t="n"/>
      <c r="AV30" s="52" t="n"/>
      <c r="AW30" s="36" t="n"/>
      <c r="AX30" s="37">
        <f>IFERROR(IF($A30="","",IF($AS30="","Missing preparer",IF($F30&gt;$E30,"Rooms sold exceed sellable rooms",IF(OR($AQ30&gt;'Dashboard'!$B$11,$AQ30&lt;0-'Dashboard'!$B$11),"Reconciliation exception","OK")))),"")</f>
        <v/>
      </c>
    </row>
    <row r="31">
      <c r="A31" s="52" t="n"/>
      <c r="B31" s="30">
        <f>IFERROR(IF($A31="","",VLOOKUP(MOD($A31-DATE(2026,1,5),7),'Instructions'!$H$2:$I$8,2,0)),"")</f>
        <v/>
      </c>
      <c r="C31" s="31" t="n"/>
      <c r="D31" s="31" t="n"/>
      <c r="E31" s="32">
        <f>IFERROR(IF($A31="","",MAX(0,$C31-$D31)),"")</f>
        <v/>
      </c>
      <c r="F31" s="31" t="n"/>
      <c r="G31" s="31" t="n"/>
      <c r="H31" s="33">
        <f>IFERROR(IF($A31="","",$F31/$E31),"")</f>
        <v/>
      </c>
      <c r="I31" s="53" t="n"/>
      <c r="J31" s="53" t="n"/>
      <c r="K31" s="53" t="n"/>
      <c r="L31" s="53" t="n"/>
      <c r="M31" s="53" t="n"/>
      <c r="N31" s="53" t="n"/>
      <c r="O31" s="54">
        <f>IFERROR(IF($A31="","",SUM($I31:$N31)),"")</f>
        <v/>
      </c>
      <c r="P31" s="53" t="n"/>
      <c r="Q31" s="53" t="n"/>
      <c r="R31" s="54">
        <f>IFERROR(IF($A31="","",$O31-$P31+$Q31),"")</f>
        <v/>
      </c>
      <c r="S31" s="54">
        <f>IFERROR(IF($A31="","",SUM($J31:$K31)),"")</f>
        <v/>
      </c>
      <c r="T31" s="54">
        <f>IFERROR(IF($A31="","",SUM($L31:$N31)),"")</f>
        <v/>
      </c>
      <c r="U31" s="54">
        <f>IFERROR(IF($A31="","",$I31/$F31),"")</f>
        <v/>
      </c>
      <c r="V31" s="54">
        <f>IFERROR(IF($A31="","",$I31/$C31),"")</f>
        <v/>
      </c>
      <c r="W31" s="53" t="n"/>
      <c r="X31" s="53" t="n"/>
      <c r="Y31" s="53" t="n"/>
      <c r="Z31" s="54">
        <f>IFERROR(IF($A31="","",$W31*'Dashboard'!$B$12),"")</f>
        <v/>
      </c>
      <c r="AA31" s="54">
        <f>IFERROR(IF($A31="","",$Y31-$Z31),"")</f>
        <v/>
      </c>
      <c r="AB31" s="53" t="n"/>
      <c r="AC31" s="54">
        <f>IFERROR(IF($A31="","",$X31*'Dashboard'!$B$13),"")</f>
        <v/>
      </c>
      <c r="AD31" s="54">
        <f>IFERROR(IF($A31="","",$AB31-$AC31),"")</f>
        <v/>
      </c>
      <c r="AE31" s="53" t="n"/>
      <c r="AF31" s="53" t="n"/>
      <c r="AG31" s="54">
        <f>IFERROR(IF($A31="","",$AE31*'Dashboard'!$B$14),"")</f>
        <v/>
      </c>
      <c r="AH31" s="54">
        <f>IFERROR(IF($A31="","",$AF31-$AG31),"")</f>
        <v/>
      </c>
      <c r="AI31" s="54">
        <f>IFERROR(IF($A31="","",SUM($Y31,$AB31,$AF31)),"")</f>
        <v/>
      </c>
      <c r="AJ31" s="54">
        <f>IFERROR(IF($A31="","",$R31+$AI31),"")</f>
        <v/>
      </c>
      <c r="AK31" s="53" t="n"/>
      <c r="AL31" s="53" t="n"/>
      <c r="AM31" s="53" t="n"/>
      <c r="AN31" s="53" t="n"/>
      <c r="AO31" s="53" t="n"/>
      <c r="AP31" s="54">
        <f>IFERROR(IF($A31="","",SUM($AK31:$AO31)),"")</f>
        <v/>
      </c>
      <c r="AQ31" s="54">
        <f>IFERROR(IF($A31="","",$AP31-$AJ31),"")</f>
        <v/>
      </c>
      <c r="AR31" s="30">
        <f>IFERROR(IF($A31="","",IF(AND($AQ31&lt;='Dashboard'!$B$11,$AQ31&gt;=0-'Dashboard'!$B$11),"Balanced","Investigate")),"")</f>
        <v/>
      </c>
      <c r="AS31" s="36" t="n"/>
      <c r="AT31" s="36" t="n"/>
      <c r="AU31" s="36" t="n"/>
      <c r="AV31" s="52" t="n"/>
      <c r="AW31" s="36" t="n"/>
      <c r="AX31" s="37">
        <f>IFERROR(IF($A31="","",IF($AS31="","Missing preparer",IF($F31&gt;$E31,"Rooms sold exceed sellable rooms",IF(OR($AQ31&gt;'Dashboard'!$B$11,$AQ31&lt;0-'Dashboard'!$B$11),"Reconciliation exception","OK")))),"")</f>
        <v/>
      </c>
    </row>
    <row r="32">
      <c r="A32" s="52" t="n"/>
      <c r="B32" s="30">
        <f>IFERROR(IF($A32="","",VLOOKUP(MOD($A32-DATE(2026,1,5),7),'Instructions'!$H$2:$I$8,2,0)),"")</f>
        <v/>
      </c>
      <c r="C32" s="31" t="n"/>
      <c r="D32" s="31" t="n"/>
      <c r="E32" s="32">
        <f>IFERROR(IF($A32="","",MAX(0,$C32-$D32)),"")</f>
        <v/>
      </c>
      <c r="F32" s="31" t="n"/>
      <c r="G32" s="31" t="n"/>
      <c r="H32" s="33">
        <f>IFERROR(IF($A32="","",$F32/$E32),"")</f>
        <v/>
      </c>
      <c r="I32" s="53" t="n"/>
      <c r="J32" s="53" t="n"/>
      <c r="K32" s="53" t="n"/>
      <c r="L32" s="53" t="n"/>
      <c r="M32" s="53" t="n"/>
      <c r="N32" s="53" t="n"/>
      <c r="O32" s="54">
        <f>IFERROR(IF($A32="","",SUM($I32:$N32)),"")</f>
        <v/>
      </c>
      <c r="P32" s="53" t="n"/>
      <c r="Q32" s="53" t="n"/>
      <c r="R32" s="54">
        <f>IFERROR(IF($A32="","",$O32-$P32+$Q32),"")</f>
        <v/>
      </c>
      <c r="S32" s="54">
        <f>IFERROR(IF($A32="","",SUM($J32:$K32)),"")</f>
        <v/>
      </c>
      <c r="T32" s="54">
        <f>IFERROR(IF($A32="","",SUM($L32:$N32)),"")</f>
        <v/>
      </c>
      <c r="U32" s="54">
        <f>IFERROR(IF($A32="","",$I32/$F32),"")</f>
        <v/>
      </c>
      <c r="V32" s="54">
        <f>IFERROR(IF($A32="","",$I32/$C32),"")</f>
        <v/>
      </c>
      <c r="W32" s="53" t="n"/>
      <c r="X32" s="53" t="n"/>
      <c r="Y32" s="53" t="n"/>
      <c r="Z32" s="54">
        <f>IFERROR(IF($A32="","",$W32*'Dashboard'!$B$12),"")</f>
        <v/>
      </c>
      <c r="AA32" s="54">
        <f>IFERROR(IF($A32="","",$Y32-$Z32),"")</f>
        <v/>
      </c>
      <c r="AB32" s="53" t="n"/>
      <c r="AC32" s="54">
        <f>IFERROR(IF($A32="","",$X32*'Dashboard'!$B$13),"")</f>
        <v/>
      </c>
      <c r="AD32" s="54">
        <f>IFERROR(IF($A32="","",$AB32-$AC32),"")</f>
        <v/>
      </c>
      <c r="AE32" s="53" t="n"/>
      <c r="AF32" s="53" t="n"/>
      <c r="AG32" s="54">
        <f>IFERROR(IF($A32="","",$AE32*'Dashboard'!$B$14),"")</f>
        <v/>
      </c>
      <c r="AH32" s="54">
        <f>IFERROR(IF($A32="","",$AF32-$AG32),"")</f>
        <v/>
      </c>
      <c r="AI32" s="54">
        <f>IFERROR(IF($A32="","",SUM($Y32,$AB32,$AF32)),"")</f>
        <v/>
      </c>
      <c r="AJ32" s="54">
        <f>IFERROR(IF($A32="","",$R32+$AI32),"")</f>
        <v/>
      </c>
      <c r="AK32" s="53" t="n"/>
      <c r="AL32" s="53" t="n"/>
      <c r="AM32" s="53" t="n"/>
      <c r="AN32" s="53" t="n"/>
      <c r="AO32" s="53" t="n"/>
      <c r="AP32" s="54">
        <f>IFERROR(IF($A32="","",SUM($AK32:$AO32)),"")</f>
        <v/>
      </c>
      <c r="AQ32" s="54">
        <f>IFERROR(IF($A32="","",$AP32-$AJ32),"")</f>
        <v/>
      </c>
      <c r="AR32" s="30">
        <f>IFERROR(IF($A32="","",IF(AND($AQ32&lt;='Dashboard'!$B$11,$AQ32&gt;=0-'Dashboard'!$B$11),"Balanced","Investigate")),"")</f>
        <v/>
      </c>
      <c r="AS32" s="36" t="n"/>
      <c r="AT32" s="36" t="n"/>
      <c r="AU32" s="36" t="n"/>
      <c r="AV32" s="52" t="n"/>
      <c r="AW32" s="36" t="n"/>
      <c r="AX32" s="37">
        <f>IFERROR(IF($A32="","",IF($AS32="","Missing preparer",IF($F32&gt;$E32,"Rooms sold exceed sellable rooms",IF(OR($AQ32&gt;'Dashboard'!$B$11,$AQ32&lt;0-'Dashboard'!$B$11),"Reconciliation exception","OK")))),"")</f>
        <v/>
      </c>
    </row>
    <row r="33">
      <c r="A33" s="52" t="n"/>
      <c r="B33" s="30">
        <f>IFERROR(IF($A33="","",VLOOKUP(MOD($A33-DATE(2026,1,5),7),'Instructions'!$H$2:$I$8,2,0)),"")</f>
        <v/>
      </c>
      <c r="C33" s="31" t="n"/>
      <c r="D33" s="31" t="n"/>
      <c r="E33" s="32">
        <f>IFERROR(IF($A33="","",MAX(0,$C33-$D33)),"")</f>
        <v/>
      </c>
      <c r="F33" s="31" t="n"/>
      <c r="G33" s="31" t="n"/>
      <c r="H33" s="33">
        <f>IFERROR(IF($A33="","",$F33/$E33),"")</f>
        <v/>
      </c>
      <c r="I33" s="53" t="n"/>
      <c r="J33" s="53" t="n"/>
      <c r="K33" s="53" t="n"/>
      <c r="L33" s="53" t="n"/>
      <c r="M33" s="53" t="n"/>
      <c r="N33" s="53" t="n"/>
      <c r="O33" s="54">
        <f>IFERROR(IF($A33="","",SUM($I33:$N33)),"")</f>
        <v/>
      </c>
      <c r="P33" s="53" t="n"/>
      <c r="Q33" s="53" t="n"/>
      <c r="R33" s="54">
        <f>IFERROR(IF($A33="","",$O33-$P33+$Q33),"")</f>
        <v/>
      </c>
      <c r="S33" s="54">
        <f>IFERROR(IF($A33="","",SUM($J33:$K33)),"")</f>
        <v/>
      </c>
      <c r="T33" s="54">
        <f>IFERROR(IF($A33="","",SUM($L33:$N33)),"")</f>
        <v/>
      </c>
      <c r="U33" s="54">
        <f>IFERROR(IF($A33="","",$I33/$F33),"")</f>
        <v/>
      </c>
      <c r="V33" s="54">
        <f>IFERROR(IF($A33="","",$I33/$C33),"")</f>
        <v/>
      </c>
      <c r="W33" s="53" t="n"/>
      <c r="X33" s="53" t="n"/>
      <c r="Y33" s="53" t="n"/>
      <c r="Z33" s="54">
        <f>IFERROR(IF($A33="","",$W33*'Dashboard'!$B$12),"")</f>
        <v/>
      </c>
      <c r="AA33" s="54">
        <f>IFERROR(IF($A33="","",$Y33-$Z33),"")</f>
        <v/>
      </c>
      <c r="AB33" s="53" t="n"/>
      <c r="AC33" s="54">
        <f>IFERROR(IF($A33="","",$X33*'Dashboard'!$B$13),"")</f>
        <v/>
      </c>
      <c r="AD33" s="54">
        <f>IFERROR(IF($A33="","",$AB33-$AC33),"")</f>
        <v/>
      </c>
      <c r="AE33" s="53" t="n"/>
      <c r="AF33" s="53" t="n"/>
      <c r="AG33" s="54">
        <f>IFERROR(IF($A33="","",$AE33*'Dashboard'!$B$14),"")</f>
        <v/>
      </c>
      <c r="AH33" s="54">
        <f>IFERROR(IF($A33="","",$AF33-$AG33),"")</f>
        <v/>
      </c>
      <c r="AI33" s="54">
        <f>IFERROR(IF($A33="","",SUM($Y33,$AB33,$AF33)),"")</f>
        <v/>
      </c>
      <c r="AJ33" s="54">
        <f>IFERROR(IF($A33="","",$R33+$AI33),"")</f>
        <v/>
      </c>
      <c r="AK33" s="53" t="n"/>
      <c r="AL33" s="53" t="n"/>
      <c r="AM33" s="53" t="n"/>
      <c r="AN33" s="53" t="n"/>
      <c r="AO33" s="53" t="n"/>
      <c r="AP33" s="54">
        <f>IFERROR(IF($A33="","",SUM($AK33:$AO33)),"")</f>
        <v/>
      </c>
      <c r="AQ33" s="54">
        <f>IFERROR(IF($A33="","",$AP33-$AJ33),"")</f>
        <v/>
      </c>
      <c r="AR33" s="30">
        <f>IFERROR(IF($A33="","",IF(AND($AQ33&lt;='Dashboard'!$B$11,$AQ33&gt;=0-'Dashboard'!$B$11),"Balanced","Investigate")),"")</f>
        <v/>
      </c>
      <c r="AS33" s="36" t="n"/>
      <c r="AT33" s="36" t="n"/>
      <c r="AU33" s="36" t="n"/>
      <c r="AV33" s="52" t="n"/>
      <c r="AW33" s="36" t="n"/>
      <c r="AX33" s="37">
        <f>IFERROR(IF($A33="","",IF($AS33="","Missing preparer",IF($F33&gt;$E33,"Rooms sold exceed sellable rooms",IF(OR($AQ33&gt;'Dashboard'!$B$11,$AQ33&lt;0-'Dashboard'!$B$11),"Reconciliation exception","OK")))),"")</f>
        <v/>
      </c>
    </row>
    <row r="34">
      <c r="A34" s="52" t="n"/>
      <c r="B34" s="30">
        <f>IFERROR(IF($A34="","",VLOOKUP(MOD($A34-DATE(2026,1,5),7),'Instructions'!$H$2:$I$8,2,0)),"")</f>
        <v/>
      </c>
      <c r="C34" s="31" t="n"/>
      <c r="D34" s="31" t="n"/>
      <c r="E34" s="32">
        <f>IFERROR(IF($A34="","",MAX(0,$C34-$D34)),"")</f>
        <v/>
      </c>
      <c r="F34" s="31" t="n"/>
      <c r="G34" s="31" t="n"/>
      <c r="H34" s="33">
        <f>IFERROR(IF($A34="","",$F34/$E34),"")</f>
        <v/>
      </c>
      <c r="I34" s="53" t="n"/>
      <c r="J34" s="53" t="n"/>
      <c r="K34" s="53" t="n"/>
      <c r="L34" s="53" t="n"/>
      <c r="M34" s="53" t="n"/>
      <c r="N34" s="53" t="n"/>
      <c r="O34" s="54">
        <f>IFERROR(IF($A34="","",SUM($I34:$N34)),"")</f>
        <v/>
      </c>
      <c r="P34" s="53" t="n"/>
      <c r="Q34" s="53" t="n"/>
      <c r="R34" s="54">
        <f>IFERROR(IF($A34="","",$O34-$P34+$Q34),"")</f>
        <v/>
      </c>
      <c r="S34" s="54">
        <f>IFERROR(IF($A34="","",SUM($J34:$K34)),"")</f>
        <v/>
      </c>
      <c r="T34" s="54">
        <f>IFERROR(IF($A34="","",SUM($L34:$N34)),"")</f>
        <v/>
      </c>
      <c r="U34" s="54">
        <f>IFERROR(IF($A34="","",$I34/$F34),"")</f>
        <v/>
      </c>
      <c r="V34" s="54">
        <f>IFERROR(IF($A34="","",$I34/$C34),"")</f>
        <v/>
      </c>
      <c r="W34" s="53" t="n"/>
      <c r="X34" s="53" t="n"/>
      <c r="Y34" s="53" t="n"/>
      <c r="Z34" s="54">
        <f>IFERROR(IF($A34="","",$W34*'Dashboard'!$B$12),"")</f>
        <v/>
      </c>
      <c r="AA34" s="54">
        <f>IFERROR(IF($A34="","",$Y34-$Z34),"")</f>
        <v/>
      </c>
      <c r="AB34" s="53" t="n"/>
      <c r="AC34" s="54">
        <f>IFERROR(IF($A34="","",$X34*'Dashboard'!$B$13),"")</f>
        <v/>
      </c>
      <c r="AD34" s="54">
        <f>IFERROR(IF($A34="","",$AB34-$AC34),"")</f>
        <v/>
      </c>
      <c r="AE34" s="53" t="n"/>
      <c r="AF34" s="53" t="n"/>
      <c r="AG34" s="54">
        <f>IFERROR(IF($A34="","",$AE34*'Dashboard'!$B$14),"")</f>
        <v/>
      </c>
      <c r="AH34" s="54">
        <f>IFERROR(IF($A34="","",$AF34-$AG34),"")</f>
        <v/>
      </c>
      <c r="AI34" s="54">
        <f>IFERROR(IF($A34="","",SUM($Y34,$AB34,$AF34)),"")</f>
        <v/>
      </c>
      <c r="AJ34" s="54">
        <f>IFERROR(IF($A34="","",$R34+$AI34),"")</f>
        <v/>
      </c>
      <c r="AK34" s="53" t="n"/>
      <c r="AL34" s="53" t="n"/>
      <c r="AM34" s="53" t="n"/>
      <c r="AN34" s="53" t="n"/>
      <c r="AO34" s="53" t="n"/>
      <c r="AP34" s="54">
        <f>IFERROR(IF($A34="","",SUM($AK34:$AO34)),"")</f>
        <v/>
      </c>
      <c r="AQ34" s="54">
        <f>IFERROR(IF($A34="","",$AP34-$AJ34),"")</f>
        <v/>
      </c>
      <c r="AR34" s="30">
        <f>IFERROR(IF($A34="","",IF(AND($AQ34&lt;='Dashboard'!$B$11,$AQ34&gt;=0-'Dashboard'!$B$11),"Balanced","Investigate")),"")</f>
        <v/>
      </c>
      <c r="AS34" s="36" t="n"/>
      <c r="AT34" s="36" t="n"/>
      <c r="AU34" s="36" t="n"/>
      <c r="AV34" s="52" t="n"/>
      <c r="AW34" s="36" t="n"/>
      <c r="AX34" s="37">
        <f>IFERROR(IF($A34="","",IF($AS34="","Missing preparer",IF($F34&gt;$E34,"Rooms sold exceed sellable rooms",IF(OR($AQ34&gt;'Dashboard'!$B$11,$AQ34&lt;0-'Dashboard'!$B$11),"Reconciliation exception","OK")))),"")</f>
        <v/>
      </c>
    </row>
    <row r="35">
      <c r="A35" s="52" t="n"/>
      <c r="B35" s="30">
        <f>IFERROR(IF($A35="","",VLOOKUP(MOD($A35-DATE(2026,1,5),7),'Instructions'!$H$2:$I$8,2,0)),"")</f>
        <v/>
      </c>
      <c r="C35" s="31" t="n"/>
      <c r="D35" s="31" t="n"/>
      <c r="E35" s="32">
        <f>IFERROR(IF($A35="","",MAX(0,$C35-$D35)),"")</f>
        <v/>
      </c>
      <c r="F35" s="31" t="n"/>
      <c r="G35" s="31" t="n"/>
      <c r="H35" s="33">
        <f>IFERROR(IF($A35="","",$F35/$E35),"")</f>
        <v/>
      </c>
      <c r="I35" s="53" t="n"/>
      <c r="J35" s="53" t="n"/>
      <c r="K35" s="53" t="n"/>
      <c r="L35" s="53" t="n"/>
      <c r="M35" s="53" t="n"/>
      <c r="N35" s="53" t="n"/>
      <c r="O35" s="54">
        <f>IFERROR(IF($A35="","",SUM($I35:$N35)),"")</f>
        <v/>
      </c>
      <c r="P35" s="53" t="n"/>
      <c r="Q35" s="53" t="n"/>
      <c r="R35" s="54">
        <f>IFERROR(IF($A35="","",$O35-$P35+$Q35),"")</f>
        <v/>
      </c>
      <c r="S35" s="54">
        <f>IFERROR(IF($A35="","",SUM($J35:$K35)),"")</f>
        <v/>
      </c>
      <c r="T35" s="54">
        <f>IFERROR(IF($A35="","",SUM($L35:$N35)),"")</f>
        <v/>
      </c>
      <c r="U35" s="54">
        <f>IFERROR(IF($A35="","",$I35/$F35),"")</f>
        <v/>
      </c>
      <c r="V35" s="54">
        <f>IFERROR(IF($A35="","",$I35/$C35),"")</f>
        <v/>
      </c>
      <c r="W35" s="53" t="n"/>
      <c r="X35" s="53" t="n"/>
      <c r="Y35" s="53" t="n"/>
      <c r="Z35" s="54">
        <f>IFERROR(IF($A35="","",$W35*'Dashboard'!$B$12),"")</f>
        <v/>
      </c>
      <c r="AA35" s="54">
        <f>IFERROR(IF($A35="","",$Y35-$Z35),"")</f>
        <v/>
      </c>
      <c r="AB35" s="53" t="n"/>
      <c r="AC35" s="54">
        <f>IFERROR(IF($A35="","",$X35*'Dashboard'!$B$13),"")</f>
        <v/>
      </c>
      <c r="AD35" s="54">
        <f>IFERROR(IF($A35="","",$AB35-$AC35),"")</f>
        <v/>
      </c>
      <c r="AE35" s="53" t="n"/>
      <c r="AF35" s="53" t="n"/>
      <c r="AG35" s="54">
        <f>IFERROR(IF($A35="","",$AE35*'Dashboard'!$B$14),"")</f>
        <v/>
      </c>
      <c r="AH35" s="54">
        <f>IFERROR(IF($A35="","",$AF35-$AG35),"")</f>
        <v/>
      </c>
      <c r="AI35" s="54">
        <f>IFERROR(IF($A35="","",SUM($Y35,$AB35,$AF35)),"")</f>
        <v/>
      </c>
      <c r="AJ35" s="54">
        <f>IFERROR(IF($A35="","",$R35+$AI35),"")</f>
        <v/>
      </c>
      <c r="AK35" s="53" t="n"/>
      <c r="AL35" s="53" t="n"/>
      <c r="AM35" s="53" t="n"/>
      <c r="AN35" s="53" t="n"/>
      <c r="AO35" s="53" t="n"/>
      <c r="AP35" s="54">
        <f>IFERROR(IF($A35="","",SUM($AK35:$AO35)),"")</f>
        <v/>
      </c>
      <c r="AQ35" s="54">
        <f>IFERROR(IF($A35="","",$AP35-$AJ35),"")</f>
        <v/>
      </c>
      <c r="AR35" s="30">
        <f>IFERROR(IF($A35="","",IF(AND($AQ35&lt;='Dashboard'!$B$11,$AQ35&gt;=0-'Dashboard'!$B$11),"Balanced","Investigate")),"")</f>
        <v/>
      </c>
      <c r="AS35" s="36" t="n"/>
      <c r="AT35" s="36" t="n"/>
      <c r="AU35" s="36" t="n"/>
      <c r="AV35" s="52" t="n"/>
      <c r="AW35" s="36" t="n"/>
      <c r="AX35" s="37">
        <f>IFERROR(IF($A35="","",IF($AS35="","Missing preparer",IF($F35&gt;$E35,"Rooms sold exceed sellable rooms",IF(OR($AQ35&gt;'Dashboard'!$B$11,$AQ35&lt;0-'Dashboard'!$B$11),"Reconciliation exception","OK")))),"")</f>
        <v/>
      </c>
    </row>
    <row r="36">
      <c r="A36" s="52" t="n"/>
      <c r="B36" s="30">
        <f>IFERROR(IF($A36="","",VLOOKUP(MOD($A36-DATE(2026,1,5),7),'Instructions'!$H$2:$I$8,2,0)),"")</f>
        <v/>
      </c>
      <c r="C36" s="31" t="n"/>
      <c r="D36" s="31" t="n"/>
      <c r="E36" s="32">
        <f>IFERROR(IF($A36="","",MAX(0,$C36-$D36)),"")</f>
        <v/>
      </c>
      <c r="F36" s="31" t="n"/>
      <c r="G36" s="31" t="n"/>
      <c r="H36" s="33">
        <f>IFERROR(IF($A36="","",$F36/$E36),"")</f>
        <v/>
      </c>
      <c r="I36" s="53" t="n"/>
      <c r="J36" s="53" t="n"/>
      <c r="K36" s="53" t="n"/>
      <c r="L36" s="53" t="n"/>
      <c r="M36" s="53" t="n"/>
      <c r="N36" s="53" t="n"/>
      <c r="O36" s="54">
        <f>IFERROR(IF($A36="","",SUM($I36:$N36)),"")</f>
        <v/>
      </c>
      <c r="P36" s="53" t="n"/>
      <c r="Q36" s="53" t="n"/>
      <c r="R36" s="54">
        <f>IFERROR(IF($A36="","",$O36-$P36+$Q36),"")</f>
        <v/>
      </c>
      <c r="S36" s="54">
        <f>IFERROR(IF($A36="","",SUM($J36:$K36)),"")</f>
        <v/>
      </c>
      <c r="T36" s="54">
        <f>IFERROR(IF($A36="","",SUM($L36:$N36)),"")</f>
        <v/>
      </c>
      <c r="U36" s="54">
        <f>IFERROR(IF($A36="","",$I36/$F36),"")</f>
        <v/>
      </c>
      <c r="V36" s="54">
        <f>IFERROR(IF($A36="","",$I36/$C36),"")</f>
        <v/>
      </c>
      <c r="W36" s="53" t="n"/>
      <c r="X36" s="53" t="n"/>
      <c r="Y36" s="53" t="n"/>
      <c r="Z36" s="54">
        <f>IFERROR(IF($A36="","",$W36*'Dashboard'!$B$12),"")</f>
        <v/>
      </c>
      <c r="AA36" s="54">
        <f>IFERROR(IF($A36="","",$Y36-$Z36),"")</f>
        <v/>
      </c>
      <c r="AB36" s="53" t="n"/>
      <c r="AC36" s="54">
        <f>IFERROR(IF($A36="","",$X36*'Dashboard'!$B$13),"")</f>
        <v/>
      </c>
      <c r="AD36" s="54">
        <f>IFERROR(IF($A36="","",$AB36-$AC36),"")</f>
        <v/>
      </c>
      <c r="AE36" s="53" t="n"/>
      <c r="AF36" s="53" t="n"/>
      <c r="AG36" s="54">
        <f>IFERROR(IF($A36="","",$AE36*'Dashboard'!$B$14),"")</f>
        <v/>
      </c>
      <c r="AH36" s="54">
        <f>IFERROR(IF($A36="","",$AF36-$AG36),"")</f>
        <v/>
      </c>
      <c r="AI36" s="54">
        <f>IFERROR(IF($A36="","",SUM($Y36,$AB36,$AF36)),"")</f>
        <v/>
      </c>
      <c r="AJ36" s="54">
        <f>IFERROR(IF($A36="","",$R36+$AI36),"")</f>
        <v/>
      </c>
      <c r="AK36" s="53" t="n"/>
      <c r="AL36" s="53" t="n"/>
      <c r="AM36" s="53" t="n"/>
      <c r="AN36" s="53" t="n"/>
      <c r="AO36" s="53" t="n"/>
      <c r="AP36" s="54">
        <f>IFERROR(IF($A36="","",SUM($AK36:$AO36)),"")</f>
        <v/>
      </c>
      <c r="AQ36" s="54">
        <f>IFERROR(IF($A36="","",$AP36-$AJ36),"")</f>
        <v/>
      </c>
      <c r="AR36" s="30">
        <f>IFERROR(IF($A36="","",IF(AND($AQ36&lt;='Dashboard'!$B$11,$AQ36&gt;=0-'Dashboard'!$B$11),"Balanced","Investigate")),"")</f>
        <v/>
      </c>
      <c r="AS36" s="36" t="n"/>
      <c r="AT36" s="36" t="n"/>
      <c r="AU36" s="36" t="n"/>
      <c r="AV36" s="52" t="n"/>
      <c r="AW36" s="36" t="n"/>
      <c r="AX36" s="37">
        <f>IFERROR(IF($A36="","",IF($AS36="","Missing preparer",IF($F36&gt;$E36,"Rooms sold exceed sellable rooms",IF(OR($AQ36&gt;'Dashboard'!$B$11,$AQ36&lt;0-'Dashboard'!$B$11),"Reconciliation exception","OK")))),"")</f>
        <v/>
      </c>
    </row>
    <row r="37">
      <c r="A37" s="52" t="n"/>
      <c r="B37" s="30">
        <f>IFERROR(IF($A37="","",VLOOKUP(MOD($A37-DATE(2026,1,5),7),'Instructions'!$H$2:$I$8,2,0)),"")</f>
        <v/>
      </c>
      <c r="C37" s="31" t="n"/>
      <c r="D37" s="31" t="n"/>
      <c r="E37" s="32">
        <f>IFERROR(IF($A37="","",MAX(0,$C37-$D37)),"")</f>
        <v/>
      </c>
      <c r="F37" s="31" t="n"/>
      <c r="G37" s="31" t="n"/>
      <c r="H37" s="33">
        <f>IFERROR(IF($A37="","",$F37/$E37),"")</f>
        <v/>
      </c>
      <c r="I37" s="53" t="n"/>
      <c r="J37" s="53" t="n"/>
      <c r="K37" s="53" t="n"/>
      <c r="L37" s="53" t="n"/>
      <c r="M37" s="53" t="n"/>
      <c r="N37" s="53" t="n"/>
      <c r="O37" s="54">
        <f>IFERROR(IF($A37="","",SUM($I37:$N37)),"")</f>
        <v/>
      </c>
      <c r="P37" s="53" t="n"/>
      <c r="Q37" s="53" t="n"/>
      <c r="R37" s="54">
        <f>IFERROR(IF($A37="","",$O37-$P37+$Q37),"")</f>
        <v/>
      </c>
      <c r="S37" s="54">
        <f>IFERROR(IF($A37="","",SUM($J37:$K37)),"")</f>
        <v/>
      </c>
      <c r="T37" s="54">
        <f>IFERROR(IF($A37="","",SUM($L37:$N37)),"")</f>
        <v/>
      </c>
      <c r="U37" s="54">
        <f>IFERROR(IF($A37="","",$I37/$F37),"")</f>
        <v/>
      </c>
      <c r="V37" s="54">
        <f>IFERROR(IF($A37="","",$I37/$C37),"")</f>
        <v/>
      </c>
      <c r="W37" s="53" t="n"/>
      <c r="X37" s="53" t="n"/>
      <c r="Y37" s="53" t="n"/>
      <c r="Z37" s="54">
        <f>IFERROR(IF($A37="","",$W37*'Dashboard'!$B$12),"")</f>
        <v/>
      </c>
      <c r="AA37" s="54">
        <f>IFERROR(IF($A37="","",$Y37-$Z37),"")</f>
        <v/>
      </c>
      <c r="AB37" s="53" t="n"/>
      <c r="AC37" s="54">
        <f>IFERROR(IF($A37="","",$X37*'Dashboard'!$B$13),"")</f>
        <v/>
      </c>
      <c r="AD37" s="54">
        <f>IFERROR(IF($A37="","",$AB37-$AC37),"")</f>
        <v/>
      </c>
      <c r="AE37" s="53" t="n"/>
      <c r="AF37" s="53" t="n"/>
      <c r="AG37" s="54">
        <f>IFERROR(IF($A37="","",$AE37*'Dashboard'!$B$14),"")</f>
        <v/>
      </c>
      <c r="AH37" s="54">
        <f>IFERROR(IF($A37="","",$AF37-$AG37),"")</f>
        <v/>
      </c>
      <c r="AI37" s="54">
        <f>IFERROR(IF($A37="","",SUM($Y37,$AB37,$AF37)),"")</f>
        <v/>
      </c>
      <c r="AJ37" s="54">
        <f>IFERROR(IF($A37="","",$R37+$AI37),"")</f>
        <v/>
      </c>
      <c r="AK37" s="53" t="n"/>
      <c r="AL37" s="53" t="n"/>
      <c r="AM37" s="53" t="n"/>
      <c r="AN37" s="53" t="n"/>
      <c r="AO37" s="53" t="n"/>
      <c r="AP37" s="54">
        <f>IFERROR(IF($A37="","",SUM($AK37:$AO37)),"")</f>
        <v/>
      </c>
      <c r="AQ37" s="54">
        <f>IFERROR(IF($A37="","",$AP37-$AJ37),"")</f>
        <v/>
      </c>
      <c r="AR37" s="30">
        <f>IFERROR(IF($A37="","",IF(AND($AQ37&lt;='Dashboard'!$B$11,$AQ37&gt;=0-'Dashboard'!$B$11),"Balanced","Investigate")),"")</f>
        <v/>
      </c>
      <c r="AS37" s="36" t="n"/>
      <c r="AT37" s="36" t="n"/>
      <c r="AU37" s="36" t="n"/>
      <c r="AV37" s="52" t="n"/>
      <c r="AW37" s="36" t="n"/>
      <c r="AX37" s="37">
        <f>IFERROR(IF($A37="","",IF($AS37="","Missing preparer",IF($F37&gt;$E37,"Rooms sold exceed sellable rooms",IF(OR($AQ37&gt;'Dashboard'!$B$11,$AQ37&lt;0-'Dashboard'!$B$11),"Reconciliation exception","OK")))),"")</f>
        <v/>
      </c>
    </row>
    <row r="38">
      <c r="A38" s="52" t="n"/>
      <c r="B38" s="30">
        <f>IFERROR(IF($A38="","",VLOOKUP(MOD($A38-DATE(2026,1,5),7),'Instructions'!$H$2:$I$8,2,0)),"")</f>
        <v/>
      </c>
      <c r="C38" s="31" t="n"/>
      <c r="D38" s="31" t="n"/>
      <c r="E38" s="32">
        <f>IFERROR(IF($A38="","",MAX(0,$C38-$D38)),"")</f>
        <v/>
      </c>
      <c r="F38" s="31" t="n"/>
      <c r="G38" s="31" t="n"/>
      <c r="H38" s="33">
        <f>IFERROR(IF($A38="","",$F38/$E38),"")</f>
        <v/>
      </c>
      <c r="I38" s="53" t="n"/>
      <c r="J38" s="53" t="n"/>
      <c r="K38" s="53" t="n"/>
      <c r="L38" s="53" t="n"/>
      <c r="M38" s="53" t="n"/>
      <c r="N38" s="53" t="n"/>
      <c r="O38" s="54">
        <f>IFERROR(IF($A38="","",SUM($I38:$N38)),"")</f>
        <v/>
      </c>
      <c r="P38" s="53" t="n"/>
      <c r="Q38" s="53" t="n"/>
      <c r="R38" s="54">
        <f>IFERROR(IF($A38="","",$O38-$P38+$Q38),"")</f>
        <v/>
      </c>
      <c r="S38" s="54">
        <f>IFERROR(IF($A38="","",SUM($J38:$K38)),"")</f>
        <v/>
      </c>
      <c r="T38" s="54">
        <f>IFERROR(IF($A38="","",SUM($L38:$N38)),"")</f>
        <v/>
      </c>
      <c r="U38" s="54">
        <f>IFERROR(IF($A38="","",$I38/$F38),"")</f>
        <v/>
      </c>
      <c r="V38" s="54">
        <f>IFERROR(IF($A38="","",$I38/$C38),"")</f>
        <v/>
      </c>
      <c r="W38" s="53" t="n"/>
      <c r="X38" s="53" t="n"/>
      <c r="Y38" s="53" t="n"/>
      <c r="Z38" s="54">
        <f>IFERROR(IF($A38="","",$W38*'Dashboard'!$B$12),"")</f>
        <v/>
      </c>
      <c r="AA38" s="54">
        <f>IFERROR(IF($A38="","",$Y38-$Z38),"")</f>
        <v/>
      </c>
      <c r="AB38" s="53" t="n"/>
      <c r="AC38" s="54">
        <f>IFERROR(IF($A38="","",$X38*'Dashboard'!$B$13),"")</f>
        <v/>
      </c>
      <c r="AD38" s="54">
        <f>IFERROR(IF($A38="","",$AB38-$AC38),"")</f>
        <v/>
      </c>
      <c r="AE38" s="53" t="n"/>
      <c r="AF38" s="53" t="n"/>
      <c r="AG38" s="54">
        <f>IFERROR(IF($A38="","",$AE38*'Dashboard'!$B$14),"")</f>
        <v/>
      </c>
      <c r="AH38" s="54">
        <f>IFERROR(IF($A38="","",$AF38-$AG38),"")</f>
        <v/>
      </c>
      <c r="AI38" s="54">
        <f>IFERROR(IF($A38="","",SUM($Y38,$AB38,$AF38)),"")</f>
        <v/>
      </c>
      <c r="AJ38" s="54">
        <f>IFERROR(IF($A38="","",$R38+$AI38),"")</f>
        <v/>
      </c>
      <c r="AK38" s="53" t="n"/>
      <c r="AL38" s="53" t="n"/>
      <c r="AM38" s="53" t="n"/>
      <c r="AN38" s="53" t="n"/>
      <c r="AO38" s="53" t="n"/>
      <c r="AP38" s="54">
        <f>IFERROR(IF($A38="","",SUM($AK38:$AO38)),"")</f>
        <v/>
      </c>
      <c r="AQ38" s="54">
        <f>IFERROR(IF($A38="","",$AP38-$AJ38),"")</f>
        <v/>
      </c>
      <c r="AR38" s="30">
        <f>IFERROR(IF($A38="","",IF(AND($AQ38&lt;='Dashboard'!$B$11,$AQ38&gt;=0-'Dashboard'!$B$11),"Balanced","Investigate")),"")</f>
        <v/>
      </c>
      <c r="AS38" s="36" t="n"/>
      <c r="AT38" s="36" t="n"/>
      <c r="AU38" s="36" t="n"/>
      <c r="AV38" s="52" t="n"/>
      <c r="AW38" s="36" t="n"/>
      <c r="AX38" s="37">
        <f>IFERROR(IF($A38="","",IF($AS38="","Missing preparer",IF($F38&gt;$E38,"Rooms sold exceed sellable rooms",IF(OR($AQ38&gt;'Dashboard'!$B$11,$AQ38&lt;0-'Dashboard'!$B$11),"Reconciliation exception","OK")))),"")</f>
        <v/>
      </c>
    </row>
    <row r="39">
      <c r="A39" s="52" t="n"/>
      <c r="B39" s="30">
        <f>IFERROR(IF($A39="","",VLOOKUP(MOD($A39-DATE(2026,1,5),7),'Instructions'!$H$2:$I$8,2,0)),"")</f>
        <v/>
      </c>
      <c r="C39" s="31" t="n"/>
      <c r="D39" s="31" t="n"/>
      <c r="E39" s="32">
        <f>IFERROR(IF($A39="","",MAX(0,$C39-$D39)),"")</f>
        <v/>
      </c>
      <c r="F39" s="31" t="n"/>
      <c r="G39" s="31" t="n"/>
      <c r="H39" s="33">
        <f>IFERROR(IF($A39="","",$F39/$E39),"")</f>
        <v/>
      </c>
      <c r="I39" s="53" t="n"/>
      <c r="J39" s="53" t="n"/>
      <c r="K39" s="53" t="n"/>
      <c r="L39" s="53" t="n"/>
      <c r="M39" s="53" t="n"/>
      <c r="N39" s="53" t="n"/>
      <c r="O39" s="54">
        <f>IFERROR(IF($A39="","",SUM($I39:$N39)),"")</f>
        <v/>
      </c>
      <c r="P39" s="53" t="n"/>
      <c r="Q39" s="53" t="n"/>
      <c r="R39" s="54">
        <f>IFERROR(IF($A39="","",$O39-$P39+$Q39),"")</f>
        <v/>
      </c>
      <c r="S39" s="54">
        <f>IFERROR(IF($A39="","",SUM($J39:$K39)),"")</f>
        <v/>
      </c>
      <c r="T39" s="54">
        <f>IFERROR(IF($A39="","",SUM($L39:$N39)),"")</f>
        <v/>
      </c>
      <c r="U39" s="54">
        <f>IFERROR(IF($A39="","",$I39/$F39),"")</f>
        <v/>
      </c>
      <c r="V39" s="54">
        <f>IFERROR(IF($A39="","",$I39/$C39),"")</f>
        <v/>
      </c>
      <c r="W39" s="53" t="n"/>
      <c r="X39" s="53" t="n"/>
      <c r="Y39" s="53" t="n"/>
      <c r="Z39" s="54">
        <f>IFERROR(IF($A39="","",$W39*'Dashboard'!$B$12),"")</f>
        <v/>
      </c>
      <c r="AA39" s="54">
        <f>IFERROR(IF($A39="","",$Y39-$Z39),"")</f>
        <v/>
      </c>
      <c r="AB39" s="53" t="n"/>
      <c r="AC39" s="54">
        <f>IFERROR(IF($A39="","",$X39*'Dashboard'!$B$13),"")</f>
        <v/>
      </c>
      <c r="AD39" s="54">
        <f>IFERROR(IF($A39="","",$AB39-$AC39),"")</f>
        <v/>
      </c>
      <c r="AE39" s="53" t="n"/>
      <c r="AF39" s="53" t="n"/>
      <c r="AG39" s="54">
        <f>IFERROR(IF($A39="","",$AE39*'Dashboard'!$B$14),"")</f>
        <v/>
      </c>
      <c r="AH39" s="54">
        <f>IFERROR(IF($A39="","",$AF39-$AG39),"")</f>
        <v/>
      </c>
      <c r="AI39" s="54">
        <f>IFERROR(IF($A39="","",SUM($Y39,$AB39,$AF39)),"")</f>
        <v/>
      </c>
      <c r="AJ39" s="54">
        <f>IFERROR(IF($A39="","",$R39+$AI39),"")</f>
        <v/>
      </c>
      <c r="AK39" s="53" t="n"/>
      <c r="AL39" s="53" t="n"/>
      <c r="AM39" s="53" t="n"/>
      <c r="AN39" s="53" t="n"/>
      <c r="AO39" s="53" t="n"/>
      <c r="AP39" s="54">
        <f>IFERROR(IF($A39="","",SUM($AK39:$AO39)),"")</f>
        <v/>
      </c>
      <c r="AQ39" s="54">
        <f>IFERROR(IF($A39="","",$AP39-$AJ39),"")</f>
        <v/>
      </c>
      <c r="AR39" s="30">
        <f>IFERROR(IF($A39="","",IF(AND($AQ39&lt;='Dashboard'!$B$11,$AQ39&gt;=0-'Dashboard'!$B$11),"Balanced","Investigate")),"")</f>
        <v/>
      </c>
      <c r="AS39" s="36" t="n"/>
      <c r="AT39" s="36" t="n"/>
      <c r="AU39" s="36" t="n"/>
      <c r="AV39" s="52" t="n"/>
      <c r="AW39" s="36" t="n"/>
      <c r="AX39" s="37">
        <f>IFERROR(IF($A39="","",IF($AS39="","Missing preparer",IF($F39&gt;$E39,"Rooms sold exceed sellable rooms",IF(OR($AQ39&gt;'Dashboard'!$B$11,$AQ39&lt;0-'Dashboard'!$B$11),"Reconciliation exception","OK")))),"")</f>
        <v/>
      </c>
    </row>
    <row r="40">
      <c r="A40" s="52" t="n"/>
      <c r="B40" s="30">
        <f>IFERROR(IF($A40="","",VLOOKUP(MOD($A40-DATE(2026,1,5),7),'Instructions'!$H$2:$I$8,2,0)),"")</f>
        <v/>
      </c>
      <c r="C40" s="31" t="n"/>
      <c r="D40" s="31" t="n"/>
      <c r="E40" s="32">
        <f>IFERROR(IF($A40="","",MAX(0,$C40-$D40)),"")</f>
        <v/>
      </c>
      <c r="F40" s="31" t="n"/>
      <c r="G40" s="31" t="n"/>
      <c r="H40" s="33">
        <f>IFERROR(IF($A40="","",$F40/$E40),"")</f>
        <v/>
      </c>
      <c r="I40" s="53" t="n"/>
      <c r="J40" s="53" t="n"/>
      <c r="K40" s="53" t="n"/>
      <c r="L40" s="53" t="n"/>
      <c r="M40" s="53" t="n"/>
      <c r="N40" s="53" t="n"/>
      <c r="O40" s="54">
        <f>IFERROR(IF($A40="","",SUM($I40:$N40)),"")</f>
        <v/>
      </c>
      <c r="P40" s="53" t="n"/>
      <c r="Q40" s="53" t="n"/>
      <c r="R40" s="54">
        <f>IFERROR(IF($A40="","",$O40-$P40+$Q40),"")</f>
        <v/>
      </c>
      <c r="S40" s="54">
        <f>IFERROR(IF($A40="","",SUM($J40:$K40)),"")</f>
        <v/>
      </c>
      <c r="T40" s="54">
        <f>IFERROR(IF($A40="","",SUM($L40:$N40)),"")</f>
        <v/>
      </c>
      <c r="U40" s="54">
        <f>IFERROR(IF($A40="","",$I40/$F40),"")</f>
        <v/>
      </c>
      <c r="V40" s="54">
        <f>IFERROR(IF($A40="","",$I40/$C40),"")</f>
        <v/>
      </c>
      <c r="W40" s="53" t="n"/>
      <c r="X40" s="53" t="n"/>
      <c r="Y40" s="53" t="n"/>
      <c r="Z40" s="54">
        <f>IFERROR(IF($A40="","",$W40*'Dashboard'!$B$12),"")</f>
        <v/>
      </c>
      <c r="AA40" s="54">
        <f>IFERROR(IF($A40="","",$Y40-$Z40),"")</f>
        <v/>
      </c>
      <c r="AB40" s="53" t="n"/>
      <c r="AC40" s="54">
        <f>IFERROR(IF($A40="","",$X40*'Dashboard'!$B$13),"")</f>
        <v/>
      </c>
      <c r="AD40" s="54">
        <f>IFERROR(IF($A40="","",$AB40-$AC40),"")</f>
        <v/>
      </c>
      <c r="AE40" s="53" t="n"/>
      <c r="AF40" s="53" t="n"/>
      <c r="AG40" s="54">
        <f>IFERROR(IF($A40="","",$AE40*'Dashboard'!$B$14),"")</f>
        <v/>
      </c>
      <c r="AH40" s="54">
        <f>IFERROR(IF($A40="","",$AF40-$AG40),"")</f>
        <v/>
      </c>
      <c r="AI40" s="54">
        <f>IFERROR(IF($A40="","",SUM($Y40,$AB40,$AF40)),"")</f>
        <v/>
      </c>
      <c r="AJ40" s="54">
        <f>IFERROR(IF($A40="","",$R40+$AI40),"")</f>
        <v/>
      </c>
      <c r="AK40" s="53" t="n"/>
      <c r="AL40" s="53" t="n"/>
      <c r="AM40" s="53" t="n"/>
      <c r="AN40" s="53" t="n"/>
      <c r="AO40" s="53" t="n"/>
      <c r="AP40" s="54">
        <f>IFERROR(IF($A40="","",SUM($AK40:$AO40)),"")</f>
        <v/>
      </c>
      <c r="AQ40" s="54">
        <f>IFERROR(IF($A40="","",$AP40-$AJ40),"")</f>
        <v/>
      </c>
      <c r="AR40" s="30">
        <f>IFERROR(IF($A40="","",IF(AND($AQ40&lt;='Dashboard'!$B$11,$AQ40&gt;=0-'Dashboard'!$B$11),"Balanced","Investigate")),"")</f>
        <v/>
      </c>
      <c r="AS40" s="36" t="n"/>
      <c r="AT40" s="36" t="n"/>
      <c r="AU40" s="36" t="n"/>
      <c r="AV40" s="52" t="n"/>
      <c r="AW40" s="36" t="n"/>
      <c r="AX40" s="37">
        <f>IFERROR(IF($A40="","",IF($AS40="","Missing preparer",IF($F40&gt;$E40,"Rooms sold exceed sellable rooms",IF(OR($AQ40&gt;'Dashboard'!$B$11,$AQ40&lt;0-'Dashboard'!$B$11),"Reconciliation exception","OK")))),"")</f>
        <v/>
      </c>
    </row>
    <row r="41">
      <c r="A41" s="52" t="n"/>
      <c r="B41" s="30">
        <f>IFERROR(IF($A41="","",VLOOKUP(MOD($A41-DATE(2026,1,5),7),'Instructions'!$H$2:$I$8,2,0)),"")</f>
        <v/>
      </c>
      <c r="C41" s="31" t="n"/>
      <c r="D41" s="31" t="n"/>
      <c r="E41" s="32">
        <f>IFERROR(IF($A41="","",MAX(0,$C41-$D41)),"")</f>
        <v/>
      </c>
      <c r="F41" s="31" t="n"/>
      <c r="G41" s="31" t="n"/>
      <c r="H41" s="33">
        <f>IFERROR(IF($A41="","",$F41/$E41),"")</f>
        <v/>
      </c>
      <c r="I41" s="53" t="n"/>
      <c r="J41" s="53" t="n"/>
      <c r="K41" s="53" t="n"/>
      <c r="L41" s="53" t="n"/>
      <c r="M41" s="53" t="n"/>
      <c r="N41" s="53" t="n"/>
      <c r="O41" s="54">
        <f>IFERROR(IF($A41="","",SUM($I41:$N41)),"")</f>
        <v/>
      </c>
      <c r="P41" s="53" t="n"/>
      <c r="Q41" s="53" t="n"/>
      <c r="R41" s="54">
        <f>IFERROR(IF($A41="","",$O41-$P41+$Q41),"")</f>
        <v/>
      </c>
      <c r="S41" s="54">
        <f>IFERROR(IF($A41="","",SUM($J41:$K41)),"")</f>
        <v/>
      </c>
      <c r="T41" s="54">
        <f>IFERROR(IF($A41="","",SUM($L41:$N41)),"")</f>
        <v/>
      </c>
      <c r="U41" s="54">
        <f>IFERROR(IF($A41="","",$I41/$F41),"")</f>
        <v/>
      </c>
      <c r="V41" s="54">
        <f>IFERROR(IF($A41="","",$I41/$C41),"")</f>
        <v/>
      </c>
      <c r="W41" s="53" t="n"/>
      <c r="X41" s="53" t="n"/>
      <c r="Y41" s="53" t="n"/>
      <c r="Z41" s="54">
        <f>IFERROR(IF($A41="","",$W41*'Dashboard'!$B$12),"")</f>
        <v/>
      </c>
      <c r="AA41" s="54">
        <f>IFERROR(IF($A41="","",$Y41-$Z41),"")</f>
        <v/>
      </c>
      <c r="AB41" s="53" t="n"/>
      <c r="AC41" s="54">
        <f>IFERROR(IF($A41="","",$X41*'Dashboard'!$B$13),"")</f>
        <v/>
      </c>
      <c r="AD41" s="54">
        <f>IFERROR(IF($A41="","",$AB41-$AC41),"")</f>
        <v/>
      </c>
      <c r="AE41" s="53" t="n"/>
      <c r="AF41" s="53" t="n"/>
      <c r="AG41" s="54">
        <f>IFERROR(IF($A41="","",$AE41*'Dashboard'!$B$14),"")</f>
        <v/>
      </c>
      <c r="AH41" s="54">
        <f>IFERROR(IF($A41="","",$AF41-$AG41),"")</f>
        <v/>
      </c>
      <c r="AI41" s="54">
        <f>IFERROR(IF($A41="","",SUM($Y41,$AB41,$AF41)),"")</f>
        <v/>
      </c>
      <c r="AJ41" s="54">
        <f>IFERROR(IF($A41="","",$R41+$AI41),"")</f>
        <v/>
      </c>
      <c r="AK41" s="53" t="n"/>
      <c r="AL41" s="53" t="n"/>
      <c r="AM41" s="53" t="n"/>
      <c r="AN41" s="53" t="n"/>
      <c r="AO41" s="53" t="n"/>
      <c r="AP41" s="54">
        <f>IFERROR(IF($A41="","",SUM($AK41:$AO41)),"")</f>
        <v/>
      </c>
      <c r="AQ41" s="54">
        <f>IFERROR(IF($A41="","",$AP41-$AJ41),"")</f>
        <v/>
      </c>
      <c r="AR41" s="30">
        <f>IFERROR(IF($A41="","",IF(AND($AQ41&lt;='Dashboard'!$B$11,$AQ41&gt;=0-'Dashboard'!$B$11),"Balanced","Investigate")),"")</f>
        <v/>
      </c>
      <c r="AS41" s="36" t="n"/>
      <c r="AT41" s="36" t="n"/>
      <c r="AU41" s="36" t="n"/>
      <c r="AV41" s="52" t="n"/>
      <c r="AW41" s="36" t="n"/>
      <c r="AX41" s="37">
        <f>IFERROR(IF($A41="","",IF($AS41="","Missing preparer",IF($F41&gt;$E41,"Rooms sold exceed sellable rooms",IF(OR($AQ41&gt;'Dashboard'!$B$11,$AQ41&lt;0-'Dashboard'!$B$11),"Reconciliation exception","OK")))),"")</f>
        <v/>
      </c>
    </row>
    <row r="42">
      <c r="A42" s="52" t="n"/>
      <c r="B42" s="30">
        <f>IFERROR(IF($A42="","",VLOOKUP(MOD($A42-DATE(2026,1,5),7),'Instructions'!$H$2:$I$8,2,0)),"")</f>
        <v/>
      </c>
      <c r="C42" s="31" t="n"/>
      <c r="D42" s="31" t="n"/>
      <c r="E42" s="32">
        <f>IFERROR(IF($A42="","",MAX(0,$C42-$D42)),"")</f>
        <v/>
      </c>
      <c r="F42" s="31" t="n"/>
      <c r="G42" s="31" t="n"/>
      <c r="H42" s="33">
        <f>IFERROR(IF($A42="","",$F42/$E42),"")</f>
        <v/>
      </c>
      <c r="I42" s="53" t="n"/>
      <c r="J42" s="53" t="n"/>
      <c r="K42" s="53" t="n"/>
      <c r="L42" s="53" t="n"/>
      <c r="M42" s="53" t="n"/>
      <c r="N42" s="53" t="n"/>
      <c r="O42" s="54">
        <f>IFERROR(IF($A42="","",SUM($I42:$N42)),"")</f>
        <v/>
      </c>
      <c r="P42" s="53" t="n"/>
      <c r="Q42" s="53" t="n"/>
      <c r="R42" s="54">
        <f>IFERROR(IF($A42="","",$O42-$P42+$Q42),"")</f>
        <v/>
      </c>
      <c r="S42" s="54">
        <f>IFERROR(IF($A42="","",SUM($J42:$K42)),"")</f>
        <v/>
      </c>
      <c r="T42" s="54">
        <f>IFERROR(IF($A42="","",SUM($L42:$N42)),"")</f>
        <v/>
      </c>
      <c r="U42" s="54">
        <f>IFERROR(IF($A42="","",$I42/$F42),"")</f>
        <v/>
      </c>
      <c r="V42" s="54">
        <f>IFERROR(IF($A42="","",$I42/$C42),"")</f>
        <v/>
      </c>
      <c r="W42" s="53" t="n"/>
      <c r="X42" s="53" t="n"/>
      <c r="Y42" s="53" t="n"/>
      <c r="Z42" s="54">
        <f>IFERROR(IF($A42="","",$W42*'Dashboard'!$B$12),"")</f>
        <v/>
      </c>
      <c r="AA42" s="54">
        <f>IFERROR(IF($A42="","",$Y42-$Z42),"")</f>
        <v/>
      </c>
      <c r="AB42" s="53" t="n"/>
      <c r="AC42" s="54">
        <f>IFERROR(IF($A42="","",$X42*'Dashboard'!$B$13),"")</f>
        <v/>
      </c>
      <c r="AD42" s="54">
        <f>IFERROR(IF($A42="","",$AB42-$AC42),"")</f>
        <v/>
      </c>
      <c r="AE42" s="53" t="n"/>
      <c r="AF42" s="53" t="n"/>
      <c r="AG42" s="54">
        <f>IFERROR(IF($A42="","",$AE42*'Dashboard'!$B$14),"")</f>
        <v/>
      </c>
      <c r="AH42" s="54">
        <f>IFERROR(IF($A42="","",$AF42-$AG42),"")</f>
        <v/>
      </c>
      <c r="AI42" s="54">
        <f>IFERROR(IF($A42="","",SUM($Y42,$AB42,$AF42)),"")</f>
        <v/>
      </c>
      <c r="AJ42" s="54">
        <f>IFERROR(IF($A42="","",$R42+$AI42),"")</f>
        <v/>
      </c>
      <c r="AK42" s="53" t="n"/>
      <c r="AL42" s="53" t="n"/>
      <c r="AM42" s="53" t="n"/>
      <c r="AN42" s="53" t="n"/>
      <c r="AO42" s="53" t="n"/>
      <c r="AP42" s="54">
        <f>IFERROR(IF($A42="","",SUM($AK42:$AO42)),"")</f>
        <v/>
      </c>
      <c r="AQ42" s="54">
        <f>IFERROR(IF($A42="","",$AP42-$AJ42),"")</f>
        <v/>
      </c>
      <c r="AR42" s="30">
        <f>IFERROR(IF($A42="","",IF(AND($AQ42&lt;='Dashboard'!$B$11,$AQ42&gt;=0-'Dashboard'!$B$11),"Balanced","Investigate")),"")</f>
        <v/>
      </c>
      <c r="AS42" s="36" t="n"/>
      <c r="AT42" s="36" t="n"/>
      <c r="AU42" s="36" t="n"/>
      <c r="AV42" s="52" t="n"/>
      <c r="AW42" s="36" t="n"/>
      <c r="AX42" s="37">
        <f>IFERROR(IF($A42="","",IF($AS42="","Missing preparer",IF($F42&gt;$E42,"Rooms sold exceed sellable rooms",IF(OR($AQ42&gt;'Dashboard'!$B$11,$AQ42&lt;0-'Dashboard'!$B$11),"Reconciliation exception","OK")))),"")</f>
        <v/>
      </c>
    </row>
    <row r="43">
      <c r="A43" s="52" t="n"/>
      <c r="B43" s="30">
        <f>IFERROR(IF($A43="","",VLOOKUP(MOD($A43-DATE(2026,1,5),7),'Instructions'!$H$2:$I$8,2,0)),"")</f>
        <v/>
      </c>
      <c r="C43" s="31" t="n"/>
      <c r="D43" s="31" t="n"/>
      <c r="E43" s="32">
        <f>IFERROR(IF($A43="","",MAX(0,$C43-$D43)),"")</f>
        <v/>
      </c>
      <c r="F43" s="31" t="n"/>
      <c r="G43" s="31" t="n"/>
      <c r="H43" s="33">
        <f>IFERROR(IF($A43="","",$F43/$E43),"")</f>
        <v/>
      </c>
      <c r="I43" s="53" t="n"/>
      <c r="J43" s="53" t="n"/>
      <c r="K43" s="53" t="n"/>
      <c r="L43" s="53" t="n"/>
      <c r="M43" s="53" t="n"/>
      <c r="N43" s="53" t="n"/>
      <c r="O43" s="54">
        <f>IFERROR(IF($A43="","",SUM($I43:$N43)),"")</f>
        <v/>
      </c>
      <c r="P43" s="53" t="n"/>
      <c r="Q43" s="53" t="n"/>
      <c r="R43" s="54">
        <f>IFERROR(IF($A43="","",$O43-$P43+$Q43),"")</f>
        <v/>
      </c>
      <c r="S43" s="54">
        <f>IFERROR(IF($A43="","",SUM($J43:$K43)),"")</f>
        <v/>
      </c>
      <c r="T43" s="54">
        <f>IFERROR(IF($A43="","",SUM($L43:$N43)),"")</f>
        <v/>
      </c>
      <c r="U43" s="54">
        <f>IFERROR(IF($A43="","",$I43/$F43),"")</f>
        <v/>
      </c>
      <c r="V43" s="54">
        <f>IFERROR(IF($A43="","",$I43/$C43),"")</f>
        <v/>
      </c>
      <c r="W43" s="53" t="n"/>
      <c r="X43" s="53" t="n"/>
      <c r="Y43" s="53" t="n"/>
      <c r="Z43" s="54">
        <f>IFERROR(IF($A43="","",$W43*'Dashboard'!$B$12),"")</f>
        <v/>
      </c>
      <c r="AA43" s="54">
        <f>IFERROR(IF($A43="","",$Y43-$Z43),"")</f>
        <v/>
      </c>
      <c r="AB43" s="53" t="n"/>
      <c r="AC43" s="54">
        <f>IFERROR(IF($A43="","",$X43*'Dashboard'!$B$13),"")</f>
        <v/>
      </c>
      <c r="AD43" s="54">
        <f>IFERROR(IF($A43="","",$AB43-$AC43),"")</f>
        <v/>
      </c>
      <c r="AE43" s="53" t="n"/>
      <c r="AF43" s="53" t="n"/>
      <c r="AG43" s="54">
        <f>IFERROR(IF($A43="","",$AE43*'Dashboard'!$B$14),"")</f>
        <v/>
      </c>
      <c r="AH43" s="54">
        <f>IFERROR(IF($A43="","",$AF43-$AG43),"")</f>
        <v/>
      </c>
      <c r="AI43" s="54">
        <f>IFERROR(IF($A43="","",SUM($Y43,$AB43,$AF43)),"")</f>
        <v/>
      </c>
      <c r="AJ43" s="54">
        <f>IFERROR(IF($A43="","",$R43+$AI43),"")</f>
        <v/>
      </c>
      <c r="AK43" s="53" t="n"/>
      <c r="AL43" s="53" t="n"/>
      <c r="AM43" s="53" t="n"/>
      <c r="AN43" s="53" t="n"/>
      <c r="AO43" s="53" t="n"/>
      <c r="AP43" s="54">
        <f>IFERROR(IF($A43="","",SUM($AK43:$AO43)),"")</f>
        <v/>
      </c>
      <c r="AQ43" s="54">
        <f>IFERROR(IF($A43="","",$AP43-$AJ43),"")</f>
        <v/>
      </c>
      <c r="AR43" s="30">
        <f>IFERROR(IF($A43="","",IF(AND($AQ43&lt;='Dashboard'!$B$11,$AQ43&gt;=0-'Dashboard'!$B$11),"Balanced","Investigate")),"")</f>
        <v/>
      </c>
      <c r="AS43" s="36" t="n"/>
      <c r="AT43" s="36" t="n"/>
      <c r="AU43" s="36" t="n"/>
      <c r="AV43" s="52" t="n"/>
      <c r="AW43" s="36" t="n"/>
      <c r="AX43" s="37">
        <f>IFERROR(IF($A43="","",IF($AS43="","Missing preparer",IF($F43&gt;$E43,"Rooms sold exceed sellable rooms",IF(OR($AQ43&gt;'Dashboard'!$B$11,$AQ43&lt;0-'Dashboard'!$B$11),"Reconciliation exception","OK")))),"")</f>
        <v/>
      </c>
    </row>
    <row r="44">
      <c r="A44" s="52" t="n"/>
      <c r="B44" s="30">
        <f>IFERROR(IF($A44="","",VLOOKUP(MOD($A44-DATE(2026,1,5),7),'Instructions'!$H$2:$I$8,2,0)),"")</f>
        <v/>
      </c>
      <c r="C44" s="31" t="n"/>
      <c r="D44" s="31" t="n"/>
      <c r="E44" s="32">
        <f>IFERROR(IF($A44="","",MAX(0,$C44-$D44)),"")</f>
        <v/>
      </c>
      <c r="F44" s="31" t="n"/>
      <c r="G44" s="31" t="n"/>
      <c r="H44" s="33">
        <f>IFERROR(IF($A44="","",$F44/$E44),"")</f>
        <v/>
      </c>
      <c r="I44" s="53" t="n"/>
      <c r="J44" s="53" t="n"/>
      <c r="K44" s="53" t="n"/>
      <c r="L44" s="53" t="n"/>
      <c r="M44" s="53" t="n"/>
      <c r="N44" s="53" t="n"/>
      <c r="O44" s="54">
        <f>IFERROR(IF($A44="","",SUM($I44:$N44)),"")</f>
        <v/>
      </c>
      <c r="P44" s="53" t="n"/>
      <c r="Q44" s="53" t="n"/>
      <c r="R44" s="54">
        <f>IFERROR(IF($A44="","",$O44-$P44+$Q44),"")</f>
        <v/>
      </c>
      <c r="S44" s="54">
        <f>IFERROR(IF($A44="","",SUM($J44:$K44)),"")</f>
        <v/>
      </c>
      <c r="T44" s="54">
        <f>IFERROR(IF($A44="","",SUM($L44:$N44)),"")</f>
        <v/>
      </c>
      <c r="U44" s="54">
        <f>IFERROR(IF($A44="","",$I44/$F44),"")</f>
        <v/>
      </c>
      <c r="V44" s="54">
        <f>IFERROR(IF($A44="","",$I44/$C44),"")</f>
        <v/>
      </c>
      <c r="W44" s="53" t="n"/>
      <c r="X44" s="53" t="n"/>
      <c r="Y44" s="53" t="n"/>
      <c r="Z44" s="54">
        <f>IFERROR(IF($A44="","",$W44*'Dashboard'!$B$12),"")</f>
        <v/>
      </c>
      <c r="AA44" s="54">
        <f>IFERROR(IF($A44="","",$Y44-$Z44),"")</f>
        <v/>
      </c>
      <c r="AB44" s="53" t="n"/>
      <c r="AC44" s="54">
        <f>IFERROR(IF($A44="","",$X44*'Dashboard'!$B$13),"")</f>
        <v/>
      </c>
      <c r="AD44" s="54">
        <f>IFERROR(IF($A44="","",$AB44-$AC44),"")</f>
        <v/>
      </c>
      <c r="AE44" s="53" t="n"/>
      <c r="AF44" s="53" t="n"/>
      <c r="AG44" s="54">
        <f>IFERROR(IF($A44="","",$AE44*'Dashboard'!$B$14),"")</f>
        <v/>
      </c>
      <c r="AH44" s="54">
        <f>IFERROR(IF($A44="","",$AF44-$AG44),"")</f>
        <v/>
      </c>
      <c r="AI44" s="54">
        <f>IFERROR(IF($A44="","",SUM($Y44,$AB44,$AF44)),"")</f>
        <v/>
      </c>
      <c r="AJ44" s="54">
        <f>IFERROR(IF($A44="","",$R44+$AI44),"")</f>
        <v/>
      </c>
      <c r="AK44" s="53" t="n"/>
      <c r="AL44" s="53" t="n"/>
      <c r="AM44" s="53" t="n"/>
      <c r="AN44" s="53" t="n"/>
      <c r="AO44" s="53" t="n"/>
      <c r="AP44" s="54">
        <f>IFERROR(IF($A44="","",SUM($AK44:$AO44)),"")</f>
        <v/>
      </c>
      <c r="AQ44" s="54">
        <f>IFERROR(IF($A44="","",$AP44-$AJ44),"")</f>
        <v/>
      </c>
      <c r="AR44" s="30">
        <f>IFERROR(IF($A44="","",IF(AND($AQ44&lt;='Dashboard'!$B$11,$AQ44&gt;=0-'Dashboard'!$B$11),"Balanced","Investigate")),"")</f>
        <v/>
      </c>
      <c r="AS44" s="36" t="n"/>
      <c r="AT44" s="36" t="n"/>
      <c r="AU44" s="36" t="n"/>
      <c r="AV44" s="52" t="n"/>
      <c r="AW44" s="36" t="n"/>
      <c r="AX44" s="37">
        <f>IFERROR(IF($A44="","",IF($AS44="","Missing preparer",IF($F44&gt;$E44,"Rooms sold exceed sellable rooms",IF(OR($AQ44&gt;'Dashboard'!$B$11,$AQ44&lt;0-'Dashboard'!$B$11),"Reconciliation exception","OK")))),"")</f>
        <v/>
      </c>
    </row>
    <row r="45">
      <c r="A45" s="52" t="n"/>
      <c r="B45" s="30">
        <f>IFERROR(IF($A45="","",VLOOKUP(MOD($A45-DATE(2026,1,5),7),'Instructions'!$H$2:$I$8,2,0)),"")</f>
        <v/>
      </c>
      <c r="C45" s="31" t="n"/>
      <c r="D45" s="31" t="n"/>
      <c r="E45" s="32">
        <f>IFERROR(IF($A45="","",MAX(0,$C45-$D45)),"")</f>
        <v/>
      </c>
      <c r="F45" s="31" t="n"/>
      <c r="G45" s="31" t="n"/>
      <c r="H45" s="33">
        <f>IFERROR(IF($A45="","",$F45/$E45),"")</f>
        <v/>
      </c>
      <c r="I45" s="53" t="n"/>
      <c r="J45" s="53" t="n"/>
      <c r="K45" s="53" t="n"/>
      <c r="L45" s="53" t="n"/>
      <c r="M45" s="53" t="n"/>
      <c r="N45" s="53" t="n"/>
      <c r="O45" s="54">
        <f>IFERROR(IF($A45="","",SUM($I45:$N45)),"")</f>
        <v/>
      </c>
      <c r="P45" s="53" t="n"/>
      <c r="Q45" s="53" t="n"/>
      <c r="R45" s="54">
        <f>IFERROR(IF($A45="","",$O45-$P45+$Q45),"")</f>
        <v/>
      </c>
      <c r="S45" s="54">
        <f>IFERROR(IF($A45="","",SUM($J45:$K45)),"")</f>
        <v/>
      </c>
      <c r="T45" s="54">
        <f>IFERROR(IF($A45="","",SUM($L45:$N45)),"")</f>
        <v/>
      </c>
      <c r="U45" s="54">
        <f>IFERROR(IF($A45="","",$I45/$F45),"")</f>
        <v/>
      </c>
      <c r="V45" s="54">
        <f>IFERROR(IF($A45="","",$I45/$C45),"")</f>
        <v/>
      </c>
      <c r="W45" s="53" t="n"/>
      <c r="X45" s="53" t="n"/>
      <c r="Y45" s="53" t="n"/>
      <c r="Z45" s="54">
        <f>IFERROR(IF($A45="","",$W45*'Dashboard'!$B$12),"")</f>
        <v/>
      </c>
      <c r="AA45" s="54">
        <f>IFERROR(IF($A45="","",$Y45-$Z45),"")</f>
        <v/>
      </c>
      <c r="AB45" s="53" t="n"/>
      <c r="AC45" s="54">
        <f>IFERROR(IF($A45="","",$X45*'Dashboard'!$B$13),"")</f>
        <v/>
      </c>
      <c r="AD45" s="54">
        <f>IFERROR(IF($A45="","",$AB45-$AC45),"")</f>
        <v/>
      </c>
      <c r="AE45" s="53" t="n"/>
      <c r="AF45" s="53" t="n"/>
      <c r="AG45" s="54">
        <f>IFERROR(IF($A45="","",$AE45*'Dashboard'!$B$14),"")</f>
        <v/>
      </c>
      <c r="AH45" s="54">
        <f>IFERROR(IF($A45="","",$AF45-$AG45),"")</f>
        <v/>
      </c>
      <c r="AI45" s="54">
        <f>IFERROR(IF($A45="","",SUM($Y45,$AB45,$AF45)),"")</f>
        <v/>
      </c>
      <c r="AJ45" s="54">
        <f>IFERROR(IF($A45="","",$R45+$AI45),"")</f>
        <v/>
      </c>
      <c r="AK45" s="53" t="n"/>
      <c r="AL45" s="53" t="n"/>
      <c r="AM45" s="53" t="n"/>
      <c r="AN45" s="53" t="n"/>
      <c r="AO45" s="53" t="n"/>
      <c r="AP45" s="54">
        <f>IFERROR(IF($A45="","",SUM($AK45:$AO45)),"")</f>
        <v/>
      </c>
      <c r="AQ45" s="54">
        <f>IFERROR(IF($A45="","",$AP45-$AJ45),"")</f>
        <v/>
      </c>
      <c r="AR45" s="30">
        <f>IFERROR(IF($A45="","",IF(AND($AQ45&lt;='Dashboard'!$B$11,$AQ45&gt;=0-'Dashboard'!$B$11),"Balanced","Investigate")),"")</f>
        <v/>
      </c>
      <c r="AS45" s="36" t="n"/>
      <c r="AT45" s="36" t="n"/>
      <c r="AU45" s="36" t="n"/>
      <c r="AV45" s="52" t="n"/>
      <c r="AW45" s="36" t="n"/>
      <c r="AX45" s="37">
        <f>IFERROR(IF($A45="","",IF($AS45="","Missing preparer",IF($F45&gt;$E45,"Rooms sold exceed sellable rooms",IF(OR($AQ45&gt;'Dashboard'!$B$11,$AQ45&lt;0-'Dashboard'!$B$11),"Reconciliation exception","OK")))),"")</f>
        <v/>
      </c>
    </row>
    <row r="46">
      <c r="A46" s="52" t="n"/>
      <c r="B46" s="30">
        <f>IFERROR(IF($A46="","",VLOOKUP(MOD($A46-DATE(2026,1,5),7),'Instructions'!$H$2:$I$8,2,0)),"")</f>
        <v/>
      </c>
      <c r="C46" s="31" t="n"/>
      <c r="D46" s="31" t="n"/>
      <c r="E46" s="32">
        <f>IFERROR(IF($A46="","",MAX(0,$C46-$D46)),"")</f>
        <v/>
      </c>
      <c r="F46" s="31" t="n"/>
      <c r="G46" s="31" t="n"/>
      <c r="H46" s="33">
        <f>IFERROR(IF($A46="","",$F46/$E46),"")</f>
        <v/>
      </c>
      <c r="I46" s="53" t="n"/>
      <c r="J46" s="53" t="n"/>
      <c r="K46" s="53" t="n"/>
      <c r="L46" s="53" t="n"/>
      <c r="M46" s="53" t="n"/>
      <c r="N46" s="53" t="n"/>
      <c r="O46" s="54">
        <f>IFERROR(IF($A46="","",SUM($I46:$N46)),"")</f>
        <v/>
      </c>
      <c r="P46" s="53" t="n"/>
      <c r="Q46" s="53" t="n"/>
      <c r="R46" s="54">
        <f>IFERROR(IF($A46="","",$O46-$P46+$Q46),"")</f>
        <v/>
      </c>
      <c r="S46" s="54">
        <f>IFERROR(IF($A46="","",SUM($J46:$K46)),"")</f>
        <v/>
      </c>
      <c r="T46" s="54">
        <f>IFERROR(IF($A46="","",SUM($L46:$N46)),"")</f>
        <v/>
      </c>
      <c r="U46" s="54">
        <f>IFERROR(IF($A46="","",$I46/$F46),"")</f>
        <v/>
      </c>
      <c r="V46" s="54">
        <f>IFERROR(IF($A46="","",$I46/$C46),"")</f>
        <v/>
      </c>
      <c r="W46" s="53" t="n"/>
      <c r="X46" s="53" t="n"/>
      <c r="Y46" s="53" t="n"/>
      <c r="Z46" s="54">
        <f>IFERROR(IF($A46="","",$W46*'Dashboard'!$B$12),"")</f>
        <v/>
      </c>
      <c r="AA46" s="54">
        <f>IFERROR(IF($A46="","",$Y46-$Z46),"")</f>
        <v/>
      </c>
      <c r="AB46" s="53" t="n"/>
      <c r="AC46" s="54">
        <f>IFERROR(IF($A46="","",$X46*'Dashboard'!$B$13),"")</f>
        <v/>
      </c>
      <c r="AD46" s="54">
        <f>IFERROR(IF($A46="","",$AB46-$AC46),"")</f>
        <v/>
      </c>
      <c r="AE46" s="53" t="n"/>
      <c r="AF46" s="53" t="n"/>
      <c r="AG46" s="54">
        <f>IFERROR(IF($A46="","",$AE46*'Dashboard'!$B$14),"")</f>
        <v/>
      </c>
      <c r="AH46" s="54">
        <f>IFERROR(IF($A46="","",$AF46-$AG46),"")</f>
        <v/>
      </c>
      <c r="AI46" s="54">
        <f>IFERROR(IF($A46="","",SUM($Y46,$AB46,$AF46)),"")</f>
        <v/>
      </c>
      <c r="AJ46" s="54">
        <f>IFERROR(IF($A46="","",$R46+$AI46),"")</f>
        <v/>
      </c>
      <c r="AK46" s="53" t="n"/>
      <c r="AL46" s="53" t="n"/>
      <c r="AM46" s="53" t="n"/>
      <c r="AN46" s="53" t="n"/>
      <c r="AO46" s="53" t="n"/>
      <c r="AP46" s="54">
        <f>IFERROR(IF($A46="","",SUM($AK46:$AO46)),"")</f>
        <v/>
      </c>
      <c r="AQ46" s="54">
        <f>IFERROR(IF($A46="","",$AP46-$AJ46),"")</f>
        <v/>
      </c>
      <c r="AR46" s="30">
        <f>IFERROR(IF($A46="","",IF(AND($AQ46&lt;='Dashboard'!$B$11,$AQ46&gt;=0-'Dashboard'!$B$11),"Balanced","Investigate")),"")</f>
        <v/>
      </c>
      <c r="AS46" s="36" t="n"/>
      <c r="AT46" s="36" t="n"/>
      <c r="AU46" s="36" t="n"/>
      <c r="AV46" s="52" t="n"/>
      <c r="AW46" s="36" t="n"/>
      <c r="AX46" s="37">
        <f>IFERROR(IF($A46="","",IF($AS46="","Missing preparer",IF($F46&gt;$E46,"Rooms sold exceed sellable rooms",IF(OR($AQ46&gt;'Dashboard'!$B$11,$AQ46&lt;0-'Dashboard'!$B$11),"Reconciliation exception","OK")))),"")</f>
        <v/>
      </c>
    </row>
    <row r="47">
      <c r="A47" s="52" t="n"/>
      <c r="B47" s="30">
        <f>IFERROR(IF($A47="","",VLOOKUP(MOD($A47-DATE(2026,1,5),7),'Instructions'!$H$2:$I$8,2,0)),"")</f>
        <v/>
      </c>
      <c r="C47" s="31" t="n"/>
      <c r="D47" s="31" t="n"/>
      <c r="E47" s="32">
        <f>IFERROR(IF($A47="","",MAX(0,$C47-$D47)),"")</f>
        <v/>
      </c>
      <c r="F47" s="31" t="n"/>
      <c r="G47" s="31" t="n"/>
      <c r="H47" s="33">
        <f>IFERROR(IF($A47="","",$F47/$E47),"")</f>
        <v/>
      </c>
      <c r="I47" s="53" t="n"/>
      <c r="J47" s="53" t="n"/>
      <c r="K47" s="53" t="n"/>
      <c r="L47" s="53" t="n"/>
      <c r="M47" s="53" t="n"/>
      <c r="N47" s="53" t="n"/>
      <c r="O47" s="54">
        <f>IFERROR(IF($A47="","",SUM($I47:$N47)),"")</f>
        <v/>
      </c>
      <c r="P47" s="53" t="n"/>
      <c r="Q47" s="53" t="n"/>
      <c r="R47" s="54">
        <f>IFERROR(IF($A47="","",$O47-$P47+$Q47),"")</f>
        <v/>
      </c>
      <c r="S47" s="54">
        <f>IFERROR(IF($A47="","",SUM($J47:$K47)),"")</f>
        <v/>
      </c>
      <c r="T47" s="54">
        <f>IFERROR(IF($A47="","",SUM($L47:$N47)),"")</f>
        <v/>
      </c>
      <c r="U47" s="54">
        <f>IFERROR(IF($A47="","",$I47/$F47),"")</f>
        <v/>
      </c>
      <c r="V47" s="54">
        <f>IFERROR(IF($A47="","",$I47/$C47),"")</f>
        <v/>
      </c>
      <c r="W47" s="53" t="n"/>
      <c r="X47" s="53" t="n"/>
      <c r="Y47" s="53" t="n"/>
      <c r="Z47" s="54">
        <f>IFERROR(IF($A47="","",$W47*'Dashboard'!$B$12),"")</f>
        <v/>
      </c>
      <c r="AA47" s="54">
        <f>IFERROR(IF($A47="","",$Y47-$Z47),"")</f>
        <v/>
      </c>
      <c r="AB47" s="53" t="n"/>
      <c r="AC47" s="54">
        <f>IFERROR(IF($A47="","",$X47*'Dashboard'!$B$13),"")</f>
        <v/>
      </c>
      <c r="AD47" s="54">
        <f>IFERROR(IF($A47="","",$AB47-$AC47),"")</f>
        <v/>
      </c>
      <c r="AE47" s="53" t="n"/>
      <c r="AF47" s="53" t="n"/>
      <c r="AG47" s="54">
        <f>IFERROR(IF($A47="","",$AE47*'Dashboard'!$B$14),"")</f>
        <v/>
      </c>
      <c r="AH47" s="54">
        <f>IFERROR(IF($A47="","",$AF47-$AG47),"")</f>
        <v/>
      </c>
      <c r="AI47" s="54">
        <f>IFERROR(IF($A47="","",SUM($Y47,$AB47,$AF47)),"")</f>
        <v/>
      </c>
      <c r="AJ47" s="54">
        <f>IFERROR(IF($A47="","",$R47+$AI47),"")</f>
        <v/>
      </c>
      <c r="AK47" s="53" t="n"/>
      <c r="AL47" s="53" t="n"/>
      <c r="AM47" s="53" t="n"/>
      <c r="AN47" s="53" t="n"/>
      <c r="AO47" s="53" t="n"/>
      <c r="AP47" s="54">
        <f>IFERROR(IF($A47="","",SUM($AK47:$AO47)),"")</f>
        <v/>
      </c>
      <c r="AQ47" s="54">
        <f>IFERROR(IF($A47="","",$AP47-$AJ47),"")</f>
        <v/>
      </c>
      <c r="AR47" s="30">
        <f>IFERROR(IF($A47="","",IF(AND($AQ47&lt;='Dashboard'!$B$11,$AQ47&gt;=0-'Dashboard'!$B$11),"Balanced","Investigate")),"")</f>
        <v/>
      </c>
      <c r="AS47" s="36" t="n"/>
      <c r="AT47" s="36" t="n"/>
      <c r="AU47" s="36" t="n"/>
      <c r="AV47" s="52" t="n"/>
      <c r="AW47" s="36" t="n"/>
      <c r="AX47" s="37">
        <f>IFERROR(IF($A47="","",IF($AS47="","Missing preparer",IF($F47&gt;$E47,"Rooms sold exceed sellable rooms",IF(OR($AQ47&gt;'Dashboard'!$B$11,$AQ47&lt;0-'Dashboard'!$B$11),"Reconciliation exception","OK")))),"")</f>
        <v/>
      </c>
    </row>
    <row r="48">
      <c r="A48" s="52" t="n"/>
      <c r="B48" s="30">
        <f>IFERROR(IF($A48="","",VLOOKUP(MOD($A48-DATE(2026,1,5),7),'Instructions'!$H$2:$I$8,2,0)),"")</f>
        <v/>
      </c>
      <c r="C48" s="31" t="n"/>
      <c r="D48" s="31" t="n"/>
      <c r="E48" s="32">
        <f>IFERROR(IF($A48="","",MAX(0,$C48-$D48)),"")</f>
        <v/>
      </c>
      <c r="F48" s="31" t="n"/>
      <c r="G48" s="31" t="n"/>
      <c r="H48" s="33">
        <f>IFERROR(IF($A48="","",$F48/$E48),"")</f>
        <v/>
      </c>
      <c r="I48" s="53" t="n"/>
      <c r="J48" s="53" t="n"/>
      <c r="K48" s="53" t="n"/>
      <c r="L48" s="53" t="n"/>
      <c r="M48" s="53" t="n"/>
      <c r="N48" s="53" t="n"/>
      <c r="O48" s="54">
        <f>IFERROR(IF($A48="","",SUM($I48:$N48)),"")</f>
        <v/>
      </c>
      <c r="P48" s="53" t="n"/>
      <c r="Q48" s="53" t="n"/>
      <c r="R48" s="54">
        <f>IFERROR(IF($A48="","",$O48-$P48+$Q48),"")</f>
        <v/>
      </c>
      <c r="S48" s="54">
        <f>IFERROR(IF($A48="","",SUM($J48:$K48)),"")</f>
        <v/>
      </c>
      <c r="T48" s="54">
        <f>IFERROR(IF($A48="","",SUM($L48:$N48)),"")</f>
        <v/>
      </c>
      <c r="U48" s="54">
        <f>IFERROR(IF($A48="","",$I48/$F48),"")</f>
        <v/>
      </c>
      <c r="V48" s="54">
        <f>IFERROR(IF($A48="","",$I48/$C48),"")</f>
        <v/>
      </c>
      <c r="W48" s="53" t="n"/>
      <c r="X48" s="53" t="n"/>
      <c r="Y48" s="53" t="n"/>
      <c r="Z48" s="54">
        <f>IFERROR(IF($A48="","",$W48*'Dashboard'!$B$12),"")</f>
        <v/>
      </c>
      <c r="AA48" s="54">
        <f>IFERROR(IF($A48="","",$Y48-$Z48),"")</f>
        <v/>
      </c>
      <c r="AB48" s="53" t="n"/>
      <c r="AC48" s="54">
        <f>IFERROR(IF($A48="","",$X48*'Dashboard'!$B$13),"")</f>
        <v/>
      </c>
      <c r="AD48" s="54">
        <f>IFERROR(IF($A48="","",$AB48-$AC48),"")</f>
        <v/>
      </c>
      <c r="AE48" s="53" t="n"/>
      <c r="AF48" s="53" t="n"/>
      <c r="AG48" s="54">
        <f>IFERROR(IF($A48="","",$AE48*'Dashboard'!$B$14),"")</f>
        <v/>
      </c>
      <c r="AH48" s="54">
        <f>IFERROR(IF($A48="","",$AF48-$AG48),"")</f>
        <v/>
      </c>
      <c r="AI48" s="54">
        <f>IFERROR(IF($A48="","",SUM($Y48,$AB48,$AF48)),"")</f>
        <v/>
      </c>
      <c r="AJ48" s="54">
        <f>IFERROR(IF($A48="","",$R48+$AI48),"")</f>
        <v/>
      </c>
      <c r="AK48" s="53" t="n"/>
      <c r="AL48" s="53" t="n"/>
      <c r="AM48" s="53" t="n"/>
      <c r="AN48" s="53" t="n"/>
      <c r="AO48" s="53" t="n"/>
      <c r="AP48" s="54">
        <f>IFERROR(IF($A48="","",SUM($AK48:$AO48)),"")</f>
        <v/>
      </c>
      <c r="AQ48" s="54">
        <f>IFERROR(IF($A48="","",$AP48-$AJ48),"")</f>
        <v/>
      </c>
      <c r="AR48" s="30">
        <f>IFERROR(IF($A48="","",IF(AND($AQ48&lt;='Dashboard'!$B$11,$AQ48&gt;=0-'Dashboard'!$B$11),"Balanced","Investigate")),"")</f>
        <v/>
      </c>
      <c r="AS48" s="36" t="n"/>
      <c r="AT48" s="36" t="n"/>
      <c r="AU48" s="36" t="n"/>
      <c r="AV48" s="52" t="n"/>
      <c r="AW48" s="36" t="n"/>
      <c r="AX48" s="37">
        <f>IFERROR(IF($A48="","",IF($AS48="","Missing preparer",IF($F48&gt;$E48,"Rooms sold exceed sellable rooms",IF(OR($AQ48&gt;'Dashboard'!$B$11,$AQ48&lt;0-'Dashboard'!$B$11),"Reconciliation exception","OK")))),"")</f>
        <v/>
      </c>
    </row>
    <row r="49">
      <c r="A49" s="52" t="n"/>
      <c r="B49" s="30">
        <f>IFERROR(IF($A49="","",VLOOKUP(MOD($A49-DATE(2026,1,5),7),'Instructions'!$H$2:$I$8,2,0)),"")</f>
        <v/>
      </c>
      <c r="C49" s="31" t="n"/>
      <c r="D49" s="31" t="n"/>
      <c r="E49" s="32">
        <f>IFERROR(IF($A49="","",MAX(0,$C49-$D49)),"")</f>
        <v/>
      </c>
      <c r="F49" s="31" t="n"/>
      <c r="G49" s="31" t="n"/>
      <c r="H49" s="33">
        <f>IFERROR(IF($A49="","",$F49/$E49),"")</f>
        <v/>
      </c>
      <c r="I49" s="53" t="n"/>
      <c r="J49" s="53" t="n"/>
      <c r="K49" s="53" t="n"/>
      <c r="L49" s="53" t="n"/>
      <c r="M49" s="53" t="n"/>
      <c r="N49" s="53" t="n"/>
      <c r="O49" s="54">
        <f>IFERROR(IF($A49="","",SUM($I49:$N49)),"")</f>
        <v/>
      </c>
      <c r="P49" s="53" t="n"/>
      <c r="Q49" s="53" t="n"/>
      <c r="R49" s="54">
        <f>IFERROR(IF($A49="","",$O49-$P49+$Q49),"")</f>
        <v/>
      </c>
      <c r="S49" s="54">
        <f>IFERROR(IF($A49="","",SUM($J49:$K49)),"")</f>
        <v/>
      </c>
      <c r="T49" s="54">
        <f>IFERROR(IF($A49="","",SUM($L49:$N49)),"")</f>
        <v/>
      </c>
      <c r="U49" s="54">
        <f>IFERROR(IF($A49="","",$I49/$F49),"")</f>
        <v/>
      </c>
      <c r="V49" s="54">
        <f>IFERROR(IF($A49="","",$I49/$C49),"")</f>
        <v/>
      </c>
      <c r="W49" s="53" t="n"/>
      <c r="X49" s="53" t="n"/>
      <c r="Y49" s="53" t="n"/>
      <c r="Z49" s="54">
        <f>IFERROR(IF($A49="","",$W49*'Dashboard'!$B$12),"")</f>
        <v/>
      </c>
      <c r="AA49" s="54">
        <f>IFERROR(IF($A49="","",$Y49-$Z49),"")</f>
        <v/>
      </c>
      <c r="AB49" s="53" t="n"/>
      <c r="AC49" s="54">
        <f>IFERROR(IF($A49="","",$X49*'Dashboard'!$B$13),"")</f>
        <v/>
      </c>
      <c r="AD49" s="54">
        <f>IFERROR(IF($A49="","",$AB49-$AC49),"")</f>
        <v/>
      </c>
      <c r="AE49" s="53" t="n"/>
      <c r="AF49" s="53" t="n"/>
      <c r="AG49" s="54">
        <f>IFERROR(IF($A49="","",$AE49*'Dashboard'!$B$14),"")</f>
        <v/>
      </c>
      <c r="AH49" s="54">
        <f>IFERROR(IF($A49="","",$AF49-$AG49),"")</f>
        <v/>
      </c>
      <c r="AI49" s="54">
        <f>IFERROR(IF($A49="","",SUM($Y49,$AB49,$AF49)),"")</f>
        <v/>
      </c>
      <c r="AJ49" s="54">
        <f>IFERROR(IF($A49="","",$R49+$AI49),"")</f>
        <v/>
      </c>
      <c r="AK49" s="53" t="n"/>
      <c r="AL49" s="53" t="n"/>
      <c r="AM49" s="53" t="n"/>
      <c r="AN49" s="53" t="n"/>
      <c r="AO49" s="53" t="n"/>
      <c r="AP49" s="54">
        <f>IFERROR(IF($A49="","",SUM($AK49:$AO49)),"")</f>
        <v/>
      </c>
      <c r="AQ49" s="54">
        <f>IFERROR(IF($A49="","",$AP49-$AJ49),"")</f>
        <v/>
      </c>
      <c r="AR49" s="30">
        <f>IFERROR(IF($A49="","",IF(AND($AQ49&lt;='Dashboard'!$B$11,$AQ49&gt;=0-'Dashboard'!$B$11),"Balanced","Investigate")),"")</f>
        <v/>
      </c>
      <c r="AS49" s="36" t="n"/>
      <c r="AT49" s="36" t="n"/>
      <c r="AU49" s="36" t="n"/>
      <c r="AV49" s="52" t="n"/>
      <c r="AW49" s="36" t="n"/>
      <c r="AX49" s="37">
        <f>IFERROR(IF($A49="","",IF($AS49="","Missing preparer",IF($F49&gt;$E49,"Rooms sold exceed sellable rooms",IF(OR($AQ49&gt;'Dashboard'!$B$11,$AQ49&lt;0-'Dashboard'!$B$11),"Reconciliation exception","OK")))),"")</f>
        <v/>
      </c>
    </row>
    <row r="50">
      <c r="A50" s="52" t="n"/>
      <c r="B50" s="30">
        <f>IFERROR(IF($A50="","",VLOOKUP(MOD($A50-DATE(2026,1,5),7),'Instructions'!$H$2:$I$8,2,0)),"")</f>
        <v/>
      </c>
      <c r="C50" s="31" t="n"/>
      <c r="D50" s="31" t="n"/>
      <c r="E50" s="32">
        <f>IFERROR(IF($A50="","",MAX(0,$C50-$D50)),"")</f>
        <v/>
      </c>
      <c r="F50" s="31" t="n"/>
      <c r="G50" s="31" t="n"/>
      <c r="H50" s="33">
        <f>IFERROR(IF($A50="","",$F50/$E50),"")</f>
        <v/>
      </c>
      <c r="I50" s="53" t="n"/>
      <c r="J50" s="53" t="n"/>
      <c r="K50" s="53" t="n"/>
      <c r="L50" s="53" t="n"/>
      <c r="M50" s="53" t="n"/>
      <c r="N50" s="53" t="n"/>
      <c r="O50" s="54">
        <f>IFERROR(IF($A50="","",SUM($I50:$N50)),"")</f>
        <v/>
      </c>
      <c r="P50" s="53" t="n"/>
      <c r="Q50" s="53" t="n"/>
      <c r="R50" s="54">
        <f>IFERROR(IF($A50="","",$O50-$P50+$Q50),"")</f>
        <v/>
      </c>
      <c r="S50" s="54">
        <f>IFERROR(IF($A50="","",SUM($J50:$K50)),"")</f>
        <v/>
      </c>
      <c r="T50" s="54">
        <f>IFERROR(IF($A50="","",SUM($L50:$N50)),"")</f>
        <v/>
      </c>
      <c r="U50" s="54">
        <f>IFERROR(IF($A50="","",$I50/$F50),"")</f>
        <v/>
      </c>
      <c r="V50" s="54">
        <f>IFERROR(IF($A50="","",$I50/$C50),"")</f>
        <v/>
      </c>
      <c r="W50" s="53" t="n"/>
      <c r="X50" s="53" t="n"/>
      <c r="Y50" s="53" t="n"/>
      <c r="Z50" s="54">
        <f>IFERROR(IF($A50="","",$W50*'Dashboard'!$B$12),"")</f>
        <v/>
      </c>
      <c r="AA50" s="54">
        <f>IFERROR(IF($A50="","",$Y50-$Z50),"")</f>
        <v/>
      </c>
      <c r="AB50" s="53" t="n"/>
      <c r="AC50" s="54">
        <f>IFERROR(IF($A50="","",$X50*'Dashboard'!$B$13),"")</f>
        <v/>
      </c>
      <c r="AD50" s="54">
        <f>IFERROR(IF($A50="","",$AB50-$AC50),"")</f>
        <v/>
      </c>
      <c r="AE50" s="53" t="n"/>
      <c r="AF50" s="53" t="n"/>
      <c r="AG50" s="54">
        <f>IFERROR(IF($A50="","",$AE50*'Dashboard'!$B$14),"")</f>
        <v/>
      </c>
      <c r="AH50" s="54">
        <f>IFERROR(IF($A50="","",$AF50-$AG50),"")</f>
        <v/>
      </c>
      <c r="AI50" s="54">
        <f>IFERROR(IF($A50="","",SUM($Y50,$AB50,$AF50)),"")</f>
        <v/>
      </c>
      <c r="AJ50" s="54">
        <f>IFERROR(IF($A50="","",$R50+$AI50),"")</f>
        <v/>
      </c>
      <c r="AK50" s="53" t="n"/>
      <c r="AL50" s="53" t="n"/>
      <c r="AM50" s="53" t="n"/>
      <c r="AN50" s="53" t="n"/>
      <c r="AO50" s="53" t="n"/>
      <c r="AP50" s="54">
        <f>IFERROR(IF($A50="","",SUM($AK50:$AO50)),"")</f>
        <v/>
      </c>
      <c r="AQ50" s="54">
        <f>IFERROR(IF($A50="","",$AP50-$AJ50),"")</f>
        <v/>
      </c>
      <c r="AR50" s="30">
        <f>IFERROR(IF($A50="","",IF(AND($AQ50&lt;='Dashboard'!$B$11,$AQ50&gt;=0-'Dashboard'!$B$11),"Balanced","Investigate")),"")</f>
        <v/>
      </c>
      <c r="AS50" s="36" t="n"/>
      <c r="AT50" s="36" t="n"/>
      <c r="AU50" s="36" t="n"/>
      <c r="AV50" s="52" t="n"/>
      <c r="AW50" s="36" t="n"/>
      <c r="AX50" s="37">
        <f>IFERROR(IF($A50="","",IF($AS50="","Missing preparer",IF($F50&gt;$E50,"Rooms sold exceed sellable rooms",IF(OR($AQ50&gt;'Dashboard'!$B$11,$AQ50&lt;0-'Dashboard'!$B$11),"Reconciliation exception","OK")))),"")</f>
        <v/>
      </c>
    </row>
    <row r="51">
      <c r="A51" s="52" t="n"/>
      <c r="B51" s="30">
        <f>IFERROR(IF($A51="","",VLOOKUP(MOD($A51-DATE(2026,1,5),7),'Instructions'!$H$2:$I$8,2,0)),"")</f>
        <v/>
      </c>
      <c r="C51" s="31" t="n"/>
      <c r="D51" s="31" t="n"/>
      <c r="E51" s="32">
        <f>IFERROR(IF($A51="","",MAX(0,$C51-$D51)),"")</f>
        <v/>
      </c>
      <c r="F51" s="31" t="n"/>
      <c r="G51" s="31" t="n"/>
      <c r="H51" s="33">
        <f>IFERROR(IF($A51="","",$F51/$E51),"")</f>
        <v/>
      </c>
      <c r="I51" s="53" t="n"/>
      <c r="J51" s="53" t="n"/>
      <c r="K51" s="53" t="n"/>
      <c r="L51" s="53" t="n"/>
      <c r="M51" s="53" t="n"/>
      <c r="N51" s="53" t="n"/>
      <c r="O51" s="54">
        <f>IFERROR(IF($A51="","",SUM($I51:$N51)),"")</f>
        <v/>
      </c>
      <c r="P51" s="53" t="n"/>
      <c r="Q51" s="53" t="n"/>
      <c r="R51" s="54">
        <f>IFERROR(IF($A51="","",$O51-$P51+$Q51),"")</f>
        <v/>
      </c>
      <c r="S51" s="54">
        <f>IFERROR(IF($A51="","",SUM($J51:$K51)),"")</f>
        <v/>
      </c>
      <c r="T51" s="54">
        <f>IFERROR(IF($A51="","",SUM($L51:$N51)),"")</f>
        <v/>
      </c>
      <c r="U51" s="54">
        <f>IFERROR(IF($A51="","",$I51/$F51),"")</f>
        <v/>
      </c>
      <c r="V51" s="54">
        <f>IFERROR(IF($A51="","",$I51/$C51),"")</f>
        <v/>
      </c>
      <c r="W51" s="53" t="n"/>
      <c r="X51" s="53" t="n"/>
      <c r="Y51" s="53" t="n"/>
      <c r="Z51" s="54">
        <f>IFERROR(IF($A51="","",$W51*'Dashboard'!$B$12),"")</f>
        <v/>
      </c>
      <c r="AA51" s="54">
        <f>IFERROR(IF($A51="","",$Y51-$Z51),"")</f>
        <v/>
      </c>
      <c r="AB51" s="53" t="n"/>
      <c r="AC51" s="54">
        <f>IFERROR(IF($A51="","",$X51*'Dashboard'!$B$13),"")</f>
        <v/>
      </c>
      <c r="AD51" s="54">
        <f>IFERROR(IF($A51="","",$AB51-$AC51),"")</f>
        <v/>
      </c>
      <c r="AE51" s="53" t="n"/>
      <c r="AF51" s="53" t="n"/>
      <c r="AG51" s="54">
        <f>IFERROR(IF($A51="","",$AE51*'Dashboard'!$B$14),"")</f>
        <v/>
      </c>
      <c r="AH51" s="54">
        <f>IFERROR(IF($A51="","",$AF51-$AG51),"")</f>
        <v/>
      </c>
      <c r="AI51" s="54">
        <f>IFERROR(IF($A51="","",SUM($Y51,$AB51,$AF51)),"")</f>
        <v/>
      </c>
      <c r="AJ51" s="54">
        <f>IFERROR(IF($A51="","",$R51+$AI51),"")</f>
        <v/>
      </c>
      <c r="AK51" s="53" t="n"/>
      <c r="AL51" s="53" t="n"/>
      <c r="AM51" s="53" t="n"/>
      <c r="AN51" s="53" t="n"/>
      <c r="AO51" s="53" t="n"/>
      <c r="AP51" s="54">
        <f>IFERROR(IF($A51="","",SUM($AK51:$AO51)),"")</f>
        <v/>
      </c>
      <c r="AQ51" s="54">
        <f>IFERROR(IF($A51="","",$AP51-$AJ51),"")</f>
        <v/>
      </c>
      <c r="AR51" s="30">
        <f>IFERROR(IF($A51="","",IF(AND($AQ51&lt;='Dashboard'!$B$11,$AQ51&gt;=0-'Dashboard'!$B$11),"Balanced","Investigate")),"")</f>
        <v/>
      </c>
      <c r="AS51" s="36" t="n"/>
      <c r="AT51" s="36" t="n"/>
      <c r="AU51" s="36" t="n"/>
      <c r="AV51" s="52" t="n"/>
      <c r="AW51" s="36" t="n"/>
      <c r="AX51" s="37">
        <f>IFERROR(IF($A51="","",IF($AS51="","Missing preparer",IF($F51&gt;$E51,"Rooms sold exceed sellable rooms",IF(OR($AQ51&gt;'Dashboard'!$B$11,$AQ51&lt;0-'Dashboard'!$B$11),"Reconciliation exception","OK")))),"")</f>
        <v/>
      </c>
    </row>
    <row r="52">
      <c r="A52" s="52" t="n"/>
      <c r="B52" s="30">
        <f>IFERROR(IF($A52="","",VLOOKUP(MOD($A52-DATE(2026,1,5),7),'Instructions'!$H$2:$I$8,2,0)),"")</f>
        <v/>
      </c>
      <c r="C52" s="31" t="n"/>
      <c r="D52" s="31" t="n"/>
      <c r="E52" s="32">
        <f>IFERROR(IF($A52="","",MAX(0,$C52-$D52)),"")</f>
        <v/>
      </c>
      <c r="F52" s="31" t="n"/>
      <c r="G52" s="31" t="n"/>
      <c r="H52" s="33">
        <f>IFERROR(IF($A52="","",$F52/$E52),"")</f>
        <v/>
      </c>
      <c r="I52" s="53" t="n"/>
      <c r="J52" s="53" t="n"/>
      <c r="K52" s="53" t="n"/>
      <c r="L52" s="53" t="n"/>
      <c r="M52" s="53" t="n"/>
      <c r="N52" s="53" t="n"/>
      <c r="O52" s="54">
        <f>IFERROR(IF($A52="","",SUM($I52:$N52)),"")</f>
        <v/>
      </c>
      <c r="P52" s="53" t="n"/>
      <c r="Q52" s="53" t="n"/>
      <c r="R52" s="54">
        <f>IFERROR(IF($A52="","",$O52-$P52+$Q52),"")</f>
        <v/>
      </c>
      <c r="S52" s="54">
        <f>IFERROR(IF($A52="","",SUM($J52:$K52)),"")</f>
        <v/>
      </c>
      <c r="T52" s="54">
        <f>IFERROR(IF($A52="","",SUM($L52:$N52)),"")</f>
        <v/>
      </c>
      <c r="U52" s="54">
        <f>IFERROR(IF($A52="","",$I52/$F52),"")</f>
        <v/>
      </c>
      <c r="V52" s="54">
        <f>IFERROR(IF($A52="","",$I52/$C52),"")</f>
        <v/>
      </c>
      <c r="W52" s="53" t="n"/>
      <c r="X52" s="53" t="n"/>
      <c r="Y52" s="53" t="n"/>
      <c r="Z52" s="54">
        <f>IFERROR(IF($A52="","",$W52*'Dashboard'!$B$12),"")</f>
        <v/>
      </c>
      <c r="AA52" s="54">
        <f>IFERROR(IF($A52="","",$Y52-$Z52),"")</f>
        <v/>
      </c>
      <c r="AB52" s="53" t="n"/>
      <c r="AC52" s="54">
        <f>IFERROR(IF($A52="","",$X52*'Dashboard'!$B$13),"")</f>
        <v/>
      </c>
      <c r="AD52" s="54">
        <f>IFERROR(IF($A52="","",$AB52-$AC52),"")</f>
        <v/>
      </c>
      <c r="AE52" s="53" t="n"/>
      <c r="AF52" s="53" t="n"/>
      <c r="AG52" s="54">
        <f>IFERROR(IF($A52="","",$AE52*'Dashboard'!$B$14),"")</f>
        <v/>
      </c>
      <c r="AH52" s="54">
        <f>IFERROR(IF($A52="","",$AF52-$AG52),"")</f>
        <v/>
      </c>
      <c r="AI52" s="54">
        <f>IFERROR(IF($A52="","",SUM($Y52,$AB52,$AF52)),"")</f>
        <v/>
      </c>
      <c r="AJ52" s="54">
        <f>IFERROR(IF($A52="","",$R52+$AI52),"")</f>
        <v/>
      </c>
      <c r="AK52" s="53" t="n"/>
      <c r="AL52" s="53" t="n"/>
      <c r="AM52" s="53" t="n"/>
      <c r="AN52" s="53" t="n"/>
      <c r="AO52" s="53" t="n"/>
      <c r="AP52" s="54">
        <f>IFERROR(IF($A52="","",SUM($AK52:$AO52)),"")</f>
        <v/>
      </c>
      <c r="AQ52" s="54">
        <f>IFERROR(IF($A52="","",$AP52-$AJ52),"")</f>
        <v/>
      </c>
      <c r="AR52" s="30">
        <f>IFERROR(IF($A52="","",IF(AND($AQ52&lt;='Dashboard'!$B$11,$AQ52&gt;=0-'Dashboard'!$B$11),"Balanced","Investigate")),"")</f>
        <v/>
      </c>
      <c r="AS52" s="36" t="n"/>
      <c r="AT52" s="36" t="n"/>
      <c r="AU52" s="36" t="n"/>
      <c r="AV52" s="52" t="n"/>
      <c r="AW52" s="36" t="n"/>
      <c r="AX52" s="37">
        <f>IFERROR(IF($A52="","",IF($AS52="","Missing preparer",IF($F52&gt;$E52,"Rooms sold exceed sellable rooms",IF(OR($AQ52&gt;'Dashboard'!$B$11,$AQ52&lt;0-'Dashboard'!$B$11),"Reconciliation exception","OK")))),"")</f>
        <v/>
      </c>
    </row>
    <row r="53">
      <c r="A53" s="52" t="n"/>
      <c r="B53" s="30">
        <f>IFERROR(IF($A53="","",VLOOKUP(MOD($A53-DATE(2026,1,5),7),'Instructions'!$H$2:$I$8,2,0)),"")</f>
        <v/>
      </c>
      <c r="C53" s="31" t="n"/>
      <c r="D53" s="31" t="n"/>
      <c r="E53" s="32">
        <f>IFERROR(IF($A53="","",MAX(0,$C53-$D53)),"")</f>
        <v/>
      </c>
      <c r="F53" s="31" t="n"/>
      <c r="G53" s="31" t="n"/>
      <c r="H53" s="33">
        <f>IFERROR(IF($A53="","",$F53/$E53),"")</f>
        <v/>
      </c>
      <c r="I53" s="53" t="n"/>
      <c r="J53" s="53" t="n"/>
      <c r="K53" s="53" t="n"/>
      <c r="L53" s="53" t="n"/>
      <c r="M53" s="53" t="n"/>
      <c r="N53" s="53" t="n"/>
      <c r="O53" s="54">
        <f>IFERROR(IF($A53="","",SUM($I53:$N53)),"")</f>
        <v/>
      </c>
      <c r="P53" s="53" t="n"/>
      <c r="Q53" s="53" t="n"/>
      <c r="R53" s="54">
        <f>IFERROR(IF($A53="","",$O53-$P53+$Q53),"")</f>
        <v/>
      </c>
      <c r="S53" s="54">
        <f>IFERROR(IF($A53="","",SUM($J53:$K53)),"")</f>
        <v/>
      </c>
      <c r="T53" s="54">
        <f>IFERROR(IF($A53="","",SUM($L53:$N53)),"")</f>
        <v/>
      </c>
      <c r="U53" s="54">
        <f>IFERROR(IF($A53="","",$I53/$F53),"")</f>
        <v/>
      </c>
      <c r="V53" s="54">
        <f>IFERROR(IF($A53="","",$I53/$C53),"")</f>
        <v/>
      </c>
      <c r="W53" s="53" t="n"/>
      <c r="X53" s="53" t="n"/>
      <c r="Y53" s="53" t="n"/>
      <c r="Z53" s="54">
        <f>IFERROR(IF($A53="","",$W53*'Dashboard'!$B$12),"")</f>
        <v/>
      </c>
      <c r="AA53" s="54">
        <f>IFERROR(IF($A53="","",$Y53-$Z53),"")</f>
        <v/>
      </c>
      <c r="AB53" s="53" t="n"/>
      <c r="AC53" s="54">
        <f>IFERROR(IF($A53="","",$X53*'Dashboard'!$B$13),"")</f>
        <v/>
      </c>
      <c r="AD53" s="54">
        <f>IFERROR(IF($A53="","",$AB53-$AC53),"")</f>
        <v/>
      </c>
      <c r="AE53" s="53" t="n"/>
      <c r="AF53" s="53" t="n"/>
      <c r="AG53" s="54">
        <f>IFERROR(IF($A53="","",$AE53*'Dashboard'!$B$14),"")</f>
        <v/>
      </c>
      <c r="AH53" s="54">
        <f>IFERROR(IF($A53="","",$AF53-$AG53),"")</f>
        <v/>
      </c>
      <c r="AI53" s="54">
        <f>IFERROR(IF($A53="","",SUM($Y53,$AB53,$AF53)),"")</f>
        <v/>
      </c>
      <c r="AJ53" s="54">
        <f>IFERROR(IF($A53="","",$R53+$AI53),"")</f>
        <v/>
      </c>
      <c r="AK53" s="53" t="n"/>
      <c r="AL53" s="53" t="n"/>
      <c r="AM53" s="53" t="n"/>
      <c r="AN53" s="53" t="n"/>
      <c r="AO53" s="53" t="n"/>
      <c r="AP53" s="54">
        <f>IFERROR(IF($A53="","",SUM($AK53:$AO53)),"")</f>
        <v/>
      </c>
      <c r="AQ53" s="54">
        <f>IFERROR(IF($A53="","",$AP53-$AJ53),"")</f>
        <v/>
      </c>
      <c r="AR53" s="30">
        <f>IFERROR(IF($A53="","",IF(AND($AQ53&lt;='Dashboard'!$B$11,$AQ53&gt;=0-'Dashboard'!$B$11),"Balanced","Investigate")),"")</f>
        <v/>
      </c>
      <c r="AS53" s="36" t="n"/>
      <c r="AT53" s="36" t="n"/>
      <c r="AU53" s="36" t="n"/>
      <c r="AV53" s="52" t="n"/>
      <c r="AW53" s="36" t="n"/>
      <c r="AX53" s="37">
        <f>IFERROR(IF($A53="","",IF($AS53="","Missing preparer",IF($F53&gt;$E53,"Rooms sold exceed sellable rooms",IF(OR($AQ53&gt;'Dashboard'!$B$11,$AQ53&lt;0-'Dashboard'!$B$11),"Reconciliation exception","OK")))),"")</f>
        <v/>
      </c>
    </row>
    <row r="54">
      <c r="A54" s="52" t="n"/>
      <c r="B54" s="30">
        <f>IFERROR(IF($A54="","",VLOOKUP(MOD($A54-DATE(2026,1,5),7),'Instructions'!$H$2:$I$8,2,0)),"")</f>
        <v/>
      </c>
      <c r="C54" s="31" t="n"/>
      <c r="D54" s="31" t="n"/>
      <c r="E54" s="32">
        <f>IFERROR(IF($A54="","",MAX(0,$C54-$D54)),"")</f>
        <v/>
      </c>
      <c r="F54" s="31" t="n"/>
      <c r="G54" s="31" t="n"/>
      <c r="H54" s="33">
        <f>IFERROR(IF($A54="","",$F54/$E54),"")</f>
        <v/>
      </c>
      <c r="I54" s="53" t="n"/>
      <c r="J54" s="53" t="n"/>
      <c r="K54" s="53" t="n"/>
      <c r="L54" s="53" t="n"/>
      <c r="M54" s="53" t="n"/>
      <c r="N54" s="53" t="n"/>
      <c r="O54" s="54">
        <f>IFERROR(IF($A54="","",SUM($I54:$N54)),"")</f>
        <v/>
      </c>
      <c r="P54" s="53" t="n"/>
      <c r="Q54" s="53" t="n"/>
      <c r="R54" s="54">
        <f>IFERROR(IF($A54="","",$O54-$P54+$Q54),"")</f>
        <v/>
      </c>
      <c r="S54" s="54">
        <f>IFERROR(IF($A54="","",SUM($J54:$K54)),"")</f>
        <v/>
      </c>
      <c r="T54" s="54">
        <f>IFERROR(IF($A54="","",SUM($L54:$N54)),"")</f>
        <v/>
      </c>
      <c r="U54" s="54">
        <f>IFERROR(IF($A54="","",$I54/$F54),"")</f>
        <v/>
      </c>
      <c r="V54" s="54">
        <f>IFERROR(IF($A54="","",$I54/$C54),"")</f>
        <v/>
      </c>
      <c r="W54" s="53" t="n"/>
      <c r="X54" s="53" t="n"/>
      <c r="Y54" s="53" t="n"/>
      <c r="Z54" s="54">
        <f>IFERROR(IF($A54="","",$W54*'Dashboard'!$B$12),"")</f>
        <v/>
      </c>
      <c r="AA54" s="54">
        <f>IFERROR(IF($A54="","",$Y54-$Z54),"")</f>
        <v/>
      </c>
      <c r="AB54" s="53" t="n"/>
      <c r="AC54" s="54">
        <f>IFERROR(IF($A54="","",$X54*'Dashboard'!$B$13),"")</f>
        <v/>
      </c>
      <c r="AD54" s="54">
        <f>IFERROR(IF($A54="","",$AB54-$AC54),"")</f>
        <v/>
      </c>
      <c r="AE54" s="53" t="n"/>
      <c r="AF54" s="53" t="n"/>
      <c r="AG54" s="54">
        <f>IFERROR(IF($A54="","",$AE54*'Dashboard'!$B$14),"")</f>
        <v/>
      </c>
      <c r="AH54" s="54">
        <f>IFERROR(IF($A54="","",$AF54-$AG54),"")</f>
        <v/>
      </c>
      <c r="AI54" s="54">
        <f>IFERROR(IF($A54="","",SUM($Y54,$AB54,$AF54)),"")</f>
        <v/>
      </c>
      <c r="AJ54" s="54">
        <f>IFERROR(IF($A54="","",$R54+$AI54),"")</f>
        <v/>
      </c>
      <c r="AK54" s="53" t="n"/>
      <c r="AL54" s="53" t="n"/>
      <c r="AM54" s="53" t="n"/>
      <c r="AN54" s="53" t="n"/>
      <c r="AO54" s="53" t="n"/>
      <c r="AP54" s="54">
        <f>IFERROR(IF($A54="","",SUM($AK54:$AO54)),"")</f>
        <v/>
      </c>
      <c r="AQ54" s="54">
        <f>IFERROR(IF($A54="","",$AP54-$AJ54),"")</f>
        <v/>
      </c>
      <c r="AR54" s="30">
        <f>IFERROR(IF($A54="","",IF(AND($AQ54&lt;='Dashboard'!$B$11,$AQ54&gt;=0-'Dashboard'!$B$11),"Balanced","Investigate")),"")</f>
        <v/>
      </c>
      <c r="AS54" s="36" t="n"/>
      <c r="AT54" s="36" t="n"/>
      <c r="AU54" s="36" t="n"/>
      <c r="AV54" s="52" t="n"/>
      <c r="AW54" s="36" t="n"/>
      <c r="AX54" s="37">
        <f>IFERROR(IF($A54="","",IF($AS54="","Missing preparer",IF($F54&gt;$E54,"Rooms sold exceed sellable rooms",IF(OR($AQ54&gt;'Dashboard'!$B$11,$AQ54&lt;0-'Dashboard'!$B$11),"Reconciliation exception","OK")))),"")</f>
        <v/>
      </c>
    </row>
    <row r="55">
      <c r="A55" s="52" t="n"/>
      <c r="B55" s="30">
        <f>IFERROR(IF($A55="","",VLOOKUP(MOD($A55-DATE(2026,1,5),7),'Instructions'!$H$2:$I$8,2,0)),"")</f>
        <v/>
      </c>
      <c r="C55" s="31" t="n"/>
      <c r="D55" s="31" t="n"/>
      <c r="E55" s="32">
        <f>IFERROR(IF($A55="","",MAX(0,$C55-$D55)),"")</f>
        <v/>
      </c>
      <c r="F55" s="31" t="n"/>
      <c r="G55" s="31" t="n"/>
      <c r="H55" s="33">
        <f>IFERROR(IF($A55="","",$F55/$E55),"")</f>
        <v/>
      </c>
      <c r="I55" s="53" t="n"/>
      <c r="J55" s="53" t="n"/>
      <c r="K55" s="53" t="n"/>
      <c r="L55" s="53" t="n"/>
      <c r="M55" s="53" t="n"/>
      <c r="N55" s="53" t="n"/>
      <c r="O55" s="54">
        <f>IFERROR(IF($A55="","",SUM($I55:$N55)),"")</f>
        <v/>
      </c>
      <c r="P55" s="53" t="n"/>
      <c r="Q55" s="53" t="n"/>
      <c r="R55" s="54">
        <f>IFERROR(IF($A55="","",$O55-$P55+$Q55),"")</f>
        <v/>
      </c>
      <c r="S55" s="54">
        <f>IFERROR(IF($A55="","",SUM($J55:$K55)),"")</f>
        <v/>
      </c>
      <c r="T55" s="54">
        <f>IFERROR(IF($A55="","",SUM($L55:$N55)),"")</f>
        <v/>
      </c>
      <c r="U55" s="54">
        <f>IFERROR(IF($A55="","",$I55/$F55),"")</f>
        <v/>
      </c>
      <c r="V55" s="54">
        <f>IFERROR(IF($A55="","",$I55/$C55),"")</f>
        <v/>
      </c>
      <c r="W55" s="53" t="n"/>
      <c r="X55" s="53" t="n"/>
      <c r="Y55" s="53" t="n"/>
      <c r="Z55" s="54">
        <f>IFERROR(IF($A55="","",$W55*'Dashboard'!$B$12),"")</f>
        <v/>
      </c>
      <c r="AA55" s="54">
        <f>IFERROR(IF($A55="","",$Y55-$Z55),"")</f>
        <v/>
      </c>
      <c r="AB55" s="53" t="n"/>
      <c r="AC55" s="54">
        <f>IFERROR(IF($A55="","",$X55*'Dashboard'!$B$13),"")</f>
        <v/>
      </c>
      <c r="AD55" s="54">
        <f>IFERROR(IF($A55="","",$AB55-$AC55),"")</f>
        <v/>
      </c>
      <c r="AE55" s="53" t="n"/>
      <c r="AF55" s="53" t="n"/>
      <c r="AG55" s="54">
        <f>IFERROR(IF($A55="","",$AE55*'Dashboard'!$B$14),"")</f>
        <v/>
      </c>
      <c r="AH55" s="54">
        <f>IFERROR(IF($A55="","",$AF55-$AG55),"")</f>
        <v/>
      </c>
      <c r="AI55" s="54">
        <f>IFERROR(IF($A55="","",SUM($Y55,$AB55,$AF55)),"")</f>
        <v/>
      </c>
      <c r="AJ55" s="54">
        <f>IFERROR(IF($A55="","",$R55+$AI55),"")</f>
        <v/>
      </c>
      <c r="AK55" s="53" t="n"/>
      <c r="AL55" s="53" t="n"/>
      <c r="AM55" s="53" t="n"/>
      <c r="AN55" s="53" t="n"/>
      <c r="AO55" s="53" t="n"/>
      <c r="AP55" s="54">
        <f>IFERROR(IF($A55="","",SUM($AK55:$AO55)),"")</f>
        <v/>
      </c>
      <c r="AQ55" s="54">
        <f>IFERROR(IF($A55="","",$AP55-$AJ55),"")</f>
        <v/>
      </c>
      <c r="AR55" s="30">
        <f>IFERROR(IF($A55="","",IF(AND($AQ55&lt;='Dashboard'!$B$11,$AQ55&gt;=0-'Dashboard'!$B$11),"Balanced","Investigate")),"")</f>
        <v/>
      </c>
      <c r="AS55" s="36" t="n"/>
      <c r="AT55" s="36" t="n"/>
      <c r="AU55" s="36" t="n"/>
      <c r="AV55" s="52" t="n"/>
      <c r="AW55" s="36" t="n"/>
      <c r="AX55" s="37">
        <f>IFERROR(IF($A55="","",IF($AS55="","Missing preparer",IF($F55&gt;$E55,"Rooms sold exceed sellable rooms",IF(OR($AQ55&gt;'Dashboard'!$B$11,$AQ55&lt;0-'Dashboard'!$B$11),"Reconciliation exception","OK")))),"")</f>
        <v/>
      </c>
    </row>
    <row r="56">
      <c r="A56" s="52" t="n"/>
      <c r="B56" s="30">
        <f>IFERROR(IF($A56="","",VLOOKUP(MOD($A56-DATE(2026,1,5),7),'Instructions'!$H$2:$I$8,2,0)),"")</f>
        <v/>
      </c>
      <c r="C56" s="31" t="n"/>
      <c r="D56" s="31" t="n"/>
      <c r="E56" s="32">
        <f>IFERROR(IF($A56="","",MAX(0,$C56-$D56)),"")</f>
        <v/>
      </c>
      <c r="F56" s="31" t="n"/>
      <c r="G56" s="31" t="n"/>
      <c r="H56" s="33">
        <f>IFERROR(IF($A56="","",$F56/$E56),"")</f>
        <v/>
      </c>
      <c r="I56" s="53" t="n"/>
      <c r="J56" s="53" t="n"/>
      <c r="K56" s="53" t="n"/>
      <c r="L56" s="53" t="n"/>
      <c r="M56" s="53" t="n"/>
      <c r="N56" s="53" t="n"/>
      <c r="O56" s="54">
        <f>IFERROR(IF($A56="","",SUM($I56:$N56)),"")</f>
        <v/>
      </c>
      <c r="P56" s="53" t="n"/>
      <c r="Q56" s="53" t="n"/>
      <c r="R56" s="54">
        <f>IFERROR(IF($A56="","",$O56-$P56+$Q56),"")</f>
        <v/>
      </c>
      <c r="S56" s="54">
        <f>IFERROR(IF($A56="","",SUM($J56:$K56)),"")</f>
        <v/>
      </c>
      <c r="T56" s="54">
        <f>IFERROR(IF($A56="","",SUM($L56:$N56)),"")</f>
        <v/>
      </c>
      <c r="U56" s="54">
        <f>IFERROR(IF($A56="","",$I56/$F56),"")</f>
        <v/>
      </c>
      <c r="V56" s="54">
        <f>IFERROR(IF($A56="","",$I56/$C56),"")</f>
        <v/>
      </c>
      <c r="W56" s="53" t="n"/>
      <c r="X56" s="53" t="n"/>
      <c r="Y56" s="53" t="n"/>
      <c r="Z56" s="54">
        <f>IFERROR(IF($A56="","",$W56*'Dashboard'!$B$12),"")</f>
        <v/>
      </c>
      <c r="AA56" s="54">
        <f>IFERROR(IF($A56="","",$Y56-$Z56),"")</f>
        <v/>
      </c>
      <c r="AB56" s="53" t="n"/>
      <c r="AC56" s="54">
        <f>IFERROR(IF($A56="","",$X56*'Dashboard'!$B$13),"")</f>
        <v/>
      </c>
      <c r="AD56" s="54">
        <f>IFERROR(IF($A56="","",$AB56-$AC56),"")</f>
        <v/>
      </c>
      <c r="AE56" s="53" t="n"/>
      <c r="AF56" s="53" t="n"/>
      <c r="AG56" s="54">
        <f>IFERROR(IF($A56="","",$AE56*'Dashboard'!$B$14),"")</f>
        <v/>
      </c>
      <c r="AH56" s="54">
        <f>IFERROR(IF($A56="","",$AF56-$AG56),"")</f>
        <v/>
      </c>
      <c r="AI56" s="54">
        <f>IFERROR(IF($A56="","",SUM($Y56,$AB56,$AF56)),"")</f>
        <v/>
      </c>
      <c r="AJ56" s="54">
        <f>IFERROR(IF($A56="","",$R56+$AI56),"")</f>
        <v/>
      </c>
      <c r="AK56" s="53" t="n"/>
      <c r="AL56" s="53" t="n"/>
      <c r="AM56" s="53" t="n"/>
      <c r="AN56" s="53" t="n"/>
      <c r="AO56" s="53" t="n"/>
      <c r="AP56" s="54">
        <f>IFERROR(IF($A56="","",SUM($AK56:$AO56)),"")</f>
        <v/>
      </c>
      <c r="AQ56" s="54">
        <f>IFERROR(IF($A56="","",$AP56-$AJ56),"")</f>
        <v/>
      </c>
      <c r="AR56" s="30">
        <f>IFERROR(IF($A56="","",IF(AND($AQ56&lt;='Dashboard'!$B$11,$AQ56&gt;=0-'Dashboard'!$B$11),"Balanced","Investigate")),"")</f>
        <v/>
      </c>
      <c r="AS56" s="36" t="n"/>
      <c r="AT56" s="36" t="n"/>
      <c r="AU56" s="36" t="n"/>
      <c r="AV56" s="52" t="n"/>
      <c r="AW56" s="36" t="n"/>
      <c r="AX56" s="37">
        <f>IFERROR(IF($A56="","",IF($AS56="","Missing preparer",IF($F56&gt;$E56,"Rooms sold exceed sellable rooms",IF(OR($AQ56&gt;'Dashboard'!$B$11,$AQ56&lt;0-'Dashboard'!$B$11),"Reconciliation exception","OK")))),"")</f>
        <v/>
      </c>
    </row>
    <row r="57">
      <c r="A57" s="52" t="n"/>
      <c r="B57" s="30">
        <f>IFERROR(IF($A57="","",VLOOKUP(MOD($A57-DATE(2026,1,5),7),'Instructions'!$H$2:$I$8,2,0)),"")</f>
        <v/>
      </c>
      <c r="C57" s="31" t="n"/>
      <c r="D57" s="31" t="n"/>
      <c r="E57" s="32">
        <f>IFERROR(IF($A57="","",MAX(0,$C57-$D57)),"")</f>
        <v/>
      </c>
      <c r="F57" s="31" t="n"/>
      <c r="G57" s="31" t="n"/>
      <c r="H57" s="33">
        <f>IFERROR(IF($A57="","",$F57/$E57),"")</f>
        <v/>
      </c>
      <c r="I57" s="53" t="n"/>
      <c r="J57" s="53" t="n"/>
      <c r="K57" s="53" t="n"/>
      <c r="L57" s="53" t="n"/>
      <c r="M57" s="53" t="n"/>
      <c r="N57" s="53" t="n"/>
      <c r="O57" s="54">
        <f>IFERROR(IF($A57="","",SUM($I57:$N57)),"")</f>
        <v/>
      </c>
      <c r="P57" s="53" t="n"/>
      <c r="Q57" s="53" t="n"/>
      <c r="R57" s="54">
        <f>IFERROR(IF($A57="","",$O57-$P57+$Q57),"")</f>
        <v/>
      </c>
      <c r="S57" s="54">
        <f>IFERROR(IF($A57="","",SUM($J57:$K57)),"")</f>
        <v/>
      </c>
      <c r="T57" s="54">
        <f>IFERROR(IF($A57="","",SUM($L57:$N57)),"")</f>
        <v/>
      </c>
      <c r="U57" s="54">
        <f>IFERROR(IF($A57="","",$I57/$F57),"")</f>
        <v/>
      </c>
      <c r="V57" s="54">
        <f>IFERROR(IF($A57="","",$I57/$C57),"")</f>
        <v/>
      </c>
      <c r="W57" s="53" t="n"/>
      <c r="X57" s="53" t="n"/>
      <c r="Y57" s="53" t="n"/>
      <c r="Z57" s="54">
        <f>IFERROR(IF($A57="","",$W57*'Dashboard'!$B$12),"")</f>
        <v/>
      </c>
      <c r="AA57" s="54">
        <f>IFERROR(IF($A57="","",$Y57-$Z57),"")</f>
        <v/>
      </c>
      <c r="AB57" s="53" t="n"/>
      <c r="AC57" s="54">
        <f>IFERROR(IF($A57="","",$X57*'Dashboard'!$B$13),"")</f>
        <v/>
      </c>
      <c r="AD57" s="54">
        <f>IFERROR(IF($A57="","",$AB57-$AC57),"")</f>
        <v/>
      </c>
      <c r="AE57" s="53" t="n"/>
      <c r="AF57" s="53" t="n"/>
      <c r="AG57" s="54">
        <f>IFERROR(IF($A57="","",$AE57*'Dashboard'!$B$14),"")</f>
        <v/>
      </c>
      <c r="AH57" s="54">
        <f>IFERROR(IF($A57="","",$AF57-$AG57),"")</f>
        <v/>
      </c>
      <c r="AI57" s="54">
        <f>IFERROR(IF($A57="","",SUM($Y57,$AB57,$AF57)),"")</f>
        <v/>
      </c>
      <c r="AJ57" s="54">
        <f>IFERROR(IF($A57="","",$R57+$AI57),"")</f>
        <v/>
      </c>
      <c r="AK57" s="53" t="n"/>
      <c r="AL57" s="53" t="n"/>
      <c r="AM57" s="53" t="n"/>
      <c r="AN57" s="53" t="n"/>
      <c r="AO57" s="53" t="n"/>
      <c r="AP57" s="54">
        <f>IFERROR(IF($A57="","",SUM($AK57:$AO57)),"")</f>
        <v/>
      </c>
      <c r="AQ57" s="54">
        <f>IFERROR(IF($A57="","",$AP57-$AJ57),"")</f>
        <v/>
      </c>
      <c r="AR57" s="30">
        <f>IFERROR(IF($A57="","",IF(AND($AQ57&lt;='Dashboard'!$B$11,$AQ57&gt;=0-'Dashboard'!$B$11),"Balanced","Investigate")),"")</f>
        <v/>
      </c>
      <c r="AS57" s="36" t="n"/>
      <c r="AT57" s="36" t="n"/>
      <c r="AU57" s="36" t="n"/>
      <c r="AV57" s="52" t="n"/>
      <c r="AW57" s="36" t="n"/>
      <c r="AX57" s="37">
        <f>IFERROR(IF($A57="","",IF($AS57="","Missing preparer",IF($F57&gt;$E57,"Rooms sold exceed sellable rooms",IF(OR($AQ57&gt;'Dashboard'!$B$11,$AQ57&lt;0-'Dashboard'!$B$11),"Reconciliation exception","OK")))),"")</f>
        <v/>
      </c>
    </row>
    <row r="58">
      <c r="A58" s="52" t="n"/>
      <c r="B58" s="30">
        <f>IFERROR(IF($A58="","",VLOOKUP(MOD($A58-DATE(2026,1,5),7),'Instructions'!$H$2:$I$8,2,0)),"")</f>
        <v/>
      </c>
      <c r="C58" s="31" t="n"/>
      <c r="D58" s="31" t="n"/>
      <c r="E58" s="32">
        <f>IFERROR(IF($A58="","",MAX(0,$C58-$D58)),"")</f>
        <v/>
      </c>
      <c r="F58" s="31" t="n"/>
      <c r="G58" s="31" t="n"/>
      <c r="H58" s="33">
        <f>IFERROR(IF($A58="","",$F58/$E58),"")</f>
        <v/>
      </c>
      <c r="I58" s="53" t="n"/>
      <c r="J58" s="53" t="n"/>
      <c r="K58" s="53" t="n"/>
      <c r="L58" s="53" t="n"/>
      <c r="M58" s="53" t="n"/>
      <c r="N58" s="53" t="n"/>
      <c r="O58" s="54">
        <f>IFERROR(IF($A58="","",SUM($I58:$N58)),"")</f>
        <v/>
      </c>
      <c r="P58" s="53" t="n"/>
      <c r="Q58" s="53" t="n"/>
      <c r="R58" s="54">
        <f>IFERROR(IF($A58="","",$O58-$P58+$Q58),"")</f>
        <v/>
      </c>
      <c r="S58" s="54">
        <f>IFERROR(IF($A58="","",SUM($J58:$K58)),"")</f>
        <v/>
      </c>
      <c r="T58" s="54">
        <f>IFERROR(IF($A58="","",SUM($L58:$N58)),"")</f>
        <v/>
      </c>
      <c r="U58" s="54">
        <f>IFERROR(IF($A58="","",$I58/$F58),"")</f>
        <v/>
      </c>
      <c r="V58" s="54">
        <f>IFERROR(IF($A58="","",$I58/$C58),"")</f>
        <v/>
      </c>
      <c r="W58" s="53" t="n"/>
      <c r="X58" s="53" t="n"/>
      <c r="Y58" s="53" t="n"/>
      <c r="Z58" s="54">
        <f>IFERROR(IF($A58="","",$W58*'Dashboard'!$B$12),"")</f>
        <v/>
      </c>
      <c r="AA58" s="54">
        <f>IFERROR(IF($A58="","",$Y58-$Z58),"")</f>
        <v/>
      </c>
      <c r="AB58" s="53" t="n"/>
      <c r="AC58" s="54">
        <f>IFERROR(IF($A58="","",$X58*'Dashboard'!$B$13),"")</f>
        <v/>
      </c>
      <c r="AD58" s="54">
        <f>IFERROR(IF($A58="","",$AB58-$AC58),"")</f>
        <v/>
      </c>
      <c r="AE58" s="53" t="n"/>
      <c r="AF58" s="53" t="n"/>
      <c r="AG58" s="54">
        <f>IFERROR(IF($A58="","",$AE58*'Dashboard'!$B$14),"")</f>
        <v/>
      </c>
      <c r="AH58" s="54">
        <f>IFERROR(IF($A58="","",$AF58-$AG58),"")</f>
        <v/>
      </c>
      <c r="AI58" s="54">
        <f>IFERROR(IF($A58="","",SUM($Y58,$AB58,$AF58)),"")</f>
        <v/>
      </c>
      <c r="AJ58" s="54">
        <f>IFERROR(IF($A58="","",$R58+$AI58),"")</f>
        <v/>
      </c>
      <c r="AK58" s="53" t="n"/>
      <c r="AL58" s="53" t="n"/>
      <c r="AM58" s="53" t="n"/>
      <c r="AN58" s="53" t="n"/>
      <c r="AO58" s="53" t="n"/>
      <c r="AP58" s="54">
        <f>IFERROR(IF($A58="","",SUM($AK58:$AO58)),"")</f>
        <v/>
      </c>
      <c r="AQ58" s="54">
        <f>IFERROR(IF($A58="","",$AP58-$AJ58),"")</f>
        <v/>
      </c>
      <c r="AR58" s="30">
        <f>IFERROR(IF($A58="","",IF(AND($AQ58&lt;='Dashboard'!$B$11,$AQ58&gt;=0-'Dashboard'!$B$11),"Balanced","Investigate")),"")</f>
        <v/>
      </c>
      <c r="AS58" s="36" t="n"/>
      <c r="AT58" s="36" t="n"/>
      <c r="AU58" s="36" t="n"/>
      <c r="AV58" s="52" t="n"/>
      <c r="AW58" s="36" t="n"/>
      <c r="AX58" s="37">
        <f>IFERROR(IF($A58="","",IF($AS58="","Missing preparer",IF($F58&gt;$E58,"Rooms sold exceed sellable rooms",IF(OR($AQ58&gt;'Dashboard'!$B$11,$AQ58&lt;0-'Dashboard'!$B$11),"Reconciliation exception","OK")))),"")</f>
        <v/>
      </c>
    </row>
    <row r="59">
      <c r="A59" s="52" t="n"/>
      <c r="B59" s="30">
        <f>IFERROR(IF($A59="","",VLOOKUP(MOD($A59-DATE(2026,1,5),7),'Instructions'!$H$2:$I$8,2,0)),"")</f>
        <v/>
      </c>
      <c r="C59" s="31" t="n"/>
      <c r="D59" s="31" t="n"/>
      <c r="E59" s="32">
        <f>IFERROR(IF($A59="","",MAX(0,$C59-$D59)),"")</f>
        <v/>
      </c>
      <c r="F59" s="31" t="n"/>
      <c r="G59" s="31" t="n"/>
      <c r="H59" s="33">
        <f>IFERROR(IF($A59="","",$F59/$E59),"")</f>
        <v/>
      </c>
      <c r="I59" s="53" t="n"/>
      <c r="J59" s="53" t="n"/>
      <c r="K59" s="53" t="n"/>
      <c r="L59" s="53" t="n"/>
      <c r="M59" s="53" t="n"/>
      <c r="N59" s="53" t="n"/>
      <c r="O59" s="54">
        <f>IFERROR(IF($A59="","",SUM($I59:$N59)),"")</f>
        <v/>
      </c>
      <c r="P59" s="53" t="n"/>
      <c r="Q59" s="53" t="n"/>
      <c r="R59" s="54">
        <f>IFERROR(IF($A59="","",$O59-$P59+$Q59),"")</f>
        <v/>
      </c>
      <c r="S59" s="54">
        <f>IFERROR(IF($A59="","",SUM($J59:$K59)),"")</f>
        <v/>
      </c>
      <c r="T59" s="54">
        <f>IFERROR(IF($A59="","",SUM($L59:$N59)),"")</f>
        <v/>
      </c>
      <c r="U59" s="54">
        <f>IFERROR(IF($A59="","",$I59/$F59),"")</f>
        <v/>
      </c>
      <c r="V59" s="54">
        <f>IFERROR(IF($A59="","",$I59/$C59),"")</f>
        <v/>
      </c>
      <c r="W59" s="53" t="n"/>
      <c r="X59" s="53" t="n"/>
      <c r="Y59" s="53" t="n"/>
      <c r="Z59" s="54">
        <f>IFERROR(IF($A59="","",$W59*'Dashboard'!$B$12),"")</f>
        <v/>
      </c>
      <c r="AA59" s="54">
        <f>IFERROR(IF($A59="","",$Y59-$Z59),"")</f>
        <v/>
      </c>
      <c r="AB59" s="53" t="n"/>
      <c r="AC59" s="54">
        <f>IFERROR(IF($A59="","",$X59*'Dashboard'!$B$13),"")</f>
        <v/>
      </c>
      <c r="AD59" s="54">
        <f>IFERROR(IF($A59="","",$AB59-$AC59),"")</f>
        <v/>
      </c>
      <c r="AE59" s="53" t="n"/>
      <c r="AF59" s="53" t="n"/>
      <c r="AG59" s="54">
        <f>IFERROR(IF($A59="","",$AE59*'Dashboard'!$B$14),"")</f>
        <v/>
      </c>
      <c r="AH59" s="54">
        <f>IFERROR(IF($A59="","",$AF59-$AG59),"")</f>
        <v/>
      </c>
      <c r="AI59" s="54">
        <f>IFERROR(IF($A59="","",SUM($Y59,$AB59,$AF59)),"")</f>
        <v/>
      </c>
      <c r="AJ59" s="54">
        <f>IFERROR(IF($A59="","",$R59+$AI59),"")</f>
        <v/>
      </c>
      <c r="AK59" s="53" t="n"/>
      <c r="AL59" s="53" t="n"/>
      <c r="AM59" s="53" t="n"/>
      <c r="AN59" s="53" t="n"/>
      <c r="AO59" s="53" t="n"/>
      <c r="AP59" s="54">
        <f>IFERROR(IF($A59="","",SUM($AK59:$AO59)),"")</f>
        <v/>
      </c>
      <c r="AQ59" s="54">
        <f>IFERROR(IF($A59="","",$AP59-$AJ59),"")</f>
        <v/>
      </c>
      <c r="AR59" s="30">
        <f>IFERROR(IF($A59="","",IF(AND($AQ59&lt;='Dashboard'!$B$11,$AQ59&gt;=0-'Dashboard'!$B$11),"Balanced","Investigate")),"")</f>
        <v/>
      </c>
      <c r="AS59" s="36" t="n"/>
      <c r="AT59" s="36" t="n"/>
      <c r="AU59" s="36" t="n"/>
      <c r="AV59" s="52" t="n"/>
      <c r="AW59" s="36" t="n"/>
      <c r="AX59" s="37">
        <f>IFERROR(IF($A59="","",IF($AS59="","Missing preparer",IF($F59&gt;$E59,"Rooms sold exceed sellable rooms",IF(OR($AQ59&gt;'Dashboard'!$B$11,$AQ59&lt;0-'Dashboard'!$B$11),"Reconciliation exception","OK")))),"")</f>
        <v/>
      </c>
    </row>
    <row r="60">
      <c r="A60" s="52" t="n"/>
      <c r="B60" s="30">
        <f>IFERROR(IF($A60="","",VLOOKUP(MOD($A60-DATE(2026,1,5),7),'Instructions'!$H$2:$I$8,2,0)),"")</f>
        <v/>
      </c>
      <c r="C60" s="31" t="n"/>
      <c r="D60" s="31" t="n"/>
      <c r="E60" s="32">
        <f>IFERROR(IF($A60="","",MAX(0,$C60-$D60)),"")</f>
        <v/>
      </c>
      <c r="F60" s="31" t="n"/>
      <c r="G60" s="31" t="n"/>
      <c r="H60" s="33">
        <f>IFERROR(IF($A60="","",$F60/$E60),"")</f>
        <v/>
      </c>
      <c r="I60" s="53" t="n"/>
      <c r="J60" s="53" t="n"/>
      <c r="K60" s="53" t="n"/>
      <c r="L60" s="53" t="n"/>
      <c r="M60" s="53" t="n"/>
      <c r="N60" s="53" t="n"/>
      <c r="O60" s="54">
        <f>IFERROR(IF($A60="","",SUM($I60:$N60)),"")</f>
        <v/>
      </c>
      <c r="P60" s="53" t="n"/>
      <c r="Q60" s="53" t="n"/>
      <c r="R60" s="54">
        <f>IFERROR(IF($A60="","",$O60-$P60+$Q60),"")</f>
        <v/>
      </c>
      <c r="S60" s="54">
        <f>IFERROR(IF($A60="","",SUM($J60:$K60)),"")</f>
        <v/>
      </c>
      <c r="T60" s="54">
        <f>IFERROR(IF($A60="","",SUM($L60:$N60)),"")</f>
        <v/>
      </c>
      <c r="U60" s="54">
        <f>IFERROR(IF($A60="","",$I60/$F60),"")</f>
        <v/>
      </c>
      <c r="V60" s="54">
        <f>IFERROR(IF($A60="","",$I60/$C60),"")</f>
        <v/>
      </c>
      <c r="W60" s="53" t="n"/>
      <c r="X60" s="53" t="n"/>
      <c r="Y60" s="53" t="n"/>
      <c r="Z60" s="54">
        <f>IFERROR(IF($A60="","",$W60*'Dashboard'!$B$12),"")</f>
        <v/>
      </c>
      <c r="AA60" s="54">
        <f>IFERROR(IF($A60="","",$Y60-$Z60),"")</f>
        <v/>
      </c>
      <c r="AB60" s="53" t="n"/>
      <c r="AC60" s="54">
        <f>IFERROR(IF($A60="","",$X60*'Dashboard'!$B$13),"")</f>
        <v/>
      </c>
      <c r="AD60" s="54">
        <f>IFERROR(IF($A60="","",$AB60-$AC60),"")</f>
        <v/>
      </c>
      <c r="AE60" s="53" t="n"/>
      <c r="AF60" s="53" t="n"/>
      <c r="AG60" s="54">
        <f>IFERROR(IF($A60="","",$AE60*'Dashboard'!$B$14),"")</f>
        <v/>
      </c>
      <c r="AH60" s="54">
        <f>IFERROR(IF($A60="","",$AF60-$AG60),"")</f>
        <v/>
      </c>
      <c r="AI60" s="54">
        <f>IFERROR(IF($A60="","",SUM($Y60,$AB60,$AF60)),"")</f>
        <v/>
      </c>
      <c r="AJ60" s="54">
        <f>IFERROR(IF($A60="","",$R60+$AI60),"")</f>
        <v/>
      </c>
      <c r="AK60" s="53" t="n"/>
      <c r="AL60" s="53" t="n"/>
      <c r="AM60" s="53" t="n"/>
      <c r="AN60" s="53" t="n"/>
      <c r="AO60" s="53" t="n"/>
      <c r="AP60" s="54">
        <f>IFERROR(IF($A60="","",SUM($AK60:$AO60)),"")</f>
        <v/>
      </c>
      <c r="AQ60" s="54">
        <f>IFERROR(IF($A60="","",$AP60-$AJ60),"")</f>
        <v/>
      </c>
      <c r="AR60" s="30">
        <f>IFERROR(IF($A60="","",IF(AND($AQ60&lt;='Dashboard'!$B$11,$AQ60&gt;=0-'Dashboard'!$B$11),"Balanced","Investigate")),"")</f>
        <v/>
      </c>
      <c r="AS60" s="36" t="n"/>
      <c r="AT60" s="36" t="n"/>
      <c r="AU60" s="36" t="n"/>
      <c r="AV60" s="52" t="n"/>
      <c r="AW60" s="36" t="n"/>
      <c r="AX60" s="37">
        <f>IFERROR(IF($A60="","",IF($AS60="","Missing preparer",IF($F60&gt;$E60,"Rooms sold exceed sellable rooms",IF(OR($AQ60&gt;'Dashboard'!$B$11,$AQ60&lt;0-'Dashboard'!$B$11),"Reconciliation exception","OK")))),"")</f>
        <v/>
      </c>
    </row>
    <row r="61">
      <c r="A61" s="52" t="n"/>
      <c r="B61" s="30">
        <f>IFERROR(IF($A61="","",VLOOKUP(MOD($A61-DATE(2026,1,5),7),'Instructions'!$H$2:$I$8,2,0)),"")</f>
        <v/>
      </c>
      <c r="C61" s="31" t="n"/>
      <c r="D61" s="31" t="n"/>
      <c r="E61" s="32">
        <f>IFERROR(IF($A61="","",MAX(0,$C61-$D61)),"")</f>
        <v/>
      </c>
      <c r="F61" s="31" t="n"/>
      <c r="G61" s="31" t="n"/>
      <c r="H61" s="33">
        <f>IFERROR(IF($A61="","",$F61/$E61),"")</f>
        <v/>
      </c>
      <c r="I61" s="53" t="n"/>
      <c r="J61" s="53" t="n"/>
      <c r="K61" s="53" t="n"/>
      <c r="L61" s="53" t="n"/>
      <c r="M61" s="53" t="n"/>
      <c r="N61" s="53" t="n"/>
      <c r="O61" s="54">
        <f>IFERROR(IF($A61="","",SUM($I61:$N61)),"")</f>
        <v/>
      </c>
      <c r="P61" s="53" t="n"/>
      <c r="Q61" s="53" t="n"/>
      <c r="R61" s="54">
        <f>IFERROR(IF($A61="","",$O61-$P61+$Q61),"")</f>
        <v/>
      </c>
      <c r="S61" s="54">
        <f>IFERROR(IF($A61="","",SUM($J61:$K61)),"")</f>
        <v/>
      </c>
      <c r="T61" s="54">
        <f>IFERROR(IF($A61="","",SUM($L61:$N61)),"")</f>
        <v/>
      </c>
      <c r="U61" s="54">
        <f>IFERROR(IF($A61="","",$I61/$F61),"")</f>
        <v/>
      </c>
      <c r="V61" s="54">
        <f>IFERROR(IF($A61="","",$I61/$C61),"")</f>
        <v/>
      </c>
      <c r="W61" s="53" t="n"/>
      <c r="X61" s="53" t="n"/>
      <c r="Y61" s="53" t="n"/>
      <c r="Z61" s="54">
        <f>IFERROR(IF($A61="","",$W61*'Dashboard'!$B$12),"")</f>
        <v/>
      </c>
      <c r="AA61" s="54">
        <f>IFERROR(IF($A61="","",$Y61-$Z61),"")</f>
        <v/>
      </c>
      <c r="AB61" s="53" t="n"/>
      <c r="AC61" s="54">
        <f>IFERROR(IF($A61="","",$X61*'Dashboard'!$B$13),"")</f>
        <v/>
      </c>
      <c r="AD61" s="54">
        <f>IFERROR(IF($A61="","",$AB61-$AC61),"")</f>
        <v/>
      </c>
      <c r="AE61" s="53" t="n"/>
      <c r="AF61" s="53" t="n"/>
      <c r="AG61" s="54">
        <f>IFERROR(IF($A61="","",$AE61*'Dashboard'!$B$14),"")</f>
        <v/>
      </c>
      <c r="AH61" s="54">
        <f>IFERROR(IF($A61="","",$AF61-$AG61),"")</f>
        <v/>
      </c>
      <c r="AI61" s="54">
        <f>IFERROR(IF($A61="","",SUM($Y61,$AB61,$AF61)),"")</f>
        <v/>
      </c>
      <c r="AJ61" s="54">
        <f>IFERROR(IF($A61="","",$R61+$AI61),"")</f>
        <v/>
      </c>
      <c r="AK61" s="53" t="n"/>
      <c r="AL61" s="53" t="n"/>
      <c r="AM61" s="53" t="n"/>
      <c r="AN61" s="53" t="n"/>
      <c r="AO61" s="53" t="n"/>
      <c r="AP61" s="54">
        <f>IFERROR(IF($A61="","",SUM($AK61:$AO61)),"")</f>
        <v/>
      </c>
      <c r="AQ61" s="54">
        <f>IFERROR(IF($A61="","",$AP61-$AJ61),"")</f>
        <v/>
      </c>
      <c r="AR61" s="30">
        <f>IFERROR(IF($A61="","",IF(AND($AQ61&lt;='Dashboard'!$B$11,$AQ61&gt;=0-'Dashboard'!$B$11),"Balanced","Investigate")),"")</f>
        <v/>
      </c>
      <c r="AS61" s="36" t="n"/>
      <c r="AT61" s="36" t="n"/>
      <c r="AU61" s="36" t="n"/>
      <c r="AV61" s="52" t="n"/>
      <c r="AW61" s="36" t="n"/>
      <c r="AX61" s="37">
        <f>IFERROR(IF($A61="","",IF($AS61="","Missing preparer",IF($F61&gt;$E61,"Rooms sold exceed sellable rooms",IF(OR($AQ61&gt;'Dashboard'!$B$11,$AQ61&lt;0-'Dashboard'!$B$11),"Reconciliation exception","OK")))),"")</f>
        <v/>
      </c>
    </row>
    <row r="62">
      <c r="A62" s="52" t="n"/>
      <c r="B62" s="30">
        <f>IFERROR(IF($A62="","",VLOOKUP(MOD($A62-DATE(2026,1,5),7),'Instructions'!$H$2:$I$8,2,0)),"")</f>
        <v/>
      </c>
      <c r="C62" s="31" t="n"/>
      <c r="D62" s="31" t="n"/>
      <c r="E62" s="32">
        <f>IFERROR(IF($A62="","",MAX(0,$C62-$D62)),"")</f>
        <v/>
      </c>
      <c r="F62" s="31" t="n"/>
      <c r="G62" s="31" t="n"/>
      <c r="H62" s="33">
        <f>IFERROR(IF($A62="","",$F62/$E62),"")</f>
        <v/>
      </c>
      <c r="I62" s="53" t="n"/>
      <c r="J62" s="53" t="n"/>
      <c r="K62" s="53" t="n"/>
      <c r="L62" s="53" t="n"/>
      <c r="M62" s="53" t="n"/>
      <c r="N62" s="53" t="n"/>
      <c r="O62" s="54">
        <f>IFERROR(IF($A62="","",SUM($I62:$N62)),"")</f>
        <v/>
      </c>
      <c r="P62" s="53" t="n"/>
      <c r="Q62" s="53" t="n"/>
      <c r="R62" s="54">
        <f>IFERROR(IF($A62="","",$O62-$P62+$Q62),"")</f>
        <v/>
      </c>
      <c r="S62" s="54">
        <f>IFERROR(IF($A62="","",SUM($J62:$K62)),"")</f>
        <v/>
      </c>
      <c r="T62" s="54">
        <f>IFERROR(IF($A62="","",SUM($L62:$N62)),"")</f>
        <v/>
      </c>
      <c r="U62" s="54">
        <f>IFERROR(IF($A62="","",$I62/$F62),"")</f>
        <v/>
      </c>
      <c r="V62" s="54">
        <f>IFERROR(IF($A62="","",$I62/$C62),"")</f>
        <v/>
      </c>
      <c r="W62" s="53" t="n"/>
      <c r="X62" s="53" t="n"/>
      <c r="Y62" s="53" t="n"/>
      <c r="Z62" s="54">
        <f>IFERROR(IF($A62="","",$W62*'Dashboard'!$B$12),"")</f>
        <v/>
      </c>
      <c r="AA62" s="54">
        <f>IFERROR(IF($A62="","",$Y62-$Z62),"")</f>
        <v/>
      </c>
      <c r="AB62" s="53" t="n"/>
      <c r="AC62" s="54">
        <f>IFERROR(IF($A62="","",$X62*'Dashboard'!$B$13),"")</f>
        <v/>
      </c>
      <c r="AD62" s="54">
        <f>IFERROR(IF($A62="","",$AB62-$AC62),"")</f>
        <v/>
      </c>
      <c r="AE62" s="53" t="n"/>
      <c r="AF62" s="53" t="n"/>
      <c r="AG62" s="54">
        <f>IFERROR(IF($A62="","",$AE62*'Dashboard'!$B$14),"")</f>
        <v/>
      </c>
      <c r="AH62" s="54">
        <f>IFERROR(IF($A62="","",$AF62-$AG62),"")</f>
        <v/>
      </c>
      <c r="AI62" s="54">
        <f>IFERROR(IF($A62="","",SUM($Y62,$AB62,$AF62)),"")</f>
        <v/>
      </c>
      <c r="AJ62" s="54">
        <f>IFERROR(IF($A62="","",$R62+$AI62),"")</f>
        <v/>
      </c>
      <c r="AK62" s="53" t="n"/>
      <c r="AL62" s="53" t="n"/>
      <c r="AM62" s="53" t="n"/>
      <c r="AN62" s="53" t="n"/>
      <c r="AO62" s="53" t="n"/>
      <c r="AP62" s="54">
        <f>IFERROR(IF($A62="","",SUM($AK62:$AO62)),"")</f>
        <v/>
      </c>
      <c r="AQ62" s="54">
        <f>IFERROR(IF($A62="","",$AP62-$AJ62),"")</f>
        <v/>
      </c>
      <c r="AR62" s="30">
        <f>IFERROR(IF($A62="","",IF(AND($AQ62&lt;='Dashboard'!$B$11,$AQ62&gt;=0-'Dashboard'!$B$11),"Balanced","Investigate")),"")</f>
        <v/>
      </c>
      <c r="AS62" s="36" t="n"/>
      <c r="AT62" s="36" t="n"/>
      <c r="AU62" s="36" t="n"/>
      <c r="AV62" s="52" t="n"/>
      <c r="AW62" s="36" t="n"/>
      <c r="AX62" s="37">
        <f>IFERROR(IF($A62="","",IF($AS62="","Missing preparer",IF($F62&gt;$E62,"Rooms sold exceed sellable rooms",IF(OR($AQ62&gt;'Dashboard'!$B$11,$AQ62&lt;0-'Dashboard'!$B$11),"Reconciliation exception","OK")))),"")</f>
        <v/>
      </c>
    </row>
    <row r="63">
      <c r="A63" s="52" t="n"/>
      <c r="B63" s="30">
        <f>IFERROR(IF($A63="","",VLOOKUP(MOD($A63-DATE(2026,1,5),7),'Instructions'!$H$2:$I$8,2,0)),"")</f>
        <v/>
      </c>
      <c r="C63" s="31" t="n"/>
      <c r="D63" s="31" t="n"/>
      <c r="E63" s="32">
        <f>IFERROR(IF($A63="","",MAX(0,$C63-$D63)),"")</f>
        <v/>
      </c>
      <c r="F63" s="31" t="n"/>
      <c r="G63" s="31" t="n"/>
      <c r="H63" s="33">
        <f>IFERROR(IF($A63="","",$F63/$E63),"")</f>
        <v/>
      </c>
      <c r="I63" s="53" t="n"/>
      <c r="J63" s="53" t="n"/>
      <c r="K63" s="53" t="n"/>
      <c r="L63" s="53" t="n"/>
      <c r="M63" s="53" t="n"/>
      <c r="N63" s="53" t="n"/>
      <c r="O63" s="54">
        <f>IFERROR(IF($A63="","",SUM($I63:$N63)),"")</f>
        <v/>
      </c>
      <c r="P63" s="53" t="n"/>
      <c r="Q63" s="53" t="n"/>
      <c r="R63" s="54">
        <f>IFERROR(IF($A63="","",$O63-$P63+$Q63),"")</f>
        <v/>
      </c>
      <c r="S63" s="54">
        <f>IFERROR(IF($A63="","",SUM($J63:$K63)),"")</f>
        <v/>
      </c>
      <c r="T63" s="54">
        <f>IFERROR(IF($A63="","",SUM($L63:$N63)),"")</f>
        <v/>
      </c>
      <c r="U63" s="54">
        <f>IFERROR(IF($A63="","",$I63/$F63),"")</f>
        <v/>
      </c>
      <c r="V63" s="54">
        <f>IFERROR(IF($A63="","",$I63/$C63),"")</f>
        <v/>
      </c>
      <c r="W63" s="53" t="n"/>
      <c r="X63" s="53" t="n"/>
      <c r="Y63" s="53" t="n"/>
      <c r="Z63" s="54">
        <f>IFERROR(IF($A63="","",$W63*'Dashboard'!$B$12),"")</f>
        <v/>
      </c>
      <c r="AA63" s="54">
        <f>IFERROR(IF($A63="","",$Y63-$Z63),"")</f>
        <v/>
      </c>
      <c r="AB63" s="53" t="n"/>
      <c r="AC63" s="54">
        <f>IFERROR(IF($A63="","",$X63*'Dashboard'!$B$13),"")</f>
        <v/>
      </c>
      <c r="AD63" s="54">
        <f>IFERROR(IF($A63="","",$AB63-$AC63),"")</f>
        <v/>
      </c>
      <c r="AE63" s="53" t="n"/>
      <c r="AF63" s="53" t="n"/>
      <c r="AG63" s="54">
        <f>IFERROR(IF($A63="","",$AE63*'Dashboard'!$B$14),"")</f>
        <v/>
      </c>
      <c r="AH63" s="54">
        <f>IFERROR(IF($A63="","",$AF63-$AG63),"")</f>
        <v/>
      </c>
      <c r="AI63" s="54">
        <f>IFERROR(IF($A63="","",SUM($Y63,$AB63,$AF63)),"")</f>
        <v/>
      </c>
      <c r="AJ63" s="54">
        <f>IFERROR(IF($A63="","",$R63+$AI63),"")</f>
        <v/>
      </c>
      <c r="AK63" s="53" t="n"/>
      <c r="AL63" s="53" t="n"/>
      <c r="AM63" s="53" t="n"/>
      <c r="AN63" s="53" t="n"/>
      <c r="AO63" s="53" t="n"/>
      <c r="AP63" s="54">
        <f>IFERROR(IF($A63="","",SUM($AK63:$AO63)),"")</f>
        <v/>
      </c>
      <c r="AQ63" s="54">
        <f>IFERROR(IF($A63="","",$AP63-$AJ63),"")</f>
        <v/>
      </c>
      <c r="AR63" s="30">
        <f>IFERROR(IF($A63="","",IF(AND($AQ63&lt;='Dashboard'!$B$11,$AQ63&gt;=0-'Dashboard'!$B$11),"Balanced","Investigate")),"")</f>
        <v/>
      </c>
      <c r="AS63" s="36" t="n"/>
      <c r="AT63" s="36" t="n"/>
      <c r="AU63" s="36" t="n"/>
      <c r="AV63" s="52" t="n"/>
      <c r="AW63" s="36" t="n"/>
      <c r="AX63" s="37">
        <f>IFERROR(IF($A63="","",IF($AS63="","Missing preparer",IF($F63&gt;$E63,"Rooms sold exceed sellable rooms",IF(OR($AQ63&gt;'Dashboard'!$B$11,$AQ63&lt;0-'Dashboard'!$B$11),"Reconciliation exception","OK")))),"")</f>
        <v/>
      </c>
    </row>
    <row r="64">
      <c r="A64" s="52" t="n"/>
      <c r="B64" s="30">
        <f>IFERROR(IF($A64="","",VLOOKUP(MOD($A64-DATE(2026,1,5),7),'Instructions'!$H$2:$I$8,2,0)),"")</f>
        <v/>
      </c>
      <c r="C64" s="31" t="n"/>
      <c r="D64" s="31" t="n"/>
      <c r="E64" s="32">
        <f>IFERROR(IF($A64="","",MAX(0,$C64-$D64)),"")</f>
        <v/>
      </c>
      <c r="F64" s="31" t="n"/>
      <c r="G64" s="31" t="n"/>
      <c r="H64" s="33">
        <f>IFERROR(IF($A64="","",$F64/$E64),"")</f>
        <v/>
      </c>
      <c r="I64" s="53" t="n"/>
      <c r="J64" s="53" t="n"/>
      <c r="K64" s="53" t="n"/>
      <c r="L64" s="53" t="n"/>
      <c r="M64" s="53" t="n"/>
      <c r="N64" s="53" t="n"/>
      <c r="O64" s="54">
        <f>IFERROR(IF($A64="","",SUM($I64:$N64)),"")</f>
        <v/>
      </c>
      <c r="P64" s="53" t="n"/>
      <c r="Q64" s="53" t="n"/>
      <c r="R64" s="54">
        <f>IFERROR(IF($A64="","",$O64-$P64+$Q64),"")</f>
        <v/>
      </c>
      <c r="S64" s="54">
        <f>IFERROR(IF($A64="","",SUM($J64:$K64)),"")</f>
        <v/>
      </c>
      <c r="T64" s="54">
        <f>IFERROR(IF($A64="","",SUM($L64:$N64)),"")</f>
        <v/>
      </c>
      <c r="U64" s="54">
        <f>IFERROR(IF($A64="","",$I64/$F64),"")</f>
        <v/>
      </c>
      <c r="V64" s="54">
        <f>IFERROR(IF($A64="","",$I64/$C64),"")</f>
        <v/>
      </c>
      <c r="W64" s="53" t="n"/>
      <c r="X64" s="53" t="n"/>
      <c r="Y64" s="53" t="n"/>
      <c r="Z64" s="54">
        <f>IFERROR(IF($A64="","",$W64*'Dashboard'!$B$12),"")</f>
        <v/>
      </c>
      <c r="AA64" s="54">
        <f>IFERROR(IF($A64="","",$Y64-$Z64),"")</f>
        <v/>
      </c>
      <c r="AB64" s="53" t="n"/>
      <c r="AC64" s="54">
        <f>IFERROR(IF($A64="","",$X64*'Dashboard'!$B$13),"")</f>
        <v/>
      </c>
      <c r="AD64" s="54">
        <f>IFERROR(IF($A64="","",$AB64-$AC64),"")</f>
        <v/>
      </c>
      <c r="AE64" s="53" t="n"/>
      <c r="AF64" s="53" t="n"/>
      <c r="AG64" s="54">
        <f>IFERROR(IF($A64="","",$AE64*'Dashboard'!$B$14),"")</f>
        <v/>
      </c>
      <c r="AH64" s="54">
        <f>IFERROR(IF($A64="","",$AF64-$AG64),"")</f>
        <v/>
      </c>
      <c r="AI64" s="54">
        <f>IFERROR(IF($A64="","",SUM($Y64,$AB64,$AF64)),"")</f>
        <v/>
      </c>
      <c r="AJ64" s="54">
        <f>IFERROR(IF($A64="","",$R64+$AI64),"")</f>
        <v/>
      </c>
      <c r="AK64" s="53" t="n"/>
      <c r="AL64" s="53" t="n"/>
      <c r="AM64" s="53" t="n"/>
      <c r="AN64" s="53" t="n"/>
      <c r="AO64" s="53" t="n"/>
      <c r="AP64" s="54">
        <f>IFERROR(IF($A64="","",SUM($AK64:$AO64)),"")</f>
        <v/>
      </c>
      <c r="AQ64" s="54">
        <f>IFERROR(IF($A64="","",$AP64-$AJ64),"")</f>
        <v/>
      </c>
      <c r="AR64" s="30">
        <f>IFERROR(IF($A64="","",IF(AND($AQ64&lt;='Dashboard'!$B$11,$AQ64&gt;=0-'Dashboard'!$B$11),"Balanced","Investigate")),"")</f>
        <v/>
      </c>
      <c r="AS64" s="36" t="n"/>
      <c r="AT64" s="36" t="n"/>
      <c r="AU64" s="36" t="n"/>
      <c r="AV64" s="52" t="n"/>
      <c r="AW64" s="36" t="n"/>
      <c r="AX64" s="37">
        <f>IFERROR(IF($A64="","",IF($AS64="","Missing preparer",IF($F64&gt;$E64,"Rooms sold exceed sellable rooms",IF(OR($AQ64&gt;'Dashboard'!$B$11,$AQ64&lt;0-'Dashboard'!$B$11),"Reconciliation exception","OK")))),"")</f>
        <v/>
      </c>
    </row>
    <row r="65">
      <c r="A65" s="52" t="n"/>
      <c r="B65" s="30">
        <f>IFERROR(IF($A65="","",VLOOKUP(MOD($A65-DATE(2026,1,5),7),'Instructions'!$H$2:$I$8,2,0)),"")</f>
        <v/>
      </c>
      <c r="C65" s="31" t="n"/>
      <c r="D65" s="31" t="n"/>
      <c r="E65" s="32">
        <f>IFERROR(IF($A65="","",MAX(0,$C65-$D65)),"")</f>
        <v/>
      </c>
      <c r="F65" s="31" t="n"/>
      <c r="G65" s="31" t="n"/>
      <c r="H65" s="33">
        <f>IFERROR(IF($A65="","",$F65/$E65),"")</f>
        <v/>
      </c>
      <c r="I65" s="53" t="n"/>
      <c r="J65" s="53" t="n"/>
      <c r="K65" s="53" t="n"/>
      <c r="L65" s="53" t="n"/>
      <c r="M65" s="53" t="n"/>
      <c r="N65" s="53" t="n"/>
      <c r="O65" s="54">
        <f>IFERROR(IF($A65="","",SUM($I65:$N65)),"")</f>
        <v/>
      </c>
      <c r="P65" s="53" t="n"/>
      <c r="Q65" s="53" t="n"/>
      <c r="R65" s="54">
        <f>IFERROR(IF($A65="","",$O65-$P65+$Q65),"")</f>
        <v/>
      </c>
      <c r="S65" s="54">
        <f>IFERROR(IF($A65="","",SUM($J65:$K65)),"")</f>
        <v/>
      </c>
      <c r="T65" s="54">
        <f>IFERROR(IF($A65="","",SUM($L65:$N65)),"")</f>
        <v/>
      </c>
      <c r="U65" s="54">
        <f>IFERROR(IF($A65="","",$I65/$F65),"")</f>
        <v/>
      </c>
      <c r="V65" s="54">
        <f>IFERROR(IF($A65="","",$I65/$C65),"")</f>
        <v/>
      </c>
      <c r="W65" s="53" t="n"/>
      <c r="X65" s="53" t="n"/>
      <c r="Y65" s="53" t="n"/>
      <c r="Z65" s="54">
        <f>IFERROR(IF($A65="","",$W65*'Dashboard'!$B$12),"")</f>
        <v/>
      </c>
      <c r="AA65" s="54">
        <f>IFERROR(IF($A65="","",$Y65-$Z65),"")</f>
        <v/>
      </c>
      <c r="AB65" s="53" t="n"/>
      <c r="AC65" s="54">
        <f>IFERROR(IF($A65="","",$X65*'Dashboard'!$B$13),"")</f>
        <v/>
      </c>
      <c r="AD65" s="54">
        <f>IFERROR(IF($A65="","",$AB65-$AC65),"")</f>
        <v/>
      </c>
      <c r="AE65" s="53" t="n"/>
      <c r="AF65" s="53" t="n"/>
      <c r="AG65" s="54">
        <f>IFERROR(IF($A65="","",$AE65*'Dashboard'!$B$14),"")</f>
        <v/>
      </c>
      <c r="AH65" s="54">
        <f>IFERROR(IF($A65="","",$AF65-$AG65),"")</f>
        <v/>
      </c>
      <c r="AI65" s="54">
        <f>IFERROR(IF($A65="","",SUM($Y65,$AB65,$AF65)),"")</f>
        <v/>
      </c>
      <c r="AJ65" s="54">
        <f>IFERROR(IF($A65="","",$R65+$AI65),"")</f>
        <v/>
      </c>
      <c r="AK65" s="53" t="n"/>
      <c r="AL65" s="53" t="n"/>
      <c r="AM65" s="53" t="n"/>
      <c r="AN65" s="53" t="n"/>
      <c r="AO65" s="53" t="n"/>
      <c r="AP65" s="54">
        <f>IFERROR(IF($A65="","",SUM($AK65:$AO65)),"")</f>
        <v/>
      </c>
      <c r="AQ65" s="54">
        <f>IFERROR(IF($A65="","",$AP65-$AJ65),"")</f>
        <v/>
      </c>
      <c r="AR65" s="30">
        <f>IFERROR(IF($A65="","",IF(AND($AQ65&lt;='Dashboard'!$B$11,$AQ65&gt;=0-'Dashboard'!$B$11),"Balanced","Investigate")),"")</f>
        <v/>
      </c>
      <c r="AS65" s="36" t="n"/>
      <c r="AT65" s="36" t="n"/>
      <c r="AU65" s="36" t="n"/>
      <c r="AV65" s="52" t="n"/>
      <c r="AW65" s="36" t="n"/>
      <c r="AX65" s="37">
        <f>IFERROR(IF($A65="","",IF($AS65="","Missing preparer",IF($F65&gt;$E65,"Rooms sold exceed sellable rooms",IF(OR($AQ65&gt;'Dashboard'!$B$11,$AQ65&lt;0-'Dashboard'!$B$11),"Reconciliation exception","OK")))),"")</f>
        <v/>
      </c>
    </row>
    <row r="66">
      <c r="A66" s="52" t="n"/>
      <c r="B66" s="30">
        <f>IFERROR(IF($A66="","",VLOOKUP(MOD($A66-DATE(2026,1,5),7),'Instructions'!$H$2:$I$8,2,0)),"")</f>
        <v/>
      </c>
      <c r="C66" s="31" t="n"/>
      <c r="D66" s="31" t="n"/>
      <c r="E66" s="32">
        <f>IFERROR(IF($A66="","",MAX(0,$C66-$D66)),"")</f>
        <v/>
      </c>
      <c r="F66" s="31" t="n"/>
      <c r="G66" s="31" t="n"/>
      <c r="H66" s="33">
        <f>IFERROR(IF($A66="","",$F66/$E66),"")</f>
        <v/>
      </c>
      <c r="I66" s="53" t="n"/>
      <c r="J66" s="53" t="n"/>
      <c r="K66" s="53" t="n"/>
      <c r="L66" s="53" t="n"/>
      <c r="M66" s="53" t="n"/>
      <c r="N66" s="53" t="n"/>
      <c r="O66" s="54">
        <f>IFERROR(IF($A66="","",SUM($I66:$N66)),"")</f>
        <v/>
      </c>
      <c r="P66" s="53" t="n"/>
      <c r="Q66" s="53" t="n"/>
      <c r="R66" s="54">
        <f>IFERROR(IF($A66="","",$O66-$P66+$Q66),"")</f>
        <v/>
      </c>
      <c r="S66" s="54">
        <f>IFERROR(IF($A66="","",SUM($J66:$K66)),"")</f>
        <v/>
      </c>
      <c r="T66" s="54">
        <f>IFERROR(IF($A66="","",SUM($L66:$N66)),"")</f>
        <v/>
      </c>
      <c r="U66" s="54">
        <f>IFERROR(IF($A66="","",$I66/$F66),"")</f>
        <v/>
      </c>
      <c r="V66" s="54">
        <f>IFERROR(IF($A66="","",$I66/$C66),"")</f>
        <v/>
      </c>
      <c r="W66" s="53" t="n"/>
      <c r="X66" s="53" t="n"/>
      <c r="Y66" s="53" t="n"/>
      <c r="Z66" s="54">
        <f>IFERROR(IF($A66="","",$W66*'Dashboard'!$B$12),"")</f>
        <v/>
      </c>
      <c r="AA66" s="54">
        <f>IFERROR(IF($A66="","",$Y66-$Z66),"")</f>
        <v/>
      </c>
      <c r="AB66" s="53" t="n"/>
      <c r="AC66" s="54">
        <f>IFERROR(IF($A66="","",$X66*'Dashboard'!$B$13),"")</f>
        <v/>
      </c>
      <c r="AD66" s="54">
        <f>IFERROR(IF($A66="","",$AB66-$AC66),"")</f>
        <v/>
      </c>
      <c r="AE66" s="53" t="n"/>
      <c r="AF66" s="53" t="n"/>
      <c r="AG66" s="54">
        <f>IFERROR(IF($A66="","",$AE66*'Dashboard'!$B$14),"")</f>
        <v/>
      </c>
      <c r="AH66" s="54">
        <f>IFERROR(IF($A66="","",$AF66-$AG66),"")</f>
        <v/>
      </c>
      <c r="AI66" s="54">
        <f>IFERROR(IF($A66="","",SUM($Y66,$AB66,$AF66)),"")</f>
        <v/>
      </c>
      <c r="AJ66" s="54">
        <f>IFERROR(IF($A66="","",$R66+$AI66),"")</f>
        <v/>
      </c>
      <c r="AK66" s="53" t="n"/>
      <c r="AL66" s="53" t="n"/>
      <c r="AM66" s="53" t="n"/>
      <c r="AN66" s="53" t="n"/>
      <c r="AO66" s="53" t="n"/>
      <c r="AP66" s="54">
        <f>IFERROR(IF($A66="","",SUM($AK66:$AO66)),"")</f>
        <v/>
      </c>
      <c r="AQ66" s="54">
        <f>IFERROR(IF($A66="","",$AP66-$AJ66),"")</f>
        <v/>
      </c>
      <c r="AR66" s="30">
        <f>IFERROR(IF($A66="","",IF(AND($AQ66&lt;='Dashboard'!$B$11,$AQ66&gt;=0-'Dashboard'!$B$11),"Balanced","Investigate")),"")</f>
        <v/>
      </c>
      <c r="AS66" s="36" t="n"/>
      <c r="AT66" s="36" t="n"/>
      <c r="AU66" s="36" t="n"/>
      <c r="AV66" s="52" t="n"/>
      <c r="AW66" s="36" t="n"/>
      <c r="AX66" s="37">
        <f>IFERROR(IF($A66="","",IF($AS66="","Missing preparer",IF($F66&gt;$E66,"Rooms sold exceed sellable rooms",IF(OR($AQ66&gt;'Dashboard'!$B$11,$AQ66&lt;0-'Dashboard'!$B$11),"Reconciliation exception","OK")))),"")</f>
        <v/>
      </c>
    </row>
    <row r="67">
      <c r="A67" s="52" t="n"/>
      <c r="B67" s="30">
        <f>IFERROR(IF($A67="","",VLOOKUP(MOD($A67-DATE(2026,1,5),7),'Instructions'!$H$2:$I$8,2,0)),"")</f>
        <v/>
      </c>
      <c r="C67" s="31" t="n"/>
      <c r="D67" s="31" t="n"/>
      <c r="E67" s="32">
        <f>IFERROR(IF($A67="","",MAX(0,$C67-$D67)),"")</f>
        <v/>
      </c>
      <c r="F67" s="31" t="n"/>
      <c r="G67" s="31" t="n"/>
      <c r="H67" s="33">
        <f>IFERROR(IF($A67="","",$F67/$E67),"")</f>
        <v/>
      </c>
      <c r="I67" s="53" t="n"/>
      <c r="J67" s="53" t="n"/>
      <c r="K67" s="53" t="n"/>
      <c r="L67" s="53" t="n"/>
      <c r="M67" s="53" t="n"/>
      <c r="N67" s="53" t="n"/>
      <c r="O67" s="54">
        <f>IFERROR(IF($A67="","",SUM($I67:$N67)),"")</f>
        <v/>
      </c>
      <c r="P67" s="53" t="n"/>
      <c r="Q67" s="53" t="n"/>
      <c r="R67" s="54">
        <f>IFERROR(IF($A67="","",$O67-$P67+$Q67),"")</f>
        <v/>
      </c>
      <c r="S67" s="54">
        <f>IFERROR(IF($A67="","",SUM($J67:$K67)),"")</f>
        <v/>
      </c>
      <c r="T67" s="54">
        <f>IFERROR(IF($A67="","",SUM($L67:$N67)),"")</f>
        <v/>
      </c>
      <c r="U67" s="54">
        <f>IFERROR(IF($A67="","",$I67/$F67),"")</f>
        <v/>
      </c>
      <c r="V67" s="54">
        <f>IFERROR(IF($A67="","",$I67/$C67),"")</f>
        <v/>
      </c>
      <c r="W67" s="53" t="n"/>
      <c r="X67" s="53" t="n"/>
      <c r="Y67" s="53" t="n"/>
      <c r="Z67" s="54">
        <f>IFERROR(IF($A67="","",$W67*'Dashboard'!$B$12),"")</f>
        <v/>
      </c>
      <c r="AA67" s="54">
        <f>IFERROR(IF($A67="","",$Y67-$Z67),"")</f>
        <v/>
      </c>
      <c r="AB67" s="53" t="n"/>
      <c r="AC67" s="54">
        <f>IFERROR(IF($A67="","",$X67*'Dashboard'!$B$13),"")</f>
        <v/>
      </c>
      <c r="AD67" s="54">
        <f>IFERROR(IF($A67="","",$AB67-$AC67),"")</f>
        <v/>
      </c>
      <c r="AE67" s="53" t="n"/>
      <c r="AF67" s="53" t="n"/>
      <c r="AG67" s="54">
        <f>IFERROR(IF($A67="","",$AE67*'Dashboard'!$B$14),"")</f>
        <v/>
      </c>
      <c r="AH67" s="54">
        <f>IFERROR(IF($A67="","",$AF67-$AG67),"")</f>
        <v/>
      </c>
      <c r="AI67" s="54">
        <f>IFERROR(IF($A67="","",SUM($Y67,$AB67,$AF67)),"")</f>
        <v/>
      </c>
      <c r="AJ67" s="54">
        <f>IFERROR(IF($A67="","",$R67+$AI67),"")</f>
        <v/>
      </c>
      <c r="AK67" s="53" t="n"/>
      <c r="AL67" s="53" t="n"/>
      <c r="AM67" s="53" t="n"/>
      <c r="AN67" s="53" t="n"/>
      <c r="AO67" s="53" t="n"/>
      <c r="AP67" s="54">
        <f>IFERROR(IF($A67="","",SUM($AK67:$AO67)),"")</f>
        <v/>
      </c>
      <c r="AQ67" s="54">
        <f>IFERROR(IF($A67="","",$AP67-$AJ67),"")</f>
        <v/>
      </c>
      <c r="AR67" s="30">
        <f>IFERROR(IF($A67="","",IF(AND($AQ67&lt;='Dashboard'!$B$11,$AQ67&gt;=0-'Dashboard'!$B$11),"Balanced","Investigate")),"")</f>
        <v/>
      </c>
      <c r="AS67" s="36" t="n"/>
      <c r="AT67" s="36" t="n"/>
      <c r="AU67" s="36" t="n"/>
      <c r="AV67" s="52" t="n"/>
      <c r="AW67" s="36" t="n"/>
      <c r="AX67" s="37">
        <f>IFERROR(IF($A67="","",IF($AS67="","Missing preparer",IF($F67&gt;$E67,"Rooms sold exceed sellable rooms",IF(OR($AQ67&gt;'Dashboard'!$B$11,$AQ67&lt;0-'Dashboard'!$B$11),"Reconciliation exception","OK")))),"")</f>
        <v/>
      </c>
    </row>
    <row r="68">
      <c r="A68" s="52" t="n"/>
      <c r="B68" s="30">
        <f>IFERROR(IF($A68="","",VLOOKUP(MOD($A68-DATE(2026,1,5),7),'Instructions'!$H$2:$I$8,2,0)),"")</f>
        <v/>
      </c>
      <c r="C68" s="31" t="n"/>
      <c r="D68" s="31" t="n"/>
      <c r="E68" s="32">
        <f>IFERROR(IF($A68="","",MAX(0,$C68-$D68)),"")</f>
        <v/>
      </c>
      <c r="F68" s="31" t="n"/>
      <c r="G68" s="31" t="n"/>
      <c r="H68" s="33">
        <f>IFERROR(IF($A68="","",$F68/$E68),"")</f>
        <v/>
      </c>
      <c r="I68" s="53" t="n"/>
      <c r="J68" s="53" t="n"/>
      <c r="K68" s="53" t="n"/>
      <c r="L68" s="53" t="n"/>
      <c r="M68" s="53" t="n"/>
      <c r="N68" s="53" t="n"/>
      <c r="O68" s="54">
        <f>IFERROR(IF($A68="","",SUM($I68:$N68)),"")</f>
        <v/>
      </c>
      <c r="P68" s="53" t="n"/>
      <c r="Q68" s="53" t="n"/>
      <c r="R68" s="54">
        <f>IFERROR(IF($A68="","",$O68-$P68+$Q68),"")</f>
        <v/>
      </c>
      <c r="S68" s="54">
        <f>IFERROR(IF($A68="","",SUM($J68:$K68)),"")</f>
        <v/>
      </c>
      <c r="T68" s="54">
        <f>IFERROR(IF($A68="","",SUM($L68:$N68)),"")</f>
        <v/>
      </c>
      <c r="U68" s="54">
        <f>IFERROR(IF($A68="","",$I68/$F68),"")</f>
        <v/>
      </c>
      <c r="V68" s="54">
        <f>IFERROR(IF($A68="","",$I68/$C68),"")</f>
        <v/>
      </c>
      <c r="W68" s="53" t="n"/>
      <c r="X68" s="53" t="n"/>
      <c r="Y68" s="53" t="n"/>
      <c r="Z68" s="54">
        <f>IFERROR(IF($A68="","",$W68*'Dashboard'!$B$12),"")</f>
        <v/>
      </c>
      <c r="AA68" s="54">
        <f>IFERROR(IF($A68="","",$Y68-$Z68),"")</f>
        <v/>
      </c>
      <c r="AB68" s="53" t="n"/>
      <c r="AC68" s="54">
        <f>IFERROR(IF($A68="","",$X68*'Dashboard'!$B$13),"")</f>
        <v/>
      </c>
      <c r="AD68" s="54">
        <f>IFERROR(IF($A68="","",$AB68-$AC68),"")</f>
        <v/>
      </c>
      <c r="AE68" s="53" t="n"/>
      <c r="AF68" s="53" t="n"/>
      <c r="AG68" s="54">
        <f>IFERROR(IF($A68="","",$AE68*'Dashboard'!$B$14),"")</f>
        <v/>
      </c>
      <c r="AH68" s="54">
        <f>IFERROR(IF($A68="","",$AF68-$AG68),"")</f>
        <v/>
      </c>
      <c r="AI68" s="54">
        <f>IFERROR(IF($A68="","",SUM($Y68,$AB68,$AF68)),"")</f>
        <v/>
      </c>
      <c r="AJ68" s="54">
        <f>IFERROR(IF($A68="","",$R68+$AI68),"")</f>
        <v/>
      </c>
      <c r="AK68" s="53" t="n"/>
      <c r="AL68" s="53" t="n"/>
      <c r="AM68" s="53" t="n"/>
      <c r="AN68" s="53" t="n"/>
      <c r="AO68" s="53" t="n"/>
      <c r="AP68" s="54">
        <f>IFERROR(IF($A68="","",SUM($AK68:$AO68)),"")</f>
        <v/>
      </c>
      <c r="AQ68" s="54">
        <f>IFERROR(IF($A68="","",$AP68-$AJ68),"")</f>
        <v/>
      </c>
      <c r="AR68" s="30">
        <f>IFERROR(IF($A68="","",IF(AND($AQ68&lt;='Dashboard'!$B$11,$AQ68&gt;=0-'Dashboard'!$B$11),"Balanced","Investigate")),"")</f>
        <v/>
      </c>
      <c r="AS68" s="36" t="n"/>
      <c r="AT68" s="36" t="n"/>
      <c r="AU68" s="36" t="n"/>
      <c r="AV68" s="52" t="n"/>
      <c r="AW68" s="36" t="n"/>
      <c r="AX68" s="37">
        <f>IFERROR(IF($A68="","",IF($AS68="","Missing preparer",IF($F68&gt;$E68,"Rooms sold exceed sellable rooms",IF(OR($AQ68&gt;'Dashboard'!$B$11,$AQ68&lt;0-'Dashboard'!$B$11),"Reconciliation exception","OK")))),"")</f>
        <v/>
      </c>
    </row>
    <row r="69">
      <c r="A69" s="52" t="n"/>
      <c r="B69" s="30">
        <f>IFERROR(IF($A69="","",VLOOKUP(MOD($A69-DATE(2026,1,5),7),'Instructions'!$H$2:$I$8,2,0)),"")</f>
        <v/>
      </c>
      <c r="C69" s="31" t="n"/>
      <c r="D69" s="31" t="n"/>
      <c r="E69" s="32">
        <f>IFERROR(IF($A69="","",MAX(0,$C69-$D69)),"")</f>
        <v/>
      </c>
      <c r="F69" s="31" t="n"/>
      <c r="G69" s="31" t="n"/>
      <c r="H69" s="33">
        <f>IFERROR(IF($A69="","",$F69/$E69),"")</f>
        <v/>
      </c>
      <c r="I69" s="53" t="n"/>
      <c r="J69" s="53" t="n"/>
      <c r="K69" s="53" t="n"/>
      <c r="L69" s="53" t="n"/>
      <c r="M69" s="53" t="n"/>
      <c r="N69" s="53" t="n"/>
      <c r="O69" s="54">
        <f>IFERROR(IF($A69="","",SUM($I69:$N69)),"")</f>
        <v/>
      </c>
      <c r="P69" s="53" t="n"/>
      <c r="Q69" s="53" t="n"/>
      <c r="R69" s="54">
        <f>IFERROR(IF($A69="","",$O69-$P69+$Q69),"")</f>
        <v/>
      </c>
      <c r="S69" s="54">
        <f>IFERROR(IF($A69="","",SUM($J69:$K69)),"")</f>
        <v/>
      </c>
      <c r="T69" s="54">
        <f>IFERROR(IF($A69="","",SUM($L69:$N69)),"")</f>
        <v/>
      </c>
      <c r="U69" s="54">
        <f>IFERROR(IF($A69="","",$I69/$F69),"")</f>
        <v/>
      </c>
      <c r="V69" s="54">
        <f>IFERROR(IF($A69="","",$I69/$C69),"")</f>
        <v/>
      </c>
      <c r="W69" s="53" t="n"/>
      <c r="X69" s="53" t="n"/>
      <c r="Y69" s="53" t="n"/>
      <c r="Z69" s="54">
        <f>IFERROR(IF($A69="","",$W69*'Dashboard'!$B$12),"")</f>
        <v/>
      </c>
      <c r="AA69" s="54">
        <f>IFERROR(IF($A69="","",$Y69-$Z69),"")</f>
        <v/>
      </c>
      <c r="AB69" s="53" t="n"/>
      <c r="AC69" s="54">
        <f>IFERROR(IF($A69="","",$X69*'Dashboard'!$B$13),"")</f>
        <v/>
      </c>
      <c r="AD69" s="54">
        <f>IFERROR(IF($A69="","",$AB69-$AC69),"")</f>
        <v/>
      </c>
      <c r="AE69" s="53" t="n"/>
      <c r="AF69" s="53" t="n"/>
      <c r="AG69" s="54">
        <f>IFERROR(IF($A69="","",$AE69*'Dashboard'!$B$14),"")</f>
        <v/>
      </c>
      <c r="AH69" s="54">
        <f>IFERROR(IF($A69="","",$AF69-$AG69),"")</f>
        <v/>
      </c>
      <c r="AI69" s="54">
        <f>IFERROR(IF($A69="","",SUM($Y69,$AB69,$AF69)),"")</f>
        <v/>
      </c>
      <c r="AJ69" s="54">
        <f>IFERROR(IF($A69="","",$R69+$AI69),"")</f>
        <v/>
      </c>
      <c r="AK69" s="53" t="n"/>
      <c r="AL69" s="53" t="n"/>
      <c r="AM69" s="53" t="n"/>
      <c r="AN69" s="53" t="n"/>
      <c r="AO69" s="53" t="n"/>
      <c r="AP69" s="54">
        <f>IFERROR(IF($A69="","",SUM($AK69:$AO69)),"")</f>
        <v/>
      </c>
      <c r="AQ69" s="54">
        <f>IFERROR(IF($A69="","",$AP69-$AJ69),"")</f>
        <v/>
      </c>
      <c r="AR69" s="30">
        <f>IFERROR(IF($A69="","",IF(AND($AQ69&lt;='Dashboard'!$B$11,$AQ69&gt;=0-'Dashboard'!$B$11),"Balanced","Investigate")),"")</f>
        <v/>
      </c>
      <c r="AS69" s="36" t="n"/>
      <c r="AT69" s="36" t="n"/>
      <c r="AU69" s="36" t="n"/>
      <c r="AV69" s="52" t="n"/>
      <c r="AW69" s="36" t="n"/>
      <c r="AX69" s="37">
        <f>IFERROR(IF($A69="","",IF($AS69="","Missing preparer",IF($F69&gt;$E69,"Rooms sold exceed sellable rooms",IF(OR($AQ69&gt;'Dashboard'!$B$11,$AQ69&lt;0-'Dashboard'!$B$11),"Reconciliation exception","OK")))),"")</f>
        <v/>
      </c>
    </row>
    <row r="70">
      <c r="A70" s="52" t="n"/>
      <c r="B70" s="30">
        <f>IFERROR(IF($A70="","",VLOOKUP(MOD($A70-DATE(2026,1,5),7),'Instructions'!$H$2:$I$8,2,0)),"")</f>
        <v/>
      </c>
      <c r="C70" s="31" t="n"/>
      <c r="D70" s="31" t="n"/>
      <c r="E70" s="32">
        <f>IFERROR(IF($A70="","",MAX(0,$C70-$D70)),"")</f>
        <v/>
      </c>
      <c r="F70" s="31" t="n"/>
      <c r="G70" s="31" t="n"/>
      <c r="H70" s="33">
        <f>IFERROR(IF($A70="","",$F70/$E70),"")</f>
        <v/>
      </c>
      <c r="I70" s="53" t="n"/>
      <c r="J70" s="53" t="n"/>
      <c r="K70" s="53" t="n"/>
      <c r="L70" s="53" t="n"/>
      <c r="M70" s="53" t="n"/>
      <c r="N70" s="53" t="n"/>
      <c r="O70" s="54">
        <f>IFERROR(IF($A70="","",SUM($I70:$N70)),"")</f>
        <v/>
      </c>
      <c r="P70" s="53" t="n"/>
      <c r="Q70" s="53" t="n"/>
      <c r="R70" s="54">
        <f>IFERROR(IF($A70="","",$O70-$P70+$Q70),"")</f>
        <v/>
      </c>
      <c r="S70" s="54">
        <f>IFERROR(IF($A70="","",SUM($J70:$K70)),"")</f>
        <v/>
      </c>
      <c r="T70" s="54">
        <f>IFERROR(IF($A70="","",SUM($L70:$N70)),"")</f>
        <v/>
      </c>
      <c r="U70" s="54">
        <f>IFERROR(IF($A70="","",$I70/$F70),"")</f>
        <v/>
      </c>
      <c r="V70" s="54">
        <f>IFERROR(IF($A70="","",$I70/$C70),"")</f>
        <v/>
      </c>
      <c r="W70" s="53" t="n"/>
      <c r="X70" s="53" t="n"/>
      <c r="Y70" s="53" t="n"/>
      <c r="Z70" s="54">
        <f>IFERROR(IF($A70="","",$W70*'Dashboard'!$B$12),"")</f>
        <v/>
      </c>
      <c r="AA70" s="54">
        <f>IFERROR(IF($A70="","",$Y70-$Z70),"")</f>
        <v/>
      </c>
      <c r="AB70" s="53" t="n"/>
      <c r="AC70" s="54">
        <f>IFERROR(IF($A70="","",$X70*'Dashboard'!$B$13),"")</f>
        <v/>
      </c>
      <c r="AD70" s="54">
        <f>IFERROR(IF($A70="","",$AB70-$AC70),"")</f>
        <v/>
      </c>
      <c r="AE70" s="53" t="n"/>
      <c r="AF70" s="53" t="n"/>
      <c r="AG70" s="54">
        <f>IFERROR(IF($A70="","",$AE70*'Dashboard'!$B$14),"")</f>
        <v/>
      </c>
      <c r="AH70" s="54">
        <f>IFERROR(IF($A70="","",$AF70-$AG70),"")</f>
        <v/>
      </c>
      <c r="AI70" s="54">
        <f>IFERROR(IF($A70="","",SUM($Y70,$AB70,$AF70)),"")</f>
        <v/>
      </c>
      <c r="AJ70" s="54">
        <f>IFERROR(IF($A70="","",$R70+$AI70),"")</f>
        <v/>
      </c>
      <c r="AK70" s="53" t="n"/>
      <c r="AL70" s="53" t="n"/>
      <c r="AM70" s="53" t="n"/>
      <c r="AN70" s="53" t="n"/>
      <c r="AO70" s="53" t="n"/>
      <c r="AP70" s="54">
        <f>IFERROR(IF($A70="","",SUM($AK70:$AO70)),"")</f>
        <v/>
      </c>
      <c r="AQ70" s="54">
        <f>IFERROR(IF($A70="","",$AP70-$AJ70),"")</f>
        <v/>
      </c>
      <c r="AR70" s="30">
        <f>IFERROR(IF($A70="","",IF(AND($AQ70&lt;='Dashboard'!$B$11,$AQ70&gt;=0-'Dashboard'!$B$11),"Balanced","Investigate")),"")</f>
        <v/>
      </c>
      <c r="AS70" s="36" t="n"/>
      <c r="AT70" s="36" t="n"/>
      <c r="AU70" s="36" t="n"/>
      <c r="AV70" s="52" t="n"/>
      <c r="AW70" s="36" t="n"/>
      <c r="AX70" s="37">
        <f>IFERROR(IF($A70="","",IF($AS70="","Missing preparer",IF($F70&gt;$E70,"Rooms sold exceed sellable rooms",IF(OR($AQ70&gt;'Dashboard'!$B$11,$AQ70&lt;0-'Dashboard'!$B$11),"Reconciliation exception","OK")))),"")</f>
        <v/>
      </c>
    </row>
    <row r="71">
      <c r="A71" s="52" t="n"/>
      <c r="B71" s="30">
        <f>IFERROR(IF($A71="","",VLOOKUP(MOD($A71-DATE(2026,1,5),7),'Instructions'!$H$2:$I$8,2,0)),"")</f>
        <v/>
      </c>
      <c r="C71" s="31" t="n"/>
      <c r="D71" s="31" t="n"/>
      <c r="E71" s="32">
        <f>IFERROR(IF($A71="","",MAX(0,$C71-$D71)),"")</f>
        <v/>
      </c>
      <c r="F71" s="31" t="n"/>
      <c r="G71" s="31" t="n"/>
      <c r="H71" s="33">
        <f>IFERROR(IF($A71="","",$F71/$E71),"")</f>
        <v/>
      </c>
      <c r="I71" s="53" t="n"/>
      <c r="J71" s="53" t="n"/>
      <c r="K71" s="53" t="n"/>
      <c r="L71" s="53" t="n"/>
      <c r="M71" s="53" t="n"/>
      <c r="N71" s="53" t="n"/>
      <c r="O71" s="54">
        <f>IFERROR(IF($A71="","",SUM($I71:$N71)),"")</f>
        <v/>
      </c>
      <c r="P71" s="53" t="n"/>
      <c r="Q71" s="53" t="n"/>
      <c r="R71" s="54">
        <f>IFERROR(IF($A71="","",$O71-$P71+$Q71),"")</f>
        <v/>
      </c>
      <c r="S71" s="54">
        <f>IFERROR(IF($A71="","",SUM($J71:$K71)),"")</f>
        <v/>
      </c>
      <c r="T71" s="54">
        <f>IFERROR(IF($A71="","",SUM($L71:$N71)),"")</f>
        <v/>
      </c>
      <c r="U71" s="54">
        <f>IFERROR(IF($A71="","",$I71/$F71),"")</f>
        <v/>
      </c>
      <c r="V71" s="54">
        <f>IFERROR(IF($A71="","",$I71/$C71),"")</f>
        <v/>
      </c>
      <c r="W71" s="53" t="n"/>
      <c r="X71" s="53" t="n"/>
      <c r="Y71" s="53" t="n"/>
      <c r="Z71" s="54">
        <f>IFERROR(IF($A71="","",$W71*'Dashboard'!$B$12),"")</f>
        <v/>
      </c>
      <c r="AA71" s="54">
        <f>IFERROR(IF($A71="","",$Y71-$Z71),"")</f>
        <v/>
      </c>
      <c r="AB71" s="53" t="n"/>
      <c r="AC71" s="54">
        <f>IFERROR(IF($A71="","",$X71*'Dashboard'!$B$13),"")</f>
        <v/>
      </c>
      <c r="AD71" s="54">
        <f>IFERROR(IF($A71="","",$AB71-$AC71),"")</f>
        <v/>
      </c>
      <c r="AE71" s="53" t="n"/>
      <c r="AF71" s="53" t="n"/>
      <c r="AG71" s="54">
        <f>IFERROR(IF($A71="","",$AE71*'Dashboard'!$B$14),"")</f>
        <v/>
      </c>
      <c r="AH71" s="54">
        <f>IFERROR(IF($A71="","",$AF71-$AG71),"")</f>
        <v/>
      </c>
      <c r="AI71" s="54">
        <f>IFERROR(IF($A71="","",SUM($Y71,$AB71,$AF71)),"")</f>
        <v/>
      </c>
      <c r="AJ71" s="54">
        <f>IFERROR(IF($A71="","",$R71+$AI71),"")</f>
        <v/>
      </c>
      <c r="AK71" s="53" t="n"/>
      <c r="AL71" s="53" t="n"/>
      <c r="AM71" s="53" t="n"/>
      <c r="AN71" s="53" t="n"/>
      <c r="AO71" s="53" t="n"/>
      <c r="AP71" s="54">
        <f>IFERROR(IF($A71="","",SUM($AK71:$AO71)),"")</f>
        <v/>
      </c>
      <c r="AQ71" s="54">
        <f>IFERROR(IF($A71="","",$AP71-$AJ71),"")</f>
        <v/>
      </c>
      <c r="AR71" s="30">
        <f>IFERROR(IF($A71="","",IF(AND($AQ71&lt;='Dashboard'!$B$11,$AQ71&gt;=0-'Dashboard'!$B$11),"Balanced","Investigate")),"")</f>
        <v/>
      </c>
      <c r="AS71" s="36" t="n"/>
      <c r="AT71" s="36" t="n"/>
      <c r="AU71" s="36" t="n"/>
      <c r="AV71" s="52" t="n"/>
      <c r="AW71" s="36" t="n"/>
      <c r="AX71" s="37">
        <f>IFERROR(IF($A71="","",IF($AS71="","Missing preparer",IF($F71&gt;$E71,"Rooms sold exceed sellable rooms",IF(OR($AQ71&gt;'Dashboard'!$B$11,$AQ71&lt;0-'Dashboard'!$B$11),"Reconciliation exception","OK")))),"")</f>
        <v/>
      </c>
    </row>
    <row r="72">
      <c r="A72" s="52" t="n"/>
      <c r="B72" s="30">
        <f>IFERROR(IF($A72="","",VLOOKUP(MOD($A72-DATE(2026,1,5),7),'Instructions'!$H$2:$I$8,2,0)),"")</f>
        <v/>
      </c>
      <c r="C72" s="31" t="n"/>
      <c r="D72" s="31" t="n"/>
      <c r="E72" s="32">
        <f>IFERROR(IF($A72="","",MAX(0,$C72-$D72)),"")</f>
        <v/>
      </c>
      <c r="F72" s="31" t="n"/>
      <c r="G72" s="31" t="n"/>
      <c r="H72" s="33">
        <f>IFERROR(IF($A72="","",$F72/$E72),"")</f>
        <v/>
      </c>
      <c r="I72" s="53" t="n"/>
      <c r="J72" s="53" t="n"/>
      <c r="K72" s="53" t="n"/>
      <c r="L72" s="53" t="n"/>
      <c r="M72" s="53" t="n"/>
      <c r="N72" s="53" t="n"/>
      <c r="O72" s="54">
        <f>IFERROR(IF($A72="","",SUM($I72:$N72)),"")</f>
        <v/>
      </c>
      <c r="P72" s="53" t="n"/>
      <c r="Q72" s="53" t="n"/>
      <c r="R72" s="54">
        <f>IFERROR(IF($A72="","",$O72-$P72+$Q72),"")</f>
        <v/>
      </c>
      <c r="S72" s="54">
        <f>IFERROR(IF($A72="","",SUM($J72:$K72)),"")</f>
        <v/>
      </c>
      <c r="T72" s="54">
        <f>IFERROR(IF($A72="","",SUM($L72:$N72)),"")</f>
        <v/>
      </c>
      <c r="U72" s="54">
        <f>IFERROR(IF($A72="","",$I72/$F72),"")</f>
        <v/>
      </c>
      <c r="V72" s="54">
        <f>IFERROR(IF($A72="","",$I72/$C72),"")</f>
        <v/>
      </c>
      <c r="W72" s="53" t="n"/>
      <c r="X72" s="53" t="n"/>
      <c r="Y72" s="53" t="n"/>
      <c r="Z72" s="54">
        <f>IFERROR(IF($A72="","",$W72*'Dashboard'!$B$12),"")</f>
        <v/>
      </c>
      <c r="AA72" s="54">
        <f>IFERROR(IF($A72="","",$Y72-$Z72),"")</f>
        <v/>
      </c>
      <c r="AB72" s="53" t="n"/>
      <c r="AC72" s="54">
        <f>IFERROR(IF($A72="","",$X72*'Dashboard'!$B$13),"")</f>
        <v/>
      </c>
      <c r="AD72" s="54">
        <f>IFERROR(IF($A72="","",$AB72-$AC72),"")</f>
        <v/>
      </c>
      <c r="AE72" s="53" t="n"/>
      <c r="AF72" s="53" t="n"/>
      <c r="AG72" s="54">
        <f>IFERROR(IF($A72="","",$AE72*'Dashboard'!$B$14),"")</f>
        <v/>
      </c>
      <c r="AH72" s="54">
        <f>IFERROR(IF($A72="","",$AF72-$AG72),"")</f>
        <v/>
      </c>
      <c r="AI72" s="54">
        <f>IFERROR(IF($A72="","",SUM($Y72,$AB72,$AF72)),"")</f>
        <v/>
      </c>
      <c r="AJ72" s="54">
        <f>IFERROR(IF($A72="","",$R72+$AI72),"")</f>
        <v/>
      </c>
      <c r="AK72" s="53" t="n"/>
      <c r="AL72" s="53" t="n"/>
      <c r="AM72" s="53" t="n"/>
      <c r="AN72" s="53" t="n"/>
      <c r="AO72" s="53" t="n"/>
      <c r="AP72" s="54">
        <f>IFERROR(IF($A72="","",SUM($AK72:$AO72)),"")</f>
        <v/>
      </c>
      <c r="AQ72" s="54">
        <f>IFERROR(IF($A72="","",$AP72-$AJ72),"")</f>
        <v/>
      </c>
      <c r="AR72" s="30">
        <f>IFERROR(IF($A72="","",IF(AND($AQ72&lt;='Dashboard'!$B$11,$AQ72&gt;=0-'Dashboard'!$B$11),"Balanced","Investigate")),"")</f>
        <v/>
      </c>
      <c r="AS72" s="36" t="n"/>
      <c r="AT72" s="36" t="n"/>
      <c r="AU72" s="36" t="n"/>
      <c r="AV72" s="52" t="n"/>
      <c r="AW72" s="36" t="n"/>
      <c r="AX72" s="37">
        <f>IFERROR(IF($A72="","",IF($AS72="","Missing preparer",IF($F72&gt;$E72,"Rooms sold exceed sellable rooms",IF(OR($AQ72&gt;'Dashboard'!$B$11,$AQ72&lt;0-'Dashboard'!$B$11),"Reconciliation exception","OK")))),"")</f>
        <v/>
      </c>
    </row>
    <row r="73">
      <c r="A73" s="52" t="n"/>
      <c r="B73" s="30">
        <f>IFERROR(IF($A73="","",VLOOKUP(MOD($A73-DATE(2026,1,5),7),'Instructions'!$H$2:$I$8,2,0)),"")</f>
        <v/>
      </c>
      <c r="C73" s="31" t="n"/>
      <c r="D73" s="31" t="n"/>
      <c r="E73" s="32">
        <f>IFERROR(IF($A73="","",MAX(0,$C73-$D73)),"")</f>
        <v/>
      </c>
      <c r="F73" s="31" t="n"/>
      <c r="G73" s="31" t="n"/>
      <c r="H73" s="33">
        <f>IFERROR(IF($A73="","",$F73/$E73),"")</f>
        <v/>
      </c>
      <c r="I73" s="53" t="n"/>
      <c r="J73" s="53" t="n"/>
      <c r="K73" s="53" t="n"/>
      <c r="L73" s="53" t="n"/>
      <c r="M73" s="53" t="n"/>
      <c r="N73" s="53" t="n"/>
      <c r="O73" s="54">
        <f>IFERROR(IF($A73="","",SUM($I73:$N73)),"")</f>
        <v/>
      </c>
      <c r="P73" s="53" t="n"/>
      <c r="Q73" s="53" t="n"/>
      <c r="R73" s="54">
        <f>IFERROR(IF($A73="","",$O73-$P73+$Q73),"")</f>
        <v/>
      </c>
      <c r="S73" s="54">
        <f>IFERROR(IF($A73="","",SUM($J73:$K73)),"")</f>
        <v/>
      </c>
      <c r="T73" s="54">
        <f>IFERROR(IF($A73="","",SUM($L73:$N73)),"")</f>
        <v/>
      </c>
      <c r="U73" s="54">
        <f>IFERROR(IF($A73="","",$I73/$F73),"")</f>
        <v/>
      </c>
      <c r="V73" s="54">
        <f>IFERROR(IF($A73="","",$I73/$C73),"")</f>
        <v/>
      </c>
      <c r="W73" s="53" t="n"/>
      <c r="X73" s="53" t="n"/>
      <c r="Y73" s="53" t="n"/>
      <c r="Z73" s="54">
        <f>IFERROR(IF($A73="","",$W73*'Dashboard'!$B$12),"")</f>
        <v/>
      </c>
      <c r="AA73" s="54">
        <f>IFERROR(IF($A73="","",$Y73-$Z73),"")</f>
        <v/>
      </c>
      <c r="AB73" s="53" t="n"/>
      <c r="AC73" s="54">
        <f>IFERROR(IF($A73="","",$X73*'Dashboard'!$B$13),"")</f>
        <v/>
      </c>
      <c r="AD73" s="54">
        <f>IFERROR(IF($A73="","",$AB73-$AC73),"")</f>
        <v/>
      </c>
      <c r="AE73" s="53" t="n"/>
      <c r="AF73" s="53" t="n"/>
      <c r="AG73" s="54">
        <f>IFERROR(IF($A73="","",$AE73*'Dashboard'!$B$14),"")</f>
        <v/>
      </c>
      <c r="AH73" s="54">
        <f>IFERROR(IF($A73="","",$AF73-$AG73),"")</f>
        <v/>
      </c>
      <c r="AI73" s="54">
        <f>IFERROR(IF($A73="","",SUM($Y73,$AB73,$AF73)),"")</f>
        <v/>
      </c>
      <c r="AJ73" s="54">
        <f>IFERROR(IF($A73="","",$R73+$AI73),"")</f>
        <v/>
      </c>
      <c r="AK73" s="53" t="n"/>
      <c r="AL73" s="53" t="n"/>
      <c r="AM73" s="53" t="n"/>
      <c r="AN73" s="53" t="n"/>
      <c r="AO73" s="53" t="n"/>
      <c r="AP73" s="54">
        <f>IFERROR(IF($A73="","",SUM($AK73:$AO73)),"")</f>
        <v/>
      </c>
      <c r="AQ73" s="54">
        <f>IFERROR(IF($A73="","",$AP73-$AJ73),"")</f>
        <v/>
      </c>
      <c r="AR73" s="30">
        <f>IFERROR(IF($A73="","",IF(AND($AQ73&lt;='Dashboard'!$B$11,$AQ73&gt;=0-'Dashboard'!$B$11),"Balanced","Investigate")),"")</f>
        <v/>
      </c>
      <c r="AS73" s="36" t="n"/>
      <c r="AT73" s="36" t="n"/>
      <c r="AU73" s="36" t="n"/>
      <c r="AV73" s="52" t="n"/>
      <c r="AW73" s="36" t="n"/>
      <c r="AX73" s="37">
        <f>IFERROR(IF($A73="","",IF($AS73="","Missing preparer",IF($F73&gt;$E73,"Rooms sold exceed sellable rooms",IF(OR($AQ73&gt;'Dashboard'!$B$11,$AQ73&lt;0-'Dashboard'!$B$11),"Reconciliation exception","OK")))),"")</f>
        <v/>
      </c>
    </row>
    <row r="74">
      <c r="A74" s="52" t="n"/>
      <c r="B74" s="30">
        <f>IFERROR(IF($A74="","",VLOOKUP(MOD($A74-DATE(2026,1,5),7),'Instructions'!$H$2:$I$8,2,0)),"")</f>
        <v/>
      </c>
      <c r="C74" s="31" t="n"/>
      <c r="D74" s="31" t="n"/>
      <c r="E74" s="32">
        <f>IFERROR(IF($A74="","",MAX(0,$C74-$D74)),"")</f>
        <v/>
      </c>
      <c r="F74" s="31" t="n"/>
      <c r="G74" s="31" t="n"/>
      <c r="H74" s="33">
        <f>IFERROR(IF($A74="","",$F74/$E74),"")</f>
        <v/>
      </c>
      <c r="I74" s="53" t="n"/>
      <c r="J74" s="53" t="n"/>
      <c r="K74" s="53" t="n"/>
      <c r="L74" s="53" t="n"/>
      <c r="M74" s="53" t="n"/>
      <c r="N74" s="53" t="n"/>
      <c r="O74" s="54">
        <f>IFERROR(IF($A74="","",SUM($I74:$N74)),"")</f>
        <v/>
      </c>
      <c r="P74" s="53" t="n"/>
      <c r="Q74" s="53" t="n"/>
      <c r="R74" s="54">
        <f>IFERROR(IF($A74="","",$O74-$P74+$Q74),"")</f>
        <v/>
      </c>
      <c r="S74" s="54">
        <f>IFERROR(IF($A74="","",SUM($J74:$K74)),"")</f>
        <v/>
      </c>
      <c r="T74" s="54">
        <f>IFERROR(IF($A74="","",SUM($L74:$N74)),"")</f>
        <v/>
      </c>
      <c r="U74" s="54">
        <f>IFERROR(IF($A74="","",$I74/$F74),"")</f>
        <v/>
      </c>
      <c r="V74" s="54">
        <f>IFERROR(IF($A74="","",$I74/$C74),"")</f>
        <v/>
      </c>
      <c r="W74" s="53" t="n"/>
      <c r="X74" s="53" t="n"/>
      <c r="Y74" s="53" t="n"/>
      <c r="Z74" s="54">
        <f>IFERROR(IF($A74="","",$W74*'Dashboard'!$B$12),"")</f>
        <v/>
      </c>
      <c r="AA74" s="54">
        <f>IFERROR(IF($A74="","",$Y74-$Z74),"")</f>
        <v/>
      </c>
      <c r="AB74" s="53" t="n"/>
      <c r="AC74" s="54">
        <f>IFERROR(IF($A74="","",$X74*'Dashboard'!$B$13),"")</f>
        <v/>
      </c>
      <c r="AD74" s="54">
        <f>IFERROR(IF($A74="","",$AB74-$AC74),"")</f>
        <v/>
      </c>
      <c r="AE74" s="53" t="n"/>
      <c r="AF74" s="53" t="n"/>
      <c r="AG74" s="54">
        <f>IFERROR(IF($A74="","",$AE74*'Dashboard'!$B$14),"")</f>
        <v/>
      </c>
      <c r="AH74" s="54">
        <f>IFERROR(IF($A74="","",$AF74-$AG74),"")</f>
        <v/>
      </c>
      <c r="AI74" s="54">
        <f>IFERROR(IF($A74="","",SUM($Y74,$AB74,$AF74)),"")</f>
        <v/>
      </c>
      <c r="AJ74" s="54">
        <f>IFERROR(IF($A74="","",$R74+$AI74),"")</f>
        <v/>
      </c>
      <c r="AK74" s="53" t="n"/>
      <c r="AL74" s="53" t="n"/>
      <c r="AM74" s="53" t="n"/>
      <c r="AN74" s="53" t="n"/>
      <c r="AO74" s="53" t="n"/>
      <c r="AP74" s="54">
        <f>IFERROR(IF($A74="","",SUM($AK74:$AO74)),"")</f>
        <v/>
      </c>
      <c r="AQ74" s="54">
        <f>IFERROR(IF($A74="","",$AP74-$AJ74),"")</f>
        <v/>
      </c>
      <c r="AR74" s="30">
        <f>IFERROR(IF($A74="","",IF(AND($AQ74&lt;='Dashboard'!$B$11,$AQ74&gt;=0-'Dashboard'!$B$11),"Balanced","Investigate")),"")</f>
        <v/>
      </c>
      <c r="AS74" s="36" t="n"/>
      <c r="AT74" s="36" t="n"/>
      <c r="AU74" s="36" t="n"/>
      <c r="AV74" s="52" t="n"/>
      <c r="AW74" s="36" t="n"/>
      <c r="AX74" s="37">
        <f>IFERROR(IF($A74="","",IF($AS74="","Missing preparer",IF($F74&gt;$E74,"Rooms sold exceed sellable rooms",IF(OR($AQ74&gt;'Dashboard'!$B$11,$AQ74&lt;0-'Dashboard'!$B$11),"Reconciliation exception","OK")))),"")</f>
        <v/>
      </c>
    </row>
    <row r="75">
      <c r="A75" s="52" t="n"/>
      <c r="B75" s="30">
        <f>IFERROR(IF($A75="","",VLOOKUP(MOD($A75-DATE(2026,1,5),7),'Instructions'!$H$2:$I$8,2,0)),"")</f>
        <v/>
      </c>
      <c r="C75" s="31" t="n"/>
      <c r="D75" s="31" t="n"/>
      <c r="E75" s="32">
        <f>IFERROR(IF($A75="","",MAX(0,$C75-$D75)),"")</f>
        <v/>
      </c>
      <c r="F75" s="31" t="n"/>
      <c r="G75" s="31" t="n"/>
      <c r="H75" s="33">
        <f>IFERROR(IF($A75="","",$F75/$E75),"")</f>
        <v/>
      </c>
      <c r="I75" s="53" t="n"/>
      <c r="J75" s="53" t="n"/>
      <c r="K75" s="53" t="n"/>
      <c r="L75" s="53" t="n"/>
      <c r="M75" s="53" t="n"/>
      <c r="N75" s="53" t="n"/>
      <c r="O75" s="54">
        <f>IFERROR(IF($A75="","",SUM($I75:$N75)),"")</f>
        <v/>
      </c>
      <c r="P75" s="53" t="n"/>
      <c r="Q75" s="53" t="n"/>
      <c r="R75" s="54">
        <f>IFERROR(IF($A75="","",$O75-$P75+$Q75),"")</f>
        <v/>
      </c>
      <c r="S75" s="54">
        <f>IFERROR(IF($A75="","",SUM($J75:$K75)),"")</f>
        <v/>
      </c>
      <c r="T75" s="54">
        <f>IFERROR(IF($A75="","",SUM($L75:$N75)),"")</f>
        <v/>
      </c>
      <c r="U75" s="54">
        <f>IFERROR(IF($A75="","",$I75/$F75),"")</f>
        <v/>
      </c>
      <c r="V75" s="54">
        <f>IFERROR(IF($A75="","",$I75/$C75),"")</f>
        <v/>
      </c>
      <c r="W75" s="53" t="n"/>
      <c r="X75" s="53" t="n"/>
      <c r="Y75" s="53" t="n"/>
      <c r="Z75" s="54">
        <f>IFERROR(IF($A75="","",$W75*'Dashboard'!$B$12),"")</f>
        <v/>
      </c>
      <c r="AA75" s="54">
        <f>IFERROR(IF($A75="","",$Y75-$Z75),"")</f>
        <v/>
      </c>
      <c r="AB75" s="53" t="n"/>
      <c r="AC75" s="54">
        <f>IFERROR(IF($A75="","",$X75*'Dashboard'!$B$13),"")</f>
        <v/>
      </c>
      <c r="AD75" s="54">
        <f>IFERROR(IF($A75="","",$AB75-$AC75),"")</f>
        <v/>
      </c>
      <c r="AE75" s="53" t="n"/>
      <c r="AF75" s="53" t="n"/>
      <c r="AG75" s="54">
        <f>IFERROR(IF($A75="","",$AE75*'Dashboard'!$B$14),"")</f>
        <v/>
      </c>
      <c r="AH75" s="54">
        <f>IFERROR(IF($A75="","",$AF75-$AG75),"")</f>
        <v/>
      </c>
      <c r="AI75" s="54">
        <f>IFERROR(IF($A75="","",SUM($Y75,$AB75,$AF75)),"")</f>
        <v/>
      </c>
      <c r="AJ75" s="54">
        <f>IFERROR(IF($A75="","",$R75+$AI75),"")</f>
        <v/>
      </c>
      <c r="AK75" s="53" t="n"/>
      <c r="AL75" s="53" t="n"/>
      <c r="AM75" s="53" t="n"/>
      <c r="AN75" s="53" t="n"/>
      <c r="AO75" s="53" t="n"/>
      <c r="AP75" s="54">
        <f>IFERROR(IF($A75="","",SUM($AK75:$AO75)),"")</f>
        <v/>
      </c>
      <c r="AQ75" s="54">
        <f>IFERROR(IF($A75="","",$AP75-$AJ75),"")</f>
        <v/>
      </c>
      <c r="AR75" s="30">
        <f>IFERROR(IF($A75="","",IF(AND($AQ75&lt;='Dashboard'!$B$11,$AQ75&gt;=0-'Dashboard'!$B$11),"Balanced","Investigate")),"")</f>
        <v/>
      </c>
      <c r="AS75" s="36" t="n"/>
      <c r="AT75" s="36" t="n"/>
      <c r="AU75" s="36" t="n"/>
      <c r="AV75" s="52" t="n"/>
      <c r="AW75" s="36" t="n"/>
      <c r="AX75" s="37">
        <f>IFERROR(IF($A75="","",IF($AS75="","Missing preparer",IF($F75&gt;$E75,"Rooms sold exceed sellable rooms",IF(OR($AQ75&gt;'Dashboard'!$B$11,$AQ75&lt;0-'Dashboard'!$B$11),"Reconciliation exception","OK")))),"")</f>
        <v/>
      </c>
    </row>
    <row r="76">
      <c r="A76" s="52" t="n"/>
      <c r="B76" s="30">
        <f>IFERROR(IF($A76="","",VLOOKUP(MOD($A76-DATE(2026,1,5),7),'Instructions'!$H$2:$I$8,2,0)),"")</f>
        <v/>
      </c>
      <c r="C76" s="31" t="n"/>
      <c r="D76" s="31" t="n"/>
      <c r="E76" s="32">
        <f>IFERROR(IF($A76="","",MAX(0,$C76-$D76)),"")</f>
        <v/>
      </c>
      <c r="F76" s="31" t="n"/>
      <c r="G76" s="31" t="n"/>
      <c r="H76" s="33">
        <f>IFERROR(IF($A76="","",$F76/$E76),"")</f>
        <v/>
      </c>
      <c r="I76" s="53" t="n"/>
      <c r="J76" s="53" t="n"/>
      <c r="K76" s="53" t="n"/>
      <c r="L76" s="53" t="n"/>
      <c r="M76" s="53" t="n"/>
      <c r="N76" s="53" t="n"/>
      <c r="O76" s="54">
        <f>IFERROR(IF($A76="","",SUM($I76:$N76)),"")</f>
        <v/>
      </c>
      <c r="P76" s="53" t="n"/>
      <c r="Q76" s="53" t="n"/>
      <c r="R76" s="54">
        <f>IFERROR(IF($A76="","",$O76-$P76+$Q76),"")</f>
        <v/>
      </c>
      <c r="S76" s="54">
        <f>IFERROR(IF($A76="","",SUM($J76:$K76)),"")</f>
        <v/>
      </c>
      <c r="T76" s="54">
        <f>IFERROR(IF($A76="","",SUM($L76:$N76)),"")</f>
        <v/>
      </c>
      <c r="U76" s="54">
        <f>IFERROR(IF($A76="","",$I76/$F76),"")</f>
        <v/>
      </c>
      <c r="V76" s="54">
        <f>IFERROR(IF($A76="","",$I76/$C76),"")</f>
        <v/>
      </c>
      <c r="W76" s="53" t="n"/>
      <c r="X76" s="53" t="n"/>
      <c r="Y76" s="53" t="n"/>
      <c r="Z76" s="54">
        <f>IFERROR(IF($A76="","",$W76*'Dashboard'!$B$12),"")</f>
        <v/>
      </c>
      <c r="AA76" s="54">
        <f>IFERROR(IF($A76="","",$Y76-$Z76),"")</f>
        <v/>
      </c>
      <c r="AB76" s="53" t="n"/>
      <c r="AC76" s="54">
        <f>IFERROR(IF($A76="","",$X76*'Dashboard'!$B$13),"")</f>
        <v/>
      </c>
      <c r="AD76" s="54">
        <f>IFERROR(IF($A76="","",$AB76-$AC76),"")</f>
        <v/>
      </c>
      <c r="AE76" s="53" t="n"/>
      <c r="AF76" s="53" t="n"/>
      <c r="AG76" s="54">
        <f>IFERROR(IF($A76="","",$AE76*'Dashboard'!$B$14),"")</f>
        <v/>
      </c>
      <c r="AH76" s="54">
        <f>IFERROR(IF($A76="","",$AF76-$AG76),"")</f>
        <v/>
      </c>
      <c r="AI76" s="54">
        <f>IFERROR(IF($A76="","",SUM($Y76,$AB76,$AF76)),"")</f>
        <v/>
      </c>
      <c r="AJ76" s="54">
        <f>IFERROR(IF($A76="","",$R76+$AI76),"")</f>
        <v/>
      </c>
      <c r="AK76" s="53" t="n"/>
      <c r="AL76" s="53" t="n"/>
      <c r="AM76" s="53" t="n"/>
      <c r="AN76" s="53" t="n"/>
      <c r="AO76" s="53" t="n"/>
      <c r="AP76" s="54">
        <f>IFERROR(IF($A76="","",SUM($AK76:$AO76)),"")</f>
        <v/>
      </c>
      <c r="AQ76" s="54">
        <f>IFERROR(IF($A76="","",$AP76-$AJ76),"")</f>
        <v/>
      </c>
      <c r="AR76" s="30">
        <f>IFERROR(IF($A76="","",IF(AND($AQ76&lt;='Dashboard'!$B$11,$AQ76&gt;=0-'Dashboard'!$B$11),"Balanced","Investigate")),"")</f>
        <v/>
      </c>
      <c r="AS76" s="36" t="n"/>
      <c r="AT76" s="36" t="n"/>
      <c r="AU76" s="36" t="n"/>
      <c r="AV76" s="52" t="n"/>
      <c r="AW76" s="36" t="n"/>
      <c r="AX76" s="37">
        <f>IFERROR(IF($A76="","",IF($AS76="","Missing preparer",IF($F76&gt;$E76,"Rooms sold exceed sellable rooms",IF(OR($AQ76&gt;'Dashboard'!$B$11,$AQ76&lt;0-'Dashboard'!$B$11),"Reconciliation exception","OK")))),"")</f>
        <v/>
      </c>
    </row>
    <row r="77">
      <c r="A77" s="52" t="n"/>
      <c r="B77" s="30">
        <f>IFERROR(IF($A77="","",VLOOKUP(MOD($A77-DATE(2026,1,5),7),'Instructions'!$H$2:$I$8,2,0)),"")</f>
        <v/>
      </c>
      <c r="C77" s="31" t="n"/>
      <c r="D77" s="31" t="n"/>
      <c r="E77" s="32">
        <f>IFERROR(IF($A77="","",MAX(0,$C77-$D77)),"")</f>
        <v/>
      </c>
      <c r="F77" s="31" t="n"/>
      <c r="G77" s="31" t="n"/>
      <c r="H77" s="33">
        <f>IFERROR(IF($A77="","",$F77/$E77),"")</f>
        <v/>
      </c>
      <c r="I77" s="53" t="n"/>
      <c r="J77" s="53" t="n"/>
      <c r="K77" s="53" t="n"/>
      <c r="L77" s="53" t="n"/>
      <c r="M77" s="53" t="n"/>
      <c r="N77" s="53" t="n"/>
      <c r="O77" s="54">
        <f>IFERROR(IF($A77="","",SUM($I77:$N77)),"")</f>
        <v/>
      </c>
      <c r="P77" s="53" t="n"/>
      <c r="Q77" s="53" t="n"/>
      <c r="R77" s="54">
        <f>IFERROR(IF($A77="","",$O77-$P77+$Q77),"")</f>
        <v/>
      </c>
      <c r="S77" s="54">
        <f>IFERROR(IF($A77="","",SUM($J77:$K77)),"")</f>
        <v/>
      </c>
      <c r="T77" s="54">
        <f>IFERROR(IF($A77="","",SUM($L77:$N77)),"")</f>
        <v/>
      </c>
      <c r="U77" s="54">
        <f>IFERROR(IF($A77="","",$I77/$F77),"")</f>
        <v/>
      </c>
      <c r="V77" s="54">
        <f>IFERROR(IF($A77="","",$I77/$C77),"")</f>
        <v/>
      </c>
      <c r="W77" s="53" t="n"/>
      <c r="X77" s="53" t="n"/>
      <c r="Y77" s="53" t="n"/>
      <c r="Z77" s="54">
        <f>IFERROR(IF($A77="","",$W77*'Dashboard'!$B$12),"")</f>
        <v/>
      </c>
      <c r="AA77" s="54">
        <f>IFERROR(IF($A77="","",$Y77-$Z77),"")</f>
        <v/>
      </c>
      <c r="AB77" s="53" t="n"/>
      <c r="AC77" s="54">
        <f>IFERROR(IF($A77="","",$X77*'Dashboard'!$B$13),"")</f>
        <v/>
      </c>
      <c r="AD77" s="54">
        <f>IFERROR(IF($A77="","",$AB77-$AC77),"")</f>
        <v/>
      </c>
      <c r="AE77" s="53" t="n"/>
      <c r="AF77" s="53" t="n"/>
      <c r="AG77" s="54">
        <f>IFERROR(IF($A77="","",$AE77*'Dashboard'!$B$14),"")</f>
        <v/>
      </c>
      <c r="AH77" s="54">
        <f>IFERROR(IF($A77="","",$AF77-$AG77),"")</f>
        <v/>
      </c>
      <c r="AI77" s="54">
        <f>IFERROR(IF($A77="","",SUM($Y77,$AB77,$AF77)),"")</f>
        <v/>
      </c>
      <c r="AJ77" s="54">
        <f>IFERROR(IF($A77="","",$R77+$AI77),"")</f>
        <v/>
      </c>
      <c r="AK77" s="53" t="n"/>
      <c r="AL77" s="53" t="n"/>
      <c r="AM77" s="53" t="n"/>
      <c r="AN77" s="53" t="n"/>
      <c r="AO77" s="53" t="n"/>
      <c r="AP77" s="54">
        <f>IFERROR(IF($A77="","",SUM($AK77:$AO77)),"")</f>
        <v/>
      </c>
      <c r="AQ77" s="54">
        <f>IFERROR(IF($A77="","",$AP77-$AJ77),"")</f>
        <v/>
      </c>
      <c r="AR77" s="30">
        <f>IFERROR(IF($A77="","",IF(AND($AQ77&lt;='Dashboard'!$B$11,$AQ77&gt;=0-'Dashboard'!$B$11),"Balanced","Investigate")),"")</f>
        <v/>
      </c>
      <c r="AS77" s="36" t="n"/>
      <c r="AT77" s="36" t="n"/>
      <c r="AU77" s="36" t="n"/>
      <c r="AV77" s="52" t="n"/>
      <c r="AW77" s="36" t="n"/>
      <c r="AX77" s="37">
        <f>IFERROR(IF($A77="","",IF($AS77="","Missing preparer",IF($F77&gt;$E77,"Rooms sold exceed sellable rooms",IF(OR($AQ77&gt;'Dashboard'!$B$11,$AQ77&lt;0-'Dashboard'!$B$11),"Reconciliation exception","OK")))),"")</f>
        <v/>
      </c>
    </row>
    <row r="78">
      <c r="A78" s="52" t="n"/>
      <c r="B78" s="30">
        <f>IFERROR(IF($A78="","",VLOOKUP(MOD($A78-DATE(2026,1,5),7),'Instructions'!$H$2:$I$8,2,0)),"")</f>
        <v/>
      </c>
      <c r="C78" s="31" t="n"/>
      <c r="D78" s="31" t="n"/>
      <c r="E78" s="32">
        <f>IFERROR(IF($A78="","",MAX(0,$C78-$D78)),"")</f>
        <v/>
      </c>
      <c r="F78" s="31" t="n"/>
      <c r="G78" s="31" t="n"/>
      <c r="H78" s="33">
        <f>IFERROR(IF($A78="","",$F78/$E78),"")</f>
        <v/>
      </c>
      <c r="I78" s="53" t="n"/>
      <c r="J78" s="53" t="n"/>
      <c r="K78" s="53" t="n"/>
      <c r="L78" s="53" t="n"/>
      <c r="M78" s="53" t="n"/>
      <c r="N78" s="53" t="n"/>
      <c r="O78" s="54">
        <f>IFERROR(IF($A78="","",SUM($I78:$N78)),"")</f>
        <v/>
      </c>
      <c r="P78" s="53" t="n"/>
      <c r="Q78" s="53" t="n"/>
      <c r="R78" s="54">
        <f>IFERROR(IF($A78="","",$O78-$P78+$Q78),"")</f>
        <v/>
      </c>
      <c r="S78" s="54">
        <f>IFERROR(IF($A78="","",SUM($J78:$K78)),"")</f>
        <v/>
      </c>
      <c r="T78" s="54">
        <f>IFERROR(IF($A78="","",SUM($L78:$N78)),"")</f>
        <v/>
      </c>
      <c r="U78" s="54">
        <f>IFERROR(IF($A78="","",$I78/$F78),"")</f>
        <v/>
      </c>
      <c r="V78" s="54">
        <f>IFERROR(IF($A78="","",$I78/$C78),"")</f>
        <v/>
      </c>
      <c r="W78" s="53" t="n"/>
      <c r="X78" s="53" t="n"/>
      <c r="Y78" s="53" t="n"/>
      <c r="Z78" s="54">
        <f>IFERROR(IF($A78="","",$W78*'Dashboard'!$B$12),"")</f>
        <v/>
      </c>
      <c r="AA78" s="54">
        <f>IFERROR(IF($A78="","",$Y78-$Z78),"")</f>
        <v/>
      </c>
      <c r="AB78" s="53" t="n"/>
      <c r="AC78" s="54">
        <f>IFERROR(IF($A78="","",$X78*'Dashboard'!$B$13),"")</f>
        <v/>
      </c>
      <c r="AD78" s="54">
        <f>IFERROR(IF($A78="","",$AB78-$AC78),"")</f>
        <v/>
      </c>
      <c r="AE78" s="53" t="n"/>
      <c r="AF78" s="53" t="n"/>
      <c r="AG78" s="54">
        <f>IFERROR(IF($A78="","",$AE78*'Dashboard'!$B$14),"")</f>
        <v/>
      </c>
      <c r="AH78" s="54">
        <f>IFERROR(IF($A78="","",$AF78-$AG78),"")</f>
        <v/>
      </c>
      <c r="AI78" s="54">
        <f>IFERROR(IF($A78="","",SUM($Y78,$AB78,$AF78)),"")</f>
        <v/>
      </c>
      <c r="AJ78" s="54">
        <f>IFERROR(IF($A78="","",$R78+$AI78),"")</f>
        <v/>
      </c>
      <c r="AK78" s="53" t="n"/>
      <c r="AL78" s="53" t="n"/>
      <c r="AM78" s="53" t="n"/>
      <c r="AN78" s="53" t="n"/>
      <c r="AO78" s="53" t="n"/>
      <c r="AP78" s="54">
        <f>IFERROR(IF($A78="","",SUM($AK78:$AO78)),"")</f>
        <v/>
      </c>
      <c r="AQ78" s="54">
        <f>IFERROR(IF($A78="","",$AP78-$AJ78),"")</f>
        <v/>
      </c>
      <c r="AR78" s="30">
        <f>IFERROR(IF($A78="","",IF(AND($AQ78&lt;='Dashboard'!$B$11,$AQ78&gt;=0-'Dashboard'!$B$11),"Balanced","Investigate")),"")</f>
        <v/>
      </c>
      <c r="AS78" s="36" t="n"/>
      <c r="AT78" s="36" t="n"/>
      <c r="AU78" s="36" t="n"/>
      <c r="AV78" s="52" t="n"/>
      <c r="AW78" s="36" t="n"/>
      <c r="AX78" s="37">
        <f>IFERROR(IF($A78="","",IF($AS78="","Missing preparer",IF($F78&gt;$E78,"Rooms sold exceed sellable rooms",IF(OR($AQ78&gt;'Dashboard'!$B$11,$AQ78&lt;0-'Dashboard'!$B$11),"Reconciliation exception","OK")))),"")</f>
        <v/>
      </c>
    </row>
    <row r="79">
      <c r="A79" s="52" t="n"/>
      <c r="B79" s="30">
        <f>IFERROR(IF($A79="","",VLOOKUP(MOD($A79-DATE(2026,1,5),7),'Instructions'!$H$2:$I$8,2,0)),"")</f>
        <v/>
      </c>
      <c r="C79" s="31" t="n"/>
      <c r="D79" s="31" t="n"/>
      <c r="E79" s="32">
        <f>IFERROR(IF($A79="","",MAX(0,$C79-$D79)),"")</f>
        <v/>
      </c>
      <c r="F79" s="31" t="n"/>
      <c r="G79" s="31" t="n"/>
      <c r="H79" s="33">
        <f>IFERROR(IF($A79="","",$F79/$E79),"")</f>
        <v/>
      </c>
      <c r="I79" s="53" t="n"/>
      <c r="J79" s="53" t="n"/>
      <c r="K79" s="53" t="n"/>
      <c r="L79" s="53" t="n"/>
      <c r="M79" s="53" t="n"/>
      <c r="N79" s="53" t="n"/>
      <c r="O79" s="54">
        <f>IFERROR(IF($A79="","",SUM($I79:$N79)),"")</f>
        <v/>
      </c>
      <c r="P79" s="53" t="n"/>
      <c r="Q79" s="53" t="n"/>
      <c r="R79" s="54">
        <f>IFERROR(IF($A79="","",$O79-$P79+$Q79),"")</f>
        <v/>
      </c>
      <c r="S79" s="54">
        <f>IFERROR(IF($A79="","",SUM($J79:$K79)),"")</f>
        <v/>
      </c>
      <c r="T79" s="54">
        <f>IFERROR(IF($A79="","",SUM($L79:$N79)),"")</f>
        <v/>
      </c>
      <c r="U79" s="54">
        <f>IFERROR(IF($A79="","",$I79/$F79),"")</f>
        <v/>
      </c>
      <c r="V79" s="54">
        <f>IFERROR(IF($A79="","",$I79/$C79),"")</f>
        <v/>
      </c>
      <c r="W79" s="53" t="n"/>
      <c r="X79" s="53" t="n"/>
      <c r="Y79" s="53" t="n"/>
      <c r="Z79" s="54">
        <f>IFERROR(IF($A79="","",$W79*'Dashboard'!$B$12),"")</f>
        <v/>
      </c>
      <c r="AA79" s="54">
        <f>IFERROR(IF($A79="","",$Y79-$Z79),"")</f>
        <v/>
      </c>
      <c r="AB79" s="53" t="n"/>
      <c r="AC79" s="54">
        <f>IFERROR(IF($A79="","",$X79*'Dashboard'!$B$13),"")</f>
        <v/>
      </c>
      <c r="AD79" s="54">
        <f>IFERROR(IF($A79="","",$AB79-$AC79),"")</f>
        <v/>
      </c>
      <c r="AE79" s="53" t="n"/>
      <c r="AF79" s="53" t="n"/>
      <c r="AG79" s="54">
        <f>IFERROR(IF($A79="","",$AE79*'Dashboard'!$B$14),"")</f>
        <v/>
      </c>
      <c r="AH79" s="54">
        <f>IFERROR(IF($A79="","",$AF79-$AG79),"")</f>
        <v/>
      </c>
      <c r="AI79" s="54">
        <f>IFERROR(IF($A79="","",SUM($Y79,$AB79,$AF79)),"")</f>
        <v/>
      </c>
      <c r="AJ79" s="54">
        <f>IFERROR(IF($A79="","",$R79+$AI79),"")</f>
        <v/>
      </c>
      <c r="AK79" s="53" t="n"/>
      <c r="AL79" s="53" t="n"/>
      <c r="AM79" s="53" t="n"/>
      <c r="AN79" s="53" t="n"/>
      <c r="AO79" s="53" t="n"/>
      <c r="AP79" s="54">
        <f>IFERROR(IF($A79="","",SUM($AK79:$AO79)),"")</f>
        <v/>
      </c>
      <c r="AQ79" s="54">
        <f>IFERROR(IF($A79="","",$AP79-$AJ79),"")</f>
        <v/>
      </c>
      <c r="AR79" s="30">
        <f>IFERROR(IF($A79="","",IF(AND($AQ79&lt;='Dashboard'!$B$11,$AQ79&gt;=0-'Dashboard'!$B$11),"Balanced","Investigate")),"")</f>
        <v/>
      </c>
      <c r="AS79" s="36" t="n"/>
      <c r="AT79" s="36" t="n"/>
      <c r="AU79" s="36" t="n"/>
      <c r="AV79" s="52" t="n"/>
      <c r="AW79" s="36" t="n"/>
      <c r="AX79" s="37">
        <f>IFERROR(IF($A79="","",IF($AS79="","Missing preparer",IF($F79&gt;$E79,"Rooms sold exceed sellable rooms",IF(OR($AQ79&gt;'Dashboard'!$B$11,$AQ79&lt;0-'Dashboard'!$B$11),"Reconciliation exception","OK")))),"")</f>
        <v/>
      </c>
    </row>
    <row r="80">
      <c r="A80" s="52" t="n"/>
      <c r="B80" s="30">
        <f>IFERROR(IF($A80="","",VLOOKUP(MOD($A80-DATE(2026,1,5),7),'Instructions'!$H$2:$I$8,2,0)),"")</f>
        <v/>
      </c>
      <c r="C80" s="31" t="n"/>
      <c r="D80" s="31" t="n"/>
      <c r="E80" s="32">
        <f>IFERROR(IF($A80="","",MAX(0,$C80-$D80)),"")</f>
        <v/>
      </c>
      <c r="F80" s="31" t="n"/>
      <c r="G80" s="31" t="n"/>
      <c r="H80" s="33">
        <f>IFERROR(IF($A80="","",$F80/$E80),"")</f>
        <v/>
      </c>
      <c r="I80" s="53" t="n"/>
      <c r="J80" s="53" t="n"/>
      <c r="K80" s="53" t="n"/>
      <c r="L80" s="53" t="n"/>
      <c r="M80" s="53" t="n"/>
      <c r="N80" s="53" t="n"/>
      <c r="O80" s="54">
        <f>IFERROR(IF($A80="","",SUM($I80:$N80)),"")</f>
        <v/>
      </c>
      <c r="P80" s="53" t="n"/>
      <c r="Q80" s="53" t="n"/>
      <c r="R80" s="54">
        <f>IFERROR(IF($A80="","",$O80-$P80+$Q80),"")</f>
        <v/>
      </c>
      <c r="S80" s="54">
        <f>IFERROR(IF($A80="","",SUM($J80:$K80)),"")</f>
        <v/>
      </c>
      <c r="T80" s="54">
        <f>IFERROR(IF($A80="","",SUM($L80:$N80)),"")</f>
        <v/>
      </c>
      <c r="U80" s="54">
        <f>IFERROR(IF($A80="","",$I80/$F80),"")</f>
        <v/>
      </c>
      <c r="V80" s="54">
        <f>IFERROR(IF($A80="","",$I80/$C80),"")</f>
        <v/>
      </c>
      <c r="W80" s="53" t="n"/>
      <c r="X80" s="53" t="n"/>
      <c r="Y80" s="53" t="n"/>
      <c r="Z80" s="54">
        <f>IFERROR(IF($A80="","",$W80*'Dashboard'!$B$12),"")</f>
        <v/>
      </c>
      <c r="AA80" s="54">
        <f>IFERROR(IF($A80="","",$Y80-$Z80),"")</f>
        <v/>
      </c>
      <c r="AB80" s="53" t="n"/>
      <c r="AC80" s="54">
        <f>IFERROR(IF($A80="","",$X80*'Dashboard'!$B$13),"")</f>
        <v/>
      </c>
      <c r="AD80" s="54">
        <f>IFERROR(IF($A80="","",$AB80-$AC80),"")</f>
        <v/>
      </c>
      <c r="AE80" s="53" t="n"/>
      <c r="AF80" s="53" t="n"/>
      <c r="AG80" s="54">
        <f>IFERROR(IF($A80="","",$AE80*'Dashboard'!$B$14),"")</f>
        <v/>
      </c>
      <c r="AH80" s="54">
        <f>IFERROR(IF($A80="","",$AF80-$AG80),"")</f>
        <v/>
      </c>
      <c r="AI80" s="54">
        <f>IFERROR(IF($A80="","",SUM($Y80,$AB80,$AF80)),"")</f>
        <v/>
      </c>
      <c r="AJ80" s="54">
        <f>IFERROR(IF($A80="","",$R80+$AI80),"")</f>
        <v/>
      </c>
      <c r="AK80" s="53" t="n"/>
      <c r="AL80" s="53" t="n"/>
      <c r="AM80" s="53" t="n"/>
      <c r="AN80" s="53" t="n"/>
      <c r="AO80" s="53" t="n"/>
      <c r="AP80" s="54">
        <f>IFERROR(IF($A80="","",SUM($AK80:$AO80)),"")</f>
        <v/>
      </c>
      <c r="AQ80" s="54">
        <f>IFERROR(IF($A80="","",$AP80-$AJ80),"")</f>
        <v/>
      </c>
      <c r="AR80" s="30">
        <f>IFERROR(IF($A80="","",IF(AND($AQ80&lt;='Dashboard'!$B$11,$AQ80&gt;=0-'Dashboard'!$B$11),"Balanced","Investigate")),"")</f>
        <v/>
      </c>
      <c r="AS80" s="36" t="n"/>
      <c r="AT80" s="36" t="n"/>
      <c r="AU80" s="36" t="n"/>
      <c r="AV80" s="52" t="n"/>
      <c r="AW80" s="36" t="n"/>
      <c r="AX80" s="37">
        <f>IFERROR(IF($A80="","",IF($AS80="","Missing preparer",IF($F80&gt;$E80,"Rooms sold exceed sellable rooms",IF(OR($AQ80&gt;'Dashboard'!$B$11,$AQ80&lt;0-'Dashboard'!$B$11),"Reconciliation exception","OK")))),"")</f>
        <v/>
      </c>
    </row>
    <row r="81">
      <c r="A81" s="52" t="n"/>
      <c r="B81" s="30">
        <f>IFERROR(IF($A81="","",VLOOKUP(MOD($A81-DATE(2026,1,5),7),'Instructions'!$H$2:$I$8,2,0)),"")</f>
        <v/>
      </c>
      <c r="C81" s="31" t="n"/>
      <c r="D81" s="31" t="n"/>
      <c r="E81" s="32">
        <f>IFERROR(IF($A81="","",MAX(0,$C81-$D81)),"")</f>
        <v/>
      </c>
      <c r="F81" s="31" t="n"/>
      <c r="G81" s="31" t="n"/>
      <c r="H81" s="33">
        <f>IFERROR(IF($A81="","",$F81/$E81),"")</f>
        <v/>
      </c>
      <c r="I81" s="53" t="n"/>
      <c r="J81" s="53" t="n"/>
      <c r="K81" s="53" t="n"/>
      <c r="L81" s="53" t="n"/>
      <c r="M81" s="53" t="n"/>
      <c r="N81" s="53" t="n"/>
      <c r="O81" s="54">
        <f>IFERROR(IF($A81="","",SUM($I81:$N81)),"")</f>
        <v/>
      </c>
      <c r="P81" s="53" t="n"/>
      <c r="Q81" s="53" t="n"/>
      <c r="R81" s="54">
        <f>IFERROR(IF($A81="","",$O81-$P81+$Q81),"")</f>
        <v/>
      </c>
      <c r="S81" s="54">
        <f>IFERROR(IF($A81="","",SUM($J81:$K81)),"")</f>
        <v/>
      </c>
      <c r="T81" s="54">
        <f>IFERROR(IF($A81="","",SUM($L81:$N81)),"")</f>
        <v/>
      </c>
      <c r="U81" s="54">
        <f>IFERROR(IF($A81="","",$I81/$F81),"")</f>
        <v/>
      </c>
      <c r="V81" s="54">
        <f>IFERROR(IF($A81="","",$I81/$C81),"")</f>
        <v/>
      </c>
      <c r="W81" s="53" t="n"/>
      <c r="X81" s="53" t="n"/>
      <c r="Y81" s="53" t="n"/>
      <c r="Z81" s="54">
        <f>IFERROR(IF($A81="","",$W81*'Dashboard'!$B$12),"")</f>
        <v/>
      </c>
      <c r="AA81" s="54">
        <f>IFERROR(IF($A81="","",$Y81-$Z81),"")</f>
        <v/>
      </c>
      <c r="AB81" s="53" t="n"/>
      <c r="AC81" s="54">
        <f>IFERROR(IF($A81="","",$X81*'Dashboard'!$B$13),"")</f>
        <v/>
      </c>
      <c r="AD81" s="54">
        <f>IFERROR(IF($A81="","",$AB81-$AC81),"")</f>
        <v/>
      </c>
      <c r="AE81" s="53" t="n"/>
      <c r="AF81" s="53" t="n"/>
      <c r="AG81" s="54">
        <f>IFERROR(IF($A81="","",$AE81*'Dashboard'!$B$14),"")</f>
        <v/>
      </c>
      <c r="AH81" s="54">
        <f>IFERROR(IF($A81="","",$AF81-$AG81),"")</f>
        <v/>
      </c>
      <c r="AI81" s="54">
        <f>IFERROR(IF($A81="","",SUM($Y81,$AB81,$AF81)),"")</f>
        <v/>
      </c>
      <c r="AJ81" s="54">
        <f>IFERROR(IF($A81="","",$R81+$AI81),"")</f>
        <v/>
      </c>
      <c r="AK81" s="53" t="n"/>
      <c r="AL81" s="53" t="n"/>
      <c r="AM81" s="53" t="n"/>
      <c r="AN81" s="53" t="n"/>
      <c r="AO81" s="53" t="n"/>
      <c r="AP81" s="54">
        <f>IFERROR(IF($A81="","",SUM($AK81:$AO81)),"")</f>
        <v/>
      </c>
      <c r="AQ81" s="54">
        <f>IFERROR(IF($A81="","",$AP81-$AJ81),"")</f>
        <v/>
      </c>
      <c r="AR81" s="30">
        <f>IFERROR(IF($A81="","",IF(AND($AQ81&lt;='Dashboard'!$B$11,$AQ81&gt;=0-'Dashboard'!$B$11),"Balanced","Investigate")),"")</f>
        <v/>
      </c>
      <c r="AS81" s="36" t="n"/>
      <c r="AT81" s="36" t="n"/>
      <c r="AU81" s="36" t="n"/>
      <c r="AV81" s="52" t="n"/>
      <c r="AW81" s="36" t="n"/>
      <c r="AX81" s="37">
        <f>IFERROR(IF($A81="","",IF($AS81="","Missing preparer",IF($F81&gt;$E81,"Rooms sold exceed sellable rooms",IF(OR($AQ81&gt;'Dashboard'!$B$11,$AQ81&lt;0-'Dashboard'!$B$11),"Reconciliation exception","OK")))),"")</f>
        <v/>
      </c>
    </row>
    <row r="82">
      <c r="A82" s="52" t="n"/>
      <c r="B82" s="30">
        <f>IFERROR(IF($A82="","",VLOOKUP(MOD($A82-DATE(2026,1,5),7),'Instructions'!$H$2:$I$8,2,0)),"")</f>
        <v/>
      </c>
      <c r="C82" s="31" t="n"/>
      <c r="D82" s="31" t="n"/>
      <c r="E82" s="32">
        <f>IFERROR(IF($A82="","",MAX(0,$C82-$D82)),"")</f>
        <v/>
      </c>
      <c r="F82" s="31" t="n"/>
      <c r="G82" s="31" t="n"/>
      <c r="H82" s="33">
        <f>IFERROR(IF($A82="","",$F82/$E82),"")</f>
        <v/>
      </c>
      <c r="I82" s="53" t="n"/>
      <c r="J82" s="53" t="n"/>
      <c r="K82" s="53" t="n"/>
      <c r="L82" s="53" t="n"/>
      <c r="M82" s="53" t="n"/>
      <c r="N82" s="53" t="n"/>
      <c r="O82" s="54">
        <f>IFERROR(IF($A82="","",SUM($I82:$N82)),"")</f>
        <v/>
      </c>
      <c r="P82" s="53" t="n"/>
      <c r="Q82" s="53" t="n"/>
      <c r="R82" s="54">
        <f>IFERROR(IF($A82="","",$O82-$P82+$Q82),"")</f>
        <v/>
      </c>
      <c r="S82" s="54">
        <f>IFERROR(IF($A82="","",SUM($J82:$K82)),"")</f>
        <v/>
      </c>
      <c r="T82" s="54">
        <f>IFERROR(IF($A82="","",SUM($L82:$N82)),"")</f>
        <v/>
      </c>
      <c r="U82" s="54">
        <f>IFERROR(IF($A82="","",$I82/$F82),"")</f>
        <v/>
      </c>
      <c r="V82" s="54">
        <f>IFERROR(IF($A82="","",$I82/$C82),"")</f>
        <v/>
      </c>
      <c r="W82" s="53" t="n"/>
      <c r="X82" s="53" t="n"/>
      <c r="Y82" s="53" t="n"/>
      <c r="Z82" s="54">
        <f>IFERROR(IF($A82="","",$W82*'Dashboard'!$B$12),"")</f>
        <v/>
      </c>
      <c r="AA82" s="54">
        <f>IFERROR(IF($A82="","",$Y82-$Z82),"")</f>
        <v/>
      </c>
      <c r="AB82" s="53" t="n"/>
      <c r="AC82" s="54">
        <f>IFERROR(IF($A82="","",$X82*'Dashboard'!$B$13),"")</f>
        <v/>
      </c>
      <c r="AD82" s="54">
        <f>IFERROR(IF($A82="","",$AB82-$AC82),"")</f>
        <v/>
      </c>
      <c r="AE82" s="53" t="n"/>
      <c r="AF82" s="53" t="n"/>
      <c r="AG82" s="54">
        <f>IFERROR(IF($A82="","",$AE82*'Dashboard'!$B$14),"")</f>
        <v/>
      </c>
      <c r="AH82" s="54">
        <f>IFERROR(IF($A82="","",$AF82-$AG82),"")</f>
        <v/>
      </c>
      <c r="AI82" s="54">
        <f>IFERROR(IF($A82="","",SUM($Y82,$AB82,$AF82)),"")</f>
        <v/>
      </c>
      <c r="AJ82" s="54">
        <f>IFERROR(IF($A82="","",$R82+$AI82),"")</f>
        <v/>
      </c>
      <c r="AK82" s="53" t="n"/>
      <c r="AL82" s="53" t="n"/>
      <c r="AM82" s="53" t="n"/>
      <c r="AN82" s="53" t="n"/>
      <c r="AO82" s="53" t="n"/>
      <c r="AP82" s="54">
        <f>IFERROR(IF($A82="","",SUM($AK82:$AO82)),"")</f>
        <v/>
      </c>
      <c r="AQ82" s="54">
        <f>IFERROR(IF($A82="","",$AP82-$AJ82),"")</f>
        <v/>
      </c>
      <c r="AR82" s="30">
        <f>IFERROR(IF($A82="","",IF(AND($AQ82&lt;='Dashboard'!$B$11,$AQ82&gt;=0-'Dashboard'!$B$11),"Balanced","Investigate")),"")</f>
        <v/>
      </c>
      <c r="AS82" s="36" t="n"/>
      <c r="AT82" s="36" t="n"/>
      <c r="AU82" s="36" t="n"/>
      <c r="AV82" s="52" t="n"/>
      <c r="AW82" s="36" t="n"/>
      <c r="AX82" s="37">
        <f>IFERROR(IF($A82="","",IF($AS82="","Missing preparer",IF($F82&gt;$E82,"Rooms sold exceed sellable rooms",IF(OR($AQ82&gt;'Dashboard'!$B$11,$AQ82&lt;0-'Dashboard'!$B$11),"Reconciliation exception","OK")))),"")</f>
        <v/>
      </c>
    </row>
    <row r="83">
      <c r="A83" s="52" t="n"/>
      <c r="B83" s="30">
        <f>IFERROR(IF($A83="","",VLOOKUP(MOD($A83-DATE(2026,1,5),7),'Instructions'!$H$2:$I$8,2,0)),"")</f>
        <v/>
      </c>
      <c r="C83" s="31" t="n"/>
      <c r="D83" s="31" t="n"/>
      <c r="E83" s="32">
        <f>IFERROR(IF($A83="","",MAX(0,$C83-$D83)),"")</f>
        <v/>
      </c>
      <c r="F83" s="31" t="n"/>
      <c r="G83" s="31" t="n"/>
      <c r="H83" s="33">
        <f>IFERROR(IF($A83="","",$F83/$E83),"")</f>
        <v/>
      </c>
      <c r="I83" s="53" t="n"/>
      <c r="J83" s="53" t="n"/>
      <c r="K83" s="53" t="n"/>
      <c r="L83" s="53" t="n"/>
      <c r="M83" s="53" t="n"/>
      <c r="N83" s="53" t="n"/>
      <c r="O83" s="54">
        <f>IFERROR(IF($A83="","",SUM($I83:$N83)),"")</f>
        <v/>
      </c>
      <c r="P83" s="53" t="n"/>
      <c r="Q83" s="53" t="n"/>
      <c r="R83" s="54">
        <f>IFERROR(IF($A83="","",$O83-$P83+$Q83),"")</f>
        <v/>
      </c>
      <c r="S83" s="54">
        <f>IFERROR(IF($A83="","",SUM($J83:$K83)),"")</f>
        <v/>
      </c>
      <c r="T83" s="54">
        <f>IFERROR(IF($A83="","",SUM($L83:$N83)),"")</f>
        <v/>
      </c>
      <c r="U83" s="54">
        <f>IFERROR(IF($A83="","",$I83/$F83),"")</f>
        <v/>
      </c>
      <c r="V83" s="54">
        <f>IFERROR(IF($A83="","",$I83/$C83),"")</f>
        <v/>
      </c>
      <c r="W83" s="53" t="n"/>
      <c r="X83" s="53" t="n"/>
      <c r="Y83" s="53" t="n"/>
      <c r="Z83" s="54">
        <f>IFERROR(IF($A83="","",$W83*'Dashboard'!$B$12),"")</f>
        <v/>
      </c>
      <c r="AA83" s="54">
        <f>IFERROR(IF($A83="","",$Y83-$Z83),"")</f>
        <v/>
      </c>
      <c r="AB83" s="53" t="n"/>
      <c r="AC83" s="54">
        <f>IFERROR(IF($A83="","",$X83*'Dashboard'!$B$13),"")</f>
        <v/>
      </c>
      <c r="AD83" s="54">
        <f>IFERROR(IF($A83="","",$AB83-$AC83),"")</f>
        <v/>
      </c>
      <c r="AE83" s="53" t="n"/>
      <c r="AF83" s="53" t="n"/>
      <c r="AG83" s="54">
        <f>IFERROR(IF($A83="","",$AE83*'Dashboard'!$B$14),"")</f>
        <v/>
      </c>
      <c r="AH83" s="54">
        <f>IFERROR(IF($A83="","",$AF83-$AG83),"")</f>
        <v/>
      </c>
      <c r="AI83" s="54">
        <f>IFERROR(IF($A83="","",SUM($Y83,$AB83,$AF83)),"")</f>
        <v/>
      </c>
      <c r="AJ83" s="54">
        <f>IFERROR(IF($A83="","",$R83+$AI83),"")</f>
        <v/>
      </c>
      <c r="AK83" s="53" t="n"/>
      <c r="AL83" s="53" t="n"/>
      <c r="AM83" s="53" t="n"/>
      <c r="AN83" s="53" t="n"/>
      <c r="AO83" s="53" t="n"/>
      <c r="AP83" s="54">
        <f>IFERROR(IF($A83="","",SUM($AK83:$AO83)),"")</f>
        <v/>
      </c>
      <c r="AQ83" s="54">
        <f>IFERROR(IF($A83="","",$AP83-$AJ83),"")</f>
        <v/>
      </c>
      <c r="AR83" s="30">
        <f>IFERROR(IF($A83="","",IF(AND($AQ83&lt;='Dashboard'!$B$11,$AQ83&gt;=0-'Dashboard'!$B$11),"Balanced","Investigate")),"")</f>
        <v/>
      </c>
      <c r="AS83" s="36" t="n"/>
      <c r="AT83" s="36" t="n"/>
      <c r="AU83" s="36" t="n"/>
      <c r="AV83" s="52" t="n"/>
      <c r="AW83" s="36" t="n"/>
      <c r="AX83" s="37">
        <f>IFERROR(IF($A83="","",IF($AS83="","Missing preparer",IF($F83&gt;$E83,"Rooms sold exceed sellable rooms",IF(OR($AQ83&gt;'Dashboard'!$B$11,$AQ83&lt;0-'Dashboard'!$B$11),"Reconciliation exception","OK")))),"")</f>
        <v/>
      </c>
    </row>
    <row r="84">
      <c r="A84" s="52" t="n"/>
      <c r="B84" s="30">
        <f>IFERROR(IF($A84="","",VLOOKUP(MOD($A84-DATE(2026,1,5),7),'Instructions'!$H$2:$I$8,2,0)),"")</f>
        <v/>
      </c>
      <c r="C84" s="31" t="n"/>
      <c r="D84" s="31" t="n"/>
      <c r="E84" s="32">
        <f>IFERROR(IF($A84="","",MAX(0,$C84-$D84)),"")</f>
        <v/>
      </c>
      <c r="F84" s="31" t="n"/>
      <c r="G84" s="31" t="n"/>
      <c r="H84" s="33">
        <f>IFERROR(IF($A84="","",$F84/$E84),"")</f>
        <v/>
      </c>
      <c r="I84" s="53" t="n"/>
      <c r="J84" s="53" t="n"/>
      <c r="K84" s="53" t="n"/>
      <c r="L84" s="53" t="n"/>
      <c r="M84" s="53" t="n"/>
      <c r="N84" s="53" t="n"/>
      <c r="O84" s="54">
        <f>IFERROR(IF($A84="","",SUM($I84:$N84)),"")</f>
        <v/>
      </c>
      <c r="P84" s="53" t="n"/>
      <c r="Q84" s="53" t="n"/>
      <c r="R84" s="54">
        <f>IFERROR(IF($A84="","",$O84-$P84+$Q84),"")</f>
        <v/>
      </c>
      <c r="S84" s="54">
        <f>IFERROR(IF($A84="","",SUM($J84:$K84)),"")</f>
        <v/>
      </c>
      <c r="T84" s="54">
        <f>IFERROR(IF($A84="","",SUM($L84:$N84)),"")</f>
        <v/>
      </c>
      <c r="U84" s="54">
        <f>IFERROR(IF($A84="","",$I84/$F84),"")</f>
        <v/>
      </c>
      <c r="V84" s="54">
        <f>IFERROR(IF($A84="","",$I84/$C84),"")</f>
        <v/>
      </c>
      <c r="W84" s="53" t="n"/>
      <c r="X84" s="53" t="n"/>
      <c r="Y84" s="53" t="n"/>
      <c r="Z84" s="54">
        <f>IFERROR(IF($A84="","",$W84*'Dashboard'!$B$12),"")</f>
        <v/>
      </c>
      <c r="AA84" s="54">
        <f>IFERROR(IF($A84="","",$Y84-$Z84),"")</f>
        <v/>
      </c>
      <c r="AB84" s="53" t="n"/>
      <c r="AC84" s="54">
        <f>IFERROR(IF($A84="","",$X84*'Dashboard'!$B$13),"")</f>
        <v/>
      </c>
      <c r="AD84" s="54">
        <f>IFERROR(IF($A84="","",$AB84-$AC84),"")</f>
        <v/>
      </c>
      <c r="AE84" s="53" t="n"/>
      <c r="AF84" s="53" t="n"/>
      <c r="AG84" s="54">
        <f>IFERROR(IF($A84="","",$AE84*'Dashboard'!$B$14),"")</f>
        <v/>
      </c>
      <c r="AH84" s="54">
        <f>IFERROR(IF($A84="","",$AF84-$AG84),"")</f>
        <v/>
      </c>
      <c r="AI84" s="54">
        <f>IFERROR(IF($A84="","",SUM($Y84,$AB84,$AF84)),"")</f>
        <v/>
      </c>
      <c r="AJ84" s="54">
        <f>IFERROR(IF($A84="","",$R84+$AI84),"")</f>
        <v/>
      </c>
      <c r="AK84" s="53" t="n"/>
      <c r="AL84" s="53" t="n"/>
      <c r="AM84" s="53" t="n"/>
      <c r="AN84" s="53" t="n"/>
      <c r="AO84" s="53" t="n"/>
      <c r="AP84" s="54">
        <f>IFERROR(IF($A84="","",SUM($AK84:$AO84)),"")</f>
        <v/>
      </c>
      <c r="AQ84" s="54">
        <f>IFERROR(IF($A84="","",$AP84-$AJ84),"")</f>
        <v/>
      </c>
      <c r="AR84" s="30">
        <f>IFERROR(IF($A84="","",IF(AND($AQ84&lt;='Dashboard'!$B$11,$AQ84&gt;=0-'Dashboard'!$B$11),"Balanced","Investigate")),"")</f>
        <v/>
      </c>
      <c r="AS84" s="36" t="n"/>
      <c r="AT84" s="36" t="n"/>
      <c r="AU84" s="36" t="n"/>
      <c r="AV84" s="52" t="n"/>
      <c r="AW84" s="36" t="n"/>
      <c r="AX84" s="37">
        <f>IFERROR(IF($A84="","",IF($AS84="","Missing preparer",IF($F84&gt;$E84,"Rooms sold exceed sellable rooms",IF(OR($AQ84&gt;'Dashboard'!$B$11,$AQ84&lt;0-'Dashboard'!$B$11),"Reconciliation exception","OK")))),"")</f>
        <v/>
      </c>
    </row>
    <row r="85">
      <c r="A85" s="52" t="n"/>
      <c r="B85" s="30">
        <f>IFERROR(IF($A85="","",VLOOKUP(MOD($A85-DATE(2026,1,5),7),'Instructions'!$H$2:$I$8,2,0)),"")</f>
        <v/>
      </c>
      <c r="C85" s="31" t="n"/>
      <c r="D85" s="31" t="n"/>
      <c r="E85" s="32">
        <f>IFERROR(IF($A85="","",MAX(0,$C85-$D85)),"")</f>
        <v/>
      </c>
      <c r="F85" s="31" t="n"/>
      <c r="G85" s="31" t="n"/>
      <c r="H85" s="33">
        <f>IFERROR(IF($A85="","",$F85/$E85),"")</f>
        <v/>
      </c>
      <c r="I85" s="53" t="n"/>
      <c r="J85" s="53" t="n"/>
      <c r="K85" s="53" t="n"/>
      <c r="L85" s="53" t="n"/>
      <c r="M85" s="53" t="n"/>
      <c r="N85" s="53" t="n"/>
      <c r="O85" s="54">
        <f>IFERROR(IF($A85="","",SUM($I85:$N85)),"")</f>
        <v/>
      </c>
      <c r="P85" s="53" t="n"/>
      <c r="Q85" s="53" t="n"/>
      <c r="R85" s="54">
        <f>IFERROR(IF($A85="","",$O85-$P85+$Q85),"")</f>
        <v/>
      </c>
      <c r="S85" s="54">
        <f>IFERROR(IF($A85="","",SUM($J85:$K85)),"")</f>
        <v/>
      </c>
      <c r="T85" s="54">
        <f>IFERROR(IF($A85="","",SUM($L85:$N85)),"")</f>
        <v/>
      </c>
      <c r="U85" s="54">
        <f>IFERROR(IF($A85="","",$I85/$F85),"")</f>
        <v/>
      </c>
      <c r="V85" s="54">
        <f>IFERROR(IF($A85="","",$I85/$C85),"")</f>
        <v/>
      </c>
      <c r="W85" s="53" t="n"/>
      <c r="X85" s="53" t="n"/>
      <c r="Y85" s="53" t="n"/>
      <c r="Z85" s="54">
        <f>IFERROR(IF($A85="","",$W85*'Dashboard'!$B$12),"")</f>
        <v/>
      </c>
      <c r="AA85" s="54">
        <f>IFERROR(IF($A85="","",$Y85-$Z85),"")</f>
        <v/>
      </c>
      <c r="AB85" s="53" t="n"/>
      <c r="AC85" s="54">
        <f>IFERROR(IF($A85="","",$X85*'Dashboard'!$B$13),"")</f>
        <v/>
      </c>
      <c r="AD85" s="54">
        <f>IFERROR(IF($A85="","",$AB85-$AC85),"")</f>
        <v/>
      </c>
      <c r="AE85" s="53" t="n"/>
      <c r="AF85" s="53" t="n"/>
      <c r="AG85" s="54">
        <f>IFERROR(IF($A85="","",$AE85*'Dashboard'!$B$14),"")</f>
        <v/>
      </c>
      <c r="AH85" s="54">
        <f>IFERROR(IF($A85="","",$AF85-$AG85),"")</f>
        <v/>
      </c>
      <c r="AI85" s="54">
        <f>IFERROR(IF($A85="","",SUM($Y85,$AB85,$AF85)),"")</f>
        <v/>
      </c>
      <c r="AJ85" s="54">
        <f>IFERROR(IF($A85="","",$R85+$AI85),"")</f>
        <v/>
      </c>
      <c r="AK85" s="53" t="n"/>
      <c r="AL85" s="53" t="n"/>
      <c r="AM85" s="53" t="n"/>
      <c r="AN85" s="53" t="n"/>
      <c r="AO85" s="53" t="n"/>
      <c r="AP85" s="54">
        <f>IFERROR(IF($A85="","",SUM($AK85:$AO85)),"")</f>
        <v/>
      </c>
      <c r="AQ85" s="54">
        <f>IFERROR(IF($A85="","",$AP85-$AJ85),"")</f>
        <v/>
      </c>
      <c r="AR85" s="30">
        <f>IFERROR(IF($A85="","",IF(AND($AQ85&lt;='Dashboard'!$B$11,$AQ85&gt;=0-'Dashboard'!$B$11),"Balanced","Investigate")),"")</f>
        <v/>
      </c>
      <c r="AS85" s="36" t="n"/>
      <c r="AT85" s="36" t="n"/>
      <c r="AU85" s="36" t="n"/>
      <c r="AV85" s="52" t="n"/>
      <c r="AW85" s="36" t="n"/>
      <c r="AX85" s="37">
        <f>IFERROR(IF($A85="","",IF($AS85="","Missing preparer",IF($F85&gt;$E85,"Rooms sold exceed sellable rooms",IF(OR($AQ85&gt;'Dashboard'!$B$11,$AQ85&lt;0-'Dashboard'!$B$11),"Reconciliation exception","OK")))),"")</f>
        <v/>
      </c>
    </row>
    <row r="86">
      <c r="A86" s="52" t="n"/>
      <c r="B86" s="30">
        <f>IFERROR(IF($A86="","",VLOOKUP(MOD($A86-DATE(2026,1,5),7),'Instructions'!$H$2:$I$8,2,0)),"")</f>
        <v/>
      </c>
      <c r="C86" s="31" t="n"/>
      <c r="D86" s="31" t="n"/>
      <c r="E86" s="32">
        <f>IFERROR(IF($A86="","",MAX(0,$C86-$D86)),"")</f>
        <v/>
      </c>
      <c r="F86" s="31" t="n"/>
      <c r="G86" s="31" t="n"/>
      <c r="H86" s="33">
        <f>IFERROR(IF($A86="","",$F86/$E86),"")</f>
        <v/>
      </c>
      <c r="I86" s="53" t="n"/>
      <c r="J86" s="53" t="n"/>
      <c r="K86" s="53" t="n"/>
      <c r="L86" s="53" t="n"/>
      <c r="M86" s="53" t="n"/>
      <c r="N86" s="53" t="n"/>
      <c r="O86" s="54">
        <f>IFERROR(IF($A86="","",SUM($I86:$N86)),"")</f>
        <v/>
      </c>
      <c r="P86" s="53" t="n"/>
      <c r="Q86" s="53" t="n"/>
      <c r="R86" s="54">
        <f>IFERROR(IF($A86="","",$O86-$P86+$Q86),"")</f>
        <v/>
      </c>
      <c r="S86" s="54">
        <f>IFERROR(IF($A86="","",SUM($J86:$K86)),"")</f>
        <v/>
      </c>
      <c r="T86" s="54">
        <f>IFERROR(IF($A86="","",SUM($L86:$N86)),"")</f>
        <v/>
      </c>
      <c r="U86" s="54">
        <f>IFERROR(IF($A86="","",$I86/$F86),"")</f>
        <v/>
      </c>
      <c r="V86" s="54">
        <f>IFERROR(IF($A86="","",$I86/$C86),"")</f>
        <v/>
      </c>
      <c r="W86" s="53" t="n"/>
      <c r="X86" s="53" t="n"/>
      <c r="Y86" s="53" t="n"/>
      <c r="Z86" s="54">
        <f>IFERROR(IF($A86="","",$W86*'Dashboard'!$B$12),"")</f>
        <v/>
      </c>
      <c r="AA86" s="54">
        <f>IFERROR(IF($A86="","",$Y86-$Z86),"")</f>
        <v/>
      </c>
      <c r="AB86" s="53" t="n"/>
      <c r="AC86" s="54">
        <f>IFERROR(IF($A86="","",$X86*'Dashboard'!$B$13),"")</f>
        <v/>
      </c>
      <c r="AD86" s="54">
        <f>IFERROR(IF($A86="","",$AB86-$AC86),"")</f>
        <v/>
      </c>
      <c r="AE86" s="53" t="n"/>
      <c r="AF86" s="53" t="n"/>
      <c r="AG86" s="54">
        <f>IFERROR(IF($A86="","",$AE86*'Dashboard'!$B$14),"")</f>
        <v/>
      </c>
      <c r="AH86" s="54">
        <f>IFERROR(IF($A86="","",$AF86-$AG86),"")</f>
        <v/>
      </c>
      <c r="AI86" s="54">
        <f>IFERROR(IF($A86="","",SUM($Y86,$AB86,$AF86)),"")</f>
        <v/>
      </c>
      <c r="AJ86" s="54">
        <f>IFERROR(IF($A86="","",$R86+$AI86),"")</f>
        <v/>
      </c>
      <c r="AK86" s="53" t="n"/>
      <c r="AL86" s="53" t="n"/>
      <c r="AM86" s="53" t="n"/>
      <c r="AN86" s="53" t="n"/>
      <c r="AO86" s="53" t="n"/>
      <c r="AP86" s="54">
        <f>IFERROR(IF($A86="","",SUM($AK86:$AO86)),"")</f>
        <v/>
      </c>
      <c r="AQ86" s="54">
        <f>IFERROR(IF($A86="","",$AP86-$AJ86),"")</f>
        <v/>
      </c>
      <c r="AR86" s="30">
        <f>IFERROR(IF($A86="","",IF(AND($AQ86&lt;='Dashboard'!$B$11,$AQ86&gt;=0-'Dashboard'!$B$11),"Balanced","Investigate")),"")</f>
        <v/>
      </c>
      <c r="AS86" s="36" t="n"/>
      <c r="AT86" s="36" t="n"/>
      <c r="AU86" s="36" t="n"/>
      <c r="AV86" s="52" t="n"/>
      <c r="AW86" s="36" t="n"/>
      <c r="AX86" s="37">
        <f>IFERROR(IF($A86="","",IF($AS86="","Missing preparer",IF($F86&gt;$E86,"Rooms sold exceed sellable rooms",IF(OR($AQ86&gt;'Dashboard'!$B$11,$AQ86&lt;0-'Dashboard'!$B$11),"Reconciliation exception","OK")))),"")</f>
        <v/>
      </c>
    </row>
    <row r="87">
      <c r="A87" s="52" t="n"/>
      <c r="B87" s="30">
        <f>IFERROR(IF($A87="","",VLOOKUP(MOD($A87-DATE(2026,1,5),7),'Instructions'!$H$2:$I$8,2,0)),"")</f>
        <v/>
      </c>
      <c r="C87" s="31" t="n"/>
      <c r="D87" s="31" t="n"/>
      <c r="E87" s="32">
        <f>IFERROR(IF($A87="","",MAX(0,$C87-$D87)),"")</f>
        <v/>
      </c>
      <c r="F87" s="31" t="n"/>
      <c r="G87" s="31" t="n"/>
      <c r="H87" s="33">
        <f>IFERROR(IF($A87="","",$F87/$E87),"")</f>
        <v/>
      </c>
      <c r="I87" s="53" t="n"/>
      <c r="J87" s="53" t="n"/>
      <c r="K87" s="53" t="n"/>
      <c r="L87" s="53" t="n"/>
      <c r="M87" s="53" t="n"/>
      <c r="N87" s="53" t="n"/>
      <c r="O87" s="54">
        <f>IFERROR(IF($A87="","",SUM($I87:$N87)),"")</f>
        <v/>
      </c>
      <c r="P87" s="53" t="n"/>
      <c r="Q87" s="53" t="n"/>
      <c r="R87" s="54">
        <f>IFERROR(IF($A87="","",$O87-$P87+$Q87),"")</f>
        <v/>
      </c>
      <c r="S87" s="54">
        <f>IFERROR(IF($A87="","",SUM($J87:$K87)),"")</f>
        <v/>
      </c>
      <c r="T87" s="54">
        <f>IFERROR(IF($A87="","",SUM($L87:$N87)),"")</f>
        <v/>
      </c>
      <c r="U87" s="54">
        <f>IFERROR(IF($A87="","",$I87/$F87),"")</f>
        <v/>
      </c>
      <c r="V87" s="54">
        <f>IFERROR(IF($A87="","",$I87/$C87),"")</f>
        <v/>
      </c>
      <c r="W87" s="53" t="n"/>
      <c r="X87" s="53" t="n"/>
      <c r="Y87" s="53" t="n"/>
      <c r="Z87" s="54">
        <f>IFERROR(IF($A87="","",$W87*'Dashboard'!$B$12),"")</f>
        <v/>
      </c>
      <c r="AA87" s="54">
        <f>IFERROR(IF($A87="","",$Y87-$Z87),"")</f>
        <v/>
      </c>
      <c r="AB87" s="53" t="n"/>
      <c r="AC87" s="54">
        <f>IFERROR(IF($A87="","",$X87*'Dashboard'!$B$13),"")</f>
        <v/>
      </c>
      <c r="AD87" s="54">
        <f>IFERROR(IF($A87="","",$AB87-$AC87),"")</f>
        <v/>
      </c>
      <c r="AE87" s="53" t="n"/>
      <c r="AF87" s="53" t="n"/>
      <c r="AG87" s="54">
        <f>IFERROR(IF($A87="","",$AE87*'Dashboard'!$B$14),"")</f>
        <v/>
      </c>
      <c r="AH87" s="54">
        <f>IFERROR(IF($A87="","",$AF87-$AG87),"")</f>
        <v/>
      </c>
      <c r="AI87" s="54">
        <f>IFERROR(IF($A87="","",SUM($Y87,$AB87,$AF87)),"")</f>
        <v/>
      </c>
      <c r="AJ87" s="54">
        <f>IFERROR(IF($A87="","",$R87+$AI87),"")</f>
        <v/>
      </c>
      <c r="AK87" s="53" t="n"/>
      <c r="AL87" s="53" t="n"/>
      <c r="AM87" s="53" t="n"/>
      <c r="AN87" s="53" t="n"/>
      <c r="AO87" s="53" t="n"/>
      <c r="AP87" s="54">
        <f>IFERROR(IF($A87="","",SUM($AK87:$AO87)),"")</f>
        <v/>
      </c>
      <c r="AQ87" s="54">
        <f>IFERROR(IF($A87="","",$AP87-$AJ87),"")</f>
        <v/>
      </c>
      <c r="AR87" s="30">
        <f>IFERROR(IF($A87="","",IF(AND($AQ87&lt;='Dashboard'!$B$11,$AQ87&gt;=0-'Dashboard'!$B$11),"Balanced","Investigate")),"")</f>
        <v/>
      </c>
      <c r="AS87" s="36" t="n"/>
      <c r="AT87" s="36" t="n"/>
      <c r="AU87" s="36" t="n"/>
      <c r="AV87" s="52" t="n"/>
      <c r="AW87" s="36" t="n"/>
      <c r="AX87" s="37">
        <f>IFERROR(IF($A87="","",IF($AS87="","Missing preparer",IF($F87&gt;$E87,"Rooms sold exceed sellable rooms",IF(OR($AQ87&gt;'Dashboard'!$B$11,$AQ87&lt;0-'Dashboard'!$B$11),"Reconciliation exception","OK")))),"")</f>
        <v/>
      </c>
    </row>
    <row r="88">
      <c r="A88" s="52" t="n"/>
      <c r="B88" s="30">
        <f>IFERROR(IF($A88="","",VLOOKUP(MOD($A88-DATE(2026,1,5),7),'Instructions'!$H$2:$I$8,2,0)),"")</f>
        <v/>
      </c>
      <c r="C88" s="31" t="n"/>
      <c r="D88" s="31" t="n"/>
      <c r="E88" s="32">
        <f>IFERROR(IF($A88="","",MAX(0,$C88-$D88)),"")</f>
        <v/>
      </c>
      <c r="F88" s="31" t="n"/>
      <c r="G88" s="31" t="n"/>
      <c r="H88" s="33">
        <f>IFERROR(IF($A88="","",$F88/$E88),"")</f>
        <v/>
      </c>
      <c r="I88" s="53" t="n"/>
      <c r="J88" s="53" t="n"/>
      <c r="K88" s="53" t="n"/>
      <c r="L88" s="53" t="n"/>
      <c r="M88" s="53" t="n"/>
      <c r="N88" s="53" t="n"/>
      <c r="O88" s="54">
        <f>IFERROR(IF($A88="","",SUM($I88:$N88)),"")</f>
        <v/>
      </c>
      <c r="P88" s="53" t="n"/>
      <c r="Q88" s="53" t="n"/>
      <c r="R88" s="54">
        <f>IFERROR(IF($A88="","",$O88-$P88+$Q88),"")</f>
        <v/>
      </c>
      <c r="S88" s="54">
        <f>IFERROR(IF($A88="","",SUM($J88:$K88)),"")</f>
        <v/>
      </c>
      <c r="T88" s="54">
        <f>IFERROR(IF($A88="","",SUM($L88:$N88)),"")</f>
        <v/>
      </c>
      <c r="U88" s="54">
        <f>IFERROR(IF($A88="","",$I88/$F88),"")</f>
        <v/>
      </c>
      <c r="V88" s="54">
        <f>IFERROR(IF($A88="","",$I88/$C88),"")</f>
        <v/>
      </c>
      <c r="W88" s="53" t="n"/>
      <c r="X88" s="53" t="n"/>
      <c r="Y88" s="53" t="n"/>
      <c r="Z88" s="54">
        <f>IFERROR(IF($A88="","",$W88*'Dashboard'!$B$12),"")</f>
        <v/>
      </c>
      <c r="AA88" s="54">
        <f>IFERROR(IF($A88="","",$Y88-$Z88),"")</f>
        <v/>
      </c>
      <c r="AB88" s="53" t="n"/>
      <c r="AC88" s="54">
        <f>IFERROR(IF($A88="","",$X88*'Dashboard'!$B$13),"")</f>
        <v/>
      </c>
      <c r="AD88" s="54">
        <f>IFERROR(IF($A88="","",$AB88-$AC88),"")</f>
        <v/>
      </c>
      <c r="AE88" s="53" t="n"/>
      <c r="AF88" s="53" t="n"/>
      <c r="AG88" s="54">
        <f>IFERROR(IF($A88="","",$AE88*'Dashboard'!$B$14),"")</f>
        <v/>
      </c>
      <c r="AH88" s="54">
        <f>IFERROR(IF($A88="","",$AF88-$AG88),"")</f>
        <v/>
      </c>
      <c r="AI88" s="54">
        <f>IFERROR(IF($A88="","",SUM($Y88,$AB88,$AF88)),"")</f>
        <v/>
      </c>
      <c r="AJ88" s="54">
        <f>IFERROR(IF($A88="","",$R88+$AI88),"")</f>
        <v/>
      </c>
      <c r="AK88" s="53" t="n"/>
      <c r="AL88" s="53" t="n"/>
      <c r="AM88" s="53" t="n"/>
      <c r="AN88" s="53" t="n"/>
      <c r="AO88" s="53" t="n"/>
      <c r="AP88" s="54">
        <f>IFERROR(IF($A88="","",SUM($AK88:$AO88)),"")</f>
        <v/>
      </c>
      <c r="AQ88" s="54">
        <f>IFERROR(IF($A88="","",$AP88-$AJ88),"")</f>
        <v/>
      </c>
      <c r="AR88" s="30">
        <f>IFERROR(IF($A88="","",IF(AND($AQ88&lt;='Dashboard'!$B$11,$AQ88&gt;=0-'Dashboard'!$B$11),"Balanced","Investigate")),"")</f>
        <v/>
      </c>
      <c r="AS88" s="36" t="n"/>
      <c r="AT88" s="36" t="n"/>
      <c r="AU88" s="36" t="n"/>
      <c r="AV88" s="52" t="n"/>
      <c r="AW88" s="36" t="n"/>
      <c r="AX88" s="37">
        <f>IFERROR(IF($A88="","",IF($AS88="","Missing preparer",IF($F88&gt;$E88,"Rooms sold exceed sellable rooms",IF(OR($AQ88&gt;'Dashboard'!$B$11,$AQ88&lt;0-'Dashboard'!$B$11),"Reconciliation exception","OK")))),"")</f>
        <v/>
      </c>
    </row>
    <row r="89">
      <c r="A89" s="52" t="n"/>
      <c r="B89" s="30">
        <f>IFERROR(IF($A89="","",VLOOKUP(MOD($A89-DATE(2026,1,5),7),'Instructions'!$H$2:$I$8,2,0)),"")</f>
        <v/>
      </c>
      <c r="C89" s="31" t="n"/>
      <c r="D89" s="31" t="n"/>
      <c r="E89" s="32">
        <f>IFERROR(IF($A89="","",MAX(0,$C89-$D89)),"")</f>
        <v/>
      </c>
      <c r="F89" s="31" t="n"/>
      <c r="G89" s="31" t="n"/>
      <c r="H89" s="33">
        <f>IFERROR(IF($A89="","",$F89/$E89),"")</f>
        <v/>
      </c>
      <c r="I89" s="53" t="n"/>
      <c r="J89" s="53" t="n"/>
      <c r="K89" s="53" t="n"/>
      <c r="L89" s="53" t="n"/>
      <c r="M89" s="53" t="n"/>
      <c r="N89" s="53" t="n"/>
      <c r="O89" s="54">
        <f>IFERROR(IF($A89="","",SUM($I89:$N89)),"")</f>
        <v/>
      </c>
      <c r="P89" s="53" t="n"/>
      <c r="Q89" s="53" t="n"/>
      <c r="R89" s="54">
        <f>IFERROR(IF($A89="","",$O89-$P89+$Q89),"")</f>
        <v/>
      </c>
      <c r="S89" s="54">
        <f>IFERROR(IF($A89="","",SUM($J89:$K89)),"")</f>
        <v/>
      </c>
      <c r="T89" s="54">
        <f>IFERROR(IF($A89="","",SUM($L89:$N89)),"")</f>
        <v/>
      </c>
      <c r="U89" s="54">
        <f>IFERROR(IF($A89="","",$I89/$F89),"")</f>
        <v/>
      </c>
      <c r="V89" s="54">
        <f>IFERROR(IF($A89="","",$I89/$C89),"")</f>
        <v/>
      </c>
      <c r="W89" s="53" t="n"/>
      <c r="X89" s="53" t="n"/>
      <c r="Y89" s="53" t="n"/>
      <c r="Z89" s="54">
        <f>IFERROR(IF($A89="","",$W89*'Dashboard'!$B$12),"")</f>
        <v/>
      </c>
      <c r="AA89" s="54">
        <f>IFERROR(IF($A89="","",$Y89-$Z89),"")</f>
        <v/>
      </c>
      <c r="AB89" s="53" t="n"/>
      <c r="AC89" s="54">
        <f>IFERROR(IF($A89="","",$X89*'Dashboard'!$B$13),"")</f>
        <v/>
      </c>
      <c r="AD89" s="54">
        <f>IFERROR(IF($A89="","",$AB89-$AC89),"")</f>
        <v/>
      </c>
      <c r="AE89" s="53" t="n"/>
      <c r="AF89" s="53" t="n"/>
      <c r="AG89" s="54">
        <f>IFERROR(IF($A89="","",$AE89*'Dashboard'!$B$14),"")</f>
        <v/>
      </c>
      <c r="AH89" s="54">
        <f>IFERROR(IF($A89="","",$AF89-$AG89),"")</f>
        <v/>
      </c>
      <c r="AI89" s="54">
        <f>IFERROR(IF($A89="","",SUM($Y89,$AB89,$AF89)),"")</f>
        <v/>
      </c>
      <c r="AJ89" s="54">
        <f>IFERROR(IF($A89="","",$R89+$AI89),"")</f>
        <v/>
      </c>
      <c r="AK89" s="53" t="n"/>
      <c r="AL89" s="53" t="n"/>
      <c r="AM89" s="53" t="n"/>
      <c r="AN89" s="53" t="n"/>
      <c r="AO89" s="53" t="n"/>
      <c r="AP89" s="54">
        <f>IFERROR(IF($A89="","",SUM($AK89:$AO89)),"")</f>
        <v/>
      </c>
      <c r="AQ89" s="54">
        <f>IFERROR(IF($A89="","",$AP89-$AJ89),"")</f>
        <v/>
      </c>
      <c r="AR89" s="30">
        <f>IFERROR(IF($A89="","",IF(AND($AQ89&lt;='Dashboard'!$B$11,$AQ89&gt;=0-'Dashboard'!$B$11),"Balanced","Investigate")),"")</f>
        <v/>
      </c>
      <c r="AS89" s="36" t="n"/>
      <c r="AT89" s="36" t="n"/>
      <c r="AU89" s="36" t="n"/>
      <c r="AV89" s="52" t="n"/>
      <c r="AW89" s="36" t="n"/>
      <c r="AX89" s="37">
        <f>IFERROR(IF($A89="","",IF($AS89="","Missing preparer",IF($F89&gt;$E89,"Rooms sold exceed sellable rooms",IF(OR($AQ89&gt;'Dashboard'!$B$11,$AQ89&lt;0-'Dashboard'!$B$11),"Reconciliation exception","OK")))),"")</f>
        <v/>
      </c>
    </row>
    <row r="90">
      <c r="A90" s="52" t="n"/>
      <c r="B90" s="30">
        <f>IFERROR(IF($A90="","",VLOOKUP(MOD($A90-DATE(2026,1,5),7),'Instructions'!$H$2:$I$8,2,0)),"")</f>
        <v/>
      </c>
      <c r="C90" s="31" t="n"/>
      <c r="D90" s="31" t="n"/>
      <c r="E90" s="32">
        <f>IFERROR(IF($A90="","",MAX(0,$C90-$D90)),"")</f>
        <v/>
      </c>
      <c r="F90" s="31" t="n"/>
      <c r="G90" s="31" t="n"/>
      <c r="H90" s="33">
        <f>IFERROR(IF($A90="","",$F90/$E90),"")</f>
        <v/>
      </c>
      <c r="I90" s="53" t="n"/>
      <c r="J90" s="53" t="n"/>
      <c r="K90" s="53" t="n"/>
      <c r="L90" s="53" t="n"/>
      <c r="M90" s="53" t="n"/>
      <c r="N90" s="53" t="n"/>
      <c r="O90" s="54">
        <f>IFERROR(IF($A90="","",SUM($I90:$N90)),"")</f>
        <v/>
      </c>
      <c r="P90" s="53" t="n"/>
      <c r="Q90" s="53" t="n"/>
      <c r="R90" s="54">
        <f>IFERROR(IF($A90="","",$O90-$P90+$Q90),"")</f>
        <v/>
      </c>
      <c r="S90" s="54">
        <f>IFERROR(IF($A90="","",SUM($J90:$K90)),"")</f>
        <v/>
      </c>
      <c r="T90" s="54">
        <f>IFERROR(IF($A90="","",SUM($L90:$N90)),"")</f>
        <v/>
      </c>
      <c r="U90" s="54">
        <f>IFERROR(IF($A90="","",$I90/$F90),"")</f>
        <v/>
      </c>
      <c r="V90" s="54">
        <f>IFERROR(IF($A90="","",$I90/$C90),"")</f>
        <v/>
      </c>
      <c r="W90" s="53" t="n"/>
      <c r="X90" s="53" t="n"/>
      <c r="Y90" s="53" t="n"/>
      <c r="Z90" s="54">
        <f>IFERROR(IF($A90="","",$W90*'Dashboard'!$B$12),"")</f>
        <v/>
      </c>
      <c r="AA90" s="54">
        <f>IFERROR(IF($A90="","",$Y90-$Z90),"")</f>
        <v/>
      </c>
      <c r="AB90" s="53" t="n"/>
      <c r="AC90" s="54">
        <f>IFERROR(IF($A90="","",$X90*'Dashboard'!$B$13),"")</f>
        <v/>
      </c>
      <c r="AD90" s="54">
        <f>IFERROR(IF($A90="","",$AB90-$AC90),"")</f>
        <v/>
      </c>
      <c r="AE90" s="53" t="n"/>
      <c r="AF90" s="53" t="n"/>
      <c r="AG90" s="54">
        <f>IFERROR(IF($A90="","",$AE90*'Dashboard'!$B$14),"")</f>
        <v/>
      </c>
      <c r="AH90" s="54">
        <f>IFERROR(IF($A90="","",$AF90-$AG90),"")</f>
        <v/>
      </c>
      <c r="AI90" s="54">
        <f>IFERROR(IF($A90="","",SUM($Y90,$AB90,$AF90)),"")</f>
        <v/>
      </c>
      <c r="AJ90" s="54">
        <f>IFERROR(IF($A90="","",$R90+$AI90),"")</f>
        <v/>
      </c>
      <c r="AK90" s="53" t="n"/>
      <c r="AL90" s="53" t="n"/>
      <c r="AM90" s="53" t="n"/>
      <c r="AN90" s="53" t="n"/>
      <c r="AO90" s="53" t="n"/>
      <c r="AP90" s="54">
        <f>IFERROR(IF($A90="","",SUM($AK90:$AO90)),"")</f>
        <v/>
      </c>
      <c r="AQ90" s="54">
        <f>IFERROR(IF($A90="","",$AP90-$AJ90),"")</f>
        <v/>
      </c>
      <c r="AR90" s="30">
        <f>IFERROR(IF($A90="","",IF(AND($AQ90&lt;='Dashboard'!$B$11,$AQ90&gt;=0-'Dashboard'!$B$11),"Balanced","Investigate")),"")</f>
        <v/>
      </c>
      <c r="AS90" s="36" t="n"/>
      <c r="AT90" s="36" t="n"/>
      <c r="AU90" s="36" t="n"/>
      <c r="AV90" s="52" t="n"/>
      <c r="AW90" s="36" t="n"/>
      <c r="AX90" s="37">
        <f>IFERROR(IF($A90="","",IF($AS90="","Missing preparer",IF($F90&gt;$E90,"Rooms sold exceed sellable rooms",IF(OR($AQ90&gt;'Dashboard'!$B$11,$AQ90&lt;0-'Dashboard'!$B$11),"Reconciliation exception","OK")))),"")</f>
        <v/>
      </c>
    </row>
    <row r="91">
      <c r="A91" s="52" t="n"/>
      <c r="B91" s="30">
        <f>IFERROR(IF($A91="","",VLOOKUP(MOD($A91-DATE(2026,1,5),7),'Instructions'!$H$2:$I$8,2,0)),"")</f>
        <v/>
      </c>
      <c r="C91" s="31" t="n"/>
      <c r="D91" s="31" t="n"/>
      <c r="E91" s="32">
        <f>IFERROR(IF($A91="","",MAX(0,$C91-$D91)),"")</f>
        <v/>
      </c>
      <c r="F91" s="31" t="n"/>
      <c r="G91" s="31" t="n"/>
      <c r="H91" s="33">
        <f>IFERROR(IF($A91="","",$F91/$E91),"")</f>
        <v/>
      </c>
      <c r="I91" s="53" t="n"/>
      <c r="J91" s="53" t="n"/>
      <c r="K91" s="53" t="n"/>
      <c r="L91" s="53" t="n"/>
      <c r="M91" s="53" t="n"/>
      <c r="N91" s="53" t="n"/>
      <c r="O91" s="54">
        <f>IFERROR(IF($A91="","",SUM($I91:$N91)),"")</f>
        <v/>
      </c>
      <c r="P91" s="53" t="n"/>
      <c r="Q91" s="53" t="n"/>
      <c r="R91" s="54">
        <f>IFERROR(IF($A91="","",$O91-$P91+$Q91),"")</f>
        <v/>
      </c>
      <c r="S91" s="54">
        <f>IFERROR(IF($A91="","",SUM($J91:$K91)),"")</f>
        <v/>
      </c>
      <c r="T91" s="54">
        <f>IFERROR(IF($A91="","",SUM($L91:$N91)),"")</f>
        <v/>
      </c>
      <c r="U91" s="54">
        <f>IFERROR(IF($A91="","",$I91/$F91),"")</f>
        <v/>
      </c>
      <c r="V91" s="54">
        <f>IFERROR(IF($A91="","",$I91/$C91),"")</f>
        <v/>
      </c>
      <c r="W91" s="53" t="n"/>
      <c r="X91" s="53" t="n"/>
      <c r="Y91" s="53" t="n"/>
      <c r="Z91" s="54">
        <f>IFERROR(IF($A91="","",$W91*'Dashboard'!$B$12),"")</f>
        <v/>
      </c>
      <c r="AA91" s="54">
        <f>IFERROR(IF($A91="","",$Y91-$Z91),"")</f>
        <v/>
      </c>
      <c r="AB91" s="53" t="n"/>
      <c r="AC91" s="54">
        <f>IFERROR(IF($A91="","",$X91*'Dashboard'!$B$13),"")</f>
        <v/>
      </c>
      <c r="AD91" s="54">
        <f>IFERROR(IF($A91="","",$AB91-$AC91),"")</f>
        <v/>
      </c>
      <c r="AE91" s="53" t="n"/>
      <c r="AF91" s="53" t="n"/>
      <c r="AG91" s="54">
        <f>IFERROR(IF($A91="","",$AE91*'Dashboard'!$B$14),"")</f>
        <v/>
      </c>
      <c r="AH91" s="54">
        <f>IFERROR(IF($A91="","",$AF91-$AG91),"")</f>
        <v/>
      </c>
      <c r="AI91" s="54">
        <f>IFERROR(IF($A91="","",SUM($Y91,$AB91,$AF91)),"")</f>
        <v/>
      </c>
      <c r="AJ91" s="54">
        <f>IFERROR(IF($A91="","",$R91+$AI91),"")</f>
        <v/>
      </c>
      <c r="AK91" s="53" t="n"/>
      <c r="AL91" s="53" t="n"/>
      <c r="AM91" s="53" t="n"/>
      <c r="AN91" s="53" t="n"/>
      <c r="AO91" s="53" t="n"/>
      <c r="AP91" s="54">
        <f>IFERROR(IF($A91="","",SUM($AK91:$AO91)),"")</f>
        <v/>
      </c>
      <c r="AQ91" s="54">
        <f>IFERROR(IF($A91="","",$AP91-$AJ91),"")</f>
        <v/>
      </c>
      <c r="AR91" s="30">
        <f>IFERROR(IF($A91="","",IF(AND($AQ91&lt;='Dashboard'!$B$11,$AQ91&gt;=0-'Dashboard'!$B$11),"Balanced","Investigate")),"")</f>
        <v/>
      </c>
      <c r="AS91" s="36" t="n"/>
      <c r="AT91" s="36" t="n"/>
      <c r="AU91" s="36" t="n"/>
      <c r="AV91" s="52" t="n"/>
      <c r="AW91" s="36" t="n"/>
      <c r="AX91" s="37">
        <f>IFERROR(IF($A91="","",IF($AS91="","Missing preparer",IF($F91&gt;$E91,"Rooms sold exceed sellable rooms",IF(OR($AQ91&gt;'Dashboard'!$B$11,$AQ91&lt;0-'Dashboard'!$B$11),"Reconciliation exception","OK")))),"")</f>
        <v/>
      </c>
    </row>
    <row r="92">
      <c r="A92" s="52" t="n"/>
      <c r="B92" s="30">
        <f>IFERROR(IF($A92="","",VLOOKUP(MOD($A92-DATE(2026,1,5),7),'Instructions'!$H$2:$I$8,2,0)),"")</f>
        <v/>
      </c>
      <c r="C92" s="31" t="n"/>
      <c r="D92" s="31" t="n"/>
      <c r="E92" s="32">
        <f>IFERROR(IF($A92="","",MAX(0,$C92-$D92)),"")</f>
        <v/>
      </c>
      <c r="F92" s="31" t="n"/>
      <c r="G92" s="31" t="n"/>
      <c r="H92" s="33">
        <f>IFERROR(IF($A92="","",$F92/$E92),"")</f>
        <v/>
      </c>
      <c r="I92" s="53" t="n"/>
      <c r="J92" s="53" t="n"/>
      <c r="K92" s="53" t="n"/>
      <c r="L92" s="53" t="n"/>
      <c r="M92" s="53" t="n"/>
      <c r="N92" s="53" t="n"/>
      <c r="O92" s="54">
        <f>IFERROR(IF($A92="","",SUM($I92:$N92)),"")</f>
        <v/>
      </c>
      <c r="P92" s="53" t="n"/>
      <c r="Q92" s="53" t="n"/>
      <c r="R92" s="54">
        <f>IFERROR(IF($A92="","",$O92-$P92+$Q92),"")</f>
        <v/>
      </c>
      <c r="S92" s="54">
        <f>IFERROR(IF($A92="","",SUM($J92:$K92)),"")</f>
        <v/>
      </c>
      <c r="T92" s="54">
        <f>IFERROR(IF($A92="","",SUM($L92:$N92)),"")</f>
        <v/>
      </c>
      <c r="U92" s="54">
        <f>IFERROR(IF($A92="","",$I92/$F92),"")</f>
        <v/>
      </c>
      <c r="V92" s="54">
        <f>IFERROR(IF($A92="","",$I92/$C92),"")</f>
        <v/>
      </c>
      <c r="W92" s="53" t="n"/>
      <c r="X92" s="53" t="n"/>
      <c r="Y92" s="53" t="n"/>
      <c r="Z92" s="54">
        <f>IFERROR(IF($A92="","",$W92*'Dashboard'!$B$12),"")</f>
        <v/>
      </c>
      <c r="AA92" s="54">
        <f>IFERROR(IF($A92="","",$Y92-$Z92),"")</f>
        <v/>
      </c>
      <c r="AB92" s="53" t="n"/>
      <c r="AC92" s="54">
        <f>IFERROR(IF($A92="","",$X92*'Dashboard'!$B$13),"")</f>
        <v/>
      </c>
      <c r="AD92" s="54">
        <f>IFERROR(IF($A92="","",$AB92-$AC92),"")</f>
        <v/>
      </c>
      <c r="AE92" s="53" t="n"/>
      <c r="AF92" s="53" t="n"/>
      <c r="AG92" s="54">
        <f>IFERROR(IF($A92="","",$AE92*'Dashboard'!$B$14),"")</f>
        <v/>
      </c>
      <c r="AH92" s="54">
        <f>IFERROR(IF($A92="","",$AF92-$AG92),"")</f>
        <v/>
      </c>
      <c r="AI92" s="54">
        <f>IFERROR(IF($A92="","",SUM($Y92,$AB92,$AF92)),"")</f>
        <v/>
      </c>
      <c r="AJ92" s="54">
        <f>IFERROR(IF($A92="","",$R92+$AI92),"")</f>
        <v/>
      </c>
      <c r="AK92" s="53" t="n"/>
      <c r="AL92" s="53" t="n"/>
      <c r="AM92" s="53" t="n"/>
      <c r="AN92" s="53" t="n"/>
      <c r="AO92" s="53" t="n"/>
      <c r="AP92" s="54">
        <f>IFERROR(IF($A92="","",SUM($AK92:$AO92)),"")</f>
        <v/>
      </c>
      <c r="AQ92" s="54">
        <f>IFERROR(IF($A92="","",$AP92-$AJ92),"")</f>
        <v/>
      </c>
      <c r="AR92" s="30">
        <f>IFERROR(IF($A92="","",IF(AND($AQ92&lt;='Dashboard'!$B$11,$AQ92&gt;=0-'Dashboard'!$B$11),"Balanced","Investigate")),"")</f>
        <v/>
      </c>
      <c r="AS92" s="36" t="n"/>
      <c r="AT92" s="36" t="n"/>
      <c r="AU92" s="36" t="n"/>
      <c r="AV92" s="52" t="n"/>
      <c r="AW92" s="36" t="n"/>
      <c r="AX92" s="37">
        <f>IFERROR(IF($A92="","",IF($AS92="","Missing preparer",IF($F92&gt;$E92,"Rooms sold exceed sellable rooms",IF(OR($AQ92&gt;'Dashboard'!$B$11,$AQ92&lt;0-'Dashboard'!$B$11),"Reconciliation exception","OK")))),"")</f>
        <v/>
      </c>
    </row>
    <row r="93">
      <c r="A93" s="52" t="n"/>
      <c r="B93" s="30">
        <f>IFERROR(IF($A93="","",VLOOKUP(MOD($A93-DATE(2026,1,5),7),'Instructions'!$H$2:$I$8,2,0)),"")</f>
        <v/>
      </c>
      <c r="C93" s="31" t="n"/>
      <c r="D93" s="31" t="n"/>
      <c r="E93" s="32">
        <f>IFERROR(IF($A93="","",MAX(0,$C93-$D93)),"")</f>
        <v/>
      </c>
      <c r="F93" s="31" t="n"/>
      <c r="G93" s="31" t="n"/>
      <c r="H93" s="33">
        <f>IFERROR(IF($A93="","",$F93/$E93),"")</f>
        <v/>
      </c>
      <c r="I93" s="53" t="n"/>
      <c r="J93" s="53" t="n"/>
      <c r="K93" s="53" t="n"/>
      <c r="L93" s="53" t="n"/>
      <c r="M93" s="53" t="n"/>
      <c r="N93" s="53" t="n"/>
      <c r="O93" s="54">
        <f>IFERROR(IF($A93="","",SUM($I93:$N93)),"")</f>
        <v/>
      </c>
      <c r="P93" s="53" t="n"/>
      <c r="Q93" s="53" t="n"/>
      <c r="R93" s="54">
        <f>IFERROR(IF($A93="","",$O93-$P93+$Q93),"")</f>
        <v/>
      </c>
      <c r="S93" s="54">
        <f>IFERROR(IF($A93="","",SUM($J93:$K93)),"")</f>
        <v/>
      </c>
      <c r="T93" s="54">
        <f>IFERROR(IF($A93="","",SUM($L93:$N93)),"")</f>
        <v/>
      </c>
      <c r="U93" s="54">
        <f>IFERROR(IF($A93="","",$I93/$F93),"")</f>
        <v/>
      </c>
      <c r="V93" s="54">
        <f>IFERROR(IF($A93="","",$I93/$C93),"")</f>
        <v/>
      </c>
      <c r="W93" s="53" t="n"/>
      <c r="X93" s="53" t="n"/>
      <c r="Y93" s="53" t="n"/>
      <c r="Z93" s="54">
        <f>IFERROR(IF($A93="","",$W93*'Dashboard'!$B$12),"")</f>
        <v/>
      </c>
      <c r="AA93" s="54">
        <f>IFERROR(IF($A93="","",$Y93-$Z93),"")</f>
        <v/>
      </c>
      <c r="AB93" s="53" t="n"/>
      <c r="AC93" s="54">
        <f>IFERROR(IF($A93="","",$X93*'Dashboard'!$B$13),"")</f>
        <v/>
      </c>
      <c r="AD93" s="54">
        <f>IFERROR(IF($A93="","",$AB93-$AC93),"")</f>
        <v/>
      </c>
      <c r="AE93" s="53" t="n"/>
      <c r="AF93" s="53" t="n"/>
      <c r="AG93" s="54">
        <f>IFERROR(IF($A93="","",$AE93*'Dashboard'!$B$14),"")</f>
        <v/>
      </c>
      <c r="AH93" s="54">
        <f>IFERROR(IF($A93="","",$AF93-$AG93),"")</f>
        <v/>
      </c>
      <c r="AI93" s="54">
        <f>IFERROR(IF($A93="","",SUM($Y93,$AB93,$AF93)),"")</f>
        <v/>
      </c>
      <c r="AJ93" s="54">
        <f>IFERROR(IF($A93="","",$R93+$AI93),"")</f>
        <v/>
      </c>
      <c r="AK93" s="53" t="n"/>
      <c r="AL93" s="53" t="n"/>
      <c r="AM93" s="53" t="n"/>
      <c r="AN93" s="53" t="n"/>
      <c r="AO93" s="53" t="n"/>
      <c r="AP93" s="54">
        <f>IFERROR(IF($A93="","",SUM($AK93:$AO93)),"")</f>
        <v/>
      </c>
      <c r="AQ93" s="54">
        <f>IFERROR(IF($A93="","",$AP93-$AJ93),"")</f>
        <v/>
      </c>
      <c r="AR93" s="30">
        <f>IFERROR(IF($A93="","",IF(AND($AQ93&lt;='Dashboard'!$B$11,$AQ93&gt;=0-'Dashboard'!$B$11),"Balanced","Investigate")),"")</f>
        <v/>
      </c>
      <c r="AS93" s="36" t="n"/>
      <c r="AT93" s="36" t="n"/>
      <c r="AU93" s="36" t="n"/>
      <c r="AV93" s="52" t="n"/>
      <c r="AW93" s="36" t="n"/>
      <c r="AX93" s="37">
        <f>IFERROR(IF($A93="","",IF($AS93="","Missing preparer",IF($F93&gt;$E93,"Rooms sold exceed sellable rooms",IF(OR($AQ93&gt;'Dashboard'!$B$11,$AQ93&lt;0-'Dashboard'!$B$11),"Reconciliation exception","OK")))),"")</f>
        <v/>
      </c>
    </row>
    <row r="94">
      <c r="A94" s="52" t="n"/>
      <c r="B94" s="30">
        <f>IFERROR(IF($A94="","",VLOOKUP(MOD($A94-DATE(2026,1,5),7),'Instructions'!$H$2:$I$8,2,0)),"")</f>
        <v/>
      </c>
      <c r="C94" s="31" t="n"/>
      <c r="D94" s="31" t="n"/>
      <c r="E94" s="32">
        <f>IFERROR(IF($A94="","",MAX(0,$C94-$D94)),"")</f>
        <v/>
      </c>
      <c r="F94" s="31" t="n"/>
      <c r="G94" s="31" t="n"/>
      <c r="H94" s="33">
        <f>IFERROR(IF($A94="","",$F94/$E94),"")</f>
        <v/>
      </c>
      <c r="I94" s="53" t="n"/>
      <c r="J94" s="53" t="n"/>
      <c r="K94" s="53" t="n"/>
      <c r="L94" s="53" t="n"/>
      <c r="M94" s="53" t="n"/>
      <c r="N94" s="53" t="n"/>
      <c r="O94" s="54">
        <f>IFERROR(IF($A94="","",SUM($I94:$N94)),"")</f>
        <v/>
      </c>
      <c r="P94" s="53" t="n"/>
      <c r="Q94" s="53" t="n"/>
      <c r="R94" s="54">
        <f>IFERROR(IF($A94="","",$O94-$P94+$Q94),"")</f>
        <v/>
      </c>
      <c r="S94" s="54">
        <f>IFERROR(IF($A94="","",SUM($J94:$K94)),"")</f>
        <v/>
      </c>
      <c r="T94" s="54">
        <f>IFERROR(IF($A94="","",SUM($L94:$N94)),"")</f>
        <v/>
      </c>
      <c r="U94" s="54">
        <f>IFERROR(IF($A94="","",$I94/$F94),"")</f>
        <v/>
      </c>
      <c r="V94" s="54">
        <f>IFERROR(IF($A94="","",$I94/$C94),"")</f>
        <v/>
      </c>
      <c r="W94" s="53" t="n"/>
      <c r="X94" s="53" t="n"/>
      <c r="Y94" s="53" t="n"/>
      <c r="Z94" s="54">
        <f>IFERROR(IF($A94="","",$W94*'Dashboard'!$B$12),"")</f>
        <v/>
      </c>
      <c r="AA94" s="54">
        <f>IFERROR(IF($A94="","",$Y94-$Z94),"")</f>
        <v/>
      </c>
      <c r="AB94" s="53" t="n"/>
      <c r="AC94" s="54">
        <f>IFERROR(IF($A94="","",$X94*'Dashboard'!$B$13),"")</f>
        <v/>
      </c>
      <c r="AD94" s="54">
        <f>IFERROR(IF($A94="","",$AB94-$AC94),"")</f>
        <v/>
      </c>
      <c r="AE94" s="53" t="n"/>
      <c r="AF94" s="53" t="n"/>
      <c r="AG94" s="54">
        <f>IFERROR(IF($A94="","",$AE94*'Dashboard'!$B$14),"")</f>
        <v/>
      </c>
      <c r="AH94" s="54">
        <f>IFERROR(IF($A94="","",$AF94-$AG94),"")</f>
        <v/>
      </c>
      <c r="AI94" s="54">
        <f>IFERROR(IF($A94="","",SUM($Y94,$AB94,$AF94)),"")</f>
        <v/>
      </c>
      <c r="AJ94" s="54">
        <f>IFERROR(IF($A94="","",$R94+$AI94),"")</f>
        <v/>
      </c>
      <c r="AK94" s="53" t="n"/>
      <c r="AL94" s="53" t="n"/>
      <c r="AM94" s="53" t="n"/>
      <c r="AN94" s="53" t="n"/>
      <c r="AO94" s="53" t="n"/>
      <c r="AP94" s="54">
        <f>IFERROR(IF($A94="","",SUM($AK94:$AO94)),"")</f>
        <v/>
      </c>
      <c r="AQ94" s="54">
        <f>IFERROR(IF($A94="","",$AP94-$AJ94),"")</f>
        <v/>
      </c>
      <c r="AR94" s="30">
        <f>IFERROR(IF($A94="","",IF(AND($AQ94&lt;='Dashboard'!$B$11,$AQ94&gt;=0-'Dashboard'!$B$11),"Balanced","Investigate")),"")</f>
        <v/>
      </c>
      <c r="AS94" s="36" t="n"/>
      <c r="AT94" s="36" t="n"/>
      <c r="AU94" s="36" t="n"/>
      <c r="AV94" s="52" t="n"/>
      <c r="AW94" s="36" t="n"/>
      <c r="AX94" s="37">
        <f>IFERROR(IF($A94="","",IF($AS94="","Missing preparer",IF($F94&gt;$E94,"Rooms sold exceed sellable rooms",IF(OR($AQ94&gt;'Dashboard'!$B$11,$AQ94&lt;0-'Dashboard'!$B$11),"Reconciliation exception","OK")))),"")</f>
        <v/>
      </c>
    </row>
    <row r="95">
      <c r="A95" s="52" t="n"/>
      <c r="B95" s="30">
        <f>IFERROR(IF($A95="","",VLOOKUP(MOD($A95-DATE(2026,1,5),7),'Instructions'!$H$2:$I$8,2,0)),"")</f>
        <v/>
      </c>
      <c r="C95" s="31" t="n"/>
      <c r="D95" s="31" t="n"/>
      <c r="E95" s="32">
        <f>IFERROR(IF($A95="","",MAX(0,$C95-$D95)),"")</f>
        <v/>
      </c>
      <c r="F95" s="31" t="n"/>
      <c r="G95" s="31" t="n"/>
      <c r="H95" s="33">
        <f>IFERROR(IF($A95="","",$F95/$E95),"")</f>
        <v/>
      </c>
      <c r="I95" s="53" t="n"/>
      <c r="J95" s="53" t="n"/>
      <c r="K95" s="53" t="n"/>
      <c r="L95" s="53" t="n"/>
      <c r="M95" s="53" t="n"/>
      <c r="N95" s="53" t="n"/>
      <c r="O95" s="54">
        <f>IFERROR(IF($A95="","",SUM($I95:$N95)),"")</f>
        <v/>
      </c>
      <c r="P95" s="53" t="n"/>
      <c r="Q95" s="53" t="n"/>
      <c r="R95" s="54">
        <f>IFERROR(IF($A95="","",$O95-$P95+$Q95),"")</f>
        <v/>
      </c>
      <c r="S95" s="54">
        <f>IFERROR(IF($A95="","",SUM($J95:$K95)),"")</f>
        <v/>
      </c>
      <c r="T95" s="54">
        <f>IFERROR(IF($A95="","",SUM($L95:$N95)),"")</f>
        <v/>
      </c>
      <c r="U95" s="54">
        <f>IFERROR(IF($A95="","",$I95/$F95),"")</f>
        <v/>
      </c>
      <c r="V95" s="54">
        <f>IFERROR(IF($A95="","",$I95/$C95),"")</f>
        <v/>
      </c>
      <c r="W95" s="53" t="n"/>
      <c r="X95" s="53" t="n"/>
      <c r="Y95" s="53" t="n"/>
      <c r="Z95" s="54">
        <f>IFERROR(IF($A95="","",$W95*'Dashboard'!$B$12),"")</f>
        <v/>
      </c>
      <c r="AA95" s="54">
        <f>IFERROR(IF($A95="","",$Y95-$Z95),"")</f>
        <v/>
      </c>
      <c r="AB95" s="53" t="n"/>
      <c r="AC95" s="54">
        <f>IFERROR(IF($A95="","",$X95*'Dashboard'!$B$13),"")</f>
        <v/>
      </c>
      <c r="AD95" s="54">
        <f>IFERROR(IF($A95="","",$AB95-$AC95),"")</f>
        <v/>
      </c>
      <c r="AE95" s="53" t="n"/>
      <c r="AF95" s="53" t="n"/>
      <c r="AG95" s="54">
        <f>IFERROR(IF($A95="","",$AE95*'Dashboard'!$B$14),"")</f>
        <v/>
      </c>
      <c r="AH95" s="54">
        <f>IFERROR(IF($A95="","",$AF95-$AG95),"")</f>
        <v/>
      </c>
      <c r="AI95" s="54">
        <f>IFERROR(IF($A95="","",SUM($Y95,$AB95,$AF95)),"")</f>
        <v/>
      </c>
      <c r="AJ95" s="54">
        <f>IFERROR(IF($A95="","",$R95+$AI95),"")</f>
        <v/>
      </c>
      <c r="AK95" s="53" t="n"/>
      <c r="AL95" s="53" t="n"/>
      <c r="AM95" s="53" t="n"/>
      <c r="AN95" s="53" t="n"/>
      <c r="AO95" s="53" t="n"/>
      <c r="AP95" s="54">
        <f>IFERROR(IF($A95="","",SUM($AK95:$AO95)),"")</f>
        <v/>
      </c>
      <c r="AQ95" s="54">
        <f>IFERROR(IF($A95="","",$AP95-$AJ95),"")</f>
        <v/>
      </c>
      <c r="AR95" s="30">
        <f>IFERROR(IF($A95="","",IF(AND($AQ95&lt;='Dashboard'!$B$11,$AQ95&gt;=0-'Dashboard'!$B$11),"Balanced","Investigate")),"")</f>
        <v/>
      </c>
      <c r="AS95" s="36" t="n"/>
      <c r="AT95" s="36" t="n"/>
      <c r="AU95" s="36" t="n"/>
      <c r="AV95" s="52" t="n"/>
      <c r="AW95" s="36" t="n"/>
      <c r="AX95" s="37">
        <f>IFERROR(IF($A95="","",IF($AS95="","Missing preparer",IF($F95&gt;$E95,"Rooms sold exceed sellable rooms",IF(OR($AQ95&gt;'Dashboard'!$B$11,$AQ95&lt;0-'Dashboard'!$B$11),"Reconciliation exception","OK")))),"")</f>
        <v/>
      </c>
    </row>
    <row r="96">
      <c r="A96" s="52" t="n"/>
      <c r="B96" s="30">
        <f>IFERROR(IF($A96="","",VLOOKUP(MOD($A96-DATE(2026,1,5),7),'Instructions'!$H$2:$I$8,2,0)),"")</f>
        <v/>
      </c>
      <c r="C96" s="31" t="n"/>
      <c r="D96" s="31" t="n"/>
      <c r="E96" s="32">
        <f>IFERROR(IF($A96="","",MAX(0,$C96-$D96)),"")</f>
        <v/>
      </c>
      <c r="F96" s="31" t="n"/>
      <c r="G96" s="31" t="n"/>
      <c r="H96" s="33">
        <f>IFERROR(IF($A96="","",$F96/$E96),"")</f>
        <v/>
      </c>
      <c r="I96" s="53" t="n"/>
      <c r="J96" s="53" t="n"/>
      <c r="K96" s="53" t="n"/>
      <c r="L96" s="53" t="n"/>
      <c r="M96" s="53" t="n"/>
      <c r="N96" s="53" t="n"/>
      <c r="O96" s="54">
        <f>IFERROR(IF($A96="","",SUM($I96:$N96)),"")</f>
        <v/>
      </c>
      <c r="P96" s="53" t="n"/>
      <c r="Q96" s="53" t="n"/>
      <c r="R96" s="54">
        <f>IFERROR(IF($A96="","",$O96-$P96+$Q96),"")</f>
        <v/>
      </c>
      <c r="S96" s="54">
        <f>IFERROR(IF($A96="","",SUM($J96:$K96)),"")</f>
        <v/>
      </c>
      <c r="T96" s="54">
        <f>IFERROR(IF($A96="","",SUM($L96:$N96)),"")</f>
        <v/>
      </c>
      <c r="U96" s="54">
        <f>IFERROR(IF($A96="","",$I96/$F96),"")</f>
        <v/>
      </c>
      <c r="V96" s="54">
        <f>IFERROR(IF($A96="","",$I96/$C96),"")</f>
        <v/>
      </c>
      <c r="W96" s="53" t="n"/>
      <c r="X96" s="53" t="n"/>
      <c r="Y96" s="53" t="n"/>
      <c r="Z96" s="54">
        <f>IFERROR(IF($A96="","",$W96*'Dashboard'!$B$12),"")</f>
        <v/>
      </c>
      <c r="AA96" s="54">
        <f>IFERROR(IF($A96="","",$Y96-$Z96),"")</f>
        <v/>
      </c>
      <c r="AB96" s="53" t="n"/>
      <c r="AC96" s="54">
        <f>IFERROR(IF($A96="","",$X96*'Dashboard'!$B$13),"")</f>
        <v/>
      </c>
      <c r="AD96" s="54">
        <f>IFERROR(IF($A96="","",$AB96-$AC96),"")</f>
        <v/>
      </c>
      <c r="AE96" s="53" t="n"/>
      <c r="AF96" s="53" t="n"/>
      <c r="AG96" s="54">
        <f>IFERROR(IF($A96="","",$AE96*'Dashboard'!$B$14),"")</f>
        <v/>
      </c>
      <c r="AH96" s="54">
        <f>IFERROR(IF($A96="","",$AF96-$AG96),"")</f>
        <v/>
      </c>
      <c r="AI96" s="54">
        <f>IFERROR(IF($A96="","",SUM($Y96,$AB96,$AF96)),"")</f>
        <v/>
      </c>
      <c r="AJ96" s="54">
        <f>IFERROR(IF($A96="","",$R96+$AI96),"")</f>
        <v/>
      </c>
      <c r="AK96" s="53" t="n"/>
      <c r="AL96" s="53" t="n"/>
      <c r="AM96" s="53" t="n"/>
      <c r="AN96" s="53" t="n"/>
      <c r="AO96" s="53" t="n"/>
      <c r="AP96" s="54">
        <f>IFERROR(IF($A96="","",SUM($AK96:$AO96)),"")</f>
        <v/>
      </c>
      <c r="AQ96" s="54">
        <f>IFERROR(IF($A96="","",$AP96-$AJ96),"")</f>
        <v/>
      </c>
      <c r="AR96" s="30">
        <f>IFERROR(IF($A96="","",IF(AND($AQ96&lt;='Dashboard'!$B$11,$AQ96&gt;=0-'Dashboard'!$B$11),"Balanced","Investigate")),"")</f>
        <v/>
      </c>
      <c r="AS96" s="36" t="n"/>
      <c r="AT96" s="36" t="n"/>
      <c r="AU96" s="36" t="n"/>
      <c r="AV96" s="52" t="n"/>
      <c r="AW96" s="36" t="n"/>
      <c r="AX96" s="37">
        <f>IFERROR(IF($A96="","",IF($AS96="","Missing preparer",IF($F96&gt;$E96,"Rooms sold exceed sellable rooms",IF(OR($AQ96&gt;'Dashboard'!$B$11,$AQ96&lt;0-'Dashboard'!$B$11),"Reconciliation exception","OK")))),"")</f>
        <v/>
      </c>
    </row>
    <row r="97">
      <c r="A97" s="52" t="n"/>
      <c r="B97" s="30">
        <f>IFERROR(IF($A97="","",VLOOKUP(MOD($A97-DATE(2026,1,5),7),'Instructions'!$H$2:$I$8,2,0)),"")</f>
        <v/>
      </c>
      <c r="C97" s="31" t="n"/>
      <c r="D97" s="31" t="n"/>
      <c r="E97" s="32">
        <f>IFERROR(IF($A97="","",MAX(0,$C97-$D97)),"")</f>
        <v/>
      </c>
      <c r="F97" s="31" t="n"/>
      <c r="G97" s="31" t="n"/>
      <c r="H97" s="33">
        <f>IFERROR(IF($A97="","",$F97/$E97),"")</f>
        <v/>
      </c>
      <c r="I97" s="53" t="n"/>
      <c r="J97" s="53" t="n"/>
      <c r="K97" s="53" t="n"/>
      <c r="L97" s="53" t="n"/>
      <c r="M97" s="53" t="n"/>
      <c r="N97" s="53" t="n"/>
      <c r="O97" s="54">
        <f>IFERROR(IF($A97="","",SUM($I97:$N97)),"")</f>
        <v/>
      </c>
      <c r="P97" s="53" t="n"/>
      <c r="Q97" s="53" t="n"/>
      <c r="R97" s="54">
        <f>IFERROR(IF($A97="","",$O97-$P97+$Q97),"")</f>
        <v/>
      </c>
      <c r="S97" s="54">
        <f>IFERROR(IF($A97="","",SUM($J97:$K97)),"")</f>
        <v/>
      </c>
      <c r="T97" s="54">
        <f>IFERROR(IF($A97="","",SUM($L97:$N97)),"")</f>
        <v/>
      </c>
      <c r="U97" s="54">
        <f>IFERROR(IF($A97="","",$I97/$F97),"")</f>
        <v/>
      </c>
      <c r="V97" s="54">
        <f>IFERROR(IF($A97="","",$I97/$C97),"")</f>
        <v/>
      </c>
      <c r="W97" s="53" t="n"/>
      <c r="X97" s="53" t="n"/>
      <c r="Y97" s="53" t="n"/>
      <c r="Z97" s="54">
        <f>IFERROR(IF($A97="","",$W97*'Dashboard'!$B$12),"")</f>
        <v/>
      </c>
      <c r="AA97" s="54">
        <f>IFERROR(IF($A97="","",$Y97-$Z97),"")</f>
        <v/>
      </c>
      <c r="AB97" s="53" t="n"/>
      <c r="AC97" s="54">
        <f>IFERROR(IF($A97="","",$X97*'Dashboard'!$B$13),"")</f>
        <v/>
      </c>
      <c r="AD97" s="54">
        <f>IFERROR(IF($A97="","",$AB97-$AC97),"")</f>
        <v/>
      </c>
      <c r="AE97" s="53" t="n"/>
      <c r="AF97" s="53" t="n"/>
      <c r="AG97" s="54">
        <f>IFERROR(IF($A97="","",$AE97*'Dashboard'!$B$14),"")</f>
        <v/>
      </c>
      <c r="AH97" s="54">
        <f>IFERROR(IF($A97="","",$AF97-$AG97),"")</f>
        <v/>
      </c>
      <c r="AI97" s="54">
        <f>IFERROR(IF($A97="","",SUM($Y97,$AB97,$AF97)),"")</f>
        <v/>
      </c>
      <c r="AJ97" s="54">
        <f>IFERROR(IF($A97="","",$R97+$AI97),"")</f>
        <v/>
      </c>
      <c r="AK97" s="53" t="n"/>
      <c r="AL97" s="53" t="n"/>
      <c r="AM97" s="53" t="n"/>
      <c r="AN97" s="53" t="n"/>
      <c r="AO97" s="53" t="n"/>
      <c r="AP97" s="54">
        <f>IFERROR(IF($A97="","",SUM($AK97:$AO97)),"")</f>
        <v/>
      </c>
      <c r="AQ97" s="54">
        <f>IFERROR(IF($A97="","",$AP97-$AJ97),"")</f>
        <v/>
      </c>
      <c r="AR97" s="30">
        <f>IFERROR(IF($A97="","",IF(AND($AQ97&lt;='Dashboard'!$B$11,$AQ97&gt;=0-'Dashboard'!$B$11),"Balanced","Investigate")),"")</f>
        <v/>
      </c>
      <c r="AS97" s="36" t="n"/>
      <c r="AT97" s="36" t="n"/>
      <c r="AU97" s="36" t="n"/>
      <c r="AV97" s="52" t="n"/>
      <c r="AW97" s="36" t="n"/>
      <c r="AX97" s="37">
        <f>IFERROR(IF($A97="","",IF($AS97="","Missing preparer",IF($F97&gt;$E97,"Rooms sold exceed sellable rooms",IF(OR($AQ97&gt;'Dashboard'!$B$11,$AQ97&lt;0-'Dashboard'!$B$11),"Reconciliation exception","OK")))),"")</f>
        <v/>
      </c>
    </row>
    <row r="98">
      <c r="A98" s="52" t="n"/>
      <c r="B98" s="30">
        <f>IFERROR(IF($A98="","",VLOOKUP(MOD($A98-DATE(2026,1,5),7),'Instructions'!$H$2:$I$8,2,0)),"")</f>
        <v/>
      </c>
      <c r="C98" s="31" t="n"/>
      <c r="D98" s="31" t="n"/>
      <c r="E98" s="32">
        <f>IFERROR(IF($A98="","",MAX(0,$C98-$D98)),"")</f>
        <v/>
      </c>
      <c r="F98" s="31" t="n"/>
      <c r="G98" s="31" t="n"/>
      <c r="H98" s="33">
        <f>IFERROR(IF($A98="","",$F98/$E98),"")</f>
        <v/>
      </c>
      <c r="I98" s="53" t="n"/>
      <c r="J98" s="53" t="n"/>
      <c r="K98" s="53" t="n"/>
      <c r="L98" s="53" t="n"/>
      <c r="M98" s="53" t="n"/>
      <c r="N98" s="53" t="n"/>
      <c r="O98" s="54">
        <f>IFERROR(IF($A98="","",SUM($I98:$N98)),"")</f>
        <v/>
      </c>
      <c r="P98" s="53" t="n"/>
      <c r="Q98" s="53" t="n"/>
      <c r="R98" s="54">
        <f>IFERROR(IF($A98="","",$O98-$P98+$Q98),"")</f>
        <v/>
      </c>
      <c r="S98" s="54">
        <f>IFERROR(IF($A98="","",SUM($J98:$K98)),"")</f>
        <v/>
      </c>
      <c r="T98" s="54">
        <f>IFERROR(IF($A98="","",SUM($L98:$N98)),"")</f>
        <v/>
      </c>
      <c r="U98" s="54">
        <f>IFERROR(IF($A98="","",$I98/$F98),"")</f>
        <v/>
      </c>
      <c r="V98" s="54">
        <f>IFERROR(IF($A98="","",$I98/$C98),"")</f>
        <v/>
      </c>
      <c r="W98" s="53" t="n"/>
      <c r="X98" s="53" t="n"/>
      <c r="Y98" s="53" t="n"/>
      <c r="Z98" s="54">
        <f>IFERROR(IF($A98="","",$W98*'Dashboard'!$B$12),"")</f>
        <v/>
      </c>
      <c r="AA98" s="54">
        <f>IFERROR(IF($A98="","",$Y98-$Z98),"")</f>
        <v/>
      </c>
      <c r="AB98" s="53" t="n"/>
      <c r="AC98" s="54">
        <f>IFERROR(IF($A98="","",$X98*'Dashboard'!$B$13),"")</f>
        <v/>
      </c>
      <c r="AD98" s="54">
        <f>IFERROR(IF($A98="","",$AB98-$AC98),"")</f>
        <v/>
      </c>
      <c r="AE98" s="53" t="n"/>
      <c r="AF98" s="53" t="n"/>
      <c r="AG98" s="54">
        <f>IFERROR(IF($A98="","",$AE98*'Dashboard'!$B$14),"")</f>
        <v/>
      </c>
      <c r="AH98" s="54">
        <f>IFERROR(IF($A98="","",$AF98-$AG98),"")</f>
        <v/>
      </c>
      <c r="AI98" s="54">
        <f>IFERROR(IF($A98="","",SUM($Y98,$AB98,$AF98)),"")</f>
        <v/>
      </c>
      <c r="AJ98" s="54">
        <f>IFERROR(IF($A98="","",$R98+$AI98),"")</f>
        <v/>
      </c>
      <c r="AK98" s="53" t="n"/>
      <c r="AL98" s="53" t="n"/>
      <c r="AM98" s="53" t="n"/>
      <c r="AN98" s="53" t="n"/>
      <c r="AO98" s="53" t="n"/>
      <c r="AP98" s="54">
        <f>IFERROR(IF($A98="","",SUM($AK98:$AO98)),"")</f>
        <v/>
      </c>
      <c r="AQ98" s="54">
        <f>IFERROR(IF($A98="","",$AP98-$AJ98),"")</f>
        <v/>
      </c>
      <c r="AR98" s="30">
        <f>IFERROR(IF($A98="","",IF(AND($AQ98&lt;='Dashboard'!$B$11,$AQ98&gt;=0-'Dashboard'!$B$11),"Balanced","Investigate")),"")</f>
        <v/>
      </c>
      <c r="AS98" s="36" t="n"/>
      <c r="AT98" s="36" t="n"/>
      <c r="AU98" s="36" t="n"/>
      <c r="AV98" s="52" t="n"/>
      <c r="AW98" s="36" t="n"/>
      <c r="AX98" s="37">
        <f>IFERROR(IF($A98="","",IF($AS98="","Missing preparer",IF($F98&gt;$E98,"Rooms sold exceed sellable rooms",IF(OR($AQ98&gt;'Dashboard'!$B$11,$AQ98&lt;0-'Dashboard'!$B$11),"Reconciliation exception","OK")))),"")</f>
        <v/>
      </c>
    </row>
    <row r="99">
      <c r="A99" s="52" t="n"/>
      <c r="B99" s="30">
        <f>IFERROR(IF($A99="","",VLOOKUP(MOD($A99-DATE(2026,1,5),7),'Instructions'!$H$2:$I$8,2,0)),"")</f>
        <v/>
      </c>
      <c r="C99" s="31" t="n"/>
      <c r="D99" s="31" t="n"/>
      <c r="E99" s="32">
        <f>IFERROR(IF($A99="","",MAX(0,$C99-$D99)),"")</f>
        <v/>
      </c>
      <c r="F99" s="31" t="n"/>
      <c r="G99" s="31" t="n"/>
      <c r="H99" s="33">
        <f>IFERROR(IF($A99="","",$F99/$E99),"")</f>
        <v/>
      </c>
      <c r="I99" s="53" t="n"/>
      <c r="J99" s="53" t="n"/>
      <c r="K99" s="53" t="n"/>
      <c r="L99" s="53" t="n"/>
      <c r="M99" s="53" t="n"/>
      <c r="N99" s="53" t="n"/>
      <c r="O99" s="54">
        <f>IFERROR(IF($A99="","",SUM($I99:$N99)),"")</f>
        <v/>
      </c>
      <c r="P99" s="53" t="n"/>
      <c r="Q99" s="53" t="n"/>
      <c r="R99" s="54">
        <f>IFERROR(IF($A99="","",$O99-$P99+$Q99),"")</f>
        <v/>
      </c>
      <c r="S99" s="54">
        <f>IFERROR(IF($A99="","",SUM($J99:$K99)),"")</f>
        <v/>
      </c>
      <c r="T99" s="54">
        <f>IFERROR(IF($A99="","",SUM($L99:$N99)),"")</f>
        <v/>
      </c>
      <c r="U99" s="54">
        <f>IFERROR(IF($A99="","",$I99/$F99),"")</f>
        <v/>
      </c>
      <c r="V99" s="54">
        <f>IFERROR(IF($A99="","",$I99/$C99),"")</f>
        <v/>
      </c>
      <c r="W99" s="53" t="n"/>
      <c r="X99" s="53" t="n"/>
      <c r="Y99" s="53" t="n"/>
      <c r="Z99" s="54">
        <f>IFERROR(IF($A99="","",$W99*'Dashboard'!$B$12),"")</f>
        <v/>
      </c>
      <c r="AA99" s="54">
        <f>IFERROR(IF($A99="","",$Y99-$Z99),"")</f>
        <v/>
      </c>
      <c r="AB99" s="53" t="n"/>
      <c r="AC99" s="54">
        <f>IFERROR(IF($A99="","",$X99*'Dashboard'!$B$13),"")</f>
        <v/>
      </c>
      <c r="AD99" s="54">
        <f>IFERROR(IF($A99="","",$AB99-$AC99),"")</f>
        <v/>
      </c>
      <c r="AE99" s="53" t="n"/>
      <c r="AF99" s="53" t="n"/>
      <c r="AG99" s="54">
        <f>IFERROR(IF($A99="","",$AE99*'Dashboard'!$B$14),"")</f>
        <v/>
      </c>
      <c r="AH99" s="54">
        <f>IFERROR(IF($A99="","",$AF99-$AG99),"")</f>
        <v/>
      </c>
      <c r="AI99" s="54">
        <f>IFERROR(IF($A99="","",SUM($Y99,$AB99,$AF99)),"")</f>
        <v/>
      </c>
      <c r="AJ99" s="54">
        <f>IFERROR(IF($A99="","",$R99+$AI99),"")</f>
        <v/>
      </c>
      <c r="AK99" s="53" t="n"/>
      <c r="AL99" s="53" t="n"/>
      <c r="AM99" s="53" t="n"/>
      <c r="AN99" s="53" t="n"/>
      <c r="AO99" s="53" t="n"/>
      <c r="AP99" s="54">
        <f>IFERROR(IF($A99="","",SUM($AK99:$AO99)),"")</f>
        <v/>
      </c>
      <c r="AQ99" s="54">
        <f>IFERROR(IF($A99="","",$AP99-$AJ99),"")</f>
        <v/>
      </c>
      <c r="AR99" s="30">
        <f>IFERROR(IF($A99="","",IF(AND($AQ99&lt;='Dashboard'!$B$11,$AQ99&gt;=0-'Dashboard'!$B$11),"Balanced","Investigate")),"")</f>
        <v/>
      </c>
      <c r="AS99" s="36" t="n"/>
      <c r="AT99" s="36" t="n"/>
      <c r="AU99" s="36" t="n"/>
      <c r="AV99" s="52" t="n"/>
      <c r="AW99" s="36" t="n"/>
      <c r="AX99" s="37">
        <f>IFERROR(IF($A99="","",IF($AS99="","Missing preparer",IF($F99&gt;$E99,"Rooms sold exceed sellable rooms",IF(OR($AQ99&gt;'Dashboard'!$B$11,$AQ99&lt;0-'Dashboard'!$B$11),"Reconciliation exception","OK")))),"")</f>
        <v/>
      </c>
    </row>
    <row r="100">
      <c r="A100" s="52" t="n"/>
      <c r="B100" s="30">
        <f>IFERROR(IF($A100="","",VLOOKUP(MOD($A100-DATE(2026,1,5),7),'Instructions'!$H$2:$I$8,2,0)),"")</f>
        <v/>
      </c>
      <c r="C100" s="31" t="n"/>
      <c r="D100" s="31" t="n"/>
      <c r="E100" s="32">
        <f>IFERROR(IF($A100="","",MAX(0,$C100-$D100)),"")</f>
        <v/>
      </c>
      <c r="F100" s="31" t="n"/>
      <c r="G100" s="31" t="n"/>
      <c r="H100" s="33">
        <f>IFERROR(IF($A100="","",$F100/$E100),"")</f>
        <v/>
      </c>
      <c r="I100" s="53" t="n"/>
      <c r="J100" s="53" t="n"/>
      <c r="K100" s="53" t="n"/>
      <c r="L100" s="53" t="n"/>
      <c r="M100" s="53" t="n"/>
      <c r="N100" s="53" t="n"/>
      <c r="O100" s="54">
        <f>IFERROR(IF($A100="","",SUM($I100:$N100)),"")</f>
        <v/>
      </c>
      <c r="P100" s="53" t="n"/>
      <c r="Q100" s="53" t="n"/>
      <c r="R100" s="54">
        <f>IFERROR(IF($A100="","",$O100-$P100+$Q100),"")</f>
        <v/>
      </c>
      <c r="S100" s="54">
        <f>IFERROR(IF($A100="","",SUM($J100:$K100)),"")</f>
        <v/>
      </c>
      <c r="T100" s="54">
        <f>IFERROR(IF($A100="","",SUM($L100:$N100)),"")</f>
        <v/>
      </c>
      <c r="U100" s="54">
        <f>IFERROR(IF($A100="","",$I100/$F100),"")</f>
        <v/>
      </c>
      <c r="V100" s="54">
        <f>IFERROR(IF($A100="","",$I100/$C100),"")</f>
        <v/>
      </c>
      <c r="W100" s="53" t="n"/>
      <c r="X100" s="53" t="n"/>
      <c r="Y100" s="53" t="n"/>
      <c r="Z100" s="54">
        <f>IFERROR(IF($A100="","",$W100*'Dashboard'!$B$12),"")</f>
        <v/>
      </c>
      <c r="AA100" s="54">
        <f>IFERROR(IF($A100="","",$Y100-$Z100),"")</f>
        <v/>
      </c>
      <c r="AB100" s="53" t="n"/>
      <c r="AC100" s="54">
        <f>IFERROR(IF($A100="","",$X100*'Dashboard'!$B$13),"")</f>
        <v/>
      </c>
      <c r="AD100" s="54">
        <f>IFERROR(IF($A100="","",$AB100-$AC100),"")</f>
        <v/>
      </c>
      <c r="AE100" s="53" t="n"/>
      <c r="AF100" s="53" t="n"/>
      <c r="AG100" s="54">
        <f>IFERROR(IF($A100="","",$AE100*'Dashboard'!$B$14),"")</f>
        <v/>
      </c>
      <c r="AH100" s="54">
        <f>IFERROR(IF($A100="","",$AF100-$AG100),"")</f>
        <v/>
      </c>
      <c r="AI100" s="54">
        <f>IFERROR(IF($A100="","",SUM($Y100,$AB100,$AF100)),"")</f>
        <v/>
      </c>
      <c r="AJ100" s="54">
        <f>IFERROR(IF($A100="","",$R100+$AI100),"")</f>
        <v/>
      </c>
      <c r="AK100" s="53" t="n"/>
      <c r="AL100" s="53" t="n"/>
      <c r="AM100" s="53" t="n"/>
      <c r="AN100" s="53" t="n"/>
      <c r="AO100" s="53" t="n"/>
      <c r="AP100" s="54">
        <f>IFERROR(IF($A100="","",SUM($AK100:$AO100)),"")</f>
        <v/>
      </c>
      <c r="AQ100" s="54">
        <f>IFERROR(IF($A100="","",$AP100-$AJ100),"")</f>
        <v/>
      </c>
      <c r="AR100" s="30">
        <f>IFERROR(IF($A100="","",IF(AND($AQ100&lt;='Dashboard'!$B$11,$AQ100&gt;=0-'Dashboard'!$B$11),"Balanced","Investigate")),"")</f>
        <v/>
      </c>
      <c r="AS100" s="36" t="n"/>
      <c r="AT100" s="36" t="n"/>
      <c r="AU100" s="36" t="n"/>
      <c r="AV100" s="52" t="n"/>
      <c r="AW100" s="36" t="n"/>
      <c r="AX100" s="37">
        <f>IFERROR(IF($A100="","",IF($AS100="","Missing preparer",IF($F100&gt;$E100,"Rooms sold exceed sellable rooms",IF(OR($AQ100&gt;'Dashboard'!$B$11,$AQ100&lt;0-'Dashboard'!$B$11),"Reconciliation exception","OK")))),"")</f>
        <v/>
      </c>
    </row>
    <row r="101">
      <c r="A101" s="52" t="n"/>
      <c r="B101" s="30">
        <f>IFERROR(IF($A101="","",VLOOKUP(MOD($A101-DATE(2026,1,5),7),'Instructions'!$H$2:$I$8,2,0)),"")</f>
        <v/>
      </c>
      <c r="C101" s="31" t="n"/>
      <c r="D101" s="31" t="n"/>
      <c r="E101" s="32">
        <f>IFERROR(IF($A101="","",MAX(0,$C101-$D101)),"")</f>
        <v/>
      </c>
      <c r="F101" s="31" t="n"/>
      <c r="G101" s="31" t="n"/>
      <c r="H101" s="33">
        <f>IFERROR(IF($A101="","",$F101/$E101),"")</f>
        <v/>
      </c>
      <c r="I101" s="53" t="n"/>
      <c r="J101" s="53" t="n"/>
      <c r="K101" s="53" t="n"/>
      <c r="L101" s="53" t="n"/>
      <c r="M101" s="53" t="n"/>
      <c r="N101" s="53" t="n"/>
      <c r="O101" s="54">
        <f>IFERROR(IF($A101="","",SUM($I101:$N101)),"")</f>
        <v/>
      </c>
      <c r="P101" s="53" t="n"/>
      <c r="Q101" s="53" t="n"/>
      <c r="R101" s="54">
        <f>IFERROR(IF($A101="","",$O101-$P101+$Q101),"")</f>
        <v/>
      </c>
      <c r="S101" s="54">
        <f>IFERROR(IF($A101="","",SUM($J101:$K101)),"")</f>
        <v/>
      </c>
      <c r="T101" s="54">
        <f>IFERROR(IF($A101="","",SUM($L101:$N101)),"")</f>
        <v/>
      </c>
      <c r="U101" s="54">
        <f>IFERROR(IF($A101="","",$I101/$F101),"")</f>
        <v/>
      </c>
      <c r="V101" s="54">
        <f>IFERROR(IF($A101="","",$I101/$C101),"")</f>
        <v/>
      </c>
      <c r="W101" s="53" t="n"/>
      <c r="X101" s="53" t="n"/>
      <c r="Y101" s="53" t="n"/>
      <c r="Z101" s="54">
        <f>IFERROR(IF($A101="","",$W101*'Dashboard'!$B$12),"")</f>
        <v/>
      </c>
      <c r="AA101" s="54">
        <f>IFERROR(IF($A101="","",$Y101-$Z101),"")</f>
        <v/>
      </c>
      <c r="AB101" s="53" t="n"/>
      <c r="AC101" s="54">
        <f>IFERROR(IF($A101="","",$X101*'Dashboard'!$B$13),"")</f>
        <v/>
      </c>
      <c r="AD101" s="54">
        <f>IFERROR(IF($A101="","",$AB101-$AC101),"")</f>
        <v/>
      </c>
      <c r="AE101" s="53" t="n"/>
      <c r="AF101" s="53" t="n"/>
      <c r="AG101" s="54">
        <f>IFERROR(IF($A101="","",$AE101*'Dashboard'!$B$14),"")</f>
        <v/>
      </c>
      <c r="AH101" s="54">
        <f>IFERROR(IF($A101="","",$AF101-$AG101),"")</f>
        <v/>
      </c>
      <c r="AI101" s="54">
        <f>IFERROR(IF($A101="","",SUM($Y101,$AB101,$AF101)),"")</f>
        <v/>
      </c>
      <c r="AJ101" s="54">
        <f>IFERROR(IF($A101="","",$R101+$AI101),"")</f>
        <v/>
      </c>
      <c r="AK101" s="53" t="n"/>
      <c r="AL101" s="53" t="n"/>
      <c r="AM101" s="53" t="n"/>
      <c r="AN101" s="53" t="n"/>
      <c r="AO101" s="53" t="n"/>
      <c r="AP101" s="54">
        <f>IFERROR(IF($A101="","",SUM($AK101:$AO101)),"")</f>
        <v/>
      </c>
      <c r="AQ101" s="54">
        <f>IFERROR(IF($A101="","",$AP101-$AJ101),"")</f>
        <v/>
      </c>
      <c r="AR101" s="30">
        <f>IFERROR(IF($A101="","",IF(AND($AQ101&lt;='Dashboard'!$B$11,$AQ101&gt;=0-'Dashboard'!$B$11),"Balanced","Investigate")),"")</f>
        <v/>
      </c>
      <c r="AS101" s="36" t="n"/>
      <c r="AT101" s="36" t="n"/>
      <c r="AU101" s="36" t="n"/>
      <c r="AV101" s="52" t="n"/>
      <c r="AW101" s="36" t="n"/>
      <c r="AX101" s="37">
        <f>IFERROR(IF($A101="","",IF($AS101="","Missing preparer",IF($F101&gt;$E101,"Rooms sold exceed sellable rooms",IF(OR($AQ101&gt;'Dashboard'!$B$11,$AQ101&lt;0-'Dashboard'!$B$11),"Reconciliation exception","OK")))),"")</f>
        <v/>
      </c>
    </row>
    <row r="102">
      <c r="A102" s="52" t="n"/>
      <c r="B102" s="30">
        <f>IFERROR(IF($A102="","",VLOOKUP(MOD($A102-DATE(2026,1,5),7),'Instructions'!$H$2:$I$8,2,0)),"")</f>
        <v/>
      </c>
      <c r="C102" s="31" t="n"/>
      <c r="D102" s="31" t="n"/>
      <c r="E102" s="32">
        <f>IFERROR(IF($A102="","",MAX(0,$C102-$D102)),"")</f>
        <v/>
      </c>
      <c r="F102" s="31" t="n"/>
      <c r="G102" s="31" t="n"/>
      <c r="H102" s="33">
        <f>IFERROR(IF($A102="","",$F102/$E102),"")</f>
        <v/>
      </c>
      <c r="I102" s="53" t="n"/>
      <c r="J102" s="53" t="n"/>
      <c r="K102" s="53" t="n"/>
      <c r="L102" s="53" t="n"/>
      <c r="M102" s="53" t="n"/>
      <c r="N102" s="53" t="n"/>
      <c r="O102" s="54">
        <f>IFERROR(IF($A102="","",SUM($I102:$N102)),"")</f>
        <v/>
      </c>
      <c r="P102" s="53" t="n"/>
      <c r="Q102" s="53" t="n"/>
      <c r="R102" s="54">
        <f>IFERROR(IF($A102="","",$O102-$P102+$Q102),"")</f>
        <v/>
      </c>
      <c r="S102" s="54">
        <f>IFERROR(IF($A102="","",SUM($J102:$K102)),"")</f>
        <v/>
      </c>
      <c r="T102" s="54">
        <f>IFERROR(IF($A102="","",SUM($L102:$N102)),"")</f>
        <v/>
      </c>
      <c r="U102" s="54">
        <f>IFERROR(IF($A102="","",$I102/$F102),"")</f>
        <v/>
      </c>
      <c r="V102" s="54">
        <f>IFERROR(IF($A102="","",$I102/$C102),"")</f>
        <v/>
      </c>
      <c r="W102" s="53" t="n"/>
      <c r="X102" s="53" t="n"/>
      <c r="Y102" s="53" t="n"/>
      <c r="Z102" s="54">
        <f>IFERROR(IF($A102="","",$W102*'Dashboard'!$B$12),"")</f>
        <v/>
      </c>
      <c r="AA102" s="54">
        <f>IFERROR(IF($A102="","",$Y102-$Z102),"")</f>
        <v/>
      </c>
      <c r="AB102" s="53" t="n"/>
      <c r="AC102" s="54">
        <f>IFERROR(IF($A102="","",$X102*'Dashboard'!$B$13),"")</f>
        <v/>
      </c>
      <c r="AD102" s="54">
        <f>IFERROR(IF($A102="","",$AB102-$AC102),"")</f>
        <v/>
      </c>
      <c r="AE102" s="53" t="n"/>
      <c r="AF102" s="53" t="n"/>
      <c r="AG102" s="54">
        <f>IFERROR(IF($A102="","",$AE102*'Dashboard'!$B$14),"")</f>
        <v/>
      </c>
      <c r="AH102" s="54">
        <f>IFERROR(IF($A102="","",$AF102-$AG102),"")</f>
        <v/>
      </c>
      <c r="AI102" s="54">
        <f>IFERROR(IF($A102="","",SUM($Y102,$AB102,$AF102)),"")</f>
        <v/>
      </c>
      <c r="AJ102" s="54">
        <f>IFERROR(IF($A102="","",$R102+$AI102),"")</f>
        <v/>
      </c>
      <c r="AK102" s="53" t="n"/>
      <c r="AL102" s="53" t="n"/>
      <c r="AM102" s="53" t="n"/>
      <c r="AN102" s="53" t="n"/>
      <c r="AO102" s="53" t="n"/>
      <c r="AP102" s="54">
        <f>IFERROR(IF($A102="","",SUM($AK102:$AO102)),"")</f>
        <v/>
      </c>
      <c r="AQ102" s="54">
        <f>IFERROR(IF($A102="","",$AP102-$AJ102),"")</f>
        <v/>
      </c>
      <c r="AR102" s="30">
        <f>IFERROR(IF($A102="","",IF(AND($AQ102&lt;='Dashboard'!$B$11,$AQ102&gt;=0-'Dashboard'!$B$11),"Balanced","Investigate")),"")</f>
        <v/>
      </c>
      <c r="AS102" s="36" t="n"/>
      <c r="AT102" s="36" t="n"/>
      <c r="AU102" s="36" t="n"/>
      <c r="AV102" s="52" t="n"/>
      <c r="AW102" s="36" t="n"/>
      <c r="AX102" s="37">
        <f>IFERROR(IF($A102="","",IF($AS102="","Missing preparer",IF($F102&gt;$E102,"Rooms sold exceed sellable rooms",IF(OR($AQ102&gt;'Dashboard'!$B$11,$AQ102&lt;0-'Dashboard'!$B$11),"Reconciliation exception","OK")))),"")</f>
        <v/>
      </c>
    </row>
    <row r="103">
      <c r="A103" s="52" t="n"/>
      <c r="B103" s="30">
        <f>IFERROR(IF($A103="","",VLOOKUP(MOD($A103-DATE(2026,1,5),7),'Instructions'!$H$2:$I$8,2,0)),"")</f>
        <v/>
      </c>
      <c r="C103" s="31" t="n"/>
      <c r="D103" s="31" t="n"/>
      <c r="E103" s="32">
        <f>IFERROR(IF($A103="","",MAX(0,$C103-$D103)),"")</f>
        <v/>
      </c>
      <c r="F103" s="31" t="n"/>
      <c r="G103" s="31" t="n"/>
      <c r="H103" s="33">
        <f>IFERROR(IF($A103="","",$F103/$E103),"")</f>
        <v/>
      </c>
      <c r="I103" s="53" t="n"/>
      <c r="J103" s="53" t="n"/>
      <c r="K103" s="53" t="n"/>
      <c r="L103" s="53" t="n"/>
      <c r="M103" s="53" t="n"/>
      <c r="N103" s="53" t="n"/>
      <c r="O103" s="54">
        <f>IFERROR(IF($A103="","",SUM($I103:$N103)),"")</f>
        <v/>
      </c>
      <c r="P103" s="53" t="n"/>
      <c r="Q103" s="53" t="n"/>
      <c r="R103" s="54">
        <f>IFERROR(IF($A103="","",$O103-$P103+$Q103),"")</f>
        <v/>
      </c>
      <c r="S103" s="54">
        <f>IFERROR(IF($A103="","",SUM($J103:$K103)),"")</f>
        <v/>
      </c>
      <c r="T103" s="54">
        <f>IFERROR(IF($A103="","",SUM($L103:$N103)),"")</f>
        <v/>
      </c>
      <c r="U103" s="54">
        <f>IFERROR(IF($A103="","",$I103/$F103),"")</f>
        <v/>
      </c>
      <c r="V103" s="54">
        <f>IFERROR(IF($A103="","",$I103/$C103),"")</f>
        <v/>
      </c>
      <c r="W103" s="53" t="n"/>
      <c r="X103" s="53" t="n"/>
      <c r="Y103" s="53" t="n"/>
      <c r="Z103" s="54">
        <f>IFERROR(IF($A103="","",$W103*'Dashboard'!$B$12),"")</f>
        <v/>
      </c>
      <c r="AA103" s="54">
        <f>IFERROR(IF($A103="","",$Y103-$Z103),"")</f>
        <v/>
      </c>
      <c r="AB103" s="53" t="n"/>
      <c r="AC103" s="54">
        <f>IFERROR(IF($A103="","",$X103*'Dashboard'!$B$13),"")</f>
        <v/>
      </c>
      <c r="AD103" s="54">
        <f>IFERROR(IF($A103="","",$AB103-$AC103),"")</f>
        <v/>
      </c>
      <c r="AE103" s="53" t="n"/>
      <c r="AF103" s="53" t="n"/>
      <c r="AG103" s="54">
        <f>IFERROR(IF($A103="","",$AE103*'Dashboard'!$B$14),"")</f>
        <v/>
      </c>
      <c r="AH103" s="54">
        <f>IFERROR(IF($A103="","",$AF103-$AG103),"")</f>
        <v/>
      </c>
      <c r="AI103" s="54">
        <f>IFERROR(IF($A103="","",SUM($Y103,$AB103,$AF103)),"")</f>
        <v/>
      </c>
      <c r="AJ103" s="54">
        <f>IFERROR(IF($A103="","",$R103+$AI103),"")</f>
        <v/>
      </c>
      <c r="AK103" s="53" t="n"/>
      <c r="AL103" s="53" t="n"/>
      <c r="AM103" s="53" t="n"/>
      <c r="AN103" s="53" t="n"/>
      <c r="AO103" s="53" t="n"/>
      <c r="AP103" s="54">
        <f>IFERROR(IF($A103="","",SUM($AK103:$AO103)),"")</f>
        <v/>
      </c>
      <c r="AQ103" s="54">
        <f>IFERROR(IF($A103="","",$AP103-$AJ103),"")</f>
        <v/>
      </c>
      <c r="AR103" s="30">
        <f>IFERROR(IF($A103="","",IF(AND($AQ103&lt;='Dashboard'!$B$11,$AQ103&gt;=0-'Dashboard'!$B$11),"Balanced","Investigate")),"")</f>
        <v/>
      </c>
      <c r="AS103" s="36" t="n"/>
      <c r="AT103" s="36" t="n"/>
      <c r="AU103" s="36" t="n"/>
      <c r="AV103" s="52" t="n"/>
      <c r="AW103" s="36" t="n"/>
      <c r="AX103" s="37">
        <f>IFERROR(IF($A103="","",IF($AS103="","Missing preparer",IF($F103&gt;$E103,"Rooms sold exceed sellable rooms",IF(OR($AQ103&gt;'Dashboard'!$B$11,$AQ103&lt;0-'Dashboard'!$B$11),"Reconciliation exception","OK")))),"")</f>
        <v/>
      </c>
    </row>
    <row r="104">
      <c r="A104" s="52" t="n"/>
      <c r="B104" s="30">
        <f>IFERROR(IF($A104="","",VLOOKUP(MOD($A104-DATE(2026,1,5),7),'Instructions'!$H$2:$I$8,2,0)),"")</f>
        <v/>
      </c>
      <c r="C104" s="31" t="n"/>
      <c r="D104" s="31" t="n"/>
      <c r="E104" s="32">
        <f>IFERROR(IF($A104="","",MAX(0,$C104-$D104)),"")</f>
        <v/>
      </c>
      <c r="F104" s="31" t="n"/>
      <c r="G104" s="31" t="n"/>
      <c r="H104" s="33">
        <f>IFERROR(IF($A104="","",$F104/$E104),"")</f>
        <v/>
      </c>
      <c r="I104" s="53" t="n"/>
      <c r="J104" s="53" t="n"/>
      <c r="K104" s="53" t="n"/>
      <c r="L104" s="53" t="n"/>
      <c r="M104" s="53" t="n"/>
      <c r="N104" s="53" t="n"/>
      <c r="O104" s="54">
        <f>IFERROR(IF($A104="","",SUM($I104:$N104)),"")</f>
        <v/>
      </c>
      <c r="P104" s="53" t="n"/>
      <c r="Q104" s="53" t="n"/>
      <c r="R104" s="54">
        <f>IFERROR(IF($A104="","",$O104-$P104+$Q104),"")</f>
        <v/>
      </c>
      <c r="S104" s="54">
        <f>IFERROR(IF($A104="","",SUM($J104:$K104)),"")</f>
        <v/>
      </c>
      <c r="T104" s="54">
        <f>IFERROR(IF($A104="","",SUM($L104:$N104)),"")</f>
        <v/>
      </c>
      <c r="U104" s="54">
        <f>IFERROR(IF($A104="","",$I104/$F104),"")</f>
        <v/>
      </c>
      <c r="V104" s="54">
        <f>IFERROR(IF($A104="","",$I104/$C104),"")</f>
        <v/>
      </c>
      <c r="W104" s="53" t="n"/>
      <c r="X104" s="53" t="n"/>
      <c r="Y104" s="53" t="n"/>
      <c r="Z104" s="54">
        <f>IFERROR(IF($A104="","",$W104*'Dashboard'!$B$12),"")</f>
        <v/>
      </c>
      <c r="AA104" s="54">
        <f>IFERROR(IF($A104="","",$Y104-$Z104),"")</f>
        <v/>
      </c>
      <c r="AB104" s="53" t="n"/>
      <c r="AC104" s="54">
        <f>IFERROR(IF($A104="","",$X104*'Dashboard'!$B$13),"")</f>
        <v/>
      </c>
      <c r="AD104" s="54">
        <f>IFERROR(IF($A104="","",$AB104-$AC104),"")</f>
        <v/>
      </c>
      <c r="AE104" s="53" t="n"/>
      <c r="AF104" s="53" t="n"/>
      <c r="AG104" s="54">
        <f>IFERROR(IF($A104="","",$AE104*'Dashboard'!$B$14),"")</f>
        <v/>
      </c>
      <c r="AH104" s="54">
        <f>IFERROR(IF($A104="","",$AF104-$AG104),"")</f>
        <v/>
      </c>
      <c r="AI104" s="54">
        <f>IFERROR(IF($A104="","",SUM($Y104,$AB104,$AF104)),"")</f>
        <v/>
      </c>
      <c r="AJ104" s="54">
        <f>IFERROR(IF($A104="","",$R104+$AI104),"")</f>
        <v/>
      </c>
      <c r="AK104" s="53" t="n"/>
      <c r="AL104" s="53" t="n"/>
      <c r="AM104" s="53" t="n"/>
      <c r="AN104" s="53" t="n"/>
      <c r="AO104" s="53" t="n"/>
      <c r="AP104" s="54">
        <f>IFERROR(IF($A104="","",SUM($AK104:$AO104)),"")</f>
        <v/>
      </c>
      <c r="AQ104" s="54">
        <f>IFERROR(IF($A104="","",$AP104-$AJ104),"")</f>
        <v/>
      </c>
      <c r="AR104" s="30">
        <f>IFERROR(IF($A104="","",IF(AND($AQ104&lt;='Dashboard'!$B$11,$AQ104&gt;=0-'Dashboard'!$B$11),"Balanced","Investigate")),"")</f>
        <v/>
      </c>
      <c r="AS104" s="36" t="n"/>
      <c r="AT104" s="36" t="n"/>
      <c r="AU104" s="36" t="n"/>
      <c r="AV104" s="52" t="n"/>
      <c r="AW104" s="36" t="n"/>
      <c r="AX104" s="37">
        <f>IFERROR(IF($A104="","",IF($AS104="","Missing preparer",IF($F104&gt;$E104,"Rooms sold exceed sellable rooms",IF(OR($AQ104&gt;'Dashboard'!$B$11,$AQ104&lt;0-'Dashboard'!$B$11),"Reconciliation exception","OK")))),"")</f>
        <v/>
      </c>
    </row>
    <row r="105">
      <c r="A105" s="52" t="n"/>
      <c r="B105" s="30">
        <f>IFERROR(IF($A105="","",VLOOKUP(MOD($A105-DATE(2026,1,5),7),'Instructions'!$H$2:$I$8,2,0)),"")</f>
        <v/>
      </c>
      <c r="C105" s="31" t="n"/>
      <c r="D105" s="31" t="n"/>
      <c r="E105" s="32">
        <f>IFERROR(IF($A105="","",MAX(0,$C105-$D105)),"")</f>
        <v/>
      </c>
      <c r="F105" s="31" t="n"/>
      <c r="G105" s="31" t="n"/>
      <c r="H105" s="33">
        <f>IFERROR(IF($A105="","",$F105/$E105),"")</f>
        <v/>
      </c>
      <c r="I105" s="53" t="n"/>
      <c r="J105" s="53" t="n"/>
      <c r="K105" s="53" t="n"/>
      <c r="L105" s="53" t="n"/>
      <c r="M105" s="53" t="n"/>
      <c r="N105" s="53" t="n"/>
      <c r="O105" s="54">
        <f>IFERROR(IF($A105="","",SUM($I105:$N105)),"")</f>
        <v/>
      </c>
      <c r="P105" s="53" t="n"/>
      <c r="Q105" s="53" t="n"/>
      <c r="R105" s="54">
        <f>IFERROR(IF($A105="","",$O105-$P105+$Q105),"")</f>
        <v/>
      </c>
      <c r="S105" s="54">
        <f>IFERROR(IF($A105="","",SUM($J105:$K105)),"")</f>
        <v/>
      </c>
      <c r="T105" s="54">
        <f>IFERROR(IF($A105="","",SUM($L105:$N105)),"")</f>
        <v/>
      </c>
      <c r="U105" s="54">
        <f>IFERROR(IF($A105="","",$I105/$F105),"")</f>
        <v/>
      </c>
      <c r="V105" s="54">
        <f>IFERROR(IF($A105="","",$I105/$C105),"")</f>
        <v/>
      </c>
      <c r="W105" s="53" t="n"/>
      <c r="X105" s="53" t="n"/>
      <c r="Y105" s="53" t="n"/>
      <c r="Z105" s="54">
        <f>IFERROR(IF($A105="","",$W105*'Dashboard'!$B$12),"")</f>
        <v/>
      </c>
      <c r="AA105" s="54">
        <f>IFERROR(IF($A105="","",$Y105-$Z105),"")</f>
        <v/>
      </c>
      <c r="AB105" s="53" t="n"/>
      <c r="AC105" s="54">
        <f>IFERROR(IF($A105="","",$X105*'Dashboard'!$B$13),"")</f>
        <v/>
      </c>
      <c r="AD105" s="54">
        <f>IFERROR(IF($A105="","",$AB105-$AC105),"")</f>
        <v/>
      </c>
      <c r="AE105" s="53" t="n"/>
      <c r="AF105" s="53" t="n"/>
      <c r="AG105" s="54">
        <f>IFERROR(IF($A105="","",$AE105*'Dashboard'!$B$14),"")</f>
        <v/>
      </c>
      <c r="AH105" s="54">
        <f>IFERROR(IF($A105="","",$AF105-$AG105),"")</f>
        <v/>
      </c>
      <c r="AI105" s="54">
        <f>IFERROR(IF($A105="","",SUM($Y105,$AB105,$AF105)),"")</f>
        <v/>
      </c>
      <c r="AJ105" s="54">
        <f>IFERROR(IF($A105="","",$R105+$AI105),"")</f>
        <v/>
      </c>
      <c r="AK105" s="53" t="n"/>
      <c r="AL105" s="53" t="n"/>
      <c r="AM105" s="53" t="n"/>
      <c r="AN105" s="53" t="n"/>
      <c r="AO105" s="53" t="n"/>
      <c r="AP105" s="54">
        <f>IFERROR(IF($A105="","",SUM($AK105:$AO105)),"")</f>
        <v/>
      </c>
      <c r="AQ105" s="54">
        <f>IFERROR(IF($A105="","",$AP105-$AJ105),"")</f>
        <v/>
      </c>
      <c r="AR105" s="30">
        <f>IFERROR(IF($A105="","",IF(AND($AQ105&lt;='Dashboard'!$B$11,$AQ105&gt;=0-'Dashboard'!$B$11),"Balanced","Investigate")),"")</f>
        <v/>
      </c>
      <c r="AS105" s="36" t="n"/>
      <c r="AT105" s="36" t="n"/>
      <c r="AU105" s="36" t="n"/>
      <c r="AV105" s="52" t="n"/>
      <c r="AW105" s="36" t="n"/>
      <c r="AX105" s="37">
        <f>IFERROR(IF($A105="","",IF($AS105="","Missing preparer",IF($F105&gt;$E105,"Rooms sold exceed sellable rooms",IF(OR($AQ105&gt;'Dashboard'!$B$11,$AQ105&lt;0-'Dashboard'!$B$11),"Reconciliation exception","OK")))),"")</f>
        <v/>
      </c>
    </row>
    <row r="106">
      <c r="A106" s="52" t="n"/>
      <c r="B106" s="30">
        <f>IFERROR(IF($A106="","",VLOOKUP(MOD($A106-DATE(2026,1,5),7),'Instructions'!$H$2:$I$8,2,0)),"")</f>
        <v/>
      </c>
      <c r="C106" s="31" t="n"/>
      <c r="D106" s="31" t="n"/>
      <c r="E106" s="32">
        <f>IFERROR(IF($A106="","",MAX(0,$C106-$D106)),"")</f>
        <v/>
      </c>
      <c r="F106" s="31" t="n"/>
      <c r="G106" s="31" t="n"/>
      <c r="H106" s="33">
        <f>IFERROR(IF($A106="","",$F106/$E106),"")</f>
        <v/>
      </c>
      <c r="I106" s="53" t="n"/>
      <c r="J106" s="53" t="n"/>
      <c r="K106" s="53" t="n"/>
      <c r="L106" s="53" t="n"/>
      <c r="M106" s="53" t="n"/>
      <c r="N106" s="53" t="n"/>
      <c r="O106" s="54">
        <f>IFERROR(IF($A106="","",SUM($I106:$N106)),"")</f>
        <v/>
      </c>
      <c r="P106" s="53" t="n"/>
      <c r="Q106" s="53" t="n"/>
      <c r="R106" s="54">
        <f>IFERROR(IF($A106="","",$O106-$P106+$Q106),"")</f>
        <v/>
      </c>
      <c r="S106" s="54">
        <f>IFERROR(IF($A106="","",SUM($J106:$K106)),"")</f>
        <v/>
      </c>
      <c r="T106" s="54">
        <f>IFERROR(IF($A106="","",SUM($L106:$N106)),"")</f>
        <v/>
      </c>
      <c r="U106" s="54">
        <f>IFERROR(IF($A106="","",$I106/$F106),"")</f>
        <v/>
      </c>
      <c r="V106" s="54">
        <f>IFERROR(IF($A106="","",$I106/$C106),"")</f>
        <v/>
      </c>
      <c r="W106" s="53" t="n"/>
      <c r="X106" s="53" t="n"/>
      <c r="Y106" s="53" t="n"/>
      <c r="Z106" s="54">
        <f>IFERROR(IF($A106="","",$W106*'Dashboard'!$B$12),"")</f>
        <v/>
      </c>
      <c r="AA106" s="54">
        <f>IFERROR(IF($A106="","",$Y106-$Z106),"")</f>
        <v/>
      </c>
      <c r="AB106" s="53" t="n"/>
      <c r="AC106" s="54">
        <f>IFERROR(IF($A106="","",$X106*'Dashboard'!$B$13),"")</f>
        <v/>
      </c>
      <c r="AD106" s="54">
        <f>IFERROR(IF($A106="","",$AB106-$AC106),"")</f>
        <v/>
      </c>
      <c r="AE106" s="53" t="n"/>
      <c r="AF106" s="53" t="n"/>
      <c r="AG106" s="54">
        <f>IFERROR(IF($A106="","",$AE106*'Dashboard'!$B$14),"")</f>
        <v/>
      </c>
      <c r="AH106" s="54">
        <f>IFERROR(IF($A106="","",$AF106-$AG106),"")</f>
        <v/>
      </c>
      <c r="AI106" s="54">
        <f>IFERROR(IF($A106="","",SUM($Y106,$AB106,$AF106)),"")</f>
        <v/>
      </c>
      <c r="AJ106" s="54">
        <f>IFERROR(IF($A106="","",$R106+$AI106),"")</f>
        <v/>
      </c>
      <c r="AK106" s="53" t="n"/>
      <c r="AL106" s="53" t="n"/>
      <c r="AM106" s="53" t="n"/>
      <c r="AN106" s="53" t="n"/>
      <c r="AO106" s="53" t="n"/>
      <c r="AP106" s="54">
        <f>IFERROR(IF($A106="","",SUM($AK106:$AO106)),"")</f>
        <v/>
      </c>
      <c r="AQ106" s="54">
        <f>IFERROR(IF($A106="","",$AP106-$AJ106),"")</f>
        <v/>
      </c>
      <c r="AR106" s="30">
        <f>IFERROR(IF($A106="","",IF(AND($AQ106&lt;='Dashboard'!$B$11,$AQ106&gt;=0-'Dashboard'!$B$11),"Balanced","Investigate")),"")</f>
        <v/>
      </c>
      <c r="AS106" s="36" t="n"/>
      <c r="AT106" s="36" t="n"/>
      <c r="AU106" s="36" t="n"/>
      <c r="AV106" s="52" t="n"/>
      <c r="AW106" s="36" t="n"/>
      <c r="AX106" s="37">
        <f>IFERROR(IF($A106="","",IF($AS106="","Missing preparer",IF($F106&gt;$E106,"Rooms sold exceed sellable rooms",IF(OR($AQ106&gt;'Dashboard'!$B$11,$AQ106&lt;0-'Dashboard'!$B$11),"Reconciliation exception","OK")))),"")</f>
        <v/>
      </c>
    </row>
    <row r="107">
      <c r="A107" s="52" t="n"/>
      <c r="B107" s="30">
        <f>IFERROR(IF($A107="","",VLOOKUP(MOD($A107-DATE(2026,1,5),7),'Instructions'!$H$2:$I$8,2,0)),"")</f>
        <v/>
      </c>
      <c r="C107" s="31" t="n"/>
      <c r="D107" s="31" t="n"/>
      <c r="E107" s="32">
        <f>IFERROR(IF($A107="","",MAX(0,$C107-$D107)),"")</f>
        <v/>
      </c>
      <c r="F107" s="31" t="n"/>
      <c r="G107" s="31" t="n"/>
      <c r="H107" s="33">
        <f>IFERROR(IF($A107="","",$F107/$E107),"")</f>
        <v/>
      </c>
      <c r="I107" s="53" t="n"/>
      <c r="J107" s="53" t="n"/>
      <c r="K107" s="53" t="n"/>
      <c r="L107" s="53" t="n"/>
      <c r="M107" s="53" t="n"/>
      <c r="N107" s="53" t="n"/>
      <c r="O107" s="54">
        <f>IFERROR(IF($A107="","",SUM($I107:$N107)),"")</f>
        <v/>
      </c>
      <c r="P107" s="53" t="n"/>
      <c r="Q107" s="53" t="n"/>
      <c r="R107" s="54">
        <f>IFERROR(IF($A107="","",$O107-$P107+$Q107),"")</f>
        <v/>
      </c>
      <c r="S107" s="54">
        <f>IFERROR(IF($A107="","",SUM($J107:$K107)),"")</f>
        <v/>
      </c>
      <c r="T107" s="54">
        <f>IFERROR(IF($A107="","",SUM($L107:$N107)),"")</f>
        <v/>
      </c>
      <c r="U107" s="54">
        <f>IFERROR(IF($A107="","",$I107/$F107),"")</f>
        <v/>
      </c>
      <c r="V107" s="54">
        <f>IFERROR(IF($A107="","",$I107/$C107),"")</f>
        <v/>
      </c>
      <c r="W107" s="53" t="n"/>
      <c r="X107" s="53" t="n"/>
      <c r="Y107" s="53" t="n"/>
      <c r="Z107" s="54">
        <f>IFERROR(IF($A107="","",$W107*'Dashboard'!$B$12),"")</f>
        <v/>
      </c>
      <c r="AA107" s="54">
        <f>IFERROR(IF($A107="","",$Y107-$Z107),"")</f>
        <v/>
      </c>
      <c r="AB107" s="53" t="n"/>
      <c r="AC107" s="54">
        <f>IFERROR(IF($A107="","",$X107*'Dashboard'!$B$13),"")</f>
        <v/>
      </c>
      <c r="AD107" s="54">
        <f>IFERROR(IF($A107="","",$AB107-$AC107),"")</f>
        <v/>
      </c>
      <c r="AE107" s="53" t="n"/>
      <c r="AF107" s="53" t="n"/>
      <c r="AG107" s="54">
        <f>IFERROR(IF($A107="","",$AE107*'Dashboard'!$B$14),"")</f>
        <v/>
      </c>
      <c r="AH107" s="54">
        <f>IFERROR(IF($A107="","",$AF107-$AG107),"")</f>
        <v/>
      </c>
      <c r="AI107" s="54">
        <f>IFERROR(IF($A107="","",SUM($Y107,$AB107,$AF107)),"")</f>
        <v/>
      </c>
      <c r="AJ107" s="54">
        <f>IFERROR(IF($A107="","",$R107+$AI107),"")</f>
        <v/>
      </c>
      <c r="AK107" s="53" t="n"/>
      <c r="AL107" s="53" t="n"/>
      <c r="AM107" s="53" t="n"/>
      <c r="AN107" s="53" t="n"/>
      <c r="AO107" s="53" t="n"/>
      <c r="AP107" s="54">
        <f>IFERROR(IF($A107="","",SUM($AK107:$AO107)),"")</f>
        <v/>
      </c>
      <c r="AQ107" s="54">
        <f>IFERROR(IF($A107="","",$AP107-$AJ107),"")</f>
        <v/>
      </c>
      <c r="AR107" s="30">
        <f>IFERROR(IF($A107="","",IF(AND($AQ107&lt;='Dashboard'!$B$11,$AQ107&gt;=0-'Dashboard'!$B$11),"Balanced","Investigate")),"")</f>
        <v/>
      </c>
      <c r="AS107" s="36" t="n"/>
      <c r="AT107" s="36" t="n"/>
      <c r="AU107" s="36" t="n"/>
      <c r="AV107" s="52" t="n"/>
      <c r="AW107" s="36" t="n"/>
      <c r="AX107" s="37">
        <f>IFERROR(IF($A107="","",IF($AS107="","Missing preparer",IF($F107&gt;$E107,"Rooms sold exceed sellable rooms",IF(OR($AQ107&gt;'Dashboard'!$B$11,$AQ107&lt;0-'Dashboard'!$B$11),"Reconciliation exception","OK")))),"")</f>
        <v/>
      </c>
    </row>
    <row r="108">
      <c r="A108" s="52" t="n"/>
      <c r="B108" s="30">
        <f>IFERROR(IF($A108="","",VLOOKUP(MOD($A108-DATE(2026,1,5),7),'Instructions'!$H$2:$I$8,2,0)),"")</f>
        <v/>
      </c>
      <c r="C108" s="31" t="n"/>
      <c r="D108" s="31" t="n"/>
      <c r="E108" s="32">
        <f>IFERROR(IF($A108="","",MAX(0,$C108-$D108)),"")</f>
        <v/>
      </c>
      <c r="F108" s="31" t="n"/>
      <c r="G108" s="31" t="n"/>
      <c r="H108" s="33">
        <f>IFERROR(IF($A108="","",$F108/$E108),"")</f>
        <v/>
      </c>
      <c r="I108" s="53" t="n"/>
      <c r="J108" s="53" t="n"/>
      <c r="K108" s="53" t="n"/>
      <c r="L108" s="53" t="n"/>
      <c r="M108" s="53" t="n"/>
      <c r="N108" s="53" t="n"/>
      <c r="O108" s="54">
        <f>IFERROR(IF($A108="","",SUM($I108:$N108)),"")</f>
        <v/>
      </c>
      <c r="P108" s="53" t="n"/>
      <c r="Q108" s="53" t="n"/>
      <c r="R108" s="54">
        <f>IFERROR(IF($A108="","",$O108-$P108+$Q108),"")</f>
        <v/>
      </c>
      <c r="S108" s="54">
        <f>IFERROR(IF($A108="","",SUM($J108:$K108)),"")</f>
        <v/>
      </c>
      <c r="T108" s="54">
        <f>IFERROR(IF($A108="","",SUM($L108:$N108)),"")</f>
        <v/>
      </c>
      <c r="U108" s="54">
        <f>IFERROR(IF($A108="","",$I108/$F108),"")</f>
        <v/>
      </c>
      <c r="V108" s="54">
        <f>IFERROR(IF($A108="","",$I108/$C108),"")</f>
        <v/>
      </c>
      <c r="W108" s="53" t="n"/>
      <c r="X108" s="53" t="n"/>
      <c r="Y108" s="53" t="n"/>
      <c r="Z108" s="54">
        <f>IFERROR(IF($A108="","",$W108*'Dashboard'!$B$12),"")</f>
        <v/>
      </c>
      <c r="AA108" s="54">
        <f>IFERROR(IF($A108="","",$Y108-$Z108),"")</f>
        <v/>
      </c>
      <c r="AB108" s="53" t="n"/>
      <c r="AC108" s="54">
        <f>IFERROR(IF($A108="","",$X108*'Dashboard'!$B$13),"")</f>
        <v/>
      </c>
      <c r="AD108" s="54">
        <f>IFERROR(IF($A108="","",$AB108-$AC108),"")</f>
        <v/>
      </c>
      <c r="AE108" s="53" t="n"/>
      <c r="AF108" s="53" t="n"/>
      <c r="AG108" s="54">
        <f>IFERROR(IF($A108="","",$AE108*'Dashboard'!$B$14),"")</f>
        <v/>
      </c>
      <c r="AH108" s="54">
        <f>IFERROR(IF($A108="","",$AF108-$AG108),"")</f>
        <v/>
      </c>
      <c r="AI108" s="54">
        <f>IFERROR(IF($A108="","",SUM($Y108,$AB108,$AF108)),"")</f>
        <v/>
      </c>
      <c r="AJ108" s="54">
        <f>IFERROR(IF($A108="","",$R108+$AI108),"")</f>
        <v/>
      </c>
      <c r="AK108" s="53" t="n"/>
      <c r="AL108" s="53" t="n"/>
      <c r="AM108" s="53" t="n"/>
      <c r="AN108" s="53" t="n"/>
      <c r="AO108" s="53" t="n"/>
      <c r="AP108" s="54">
        <f>IFERROR(IF($A108="","",SUM($AK108:$AO108)),"")</f>
        <v/>
      </c>
      <c r="AQ108" s="54">
        <f>IFERROR(IF($A108="","",$AP108-$AJ108),"")</f>
        <v/>
      </c>
      <c r="AR108" s="30">
        <f>IFERROR(IF($A108="","",IF(AND($AQ108&lt;='Dashboard'!$B$11,$AQ108&gt;=0-'Dashboard'!$B$11),"Balanced","Investigate")),"")</f>
        <v/>
      </c>
      <c r="AS108" s="36" t="n"/>
      <c r="AT108" s="36" t="n"/>
      <c r="AU108" s="36" t="n"/>
      <c r="AV108" s="52" t="n"/>
      <c r="AW108" s="36" t="n"/>
      <c r="AX108" s="37">
        <f>IFERROR(IF($A108="","",IF($AS108="","Missing preparer",IF($F108&gt;$E108,"Rooms sold exceed sellable rooms",IF(OR($AQ108&gt;'Dashboard'!$B$11,$AQ108&lt;0-'Dashboard'!$B$11),"Reconciliation exception","OK")))),"")</f>
        <v/>
      </c>
    </row>
    <row r="109">
      <c r="A109" s="52" t="n"/>
      <c r="B109" s="30">
        <f>IFERROR(IF($A109="","",VLOOKUP(MOD($A109-DATE(2026,1,5),7),'Instructions'!$H$2:$I$8,2,0)),"")</f>
        <v/>
      </c>
      <c r="C109" s="31" t="n"/>
      <c r="D109" s="31" t="n"/>
      <c r="E109" s="32">
        <f>IFERROR(IF($A109="","",MAX(0,$C109-$D109)),"")</f>
        <v/>
      </c>
      <c r="F109" s="31" t="n"/>
      <c r="G109" s="31" t="n"/>
      <c r="H109" s="33">
        <f>IFERROR(IF($A109="","",$F109/$E109),"")</f>
        <v/>
      </c>
      <c r="I109" s="53" t="n"/>
      <c r="J109" s="53" t="n"/>
      <c r="K109" s="53" t="n"/>
      <c r="L109" s="53" t="n"/>
      <c r="M109" s="53" t="n"/>
      <c r="N109" s="53" t="n"/>
      <c r="O109" s="54">
        <f>IFERROR(IF($A109="","",SUM($I109:$N109)),"")</f>
        <v/>
      </c>
      <c r="P109" s="53" t="n"/>
      <c r="Q109" s="53" t="n"/>
      <c r="R109" s="54">
        <f>IFERROR(IF($A109="","",$O109-$P109+$Q109),"")</f>
        <v/>
      </c>
      <c r="S109" s="54">
        <f>IFERROR(IF($A109="","",SUM($J109:$K109)),"")</f>
        <v/>
      </c>
      <c r="T109" s="54">
        <f>IFERROR(IF($A109="","",SUM($L109:$N109)),"")</f>
        <v/>
      </c>
      <c r="U109" s="54">
        <f>IFERROR(IF($A109="","",$I109/$F109),"")</f>
        <v/>
      </c>
      <c r="V109" s="54">
        <f>IFERROR(IF($A109="","",$I109/$C109),"")</f>
        <v/>
      </c>
      <c r="W109" s="53" t="n"/>
      <c r="X109" s="53" t="n"/>
      <c r="Y109" s="53" t="n"/>
      <c r="Z109" s="54">
        <f>IFERROR(IF($A109="","",$W109*'Dashboard'!$B$12),"")</f>
        <v/>
      </c>
      <c r="AA109" s="54">
        <f>IFERROR(IF($A109="","",$Y109-$Z109),"")</f>
        <v/>
      </c>
      <c r="AB109" s="53" t="n"/>
      <c r="AC109" s="54">
        <f>IFERROR(IF($A109="","",$X109*'Dashboard'!$B$13),"")</f>
        <v/>
      </c>
      <c r="AD109" s="54">
        <f>IFERROR(IF($A109="","",$AB109-$AC109),"")</f>
        <v/>
      </c>
      <c r="AE109" s="53" t="n"/>
      <c r="AF109" s="53" t="n"/>
      <c r="AG109" s="54">
        <f>IFERROR(IF($A109="","",$AE109*'Dashboard'!$B$14),"")</f>
        <v/>
      </c>
      <c r="AH109" s="54">
        <f>IFERROR(IF($A109="","",$AF109-$AG109),"")</f>
        <v/>
      </c>
      <c r="AI109" s="54">
        <f>IFERROR(IF($A109="","",SUM($Y109,$AB109,$AF109)),"")</f>
        <v/>
      </c>
      <c r="AJ109" s="54">
        <f>IFERROR(IF($A109="","",$R109+$AI109),"")</f>
        <v/>
      </c>
      <c r="AK109" s="53" t="n"/>
      <c r="AL109" s="53" t="n"/>
      <c r="AM109" s="53" t="n"/>
      <c r="AN109" s="53" t="n"/>
      <c r="AO109" s="53" t="n"/>
      <c r="AP109" s="54">
        <f>IFERROR(IF($A109="","",SUM($AK109:$AO109)),"")</f>
        <v/>
      </c>
      <c r="AQ109" s="54">
        <f>IFERROR(IF($A109="","",$AP109-$AJ109),"")</f>
        <v/>
      </c>
      <c r="AR109" s="30">
        <f>IFERROR(IF($A109="","",IF(AND($AQ109&lt;='Dashboard'!$B$11,$AQ109&gt;=0-'Dashboard'!$B$11),"Balanced","Investigate")),"")</f>
        <v/>
      </c>
      <c r="AS109" s="36" t="n"/>
      <c r="AT109" s="36" t="n"/>
      <c r="AU109" s="36" t="n"/>
      <c r="AV109" s="52" t="n"/>
      <c r="AW109" s="36" t="n"/>
      <c r="AX109" s="37">
        <f>IFERROR(IF($A109="","",IF($AS109="","Missing preparer",IF($F109&gt;$E109,"Rooms sold exceed sellable rooms",IF(OR($AQ109&gt;'Dashboard'!$B$11,$AQ109&lt;0-'Dashboard'!$B$11),"Reconciliation exception","OK")))),"")</f>
        <v/>
      </c>
    </row>
    <row r="110">
      <c r="A110" s="52" t="n"/>
      <c r="B110" s="30">
        <f>IFERROR(IF($A110="","",VLOOKUP(MOD($A110-DATE(2026,1,5),7),'Instructions'!$H$2:$I$8,2,0)),"")</f>
        <v/>
      </c>
      <c r="C110" s="31" t="n"/>
      <c r="D110" s="31" t="n"/>
      <c r="E110" s="32">
        <f>IFERROR(IF($A110="","",MAX(0,$C110-$D110)),"")</f>
        <v/>
      </c>
      <c r="F110" s="31" t="n"/>
      <c r="G110" s="31" t="n"/>
      <c r="H110" s="33">
        <f>IFERROR(IF($A110="","",$F110/$E110),"")</f>
        <v/>
      </c>
      <c r="I110" s="53" t="n"/>
      <c r="J110" s="53" t="n"/>
      <c r="K110" s="53" t="n"/>
      <c r="L110" s="53" t="n"/>
      <c r="M110" s="53" t="n"/>
      <c r="N110" s="53" t="n"/>
      <c r="O110" s="54">
        <f>IFERROR(IF($A110="","",SUM($I110:$N110)),"")</f>
        <v/>
      </c>
      <c r="P110" s="53" t="n"/>
      <c r="Q110" s="53" t="n"/>
      <c r="R110" s="54">
        <f>IFERROR(IF($A110="","",$O110-$P110+$Q110),"")</f>
        <v/>
      </c>
      <c r="S110" s="54">
        <f>IFERROR(IF($A110="","",SUM($J110:$K110)),"")</f>
        <v/>
      </c>
      <c r="T110" s="54">
        <f>IFERROR(IF($A110="","",SUM($L110:$N110)),"")</f>
        <v/>
      </c>
      <c r="U110" s="54">
        <f>IFERROR(IF($A110="","",$I110/$F110),"")</f>
        <v/>
      </c>
      <c r="V110" s="54">
        <f>IFERROR(IF($A110="","",$I110/$C110),"")</f>
        <v/>
      </c>
      <c r="W110" s="53" t="n"/>
      <c r="X110" s="53" t="n"/>
      <c r="Y110" s="53" t="n"/>
      <c r="Z110" s="54">
        <f>IFERROR(IF($A110="","",$W110*'Dashboard'!$B$12),"")</f>
        <v/>
      </c>
      <c r="AA110" s="54">
        <f>IFERROR(IF($A110="","",$Y110-$Z110),"")</f>
        <v/>
      </c>
      <c r="AB110" s="53" t="n"/>
      <c r="AC110" s="54">
        <f>IFERROR(IF($A110="","",$X110*'Dashboard'!$B$13),"")</f>
        <v/>
      </c>
      <c r="AD110" s="54">
        <f>IFERROR(IF($A110="","",$AB110-$AC110),"")</f>
        <v/>
      </c>
      <c r="AE110" s="53" t="n"/>
      <c r="AF110" s="53" t="n"/>
      <c r="AG110" s="54">
        <f>IFERROR(IF($A110="","",$AE110*'Dashboard'!$B$14),"")</f>
        <v/>
      </c>
      <c r="AH110" s="54">
        <f>IFERROR(IF($A110="","",$AF110-$AG110),"")</f>
        <v/>
      </c>
      <c r="AI110" s="54">
        <f>IFERROR(IF($A110="","",SUM($Y110,$AB110,$AF110)),"")</f>
        <v/>
      </c>
      <c r="AJ110" s="54">
        <f>IFERROR(IF($A110="","",$R110+$AI110),"")</f>
        <v/>
      </c>
      <c r="AK110" s="53" t="n"/>
      <c r="AL110" s="53" t="n"/>
      <c r="AM110" s="53" t="n"/>
      <c r="AN110" s="53" t="n"/>
      <c r="AO110" s="53" t="n"/>
      <c r="AP110" s="54">
        <f>IFERROR(IF($A110="","",SUM($AK110:$AO110)),"")</f>
        <v/>
      </c>
      <c r="AQ110" s="54">
        <f>IFERROR(IF($A110="","",$AP110-$AJ110),"")</f>
        <v/>
      </c>
      <c r="AR110" s="30">
        <f>IFERROR(IF($A110="","",IF(AND($AQ110&lt;='Dashboard'!$B$11,$AQ110&gt;=0-'Dashboard'!$B$11),"Balanced","Investigate")),"")</f>
        <v/>
      </c>
      <c r="AS110" s="36" t="n"/>
      <c r="AT110" s="36" t="n"/>
      <c r="AU110" s="36" t="n"/>
      <c r="AV110" s="52" t="n"/>
      <c r="AW110" s="36" t="n"/>
      <c r="AX110" s="37">
        <f>IFERROR(IF($A110="","",IF($AS110="","Missing preparer",IF($F110&gt;$E110,"Rooms sold exceed sellable rooms",IF(OR($AQ110&gt;'Dashboard'!$B$11,$AQ110&lt;0-'Dashboard'!$B$11),"Reconciliation exception","OK")))),"")</f>
        <v/>
      </c>
    </row>
    <row r="111">
      <c r="A111" s="52" t="n"/>
      <c r="B111" s="30">
        <f>IFERROR(IF($A111="","",VLOOKUP(MOD($A111-DATE(2026,1,5),7),'Instructions'!$H$2:$I$8,2,0)),"")</f>
        <v/>
      </c>
      <c r="C111" s="31" t="n"/>
      <c r="D111" s="31" t="n"/>
      <c r="E111" s="32">
        <f>IFERROR(IF($A111="","",MAX(0,$C111-$D111)),"")</f>
        <v/>
      </c>
      <c r="F111" s="31" t="n"/>
      <c r="G111" s="31" t="n"/>
      <c r="H111" s="33">
        <f>IFERROR(IF($A111="","",$F111/$E111),"")</f>
        <v/>
      </c>
      <c r="I111" s="53" t="n"/>
      <c r="J111" s="53" t="n"/>
      <c r="K111" s="53" t="n"/>
      <c r="L111" s="53" t="n"/>
      <c r="M111" s="53" t="n"/>
      <c r="N111" s="53" t="n"/>
      <c r="O111" s="54">
        <f>IFERROR(IF($A111="","",SUM($I111:$N111)),"")</f>
        <v/>
      </c>
      <c r="P111" s="53" t="n"/>
      <c r="Q111" s="53" t="n"/>
      <c r="R111" s="54">
        <f>IFERROR(IF($A111="","",$O111-$P111+$Q111),"")</f>
        <v/>
      </c>
      <c r="S111" s="54">
        <f>IFERROR(IF($A111="","",SUM($J111:$K111)),"")</f>
        <v/>
      </c>
      <c r="T111" s="54">
        <f>IFERROR(IF($A111="","",SUM($L111:$N111)),"")</f>
        <v/>
      </c>
      <c r="U111" s="54">
        <f>IFERROR(IF($A111="","",$I111/$F111),"")</f>
        <v/>
      </c>
      <c r="V111" s="54">
        <f>IFERROR(IF($A111="","",$I111/$C111),"")</f>
        <v/>
      </c>
      <c r="W111" s="53" t="n"/>
      <c r="X111" s="53" t="n"/>
      <c r="Y111" s="53" t="n"/>
      <c r="Z111" s="54">
        <f>IFERROR(IF($A111="","",$W111*'Dashboard'!$B$12),"")</f>
        <v/>
      </c>
      <c r="AA111" s="54">
        <f>IFERROR(IF($A111="","",$Y111-$Z111),"")</f>
        <v/>
      </c>
      <c r="AB111" s="53" t="n"/>
      <c r="AC111" s="54">
        <f>IFERROR(IF($A111="","",$X111*'Dashboard'!$B$13),"")</f>
        <v/>
      </c>
      <c r="AD111" s="54">
        <f>IFERROR(IF($A111="","",$AB111-$AC111),"")</f>
        <v/>
      </c>
      <c r="AE111" s="53" t="n"/>
      <c r="AF111" s="53" t="n"/>
      <c r="AG111" s="54">
        <f>IFERROR(IF($A111="","",$AE111*'Dashboard'!$B$14),"")</f>
        <v/>
      </c>
      <c r="AH111" s="54">
        <f>IFERROR(IF($A111="","",$AF111-$AG111),"")</f>
        <v/>
      </c>
      <c r="AI111" s="54">
        <f>IFERROR(IF($A111="","",SUM($Y111,$AB111,$AF111)),"")</f>
        <v/>
      </c>
      <c r="AJ111" s="54">
        <f>IFERROR(IF($A111="","",$R111+$AI111),"")</f>
        <v/>
      </c>
      <c r="AK111" s="53" t="n"/>
      <c r="AL111" s="53" t="n"/>
      <c r="AM111" s="53" t="n"/>
      <c r="AN111" s="53" t="n"/>
      <c r="AO111" s="53" t="n"/>
      <c r="AP111" s="54">
        <f>IFERROR(IF($A111="","",SUM($AK111:$AO111)),"")</f>
        <v/>
      </c>
      <c r="AQ111" s="54">
        <f>IFERROR(IF($A111="","",$AP111-$AJ111),"")</f>
        <v/>
      </c>
      <c r="AR111" s="30">
        <f>IFERROR(IF($A111="","",IF(AND($AQ111&lt;='Dashboard'!$B$11,$AQ111&gt;=0-'Dashboard'!$B$11),"Balanced","Investigate")),"")</f>
        <v/>
      </c>
      <c r="AS111" s="36" t="n"/>
      <c r="AT111" s="36" t="n"/>
      <c r="AU111" s="36" t="n"/>
      <c r="AV111" s="52" t="n"/>
      <c r="AW111" s="36" t="n"/>
      <c r="AX111" s="37">
        <f>IFERROR(IF($A111="","",IF($AS111="","Missing preparer",IF($F111&gt;$E111,"Rooms sold exceed sellable rooms",IF(OR($AQ111&gt;'Dashboard'!$B$11,$AQ111&lt;0-'Dashboard'!$B$11),"Reconciliation exception","OK")))),"")</f>
        <v/>
      </c>
    </row>
    <row r="112">
      <c r="A112" s="52" t="n"/>
      <c r="B112" s="30">
        <f>IFERROR(IF($A112="","",VLOOKUP(MOD($A112-DATE(2026,1,5),7),'Instructions'!$H$2:$I$8,2,0)),"")</f>
        <v/>
      </c>
      <c r="C112" s="31" t="n"/>
      <c r="D112" s="31" t="n"/>
      <c r="E112" s="32">
        <f>IFERROR(IF($A112="","",MAX(0,$C112-$D112)),"")</f>
        <v/>
      </c>
      <c r="F112" s="31" t="n"/>
      <c r="G112" s="31" t="n"/>
      <c r="H112" s="33">
        <f>IFERROR(IF($A112="","",$F112/$E112),"")</f>
        <v/>
      </c>
      <c r="I112" s="53" t="n"/>
      <c r="J112" s="53" t="n"/>
      <c r="K112" s="53" t="n"/>
      <c r="L112" s="53" t="n"/>
      <c r="M112" s="53" t="n"/>
      <c r="N112" s="53" t="n"/>
      <c r="O112" s="54">
        <f>IFERROR(IF($A112="","",SUM($I112:$N112)),"")</f>
        <v/>
      </c>
      <c r="P112" s="53" t="n"/>
      <c r="Q112" s="53" t="n"/>
      <c r="R112" s="54">
        <f>IFERROR(IF($A112="","",$O112-$P112+$Q112),"")</f>
        <v/>
      </c>
      <c r="S112" s="54">
        <f>IFERROR(IF($A112="","",SUM($J112:$K112)),"")</f>
        <v/>
      </c>
      <c r="T112" s="54">
        <f>IFERROR(IF($A112="","",SUM($L112:$N112)),"")</f>
        <v/>
      </c>
      <c r="U112" s="54">
        <f>IFERROR(IF($A112="","",$I112/$F112),"")</f>
        <v/>
      </c>
      <c r="V112" s="54">
        <f>IFERROR(IF($A112="","",$I112/$C112),"")</f>
        <v/>
      </c>
      <c r="W112" s="53" t="n"/>
      <c r="X112" s="53" t="n"/>
      <c r="Y112" s="53" t="n"/>
      <c r="Z112" s="54">
        <f>IFERROR(IF($A112="","",$W112*'Dashboard'!$B$12),"")</f>
        <v/>
      </c>
      <c r="AA112" s="54">
        <f>IFERROR(IF($A112="","",$Y112-$Z112),"")</f>
        <v/>
      </c>
      <c r="AB112" s="53" t="n"/>
      <c r="AC112" s="54">
        <f>IFERROR(IF($A112="","",$X112*'Dashboard'!$B$13),"")</f>
        <v/>
      </c>
      <c r="AD112" s="54">
        <f>IFERROR(IF($A112="","",$AB112-$AC112),"")</f>
        <v/>
      </c>
      <c r="AE112" s="53" t="n"/>
      <c r="AF112" s="53" t="n"/>
      <c r="AG112" s="54">
        <f>IFERROR(IF($A112="","",$AE112*'Dashboard'!$B$14),"")</f>
        <v/>
      </c>
      <c r="AH112" s="54">
        <f>IFERROR(IF($A112="","",$AF112-$AG112),"")</f>
        <v/>
      </c>
      <c r="AI112" s="54">
        <f>IFERROR(IF($A112="","",SUM($Y112,$AB112,$AF112)),"")</f>
        <v/>
      </c>
      <c r="AJ112" s="54">
        <f>IFERROR(IF($A112="","",$R112+$AI112),"")</f>
        <v/>
      </c>
      <c r="AK112" s="53" t="n"/>
      <c r="AL112" s="53" t="n"/>
      <c r="AM112" s="53" t="n"/>
      <c r="AN112" s="53" t="n"/>
      <c r="AO112" s="53" t="n"/>
      <c r="AP112" s="54">
        <f>IFERROR(IF($A112="","",SUM($AK112:$AO112)),"")</f>
        <v/>
      </c>
      <c r="AQ112" s="54">
        <f>IFERROR(IF($A112="","",$AP112-$AJ112),"")</f>
        <v/>
      </c>
      <c r="AR112" s="30">
        <f>IFERROR(IF($A112="","",IF(AND($AQ112&lt;='Dashboard'!$B$11,$AQ112&gt;=0-'Dashboard'!$B$11),"Balanced","Investigate")),"")</f>
        <v/>
      </c>
      <c r="AS112" s="36" t="n"/>
      <c r="AT112" s="36" t="n"/>
      <c r="AU112" s="36" t="n"/>
      <c r="AV112" s="52" t="n"/>
      <c r="AW112" s="36" t="n"/>
      <c r="AX112" s="37">
        <f>IFERROR(IF($A112="","",IF($AS112="","Missing preparer",IF($F112&gt;$E112,"Rooms sold exceed sellable rooms",IF(OR($AQ112&gt;'Dashboard'!$B$11,$AQ112&lt;0-'Dashboard'!$B$11),"Reconciliation exception","OK")))),"")</f>
        <v/>
      </c>
    </row>
    <row r="113">
      <c r="A113" s="52" t="n"/>
      <c r="B113" s="30">
        <f>IFERROR(IF($A113="","",VLOOKUP(MOD($A113-DATE(2026,1,5),7),'Instructions'!$H$2:$I$8,2,0)),"")</f>
        <v/>
      </c>
      <c r="C113" s="31" t="n"/>
      <c r="D113" s="31" t="n"/>
      <c r="E113" s="32">
        <f>IFERROR(IF($A113="","",MAX(0,$C113-$D113)),"")</f>
        <v/>
      </c>
      <c r="F113" s="31" t="n"/>
      <c r="G113" s="31" t="n"/>
      <c r="H113" s="33">
        <f>IFERROR(IF($A113="","",$F113/$E113),"")</f>
        <v/>
      </c>
      <c r="I113" s="53" t="n"/>
      <c r="J113" s="53" t="n"/>
      <c r="K113" s="53" t="n"/>
      <c r="L113" s="53" t="n"/>
      <c r="M113" s="53" t="n"/>
      <c r="N113" s="53" t="n"/>
      <c r="O113" s="54">
        <f>IFERROR(IF($A113="","",SUM($I113:$N113)),"")</f>
        <v/>
      </c>
      <c r="P113" s="53" t="n"/>
      <c r="Q113" s="53" t="n"/>
      <c r="R113" s="54">
        <f>IFERROR(IF($A113="","",$O113-$P113+$Q113),"")</f>
        <v/>
      </c>
      <c r="S113" s="54">
        <f>IFERROR(IF($A113="","",SUM($J113:$K113)),"")</f>
        <v/>
      </c>
      <c r="T113" s="54">
        <f>IFERROR(IF($A113="","",SUM($L113:$N113)),"")</f>
        <v/>
      </c>
      <c r="U113" s="54">
        <f>IFERROR(IF($A113="","",$I113/$F113),"")</f>
        <v/>
      </c>
      <c r="V113" s="54">
        <f>IFERROR(IF($A113="","",$I113/$C113),"")</f>
        <v/>
      </c>
      <c r="W113" s="53" t="n"/>
      <c r="X113" s="53" t="n"/>
      <c r="Y113" s="53" t="n"/>
      <c r="Z113" s="54">
        <f>IFERROR(IF($A113="","",$W113*'Dashboard'!$B$12),"")</f>
        <v/>
      </c>
      <c r="AA113" s="54">
        <f>IFERROR(IF($A113="","",$Y113-$Z113),"")</f>
        <v/>
      </c>
      <c r="AB113" s="53" t="n"/>
      <c r="AC113" s="54">
        <f>IFERROR(IF($A113="","",$X113*'Dashboard'!$B$13),"")</f>
        <v/>
      </c>
      <c r="AD113" s="54">
        <f>IFERROR(IF($A113="","",$AB113-$AC113),"")</f>
        <v/>
      </c>
      <c r="AE113" s="53" t="n"/>
      <c r="AF113" s="53" t="n"/>
      <c r="AG113" s="54">
        <f>IFERROR(IF($A113="","",$AE113*'Dashboard'!$B$14),"")</f>
        <v/>
      </c>
      <c r="AH113" s="54">
        <f>IFERROR(IF($A113="","",$AF113-$AG113),"")</f>
        <v/>
      </c>
      <c r="AI113" s="54">
        <f>IFERROR(IF($A113="","",SUM($Y113,$AB113,$AF113)),"")</f>
        <v/>
      </c>
      <c r="AJ113" s="54">
        <f>IFERROR(IF($A113="","",$R113+$AI113),"")</f>
        <v/>
      </c>
      <c r="AK113" s="53" t="n"/>
      <c r="AL113" s="53" t="n"/>
      <c r="AM113" s="53" t="n"/>
      <c r="AN113" s="53" t="n"/>
      <c r="AO113" s="53" t="n"/>
      <c r="AP113" s="54">
        <f>IFERROR(IF($A113="","",SUM($AK113:$AO113)),"")</f>
        <v/>
      </c>
      <c r="AQ113" s="54">
        <f>IFERROR(IF($A113="","",$AP113-$AJ113),"")</f>
        <v/>
      </c>
      <c r="AR113" s="30">
        <f>IFERROR(IF($A113="","",IF(AND($AQ113&lt;='Dashboard'!$B$11,$AQ113&gt;=0-'Dashboard'!$B$11),"Balanced","Investigate")),"")</f>
        <v/>
      </c>
      <c r="AS113" s="36" t="n"/>
      <c r="AT113" s="36" t="n"/>
      <c r="AU113" s="36" t="n"/>
      <c r="AV113" s="52" t="n"/>
      <c r="AW113" s="36" t="n"/>
      <c r="AX113" s="37">
        <f>IFERROR(IF($A113="","",IF($AS113="","Missing preparer",IF($F113&gt;$E113,"Rooms sold exceed sellable rooms",IF(OR($AQ113&gt;'Dashboard'!$B$11,$AQ113&lt;0-'Dashboard'!$B$11),"Reconciliation exception","OK")))),"")</f>
        <v/>
      </c>
    </row>
    <row r="114">
      <c r="A114" s="52" t="n"/>
      <c r="B114" s="30">
        <f>IFERROR(IF($A114="","",VLOOKUP(MOD($A114-DATE(2026,1,5),7),'Instructions'!$H$2:$I$8,2,0)),"")</f>
        <v/>
      </c>
      <c r="C114" s="31" t="n"/>
      <c r="D114" s="31" t="n"/>
      <c r="E114" s="32">
        <f>IFERROR(IF($A114="","",MAX(0,$C114-$D114)),"")</f>
        <v/>
      </c>
      <c r="F114" s="31" t="n"/>
      <c r="G114" s="31" t="n"/>
      <c r="H114" s="33">
        <f>IFERROR(IF($A114="","",$F114/$E114),"")</f>
        <v/>
      </c>
      <c r="I114" s="53" t="n"/>
      <c r="J114" s="53" t="n"/>
      <c r="K114" s="53" t="n"/>
      <c r="L114" s="53" t="n"/>
      <c r="M114" s="53" t="n"/>
      <c r="N114" s="53" t="n"/>
      <c r="O114" s="54">
        <f>IFERROR(IF($A114="","",SUM($I114:$N114)),"")</f>
        <v/>
      </c>
      <c r="P114" s="53" t="n"/>
      <c r="Q114" s="53" t="n"/>
      <c r="R114" s="54">
        <f>IFERROR(IF($A114="","",$O114-$P114+$Q114),"")</f>
        <v/>
      </c>
      <c r="S114" s="54">
        <f>IFERROR(IF($A114="","",SUM($J114:$K114)),"")</f>
        <v/>
      </c>
      <c r="T114" s="54">
        <f>IFERROR(IF($A114="","",SUM($L114:$N114)),"")</f>
        <v/>
      </c>
      <c r="U114" s="54">
        <f>IFERROR(IF($A114="","",$I114/$F114),"")</f>
        <v/>
      </c>
      <c r="V114" s="54">
        <f>IFERROR(IF($A114="","",$I114/$C114),"")</f>
        <v/>
      </c>
      <c r="W114" s="53" t="n"/>
      <c r="X114" s="53" t="n"/>
      <c r="Y114" s="53" t="n"/>
      <c r="Z114" s="54">
        <f>IFERROR(IF($A114="","",$W114*'Dashboard'!$B$12),"")</f>
        <v/>
      </c>
      <c r="AA114" s="54">
        <f>IFERROR(IF($A114="","",$Y114-$Z114),"")</f>
        <v/>
      </c>
      <c r="AB114" s="53" t="n"/>
      <c r="AC114" s="54">
        <f>IFERROR(IF($A114="","",$X114*'Dashboard'!$B$13),"")</f>
        <v/>
      </c>
      <c r="AD114" s="54">
        <f>IFERROR(IF($A114="","",$AB114-$AC114),"")</f>
        <v/>
      </c>
      <c r="AE114" s="53" t="n"/>
      <c r="AF114" s="53" t="n"/>
      <c r="AG114" s="54">
        <f>IFERROR(IF($A114="","",$AE114*'Dashboard'!$B$14),"")</f>
        <v/>
      </c>
      <c r="AH114" s="54">
        <f>IFERROR(IF($A114="","",$AF114-$AG114),"")</f>
        <v/>
      </c>
      <c r="AI114" s="54">
        <f>IFERROR(IF($A114="","",SUM($Y114,$AB114,$AF114)),"")</f>
        <v/>
      </c>
      <c r="AJ114" s="54">
        <f>IFERROR(IF($A114="","",$R114+$AI114),"")</f>
        <v/>
      </c>
      <c r="AK114" s="53" t="n"/>
      <c r="AL114" s="53" t="n"/>
      <c r="AM114" s="53" t="n"/>
      <c r="AN114" s="53" t="n"/>
      <c r="AO114" s="53" t="n"/>
      <c r="AP114" s="54">
        <f>IFERROR(IF($A114="","",SUM($AK114:$AO114)),"")</f>
        <v/>
      </c>
      <c r="AQ114" s="54">
        <f>IFERROR(IF($A114="","",$AP114-$AJ114),"")</f>
        <v/>
      </c>
      <c r="AR114" s="30">
        <f>IFERROR(IF($A114="","",IF(AND($AQ114&lt;='Dashboard'!$B$11,$AQ114&gt;=0-'Dashboard'!$B$11),"Balanced","Investigate")),"")</f>
        <v/>
      </c>
      <c r="AS114" s="36" t="n"/>
      <c r="AT114" s="36" t="n"/>
      <c r="AU114" s="36" t="n"/>
      <c r="AV114" s="52" t="n"/>
      <c r="AW114" s="36" t="n"/>
      <c r="AX114" s="37">
        <f>IFERROR(IF($A114="","",IF($AS114="","Missing preparer",IF($F114&gt;$E114,"Rooms sold exceed sellable rooms",IF(OR($AQ114&gt;'Dashboard'!$B$11,$AQ114&lt;0-'Dashboard'!$B$11),"Reconciliation exception","OK")))),"")</f>
        <v/>
      </c>
    </row>
    <row r="115">
      <c r="A115" s="52" t="n"/>
      <c r="B115" s="30">
        <f>IFERROR(IF($A115="","",VLOOKUP(MOD($A115-DATE(2026,1,5),7),'Instructions'!$H$2:$I$8,2,0)),"")</f>
        <v/>
      </c>
      <c r="C115" s="31" t="n"/>
      <c r="D115" s="31" t="n"/>
      <c r="E115" s="32">
        <f>IFERROR(IF($A115="","",MAX(0,$C115-$D115)),"")</f>
        <v/>
      </c>
      <c r="F115" s="31" t="n"/>
      <c r="G115" s="31" t="n"/>
      <c r="H115" s="33">
        <f>IFERROR(IF($A115="","",$F115/$E115),"")</f>
        <v/>
      </c>
      <c r="I115" s="53" t="n"/>
      <c r="J115" s="53" t="n"/>
      <c r="K115" s="53" t="n"/>
      <c r="L115" s="53" t="n"/>
      <c r="M115" s="53" t="n"/>
      <c r="N115" s="53" t="n"/>
      <c r="O115" s="54">
        <f>IFERROR(IF($A115="","",SUM($I115:$N115)),"")</f>
        <v/>
      </c>
      <c r="P115" s="53" t="n"/>
      <c r="Q115" s="53" t="n"/>
      <c r="R115" s="54">
        <f>IFERROR(IF($A115="","",$O115-$P115+$Q115),"")</f>
        <v/>
      </c>
      <c r="S115" s="54">
        <f>IFERROR(IF($A115="","",SUM($J115:$K115)),"")</f>
        <v/>
      </c>
      <c r="T115" s="54">
        <f>IFERROR(IF($A115="","",SUM($L115:$N115)),"")</f>
        <v/>
      </c>
      <c r="U115" s="54">
        <f>IFERROR(IF($A115="","",$I115/$F115),"")</f>
        <v/>
      </c>
      <c r="V115" s="54">
        <f>IFERROR(IF($A115="","",$I115/$C115),"")</f>
        <v/>
      </c>
      <c r="W115" s="53" t="n"/>
      <c r="X115" s="53" t="n"/>
      <c r="Y115" s="53" t="n"/>
      <c r="Z115" s="54">
        <f>IFERROR(IF($A115="","",$W115*'Dashboard'!$B$12),"")</f>
        <v/>
      </c>
      <c r="AA115" s="54">
        <f>IFERROR(IF($A115="","",$Y115-$Z115),"")</f>
        <v/>
      </c>
      <c r="AB115" s="53" t="n"/>
      <c r="AC115" s="54">
        <f>IFERROR(IF($A115="","",$X115*'Dashboard'!$B$13),"")</f>
        <v/>
      </c>
      <c r="AD115" s="54">
        <f>IFERROR(IF($A115="","",$AB115-$AC115),"")</f>
        <v/>
      </c>
      <c r="AE115" s="53" t="n"/>
      <c r="AF115" s="53" t="n"/>
      <c r="AG115" s="54">
        <f>IFERROR(IF($A115="","",$AE115*'Dashboard'!$B$14),"")</f>
        <v/>
      </c>
      <c r="AH115" s="54">
        <f>IFERROR(IF($A115="","",$AF115-$AG115),"")</f>
        <v/>
      </c>
      <c r="AI115" s="54">
        <f>IFERROR(IF($A115="","",SUM($Y115,$AB115,$AF115)),"")</f>
        <v/>
      </c>
      <c r="AJ115" s="54">
        <f>IFERROR(IF($A115="","",$R115+$AI115),"")</f>
        <v/>
      </c>
      <c r="AK115" s="53" t="n"/>
      <c r="AL115" s="53" t="n"/>
      <c r="AM115" s="53" t="n"/>
      <c r="AN115" s="53" t="n"/>
      <c r="AO115" s="53" t="n"/>
      <c r="AP115" s="54">
        <f>IFERROR(IF($A115="","",SUM($AK115:$AO115)),"")</f>
        <v/>
      </c>
      <c r="AQ115" s="54">
        <f>IFERROR(IF($A115="","",$AP115-$AJ115),"")</f>
        <v/>
      </c>
      <c r="AR115" s="30">
        <f>IFERROR(IF($A115="","",IF(AND($AQ115&lt;='Dashboard'!$B$11,$AQ115&gt;=0-'Dashboard'!$B$11),"Balanced","Investigate")),"")</f>
        <v/>
      </c>
      <c r="AS115" s="36" t="n"/>
      <c r="AT115" s="36" t="n"/>
      <c r="AU115" s="36" t="n"/>
      <c r="AV115" s="52" t="n"/>
      <c r="AW115" s="36" t="n"/>
      <c r="AX115" s="37">
        <f>IFERROR(IF($A115="","",IF($AS115="","Missing preparer",IF($F115&gt;$E115,"Rooms sold exceed sellable rooms",IF(OR($AQ115&gt;'Dashboard'!$B$11,$AQ115&lt;0-'Dashboard'!$B$11),"Reconciliation exception","OK")))),"")</f>
        <v/>
      </c>
    </row>
    <row r="116">
      <c r="A116" s="52" t="n"/>
      <c r="B116" s="30">
        <f>IFERROR(IF($A116="","",VLOOKUP(MOD($A116-DATE(2026,1,5),7),'Instructions'!$H$2:$I$8,2,0)),"")</f>
        <v/>
      </c>
      <c r="C116" s="31" t="n"/>
      <c r="D116" s="31" t="n"/>
      <c r="E116" s="32">
        <f>IFERROR(IF($A116="","",MAX(0,$C116-$D116)),"")</f>
        <v/>
      </c>
      <c r="F116" s="31" t="n"/>
      <c r="G116" s="31" t="n"/>
      <c r="H116" s="33">
        <f>IFERROR(IF($A116="","",$F116/$E116),"")</f>
        <v/>
      </c>
      <c r="I116" s="53" t="n"/>
      <c r="J116" s="53" t="n"/>
      <c r="K116" s="53" t="n"/>
      <c r="L116" s="53" t="n"/>
      <c r="M116" s="53" t="n"/>
      <c r="N116" s="53" t="n"/>
      <c r="O116" s="54">
        <f>IFERROR(IF($A116="","",SUM($I116:$N116)),"")</f>
        <v/>
      </c>
      <c r="P116" s="53" t="n"/>
      <c r="Q116" s="53" t="n"/>
      <c r="R116" s="54">
        <f>IFERROR(IF($A116="","",$O116-$P116+$Q116),"")</f>
        <v/>
      </c>
      <c r="S116" s="54">
        <f>IFERROR(IF($A116="","",SUM($J116:$K116)),"")</f>
        <v/>
      </c>
      <c r="T116" s="54">
        <f>IFERROR(IF($A116="","",SUM($L116:$N116)),"")</f>
        <v/>
      </c>
      <c r="U116" s="54">
        <f>IFERROR(IF($A116="","",$I116/$F116),"")</f>
        <v/>
      </c>
      <c r="V116" s="54">
        <f>IFERROR(IF($A116="","",$I116/$C116),"")</f>
        <v/>
      </c>
      <c r="W116" s="53" t="n"/>
      <c r="X116" s="53" t="n"/>
      <c r="Y116" s="53" t="n"/>
      <c r="Z116" s="54">
        <f>IFERROR(IF($A116="","",$W116*'Dashboard'!$B$12),"")</f>
        <v/>
      </c>
      <c r="AA116" s="54">
        <f>IFERROR(IF($A116="","",$Y116-$Z116),"")</f>
        <v/>
      </c>
      <c r="AB116" s="53" t="n"/>
      <c r="AC116" s="54">
        <f>IFERROR(IF($A116="","",$X116*'Dashboard'!$B$13),"")</f>
        <v/>
      </c>
      <c r="AD116" s="54">
        <f>IFERROR(IF($A116="","",$AB116-$AC116),"")</f>
        <v/>
      </c>
      <c r="AE116" s="53" t="n"/>
      <c r="AF116" s="53" t="n"/>
      <c r="AG116" s="54">
        <f>IFERROR(IF($A116="","",$AE116*'Dashboard'!$B$14),"")</f>
        <v/>
      </c>
      <c r="AH116" s="54">
        <f>IFERROR(IF($A116="","",$AF116-$AG116),"")</f>
        <v/>
      </c>
      <c r="AI116" s="54">
        <f>IFERROR(IF($A116="","",SUM($Y116,$AB116,$AF116)),"")</f>
        <v/>
      </c>
      <c r="AJ116" s="54">
        <f>IFERROR(IF($A116="","",$R116+$AI116),"")</f>
        <v/>
      </c>
      <c r="AK116" s="53" t="n"/>
      <c r="AL116" s="53" t="n"/>
      <c r="AM116" s="53" t="n"/>
      <c r="AN116" s="53" t="n"/>
      <c r="AO116" s="53" t="n"/>
      <c r="AP116" s="54">
        <f>IFERROR(IF($A116="","",SUM($AK116:$AO116)),"")</f>
        <v/>
      </c>
      <c r="AQ116" s="54">
        <f>IFERROR(IF($A116="","",$AP116-$AJ116),"")</f>
        <v/>
      </c>
      <c r="AR116" s="30">
        <f>IFERROR(IF($A116="","",IF(AND($AQ116&lt;='Dashboard'!$B$11,$AQ116&gt;=0-'Dashboard'!$B$11),"Balanced","Investigate")),"")</f>
        <v/>
      </c>
      <c r="AS116" s="36" t="n"/>
      <c r="AT116" s="36" t="n"/>
      <c r="AU116" s="36" t="n"/>
      <c r="AV116" s="52" t="n"/>
      <c r="AW116" s="36" t="n"/>
      <c r="AX116" s="37">
        <f>IFERROR(IF($A116="","",IF($AS116="","Missing preparer",IF($F116&gt;$E116,"Rooms sold exceed sellable rooms",IF(OR($AQ116&gt;'Dashboard'!$B$11,$AQ116&lt;0-'Dashboard'!$B$11),"Reconciliation exception","OK")))),"")</f>
        <v/>
      </c>
    </row>
    <row r="117">
      <c r="A117" s="52" t="n"/>
      <c r="B117" s="30">
        <f>IFERROR(IF($A117="","",VLOOKUP(MOD($A117-DATE(2026,1,5),7),'Instructions'!$H$2:$I$8,2,0)),"")</f>
        <v/>
      </c>
      <c r="C117" s="31" t="n"/>
      <c r="D117" s="31" t="n"/>
      <c r="E117" s="32">
        <f>IFERROR(IF($A117="","",MAX(0,$C117-$D117)),"")</f>
        <v/>
      </c>
      <c r="F117" s="31" t="n"/>
      <c r="G117" s="31" t="n"/>
      <c r="H117" s="33">
        <f>IFERROR(IF($A117="","",$F117/$E117),"")</f>
        <v/>
      </c>
      <c r="I117" s="53" t="n"/>
      <c r="J117" s="53" t="n"/>
      <c r="K117" s="53" t="n"/>
      <c r="L117" s="53" t="n"/>
      <c r="M117" s="53" t="n"/>
      <c r="N117" s="53" t="n"/>
      <c r="O117" s="54">
        <f>IFERROR(IF($A117="","",SUM($I117:$N117)),"")</f>
        <v/>
      </c>
      <c r="P117" s="53" t="n"/>
      <c r="Q117" s="53" t="n"/>
      <c r="R117" s="54">
        <f>IFERROR(IF($A117="","",$O117-$P117+$Q117),"")</f>
        <v/>
      </c>
      <c r="S117" s="54">
        <f>IFERROR(IF($A117="","",SUM($J117:$K117)),"")</f>
        <v/>
      </c>
      <c r="T117" s="54">
        <f>IFERROR(IF($A117="","",SUM($L117:$N117)),"")</f>
        <v/>
      </c>
      <c r="U117" s="54">
        <f>IFERROR(IF($A117="","",$I117/$F117),"")</f>
        <v/>
      </c>
      <c r="V117" s="54">
        <f>IFERROR(IF($A117="","",$I117/$C117),"")</f>
        <v/>
      </c>
      <c r="W117" s="53" t="n"/>
      <c r="X117" s="53" t="n"/>
      <c r="Y117" s="53" t="n"/>
      <c r="Z117" s="54">
        <f>IFERROR(IF($A117="","",$W117*'Dashboard'!$B$12),"")</f>
        <v/>
      </c>
      <c r="AA117" s="54">
        <f>IFERROR(IF($A117="","",$Y117-$Z117),"")</f>
        <v/>
      </c>
      <c r="AB117" s="53" t="n"/>
      <c r="AC117" s="54">
        <f>IFERROR(IF($A117="","",$X117*'Dashboard'!$B$13),"")</f>
        <v/>
      </c>
      <c r="AD117" s="54">
        <f>IFERROR(IF($A117="","",$AB117-$AC117),"")</f>
        <v/>
      </c>
      <c r="AE117" s="53" t="n"/>
      <c r="AF117" s="53" t="n"/>
      <c r="AG117" s="54">
        <f>IFERROR(IF($A117="","",$AE117*'Dashboard'!$B$14),"")</f>
        <v/>
      </c>
      <c r="AH117" s="54">
        <f>IFERROR(IF($A117="","",$AF117-$AG117),"")</f>
        <v/>
      </c>
      <c r="AI117" s="54">
        <f>IFERROR(IF($A117="","",SUM($Y117,$AB117,$AF117)),"")</f>
        <v/>
      </c>
      <c r="AJ117" s="54">
        <f>IFERROR(IF($A117="","",$R117+$AI117),"")</f>
        <v/>
      </c>
      <c r="AK117" s="53" t="n"/>
      <c r="AL117" s="53" t="n"/>
      <c r="AM117" s="53" t="n"/>
      <c r="AN117" s="53" t="n"/>
      <c r="AO117" s="53" t="n"/>
      <c r="AP117" s="54">
        <f>IFERROR(IF($A117="","",SUM($AK117:$AO117)),"")</f>
        <v/>
      </c>
      <c r="AQ117" s="54">
        <f>IFERROR(IF($A117="","",$AP117-$AJ117),"")</f>
        <v/>
      </c>
      <c r="AR117" s="30">
        <f>IFERROR(IF($A117="","",IF(AND($AQ117&lt;='Dashboard'!$B$11,$AQ117&gt;=0-'Dashboard'!$B$11),"Balanced","Investigate")),"")</f>
        <v/>
      </c>
      <c r="AS117" s="36" t="n"/>
      <c r="AT117" s="36" t="n"/>
      <c r="AU117" s="36" t="n"/>
      <c r="AV117" s="52" t="n"/>
      <c r="AW117" s="36" t="n"/>
      <c r="AX117" s="37">
        <f>IFERROR(IF($A117="","",IF($AS117="","Missing preparer",IF($F117&gt;$E117,"Rooms sold exceed sellable rooms",IF(OR($AQ117&gt;'Dashboard'!$B$11,$AQ117&lt;0-'Dashboard'!$B$11),"Reconciliation exception","OK")))),"")</f>
        <v/>
      </c>
    </row>
    <row r="118">
      <c r="A118" s="52" t="n"/>
      <c r="B118" s="30">
        <f>IFERROR(IF($A118="","",VLOOKUP(MOD($A118-DATE(2026,1,5),7),'Instructions'!$H$2:$I$8,2,0)),"")</f>
        <v/>
      </c>
      <c r="C118" s="31" t="n"/>
      <c r="D118" s="31" t="n"/>
      <c r="E118" s="32">
        <f>IFERROR(IF($A118="","",MAX(0,$C118-$D118)),"")</f>
        <v/>
      </c>
      <c r="F118" s="31" t="n"/>
      <c r="G118" s="31" t="n"/>
      <c r="H118" s="33">
        <f>IFERROR(IF($A118="","",$F118/$E118),"")</f>
        <v/>
      </c>
      <c r="I118" s="53" t="n"/>
      <c r="J118" s="53" t="n"/>
      <c r="K118" s="53" t="n"/>
      <c r="L118" s="53" t="n"/>
      <c r="M118" s="53" t="n"/>
      <c r="N118" s="53" t="n"/>
      <c r="O118" s="54">
        <f>IFERROR(IF($A118="","",SUM($I118:$N118)),"")</f>
        <v/>
      </c>
      <c r="P118" s="53" t="n"/>
      <c r="Q118" s="53" t="n"/>
      <c r="R118" s="54">
        <f>IFERROR(IF($A118="","",$O118-$P118+$Q118),"")</f>
        <v/>
      </c>
      <c r="S118" s="54">
        <f>IFERROR(IF($A118="","",SUM($J118:$K118)),"")</f>
        <v/>
      </c>
      <c r="T118" s="54">
        <f>IFERROR(IF($A118="","",SUM($L118:$N118)),"")</f>
        <v/>
      </c>
      <c r="U118" s="54">
        <f>IFERROR(IF($A118="","",$I118/$F118),"")</f>
        <v/>
      </c>
      <c r="V118" s="54">
        <f>IFERROR(IF($A118="","",$I118/$C118),"")</f>
        <v/>
      </c>
      <c r="W118" s="53" t="n"/>
      <c r="X118" s="53" t="n"/>
      <c r="Y118" s="53" t="n"/>
      <c r="Z118" s="54">
        <f>IFERROR(IF($A118="","",$W118*'Dashboard'!$B$12),"")</f>
        <v/>
      </c>
      <c r="AA118" s="54">
        <f>IFERROR(IF($A118="","",$Y118-$Z118),"")</f>
        <v/>
      </c>
      <c r="AB118" s="53" t="n"/>
      <c r="AC118" s="54">
        <f>IFERROR(IF($A118="","",$X118*'Dashboard'!$B$13),"")</f>
        <v/>
      </c>
      <c r="AD118" s="54">
        <f>IFERROR(IF($A118="","",$AB118-$AC118),"")</f>
        <v/>
      </c>
      <c r="AE118" s="53" t="n"/>
      <c r="AF118" s="53" t="n"/>
      <c r="AG118" s="54">
        <f>IFERROR(IF($A118="","",$AE118*'Dashboard'!$B$14),"")</f>
        <v/>
      </c>
      <c r="AH118" s="54">
        <f>IFERROR(IF($A118="","",$AF118-$AG118),"")</f>
        <v/>
      </c>
      <c r="AI118" s="54">
        <f>IFERROR(IF($A118="","",SUM($Y118,$AB118,$AF118)),"")</f>
        <v/>
      </c>
      <c r="AJ118" s="54">
        <f>IFERROR(IF($A118="","",$R118+$AI118),"")</f>
        <v/>
      </c>
      <c r="AK118" s="53" t="n"/>
      <c r="AL118" s="53" t="n"/>
      <c r="AM118" s="53" t="n"/>
      <c r="AN118" s="53" t="n"/>
      <c r="AO118" s="53" t="n"/>
      <c r="AP118" s="54">
        <f>IFERROR(IF($A118="","",SUM($AK118:$AO118)),"")</f>
        <v/>
      </c>
      <c r="AQ118" s="54">
        <f>IFERROR(IF($A118="","",$AP118-$AJ118),"")</f>
        <v/>
      </c>
      <c r="AR118" s="30">
        <f>IFERROR(IF($A118="","",IF(AND($AQ118&lt;='Dashboard'!$B$11,$AQ118&gt;=0-'Dashboard'!$B$11),"Balanced","Investigate")),"")</f>
        <v/>
      </c>
      <c r="AS118" s="36" t="n"/>
      <c r="AT118" s="36" t="n"/>
      <c r="AU118" s="36" t="n"/>
      <c r="AV118" s="52" t="n"/>
      <c r="AW118" s="36" t="n"/>
      <c r="AX118" s="37">
        <f>IFERROR(IF($A118="","",IF($AS118="","Missing preparer",IF($F118&gt;$E118,"Rooms sold exceed sellable rooms",IF(OR($AQ118&gt;'Dashboard'!$B$11,$AQ118&lt;0-'Dashboard'!$B$11),"Reconciliation exception","OK")))),"")</f>
        <v/>
      </c>
    </row>
    <row r="119">
      <c r="A119" s="52" t="n"/>
      <c r="B119" s="30">
        <f>IFERROR(IF($A119="","",VLOOKUP(MOD($A119-DATE(2026,1,5),7),'Instructions'!$H$2:$I$8,2,0)),"")</f>
        <v/>
      </c>
      <c r="C119" s="31" t="n"/>
      <c r="D119" s="31" t="n"/>
      <c r="E119" s="32">
        <f>IFERROR(IF($A119="","",MAX(0,$C119-$D119)),"")</f>
        <v/>
      </c>
      <c r="F119" s="31" t="n"/>
      <c r="G119" s="31" t="n"/>
      <c r="H119" s="33">
        <f>IFERROR(IF($A119="","",$F119/$E119),"")</f>
        <v/>
      </c>
      <c r="I119" s="53" t="n"/>
      <c r="J119" s="53" t="n"/>
      <c r="K119" s="53" t="n"/>
      <c r="L119" s="53" t="n"/>
      <c r="M119" s="53" t="n"/>
      <c r="N119" s="53" t="n"/>
      <c r="O119" s="54">
        <f>IFERROR(IF($A119="","",SUM($I119:$N119)),"")</f>
        <v/>
      </c>
      <c r="P119" s="53" t="n"/>
      <c r="Q119" s="53" t="n"/>
      <c r="R119" s="54">
        <f>IFERROR(IF($A119="","",$O119-$P119+$Q119),"")</f>
        <v/>
      </c>
      <c r="S119" s="54">
        <f>IFERROR(IF($A119="","",SUM($J119:$K119)),"")</f>
        <v/>
      </c>
      <c r="T119" s="54">
        <f>IFERROR(IF($A119="","",SUM($L119:$N119)),"")</f>
        <v/>
      </c>
      <c r="U119" s="54">
        <f>IFERROR(IF($A119="","",$I119/$F119),"")</f>
        <v/>
      </c>
      <c r="V119" s="54">
        <f>IFERROR(IF($A119="","",$I119/$C119),"")</f>
        <v/>
      </c>
      <c r="W119" s="53" t="n"/>
      <c r="X119" s="53" t="n"/>
      <c r="Y119" s="53" t="n"/>
      <c r="Z119" s="54">
        <f>IFERROR(IF($A119="","",$W119*'Dashboard'!$B$12),"")</f>
        <v/>
      </c>
      <c r="AA119" s="54">
        <f>IFERROR(IF($A119="","",$Y119-$Z119),"")</f>
        <v/>
      </c>
      <c r="AB119" s="53" t="n"/>
      <c r="AC119" s="54">
        <f>IFERROR(IF($A119="","",$X119*'Dashboard'!$B$13),"")</f>
        <v/>
      </c>
      <c r="AD119" s="54">
        <f>IFERROR(IF($A119="","",$AB119-$AC119),"")</f>
        <v/>
      </c>
      <c r="AE119" s="53" t="n"/>
      <c r="AF119" s="53" t="n"/>
      <c r="AG119" s="54">
        <f>IFERROR(IF($A119="","",$AE119*'Dashboard'!$B$14),"")</f>
        <v/>
      </c>
      <c r="AH119" s="54">
        <f>IFERROR(IF($A119="","",$AF119-$AG119),"")</f>
        <v/>
      </c>
      <c r="AI119" s="54">
        <f>IFERROR(IF($A119="","",SUM($Y119,$AB119,$AF119)),"")</f>
        <v/>
      </c>
      <c r="AJ119" s="54">
        <f>IFERROR(IF($A119="","",$R119+$AI119),"")</f>
        <v/>
      </c>
      <c r="AK119" s="53" t="n"/>
      <c r="AL119" s="53" t="n"/>
      <c r="AM119" s="53" t="n"/>
      <c r="AN119" s="53" t="n"/>
      <c r="AO119" s="53" t="n"/>
      <c r="AP119" s="54">
        <f>IFERROR(IF($A119="","",SUM($AK119:$AO119)),"")</f>
        <v/>
      </c>
      <c r="AQ119" s="54">
        <f>IFERROR(IF($A119="","",$AP119-$AJ119),"")</f>
        <v/>
      </c>
      <c r="AR119" s="30">
        <f>IFERROR(IF($A119="","",IF(AND($AQ119&lt;='Dashboard'!$B$11,$AQ119&gt;=0-'Dashboard'!$B$11),"Balanced","Investigate")),"")</f>
        <v/>
      </c>
      <c r="AS119" s="36" t="n"/>
      <c r="AT119" s="36" t="n"/>
      <c r="AU119" s="36" t="n"/>
      <c r="AV119" s="52" t="n"/>
      <c r="AW119" s="36" t="n"/>
      <c r="AX119" s="37">
        <f>IFERROR(IF($A119="","",IF($AS119="","Missing preparer",IF($F119&gt;$E119,"Rooms sold exceed sellable rooms",IF(OR($AQ119&gt;'Dashboard'!$B$11,$AQ119&lt;0-'Dashboard'!$B$11),"Reconciliation exception","OK")))),"")</f>
        <v/>
      </c>
    </row>
    <row r="120">
      <c r="A120" s="52" t="n"/>
      <c r="B120" s="30">
        <f>IFERROR(IF($A120="","",VLOOKUP(MOD($A120-DATE(2026,1,5),7),'Instructions'!$H$2:$I$8,2,0)),"")</f>
        <v/>
      </c>
      <c r="C120" s="31" t="n"/>
      <c r="D120" s="31" t="n"/>
      <c r="E120" s="32">
        <f>IFERROR(IF($A120="","",MAX(0,$C120-$D120)),"")</f>
        <v/>
      </c>
      <c r="F120" s="31" t="n"/>
      <c r="G120" s="31" t="n"/>
      <c r="H120" s="33">
        <f>IFERROR(IF($A120="","",$F120/$E120),"")</f>
        <v/>
      </c>
      <c r="I120" s="53" t="n"/>
      <c r="J120" s="53" t="n"/>
      <c r="K120" s="53" t="n"/>
      <c r="L120" s="53" t="n"/>
      <c r="M120" s="53" t="n"/>
      <c r="N120" s="53" t="n"/>
      <c r="O120" s="54">
        <f>IFERROR(IF($A120="","",SUM($I120:$N120)),"")</f>
        <v/>
      </c>
      <c r="P120" s="53" t="n"/>
      <c r="Q120" s="53" t="n"/>
      <c r="R120" s="54">
        <f>IFERROR(IF($A120="","",$O120-$P120+$Q120),"")</f>
        <v/>
      </c>
      <c r="S120" s="54">
        <f>IFERROR(IF($A120="","",SUM($J120:$K120)),"")</f>
        <v/>
      </c>
      <c r="T120" s="54">
        <f>IFERROR(IF($A120="","",SUM($L120:$N120)),"")</f>
        <v/>
      </c>
      <c r="U120" s="54">
        <f>IFERROR(IF($A120="","",$I120/$F120),"")</f>
        <v/>
      </c>
      <c r="V120" s="54">
        <f>IFERROR(IF($A120="","",$I120/$C120),"")</f>
        <v/>
      </c>
      <c r="W120" s="53" t="n"/>
      <c r="X120" s="53" t="n"/>
      <c r="Y120" s="53" t="n"/>
      <c r="Z120" s="54">
        <f>IFERROR(IF($A120="","",$W120*'Dashboard'!$B$12),"")</f>
        <v/>
      </c>
      <c r="AA120" s="54">
        <f>IFERROR(IF($A120="","",$Y120-$Z120),"")</f>
        <v/>
      </c>
      <c r="AB120" s="53" t="n"/>
      <c r="AC120" s="54">
        <f>IFERROR(IF($A120="","",$X120*'Dashboard'!$B$13),"")</f>
        <v/>
      </c>
      <c r="AD120" s="54">
        <f>IFERROR(IF($A120="","",$AB120-$AC120),"")</f>
        <v/>
      </c>
      <c r="AE120" s="53" t="n"/>
      <c r="AF120" s="53" t="n"/>
      <c r="AG120" s="54">
        <f>IFERROR(IF($A120="","",$AE120*'Dashboard'!$B$14),"")</f>
        <v/>
      </c>
      <c r="AH120" s="54">
        <f>IFERROR(IF($A120="","",$AF120-$AG120),"")</f>
        <v/>
      </c>
      <c r="AI120" s="54">
        <f>IFERROR(IF($A120="","",SUM($Y120,$AB120,$AF120)),"")</f>
        <v/>
      </c>
      <c r="AJ120" s="54">
        <f>IFERROR(IF($A120="","",$R120+$AI120),"")</f>
        <v/>
      </c>
      <c r="AK120" s="53" t="n"/>
      <c r="AL120" s="53" t="n"/>
      <c r="AM120" s="53" t="n"/>
      <c r="AN120" s="53" t="n"/>
      <c r="AO120" s="53" t="n"/>
      <c r="AP120" s="54">
        <f>IFERROR(IF($A120="","",SUM($AK120:$AO120)),"")</f>
        <v/>
      </c>
      <c r="AQ120" s="54">
        <f>IFERROR(IF($A120="","",$AP120-$AJ120),"")</f>
        <v/>
      </c>
      <c r="AR120" s="30">
        <f>IFERROR(IF($A120="","",IF(AND($AQ120&lt;='Dashboard'!$B$11,$AQ120&gt;=0-'Dashboard'!$B$11),"Balanced","Investigate")),"")</f>
        <v/>
      </c>
      <c r="AS120" s="36" t="n"/>
      <c r="AT120" s="36" t="n"/>
      <c r="AU120" s="36" t="n"/>
      <c r="AV120" s="52" t="n"/>
      <c r="AW120" s="36" t="n"/>
      <c r="AX120" s="37">
        <f>IFERROR(IF($A120="","",IF($AS120="","Missing preparer",IF($F120&gt;$E120,"Rooms sold exceed sellable rooms",IF(OR($AQ120&gt;'Dashboard'!$B$11,$AQ120&lt;0-'Dashboard'!$B$11),"Reconciliation exception","OK")))),"")</f>
        <v/>
      </c>
    </row>
    <row r="121">
      <c r="A121" s="52" t="n"/>
      <c r="B121" s="30">
        <f>IFERROR(IF($A121="","",VLOOKUP(MOD($A121-DATE(2026,1,5),7),'Instructions'!$H$2:$I$8,2,0)),"")</f>
        <v/>
      </c>
      <c r="C121" s="31" t="n"/>
      <c r="D121" s="31" t="n"/>
      <c r="E121" s="32">
        <f>IFERROR(IF($A121="","",MAX(0,$C121-$D121)),"")</f>
        <v/>
      </c>
      <c r="F121" s="31" t="n"/>
      <c r="G121" s="31" t="n"/>
      <c r="H121" s="33">
        <f>IFERROR(IF($A121="","",$F121/$E121),"")</f>
        <v/>
      </c>
      <c r="I121" s="53" t="n"/>
      <c r="J121" s="53" t="n"/>
      <c r="K121" s="53" t="n"/>
      <c r="L121" s="53" t="n"/>
      <c r="M121" s="53" t="n"/>
      <c r="N121" s="53" t="n"/>
      <c r="O121" s="54">
        <f>IFERROR(IF($A121="","",SUM($I121:$N121)),"")</f>
        <v/>
      </c>
      <c r="P121" s="53" t="n"/>
      <c r="Q121" s="53" t="n"/>
      <c r="R121" s="54">
        <f>IFERROR(IF($A121="","",$O121-$P121+$Q121),"")</f>
        <v/>
      </c>
      <c r="S121" s="54">
        <f>IFERROR(IF($A121="","",SUM($J121:$K121)),"")</f>
        <v/>
      </c>
      <c r="T121" s="54">
        <f>IFERROR(IF($A121="","",SUM($L121:$N121)),"")</f>
        <v/>
      </c>
      <c r="U121" s="54">
        <f>IFERROR(IF($A121="","",$I121/$F121),"")</f>
        <v/>
      </c>
      <c r="V121" s="54">
        <f>IFERROR(IF($A121="","",$I121/$C121),"")</f>
        <v/>
      </c>
      <c r="W121" s="53" t="n"/>
      <c r="X121" s="53" t="n"/>
      <c r="Y121" s="53" t="n"/>
      <c r="Z121" s="54">
        <f>IFERROR(IF($A121="","",$W121*'Dashboard'!$B$12),"")</f>
        <v/>
      </c>
      <c r="AA121" s="54">
        <f>IFERROR(IF($A121="","",$Y121-$Z121),"")</f>
        <v/>
      </c>
      <c r="AB121" s="53" t="n"/>
      <c r="AC121" s="54">
        <f>IFERROR(IF($A121="","",$X121*'Dashboard'!$B$13),"")</f>
        <v/>
      </c>
      <c r="AD121" s="54">
        <f>IFERROR(IF($A121="","",$AB121-$AC121),"")</f>
        <v/>
      </c>
      <c r="AE121" s="53" t="n"/>
      <c r="AF121" s="53" t="n"/>
      <c r="AG121" s="54">
        <f>IFERROR(IF($A121="","",$AE121*'Dashboard'!$B$14),"")</f>
        <v/>
      </c>
      <c r="AH121" s="54">
        <f>IFERROR(IF($A121="","",$AF121-$AG121),"")</f>
        <v/>
      </c>
      <c r="AI121" s="54">
        <f>IFERROR(IF($A121="","",SUM($Y121,$AB121,$AF121)),"")</f>
        <v/>
      </c>
      <c r="AJ121" s="54">
        <f>IFERROR(IF($A121="","",$R121+$AI121),"")</f>
        <v/>
      </c>
      <c r="AK121" s="53" t="n"/>
      <c r="AL121" s="53" t="n"/>
      <c r="AM121" s="53" t="n"/>
      <c r="AN121" s="53" t="n"/>
      <c r="AO121" s="53" t="n"/>
      <c r="AP121" s="54">
        <f>IFERROR(IF($A121="","",SUM($AK121:$AO121)),"")</f>
        <v/>
      </c>
      <c r="AQ121" s="54">
        <f>IFERROR(IF($A121="","",$AP121-$AJ121),"")</f>
        <v/>
      </c>
      <c r="AR121" s="30">
        <f>IFERROR(IF($A121="","",IF(AND($AQ121&lt;='Dashboard'!$B$11,$AQ121&gt;=0-'Dashboard'!$B$11),"Balanced","Investigate")),"")</f>
        <v/>
      </c>
      <c r="AS121" s="36" t="n"/>
      <c r="AT121" s="36" t="n"/>
      <c r="AU121" s="36" t="n"/>
      <c r="AV121" s="52" t="n"/>
      <c r="AW121" s="36" t="n"/>
      <c r="AX121" s="37">
        <f>IFERROR(IF($A121="","",IF($AS121="","Missing preparer",IF($F121&gt;$E121,"Rooms sold exceed sellable rooms",IF(OR($AQ121&gt;'Dashboard'!$B$11,$AQ121&lt;0-'Dashboard'!$B$11),"Reconciliation exception","OK")))),"")</f>
        <v/>
      </c>
    </row>
    <row r="122">
      <c r="A122" s="52" t="n"/>
      <c r="B122" s="30">
        <f>IFERROR(IF($A122="","",VLOOKUP(MOD($A122-DATE(2026,1,5),7),'Instructions'!$H$2:$I$8,2,0)),"")</f>
        <v/>
      </c>
      <c r="C122" s="31" t="n"/>
      <c r="D122" s="31" t="n"/>
      <c r="E122" s="32">
        <f>IFERROR(IF($A122="","",MAX(0,$C122-$D122)),"")</f>
        <v/>
      </c>
      <c r="F122" s="31" t="n"/>
      <c r="G122" s="31" t="n"/>
      <c r="H122" s="33">
        <f>IFERROR(IF($A122="","",$F122/$E122),"")</f>
        <v/>
      </c>
      <c r="I122" s="53" t="n"/>
      <c r="J122" s="53" t="n"/>
      <c r="K122" s="53" t="n"/>
      <c r="L122" s="53" t="n"/>
      <c r="M122" s="53" t="n"/>
      <c r="N122" s="53" t="n"/>
      <c r="O122" s="54">
        <f>IFERROR(IF($A122="","",SUM($I122:$N122)),"")</f>
        <v/>
      </c>
      <c r="P122" s="53" t="n"/>
      <c r="Q122" s="53" t="n"/>
      <c r="R122" s="54">
        <f>IFERROR(IF($A122="","",$O122-$P122+$Q122),"")</f>
        <v/>
      </c>
      <c r="S122" s="54">
        <f>IFERROR(IF($A122="","",SUM($J122:$K122)),"")</f>
        <v/>
      </c>
      <c r="T122" s="54">
        <f>IFERROR(IF($A122="","",SUM($L122:$N122)),"")</f>
        <v/>
      </c>
      <c r="U122" s="54">
        <f>IFERROR(IF($A122="","",$I122/$F122),"")</f>
        <v/>
      </c>
      <c r="V122" s="54">
        <f>IFERROR(IF($A122="","",$I122/$C122),"")</f>
        <v/>
      </c>
      <c r="W122" s="53" t="n"/>
      <c r="X122" s="53" t="n"/>
      <c r="Y122" s="53" t="n"/>
      <c r="Z122" s="54">
        <f>IFERROR(IF($A122="","",$W122*'Dashboard'!$B$12),"")</f>
        <v/>
      </c>
      <c r="AA122" s="54">
        <f>IFERROR(IF($A122="","",$Y122-$Z122),"")</f>
        <v/>
      </c>
      <c r="AB122" s="53" t="n"/>
      <c r="AC122" s="54">
        <f>IFERROR(IF($A122="","",$X122*'Dashboard'!$B$13),"")</f>
        <v/>
      </c>
      <c r="AD122" s="54">
        <f>IFERROR(IF($A122="","",$AB122-$AC122),"")</f>
        <v/>
      </c>
      <c r="AE122" s="53" t="n"/>
      <c r="AF122" s="53" t="n"/>
      <c r="AG122" s="54">
        <f>IFERROR(IF($A122="","",$AE122*'Dashboard'!$B$14),"")</f>
        <v/>
      </c>
      <c r="AH122" s="54">
        <f>IFERROR(IF($A122="","",$AF122-$AG122),"")</f>
        <v/>
      </c>
      <c r="AI122" s="54">
        <f>IFERROR(IF($A122="","",SUM($Y122,$AB122,$AF122)),"")</f>
        <v/>
      </c>
      <c r="AJ122" s="54">
        <f>IFERROR(IF($A122="","",$R122+$AI122),"")</f>
        <v/>
      </c>
      <c r="AK122" s="53" t="n"/>
      <c r="AL122" s="53" t="n"/>
      <c r="AM122" s="53" t="n"/>
      <c r="AN122" s="53" t="n"/>
      <c r="AO122" s="53" t="n"/>
      <c r="AP122" s="54">
        <f>IFERROR(IF($A122="","",SUM($AK122:$AO122)),"")</f>
        <v/>
      </c>
      <c r="AQ122" s="54">
        <f>IFERROR(IF($A122="","",$AP122-$AJ122),"")</f>
        <v/>
      </c>
      <c r="AR122" s="30">
        <f>IFERROR(IF($A122="","",IF(AND($AQ122&lt;='Dashboard'!$B$11,$AQ122&gt;=0-'Dashboard'!$B$11),"Balanced","Investigate")),"")</f>
        <v/>
      </c>
      <c r="AS122" s="36" t="n"/>
      <c r="AT122" s="36" t="n"/>
      <c r="AU122" s="36" t="n"/>
      <c r="AV122" s="52" t="n"/>
      <c r="AW122" s="36" t="n"/>
      <c r="AX122" s="37">
        <f>IFERROR(IF($A122="","",IF($AS122="","Missing preparer",IF($F122&gt;$E122,"Rooms sold exceed sellable rooms",IF(OR($AQ122&gt;'Dashboard'!$B$11,$AQ122&lt;0-'Dashboard'!$B$11),"Reconciliation exception","OK")))),"")</f>
        <v/>
      </c>
    </row>
    <row r="123">
      <c r="A123" s="52" t="n"/>
      <c r="B123" s="30">
        <f>IFERROR(IF($A123="","",VLOOKUP(MOD($A123-DATE(2026,1,5),7),'Instructions'!$H$2:$I$8,2,0)),"")</f>
        <v/>
      </c>
      <c r="C123" s="31" t="n"/>
      <c r="D123" s="31" t="n"/>
      <c r="E123" s="32">
        <f>IFERROR(IF($A123="","",MAX(0,$C123-$D123)),"")</f>
        <v/>
      </c>
      <c r="F123" s="31" t="n"/>
      <c r="G123" s="31" t="n"/>
      <c r="H123" s="33">
        <f>IFERROR(IF($A123="","",$F123/$E123),"")</f>
        <v/>
      </c>
      <c r="I123" s="53" t="n"/>
      <c r="J123" s="53" t="n"/>
      <c r="K123" s="53" t="n"/>
      <c r="L123" s="53" t="n"/>
      <c r="M123" s="53" t="n"/>
      <c r="N123" s="53" t="n"/>
      <c r="O123" s="54">
        <f>IFERROR(IF($A123="","",SUM($I123:$N123)),"")</f>
        <v/>
      </c>
      <c r="P123" s="53" t="n"/>
      <c r="Q123" s="53" t="n"/>
      <c r="R123" s="54">
        <f>IFERROR(IF($A123="","",$O123-$P123+$Q123),"")</f>
        <v/>
      </c>
      <c r="S123" s="54">
        <f>IFERROR(IF($A123="","",SUM($J123:$K123)),"")</f>
        <v/>
      </c>
      <c r="T123" s="54">
        <f>IFERROR(IF($A123="","",SUM($L123:$N123)),"")</f>
        <v/>
      </c>
      <c r="U123" s="54">
        <f>IFERROR(IF($A123="","",$I123/$F123),"")</f>
        <v/>
      </c>
      <c r="V123" s="54">
        <f>IFERROR(IF($A123="","",$I123/$C123),"")</f>
        <v/>
      </c>
      <c r="W123" s="53" t="n"/>
      <c r="X123" s="53" t="n"/>
      <c r="Y123" s="53" t="n"/>
      <c r="Z123" s="54">
        <f>IFERROR(IF($A123="","",$W123*'Dashboard'!$B$12),"")</f>
        <v/>
      </c>
      <c r="AA123" s="54">
        <f>IFERROR(IF($A123="","",$Y123-$Z123),"")</f>
        <v/>
      </c>
      <c r="AB123" s="53" t="n"/>
      <c r="AC123" s="54">
        <f>IFERROR(IF($A123="","",$X123*'Dashboard'!$B$13),"")</f>
        <v/>
      </c>
      <c r="AD123" s="54">
        <f>IFERROR(IF($A123="","",$AB123-$AC123),"")</f>
        <v/>
      </c>
      <c r="AE123" s="53" t="n"/>
      <c r="AF123" s="53" t="n"/>
      <c r="AG123" s="54">
        <f>IFERROR(IF($A123="","",$AE123*'Dashboard'!$B$14),"")</f>
        <v/>
      </c>
      <c r="AH123" s="54">
        <f>IFERROR(IF($A123="","",$AF123-$AG123),"")</f>
        <v/>
      </c>
      <c r="AI123" s="54">
        <f>IFERROR(IF($A123="","",SUM($Y123,$AB123,$AF123)),"")</f>
        <v/>
      </c>
      <c r="AJ123" s="54">
        <f>IFERROR(IF($A123="","",$R123+$AI123),"")</f>
        <v/>
      </c>
      <c r="AK123" s="53" t="n"/>
      <c r="AL123" s="53" t="n"/>
      <c r="AM123" s="53" t="n"/>
      <c r="AN123" s="53" t="n"/>
      <c r="AO123" s="53" t="n"/>
      <c r="AP123" s="54">
        <f>IFERROR(IF($A123="","",SUM($AK123:$AO123)),"")</f>
        <v/>
      </c>
      <c r="AQ123" s="54">
        <f>IFERROR(IF($A123="","",$AP123-$AJ123),"")</f>
        <v/>
      </c>
      <c r="AR123" s="30">
        <f>IFERROR(IF($A123="","",IF(AND($AQ123&lt;='Dashboard'!$B$11,$AQ123&gt;=0-'Dashboard'!$B$11),"Balanced","Investigate")),"")</f>
        <v/>
      </c>
      <c r="AS123" s="36" t="n"/>
      <c r="AT123" s="36" t="n"/>
      <c r="AU123" s="36" t="n"/>
      <c r="AV123" s="52" t="n"/>
      <c r="AW123" s="36" t="n"/>
      <c r="AX123" s="37">
        <f>IFERROR(IF($A123="","",IF($AS123="","Missing preparer",IF($F123&gt;$E123,"Rooms sold exceed sellable rooms",IF(OR($AQ123&gt;'Dashboard'!$B$11,$AQ123&lt;0-'Dashboard'!$B$11),"Reconciliation exception","OK")))),"")</f>
        <v/>
      </c>
    </row>
    <row r="124">
      <c r="A124" s="52" t="n"/>
      <c r="B124" s="30">
        <f>IFERROR(IF($A124="","",VLOOKUP(MOD($A124-DATE(2026,1,5),7),'Instructions'!$H$2:$I$8,2,0)),"")</f>
        <v/>
      </c>
      <c r="C124" s="31" t="n"/>
      <c r="D124" s="31" t="n"/>
      <c r="E124" s="32">
        <f>IFERROR(IF($A124="","",MAX(0,$C124-$D124)),"")</f>
        <v/>
      </c>
      <c r="F124" s="31" t="n"/>
      <c r="G124" s="31" t="n"/>
      <c r="H124" s="33">
        <f>IFERROR(IF($A124="","",$F124/$E124),"")</f>
        <v/>
      </c>
      <c r="I124" s="53" t="n"/>
      <c r="J124" s="53" t="n"/>
      <c r="K124" s="53" t="n"/>
      <c r="L124" s="53" t="n"/>
      <c r="M124" s="53" t="n"/>
      <c r="N124" s="53" t="n"/>
      <c r="O124" s="54">
        <f>IFERROR(IF($A124="","",SUM($I124:$N124)),"")</f>
        <v/>
      </c>
      <c r="P124" s="53" t="n"/>
      <c r="Q124" s="53" t="n"/>
      <c r="R124" s="54">
        <f>IFERROR(IF($A124="","",$O124-$P124+$Q124),"")</f>
        <v/>
      </c>
      <c r="S124" s="54">
        <f>IFERROR(IF($A124="","",SUM($J124:$K124)),"")</f>
        <v/>
      </c>
      <c r="T124" s="54">
        <f>IFERROR(IF($A124="","",SUM($L124:$N124)),"")</f>
        <v/>
      </c>
      <c r="U124" s="54">
        <f>IFERROR(IF($A124="","",$I124/$F124),"")</f>
        <v/>
      </c>
      <c r="V124" s="54">
        <f>IFERROR(IF($A124="","",$I124/$C124),"")</f>
        <v/>
      </c>
      <c r="W124" s="53" t="n"/>
      <c r="X124" s="53" t="n"/>
      <c r="Y124" s="53" t="n"/>
      <c r="Z124" s="54">
        <f>IFERROR(IF($A124="","",$W124*'Dashboard'!$B$12),"")</f>
        <v/>
      </c>
      <c r="AA124" s="54">
        <f>IFERROR(IF($A124="","",$Y124-$Z124),"")</f>
        <v/>
      </c>
      <c r="AB124" s="53" t="n"/>
      <c r="AC124" s="54">
        <f>IFERROR(IF($A124="","",$X124*'Dashboard'!$B$13),"")</f>
        <v/>
      </c>
      <c r="AD124" s="54">
        <f>IFERROR(IF($A124="","",$AB124-$AC124),"")</f>
        <v/>
      </c>
      <c r="AE124" s="53" t="n"/>
      <c r="AF124" s="53" t="n"/>
      <c r="AG124" s="54">
        <f>IFERROR(IF($A124="","",$AE124*'Dashboard'!$B$14),"")</f>
        <v/>
      </c>
      <c r="AH124" s="54">
        <f>IFERROR(IF($A124="","",$AF124-$AG124),"")</f>
        <v/>
      </c>
      <c r="AI124" s="54">
        <f>IFERROR(IF($A124="","",SUM($Y124,$AB124,$AF124)),"")</f>
        <v/>
      </c>
      <c r="AJ124" s="54">
        <f>IFERROR(IF($A124="","",$R124+$AI124),"")</f>
        <v/>
      </c>
      <c r="AK124" s="53" t="n"/>
      <c r="AL124" s="53" t="n"/>
      <c r="AM124" s="53" t="n"/>
      <c r="AN124" s="53" t="n"/>
      <c r="AO124" s="53" t="n"/>
      <c r="AP124" s="54">
        <f>IFERROR(IF($A124="","",SUM($AK124:$AO124)),"")</f>
        <v/>
      </c>
      <c r="AQ124" s="54">
        <f>IFERROR(IF($A124="","",$AP124-$AJ124),"")</f>
        <v/>
      </c>
      <c r="AR124" s="30">
        <f>IFERROR(IF($A124="","",IF(AND($AQ124&lt;='Dashboard'!$B$11,$AQ124&gt;=0-'Dashboard'!$B$11),"Balanced","Investigate")),"")</f>
        <v/>
      </c>
      <c r="AS124" s="36" t="n"/>
      <c r="AT124" s="36" t="n"/>
      <c r="AU124" s="36" t="n"/>
      <c r="AV124" s="52" t="n"/>
      <c r="AW124" s="36" t="n"/>
      <c r="AX124" s="37">
        <f>IFERROR(IF($A124="","",IF($AS124="","Missing preparer",IF($F124&gt;$E124,"Rooms sold exceed sellable rooms",IF(OR($AQ124&gt;'Dashboard'!$B$11,$AQ124&lt;0-'Dashboard'!$B$11),"Reconciliation exception","OK")))),"")</f>
        <v/>
      </c>
    </row>
    <row r="125">
      <c r="A125" s="52" t="n"/>
      <c r="B125" s="30">
        <f>IFERROR(IF($A125="","",VLOOKUP(MOD($A125-DATE(2026,1,5),7),'Instructions'!$H$2:$I$8,2,0)),"")</f>
        <v/>
      </c>
      <c r="C125" s="31" t="n"/>
      <c r="D125" s="31" t="n"/>
      <c r="E125" s="32">
        <f>IFERROR(IF($A125="","",MAX(0,$C125-$D125)),"")</f>
        <v/>
      </c>
      <c r="F125" s="31" t="n"/>
      <c r="G125" s="31" t="n"/>
      <c r="H125" s="33">
        <f>IFERROR(IF($A125="","",$F125/$E125),"")</f>
        <v/>
      </c>
      <c r="I125" s="53" t="n"/>
      <c r="J125" s="53" t="n"/>
      <c r="K125" s="53" t="n"/>
      <c r="L125" s="53" t="n"/>
      <c r="M125" s="53" t="n"/>
      <c r="N125" s="53" t="n"/>
      <c r="O125" s="54">
        <f>IFERROR(IF($A125="","",SUM($I125:$N125)),"")</f>
        <v/>
      </c>
      <c r="P125" s="53" t="n"/>
      <c r="Q125" s="53" t="n"/>
      <c r="R125" s="54">
        <f>IFERROR(IF($A125="","",$O125-$P125+$Q125),"")</f>
        <v/>
      </c>
      <c r="S125" s="54">
        <f>IFERROR(IF($A125="","",SUM($J125:$K125)),"")</f>
        <v/>
      </c>
      <c r="T125" s="54">
        <f>IFERROR(IF($A125="","",SUM($L125:$N125)),"")</f>
        <v/>
      </c>
      <c r="U125" s="54">
        <f>IFERROR(IF($A125="","",$I125/$F125),"")</f>
        <v/>
      </c>
      <c r="V125" s="54">
        <f>IFERROR(IF($A125="","",$I125/$C125),"")</f>
        <v/>
      </c>
      <c r="W125" s="53" t="n"/>
      <c r="X125" s="53" t="n"/>
      <c r="Y125" s="53" t="n"/>
      <c r="Z125" s="54">
        <f>IFERROR(IF($A125="","",$W125*'Dashboard'!$B$12),"")</f>
        <v/>
      </c>
      <c r="AA125" s="54">
        <f>IFERROR(IF($A125="","",$Y125-$Z125),"")</f>
        <v/>
      </c>
      <c r="AB125" s="53" t="n"/>
      <c r="AC125" s="54">
        <f>IFERROR(IF($A125="","",$X125*'Dashboard'!$B$13),"")</f>
        <v/>
      </c>
      <c r="AD125" s="54">
        <f>IFERROR(IF($A125="","",$AB125-$AC125),"")</f>
        <v/>
      </c>
      <c r="AE125" s="53" t="n"/>
      <c r="AF125" s="53" t="n"/>
      <c r="AG125" s="54">
        <f>IFERROR(IF($A125="","",$AE125*'Dashboard'!$B$14),"")</f>
        <v/>
      </c>
      <c r="AH125" s="54">
        <f>IFERROR(IF($A125="","",$AF125-$AG125),"")</f>
        <v/>
      </c>
      <c r="AI125" s="54">
        <f>IFERROR(IF($A125="","",SUM($Y125,$AB125,$AF125)),"")</f>
        <v/>
      </c>
      <c r="AJ125" s="54">
        <f>IFERROR(IF($A125="","",$R125+$AI125),"")</f>
        <v/>
      </c>
      <c r="AK125" s="53" t="n"/>
      <c r="AL125" s="53" t="n"/>
      <c r="AM125" s="53" t="n"/>
      <c r="AN125" s="53" t="n"/>
      <c r="AO125" s="53" t="n"/>
      <c r="AP125" s="54">
        <f>IFERROR(IF($A125="","",SUM($AK125:$AO125)),"")</f>
        <v/>
      </c>
      <c r="AQ125" s="54">
        <f>IFERROR(IF($A125="","",$AP125-$AJ125),"")</f>
        <v/>
      </c>
      <c r="AR125" s="30">
        <f>IFERROR(IF($A125="","",IF(AND($AQ125&lt;='Dashboard'!$B$11,$AQ125&gt;=0-'Dashboard'!$B$11),"Balanced","Investigate")),"")</f>
        <v/>
      </c>
      <c r="AS125" s="36" t="n"/>
      <c r="AT125" s="36" t="n"/>
      <c r="AU125" s="36" t="n"/>
      <c r="AV125" s="52" t="n"/>
      <c r="AW125" s="36" t="n"/>
      <c r="AX125" s="37">
        <f>IFERROR(IF($A125="","",IF($AS125="","Missing preparer",IF($F125&gt;$E125,"Rooms sold exceed sellable rooms",IF(OR($AQ125&gt;'Dashboard'!$B$11,$AQ125&lt;0-'Dashboard'!$B$11),"Reconciliation exception","OK")))),"")</f>
        <v/>
      </c>
    </row>
    <row r="126">
      <c r="A126" s="52" t="n"/>
      <c r="B126" s="30">
        <f>IFERROR(IF($A126="","",VLOOKUP(MOD($A126-DATE(2026,1,5),7),'Instructions'!$H$2:$I$8,2,0)),"")</f>
        <v/>
      </c>
      <c r="C126" s="31" t="n"/>
      <c r="D126" s="31" t="n"/>
      <c r="E126" s="32">
        <f>IFERROR(IF($A126="","",MAX(0,$C126-$D126)),"")</f>
        <v/>
      </c>
      <c r="F126" s="31" t="n"/>
      <c r="G126" s="31" t="n"/>
      <c r="H126" s="33">
        <f>IFERROR(IF($A126="","",$F126/$E126),"")</f>
        <v/>
      </c>
      <c r="I126" s="53" t="n"/>
      <c r="J126" s="53" t="n"/>
      <c r="K126" s="53" t="n"/>
      <c r="L126" s="53" t="n"/>
      <c r="M126" s="53" t="n"/>
      <c r="N126" s="53" t="n"/>
      <c r="O126" s="54">
        <f>IFERROR(IF($A126="","",SUM($I126:$N126)),"")</f>
        <v/>
      </c>
      <c r="P126" s="53" t="n"/>
      <c r="Q126" s="53" t="n"/>
      <c r="R126" s="54">
        <f>IFERROR(IF($A126="","",$O126-$P126+$Q126),"")</f>
        <v/>
      </c>
      <c r="S126" s="54">
        <f>IFERROR(IF($A126="","",SUM($J126:$K126)),"")</f>
        <v/>
      </c>
      <c r="T126" s="54">
        <f>IFERROR(IF($A126="","",SUM($L126:$N126)),"")</f>
        <v/>
      </c>
      <c r="U126" s="54">
        <f>IFERROR(IF($A126="","",$I126/$F126),"")</f>
        <v/>
      </c>
      <c r="V126" s="54">
        <f>IFERROR(IF($A126="","",$I126/$C126),"")</f>
        <v/>
      </c>
      <c r="W126" s="53" t="n"/>
      <c r="X126" s="53" t="n"/>
      <c r="Y126" s="53" t="n"/>
      <c r="Z126" s="54">
        <f>IFERROR(IF($A126="","",$W126*'Dashboard'!$B$12),"")</f>
        <v/>
      </c>
      <c r="AA126" s="54">
        <f>IFERROR(IF($A126="","",$Y126-$Z126),"")</f>
        <v/>
      </c>
      <c r="AB126" s="53" t="n"/>
      <c r="AC126" s="54">
        <f>IFERROR(IF($A126="","",$X126*'Dashboard'!$B$13),"")</f>
        <v/>
      </c>
      <c r="AD126" s="54">
        <f>IFERROR(IF($A126="","",$AB126-$AC126),"")</f>
        <v/>
      </c>
      <c r="AE126" s="53" t="n"/>
      <c r="AF126" s="53" t="n"/>
      <c r="AG126" s="54">
        <f>IFERROR(IF($A126="","",$AE126*'Dashboard'!$B$14),"")</f>
        <v/>
      </c>
      <c r="AH126" s="54">
        <f>IFERROR(IF($A126="","",$AF126-$AG126),"")</f>
        <v/>
      </c>
      <c r="AI126" s="54">
        <f>IFERROR(IF($A126="","",SUM($Y126,$AB126,$AF126)),"")</f>
        <v/>
      </c>
      <c r="AJ126" s="54">
        <f>IFERROR(IF($A126="","",$R126+$AI126),"")</f>
        <v/>
      </c>
      <c r="AK126" s="53" t="n"/>
      <c r="AL126" s="53" t="n"/>
      <c r="AM126" s="53" t="n"/>
      <c r="AN126" s="53" t="n"/>
      <c r="AO126" s="53" t="n"/>
      <c r="AP126" s="54">
        <f>IFERROR(IF($A126="","",SUM($AK126:$AO126)),"")</f>
        <v/>
      </c>
      <c r="AQ126" s="54">
        <f>IFERROR(IF($A126="","",$AP126-$AJ126),"")</f>
        <v/>
      </c>
      <c r="AR126" s="30">
        <f>IFERROR(IF($A126="","",IF(AND($AQ126&lt;='Dashboard'!$B$11,$AQ126&gt;=0-'Dashboard'!$B$11),"Balanced","Investigate")),"")</f>
        <v/>
      </c>
      <c r="AS126" s="36" t="n"/>
      <c r="AT126" s="36" t="n"/>
      <c r="AU126" s="36" t="n"/>
      <c r="AV126" s="52" t="n"/>
      <c r="AW126" s="36" t="n"/>
      <c r="AX126" s="37">
        <f>IFERROR(IF($A126="","",IF($AS126="","Missing preparer",IF($F126&gt;$E126,"Rooms sold exceed sellable rooms",IF(OR($AQ126&gt;'Dashboard'!$B$11,$AQ126&lt;0-'Dashboard'!$B$11),"Reconciliation exception","OK")))),"")</f>
        <v/>
      </c>
    </row>
    <row r="127">
      <c r="A127" s="52" t="n"/>
      <c r="B127" s="30">
        <f>IFERROR(IF($A127="","",VLOOKUP(MOD($A127-DATE(2026,1,5),7),'Instructions'!$H$2:$I$8,2,0)),"")</f>
        <v/>
      </c>
      <c r="C127" s="31" t="n"/>
      <c r="D127" s="31" t="n"/>
      <c r="E127" s="32">
        <f>IFERROR(IF($A127="","",MAX(0,$C127-$D127)),"")</f>
        <v/>
      </c>
      <c r="F127" s="31" t="n"/>
      <c r="G127" s="31" t="n"/>
      <c r="H127" s="33">
        <f>IFERROR(IF($A127="","",$F127/$E127),"")</f>
        <v/>
      </c>
      <c r="I127" s="53" t="n"/>
      <c r="J127" s="53" t="n"/>
      <c r="K127" s="53" t="n"/>
      <c r="L127" s="53" t="n"/>
      <c r="M127" s="53" t="n"/>
      <c r="N127" s="53" t="n"/>
      <c r="O127" s="54">
        <f>IFERROR(IF($A127="","",SUM($I127:$N127)),"")</f>
        <v/>
      </c>
      <c r="P127" s="53" t="n"/>
      <c r="Q127" s="53" t="n"/>
      <c r="R127" s="54">
        <f>IFERROR(IF($A127="","",$O127-$P127+$Q127),"")</f>
        <v/>
      </c>
      <c r="S127" s="54">
        <f>IFERROR(IF($A127="","",SUM($J127:$K127)),"")</f>
        <v/>
      </c>
      <c r="T127" s="54">
        <f>IFERROR(IF($A127="","",SUM($L127:$N127)),"")</f>
        <v/>
      </c>
      <c r="U127" s="54">
        <f>IFERROR(IF($A127="","",$I127/$F127),"")</f>
        <v/>
      </c>
      <c r="V127" s="54">
        <f>IFERROR(IF($A127="","",$I127/$C127),"")</f>
        <v/>
      </c>
      <c r="W127" s="53" t="n"/>
      <c r="X127" s="53" t="n"/>
      <c r="Y127" s="53" t="n"/>
      <c r="Z127" s="54">
        <f>IFERROR(IF($A127="","",$W127*'Dashboard'!$B$12),"")</f>
        <v/>
      </c>
      <c r="AA127" s="54">
        <f>IFERROR(IF($A127="","",$Y127-$Z127),"")</f>
        <v/>
      </c>
      <c r="AB127" s="53" t="n"/>
      <c r="AC127" s="54">
        <f>IFERROR(IF($A127="","",$X127*'Dashboard'!$B$13),"")</f>
        <v/>
      </c>
      <c r="AD127" s="54">
        <f>IFERROR(IF($A127="","",$AB127-$AC127),"")</f>
        <v/>
      </c>
      <c r="AE127" s="53" t="n"/>
      <c r="AF127" s="53" t="n"/>
      <c r="AG127" s="54">
        <f>IFERROR(IF($A127="","",$AE127*'Dashboard'!$B$14),"")</f>
        <v/>
      </c>
      <c r="AH127" s="54">
        <f>IFERROR(IF($A127="","",$AF127-$AG127),"")</f>
        <v/>
      </c>
      <c r="AI127" s="54">
        <f>IFERROR(IF($A127="","",SUM($Y127,$AB127,$AF127)),"")</f>
        <v/>
      </c>
      <c r="AJ127" s="54">
        <f>IFERROR(IF($A127="","",$R127+$AI127),"")</f>
        <v/>
      </c>
      <c r="AK127" s="53" t="n"/>
      <c r="AL127" s="53" t="n"/>
      <c r="AM127" s="53" t="n"/>
      <c r="AN127" s="53" t="n"/>
      <c r="AO127" s="53" t="n"/>
      <c r="AP127" s="54">
        <f>IFERROR(IF($A127="","",SUM($AK127:$AO127)),"")</f>
        <v/>
      </c>
      <c r="AQ127" s="54">
        <f>IFERROR(IF($A127="","",$AP127-$AJ127),"")</f>
        <v/>
      </c>
      <c r="AR127" s="30">
        <f>IFERROR(IF($A127="","",IF(AND($AQ127&lt;='Dashboard'!$B$11,$AQ127&gt;=0-'Dashboard'!$B$11),"Balanced","Investigate")),"")</f>
        <v/>
      </c>
      <c r="AS127" s="36" t="n"/>
      <c r="AT127" s="36" t="n"/>
      <c r="AU127" s="36" t="n"/>
      <c r="AV127" s="52" t="n"/>
      <c r="AW127" s="36" t="n"/>
      <c r="AX127" s="37">
        <f>IFERROR(IF($A127="","",IF($AS127="","Missing preparer",IF($F127&gt;$E127,"Rooms sold exceed sellable rooms",IF(OR($AQ127&gt;'Dashboard'!$B$11,$AQ127&lt;0-'Dashboard'!$B$11),"Reconciliation exception","OK")))),"")</f>
        <v/>
      </c>
    </row>
    <row r="128">
      <c r="A128" s="52" t="n"/>
      <c r="B128" s="30">
        <f>IFERROR(IF($A128="","",VLOOKUP(MOD($A128-DATE(2026,1,5),7),'Instructions'!$H$2:$I$8,2,0)),"")</f>
        <v/>
      </c>
      <c r="C128" s="31" t="n"/>
      <c r="D128" s="31" t="n"/>
      <c r="E128" s="32">
        <f>IFERROR(IF($A128="","",MAX(0,$C128-$D128)),"")</f>
        <v/>
      </c>
      <c r="F128" s="31" t="n"/>
      <c r="G128" s="31" t="n"/>
      <c r="H128" s="33">
        <f>IFERROR(IF($A128="","",$F128/$E128),"")</f>
        <v/>
      </c>
      <c r="I128" s="53" t="n"/>
      <c r="J128" s="53" t="n"/>
      <c r="K128" s="53" t="n"/>
      <c r="L128" s="53" t="n"/>
      <c r="M128" s="53" t="n"/>
      <c r="N128" s="53" t="n"/>
      <c r="O128" s="54">
        <f>IFERROR(IF($A128="","",SUM($I128:$N128)),"")</f>
        <v/>
      </c>
      <c r="P128" s="53" t="n"/>
      <c r="Q128" s="53" t="n"/>
      <c r="R128" s="54">
        <f>IFERROR(IF($A128="","",$O128-$P128+$Q128),"")</f>
        <v/>
      </c>
      <c r="S128" s="54">
        <f>IFERROR(IF($A128="","",SUM($J128:$K128)),"")</f>
        <v/>
      </c>
      <c r="T128" s="54">
        <f>IFERROR(IF($A128="","",SUM($L128:$N128)),"")</f>
        <v/>
      </c>
      <c r="U128" s="54">
        <f>IFERROR(IF($A128="","",$I128/$F128),"")</f>
        <v/>
      </c>
      <c r="V128" s="54">
        <f>IFERROR(IF($A128="","",$I128/$C128),"")</f>
        <v/>
      </c>
      <c r="W128" s="53" t="n"/>
      <c r="X128" s="53" t="n"/>
      <c r="Y128" s="53" t="n"/>
      <c r="Z128" s="54">
        <f>IFERROR(IF($A128="","",$W128*'Dashboard'!$B$12),"")</f>
        <v/>
      </c>
      <c r="AA128" s="54">
        <f>IFERROR(IF($A128="","",$Y128-$Z128),"")</f>
        <v/>
      </c>
      <c r="AB128" s="53" t="n"/>
      <c r="AC128" s="54">
        <f>IFERROR(IF($A128="","",$X128*'Dashboard'!$B$13),"")</f>
        <v/>
      </c>
      <c r="AD128" s="54">
        <f>IFERROR(IF($A128="","",$AB128-$AC128),"")</f>
        <v/>
      </c>
      <c r="AE128" s="53" t="n"/>
      <c r="AF128" s="53" t="n"/>
      <c r="AG128" s="54">
        <f>IFERROR(IF($A128="","",$AE128*'Dashboard'!$B$14),"")</f>
        <v/>
      </c>
      <c r="AH128" s="54">
        <f>IFERROR(IF($A128="","",$AF128-$AG128),"")</f>
        <v/>
      </c>
      <c r="AI128" s="54">
        <f>IFERROR(IF($A128="","",SUM($Y128,$AB128,$AF128)),"")</f>
        <v/>
      </c>
      <c r="AJ128" s="54">
        <f>IFERROR(IF($A128="","",$R128+$AI128),"")</f>
        <v/>
      </c>
      <c r="AK128" s="53" t="n"/>
      <c r="AL128" s="53" t="n"/>
      <c r="AM128" s="53" t="n"/>
      <c r="AN128" s="53" t="n"/>
      <c r="AO128" s="53" t="n"/>
      <c r="AP128" s="54">
        <f>IFERROR(IF($A128="","",SUM($AK128:$AO128)),"")</f>
        <v/>
      </c>
      <c r="AQ128" s="54">
        <f>IFERROR(IF($A128="","",$AP128-$AJ128),"")</f>
        <v/>
      </c>
      <c r="AR128" s="30">
        <f>IFERROR(IF($A128="","",IF(AND($AQ128&lt;='Dashboard'!$B$11,$AQ128&gt;=0-'Dashboard'!$B$11),"Balanced","Investigate")),"")</f>
        <v/>
      </c>
      <c r="AS128" s="36" t="n"/>
      <c r="AT128" s="36" t="n"/>
      <c r="AU128" s="36" t="n"/>
      <c r="AV128" s="52" t="n"/>
      <c r="AW128" s="36" t="n"/>
      <c r="AX128" s="37">
        <f>IFERROR(IF($A128="","",IF($AS128="","Missing preparer",IF($F128&gt;$E128,"Rooms sold exceed sellable rooms",IF(OR($AQ128&gt;'Dashboard'!$B$11,$AQ128&lt;0-'Dashboard'!$B$11),"Reconciliation exception","OK")))),"")</f>
        <v/>
      </c>
    </row>
    <row r="129">
      <c r="A129" s="52" t="n"/>
      <c r="B129" s="30">
        <f>IFERROR(IF($A129="","",VLOOKUP(MOD($A129-DATE(2026,1,5),7),'Instructions'!$H$2:$I$8,2,0)),"")</f>
        <v/>
      </c>
      <c r="C129" s="31" t="n"/>
      <c r="D129" s="31" t="n"/>
      <c r="E129" s="32">
        <f>IFERROR(IF($A129="","",MAX(0,$C129-$D129)),"")</f>
        <v/>
      </c>
      <c r="F129" s="31" t="n"/>
      <c r="G129" s="31" t="n"/>
      <c r="H129" s="33">
        <f>IFERROR(IF($A129="","",$F129/$E129),"")</f>
        <v/>
      </c>
      <c r="I129" s="53" t="n"/>
      <c r="J129" s="53" t="n"/>
      <c r="K129" s="53" t="n"/>
      <c r="L129" s="53" t="n"/>
      <c r="M129" s="53" t="n"/>
      <c r="N129" s="53" t="n"/>
      <c r="O129" s="54">
        <f>IFERROR(IF($A129="","",SUM($I129:$N129)),"")</f>
        <v/>
      </c>
      <c r="P129" s="53" t="n"/>
      <c r="Q129" s="53" t="n"/>
      <c r="R129" s="54">
        <f>IFERROR(IF($A129="","",$O129-$P129+$Q129),"")</f>
        <v/>
      </c>
      <c r="S129" s="54">
        <f>IFERROR(IF($A129="","",SUM($J129:$K129)),"")</f>
        <v/>
      </c>
      <c r="T129" s="54">
        <f>IFERROR(IF($A129="","",SUM($L129:$N129)),"")</f>
        <v/>
      </c>
      <c r="U129" s="54">
        <f>IFERROR(IF($A129="","",$I129/$F129),"")</f>
        <v/>
      </c>
      <c r="V129" s="54">
        <f>IFERROR(IF($A129="","",$I129/$C129),"")</f>
        <v/>
      </c>
      <c r="W129" s="53" t="n"/>
      <c r="X129" s="53" t="n"/>
      <c r="Y129" s="53" t="n"/>
      <c r="Z129" s="54">
        <f>IFERROR(IF($A129="","",$W129*'Dashboard'!$B$12),"")</f>
        <v/>
      </c>
      <c r="AA129" s="54">
        <f>IFERROR(IF($A129="","",$Y129-$Z129),"")</f>
        <v/>
      </c>
      <c r="AB129" s="53" t="n"/>
      <c r="AC129" s="54">
        <f>IFERROR(IF($A129="","",$X129*'Dashboard'!$B$13),"")</f>
        <v/>
      </c>
      <c r="AD129" s="54">
        <f>IFERROR(IF($A129="","",$AB129-$AC129),"")</f>
        <v/>
      </c>
      <c r="AE129" s="53" t="n"/>
      <c r="AF129" s="53" t="n"/>
      <c r="AG129" s="54">
        <f>IFERROR(IF($A129="","",$AE129*'Dashboard'!$B$14),"")</f>
        <v/>
      </c>
      <c r="AH129" s="54">
        <f>IFERROR(IF($A129="","",$AF129-$AG129),"")</f>
        <v/>
      </c>
      <c r="AI129" s="54">
        <f>IFERROR(IF($A129="","",SUM($Y129,$AB129,$AF129)),"")</f>
        <v/>
      </c>
      <c r="AJ129" s="54">
        <f>IFERROR(IF($A129="","",$R129+$AI129),"")</f>
        <v/>
      </c>
      <c r="AK129" s="53" t="n"/>
      <c r="AL129" s="53" t="n"/>
      <c r="AM129" s="53" t="n"/>
      <c r="AN129" s="53" t="n"/>
      <c r="AO129" s="53" t="n"/>
      <c r="AP129" s="54">
        <f>IFERROR(IF($A129="","",SUM($AK129:$AO129)),"")</f>
        <v/>
      </c>
      <c r="AQ129" s="54">
        <f>IFERROR(IF($A129="","",$AP129-$AJ129),"")</f>
        <v/>
      </c>
      <c r="AR129" s="30">
        <f>IFERROR(IF($A129="","",IF(AND($AQ129&lt;='Dashboard'!$B$11,$AQ129&gt;=0-'Dashboard'!$B$11),"Balanced","Investigate")),"")</f>
        <v/>
      </c>
      <c r="AS129" s="36" t="n"/>
      <c r="AT129" s="36" t="n"/>
      <c r="AU129" s="36" t="n"/>
      <c r="AV129" s="52" t="n"/>
      <c r="AW129" s="36" t="n"/>
      <c r="AX129" s="37">
        <f>IFERROR(IF($A129="","",IF($AS129="","Missing preparer",IF($F129&gt;$E129,"Rooms sold exceed sellable rooms",IF(OR($AQ129&gt;'Dashboard'!$B$11,$AQ129&lt;0-'Dashboard'!$B$11),"Reconciliation exception","OK")))),"")</f>
        <v/>
      </c>
    </row>
    <row r="130">
      <c r="A130" s="52" t="n"/>
      <c r="B130" s="30">
        <f>IFERROR(IF($A130="","",VLOOKUP(MOD($A130-DATE(2026,1,5),7),'Instructions'!$H$2:$I$8,2,0)),"")</f>
        <v/>
      </c>
      <c r="C130" s="31" t="n"/>
      <c r="D130" s="31" t="n"/>
      <c r="E130" s="32">
        <f>IFERROR(IF($A130="","",MAX(0,$C130-$D130)),"")</f>
        <v/>
      </c>
      <c r="F130" s="31" t="n"/>
      <c r="G130" s="31" t="n"/>
      <c r="H130" s="33">
        <f>IFERROR(IF($A130="","",$F130/$E130),"")</f>
        <v/>
      </c>
      <c r="I130" s="53" t="n"/>
      <c r="J130" s="53" t="n"/>
      <c r="K130" s="53" t="n"/>
      <c r="L130" s="53" t="n"/>
      <c r="M130" s="53" t="n"/>
      <c r="N130" s="53" t="n"/>
      <c r="O130" s="54">
        <f>IFERROR(IF($A130="","",SUM($I130:$N130)),"")</f>
        <v/>
      </c>
      <c r="P130" s="53" t="n"/>
      <c r="Q130" s="53" t="n"/>
      <c r="R130" s="54">
        <f>IFERROR(IF($A130="","",$O130-$P130+$Q130),"")</f>
        <v/>
      </c>
      <c r="S130" s="54">
        <f>IFERROR(IF($A130="","",SUM($J130:$K130)),"")</f>
        <v/>
      </c>
      <c r="T130" s="54">
        <f>IFERROR(IF($A130="","",SUM($L130:$N130)),"")</f>
        <v/>
      </c>
      <c r="U130" s="54">
        <f>IFERROR(IF($A130="","",$I130/$F130),"")</f>
        <v/>
      </c>
      <c r="V130" s="54">
        <f>IFERROR(IF($A130="","",$I130/$C130),"")</f>
        <v/>
      </c>
      <c r="W130" s="53" t="n"/>
      <c r="X130" s="53" t="n"/>
      <c r="Y130" s="53" t="n"/>
      <c r="Z130" s="54">
        <f>IFERROR(IF($A130="","",$W130*'Dashboard'!$B$12),"")</f>
        <v/>
      </c>
      <c r="AA130" s="54">
        <f>IFERROR(IF($A130="","",$Y130-$Z130),"")</f>
        <v/>
      </c>
      <c r="AB130" s="53" t="n"/>
      <c r="AC130" s="54">
        <f>IFERROR(IF($A130="","",$X130*'Dashboard'!$B$13),"")</f>
        <v/>
      </c>
      <c r="AD130" s="54">
        <f>IFERROR(IF($A130="","",$AB130-$AC130),"")</f>
        <v/>
      </c>
      <c r="AE130" s="53" t="n"/>
      <c r="AF130" s="53" t="n"/>
      <c r="AG130" s="54">
        <f>IFERROR(IF($A130="","",$AE130*'Dashboard'!$B$14),"")</f>
        <v/>
      </c>
      <c r="AH130" s="54">
        <f>IFERROR(IF($A130="","",$AF130-$AG130),"")</f>
        <v/>
      </c>
      <c r="AI130" s="54">
        <f>IFERROR(IF($A130="","",SUM($Y130,$AB130,$AF130)),"")</f>
        <v/>
      </c>
      <c r="AJ130" s="54">
        <f>IFERROR(IF($A130="","",$R130+$AI130),"")</f>
        <v/>
      </c>
      <c r="AK130" s="53" t="n"/>
      <c r="AL130" s="53" t="n"/>
      <c r="AM130" s="53" t="n"/>
      <c r="AN130" s="53" t="n"/>
      <c r="AO130" s="53" t="n"/>
      <c r="AP130" s="54">
        <f>IFERROR(IF($A130="","",SUM($AK130:$AO130)),"")</f>
        <v/>
      </c>
      <c r="AQ130" s="54">
        <f>IFERROR(IF($A130="","",$AP130-$AJ130),"")</f>
        <v/>
      </c>
      <c r="AR130" s="30">
        <f>IFERROR(IF($A130="","",IF(AND($AQ130&lt;='Dashboard'!$B$11,$AQ130&gt;=0-'Dashboard'!$B$11),"Balanced","Investigate")),"")</f>
        <v/>
      </c>
      <c r="AS130" s="36" t="n"/>
      <c r="AT130" s="36" t="n"/>
      <c r="AU130" s="36" t="n"/>
      <c r="AV130" s="52" t="n"/>
      <c r="AW130" s="36" t="n"/>
      <c r="AX130" s="37">
        <f>IFERROR(IF($A130="","",IF($AS130="","Missing preparer",IF($F130&gt;$E130,"Rooms sold exceed sellable rooms",IF(OR($AQ130&gt;'Dashboard'!$B$11,$AQ130&lt;0-'Dashboard'!$B$11),"Reconciliation exception","OK")))),"")</f>
        <v/>
      </c>
    </row>
    <row r="131">
      <c r="A131" s="52" t="n"/>
      <c r="B131" s="30">
        <f>IFERROR(IF($A131="","",VLOOKUP(MOD($A131-DATE(2026,1,5),7),'Instructions'!$H$2:$I$8,2,0)),"")</f>
        <v/>
      </c>
      <c r="C131" s="31" t="n"/>
      <c r="D131" s="31" t="n"/>
      <c r="E131" s="32">
        <f>IFERROR(IF($A131="","",MAX(0,$C131-$D131)),"")</f>
        <v/>
      </c>
      <c r="F131" s="31" t="n"/>
      <c r="G131" s="31" t="n"/>
      <c r="H131" s="33">
        <f>IFERROR(IF($A131="","",$F131/$E131),"")</f>
        <v/>
      </c>
      <c r="I131" s="53" t="n"/>
      <c r="J131" s="53" t="n"/>
      <c r="K131" s="53" t="n"/>
      <c r="L131" s="53" t="n"/>
      <c r="M131" s="53" t="n"/>
      <c r="N131" s="53" t="n"/>
      <c r="O131" s="54">
        <f>IFERROR(IF($A131="","",SUM($I131:$N131)),"")</f>
        <v/>
      </c>
      <c r="P131" s="53" t="n"/>
      <c r="Q131" s="53" t="n"/>
      <c r="R131" s="54">
        <f>IFERROR(IF($A131="","",$O131-$P131+$Q131),"")</f>
        <v/>
      </c>
      <c r="S131" s="54">
        <f>IFERROR(IF($A131="","",SUM($J131:$K131)),"")</f>
        <v/>
      </c>
      <c r="T131" s="54">
        <f>IFERROR(IF($A131="","",SUM($L131:$N131)),"")</f>
        <v/>
      </c>
      <c r="U131" s="54">
        <f>IFERROR(IF($A131="","",$I131/$F131),"")</f>
        <v/>
      </c>
      <c r="V131" s="54">
        <f>IFERROR(IF($A131="","",$I131/$C131),"")</f>
        <v/>
      </c>
      <c r="W131" s="53" t="n"/>
      <c r="X131" s="53" t="n"/>
      <c r="Y131" s="53" t="n"/>
      <c r="Z131" s="54">
        <f>IFERROR(IF($A131="","",$W131*'Dashboard'!$B$12),"")</f>
        <v/>
      </c>
      <c r="AA131" s="54">
        <f>IFERROR(IF($A131="","",$Y131-$Z131),"")</f>
        <v/>
      </c>
      <c r="AB131" s="53" t="n"/>
      <c r="AC131" s="54">
        <f>IFERROR(IF($A131="","",$X131*'Dashboard'!$B$13),"")</f>
        <v/>
      </c>
      <c r="AD131" s="54">
        <f>IFERROR(IF($A131="","",$AB131-$AC131),"")</f>
        <v/>
      </c>
      <c r="AE131" s="53" t="n"/>
      <c r="AF131" s="53" t="n"/>
      <c r="AG131" s="54">
        <f>IFERROR(IF($A131="","",$AE131*'Dashboard'!$B$14),"")</f>
        <v/>
      </c>
      <c r="AH131" s="54">
        <f>IFERROR(IF($A131="","",$AF131-$AG131),"")</f>
        <v/>
      </c>
      <c r="AI131" s="54">
        <f>IFERROR(IF($A131="","",SUM($Y131,$AB131,$AF131)),"")</f>
        <v/>
      </c>
      <c r="AJ131" s="54">
        <f>IFERROR(IF($A131="","",$R131+$AI131),"")</f>
        <v/>
      </c>
      <c r="AK131" s="53" t="n"/>
      <c r="AL131" s="53" t="n"/>
      <c r="AM131" s="53" t="n"/>
      <c r="AN131" s="53" t="n"/>
      <c r="AO131" s="53" t="n"/>
      <c r="AP131" s="54">
        <f>IFERROR(IF($A131="","",SUM($AK131:$AO131)),"")</f>
        <v/>
      </c>
      <c r="AQ131" s="54">
        <f>IFERROR(IF($A131="","",$AP131-$AJ131),"")</f>
        <v/>
      </c>
      <c r="AR131" s="30">
        <f>IFERROR(IF($A131="","",IF(AND($AQ131&lt;='Dashboard'!$B$11,$AQ131&gt;=0-'Dashboard'!$B$11),"Balanced","Investigate")),"")</f>
        <v/>
      </c>
      <c r="AS131" s="36" t="n"/>
      <c r="AT131" s="36" t="n"/>
      <c r="AU131" s="36" t="n"/>
      <c r="AV131" s="52" t="n"/>
      <c r="AW131" s="36" t="n"/>
      <c r="AX131" s="37">
        <f>IFERROR(IF($A131="","",IF($AS131="","Missing preparer",IF($F131&gt;$E131,"Rooms sold exceed sellable rooms",IF(OR($AQ131&gt;'Dashboard'!$B$11,$AQ131&lt;0-'Dashboard'!$B$11),"Reconciliation exception","OK")))),"")</f>
        <v/>
      </c>
    </row>
    <row r="132">
      <c r="A132" s="52" t="n"/>
      <c r="B132" s="30">
        <f>IFERROR(IF($A132="","",VLOOKUP(MOD($A132-DATE(2026,1,5),7),'Instructions'!$H$2:$I$8,2,0)),"")</f>
        <v/>
      </c>
      <c r="C132" s="31" t="n"/>
      <c r="D132" s="31" t="n"/>
      <c r="E132" s="32">
        <f>IFERROR(IF($A132="","",MAX(0,$C132-$D132)),"")</f>
        <v/>
      </c>
      <c r="F132" s="31" t="n"/>
      <c r="G132" s="31" t="n"/>
      <c r="H132" s="33">
        <f>IFERROR(IF($A132="","",$F132/$E132),"")</f>
        <v/>
      </c>
      <c r="I132" s="53" t="n"/>
      <c r="J132" s="53" t="n"/>
      <c r="K132" s="53" t="n"/>
      <c r="L132" s="53" t="n"/>
      <c r="M132" s="53" t="n"/>
      <c r="N132" s="53" t="n"/>
      <c r="O132" s="54">
        <f>IFERROR(IF($A132="","",SUM($I132:$N132)),"")</f>
        <v/>
      </c>
      <c r="P132" s="53" t="n"/>
      <c r="Q132" s="53" t="n"/>
      <c r="R132" s="54">
        <f>IFERROR(IF($A132="","",$O132-$P132+$Q132),"")</f>
        <v/>
      </c>
      <c r="S132" s="54">
        <f>IFERROR(IF($A132="","",SUM($J132:$K132)),"")</f>
        <v/>
      </c>
      <c r="T132" s="54">
        <f>IFERROR(IF($A132="","",SUM($L132:$N132)),"")</f>
        <v/>
      </c>
      <c r="U132" s="54">
        <f>IFERROR(IF($A132="","",$I132/$F132),"")</f>
        <v/>
      </c>
      <c r="V132" s="54">
        <f>IFERROR(IF($A132="","",$I132/$C132),"")</f>
        <v/>
      </c>
      <c r="W132" s="53" t="n"/>
      <c r="X132" s="53" t="n"/>
      <c r="Y132" s="53" t="n"/>
      <c r="Z132" s="54">
        <f>IFERROR(IF($A132="","",$W132*'Dashboard'!$B$12),"")</f>
        <v/>
      </c>
      <c r="AA132" s="54">
        <f>IFERROR(IF($A132="","",$Y132-$Z132),"")</f>
        <v/>
      </c>
      <c r="AB132" s="53" t="n"/>
      <c r="AC132" s="54">
        <f>IFERROR(IF($A132="","",$X132*'Dashboard'!$B$13),"")</f>
        <v/>
      </c>
      <c r="AD132" s="54">
        <f>IFERROR(IF($A132="","",$AB132-$AC132),"")</f>
        <v/>
      </c>
      <c r="AE132" s="53" t="n"/>
      <c r="AF132" s="53" t="n"/>
      <c r="AG132" s="54">
        <f>IFERROR(IF($A132="","",$AE132*'Dashboard'!$B$14),"")</f>
        <v/>
      </c>
      <c r="AH132" s="54">
        <f>IFERROR(IF($A132="","",$AF132-$AG132),"")</f>
        <v/>
      </c>
      <c r="AI132" s="54">
        <f>IFERROR(IF($A132="","",SUM($Y132,$AB132,$AF132)),"")</f>
        <v/>
      </c>
      <c r="AJ132" s="54">
        <f>IFERROR(IF($A132="","",$R132+$AI132),"")</f>
        <v/>
      </c>
      <c r="AK132" s="53" t="n"/>
      <c r="AL132" s="53" t="n"/>
      <c r="AM132" s="53" t="n"/>
      <c r="AN132" s="53" t="n"/>
      <c r="AO132" s="53" t="n"/>
      <c r="AP132" s="54">
        <f>IFERROR(IF($A132="","",SUM($AK132:$AO132)),"")</f>
        <v/>
      </c>
      <c r="AQ132" s="54">
        <f>IFERROR(IF($A132="","",$AP132-$AJ132),"")</f>
        <v/>
      </c>
      <c r="AR132" s="30">
        <f>IFERROR(IF($A132="","",IF(AND($AQ132&lt;='Dashboard'!$B$11,$AQ132&gt;=0-'Dashboard'!$B$11),"Balanced","Investigate")),"")</f>
        <v/>
      </c>
      <c r="AS132" s="36" t="n"/>
      <c r="AT132" s="36" t="n"/>
      <c r="AU132" s="36" t="n"/>
      <c r="AV132" s="52" t="n"/>
      <c r="AW132" s="36" t="n"/>
      <c r="AX132" s="37">
        <f>IFERROR(IF($A132="","",IF($AS132="","Missing preparer",IF($F132&gt;$E132,"Rooms sold exceed sellable rooms",IF(OR($AQ132&gt;'Dashboard'!$B$11,$AQ132&lt;0-'Dashboard'!$B$11),"Reconciliation exception","OK")))),"")</f>
        <v/>
      </c>
    </row>
    <row r="133">
      <c r="A133" s="52" t="n"/>
      <c r="B133" s="30">
        <f>IFERROR(IF($A133="","",VLOOKUP(MOD($A133-DATE(2026,1,5),7),'Instructions'!$H$2:$I$8,2,0)),"")</f>
        <v/>
      </c>
      <c r="C133" s="31" t="n"/>
      <c r="D133" s="31" t="n"/>
      <c r="E133" s="32">
        <f>IFERROR(IF($A133="","",MAX(0,$C133-$D133)),"")</f>
        <v/>
      </c>
      <c r="F133" s="31" t="n"/>
      <c r="G133" s="31" t="n"/>
      <c r="H133" s="33">
        <f>IFERROR(IF($A133="","",$F133/$E133),"")</f>
        <v/>
      </c>
      <c r="I133" s="53" t="n"/>
      <c r="J133" s="53" t="n"/>
      <c r="K133" s="53" t="n"/>
      <c r="L133" s="53" t="n"/>
      <c r="M133" s="53" t="n"/>
      <c r="N133" s="53" t="n"/>
      <c r="O133" s="54">
        <f>IFERROR(IF($A133="","",SUM($I133:$N133)),"")</f>
        <v/>
      </c>
      <c r="P133" s="53" t="n"/>
      <c r="Q133" s="53" t="n"/>
      <c r="R133" s="54">
        <f>IFERROR(IF($A133="","",$O133-$P133+$Q133),"")</f>
        <v/>
      </c>
      <c r="S133" s="54">
        <f>IFERROR(IF($A133="","",SUM($J133:$K133)),"")</f>
        <v/>
      </c>
      <c r="T133" s="54">
        <f>IFERROR(IF($A133="","",SUM($L133:$N133)),"")</f>
        <v/>
      </c>
      <c r="U133" s="54">
        <f>IFERROR(IF($A133="","",$I133/$F133),"")</f>
        <v/>
      </c>
      <c r="V133" s="54">
        <f>IFERROR(IF($A133="","",$I133/$C133),"")</f>
        <v/>
      </c>
      <c r="W133" s="53" t="n"/>
      <c r="X133" s="53" t="n"/>
      <c r="Y133" s="53" t="n"/>
      <c r="Z133" s="54">
        <f>IFERROR(IF($A133="","",$W133*'Dashboard'!$B$12),"")</f>
        <v/>
      </c>
      <c r="AA133" s="54">
        <f>IFERROR(IF($A133="","",$Y133-$Z133),"")</f>
        <v/>
      </c>
      <c r="AB133" s="53" t="n"/>
      <c r="AC133" s="54">
        <f>IFERROR(IF($A133="","",$X133*'Dashboard'!$B$13),"")</f>
        <v/>
      </c>
      <c r="AD133" s="54">
        <f>IFERROR(IF($A133="","",$AB133-$AC133),"")</f>
        <v/>
      </c>
      <c r="AE133" s="53" t="n"/>
      <c r="AF133" s="53" t="n"/>
      <c r="AG133" s="54">
        <f>IFERROR(IF($A133="","",$AE133*'Dashboard'!$B$14),"")</f>
        <v/>
      </c>
      <c r="AH133" s="54">
        <f>IFERROR(IF($A133="","",$AF133-$AG133),"")</f>
        <v/>
      </c>
      <c r="AI133" s="54">
        <f>IFERROR(IF($A133="","",SUM($Y133,$AB133,$AF133)),"")</f>
        <v/>
      </c>
      <c r="AJ133" s="54">
        <f>IFERROR(IF($A133="","",$R133+$AI133),"")</f>
        <v/>
      </c>
      <c r="AK133" s="53" t="n"/>
      <c r="AL133" s="53" t="n"/>
      <c r="AM133" s="53" t="n"/>
      <c r="AN133" s="53" t="n"/>
      <c r="AO133" s="53" t="n"/>
      <c r="AP133" s="54">
        <f>IFERROR(IF($A133="","",SUM($AK133:$AO133)),"")</f>
        <v/>
      </c>
      <c r="AQ133" s="54">
        <f>IFERROR(IF($A133="","",$AP133-$AJ133),"")</f>
        <v/>
      </c>
      <c r="AR133" s="30">
        <f>IFERROR(IF($A133="","",IF(AND($AQ133&lt;='Dashboard'!$B$11,$AQ133&gt;=0-'Dashboard'!$B$11),"Balanced","Investigate")),"")</f>
        <v/>
      </c>
      <c r="AS133" s="36" t="n"/>
      <c r="AT133" s="36" t="n"/>
      <c r="AU133" s="36" t="n"/>
      <c r="AV133" s="52" t="n"/>
      <c r="AW133" s="36" t="n"/>
      <c r="AX133" s="37">
        <f>IFERROR(IF($A133="","",IF($AS133="","Missing preparer",IF($F133&gt;$E133,"Rooms sold exceed sellable rooms",IF(OR($AQ133&gt;'Dashboard'!$B$11,$AQ133&lt;0-'Dashboard'!$B$11),"Reconciliation exception","OK")))),"")</f>
        <v/>
      </c>
    </row>
    <row r="134">
      <c r="A134" s="52" t="n"/>
      <c r="B134" s="30">
        <f>IFERROR(IF($A134="","",VLOOKUP(MOD($A134-DATE(2026,1,5),7),'Instructions'!$H$2:$I$8,2,0)),"")</f>
        <v/>
      </c>
      <c r="C134" s="31" t="n"/>
      <c r="D134" s="31" t="n"/>
      <c r="E134" s="32">
        <f>IFERROR(IF($A134="","",MAX(0,$C134-$D134)),"")</f>
        <v/>
      </c>
      <c r="F134" s="31" t="n"/>
      <c r="G134" s="31" t="n"/>
      <c r="H134" s="33">
        <f>IFERROR(IF($A134="","",$F134/$E134),"")</f>
        <v/>
      </c>
      <c r="I134" s="53" t="n"/>
      <c r="J134" s="53" t="n"/>
      <c r="K134" s="53" t="n"/>
      <c r="L134" s="53" t="n"/>
      <c r="M134" s="53" t="n"/>
      <c r="N134" s="53" t="n"/>
      <c r="O134" s="54">
        <f>IFERROR(IF($A134="","",SUM($I134:$N134)),"")</f>
        <v/>
      </c>
      <c r="P134" s="53" t="n"/>
      <c r="Q134" s="53" t="n"/>
      <c r="R134" s="54">
        <f>IFERROR(IF($A134="","",$O134-$P134+$Q134),"")</f>
        <v/>
      </c>
      <c r="S134" s="54">
        <f>IFERROR(IF($A134="","",SUM($J134:$K134)),"")</f>
        <v/>
      </c>
      <c r="T134" s="54">
        <f>IFERROR(IF($A134="","",SUM($L134:$N134)),"")</f>
        <v/>
      </c>
      <c r="U134" s="54">
        <f>IFERROR(IF($A134="","",$I134/$F134),"")</f>
        <v/>
      </c>
      <c r="V134" s="54">
        <f>IFERROR(IF($A134="","",$I134/$C134),"")</f>
        <v/>
      </c>
      <c r="W134" s="53" t="n"/>
      <c r="X134" s="53" t="n"/>
      <c r="Y134" s="53" t="n"/>
      <c r="Z134" s="54">
        <f>IFERROR(IF($A134="","",$W134*'Dashboard'!$B$12),"")</f>
        <v/>
      </c>
      <c r="AA134" s="54">
        <f>IFERROR(IF($A134="","",$Y134-$Z134),"")</f>
        <v/>
      </c>
      <c r="AB134" s="53" t="n"/>
      <c r="AC134" s="54">
        <f>IFERROR(IF($A134="","",$X134*'Dashboard'!$B$13),"")</f>
        <v/>
      </c>
      <c r="AD134" s="54">
        <f>IFERROR(IF($A134="","",$AB134-$AC134),"")</f>
        <v/>
      </c>
      <c r="AE134" s="53" t="n"/>
      <c r="AF134" s="53" t="n"/>
      <c r="AG134" s="54">
        <f>IFERROR(IF($A134="","",$AE134*'Dashboard'!$B$14),"")</f>
        <v/>
      </c>
      <c r="AH134" s="54">
        <f>IFERROR(IF($A134="","",$AF134-$AG134),"")</f>
        <v/>
      </c>
      <c r="AI134" s="54">
        <f>IFERROR(IF($A134="","",SUM($Y134,$AB134,$AF134)),"")</f>
        <v/>
      </c>
      <c r="AJ134" s="54">
        <f>IFERROR(IF($A134="","",$R134+$AI134),"")</f>
        <v/>
      </c>
      <c r="AK134" s="53" t="n"/>
      <c r="AL134" s="53" t="n"/>
      <c r="AM134" s="53" t="n"/>
      <c r="AN134" s="53" t="n"/>
      <c r="AO134" s="53" t="n"/>
      <c r="AP134" s="54">
        <f>IFERROR(IF($A134="","",SUM($AK134:$AO134)),"")</f>
        <v/>
      </c>
      <c r="AQ134" s="54">
        <f>IFERROR(IF($A134="","",$AP134-$AJ134),"")</f>
        <v/>
      </c>
      <c r="AR134" s="30">
        <f>IFERROR(IF($A134="","",IF(AND($AQ134&lt;='Dashboard'!$B$11,$AQ134&gt;=0-'Dashboard'!$B$11),"Balanced","Investigate")),"")</f>
        <v/>
      </c>
      <c r="AS134" s="36" t="n"/>
      <c r="AT134" s="36" t="n"/>
      <c r="AU134" s="36" t="n"/>
      <c r="AV134" s="52" t="n"/>
      <c r="AW134" s="36" t="n"/>
      <c r="AX134" s="37">
        <f>IFERROR(IF($A134="","",IF($AS134="","Missing preparer",IF($F134&gt;$E134,"Rooms sold exceed sellable rooms",IF(OR($AQ134&gt;'Dashboard'!$B$11,$AQ134&lt;0-'Dashboard'!$B$11),"Reconciliation exception","OK")))),"")</f>
        <v/>
      </c>
    </row>
    <row r="135">
      <c r="A135" s="52" t="n"/>
      <c r="B135" s="30">
        <f>IFERROR(IF($A135="","",VLOOKUP(MOD($A135-DATE(2026,1,5),7),'Instructions'!$H$2:$I$8,2,0)),"")</f>
        <v/>
      </c>
      <c r="C135" s="31" t="n"/>
      <c r="D135" s="31" t="n"/>
      <c r="E135" s="32">
        <f>IFERROR(IF($A135="","",MAX(0,$C135-$D135)),"")</f>
        <v/>
      </c>
      <c r="F135" s="31" t="n"/>
      <c r="G135" s="31" t="n"/>
      <c r="H135" s="33">
        <f>IFERROR(IF($A135="","",$F135/$E135),"")</f>
        <v/>
      </c>
      <c r="I135" s="53" t="n"/>
      <c r="J135" s="53" t="n"/>
      <c r="K135" s="53" t="n"/>
      <c r="L135" s="53" t="n"/>
      <c r="M135" s="53" t="n"/>
      <c r="N135" s="53" t="n"/>
      <c r="O135" s="54">
        <f>IFERROR(IF($A135="","",SUM($I135:$N135)),"")</f>
        <v/>
      </c>
      <c r="P135" s="53" t="n"/>
      <c r="Q135" s="53" t="n"/>
      <c r="R135" s="54">
        <f>IFERROR(IF($A135="","",$O135-$P135+$Q135),"")</f>
        <v/>
      </c>
      <c r="S135" s="54">
        <f>IFERROR(IF($A135="","",SUM($J135:$K135)),"")</f>
        <v/>
      </c>
      <c r="T135" s="54">
        <f>IFERROR(IF($A135="","",SUM($L135:$N135)),"")</f>
        <v/>
      </c>
      <c r="U135" s="54">
        <f>IFERROR(IF($A135="","",$I135/$F135),"")</f>
        <v/>
      </c>
      <c r="V135" s="54">
        <f>IFERROR(IF($A135="","",$I135/$C135),"")</f>
        <v/>
      </c>
      <c r="W135" s="53" t="n"/>
      <c r="X135" s="53" t="n"/>
      <c r="Y135" s="53" t="n"/>
      <c r="Z135" s="54">
        <f>IFERROR(IF($A135="","",$W135*'Dashboard'!$B$12),"")</f>
        <v/>
      </c>
      <c r="AA135" s="54">
        <f>IFERROR(IF($A135="","",$Y135-$Z135),"")</f>
        <v/>
      </c>
      <c r="AB135" s="53" t="n"/>
      <c r="AC135" s="54">
        <f>IFERROR(IF($A135="","",$X135*'Dashboard'!$B$13),"")</f>
        <v/>
      </c>
      <c r="AD135" s="54">
        <f>IFERROR(IF($A135="","",$AB135-$AC135),"")</f>
        <v/>
      </c>
      <c r="AE135" s="53" t="n"/>
      <c r="AF135" s="53" t="n"/>
      <c r="AG135" s="54">
        <f>IFERROR(IF($A135="","",$AE135*'Dashboard'!$B$14),"")</f>
        <v/>
      </c>
      <c r="AH135" s="54">
        <f>IFERROR(IF($A135="","",$AF135-$AG135),"")</f>
        <v/>
      </c>
      <c r="AI135" s="54">
        <f>IFERROR(IF($A135="","",SUM($Y135,$AB135,$AF135)),"")</f>
        <v/>
      </c>
      <c r="AJ135" s="54">
        <f>IFERROR(IF($A135="","",$R135+$AI135),"")</f>
        <v/>
      </c>
      <c r="AK135" s="53" t="n"/>
      <c r="AL135" s="53" t="n"/>
      <c r="AM135" s="53" t="n"/>
      <c r="AN135" s="53" t="n"/>
      <c r="AO135" s="53" t="n"/>
      <c r="AP135" s="54">
        <f>IFERROR(IF($A135="","",SUM($AK135:$AO135)),"")</f>
        <v/>
      </c>
      <c r="AQ135" s="54">
        <f>IFERROR(IF($A135="","",$AP135-$AJ135),"")</f>
        <v/>
      </c>
      <c r="AR135" s="30">
        <f>IFERROR(IF($A135="","",IF(AND($AQ135&lt;='Dashboard'!$B$11,$AQ135&gt;=0-'Dashboard'!$B$11),"Balanced","Investigate")),"")</f>
        <v/>
      </c>
      <c r="AS135" s="36" t="n"/>
      <c r="AT135" s="36" t="n"/>
      <c r="AU135" s="36" t="n"/>
      <c r="AV135" s="52" t="n"/>
      <c r="AW135" s="36" t="n"/>
      <c r="AX135" s="37">
        <f>IFERROR(IF($A135="","",IF($AS135="","Missing preparer",IF($F135&gt;$E135,"Rooms sold exceed sellable rooms",IF(OR($AQ135&gt;'Dashboard'!$B$11,$AQ135&lt;0-'Dashboard'!$B$11),"Reconciliation exception","OK")))),"")</f>
        <v/>
      </c>
    </row>
    <row r="136">
      <c r="A136" s="52" t="n"/>
      <c r="B136" s="30">
        <f>IFERROR(IF($A136="","",VLOOKUP(MOD($A136-DATE(2026,1,5),7),'Instructions'!$H$2:$I$8,2,0)),"")</f>
        <v/>
      </c>
      <c r="C136" s="31" t="n"/>
      <c r="D136" s="31" t="n"/>
      <c r="E136" s="32">
        <f>IFERROR(IF($A136="","",MAX(0,$C136-$D136)),"")</f>
        <v/>
      </c>
      <c r="F136" s="31" t="n"/>
      <c r="G136" s="31" t="n"/>
      <c r="H136" s="33">
        <f>IFERROR(IF($A136="","",$F136/$E136),"")</f>
        <v/>
      </c>
      <c r="I136" s="53" t="n"/>
      <c r="J136" s="53" t="n"/>
      <c r="K136" s="53" t="n"/>
      <c r="L136" s="53" t="n"/>
      <c r="M136" s="53" t="n"/>
      <c r="N136" s="53" t="n"/>
      <c r="O136" s="54">
        <f>IFERROR(IF($A136="","",SUM($I136:$N136)),"")</f>
        <v/>
      </c>
      <c r="P136" s="53" t="n"/>
      <c r="Q136" s="53" t="n"/>
      <c r="R136" s="54">
        <f>IFERROR(IF($A136="","",$O136-$P136+$Q136),"")</f>
        <v/>
      </c>
      <c r="S136" s="54">
        <f>IFERROR(IF($A136="","",SUM($J136:$K136)),"")</f>
        <v/>
      </c>
      <c r="T136" s="54">
        <f>IFERROR(IF($A136="","",SUM($L136:$N136)),"")</f>
        <v/>
      </c>
      <c r="U136" s="54">
        <f>IFERROR(IF($A136="","",$I136/$F136),"")</f>
        <v/>
      </c>
      <c r="V136" s="54">
        <f>IFERROR(IF($A136="","",$I136/$C136),"")</f>
        <v/>
      </c>
      <c r="W136" s="53" t="n"/>
      <c r="X136" s="53" t="n"/>
      <c r="Y136" s="53" t="n"/>
      <c r="Z136" s="54">
        <f>IFERROR(IF($A136="","",$W136*'Dashboard'!$B$12),"")</f>
        <v/>
      </c>
      <c r="AA136" s="54">
        <f>IFERROR(IF($A136="","",$Y136-$Z136),"")</f>
        <v/>
      </c>
      <c r="AB136" s="53" t="n"/>
      <c r="AC136" s="54">
        <f>IFERROR(IF($A136="","",$X136*'Dashboard'!$B$13),"")</f>
        <v/>
      </c>
      <c r="AD136" s="54">
        <f>IFERROR(IF($A136="","",$AB136-$AC136),"")</f>
        <v/>
      </c>
      <c r="AE136" s="53" t="n"/>
      <c r="AF136" s="53" t="n"/>
      <c r="AG136" s="54">
        <f>IFERROR(IF($A136="","",$AE136*'Dashboard'!$B$14),"")</f>
        <v/>
      </c>
      <c r="AH136" s="54">
        <f>IFERROR(IF($A136="","",$AF136-$AG136),"")</f>
        <v/>
      </c>
      <c r="AI136" s="54">
        <f>IFERROR(IF($A136="","",SUM($Y136,$AB136,$AF136)),"")</f>
        <v/>
      </c>
      <c r="AJ136" s="54">
        <f>IFERROR(IF($A136="","",$R136+$AI136),"")</f>
        <v/>
      </c>
      <c r="AK136" s="53" t="n"/>
      <c r="AL136" s="53" t="n"/>
      <c r="AM136" s="53" t="n"/>
      <c r="AN136" s="53" t="n"/>
      <c r="AO136" s="53" t="n"/>
      <c r="AP136" s="54">
        <f>IFERROR(IF($A136="","",SUM($AK136:$AO136)),"")</f>
        <v/>
      </c>
      <c r="AQ136" s="54">
        <f>IFERROR(IF($A136="","",$AP136-$AJ136),"")</f>
        <v/>
      </c>
      <c r="AR136" s="30">
        <f>IFERROR(IF($A136="","",IF(AND($AQ136&lt;='Dashboard'!$B$11,$AQ136&gt;=0-'Dashboard'!$B$11),"Balanced","Investigate")),"")</f>
        <v/>
      </c>
      <c r="AS136" s="36" t="n"/>
      <c r="AT136" s="36" t="n"/>
      <c r="AU136" s="36" t="n"/>
      <c r="AV136" s="52" t="n"/>
      <c r="AW136" s="36" t="n"/>
      <c r="AX136" s="37">
        <f>IFERROR(IF($A136="","",IF($AS136="","Missing preparer",IF($F136&gt;$E136,"Rooms sold exceed sellable rooms",IF(OR($AQ136&gt;'Dashboard'!$B$11,$AQ136&lt;0-'Dashboard'!$B$11),"Reconciliation exception","OK")))),"")</f>
        <v/>
      </c>
    </row>
    <row r="137">
      <c r="A137" s="52" t="n"/>
      <c r="B137" s="30">
        <f>IFERROR(IF($A137="","",VLOOKUP(MOD($A137-DATE(2026,1,5),7),'Instructions'!$H$2:$I$8,2,0)),"")</f>
        <v/>
      </c>
      <c r="C137" s="31" t="n"/>
      <c r="D137" s="31" t="n"/>
      <c r="E137" s="32">
        <f>IFERROR(IF($A137="","",MAX(0,$C137-$D137)),"")</f>
        <v/>
      </c>
      <c r="F137" s="31" t="n"/>
      <c r="G137" s="31" t="n"/>
      <c r="H137" s="33">
        <f>IFERROR(IF($A137="","",$F137/$E137),"")</f>
        <v/>
      </c>
      <c r="I137" s="53" t="n"/>
      <c r="J137" s="53" t="n"/>
      <c r="K137" s="53" t="n"/>
      <c r="L137" s="53" t="n"/>
      <c r="M137" s="53" t="n"/>
      <c r="N137" s="53" t="n"/>
      <c r="O137" s="54">
        <f>IFERROR(IF($A137="","",SUM($I137:$N137)),"")</f>
        <v/>
      </c>
      <c r="P137" s="53" t="n"/>
      <c r="Q137" s="53" t="n"/>
      <c r="R137" s="54">
        <f>IFERROR(IF($A137="","",$O137-$P137+$Q137),"")</f>
        <v/>
      </c>
      <c r="S137" s="54">
        <f>IFERROR(IF($A137="","",SUM($J137:$K137)),"")</f>
        <v/>
      </c>
      <c r="T137" s="54">
        <f>IFERROR(IF($A137="","",SUM($L137:$N137)),"")</f>
        <v/>
      </c>
      <c r="U137" s="54">
        <f>IFERROR(IF($A137="","",$I137/$F137),"")</f>
        <v/>
      </c>
      <c r="V137" s="54">
        <f>IFERROR(IF($A137="","",$I137/$C137),"")</f>
        <v/>
      </c>
      <c r="W137" s="53" t="n"/>
      <c r="X137" s="53" t="n"/>
      <c r="Y137" s="53" t="n"/>
      <c r="Z137" s="54">
        <f>IFERROR(IF($A137="","",$W137*'Dashboard'!$B$12),"")</f>
        <v/>
      </c>
      <c r="AA137" s="54">
        <f>IFERROR(IF($A137="","",$Y137-$Z137),"")</f>
        <v/>
      </c>
      <c r="AB137" s="53" t="n"/>
      <c r="AC137" s="54">
        <f>IFERROR(IF($A137="","",$X137*'Dashboard'!$B$13),"")</f>
        <v/>
      </c>
      <c r="AD137" s="54">
        <f>IFERROR(IF($A137="","",$AB137-$AC137),"")</f>
        <v/>
      </c>
      <c r="AE137" s="53" t="n"/>
      <c r="AF137" s="53" t="n"/>
      <c r="AG137" s="54">
        <f>IFERROR(IF($A137="","",$AE137*'Dashboard'!$B$14),"")</f>
        <v/>
      </c>
      <c r="AH137" s="54">
        <f>IFERROR(IF($A137="","",$AF137-$AG137),"")</f>
        <v/>
      </c>
      <c r="AI137" s="54">
        <f>IFERROR(IF($A137="","",SUM($Y137,$AB137,$AF137)),"")</f>
        <v/>
      </c>
      <c r="AJ137" s="54">
        <f>IFERROR(IF($A137="","",$R137+$AI137),"")</f>
        <v/>
      </c>
      <c r="AK137" s="53" t="n"/>
      <c r="AL137" s="53" t="n"/>
      <c r="AM137" s="53" t="n"/>
      <c r="AN137" s="53" t="n"/>
      <c r="AO137" s="53" t="n"/>
      <c r="AP137" s="54">
        <f>IFERROR(IF($A137="","",SUM($AK137:$AO137)),"")</f>
        <v/>
      </c>
      <c r="AQ137" s="54">
        <f>IFERROR(IF($A137="","",$AP137-$AJ137),"")</f>
        <v/>
      </c>
      <c r="AR137" s="30">
        <f>IFERROR(IF($A137="","",IF(AND($AQ137&lt;='Dashboard'!$B$11,$AQ137&gt;=0-'Dashboard'!$B$11),"Balanced","Investigate")),"")</f>
        <v/>
      </c>
      <c r="AS137" s="36" t="n"/>
      <c r="AT137" s="36" t="n"/>
      <c r="AU137" s="36" t="n"/>
      <c r="AV137" s="52" t="n"/>
      <c r="AW137" s="36" t="n"/>
      <c r="AX137" s="37">
        <f>IFERROR(IF($A137="","",IF($AS137="","Missing preparer",IF($F137&gt;$E137,"Rooms sold exceed sellable rooms",IF(OR($AQ137&gt;'Dashboard'!$B$11,$AQ137&lt;0-'Dashboard'!$B$11),"Reconciliation exception","OK")))),"")</f>
        <v/>
      </c>
    </row>
    <row r="138">
      <c r="A138" s="52" t="n"/>
      <c r="B138" s="30">
        <f>IFERROR(IF($A138="","",VLOOKUP(MOD($A138-DATE(2026,1,5),7),'Instructions'!$H$2:$I$8,2,0)),"")</f>
        <v/>
      </c>
      <c r="C138" s="31" t="n"/>
      <c r="D138" s="31" t="n"/>
      <c r="E138" s="32">
        <f>IFERROR(IF($A138="","",MAX(0,$C138-$D138)),"")</f>
        <v/>
      </c>
      <c r="F138" s="31" t="n"/>
      <c r="G138" s="31" t="n"/>
      <c r="H138" s="33">
        <f>IFERROR(IF($A138="","",$F138/$E138),"")</f>
        <v/>
      </c>
      <c r="I138" s="53" t="n"/>
      <c r="J138" s="53" t="n"/>
      <c r="K138" s="53" t="n"/>
      <c r="L138" s="53" t="n"/>
      <c r="M138" s="53" t="n"/>
      <c r="N138" s="53" t="n"/>
      <c r="O138" s="54">
        <f>IFERROR(IF($A138="","",SUM($I138:$N138)),"")</f>
        <v/>
      </c>
      <c r="P138" s="53" t="n"/>
      <c r="Q138" s="53" t="n"/>
      <c r="R138" s="54">
        <f>IFERROR(IF($A138="","",$O138-$P138+$Q138),"")</f>
        <v/>
      </c>
      <c r="S138" s="54">
        <f>IFERROR(IF($A138="","",SUM($J138:$K138)),"")</f>
        <v/>
      </c>
      <c r="T138" s="54">
        <f>IFERROR(IF($A138="","",SUM($L138:$N138)),"")</f>
        <v/>
      </c>
      <c r="U138" s="54">
        <f>IFERROR(IF($A138="","",$I138/$F138),"")</f>
        <v/>
      </c>
      <c r="V138" s="54">
        <f>IFERROR(IF($A138="","",$I138/$C138),"")</f>
        <v/>
      </c>
      <c r="W138" s="53" t="n"/>
      <c r="X138" s="53" t="n"/>
      <c r="Y138" s="53" t="n"/>
      <c r="Z138" s="54">
        <f>IFERROR(IF($A138="","",$W138*'Dashboard'!$B$12),"")</f>
        <v/>
      </c>
      <c r="AA138" s="54">
        <f>IFERROR(IF($A138="","",$Y138-$Z138),"")</f>
        <v/>
      </c>
      <c r="AB138" s="53" t="n"/>
      <c r="AC138" s="54">
        <f>IFERROR(IF($A138="","",$X138*'Dashboard'!$B$13),"")</f>
        <v/>
      </c>
      <c r="AD138" s="54">
        <f>IFERROR(IF($A138="","",$AB138-$AC138),"")</f>
        <v/>
      </c>
      <c r="AE138" s="53" t="n"/>
      <c r="AF138" s="53" t="n"/>
      <c r="AG138" s="54">
        <f>IFERROR(IF($A138="","",$AE138*'Dashboard'!$B$14),"")</f>
        <v/>
      </c>
      <c r="AH138" s="54">
        <f>IFERROR(IF($A138="","",$AF138-$AG138),"")</f>
        <v/>
      </c>
      <c r="AI138" s="54">
        <f>IFERROR(IF($A138="","",SUM($Y138,$AB138,$AF138)),"")</f>
        <v/>
      </c>
      <c r="AJ138" s="54">
        <f>IFERROR(IF($A138="","",$R138+$AI138),"")</f>
        <v/>
      </c>
      <c r="AK138" s="53" t="n"/>
      <c r="AL138" s="53" t="n"/>
      <c r="AM138" s="53" t="n"/>
      <c r="AN138" s="53" t="n"/>
      <c r="AO138" s="53" t="n"/>
      <c r="AP138" s="54">
        <f>IFERROR(IF($A138="","",SUM($AK138:$AO138)),"")</f>
        <v/>
      </c>
      <c r="AQ138" s="54">
        <f>IFERROR(IF($A138="","",$AP138-$AJ138),"")</f>
        <v/>
      </c>
      <c r="AR138" s="30">
        <f>IFERROR(IF($A138="","",IF(AND($AQ138&lt;='Dashboard'!$B$11,$AQ138&gt;=0-'Dashboard'!$B$11),"Balanced","Investigate")),"")</f>
        <v/>
      </c>
      <c r="AS138" s="36" t="n"/>
      <c r="AT138" s="36" t="n"/>
      <c r="AU138" s="36" t="n"/>
      <c r="AV138" s="52" t="n"/>
      <c r="AW138" s="36" t="n"/>
      <c r="AX138" s="37">
        <f>IFERROR(IF($A138="","",IF($AS138="","Missing preparer",IF($F138&gt;$E138,"Rooms sold exceed sellable rooms",IF(OR($AQ138&gt;'Dashboard'!$B$11,$AQ138&lt;0-'Dashboard'!$B$11),"Reconciliation exception","OK")))),"")</f>
        <v/>
      </c>
    </row>
    <row r="139">
      <c r="A139" s="52" t="n"/>
      <c r="B139" s="30">
        <f>IFERROR(IF($A139="","",VLOOKUP(MOD($A139-DATE(2026,1,5),7),'Instructions'!$H$2:$I$8,2,0)),"")</f>
        <v/>
      </c>
      <c r="C139" s="31" t="n"/>
      <c r="D139" s="31" t="n"/>
      <c r="E139" s="32">
        <f>IFERROR(IF($A139="","",MAX(0,$C139-$D139)),"")</f>
        <v/>
      </c>
      <c r="F139" s="31" t="n"/>
      <c r="G139" s="31" t="n"/>
      <c r="H139" s="33">
        <f>IFERROR(IF($A139="","",$F139/$E139),"")</f>
        <v/>
      </c>
      <c r="I139" s="53" t="n"/>
      <c r="J139" s="53" t="n"/>
      <c r="K139" s="53" t="n"/>
      <c r="L139" s="53" t="n"/>
      <c r="M139" s="53" t="n"/>
      <c r="N139" s="53" t="n"/>
      <c r="O139" s="54">
        <f>IFERROR(IF($A139="","",SUM($I139:$N139)),"")</f>
        <v/>
      </c>
      <c r="P139" s="53" t="n"/>
      <c r="Q139" s="53" t="n"/>
      <c r="R139" s="54">
        <f>IFERROR(IF($A139="","",$O139-$P139+$Q139),"")</f>
        <v/>
      </c>
      <c r="S139" s="54">
        <f>IFERROR(IF($A139="","",SUM($J139:$K139)),"")</f>
        <v/>
      </c>
      <c r="T139" s="54">
        <f>IFERROR(IF($A139="","",SUM($L139:$N139)),"")</f>
        <v/>
      </c>
      <c r="U139" s="54">
        <f>IFERROR(IF($A139="","",$I139/$F139),"")</f>
        <v/>
      </c>
      <c r="V139" s="54">
        <f>IFERROR(IF($A139="","",$I139/$C139),"")</f>
        <v/>
      </c>
      <c r="W139" s="53" t="n"/>
      <c r="X139" s="53" t="n"/>
      <c r="Y139" s="53" t="n"/>
      <c r="Z139" s="54">
        <f>IFERROR(IF($A139="","",$W139*'Dashboard'!$B$12),"")</f>
        <v/>
      </c>
      <c r="AA139" s="54">
        <f>IFERROR(IF($A139="","",$Y139-$Z139),"")</f>
        <v/>
      </c>
      <c r="AB139" s="53" t="n"/>
      <c r="AC139" s="54">
        <f>IFERROR(IF($A139="","",$X139*'Dashboard'!$B$13),"")</f>
        <v/>
      </c>
      <c r="AD139" s="54">
        <f>IFERROR(IF($A139="","",$AB139-$AC139),"")</f>
        <v/>
      </c>
      <c r="AE139" s="53" t="n"/>
      <c r="AF139" s="53" t="n"/>
      <c r="AG139" s="54">
        <f>IFERROR(IF($A139="","",$AE139*'Dashboard'!$B$14),"")</f>
        <v/>
      </c>
      <c r="AH139" s="54">
        <f>IFERROR(IF($A139="","",$AF139-$AG139),"")</f>
        <v/>
      </c>
      <c r="AI139" s="54">
        <f>IFERROR(IF($A139="","",SUM($Y139,$AB139,$AF139)),"")</f>
        <v/>
      </c>
      <c r="AJ139" s="54">
        <f>IFERROR(IF($A139="","",$R139+$AI139),"")</f>
        <v/>
      </c>
      <c r="AK139" s="53" t="n"/>
      <c r="AL139" s="53" t="n"/>
      <c r="AM139" s="53" t="n"/>
      <c r="AN139" s="53" t="n"/>
      <c r="AO139" s="53" t="n"/>
      <c r="AP139" s="54">
        <f>IFERROR(IF($A139="","",SUM($AK139:$AO139)),"")</f>
        <v/>
      </c>
      <c r="AQ139" s="54">
        <f>IFERROR(IF($A139="","",$AP139-$AJ139),"")</f>
        <v/>
      </c>
      <c r="AR139" s="30">
        <f>IFERROR(IF($A139="","",IF(AND($AQ139&lt;='Dashboard'!$B$11,$AQ139&gt;=0-'Dashboard'!$B$11),"Balanced","Investigate")),"")</f>
        <v/>
      </c>
      <c r="AS139" s="36" t="n"/>
      <c r="AT139" s="36" t="n"/>
      <c r="AU139" s="36" t="n"/>
      <c r="AV139" s="52" t="n"/>
      <c r="AW139" s="36" t="n"/>
      <c r="AX139" s="37">
        <f>IFERROR(IF($A139="","",IF($AS139="","Missing preparer",IF($F139&gt;$E139,"Rooms sold exceed sellable rooms",IF(OR($AQ139&gt;'Dashboard'!$B$11,$AQ139&lt;0-'Dashboard'!$B$11),"Reconciliation exception","OK")))),"")</f>
        <v/>
      </c>
    </row>
    <row r="140">
      <c r="A140" s="52" t="n"/>
      <c r="B140" s="30">
        <f>IFERROR(IF($A140="","",VLOOKUP(MOD($A140-DATE(2026,1,5),7),'Instructions'!$H$2:$I$8,2,0)),"")</f>
        <v/>
      </c>
      <c r="C140" s="31" t="n"/>
      <c r="D140" s="31" t="n"/>
      <c r="E140" s="32">
        <f>IFERROR(IF($A140="","",MAX(0,$C140-$D140)),"")</f>
        <v/>
      </c>
      <c r="F140" s="31" t="n"/>
      <c r="G140" s="31" t="n"/>
      <c r="H140" s="33">
        <f>IFERROR(IF($A140="","",$F140/$E140),"")</f>
        <v/>
      </c>
      <c r="I140" s="53" t="n"/>
      <c r="J140" s="53" t="n"/>
      <c r="K140" s="53" t="n"/>
      <c r="L140" s="53" t="n"/>
      <c r="M140" s="53" t="n"/>
      <c r="N140" s="53" t="n"/>
      <c r="O140" s="54">
        <f>IFERROR(IF($A140="","",SUM($I140:$N140)),"")</f>
        <v/>
      </c>
      <c r="P140" s="53" t="n"/>
      <c r="Q140" s="53" t="n"/>
      <c r="R140" s="54">
        <f>IFERROR(IF($A140="","",$O140-$P140+$Q140),"")</f>
        <v/>
      </c>
      <c r="S140" s="54">
        <f>IFERROR(IF($A140="","",SUM($J140:$K140)),"")</f>
        <v/>
      </c>
      <c r="T140" s="54">
        <f>IFERROR(IF($A140="","",SUM($L140:$N140)),"")</f>
        <v/>
      </c>
      <c r="U140" s="54">
        <f>IFERROR(IF($A140="","",$I140/$F140),"")</f>
        <v/>
      </c>
      <c r="V140" s="54">
        <f>IFERROR(IF($A140="","",$I140/$C140),"")</f>
        <v/>
      </c>
      <c r="W140" s="53" t="n"/>
      <c r="X140" s="53" t="n"/>
      <c r="Y140" s="53" t="n"/>
      <c r="Z140" s="54">
        <f>IFERROR(IF($A140="","",$W140*'Dashboard'!$B$12),"")</f>
        <v/>
      </c>
      <c r="AA140" s="54">
        <f>IFERROR(IF($A140="","",$Y140-$Z140),"")</f>
        <v/>
      </c>
      <c r="AB140" s="53" t="n"/>
      <c r="AC140" s="54">
        <f>IFERROR(IF($A140="","",$X140*'Dashboard'!$B$13),"")</f>
        <v/>
      </c>
      <c r="AD140" s="54">
        <f>IFERROR(IF($A140="","",$AB140-$AC140),"")</f>
        <v/>
      </c>
      <c r="AE140" s="53" t="n"/>
      <c r="AF140" s="53" t="n"/>
      <c r="AG140" s="54">
        <f>IFERROR(IF($A140="","",$AE140*'Dashboard'!$B$14),"")</f>
        <v/>
      </c>
      <c r="AH140" s="54">
        <f>IFERROR(IF($A140="","",$AF140-$AG140),"")</f>
        <v/>
      </c>
      <c r="AI140" s="54">
        <f>IFERROR(IF($A140="","",SUM($Y140,$AB140,$AF140)),"")</f>
        <v/>
      </c>
      <c r="AJ140" s="54">
        <f>IFERROR(IF($A140="","",$R140+$AI140),"")</f>
        <v/>
      </c>
      <c r="AK140" s="53" t="n"/>
      <c r="AL140" s="53" t="n"/>
      <c r="AM140" s="53" t="n"/>
      <c r="AN140" s="53" t="n"/>
      <c r="AO140" s="53" t="n"/>
      <c r="AP140" s="54">
        <f>IFERROR(IF($A140="","",SUM($AK140:$AO140)),"")</f>
        <v/>
      </c>
      <c r="AQ140" s="54">
        <f>IFERROR(IF($A140="","",$AP140-$AJ140),"")</f>
        <v/>
      </c>
      <c r="AR140" s="30">
        <f>IFERROR(IF($A140="","",IF(AND($AQ140&lt;='Dashboard'!$B$11,$AQ140&gt;=0-'Dashboard'!$B$11),"Balanced","Investigate")),"")</f>
        <v/>
      </c>
      <c r="AS140" s="36" t="n"/>
      <c r="AT140" s="36" t="n"/>
      <c r="AU140" s="36" t="n"/>
      <c r="AV140" s="52" t="n"/>
      <c r="AW140" s="36" t="n"/>
      <c r="AX140" s="37">
        <f>IFERROR(IF($A140="","",IF($AS140="","Missing preparer",IF($F140&gt;$E140,"Rooms sold exceed sellable rooms",IF(OR($AQ140&gt;'Dashboard'!$B$11,$AQ140&lt;0-'Dashboard'!$B$11),"Reconciliation exception","OK")))),"")</f>
        <v/>
      </c>
    </row>
    <row r="141">
      <c r="A141" s="52" t="n"/>
      <c r="B141" s="30">
        <f>IFERROR(IF($A141="","",VLOOKUP(MOD($A141-DATE(2026,1,5),7),'Instructions'!$H$2:$I$8,2,0)),"")</f>
        <v/>
      </c>
      <c r="C141" s="31" t="n"/>
      <c r="D141" s="31" t="n"/>
      <c r="E141" s="32">
        <f>IFERROR(IF($A141="","",MAX(0,$C141-$D141)),"")</f>
        <v/>
      </c>
      <c r="F141" s="31" t="n"/>
      <c r="G141" s="31" t="n"/>
      <c r="H141" s="33">
        <f>IFERROR(IF($A141="","",$F141/$E141),"")</f>
        <v/>
      </c>
      <c r="I141" s="53" t="n"/>
      <c r="J141" s="53" t="n"/>
      <c r="K141" s="53" t="n"/>
      <c r="L141" s="53" t="n"/>
      <c r="M141" s="53" t="n"/>
      <c r="N141" s="53" t="n"/>
      <c r="O141" s="54">
        <f>IFERROR(IF($A141="","",SUM($I141:$N141)),"")</f>
        <v/>
      </c>
      <c r="P141" s="53" t="n"/>
      <c r="Q141" s="53" t="n"/>
      <c r="R141" s="54">
        <f>IFERROR(IF($A141="","",$O141-$P141+$Q141),"")</f>
        <v/>
      </c>
      <c r="S141" s="54">
        <f>IFERROR(IF($A141="","",SUM($J141:$K141)),"")</f>
        <v/>
      </c>
      <c r="T141" s="54">
        <f>IFERROR(IF($A141="","",SUM($L141:$N141)),"")</f>
        <v/>
      </c>
      <c r="U141" s="54">
        <f>IFERROR(IF($A141="","",$I141/$F141),"")</f>
        <v/>
      </c>
      <c r="V141" s="54">
        <f>IFERROR(IF($A141="","",$I141/$C141),"")</f>
        <v/>
      </c>
      <c r="W141" s="53" t="n"/>
      <c r="X141" s="53" t="n"/>
      <c r="Y141" s="53" t="n"/>
      <c r="Z141" s="54">
        <f>IFERROR(IF($A141="","",$W141*'Dashboard'!$B$12),"")</f>
        <v/>
      </c>
      <c r="AA141" s="54">
        <f>IFERROR(IF($A141="","",$Y141-$Z141),"")</f>
        <v/>
      </c>
      <c r="AB141" s="53" t="n"/>
      <c r="AC141" s="54">
        <f>IFERROR(IF($A141="","",$X141*'Dashboard'!$B$13),"")</f>
        <v/>
      </c>
      <c r="AD141" s="54">
        <f>IFERROR(IF($A141="","",$AB141-$AC141),"")</f>
        <v/>
      </c>
      <c r="AE141" s="53" t="n"/>
      <c r="AF141" s="53" t="n"/>
      <c r="AG141" s="54">
        <f>IFERROR(IF($A141="","",$AE141*'Dashboard'!$B$14),"")</f>
        <v/>
      </c>
      <c r="AH141" s="54">
        <f>IFERROR(IF($A141="","",$AF141-$AG141),"")</f>
        <v/>
      </c>
      <c r="AI141" s="54">
        <f>IFERROR(IF($A141="","",SUM($Y141,$AB141,$AF141)),"")</f>
        <v/>
      </c>
      <c r="AJ141" s="54">
        <f>IFERROR(IF($A141="","",$R141+$AI141),"")</f>
        <v/>
      </c>
      <c r="AK141" s="53" t="n"/>
      <c r="AL141" s="53" t="n"/>
      <c r="AM141" s="53" t="n"/>
      <c r="AN141" s="53" t="n"/>
      <c r="AO141" s="53" t="n"/>
      <c r="AP141" s="54">
        <f>IFERROR(IF($A141="","",SUM($AK141:$AO141)),"")</f>
        <v/>
      </c>
      <c r="AQ141" s="54">
        <f>IFERROR(IF($A141="","",$AP141-$AJ141),"")</f>
        <v/>
      </c>
      <c r="AR141" s="30">
        <f>IFERROR(IF($A141="","",IF(AND($AQ141&lt;='Dashboard'!$B$11,$AQ141&gt;=0-'Dashboard'!$B$11),"Balanced","Investigate")),"")</f>
        <v/>
      </c>
      <c r="AS141" s="36" t="n"/>
      <c r="AT141" s="36" t="n"/>
      <c r="AU141" s="36" t="n"/>
      <c r="AV141" s="52" t="n"/>
      <c r="AW141" s="36" t="n"/>
      <c r="AX141" s="37">
        <f>IFERROR(IF($A141="","",IF($AS141="","Missing preparer",IF($F141&gt;$E141,"Rooms sold exceed sellable rooms",IF(OR($AQ141&gt;'Dashboard'!$B$11,$AQ141&lt;0-'Dashboard'!$B$11),"Reconciliation exception","OK")))),"")</f>
        <v/>
      </c>
    </row>
    <row r="142">
      <c r="A142" s="52" t="n"/>
      <c r="B142" s="30">
        <f>IFERROR(IF($A142="","",VLOOKUP(MOD($A142-DATE(2026,1,5),7),'Instructions'!$H$2:$I$8,2,0)),"")</f>
        <v/>
      </c>
      <c r="C142" s="31" t="n"/>
      <c r="D142" s="31" t="n"/>
      <c r="E142" s="32">
        <f>IFERROR(IF($A142="","",MAX(0,$C142-$D142)),"")</f>
        <v/>
      </c>
      <c r="F142" s="31" t="n"/>
      <c r="G142" s="31" t="n"/>
      <c r="H142" s="33">
        <f>IFERROR(IF($A142="","",$F142/$E142),"")</f>
        <v/>
      </c>
      <c r="I142" s="53" t="n"/>
      <c r="J142" s="53" t="n"/>
      <c r="K142" s="53" t="n"/>
      <c r="L142" s="53" t="n"/>
      <c r="M142" s="53" t="n"/>
      <c r="N142" s="53" t="n"/>
      <c r="O142" s="54">
        <f>IFERROR(IF($A142="","",SUM($I142:$N142)),"")</f>
        <v/>
      </c>
      <c r="P142" s="53" t="n"/>
      <c r="Q142" s="53" t="n"/>
      <c r="R142" s="54">
        <f>IFERROR(IF($A142="","",$O142-$P142+$Q142),"")</f>
        <v/>
      </c>
      <c r="S142" s="54">
        <f>IFERROR(IF($A142="","",SUM($J142:$K142)),"")</f>
        <v/>
      </c>
      <c r="T142" s="54">
        <f>IFERROR(IF($A142="","",SUM($L142:$N142)),"")</f>
        <v/>
      </c>
      <c r="U142" s="54">
        <f>IFERROR(IF($A142="","",$I142/$F142),"")</f>
        <v/>
      </c>
      <c r="V142" s="54">
        <f>IFERROR(IF($A142="","",$I142/$C142),"")</f>
        <v/>
      </c>
      <c r="W142" s="53" t="n"/>
      <c r="X142" s="53" t="n"/>
      <c r="Y142" s="53" t="n"/>
      <c r="Z142" s="54">
        <f>IFERROR(IF($A142="","",$W142*'Dashboard'!$B$12),"")</f>
        <v/>
      </c>
      <c r="AA142" s="54">
        <f>IFERROR(IF($A142="","",$Y142-$Z142),"")</f>
        <v/>
      </c>
      <c r="AB142" s="53" t="n"/>
      <c r="AC142" s="54">
        <f>IFERROR(IF($A142="","",$X142*'Dashboard'!$B$13),"")</f>
        <v/>
      </c>
      <c r="AD142" s="54">
        <f>IFERROR(IF($A142="","",$AB142-$AC142),"")</f>
        <v/>
      </c>
      <c r="AE142" s="53" t="n"/>
      <c r="AF142" s="53" t="n"/>
      <c r="AG142" s="54">
        <f>IFERROR(IF($A142="","",$AE142*'Dashboard'!$B$14),"")</f>
        <v/>
      </c>
      <c r="AH142" s="54">
        <f>IFERROR(IF($A142="","",$AF142-$AG142),"")</f>
        <v/>
      </c>
      <c r="AI142" s="54">
        <f>IFERROR(IF($A142="","",SUM($Y142,$AB142,$AF142)),"")</f>
        <v/>
      </c>
      <c r="AJ142" s="54">
        <f>IFERROR(IF($A142="","",$R142+$AI142),"")</f>
        <v/>
      </c>
      <c r="AK142" s="53" t="n"/>
      <c r="AL142" s="53" t="n"/>
      <c r="AM142" s="53" t="n"/>
      <c r="AN142" s="53" t="n"/>
      <c r="AO142" s="53" t="n"/>
      <c r="AP142" s="54">
        <f>IFERROR(IF($A142="","",SUM($AK142:$AO142)),"")</f>
        <v/>
      </c>
      <c r="AQ142" s="54">
        <f>IFERROR(IF($A142="","",$AP142-$AJ142),"")</f>
        <v/>
      </c>
      <c r="AR142" s="30">
        <f>IFERROR(IF($A142="","",IF(AND($AQ142&lt;='Dashboard'!$B$11,$AQ142&gt;=0-'Dashboard'!$B$11),"Balanced","Investigate")),"")</f>
        <v/>
      </c>
      <c r="AS142" s="36" t="n"/>
      <c r="AT142" s="36" t="n"/>
      <c r="AU142" s="36" t="n"/>
      <c r="AV142" s="52" t="n"/>
      <c r="AW142" s="36" t="n"/>
      <c r="AX142" s="37">
        <f>IFERROR(IF($A142="","",IF($AS142="","Missing preparer",IF($F142&gt;$E142,"Rooms sold exceed sellable rooms",IF(OR($AQ142&gt;'Dashboard'!$B$11,$AQ142&lt;0-'Dashboard'!$B$11),"Reconciliation exception","OK")))),"")</f>
        <v/>
      </c>
    </row>
    <row r="143">
      <c r="A143" s="52" t="n"/>
      <c r="B143" s="30">
        <f>IFERROR(IF($A143="","",VLOOKUP(MOD($A143-DATE(2026,1,5),7),'Instructions'!$H$2:$I$8,2,0)),"")</f>
        <v/>
      </c>
      <c r="C143" s="31" t="n"/>
      <c r="D143" s="31" t="n"/>
      <c r="E143" s="32">
        <f>IFERROR(IF($A143="","",MAX(0,$C143-$D143)),"")</f>
        <v/>
      </c>
      <c r="F143" s="31" t="n"/>
      <c r="G143" s="31" t="n"/>
      <c r="H143" s="33">
        <f>IFERROR(IF($A143="","",$F143/$E143),"")</f>
        <v/>
      </c>
      <c r="I143" s="53" t="n"/>
      <c r="J143" s="53" t="n"/>
      <c r="K143" s="53" t="n"/>
      <c r="L143" s="53" t="n"/>
      <c r="M143" s="53" t="n"/>
      <c r="N143" s="53" t="n"/>
      <c r="O143" s="54">
        <f>IFERROR(IF($A143="","",SUM($I143:$N143)),"")</f>
        <v/>
      </c>
      <c r="P143" s="53" t="n"/>
      <c r="Q143" s="53" t="n"/>
      <c r="R143" s="54">
        <f>IFERROR(IF($A143="","",$O143-$P143+$Q143),"")</f>
        <v/>
      </c>
      <c r="S143" s="54">
        <f>IFERROR(IF($A143="","",SUM($J143:$K143)),"")</f>
        <v/>
      </c>
      <c r="T143" s="54">
        <f>IFERROR(IF($A143="","",SUM($L143:$N143)),"")</f>
        <v/>
      </c>
      <c r="U143" s="54">
        <f>IFERROR(IF($A143="","",$I143/$F143),"")</f>
        <v/>
      </c>
      <c r="V143" s="54">
        <f>IFERROR(IF($A143="","",$I143/$C143),"")</f>
        <v/>
      </c>
      <c r="W143" s="53" t="n"/>
      <c r="X143" s="53" t="n"/>
      <c r="Y143" s="53" t="n"/>
      <c r="Z143" s="54">
        <f>IFERROR(IF($A143="","",$W143*'Dashboard'!$B$12),"")</f>
        <v/>
      </c>
      <c r="AA143" s="54">
        <f>IFERROR(IF($A143="","",$Y143-$Z143),"")</f>
        <v/>
      </c>
      <c r="AB143" s="53" t="n"/>
      <c r="AC143" s="54">
        <f>IFERROR(IF($A143="","",$X143*'Dashboard'!$B$13),"")</f>
        <v/>
      </c>
      <c r="AD143" s="54">
        <f>IFERROR(IF($A143="","",$AB143-$AC143),"")</f>
        <v/>
      </c>
      <c r="AE143" s="53" t="n"/>
      <c r="AF143" s="53" t="n"/>
      <c r="AG143" s="54">
        <f>IFERROR(IF($A143="","",$AE143*'Dashboard'!$B$14),"")</f>
        <v/>
      </c>
      <c r="AH143" s="54">
        <f>IFERROR(IF($A143="","",$AF143-$AG143),"")</f>
        <v/>
      </c>
      <c r="AI143" s="54">
        <f>IFERROR(IF($A143="","",SUM($Y143,$AB143,$AF143)),"")</f>
        <v/>
      </c>
      <c r="AJ143" s="54">
        <f>IFERROR(IF($A143="","",$R143+$AI143),"")</f>
        <v/>
      </c>
      <c r="AK143" s="53" t="n"/>
      <c r="AL143" s="53" t="n"/>
      <c r="AM143" s="53" t="n"/>
      <c r="AN143" s="53" t="n"/>
      <c r="AO143" s="53" t="n"/>
      <c r="AP143" s="54">
        <f>IFERROR(IF($A143="","",SUM($AK143:$AO143)),"")</f>
        <v/>
      </c>
      <c r="AQ143" s="54">
        <f>IFERROR(IF($A143="","",$AP143-$AJ143),"")</f>
        <v/>
      </c>
      <c r="AR143" s="30">
        <f>IFERROR(IF($A143="","",IF(AND($AQ143&lt;='Dashboard'!$B$11,$AQ143&gt;=0-'Dashboard'!$B$11),"Balanced","Investigate")),"")</f>
        <v/>
      </c>
      <c r="AS143" s="36" t="n"/>
      <c r="AT143" s="36" t="n"/>
      <c r="AU143" s="36" t="n"/>
      <c r="AV143" s="52" t="n"/>
      <c r="AW143" s="36" t="n"/>
      <c r="AX143" s="37">
        <f>IFERROR(IF($A143="","",IF($AS143="","Missing preparer",IF($F143&gt;$E143,"Rooms sold exceed sellable rooms",IF(OR($AQ143&gt;'Dashboard'!$B$11,$AQ143&lt;0-'Dashboard'!$B$11),"Reconciliation exception","OK")))),"")</f>
        <v/>
      </c>
    </row>
    <row r="144">
      <c r="A144" s="52" t="n"/>
      <c r="B144" s="30">
        <f>IFERROR(IF($A144="","",VLOOKUP(MOD($A144-DATE(2026,1,5),7),'Instructions'!$H$2:$I$8,2,0)),"")</f>
        <v/>
      </c>
      <c r="C144" s="31" t="n"/>
      <c r="D144" s="31" t="n"/>
      <c r="E144" s="32">
        <f>IFERROR(IF($A144="","",MAX(0,$C144-$D144)),"")</f>
        <v/>
      </c>
      <c r="F144" s="31" t="n"/>
      <c r="G144" s="31" t="n"/>
      <c r="H144" s="33">
        <f>IFERROR(IF($A144="","",$F144/$E144),"")</f>
        <v/>
      </c>
      <c r="I144" s="53" t="n"/>
      <c r="J144" s="53" t="n"/>
      <c r="K144" s="53" t="n"/>
      <c r="L144" s="53" t="n"/>
      <c r="M144" s="53" t="n"/>
      <c r="N144" s="53" t="n"/>
      <c r="O144" s="54">
        <f>IFERROR(IF($A144="","",SUM($I144:$N144)),"")</f>
        <v/>
      </c>
      <c r="P144" s="53" t="n"/>
      <c r="Q144" s="53" t="n"/>
      <c r="R144" s="54">
        <f>IFERROR(IF($A144="","",$O144-$P144+$Q144),"")</f>
        <v/>
      </c>
      <c r="S144" s="54">
        <f>IFERROR(IF($A144="","",SUM($J144:$K144)),"")</f>
        <v/>
      </c>
      <c r="T144" s="54">
        <f>IFERROR(IF($A144="","",SUM($L144:$N144)),"")</f>
        <v/>
      </c>
      <c r="U144" s="54">
        <f>IFERROR(IF($A144="","",$I144/$F144),"")</f>
        <v/>
      </c>
      <c r="V144" s="54">
        <f>IFERROR(IF($A144="","",$I144/$C144),"")</f>
        <v/>
      </c>
      <c r="W144" s="53" t="n"/>
      <c r="X144" s="53" t="n"/>
      <c r="Y144" s="53" t="n"/>
      <c r="Z144" s="54">
        <f>IFERROR(IF($A144="","",$W144*'Dashboard'!$B$12),"")</f>
        <v/>
      </c>
      <c r="AA144" s="54">
        <f>IFERROR(IF($A144="","",$Y144-$Z144),"")</f>
        <v/>
      </c>
      <c r="AB144" s="53" t="n"/>
      <c r="AC144" s="54">
        <f>IFERROR(IF($A144="","",$X144*'Dashboard'!$B$13),"")</f>
        <v/>
      </c>
      <c r="AD144" s="54">
        <f>IFERROR(IF($A144="","",$AB144-$AC144),"")</f>
        <v/>
      </c>
      <c r="AE144" s="53" t="n"/>
      <c r="AF144" s="53" t="n"/>
      <c r="AG144" s="54">
        <f>IFERROR(IF($A144="","",$AE144*'Dashboard'!$B$14),"")</f>
        <v/>
      </c>
      <c r="AH144" s="54">
        <f>IFERROR(IF($A144="","",$AF144-$AG144),"")</f>
        <v/>
      </c>
      <c r="AI144" s="54">
        <f>IFERROR(IF($A144="","",SUM($Y144,$AB144,$AF144)),"")</f>
        <v/>
      </c>
      <c r="AJ144" s="54">
        <f>IFERROR(IF($A144="","",$R144+$AI144),"")</f>
        <v/>
      </c>
      <c r="AK144" s="53" t="n"/>
      <c r="AL144" s="53" t="n"/>
      <c r="AM144" s="53" t="n"/>
      <c r="AN144" s="53" t="n"/>
      <c r="AO144" s="53" t="n"/>
      <c r="AP144" s="54">
        <f>IFERROR(IF($A144="","",SUM($AK144:$AO144)),"")</f>
        <v/>
      </c>
      <c r="AQ144" s="54">
        <f>IFERROR(IF($A144="","",$AP144-$AJ144),"")</f>
        <v/>
      </c>
      <c r="AR144" s="30">
        <f>IFERROR(IF($A144="","",IF(AND($AQ144&lt;='Dashboard'!$B$11,$AQ144&gt;=0-'Dashboard'!$B$11),"Balanced","Investigate")),"")</f>
        <v/>
      </c>
      <c r="AS144" s="36" t="n"/>
      <c r="AT144" s="36" t="n"/>
      <c r="AU144" s="36" t="n"/>
      <c r="AV144" s="52" t="n"/>
      <c r="AW144" s="36" t="n"/>
      <c r="AX144" s="37">
        <f>IFERROR(IF($A144="","",IF($AS144="","Missing preparer",IF($F144&gt;$E144,"Rooms sold exceed sellable rooms",IF(OR($AQ144&gt;'Dashboard'!$B$11,$AQ144&lt;0-'Dashboard'!$B$11),"Reconciliation exception","OK")))),"")</f>
        <v/>
      </c>
    </row>
    <row r="145">
      <c r="A145" s="52" t="n"/>
      <c r="B145" s="30">
        <f>IFERROR(IF($A145="","",VLOOKUP(MOD($A145-DATE(2026,1,5),7),'Instructions'!$H$2:$I$8,2,0)),"")</f>
        <v/>
      </c>
      <c r="C145" s="31" t="n"/>
      <c r="D145" s="31" t="n"/>
      <c r="E145" s="32">
        <f>IFERROR(IF($A145="","",MAX(0,$C145-$D145)),"")</f>
        <v/>
      </c>
      <c r="F145" s="31" t="n"/>
      <c r="G145" s="31" t="n"/>
      <c r="H145" s="33">
        <f>IFERROR(IF($A145="","",$F145/$E145),"")</f>
        <v/>
      </c>
      <c r="I145" s="53" t="n"/>
      <c r="J145" s="53" t="n"/>
      <c r="K145" s="53" t="n"/>
      <c r="L145" s="53" t="n"/>
      <c r="M145" s="53" t="n"/>
      <c r="N145" s="53" t="n"/>
      <c r="O145" s="54">
        <f>IFERROR(IF($A145="","",SUM($I145:$N145)),"")</f>
        <v/>
      </c>
      <c r="P145" s="53" t="n"/>
      <c r="Q145" s="53" t="n"/>
      <c r="R145" s="54">
        <f>IFERROR(IF($A145="","",$O145-$P145+$Q145),"")</f>
        <v/>
      </c>
      <c r="S145" s="54">
        <f>IFERROR(IF($A145="","",SUM($J145:$K145)),"")</f>
        <v/>
      </c>
      <c r="T145" s="54">
        <f>IFERROR(IF($A145="","",SUM($L145:$N145)),"")</f>
        <v/>
      </c>
      <c r="U145" s="54">
        <f>IFERROR(IF($A145="","",$I145/$F145),"")</f>
        <v/>
      </c>
      <c r="V145" s="54">
        <f>IFERROR(IF($A145="","",$I145/$C145),"")</f>
        <v/>
      </c>
      <c r="W145" s="53" t="n"/>
      <c r="X145" s="53" t="n"/>
      <c r="Y145" s="53" t="n"/>
      <c r="Z145" s="54">
        <f>IFERROR(IF($A145="","",$W145*'Dashboard'!$B$12),"")</f>
        <v/>
      </c>
      <c r="AA145" s="54">
        <f>IFERROR(IF($A145="","",$Y145-$Z145),"")</f>
        <v/>
      </c>
      <c r="AB145" s="53" t="n"/>
      <c r="AC145" s="54">
        <f>IFERROR(IF($A145="","",$X145*'Dashboard'!$B$13),"")</f>
        <v/>
      </c>
      <c r="AD145" s="54">
        <f>IFERROR(IF($A145="","",$AB145-$AC145),"")</f>
        <v/>
      </c>
      <c r="AE145" s="53" t="n"/>
      <c r="AF145" s="53" t="n"/>
      <c r="AG145" s="54">
        <f>IFERROR(IF($A145="","",$AE145*'Dashboard'!$B$14),"")</f>
        <v/>
      </c>
      <c r="AH145" s="54">
        <f>IFERROR(IF($A145="","",$AF145-$AG145),"")</f>
        <v/>
      </c>
      <c r="AI145" s="54">
        <f>IFERROR(IF($A145="","",SUM($Y145,$AB145,$AF145)),"")</f>
        <v/>
      </c>
      <c r="AJ145" s="54">
        <f>IFERROR(IF($A145="","",$R145+$AI145),"")</f>
        <v/>
      </c>
      <c r="AK145" s="53" t="n"/>
      <c r="AL145" s="53" t="n"/>
      <c r="AM145" s="53" t="n"/>
      <c r="AN145" s="53" t="n"/>
      <c r="AO145" s="53" t="n"/>
      <c r="AP145" s="54">
        <f>IFERROR(IF($A145="","",SUM($AK145:$AO145)),"")</f>
        <v/>
      </c>
      <c r="AQ145" s="54">
        <f>IFERROR(IF($A145="","",$AP145-$AJ145),"")</f>
        <v/>
      </c>
      <c r="AR145" s="30">
        <f>IFERROR(IF($A145="","",IF(AND($AQ145&lt;='Dashboard'!$B$11,$AQ145&gt;=0-'Dashboard'!$B$11),"Balanced","Investigate")),"")</f>
        <v/>
      </c>
      <c r="AS145" s="36" t="n"/>
      <c r="AT145" s="36" t="n"/>
      <c r="AU145" s="36" t="n"/>
      <c r="AV145" s="52" t="n"/>
      <c r="AW145" s="36" t="n"/>
      <c r="AX145" s="37">
        <f>IFERROR(IF($A145="","",IF($AS145="","Missing preparer",IF($F145&gt;$E145,"Rooms sold exceed sellable rooms",IF(OR($AQ145&gt;'Dashboard'!$B$11,$AQ145&lt;0-'Dashboard'!$B$11),"Reconciliation exception","OK")))),"")</f>
        <v/>
      </c>
    </row>
    <row r="146">
      <c r="A146" s="52" t="n"/>
      <c r="B146" s="30">
        <f>IFERROR(IF($A146="","",VLOOKUP(MOD($A146-DATE(2026,1,5),7),'Instructions'!$H$2:$I$8,2,0)),"")</f>
        <v/>
      </c>
      <c r="C146" s="31" t="n"/>
      <c r="D146" s="31" t="n"/>
      <c r="E146" s="32">
        <f>IFERROR(IF($A146="","",MAX(0,$C146-$D146)),"")</f>
        <v/>
      </c>
      <c r="F146" s="31" t="n"/>
      <c r="G146" s="31" t="n"/>
      <c r="H146" s="33">
        <f>IFERROR(IF($A146="","",$F146/$E146),"")</f>
        <v/>
      </c>
      <c r="I146" s="53" t="n"/>
      <c r="J146" s="53" t="n"/>
      <c r="K146" s="53" t="n"/>
      <c r="L146" s="53" t="n"/>
      <c r="M146" s="53" t="n"/>
      <c r="N146" s="53" t="n"/>
      <c r="O146" s="54">
        <f>IFERROR(IF($A146="","",SUM($I146:$N146)),"")</f>
        <v/>
      </c>
      <c r="P146" s="53" t="n"/>
      <c r="Q146" s="53" t="n"/>
      <c r="R146" s="54">
        <f>IFERROR(IF($A146="","",$O146-$P146+$Q146),"")</f>
        <v/>
      </c>
      <c r="S146" s="54">
        <f>IFERROR(IF($A146="","",SUM($J146:$K146)),"")</f>
        <v/>
      </c>
      <c r="T146" s="54">
        <f>IFERROR(IF($A146="","",SUM($L146:$N146)),"")</f>
        <v/>
      </c>
      <c r="U146" s="54">
        <f>IFERROR(IF($A146="","",$I146/$F146),"")</f>
        <v/>
      </c>
      <c r="V146" s="54">
        <f>IFERROR(IF($A146="","",$I146/$C146),"")</f>
        <v/>
      </c>
      <c r="W146" s="53" t="n"/>
      <c r="X146" s="53" t="n"/>
      <c r="Y146" s="53" t="n"/>
      <c r="Z146" s="54">
        <f>IFERROR(IF($A146="","",$W146*'Dashboard'!$B$12),"")</f>
        <v/>
      </c>
      <c r="AA146" s="54">
        <f>IFERROR(IF($A146="","",$Y146-$Z146),"")</f>
        <v/>
      </c>
      <c r="AB146" s="53" t="n"/>
      <c r="AC146" s="54">
        <f>IFERROR(IF($A146="","",$X146*'Dashboard'!$B$13),"")</f>
        <v/>
      </c>
      <c r="AD146" s="54">
        <f>IFERROR(IF($A146="","",$AB146-$AC146),"")</f>
        <v/>
      </c>
      <c r="AE146" s="53" t="n"/>
      <c r="AF146" s="53" t="n"/>
      <c r="AG146" s="54">
        <f>IFERROR(IF($A146="","",$AE146*'Dashboard'!$B$14),"")</f>
        <v/>
      </c>
      <c r="AH146" s="54">
        <f>IFERROR(IF($A146="","",$AF146-$AG146),"")</f>
        <v/>
      </c>
      <c r="AI146" s="54">
        <f>IFERROR(IF($A146="","",SUM($Y146,$AB146,$AF146)),"")</f>
        <v/>
      </c>
      <c r="AJ146" s="54">
        <f>IFERROR(IF($A146="","",$R146+$AI146),"")</f>
        <v/>
      </c>
      <c r="AK146" s="53" t="n"/>
      <c r="AL146" s="53" t="n"/>
      <c r="AM146" s="53" t="n"/>
      <c r="AN146" s="53" t="n"/>
      <c r="AO146" s="53" t="n"/>
      <c r="AP146" s="54">
        <f>IFERROR(IF($A146="","",SUM($AK146:$AO146)),"")</f>
        <v/>
      </c>
      <c r="AQ146" s="54">
        <f>IFERROR(IF($A146="","",$AP146-$AJ146),"")</f>
        <v/>
      </c>
      <c r="AR146" s="30">
        <f>IFERROR(IF($A146="","",IF(AND($AQ146&lt;='Dashboard'!$B$11,$AQ146&gt;=0-'Dashboard'!$B$11),"Balanced","Investigate")),"")</f>
        <v/>
      </c>
      <c r="AS146" s="36" t="n"/>
      <c r="AT146" s="36" t="n"/>
      <c r="AU146" s="36" t="n"/>
      <c r="AV146" s="52" t="n"/>
      <c r="AW146" s="36" t="n"/>
      <c r="AX146" s="37">
        <f>IFERROR(IF($A146="","",IF($AS146="","Missing preparer",IF($F146&gt;$E146,"Rooms sold exceed sellable rooms",IF(OR($AQ146&gt;'Dashboard'!$B$11,$AQ146&lt;0-'Dashboard'!$B$11),"Reconciliation exception","OK")))),"")</f>
        <v/>
      </c>
    </row>
    <row r="147">
      <c r="A147" s="52" t="n"/>
      <c r="B147" s="30">
        <f>IFERROR(IF($A147="","",VLOOKUP(MOD($A147-DATE(2026,1,5),7),'Instructions'!$H$2:$I$8,2,0)),"")</f>
        <v/>
      </c>
      <c r="C147" s="31" t="n"/>
      <c r="D147" s="31" t="n"/>
      <c r="E147" s="32">
        <f>IFERROR(IF($A147="","",MAX(0,$C147-$D147)),"")</f>
        <v/>
      </c>
      <c r="F147" s="31" t="n"/>
      <c r="G147" s="31" t="n"/>
      <c r="H147" s="33">
        <f>IFERROR(IF($A147="","",$F147/$E147),"")</f>
        <v/>
      </c>
      <c r="I147" s="53" t="n"/>
      <c r="J147" s="53" t="n"/>
      <c r="K147" s="53" t="n"/>
      <c r="L147" s="53" t="n"/>
      <c r="M147" s="53" t="n"/>
      <c r="N147" s="53" t="n"/>
      <c r="O147" s="54">
        <f>IFERROR(IF($A147="","",SUM($I147:$N147)),"")</f>
        <v/>
      </c>
      <c r="P147" s="53" t="n"/>
      <c r="Q147" s="53" t="n"/>
      <c r="R147" s="54">
        <f>IFERROR(IF($A147="","",$O147-$P147+$Q147),"")</f>
        <v/>
      </c>
      <c r="S147" s="54">
        <f>IFERROR(IF($A147="","",SUM($J147:$K147)),"")</f>
        <v/>
      </c>
      <c r="T147" s="54">
        <f>IFERROR(IF($A147="","",SUM($L147:$N147)),"")</f>
        <v/>
      </c>
      <c r="U147" s="54">
        <f>IFERROR(IF($A147="","",$I147/$F147),"")</f>
        <v/>
      </c>
      <c r="V147" s="54">
        <f>IFERROR(IF($A147="","",$I147/$C147),"")</f>
        <v/>
      </c>
      <c r="W147" s="53" t="n"/>
      <c r="X147" s="53" t="n"/>
      <c r="Y147" s="53" t="n"/>
      <c r="Z147" s="54">
        <f>IFERROR(IF($A147="","",$W147*'Dashboard'!$B$12),"")</f>
        <v/>
      </c>
      <c r="AA147" s="54">
        <f>IFERROR(IF($A147="","",$Y147-$Z147),"")</f>
        <v/>
      </c>
      <c r="AB147" s="53" t="n"/>
      <c r="AC147" s="54">
        <f>IFERROR(IF($A147="","",$X147*'Dashboard'!$B$13),"")</f>
        <v/>
      </c>
      <c r="AD147" s="54">
        <f>IFERROR(IF($A147="","",$AB147-$AC147),"")</f>
        <v/>
      </c>
      <c r="AE147" s="53" t="n"/>
      <c r="AF147" s="53" t="n"/>
      <c r="AG147" s="54">
        <f>IFERROR(IF($A147="","",$AE147*'Dashboard'!$B$14),"")</f>
        <v/>
      </c>
      <c r="AH147" s="54">
        <f>IFERROR(IF($A147="","",$AF147-$AG147),"")</f>
        <v/>
      </c>
      <c r="AI147" s="54">
        <f>IFERROR(IF($A147="","",SUM($Y147,$AB147,$AF147)),"")</f>
        <v/>
      </c>
      <c r="AJ147" s="54">
        <f>IFERROR(IF($A147="","",$R147+$AI147),"")</f>
        <v/>
      </c>
      <c r="AK147" s="53" t="n"/>
      <c r="AL147" s="53" t="n"/>
      <c r="AM147" s="53" t="n"/>
      <c r="AN147" s="53" t="n"/>
      <c r="AO147" s="53" t="n"/>
      <c r="AP147" s="54">
        <f>IFERROR(IF($A147="","",SUM($AK147:$AO147)),"")</f>
        <v/>
      </c>
      <c r="AQ147" s="54">
        <f>IFERROR(IF($A147="","",$AP147-$AJ147),"")</f>
        <v/>
      </c>
      <c r="AR147" s="30">
        <f>IFERROR(IF($A147="","",IF(AND($AQ147&lt;='Dashboard'!$B$11,$AQ147&gt;=0-'Dashboard'!$B$11),"Balanced","Investigate")),"")</f>
        <v/>
      </c>
      <c r="AS147" s="36" t="n"/>
      <c r="AT147" s="36" t="n"/>
      <c r="AU147" s="36" t="n"/>
      <c r="AV147" s="52" t="n"/>
      <c r="AW147" s="36" t="n"/>
      <c r="AX147" s="37">
        <f>IFERROR(IF($A147="","",IF($AS147="","Missing preparer",IF($F147&gt;$E147,"Rooms sold exceed sellable rooms",IF(OR($AQ147&gt;'Dashboard'!$B$11,$AQ147&lt;0-'Dashboard'!$B$11),"Reconciliation exception","OK")))),"")</f>
        <v/>
      </c>
    </row>
    <row r="148">
      <c r="A148" s="52" t="n"/>
      <c r="B148" s="30">
        <f>IFERROR(IF($A148="","",VLOOKUP(MOD($A148-DATE(2026,1,5),7),'Instructions'!$H$2:$I$8,2,0)),"")</f>
        <v/>
      </c>
      <c r="C148" s="31" t="n"/>
      <c r="D148" s="31" t="n"/>
      <c r="E148" s="32">
        <f>IFERROR(IF($A148="","",MAX(0,$C148-$D148)),"")</f>
        <v/>
      </c>
      <c r="F148" s="31" t="n"/>
      <c r="G148" s="31" t="n"/>
      <c r="H148" s="33">
        <f>IFERROR(IF($A148="","",$F148/$E148),"")</f>
        <v/>
      </c>
      <c r="I148" s="53" t="n"/>
      <c r="J148" s="53" t="n"/>
      <c r="K148" s="53" t="n"/>
      <c r="L148" s="53" t="n"/>
      <c r="M148" s="53" t="n"/>
      <c r="N148" s="53" t="n"/>
      <c r="O148" s="54">
        <f>IFERROR(IF($A148="","",SUM($I148:$N148)),"")</f>
        <v/>
      </c>
      <c r="P148" s="53" t="n"/>
      <c r="Q148" s="53" t="n"/>
      <c r="R148" s="54">
        <f>IFERROR(IF($A148="","",$O148-$P148+$Q148),"")</f>
        <v/>
      </c>
      <c r="S148" s="54">
        <f>IFERROR(IF($A148="","",SUM($J148:$K148)),"")</f>
        <v/>
      </c>
      <c r="T148" s="54">
        <f>IFERROR(IF($A148="","",SUM($L148:$N148)),"")</f>
        <v/>
      </c>
      <c r="U148" s="54">
        <f>IFERROR(IF($A148="","",$I148/$F148),"")</f>
        <v/>
      </c>
      <c r="V148" s="54">
        <f>IFERROR(IF($A148="","",$I148/$C148),"")</f>
        <v/>
      </c>
      <c r="W148" s="53" t="n"/>
      <c r="X148" s="53" t="n"/>
      <c r="Y148" s="53" t="n"/>
      <c r="Z148" s="54">
        <f>IFERROR(IF($A148="","",$W148*'Dashboard'!$B$12),"")</f>
        <v/>
      </c>
      <c r="AA148" s="54">
        <f>IFERROR(IF($A148="","",$Y148-$Z148),"")</f>
        <v/>
      </c>
      <c r="AB148" s="53" t="n"/>
      <c r="AC148" s="54">
        <f>IFERROR(IF($A148="","",$X148*'Dashboard'!$B$13),"")</f>
        <v/>
      </c>
      <c r="AD148" s="54">
        <f>IFERROR(IF($A148="","",$AB148-$AC148),"")</f>
        <v/>
      </c>
      <c r="AE148" s="53" t="n"/>
      <c r="AF148" s="53" t="n"/>
      <c r="AG148" s="54">
        <f>IFERROR(IF($A148="","",$AE148*'Dashboard'!$B$14),"")</f>
        <v/>
      </c>
      <c r="AH148" s="54">
        <f>IFERROR(IF($A148="","",$AF148-$AG148),"")</f>
        <v/>
      </c>
      <c r="AI148" s="54">
        <f>IFERROR(IF($A148="","",SUM($Y148,$AB148,$AF148)),"")</f>
        <v/>
      </c>
      <c r="AJ148" s="54">
        <f>IFERROR(IF($A148="","",$R148+$AI148),"")</f>
        <v/>
      </c>
      <c r="AK148" s="53" t="n"/>
      <c r="AL148" s="53" t="n"/>
      <c r="AM148" s="53" t="n"/>
      <c r="AN148" s="53" t="n"/>
      <c r="AO148" s="53" t="n"/>
      <c r="AP148" s="54">
        <f>IFERROR(IF($A148="","",SUM($AK148:$AO148)),"")</f>
        <v/>
      </c>
      <c r="AQ148" s="54">
        <f>IFERROR(IF($A148="","",$AP148-$AJ148),"")</f>
        <v/>
      </c>
      <c r="AR148" s="30">
        <f>IFERROR(IF($A148="","",IF(AND($AQ148&lt;='Dashboard'!$B$11,$AQ148&gt;=0-'Dashboard'!$B$11),"Balanced","Investigate")),"")</f>
        <v/>
      </c>
      <c r="AS148" s="36" t="n"/>
      <c r="AT148" s="36" t="n"/>
      <c r="AU148" s="36" t="n"/>
      <c r="AV148" s="52" t="n"/>
      <c r="AW148" s="36" t="n"/>
      <c r="AX148" s="37">
        <f>IFERROR(IF($A148="","",IF($AS148="","Missing preparer",IF($F148&gt;$E148,"Rooms sold exceed sellable rooms",IF(OR($AQ148&gt;'Dashboard'!$B$11,$AQ148&lt;0-'Dashboard'!$B$11),"Reconciliation exception","OK")))),"")</f>
        <v/>
      </c>
    </row>
    <row r="149">
      <c r="A149" s="52" t="n"/>
      <c r="B149" s="30">
        <f>IFERROR(IF($A149="","",VLOOKUP(MOD($A149-DATE(2026,1,5),7),'Instructions'!$H$2:$I$8,2,0)),"")</f>
        <v/>
      </c>
      <c r="C149" s="31" t="n"/>
      <c r="D149" s="31" t="n"/>
      <c r="E149" s="32">
        <f>IFERROR(IF($A149="","",MAX(0,$C149-$D149)),"")</f>
        <v/>
      </c>
      <c r="F149" s="31" t="n"/>
      <c r="G149" s="31" t="n"/>
      <c r="H149" s="33">
        <f>IFERROR(IF($A149="","",$F149/$E149),"")</f>
        <v/>
      </c>
      <c r="I149" s="53" t="n"/>
      <c r="J149" s="53" t="n"/>
      <c r="K149" s="53" t="n"/>
      <c r="L149" s="53" t="n"/>
      <c r="M149" s="53" t="n"/>
      <c r="N149" s="53" t="n"/>
      <c r="O149" s="54">
        <f>IFERROR(IF($A149="","",SUM($I149:$N149)),"")</f>
        <v/>
      </c>
      <c r="P149" s="53" t="n"/>
      <c r="Q149" s="53" t="n"/>
      <c r="R149" s="54">
        <f>IFERROR(IF($A149="","",$O149-$P149+$Q149),"")</f>
        <v/>
      </c>
      <c r="S149" s="54">
        <f>IFERROR(IF($A149="","",SUM($J149:$K149)),"")</f>
        <v/>
      </c>
      <c r="T149" s="54">
        <f>IFERROR(IF($A149="","",SUM($L149:$N149)),"")</f>
        <v/>
      </c>
      <c r="U149" s="54">
        <f>IFERROR(IF($A149="","",$I149/$F149),"")</f>
        <v/>
      </c>
      <c r="V149" s="54">
        <f>IFERROR(IF($A149="","",$I149/$C149),"")</f>
        <v/>
      </c>
      <c r="W149" s="53" t="n"/>
      <c r="X149" s="53" t="n"/>
      <c r="Y149" s="53" t="n"/>
      <c r="Z149" s="54">
        <f>IFERROR(IF($A149="","",$W149*'Dashboard'!$B$12),"")</f>
        <v/>
      </c>
      <c r="AA149" s="54">
        <f>IFERROR(IF($A149="","",$Y149-$Z149),"")</f>
        <v/>
      </c>
      <c r="AB149" s="53" t="n"/>
      <c r="AC149" s="54">
        <f>IFERROR(IF($A149="","",$X149*'Dashboard'!$B$13),"")</f>
        <v/>
      </c>
      <c r="AD149" s="54">
        <f>IFERROR(IF($A149="","",$AB149-$AC149),"")</f>
        <v/>
      </c>
      <c r="AE149" s="53" t="n"/>
      <c r="AF149" s="53" t="n"/>
      <c r="AG149" s="54">
        <f>IFERROR(IF($A149="","",$AE149*'Dashboard'!$B$14),"")</f>
        <v/>
      </c>
      <c r="AH149" s="54">
        <f>IFERROR(IF($A149="","",$AF149-$AG149),"")</f>
        <v/>
      </c>
      <c r="AI149" s="54">
        <f>IFERROR(IF($A149="","",SUM($Y149,$AB149,$AF149)),"")</f>
        <v/>
      </c>
      <c r="AJ149" s="54">
        <f>IFERROR(IF($A149="","",$R149+$AI149),"")</f>
        <v/>
      </c>
      <c r="AK149" s="53" t="n"/>
      <c r="AL149" s="53" t="n"/>
      <c r="AM149" s="53" t="n"/>
      <c r="AN149" s="53" t="n"/>
      <c r="AO149" s="53" t="n"/>
      <c r="AP149" s="54">
        <f>IFERROR(IF($A149="","",SUM($AK149:$AO149)),"")</f>
        <v/>
      </c>
      <c r="AQ149" s="54">
        <f>IFERROR(IF($A149="","",$AP149-$AJ149),"")</f>
        <v/>
      </c>
      <c r="AR149" s="30">
        <f>IFERROR(IF($A149="","",IF(AND($AQ149&lt;='Dashboard'!$B$11,$AQ149&gt;=0-'Dashboard'!$B$11),"Balanced","Investigate")),"")</f>
        <v/>
      </c>
      <c r="AS149" s="36" t="n"/>
      <c r="AT149" s="36" t="n"/>
      <c r="AU149" s="36" t="n"/>
      <c r="AV149" s="52" t="n"/>
      <c r="AW149" s="36" t="n"/>
      <c r="AX149" s="37">
        <f>IFERROR(IF($A149="","",IF($AS149="","Missing preparer",IF($F149&gt;$E149,"Rooms sold exceed sellable rooms",IF(OR($AQ149&gt;'Dashboard'!$B$11,$AQ149&lt;0-'Dashboard'!$B$11),"Reconciliation exception","OK")))),"")</f>
        <v/>
      </c>
    </row>
    <row r="150">
      <c r="A150" s="52" t="n"/>
      <c r="B150" s="30">
        <f>IFERROR(IF($A150="","",VLOOKUP(MOD($A150-DATE(2026,1,5),7),'Instructions'!$H$2:$I$8,2,0)),"")</f>
        <v/>
      </c>
      <c r="C150" s="31" t="n"/>
      <c r="D150" s="31" t="n"/>
      <c r="E150" s="32">
        <f>IFERROR(IF($A150="","",MAX(0,$C150-$D150)),"")</f>
        <v/>
      </c>
      <c r="F150" s="31" t="n"/>
      <c r="G150" s="31" t="n"/>
      <c r="H150" s="33">
        <f>IFERROR(IF($A150="","",$F150/$E150),"")</f>
        <v/>
      </c>
      <c r="I150" s="53" t="n"/>
      <c r="J150" s="53" t="n"/>
      <c r="K150" s="53" t="n"/>
      <c r="L150" s="53" t="n"/>
      <c r="M150" s="53" t="n"/>
      <c r="N150" s="53" t="n"/>
      <c r="O150" s="54">
        <f>IFERROR(IF($A150="","",SUM($I150:$N150)),"")</f>
        <v/>
      </c>
      <c r="P150" s="53" t="n"/>
      <c r="Q150" s="53" t="n"/>
      <c r="R150" s="54">
        <f>IFERROR(IF($A150="","",$O150-$P150+$Q150),"")</f>
        <v/>
      </c>
      <c r="S150" s="54">
        <f>IFERROR(IF($A150="","",SUM($J150:$K150)),"")</f>
        <v/>
      </c>
      <c r="T150" s="54">
        <f>IFERROR(IF($A150="","",SUM($L150:$N150)),"")</f>
        <v/>
      </c>
      <c r="U150" s="54">
        <f>IFERROR(IF($A150="","",$I150/$F150),"")</f>
        <v/>
      </c>
      <c r="V150" s="54">
        <f>IFERROR(IF($A150="","",$I150/$C150),"")</f>
        <v/>
      </c>
      <c r="W150" s="53" t="n"/>
      <c r="X150" s="53" t="n"/>
      <c r="Y150" s="53" t="n"/>
      <c r="Z150" s="54">
        <f>IFERROR(IF($A150="","",$W150*'Dashboard'!$B$12),"")</f>
        <v/>
      </c>
      <c r="AA150" s="54">
        <f>IFERROR(IF($A150="","",$Y150-$Z150),"")</f>
        <v/>
      </c>
      <c r="AB150" s="53" t="n"/>
      <c r="AC150" s="54">
        <f>IFERROR(IF($A150="","",$X150*'Dashboard'!$B$13),"")</f>
        <v/>
      </c>
      <c r="AD150" s="54">
        <f>IFERROR(IF($A150="","",$AB150-$AC150),"")</f>
        <v/>
      </c>
      <c r="AE150" s="53" t="n"/>
      <c r="AF150" s="53" t="n"/>
      <c r="AG150" s="54">
        <f>IFERROR(IF($A150="","",$AE150*'Dashboard'!$B$14),"")</f>
        <v/>
      </c>
      <c r="AH150" s="54">
        <f>IFERROR(IF($A150="","",$AF150-$AG150),"")</f>
        <v/>
      </c>
      <c r="AI150" s="54">
        <f>IFERROR(IF($A150="","",SUM($Y150,$AB150,$AF150)),"")</f>
        <v/>
      </c>
      <c r="AJ150" s="54">
        <f>IFERROR(IF($A150="","",$R150+$AI150),"")</f>
        <v/>
      </c>
      <c r="AK150" s="53" t="n"/>
      <c r="AL150" s="53" t="n"/>
      <c r="AM150" s="53" t="n"/>
      <c r="AN150" s="53" t="n"/>
      <c r="AO150" s="53" t="n"/>
      <c r="AP150" s="54">
        <f>IFERROR(IF($A150="","",SUM($AK150:$AO150)),"")</f>
        <v/>
      </c>
      <c r="AQ150" s="54">
        <f>IFERROR(IF($A150="","",$AP150-$AJ150),"")</f>
        <v/>
      </c>
      <c r="AR150" s="30">
        <f>IFERROR(IF($A150="","",IF(AND($AQ150&lt;='Dashboard'!$B$11,$AQ150&gt;=0-'Dashboard'!$B$11),"Balanced","Investigate")),"")</f>
        <v/>
      </c>
      <c r="AS150" s="36" t="n"/>
      <c r="AT150" s="36" t="n"/>
      <c r="AU150" s="36" t="n"/>
      <c r="AV150" s="52" t="n"/>
      <c r="AW150" s="36" t="n"/>
      <c r="AX150" s="37">
        <f>IFERROR(IF($A150="","",IF($AS150="","Missing preparer",IF($F150&gt;$E150,"Rooms sold exceed sellable rooms",IF(OR($AQ150&gt;'Dashboard'!$B$11,$AQ150&lt;0-'Dashboard'!$B$11),"Reconciliation exception","OK")))),"")</f>
        <v/>
      </c>
    </row>
    <row r="151">
      <c r="A151" s="52" t="n"/>
      <c r="B151" s="30">
        <f>IFERROR(IF($A151="","",VLOOKUP(MOD($A151-DATE(2026,1,5),7),'Instructions'!$H$2:$I$8,2,0)),"")</f>
        <v/>
      </c>
      <c r="C151" s="31" t="n"/>
      <c r="D151" s="31" t="n"/>
      <c r="E151" s="32">
        <f>IFERROR(IF($A151="","",MAX(0,$C151-$D151)),"")</f>
        <v/>
      </c>
      <c r="F151" s="31" t="n"/>
      <c r="G151" s="31" t="n"/>
      <c r="H151" s="33">
        <f>IFERROR(IF($A151="","",$F151/$E151),"")</f>
        <v/>
      </c>
      <c r="I151" s="53" t="n"/>
      <c r="J151" s="53" t="n"/>
      <c r="K151" s="53" t="n"/>
      <c r="L151" s="53" t="n"/>
      <c r="M151" s="53" t="n"/>
      <c r="N151" s="53" t="n"/>
      <c r="O151" s="54">
        <f>IFERROR(IF($A151="","",SUM($I151:$N151)),"")</f>
        <v/>
      </c>
      <c r="P151" s="53" t="n"/>
      <c r="Q151" s="53" t="n"/>
      <c r="R151" s="54">
        <f>IFERROR(IF($A151="","",$O151-$P151+$Q151),"")</f>
        <v/>
      </c>
      <c r="S151" s="54">
        <f>IFERROR(IF($A151="","",SUM($J151:$K151)),"")</f>
        <v/>
      </c>
      <c r="T151" s="54">
        <f>IFERROR(IF($A151="","",SUM($L151:$N151)),"")</f>
        <v/>
      </c>
      <c r="U151" s="54">
        <f>IFERROR(IF($A151="","",$I151/$F151),"")</f>
        <v/>
      </c>
      <c r="V151" s="54">
        <f>IFERROR(IF($A151="","",$I151/$C151),"")</f>
        <v/>
      </c>
      <c r="W151" s="53" t="n"/>
      <c r="X151" s="53" t="n"/>
      <c r="Y151" s="53" t="n"/>
      <c r="Z151" s="54">
        <f>IFERROR(IF($A151="","",$W151*'Dashboard'!$B$12),"")</f>
        <v/>
      </c>
      <c r="AA151" s="54">
        <f>IFERROR(IF($A151="","",$Y151-$Z151),"")</f>
        <v/>
      </c>
      <c r="AB151" s="53" t="n"/>
      <c r="AC151" s="54">
        <f>IFERROR(IF($A151="","",$X151*'Dashboard'!$B$13),"")</f>
        <v/>
      </c>
      <c r="AD151" s="54">
        <f>IFERROR(IF($A151="","",$AB151-$AC151),"")</f>
        <v/>
      </c>
      <c r="AE151" s="53" t="n"/>
      <c r="AF151" s="53" t="n"/>
      <c r="AG151" s="54">
        <f>IFERROR(IF($A151="","",$AE151*'Dashboard'!$B$14),"")</f>
        <v/>
      </c>
      <c r="AH151" s="54">
        <f>IFERROR(IF($A151="","",$AF151-$AG151),"")</f>
        <v/>
      </c>
      <c r="AI151" s="54">
        <f>IFERROR(IF($A151="","",SUM($Y151,$AB151,$AF151)),"")</f>
        <v/>
      </c>
      <c r="AJ151" s="54">
        <f>IFERROR(IF($A151="","",$R151+$AI151),"")</f>
        <v/>
      </c>
      <c r="AK151" s="53" t="n"/>
      <c r="AL151" s="53" t="n"/>
      <c r="AM151" s="53" t="n"/>
      <c r="AN151" s="53" t="n"/>
      <c r="AO151" s="53" t="n"/>
      <c r="AP151" s="54">
        <f>IFERROR(IF($A151="","",SUM($AK151:$AO151)),"")</f>
        <v/>
      </c>
      <c r="AQ151" s="54">
        <f>IFERROR(IF($A151="","",$AP151-$AJ151),"")</f>
        <v/>
      </c>
      <c r="AR151" s="30">
        <f>IFERROR(IF($A151="","",IF(AND($AQ151&lt;='Dashboard'!$B$11,$AQ151&gt;=0-'Dashboard'!$B$11),"Balanced","Investigate")),"")</f>
        <v/>
      </c>
      <c r="AS151" s="36" t="n"/>
      <c r="AT151" s="36" t="n"/>
      <c r="AU151" s="36" t="n"/>
      <c r="AV151" s="52" t="n"/>
      <c r="AW151" s="36" t="n"/>
      <c r="AX151" s="37">
        <f>IFERROR(IF($A151="","",IF($AS151="","Missing preparer",IF($F151&gt;$E151,"Rooms sold exceed sellable rooms",IF(OR($AQ151&gt;'Dashboard'!$B$11,$AQ151&lt;0-'Dashboard'!$B$11),"Reconciliation exception","OK")))),"")</f>
        <v/>
      </c>
    </row>
    <row r="152">
      <c r="A152" s="52" t="n"/>
      <c r="B152" s="30">
        <f>IFERROR(IF($A152="","",VLOOKUP(MOD($A152-DATE(2026,1,5),7),'Instructions'!$H$2:$I$8,2,0)),"")</f>
        <v/>
      </c>
      <c r="C152" s="31" t="n"/>
      <c r="D152" s="31" t="n"/>
      <c r="E152" s="32">
        <f>IFERROR(IF($A152="","",MAX(0,$C152-$D152)),"")</f>
        <v/>
      </c>
      <c r="F152" s="31" t="n"/>
      <c r="G152" s="31" t="n"/>
      <c r="H152" s="33">
        <f>IFERROR(IF($A152="","",$F152/$E152),"")</f>
        <v/>
      </c>
      <c r="I152" s="53" t="n"/>
      <c r="J152" s="53" t="n"/>
      <c r="K152" s="53" t="n"/>
      <c r="L152" s="53" t="n"/>
      <c r="M152" s="53" t="n"/>
      <c r="N152" s="53" t="n"/>
      <c r="O152" s="54">
        <f>IFERROR(IF($A152="","",SUM($I152:$N152)),"")</f>
        <v/>
      </c>
      <c r="P152" s="53" t="n"/>
      <c r="Q152" s="53" t="n"/>
      <c r="R152" s="54">
        <f>IFERROR(IF($A152="","",$O152-$P152+$Q152),"")</f>
        <v/>
      </c>
      <c r="S152" s="54">
        <f>IFERROR(IF($A152="","",SUM($J152:$K152)),"")</f>
        <v/>
      </c>
      <c r="T152" s="54">
        <f>IFERROR(IF($A152="","",SUM($L152:$N152)),"")</f>
        <v/>
      </c>
      <c r="U152" s="54">
        <f>IFERROR(IF($A152="","",$I152/$F152),"")</f>
        <v/>
      </c>
      <c r="V152" s="54">
        <f>IFERROR(IF($A152="","",$I152/$C152),"")</f>
        <v/>
      </c>
      <c r="W152" s="53" t="n"/>
      <c r="X152" s="53" t="n"/>
      <c r="Y152" s="53" t="n"/>
      <c r="Z152" s="54">
        <f>IFERROR(IF($A152="","",$W152*'Dashboard'!$B$12),"")</f>
        <v/>
      </c>
      <c r="AA152" s="54">
        <f>IFERROR(IF($A152="","",$Y152-$Z152),"")</f>
        <v/>
      </c>
      <c r="AB152" s="53" t="n"/>
      <c r="AC152" s="54">
        <f>IFERROR(IF($A152="","",$X152*'Dashboard'!$B$13),"")</f>
        <v/>
      </c>
      <c r="AD152" s="54">
        <f>IFERROR(IF($A152="","",$AB152-$AC152),"")</f>
        <v/>
      </c>
      <c r="AE152" s="53" t="n"/>
      <c r="AF152" s="53" t="n"/>
      <c r="AG152" s="54">
        <f>IFERROR(IF($A152="","",$AE152*'Dashboard'!$B$14),"")</f>
        <v/>
      </c>
      <c r="AH152" s="54">
        <f>IFERROR(IF($A152="","",$AF152-$AG152),"")</f>
        <v/>
      </c>
      <c r="AI152" s="54">
        <f>IFERROR(IF($A152="","",SUM($Y152,$AB152,$AF152)),"")</f>
        <v/>
      </c>
      <c r="AJ152" s="54">
        <f>IFERROR(IF($A152="","",$R152+$AI152),"")</f>
        <v/>
      </c>
      <c r="AK152" s="53" t="n"/>
      <c r="AL152" s="53" t="n"/>
      <c r="AM152" s="53" t="n"/>
      <c r="AN152" s="53" t="n"/>
      <c r="AO152" s="53" t="n"/>
      <c r="AP152" s="54">
        <f>IFERROR(IF($A152="","",SUM($AK152:$AO152)),"")</f>
        <v/>
      </c>
      <c r="AQ152" s="54">
        <f>IFERROR(IF($A152="","",$AP152-$AJ152),"")</f>
        <v/>
      </c>
      <c r="AR152" s="30">
        <f>IFERROR(IF($A152="","",IF(AND($AQ152&lt;='Dashboard'!$B$11,$AQ152&gt;=0-'Dashboard'!$B$11),"Balanced","Investigate")),"")</f>
        <v/>
      </c>
      <c r="AS152" s="36" t="n"/>
      <c r="AT152" s="36" t="n"/>
      <c r="AU152" s="36" t="n"/>
      <c r="AV152" s="52" t="n"/>
      <c r="AW152" s="36" t="n"/>
      <c r="AX152" s="37">
        <f>IFERROR(IF($A152="","",IF($AS152="","Missing preparer",IF($F152&gt;$E152,"Rooms sold exceed sellable rooms",IF(OR($AQ152&gt;'Dashboard'!$B$11,$AQ152&lt;0-'Dashboard'!$B$11),"Reconciliation exception","OK")))),"")</f>
        <v/>
      </c>
    </row>
    <row r="153">
      <c r="A153" s="52" t="n"/>
      <c r="B153" s="30">
        <f>IFERROR(IF($A153="","",VLOOKUP(MOD($A153-DATE(2026,1,5),7),'Instructions'!$H$2:$I$8,2,0)),"")</f>
        <v/>
      </c>
      <c r="C153" s="31" t="n"/>
      <c r="D153" s="31" t="n"/>
      <c r="E153" s="32">
        <f>IFERROR(IF($A153="","",MAX(0,$C153-$D153)),"")</f>
        <v/>
      </c>
      <c r="F153" s="31" t="n"/>
      <c r="G153" s="31" t="n"/>
      <c r="H153" s="33">
        <f>IFERROR(IF($A153="","",$F153/$E153),"")</f>
        <v/>
      </c>
      <c r="I153" s="53" t="n"/>
      <c r="J153" s="53" t="n"/>
      <c r="K153" s="53" t="n"/>
      <c r="L153" s="53" t="n"/>
      <c r="M153" s="53" t="n"/>
      <c r="N153" s="53" t="n"/>
      <c r="O153" s="54">
        <f>IFERROR(IF($A153="","",SUM($I153:$N153)),"")</f>
        <v/>
      </c>
      <c r="P153" s="53" t="n"/>
      <c r="Q153" s="53" t="n"/>
      <c r="R153" s="54">
        <f>IFERROR(IF($A153="","",$O153-$P153+$Q153),"")</f>
        <v/>
      </c>
      <c r="S153" s="54">
        <f>IFERROR(IF($A153="","",SUM($J153:$K153)),"")</f>
        <v/>
      </c>
      <c r="T153" s="54">
        <f>IFERROR(IF($A153="","",SUM($L153:$N153)),"")</f>
        <v/>
      </c>
      <c r="U153" s="54">
        <f>IFERROR(IF($A153="","",$I153/$F153),"")</f>
        <v/>
      </c>
      <c r="V153" s="54">
        <f>IFERROR(IF($A153="","",$I153/$C153),"")</f>
        <v/>
      </c>
      <c r="W153" s="53" t="n"/>
      <c r="X153" s="53" t="n"/>
      <c r="Y153" s="53" t="n"/>
      <c r="Z153" s="54">
        <f>IFERROR(IF($A153="","",$W153*'Dashboard'!$B$12),"")</f>
        <v/>
      </c>
      <c r="AA153" s="54">
        <f>IFERROR(IF($A153="","",$Y153-$Z153),"")</f>
        <v/>
      </c>
      <c r="AB153" s="53" t="n"/>
      <c r="AC153" s="54">
        <f>IFERROR(IF($A153="","",$X153*'Dashboard'!$B$13),"")</f>
        <v/>
      </c>
      <c r="AD153" s="54">
        <f>IFERROR(IF($A153="","",$AB153-$AC153),"")</f>
        <v/>
      </c>
      <c r="AE153" s="53" t="n"/>
      <c r="AF153" s="53" t="n"/>
      <c r="AG153" s="54">
        <f>IFERROR(IF($A153="","",$AE153*'Dashboard'!$B$14),"")</f>
        <v/>
      </c>
      <c r="AH153" s="54">
        <f>IFERROR(IF($A153="","",$AF153-$AG153),"")</f>
        <v/>
      </c>
      <c r="AI153" s="54">
        <f>IFERROR(IF($A153="","",SUM($Y153,$AB153,$AF153)),"")</f>
        <v/>
      </c>
      <c r="AJ153" s="54">
        <f>IFERROR(IF($A153="","",$R153+$AI153),"")</f>
        <v/>
      </c>
      <c r="AK153" s="53" t="n"/>
      <c r="AL153" s="53" t="n"/>
      <c r="AM153" s="53" t="n"/>
      <c r="AN153" s="53" t="n"/>
      <c r="AO153" s="53" t="n"/>
      <c r="AP153" s="54">
        <f>IFERROR(IF($A153="","",SUM($AK153:$AO153)),"")</f>
        <v/>
      </c>
      <c r="AQ153" s="54">
        <f>IFERROR(IF($A153="","",$AP153-$AJ153),"")</f>
        <v/>
      </c>
      <c r="AR153" s="30">
        <f>IFERROR(IF($A153="","",IF(AND($AQ153&lt;='Dashboard'!$B$11,$AQ153&gt;=0-'Dashboard'!$B$11),"Balanced","Investigate")),"")</f>
        <v/>
      </c>
      <c r="AS153" s="36" t="n"/>
      <c r="AT153" s="36" t="n"/>
      <c r="AU153" s="36" t="n"/>
      <c r="AV153" s="52" t="n"/>
      <c r="AW153" s="36" t="n"/>
      <c r="AX153" s="37">
        <f>IFERROR(IF($A153="","",IF($AS153="","Missing preparer",IF($F153&gt;$E153,"Rooms sold exceed sellable rooms",IF(OR($AQ153&gt;'Dashboard'!$B$11,$AQ153&lt;0-'Dashboard'!$B$11),"Reconciliation exception","OK")))),"")</f>
        <v/>
      </c>
    </row>
    <row r="154">
      <c r="A154" s="52" t="n"/>
      <c r="B154" s="30">
        <f>IFERROR(IF($A154="","",VLOOKUP(MOD($A154-DATE(2026,1,5),7),'Instructions'!$H$2:$I$8,2,0)),"")</f>
        <v/>
      </c>
      <c r="C154" s="31" t="n"/>
      <c r="D154" s="31" t="n"/>
      <c r="E154" s="32">
        <f>IFERROR(IF($A154="","",MAX(0,$C154-$D154)),"")</f>
        <v/>
      </c>
      <c r="F154" s="31" t="n"/>
      <c r="G154" s="31" t="n"/>
      <c r="H154" s="33">
        <f>IFERROR(IF($A154="","",$F154/$E154),"")</f>
        <v/>
      </c>
      <c r="I154" s="53" t="n"/>
      <c r="J154" s="53" t="n"/>
      <c r="K154" s="53" t="n"/>
      <c r="L154" s="53" t="n"/>
      <c r="M154" s="53" t="n"/>
      <c r="N154" s="53" t="n"/>
      <c r="O154" s="54">
        <f>IFERROR(IF($A154="","",SUM($I154:$N154)),"")</f>
        <v/>
      </c>
      <c r="P154" s="53" t="n"/>
      <c r="Q154" s="53" t="n"/>
      <c r="R154" s="54">
        <f>IFERROR(IF($A154="","",$O154-$P154+$Q154),"")</f>
        <v/>
      </c>
      <c r="S154" s="54">
        <f>IFERROR(IF($A154="","",SUM($J154:$K154)),"")</f>
        <v/>
      </c>
      <c r="T154" s="54">
        <f>IFERROR(IF($A154="","",SUM($L154:$N154)),"")</f>
        <v/>
      </c>
      <c r="U154" s="54">
        <f>IFERROR(IF($A154="","",$I154/$F154),"")</f>
        <v/>
      </c>
      <c r="V154" s="54">
        <f>IFERROR(IF($A154="","",$I154/$C154),"")</f>
        <v/>
      </c>
      <c r="W154" s="53" t="n"/>
      <c r="X154" s="53" t="n"/>
      <c r="Y154" s="53" t="n"/>
      <c r="Z154" s="54">
        <f>IFERROR(IF($A154="","",$W154*'Dashboard'!$B$12),"")</f>
        <v/>
      </c>
      <c r="AA154" s="54">
        <f>IFERROR(IF($A154="","",$Y154-$Z154),"")</f>
        <v/>
      </c>
      <c r="AB154" s="53" t="n"/>
      <c r="AC154" s="54">
        <f>IFERROR(IF($A154="","",$X154*'Dashboard'!$B$13),"")</f>
        <v/>
      </c>
      <c r="AD154" s="54">
        <f>IFERROR(IF($A154="","",$AB154-$AC154),"")</f>
        <v/>
      </c>
      <c r="AE154" s="53" t="n"/>
      <c r="AF154" s="53" t="n"/>
      <c r="AG154" s="54">
        <f>IFERROR(IF($A154="","",$AE154*'Dashboard'!$B$14),"")</f>
        <v/>
      </c>
      <c r="AH154" s="54">
        <f>IFERROR(IF($A154="","",$AF154-$AG154),"")</f>
        <v/>
      </c>
      <c r="AI154" s="54">
        <f>IFERROR(IF($A154="","",SUM($Y154,$AB154,$AF154)),"")</f>
        <v/>
      </c>
      <c r="AJ154" s="54">
        <f>IFERROR(IF($A154="","",$R154+$AI154),"")</f>
        <v/>
      </c>
      <c r="AK154" s="53" t="n"/>
      <c r="AL154" s="53" t="n"/>
      <c r="AM154" s="53" t="n"/>
      <c r="AN154" s="53" t="n"/>
      <c r="AO154" s="53" t="n"/>
      <c r="AP154" s="54">
        <f>IFERROR(IF($A154="","",SUM($AK154:$AO154)),"")</f>
        <v/>
      </c>
      <c r="AQ154" s="54">
        <f>IFERROR(IF($A154="","",$AP154-$AJ154),"")</f>
        <v/>
      </c>
      <c r="AR154" s="30">
        <f>IFERROR(IF($A154="","",IF(AND($AQ154&lt;='Dashboard'!$B$11,$AQ154&gt;=0-'Dashboard'!$B$11),"Balanced","Investigate")),"")</f>
        <v/>
      </c>
      <c r="AS154" s="36" t="n"/>
      <c r="AT154" s="36" t="n"/>
      <c r="AU154" s="36" t="n"/>
      <c r="AV154" s="52" t="n"/>
      <c r="AW154" s="36" t="n"/>
      <c r="AX154" s="37">
        <f>IFERROR(IF($A154="","",IF($AS154="","Missing preparer",IF($F154&gt;$E154,"Rooms sold exceed sellable rooms",IF(OR($AQ154&gt;'Dashboard'!$B$11,$AQ154&lt;0-'Dashboard'!$B$11),"Reconciliation exception","OK")))),"")</f>
        <v/>
      </c>
    </row>
    <row r="155">
      <c r="A155" s="52" t="n"/>
      <c r="B155" s="30">
        <f>IFERROR(IF($A155="","",VLOOKUP(MOD($A155-DATE(2026,1,5),7),'Instructions'!$H$2:$I$8,2,0)),"")</f>
        <v/>
      </c>
      <c r="C155" s="31" t="n"/>
      <c r="D155" s="31" t="n"/>
      <c r="E155" s="32">
        <f>IFERROR(IF($A155="","",MAX(0,$C155-$D155)),"")</f>
        <v/>
      </c>
      <c r="F155" s="31" t="n"/>
      <c r="G155" s="31" t="n"/>
      <c r="H155" s="33">
        <f>IFERROR(IF($A155="","",$F155/$E155),"")</f>
        <v/>
      </c>
      <c r="I155" s="53" t="n"/>
      <c r="J155" s="53" t="n"/>
      <c r="K155" s="53" t="n"/>
      <c r="L155" s="53" t="n"/>
      <c r="M155" s="53" t="n"/>
      <c r="N155" s="53" t="n"/>
      <c r="O155" s="54">
        <f>IFERROR(IF($A155="","",SUM($I155:$N155)),"")</f>
        <v/>
      </c>
      <c r="P155" s="53" t="n"/>
      <c r="Q155" s="53" t="n"/>
      <c r="R155" s="54">
        <f>IFERROR(IF($A155="","",$O155-$P155+$Q155),"")</f>
        <v/>
      </c>
      <c r="S155" s="54">
        <f>IFERROR(IF($A155="","",SUM($J155:$K155)),"")</f>
        <v/>
      </c>
      <c r="T155" s="54">
        <f>IFERROR(IF($A155="","",SUM($L155:$N155)),"")</f>
        <v/>
      </c>
      <c r="U155" s="54">
        <f>IFERROR(IF($A155="","",$I155/$F155),"")</f>
        <v/>
      </c>
      <c r="V155" s="54">
        <f>IFERROR(IF($A155="","",$I155/$C155),"")</f>
        <v/>
      </c>
      <c r="W155" s="53" t="n"/>
      <c r="X155" s="53" t="n"/>
      <c r="Y155" s="53" t="n"/>
      <c r="Z155" s="54">
        <f>IFERROR(IF($A155="","",$W155*'Dashboard'!$B$12),"")</f>
        <v/>
      </c>
      <c r="AA155" s="54">
        <f>IFERROR(IF($A155="","",$Y155-$Z155),"")</f>
        <v/>
      </c>
      <c r="AB155" s="53" t="n"/>
      <c r="AC155" s="54">
        <f>IFERROR(IF($A155="","",$X155*'Dashboard'!$B$13),"")</f>
        <v/>
      </c>
      <c r="AD155" s="54">
        <f>IFERROR(IF($A155="","",$AB155-$AC155),"")</f>
        <v/>
      </c>
      <c r="AE155" s="53" t="n"/>
      <c r="AF155" s="53" t="n"/>
      <c r="AG155" s="54">
        <f>IFERROR(IF($A155="","",$AE155*'Dashboard'!$B$14),"")</f>
        <v/>
      </c>
      <c r="AH155" s="54">
        <f>IFERROR(IF($A155="","",$AF155-$AG155),"")</f>
        <v/>
      </c>
      <c r="AI155" s="54">
        <f>IFERROR(IF($A155="","",SUM($Y155,$AB155,$AF155)),"")</f>
        <v/>
      </c>
      <c r="AJ155" s="54">
        <f>IFERROR(IF($A155="","",$R155+$AI155),"")</f>
        <v/>
      </c>
      <c r="AK155" s="53" t="n"/>
      <c r="AL155" s="53" t="n"/>
      <c r="AM155" s="53" t="n"/>
      <c r="AN155" s="53" t="n"/>
      <c r="AO155" s="53" t="n"/>
      <c r="AP155" s="54">
        <f>IFERROR(IF($A155="","",SUM($AK155:$AO155)),"")</f>
        <v/>
      </c>
      <c r="AQ155" s="54">
        <f>IFERROR(IF($A155="","",$AP155-$AJ155),"")</f>
        <v/>
      </c>
      <c r="AR155" s="30">
        <f>IFERROR(IF($A155="","",IF(AND($AQ155&lt;='Dashboard'!$B$11,$AQ155&gt;=0-'Dashboard'!$B$11),"Balanced","Investigate")),"")</f>
        <v/>
      </c>
      <c r="AS155" s="36" t="n"/>
      <c r="AT155" s="36" t="n"/>
      <c r="AU155" s="36" t="n"/>
      <c r="AV155" s="52" t="n"/>
      <c r="AW155" s="36" t="n"/>
      <c r="AX155" s="37">
        <f>IFERROR(IF($A155="","",IF($AS155="","Missing preparer",IF($F155&gt;$E155,"Rooms sold exceed sellable rooms",IF(OR($AQ155&gt;'Dashboard'!$B$11,$AQ155&lt;0-'Dashboard'!$B$11),"Reconciliation exception","OK")))),"")</f>
        <v/>
      </c>
    </row>
    <row r="156">
      <c r="A156" s="52" t="n"/>
      <c r="B156" s="30">
        <f>IFERROR(IF($A156="","",VLOOKUP(MOD($A156-DATE(2026,1,5),7),'Instructions'!$H$2:$I$8,2,0)),"")</f>
        <v/>
      </c>
      <c r="C156" s="31" t="n"/>
      <c r="D156" s="31" t="n"/>
      <c r="E156" s="32">
        <f>IFERROR(IF($A156="","",MAX(0,$C156-$D156)),"")</f>
        <v/>
      </c>
      <c r="F156" s="31" t="n"/>
      <c r="G156" s="31" t="n"/>
      <c r="H156" s="33">
        <f>IFERROR(IF($A156="","",$F156/$E156),"")</f>
        <v/>
      </c>
      <c r="I156" s="53" t="n"/>
      <c r="J156" s="53" t="n"/>
      <c r="K156" s="53" t="n"/>
      <c r="L156" s="53" t="n"/>
      <c r="M156" s="53" t="n"/>
      <c r="N156" s="53" t="n"/>
      <c r="O156" s="54">
        <f>IFERROR(IF($A156="","",SUM($I156:$N156)),"")</f>
        <v/>
      </c>
      <c r="P156" s="53" t="n"/>
      <c r="Q156" s="53" t="n"/>
      <c r="R156" s="54">
        <f>IFERROR(IF($A156="","",$O156-$P156+$Q156),"")</f>
        <v/>
      </c>
      <c r="S156" s="54">
        <f>IFERROR(IF($A156="","",SUM($J156:$K156)),"")</f>
        <v/>
      </c>
      <c r="T156" s="54">
        <f>IFERROR(IF($A156="","",SUM($L156:$N156)),"")</f>
        <v/>
      </c>
      <c r="U156" s="54">
        <f>IFERROR(IF($A156="","",$I156/$F156),"")</f>
        <v/>
      </c>
      <c r="V156" s="54">
        <f>IFERROR(IF($A156="","",$I156/$C156),"")</f>
        <v/>
      </c>
      <c r="W156" s="53" t="n"/>
      <c r="X156" s="53" t="n"/>
      <c r="Y156" s="53" t="n"/>
      <c r="Z156" s="54">
        <f>IFERROR(IF($A156="","",$W156*'Dashboard'!$B$12),"")</f>
        <v/>
      </c>
      <c r="AA156" s="54">
        <f>IFERROR(IF($A156="","",$Y156-$Z156),"")</f>
        <v/>
      </c>
      <c r="AB156" s="53" t="n"/>
      <c r="AC156" s="54">
        <f>IFERROR(IF($A156="","",$X156*'Dashboard'!$B$13),"")</f>
        <v/>
      </c>
      <c r="AD156" s="54">
        <f>IFERROR(IF($A156="","",$AB156-$AC156),"")</f>
        <v/>
      </c>
      <c r="AE156" s="53" t="n"/>
      <c r="AF156" s="53" t="n"/>
      <c r="AG156" s="54">
        <f>IFERROR(IF($A156="","",$AE156*'Dashboard'!$B$14),"")</f>
        <v/>
      </c>
      <c r="AH156" s="54">
        <f>IFERROR(IF($A156="","",$AF156-$AG156),"")</f>
        <v/>
      </c>
      <c r="AI156" s="54">
        <f>IFERROR(IF($A156="","",SUM($Y156,$AB156,$AF156)),"")</f>
        <v/>
      </c>
      <c r="AJ156" s="54">
        <f>IFERROR(IF($A156="","",$R156+$AI156),"")</f>
        <v/>
      </c>
      <c r="AK156" s="53" t="n"/>
      <c r="AL156" s="53" t="n"/>
      <c r="AM156" s="53" t="n"/>
      <c r="AN156" s="53" t="n"/>
      <c r="AO156" s="53" t="n"/>
      <c r="AP156" s="54">
        <f>IFERROR(IF($A156="","",SUM($AK156:$AO156)),"")</f>
        <v/>
      </c>
      <c r="AQ156" s="54">
        <f>IFERROR(IF($A156="","",$AP156-$AJ156),"")</f>
        <v/>
      </c>
      <c r="AR156" s="30">
        <f>IFERROR(IF($A156="","",IF(AND($AQ156&lt;='Dashboard'!$B$11,$AQ156&gt;=0-'Dashboard'!$B$11),"Balanced","Investigate")),"")</f>
        <v/>
      </c>
      <c r="AS156" s="36" t="n"/>
      <c r="AT156" s="36" t="n"/>
      <c r="AU156" s="36" t="n"/>
      <c r="AV156" s="52" t="n"/>
      <c r="AW156" s="36" t="n"/>
      <c r="AX156" s="37">
        <f>IFERROR(IF($A156="","",IF($AS156="","Missing preparer",IF($F156&gt;$E156,"Rooms sold exceed sellable rooms",IF(OR($AQ156&gt;'Dashboard'!$B$11,$AQ156&lt;0-'Dashboard'!$B$11),"Reconciliation exception","OK")))),"")</f>
        <v/>
      </c>
    </row>
    <row r="157">
      <c r="A157" s="52" t="n"/>
      <c r="B157" s="30">
        <f>IFERROR(IF($A157="","",VLOOKUP(MOD($A157-DATE(2026,1,5),7),'Instructions'!$H$2:$I$8,2,0)),"")</f>
        <v/>
      </c>
      <c r="C157" s="31" t="n"/>
      <c r="D157" s="31" t="n"/>
      <c r="E157" s="32">
        <f>IFERROR(IF($A157="","",MAX(0,$C157-$D157)),"")</f>
        <v/>
      </c>
      <c r="F157" s="31" t="n"/>
      <c r="G157" s="31" t="n"/>
      <c r="H157" s="33">
        <f>IFERROR(IF($A157="","",$F157/$E157),"")</f>
        <v/>
      </c>
      <c r="I157" s="53" t="n"/>
      <c r="J157" s="53" t="n"/>
      <c r="K157" s="53" t="n"/>
      <c r="L157" s="53" t="n"/>
      <c r="M157" s="53" t="n"/>
      <c r="N157" s="53" t="n"/>
      <c r="O157" s="54">
        <f>IFERROR(IF($A157="","",SUM($I157:$N157)),"")</f>
        <v/>
      </c>
      <c r="P157" s="53" t="n"/>
      <c r="Q157" s="53" t="n"/>
      <c r="R157" s="54">
        <f>IFERROR(IF($A157="","",$O157-$P157+$Q157),"")</f>
        <v/>
      </c>
      <c r="S157" s="54">
        <f>IFERROR(IF($A157="","",SUM($J157:$K157)),"")</f>
        <v/>
      </c>
      <c r="T157" s="54">
        <f>IFERROR(IF($A157="","",SUM($L157:$N157)),"")</f>
        <v/>
      </c>
      <c r="U157" s="54">
        <f>IFERROR(IF($A157="","",$I157/$F157),"")</f>
        <v/>
      </c>
      <c r="V157" s="54">
        <f>IFERROR(IF($A157="","",$I157/$C157),"")</f>
        <v/>
      </c>
      <c r="W157" s="53" t="n"/>
      <c r="X157" s="53" t="n"/>
      <c r="Y157" s="53" t="n"/>
      <c r="Z157" s="54">
        <f>IFERROR(IF($A157="","",$W157*'Dashboard'!$B$12),"")</f>
        <v/>
      </c>
      <c r="AA157" s="54">
        <f>IFERROR(IF($A157="","",$Y157-$Z157),"")</f>
        <v/>
      </c>
      <c r="AB157" s="53" t="n"/>
      <c r="AC157" s="54">
        <f>IFERROR(IF($A157="","",$X157*'Dashboard'!$B$13),"")</f>
        <v/>
      </c>
      <c r="AD157" s="54">
        <f>IFERROR(IF($A157="","",$AB157-$AC157),"")</f>
        <v/>
      </c>
      <c r="AE157" s="53" t="n"/>
      <c r="AF157" s="53" t="n"/>
      <c r="AG157" s="54">
        <f>IFERROR(IF($A157="","",$AE157*'Dashboard'!$B$14),"")</f>
        <v/>
      </c>
      <c r="AH157" s="54">
        <f>IFERROR(IF($A157="","",$AF157-$AG157),"")</f>
        <v/>
      </c>
      <c r="AI157" s="54">
        <f>IFERROR(IF($A157="","",SUM($Y157,$AB157,$AF157)),"")</f>
        <v/>
      </c>
      <c r="AJ157" s="54">
        <f>IFERROR(IF($A157="","",$R157+$AI157),"")</f>
        <v/>
      </c>
      <c r="AK157" s="53" t="n"/>
      <c r="AL157" s="53" t="n"/>
      <c r="AM157" s="53" t="n"/>
      <c r="AN157" s="53" t="n"/>
      <c r="AO157" s="53" t="n"/>
      <c r="AP157" s="54">
        <f>IFERROR(IF($A157="","",SUM($AK157:$AO157)),"")</f>
        <v/>
      </c>
      <c r="AQ157" s="54">
        <f>IFERROR(IF($A157="","",$AP157-$AJ157),"")</f>
        <v/>
      </c>
      <c r="AR157" s="30">
        <f>IFERROR(IF($A157="","",IF(AND($AQ157&lt;='Dashboard'!$B$11,$AQ157&gt;=0-'Dashboard'!$B$11),"Balanced","Investigate")),"")</f>
        <v/>
      </c>
      <c r="AS157" s="36" t="n"/>
      <c r="AT157" s="36" t="n"/>
      <c r="AU157" s="36" t="n"/>
      <c r="AV157" s="52" t="n"/>
      <c r="AW157" s="36" t="n"/>
      <c r="AX157" s="37">
        <f>IFERROR(IF($A157="","",IF($AS157="","Missing preparer",IF($F157&gt;$E157,"Rooms sold exceed sellable rooms",IF(OR($AQ157&gt;'Dashboard'!$B$11,$AQ157&lt;0-'Dashboard'!$B$11),"Reconciliation exception","OK")))),"")</f>
        <v/>
      </c>
    </row>
    <row r="158">
      <c r="A158" s="52" t="n"/>
      <c r="B158" s="30">
        <f>IFERROR(IF($A158="","",VLOOKUP(MOD($A158-DATE(2026,1,5),7),'Instructions'!$H$2:$I$8,2,0)),"")</f>
        <v/>
      </c>
      <c r="C158" s="31" t="n"/>
      <c r="D158" s="31" t="n"/>
      <c r="E158" s="32">
        <f>IFERROR(IF($A158="","",MAX(0,$C158-$D158)),"")</f>
        <v/>
      </c>
      <c r="F158" s="31" t="n"/>
      <c r="G158" s="31" t="n"/>
      <c r="H158" s="33">
        <f>IFERROR(IF($A158="","",$F158/$E158),"")</f>
        <v/>
      </c>
      <c r="I158" s="53" t="n"/>
      <c r="J158" s="53" t="n"/>
      <c r="K158" s="53" t="n"/>
      <c r="L158" s="53" t="n"/>
      <c r="M158" s="53" t="n"/>
      <c r="N158" s="53" t="n"/>
      <c r="O158" s="54">
        <f>IFERROR(IF($A158="","",SUM($I158:$N158)),"")</f>
        <v/>
      </c>
      <c r="P158" s="53" t="n"/>
      <c r="Q158" s="53" t="n"/>
      <c r="R158" s="54">
        <f>IFERROR(IF($A158="","",$O158-$P158+$Q158),"")</f>
        <v/>
      </c>
      <c r="S158" s="54">
        <f>IFERROR(IF($A158="","",SUM($J158:$K158)),"")</f>
        <v/>
      </c>
      <c r="T158" s="54">
        <f>IFERROR(IF($A158="","",SUM($L158:$N158)),"")</f>
        <v/>
      </c>
      <c r="U158" s="54">
        <f>IFERROR(IF($A158="","",$I158/$F158),"")</f>
        <v/>
      </c>
      <c r="V158" s="54">
        <f>IFERROR(IF($A158="","",$I158/$C158),"")</f>
        <v/>
      </c>
      <c r="W158" s="53" t="n"/>
      <c r="X158" s="53" t="n"/>
      <c r="Y158" s="53" t="n"/>
      <c r="Z158" s="54">
        <f>IFERROR(IF($A158="","",$W158*'Dashboard'!$B$12),"")</f>
        <v/>
      </c>
      <c r="AA158" s="54">
        <f>IFERROR(IF($A158="","",$Y158-$Z158),"")</f>
        <v/>
      </c>
      <c r="AB158" s="53" t="n"/>
      <c r="AC158" s="54">
        <f>IFERROR(IF($A158="","",$X158*'Dashboard'!$B$13),"")</f>
        <v/>
      </c>
      <c r="AD158" s="54">
        <f>IFERROR(IF($A158="","",$AB158-$AC158),"")</f>
        <v/>
      </c>
      <c r="AE158" s="53" t="n"/>
      <c r="AF158" s="53" t="n"/>
      <c r="AG158" s="54">
        <f>IFERROR(IF($A158="","",$AE158*'Dashboard'!$B$14),"")</f>
        <v/>
      </c>
      <c r="AH158" s="54">
        <f>IFERROR(IF($A158="","",$AF158-$AG158),"")</f>
        <v/>
      </c>
      <c r="AI158" s="54">
        <f>IFERROR(IF($A158="","",SUM($Y158,$AB158,$AF158)),"")</f>
        <v/>
      </c>
      <c r="AJ158" s="54">
        <f>IFERROR(IF($A158="","",$R158+$AI158),"")</f>
        <v/>
      </c>
      <c r="AK158" s="53" t="n"/>
      <c r="AL158" s="53" t="n"/>
      <c r="AM158" s="53" t="n"/>
      <c r="AN158" s="53" t="n"/>
      <c r="AO158" s="53" t="n"/>
      <c r="AP158" s="54">
        <f>IFERROR(IF($A158="","",SUM($AK158:$AO158)),"")</f>
        <v/>
      </c>
      <c r="AQ158" s="54">
        <f>IFERROR(IF($A158="","",$AP158-$AJ158),"")</f>
        <v/>
      </c>
      <c r="AR158" s="30">
        <f>IFERROR(IF($A158="","",IF(AND($AQ158&lt;='Dashboard'!$B$11,$AQ158&gt;=0-'Dashboard'!$B$11),"Balanced","Investigate")),"")</f>
        <v/>
      </c>
      <c r="AS158" s="36" t="n"/>
      <c r="AT158" s="36" t="n"/>
      <c r="AU158" s="36" t="n"/>
      <c r="AV158" s="52" t="n"/>
      <c r="AW158" s="36" t="n"/>
      <c r="AX158" s="37">
        <f>IFERROR(IF($A158="","",IF($AS158="","Missing preparer",IF($F158&gt;$E158,"Rooms sold exceed sellable rooms",IF(OR($AQ158&gt;'Dashboard'!$B$11,$AQ158&lt;0-'Dashboard'!$B$11),"Reconciliation exception","OK")))),"")</f>
        <v/>
      </c>
    </row>
    <row r="159">
      <c r="A159" s="52" t="n"/>
      <c r="B159" s="30">
        <f>IFERROR(IF($A159="","",VLOOKUP(MOD($A159-DATE(2026,1,5),7),'Instructions'!$H$2:$I$8,2,0)),"")</f>
        <v/>
      </c>
      <c r="C159" s="31" t="n"/>
      <c r="D159" s="31" t="n"/>
      <c r="E159" s="32">
        <f>IFERROR(IF($A159="","",MAX(0,$C159-$D159)),"")</f>
        <v/>
      </c>
      <c r="F159" s="31" t="n"/>
      <c r="G159" s="31" t="n"/>
      <c r="H159" s="33">
        <f>IFERROR(IF($A159="","",$F159/$E159),"")</f>
        <v/>
      </c>
      <c r="I159" s="53" t="n"/>
      <c r="J159" s="53" t="n"/>
      <c r="K159" s="53" t="n"/>
      <c r="L159" s="53" t="n"/>
      <c r="M159" s="53" t="n"/>
      <c r="N159" s="53" t="n"/>
      <c r="O159" s="54">
        <f>IFERROR(IF($A159="","",SUM($I159:$N159)),"")</f>
        <v/>
      </c>
      <c r="P159" s="53" t="n"/>
      <c r="Q159" s="53" t="n"/>
      <c r="R159" s="54">
        <f>IFERROR(IF($A159="","",$O159-$P159+$Q159),"")</f>
        <v/>
      </c>
      <c r="S159" s="54">
        <f>IFERROR(IF($A159="","",SUM($J159:$K159)),"")</f>
        <v/>
      </c>
      <c r="T159" s="54">
        <f>IFERROR(IF($A159="","",SUM($L159:$N159)),"")</f>
        <v/>
      </c>
      <c r="U159" s="54">
        <f>IFERROR(IF($A159="","",$I159/$F159),"")</f>
        <v/>
      </c>
      <c r="V159" s="54">
        <f>IFERROR(IF($A159="","",$I159/$C159),"")</f>
        <v/>
      </c>
      <c r="W159" s="53" t="n"/>
      <c r="X159" s="53" t="n"/>
      <c r="Y159" s="53" t="n"/>
      <c r="Z159" s="54">
        <f>IFERROR(IF($A159="","",$W159*'Dashboard'!$B$12),"")</f>
        <v/>
      </c>
      <c r="AA159" s="54">
        <f>IFERROR(IF($A159="","",$Y159-$Z159),"")</f>
        <v/>
      </c>
      <c r="AB159" s="53" t="n"/>
      <c r="AC159" s="54">
        <f>IFERROR(IF($A159="","",$X159*'Dashboard'!$B$13),"")</f>
        <v/>
      </c>
      <c r="AD159" s="54">
        <f>IFERROR(IF($A159="","",$AB159-$AC159),"")</f>
        <v/>
      </c>
      <c r="AE159" s="53" t="n"/>
      <c r="AF159" s="53" t="n"/>
      <c r="AG159" s="54">
        <f>IFERROR(IF($A159="","",$AE159*'Dashboard'!$B$14),"")</f>
        <v/>
      </c>
      <c r="AH159" s="54">
        <f>IFERROR(IF($A159="","",$AF159-$AG159),"")</f>
        <v/>
      </c>
      <c r="AI159" s="54">
        <f>IFERROR(IF($A159="","",SUM($Y159,$AB159,$AF159)),"")</f>
        <v/>
      </c>
      <c r="AJ159" s="54">
        <f>IFERROR(IF($A159="","",$R159+$AI159),"")</f>
        <v/>
      </c>
      <c r="AK159" s="53" t="n"/>
      <c r="AL159" s="53" t="n"/>
      <c r="AM159" s="53" t="n"/>
      <c r="AN159" s="53" t="n"/>
      <c r="AO159" s="53" t="n"/>
      <c r="AP159" s="54">
        <f>IFERROR(IF($A159="","",SUM($AK159:$AO159)),"")</f>
        <v/>
      </c>
      <c r="AQ159" s="54">
        <f>IFERROR(IF($A159="","",$AP159-$AJ159),"")</f>
        <v/>
      </c>
      <c r="AR159" s="30">
        <f>IFERROR(IF($A159="","",IF(AND($AQ159&lt;='Dashboard'!$B$11,$AQ159&gt;=0-'Dashboard'!$B$11),"Balanced","Investigate")),"")</f>
        <v/>
      </c>
      <c r="AS159" s="36" t="n"/>
      <c r="AT159" s="36" t="n"/>
      <c r="AU159" s="36" t="n"/>
      <c r="AV159" s="52" t="n"/>
      <c r="AW159" s="36" t="n"/>
      <c r="AX159" s="37">
        <f>IFERROR(IF($A159="","",IF($AS159="","Missing preparer",IF($F159&gt;$E159,"Rooms sold exceed sellable rooms",IF(OR($AQ159&gt;'Dashboard'!$B$11,$AQ159&lt;0-'Dashboard'!$B$11),"Reconciliation exception","OK")))),"")</f>
        <v/>
      </c>
    </row>
    <row r="160">
      <c r="A160" s="52" t="n"/>
      <c r="B160" s="30">
        <f>IFERROR(IF($A160="","",VLOOKUP(MOD($A160-DATE(2026,1,5),7),'Instructions'!$H$2:$I$8,2,0)),"")</f>
        <v/>
      </c>
      <c r="C160" s="31" t="n"/>
      <c r="D160" s="31" t="n"/>
      <c r="E160" s="32">
        <f>IFERROR(IF($A160="","",MAX(0,$C160-$D160)),"")</f>
        <v/>
      </c>
      <c r="F160" s="31" t="n"/>
      <c r="G160" s="31" t="n"/>
      <c r="H160" s="33">
        <f>IFERROR(IF($A160="","",$F160/$E160),"")</f>
        <v/>
      </c>
      <c r="I160" s="53" t="n"/>
      <c r="J160" s="53" t="n"/>
      <c r="K160" s="53" t="n"/>
      <c r="L160" s="53" t="n"/>
      <c r="M160" s="53" t="n"/>
      <c r="N160" s="53" t="n"/>
      <c r="O160" s="54">
        <f>IFERROR(IF($A160="","",SUM($I160:$N160)),"")</f>
        <v/>
      </c>
      <c r="P160" s="53" t="n"/>
      <c r="Q160" s="53" t="n"/>
      <c r="R160" s="54">
        <f>IFERROR(IF($A160="","",$O160-$P160+$Q160),"")</f>
        <v/>
      </c>
      <c r="S160" s="54">
        <f>IFERROR(IF($A160="","",SUM($J160:$K160)),"")</f>
        <v/>
      </c>
      <c r="T160" s="54">
        <f>IFERROR(IF($A160="","",SUM($L160:$N160)),"")</f>
        <v/>
      </c>
      <c r="U160" s="54">
        <f>IFERROR(IF($A160="","",$I160/$F160),"")</f>
        <v/>
      </c>
      <c r="V160" s="54">
        <f>IFERROR(IF($A160="","",$I160/$C160),"")</f>
        <v/>
      </c>
      <c r="W160" s="53" t="n"/>
      <c r="X160" s="53" t="n"/>
      <c r="Y160" s="53" t="n"/>
      <c r="Z160" s="54">
        <f>IFERROR(IF($A160="","",$W160*'Dashboard'!$B$12),"")</f>
        <v/>
      </c>
      <c r="AA160" s="54">
        <f>IFERROR(IF($A160="","",$Y160-$Z160),"")</f>
        <v/>
      </c>
      <c r="AB160" s="53" t="n"/>
      <c r="AC160" s="54">
        <f>IFERROR(IF($A160="","",$X160*'Dashboard'!$B$13),"")</f>
        <v/>
      </c>
      <c r="AD160" s="54">
        <f>IFERROR(IF($A160="","",$AB160-$AC160),"")</f>
        <v/>
      </c>
      <c r="AE160" s="53" t="n"/>
      <c r="AF160" s="53" t="n"/>
      <c r="AG160" s="54">
        <f>IFERROR(IF($A160="","",$AE160*'Dashboard'!$B$14),"")</f>
        <v/>
      </c>
      <c r="AH160" s="54">
        <f>IFERROR(IF($A160="","",$AF160-$AG160),"")</f>
        <v/>
      </c>
      <c r="AI160" s="54">
        <f>IFERROR(IF($A160="","",SUM($Y160,$AB160,$AF160)),"")</f>
        <v/>
      </c>
      <c r="AJ160" s="54">
        <f>IFERROR(IF($A160="","",$R160+$AI160),"")</f>
        <v/>
      </c>
      <c r="AK160" s="53" t="n"/>
      <c r="AL160" s="53" t="n"/>
      <c r="AM160" s="53" t="n"/>
      <c r="AN160" s="53" t="n"/>
      <c r="AO160" s="53" t="n"/>
      <c r="AP160" s="54">
        <f>IFERROR(IF($A160="","",SUM($AK160:$AO160)),"")</f>
        <v/>
      </c>
      <c r="AQ160" s="54">
        <f>IFERROR(IF($A160="","",$AP160-$AJ160),"")</f>
        <v/>
      </c>
      <c r="AR160" s="30">
        <f>IFERROR(IF($A160="","",IF(AND($AQ160&lt;='Dashboard'!$B$11,$AQ160&gt;=0-'Dashboard'!$B$11),"Balanced","Investigate")),"")</f>
        <v/>
      </c>
      <c r="AS160" s="36" t="n"/>
      <c r="AT160" s="36" t="n"/>
      <c r="AU160" s="36" t="n"/>
      <c r="AV160" s="52" t="n"/>
      <c r="AW160" s="36" t="n"/>
      <c r="AX160" s="37">
        <f>IFERROR(IF($A160="","",IF($AS160="","Missing preparer",IF($F160&gt;$E160,"Rooms sold exceed sellable rooms",IF(OR($AQ160&gt;'Dashboard'!$B$11,$AQ160&lt;0-'Dashboard'!$B$11),"Reconciliation exception","OK")))),"")</f>
        <v/>
      </c>
    </row>
    <row r="161">
      <c r="A161" s="52" t="n"/>
      <c r="B161" s="30">
        <f>IFERROR(IF($A161="","",VLOOKUP(MOD($A161-DATE(2026,1,5),7),'Instructions'!$H$2:$I$8,2,0)),"")</f>
        <v/>
      </c>
      <c r="C161" s="31" t="n"/>
      <c r="D161" s="31" t="n"/>
      <c r="E161" s="32">
        <f>IFERROR(IF($A161="","",MAX(0,$C161-$D161)),"")</f>
        <v/>
      </c>
      <c r="F161" s="31" t="n"/>
      <c r="G161" s="31" t="n"/>
      <c r="H161" s="33">
        <f>IFERROR(IF($A161="","",$F161/$E161),"")</f>
        <v/>
      </c>
      <c r="I161" s="53" t="n"/>
      <c r="J161" s="53" t="n"/>
      <c r="K161" s="53" t="n"/>
      <c r="L161" s="53" t="n"/>
      <c r="M161" s="53" t="n"/>
      <c r="N161" s="53" t="n"/>
      <c r="O161" s="54">
        <f>IFERROR(IF($A161="","",SUM($I161:$N161)),"")</f>
        <v/>
      </c>
      <c r="P161" s="53" t="n"/>
      <c r="Q161" s="53" t="n"/>
      <c r="R161" s="54">
        <f>IFERROR(IF($A161="","",$O161-$P161+$Q161),"")</f>
        <v/>
      </c>
      <c r="S161" s="54">
        <f>IFERROR(IF($A161="","",SUM($J161:$K161)),"")</f>
        <v/>
      </c>
      <c r="T161" s="54">
        <f>IFERROR(IF($A161="","",SUM($L161:$N161)),"")</f>
        <v/>
      </c>
      <c r="U161" s="54">
        <f>IFERROR(IF($A161="","",$I161/$F161),"")</f>
        <v/>
      </c>
      <c r="V161" s="54">
        <f>IFERROR(IF($A161="","",$I161/$C161),"")</f>
        <v/>
      </c>
      <c r="W161" s="53" t="n"/>
      <c r="X161" s="53" t="n"/>
      <c r="Y161" s="53" t="n"/>
      <c r="Z161" s="54">
        <f>IFERROR(IF($A161="","",$W161*'Dashboard'!$B$12),"")</f>
        <v/>
      </c>
      <c r="AA161" s="54">
        <f>IFERROR(IF($A161="","",$Y161-$Z161),"")</f>
        <v/>
      </c>
      <c r="AB161" s="53" t="n"/>
      <c r="AC161" s="54">
        <f>IFERROR(IF($A161="","",$X161*'Dashboard'!$B$13),"")</f>
        <v/>
      </c>
      <c r="AD161" s="54">
        <f>IFERROR(IF($A161="","",$AB161-$AC161),"")</f>
        <v/>
      </c>
      <c r="AE161" s="53" t="n"/>
      <c r="AF161" s="53" t="n"/>
      <c r="AG161" s="54">
        <f>IFERROR(IF($A161="","",$AE161*'Dashboard'!$B$14),"")</f>
        <v/>
      </c>
      <c r="AH161" s="54">
        <f>IFERROR(IF($A161="","",$AF161-$AG161),"")</f>
        <v/>
      </c>
      <c r="AI161" s="54">
        <f>IFERROR(IF($A161="","",SUM($Y161,$AB161,$AF161)),"")</f>
        <v/>
      </c>
      <c r="AJ161" s="54">
        <f>IFERROR(IF($A161="","",$R161+$AI161),"")</f>
        <v/>
      </c>
      <c r="AK161" s="53" t="n"/>
      <c r="AL161" s="53" t="n"/>
      <c r="AM161" s="53" t="n"/>
      <c r="AN161" s="53" t="n"/>
      <c r="AO161" s="53" t="n"/>
      <c r="AP161" s="54">
        <f>IFERROR(IF($A161="","",SUM($AK161:$AO161)),"")</f>
        <v/>
      </c>
      <c r="AQ161" s="54">
        <f>IFERROR(IF($A161="","",$AP161-$AJ161),"")</f>
        <v/>
      </c>
      <c r="AR161" s="30">
        <f>IFERROR(IF($A161="","",IF(AND($AQ161&lt;='Dashboard'!$B$11,$AQ161&gt;=0-'Dashboard'!$B$11),"Balanced","Investigate")),"")</f>
        <v/>
      </c>
      <c r="AS161" s="36" t="n"/>
      <c r="AT161" s="36" t="n"/>
      <c r="AU161" s="36" t="n"/>
      <c r="AV161" s="52" t="n"/>
      <c r="AW161" s="36" t="n"/>
      <c r="AX161" s="37">
        <f>IFERROR(IF($A161="","",IF($AS161="","Missing preparer",IF($F161&gt;$E161,"Rooms sold exceed sellable rooms",IF(OR($AQ161&gt;'Dashboard'!$B$11,$AQ161&lt;0-'Dashboard'!$B$11),"Reconciliation exception","OK")))),"")</f>
        <v/>
      </c>
    </row>
    <row r="162">
      <c r="A162" s="52" t="n"/>
      <c r="B162" s="30">
        <f>IFERROR(IF($A162="","",VLOOKUP(MOD($A162-DATE(2026,1,5),7),'Instructions'!$H$2:$I$8,2,0)),"")</f>
        <v/>
      </c>
      <c r="C162" s="31" t="n"/>
      <c r="D162" s="31" t="n"/>
      <c r="E162" s="32">
        <f>IFERROR(IF($A162="","",MAX(0,$C162-$D162)),"")</f>
        <v/>
      </c>
      <c r="F162" s="31" t="n"/>
      <c r="G162" s="31" t="n"/>
      <c r="H162" s="33">
        <f>IFERROR(IF($A162="","",$F162/$E162),"")</f>
        <v/>
      </c>
      <c r="I162" s="53" t="n"/>
      <c r="J162" s="53" t="n"/>
      <c r="K162" s="53" t="n"/>
      <c r="L162" s="53" t="n"/>
      <c r="M162" s="53" t="n"/>
      <c r="N162" s="53" t="n"/>
      <c r="O162" s="54">
        <f>IFERROR(IF($A162="","",SUM($I162:$N162)),"")</f>
        <v/>
      </c>
      <c r="P162" s="53" t="n"/>
      <c r="Q162" s="53" t="n"/>
      <c r="R162" s="54">
        <f>IFERROR(IF($A162="","",$O162-$P162+$Q162),"")</f>
        <v/>
      </c>
      <c r="S162" s="54">
        <f>IFERROR(IF($A162="","",SUM($J162:$K162)),"")</f>
        <v/>
      </c>
      <c r="T162" s="54">
        <f>IFERROR(IF($A162="","",SUM($L162:$N162)),"")</f>
        <v/>
      </c>
      <c r="U162" s="54">
        <f>IFERROR(IF($A162="","",$I162/$F162),"")</f>
        <v/>
      </c>
      <c r="V162" s="54">
        <f>IFERROR(IF($A162="","",$I162/$C162),"")</f>
        <v/>
      </c>
      <c r="W162" s="53" t="n"/>
      <c r="X162" s="53" t="n"/>
      <c r="Y162" s="53" t="n"/>
      <c r="Z162" s="54">
        <f>IFERROR(IF($A162="","",$W162*'Dashboard'!$B$12),"")</f>
        <v/>
      </c>
      <c r="AA162" s="54">
        <f>IFERROR(IF($A162="","",$Y162-$Z162),"")</f>
        <v/>
      </c>
      <c r="AB162" s="53" t="n"/>
      <c r="AC162" s="54">
        <f>IFERROR(IF($A162="","",$X162*'Dashboard'!$B$13),"")</f>
        <v/>
      </c>
      <c r="AD162" s="54">
        <f>IFERROR(IF($A162="","",$AB162-$AC162),"")</f>
        <v/>
      </c>
      <c r="AE162" s="53" t="n"/>
      <c r="AF162" s="53" t="n"/>
      <c r="AG162" s="54">
        <f>IFERROR(IF($A162="","",$AE162*'Dashboard'!$B$14),"")</f>
        <v/>
      </c>
      <c r="AH162" s="54">
        <f>IFERROR(IF($A162="","",$AF162-$AG162),"")</f>
        <v/>
      </c>
      <c r="AI162" s="54">
        <f>IFERROR(IF($A162="","",SUM($Y162,$AB162,$AF162)),"")</f>
        <v/>
      </c>
      <c r="AJ162" s="54">
        <f>IFERROR(IF($A162="","",$R162+$AI162),"")</f>
        <v/>
      </c>
      <c r="AK162" s="53" t="n"/>
      <c r="AL162" s="53" t="n"/>
      <c r="AM162" s="53" t="n"/>
      <c r="AN162" s="53" t="n"/>
      <c r="AO162" s="53" t="n"/>
      <c r="AP162" s="54">
        <f>IFERROR(IF($A162="","",SUM($AK162:$AO162)),"")</f>
        <v/>
      </c>
      <c r="AQ162" s="54">
        <f>IFERROR(IF($A162="","",$AP162-$AJ162),"")</f>
        <v/>
      </c>
      <c r="AR162" s="30">
        <f>IFERROR(IF($A162="","",IF(AND($AQ162&lt;='Dashboard'!$B$11,$AQ162&gt;=0-'Dashboard'!$B$11),"Balanced","Investigate")),"")</f>
        <v/>
      </c>
      <c r="AS162" s="36" t="n"/>
      <c r="AT162" s="36" t="n"/>
      <c r="AU162" s="36" t="n"/>
      <c r="AV162" s="52" t="n"/>
      <c r="AW162" s="36" t="n"/>
      <c r="AX162" s="37">
        <f>IFERROR(IF($A162="","",IF($AS162="","Missing preparer",IF($F162&gt;$E162,"Rooms sold exceed sellable rooms",IF(OR($AQ162&gt;'Dashboard'!$B$11,$AQ162&lt;0-'Dashboard'!$B$11),"Reconciliation exception","OK")))),"")</f>
        <v/>
      </c>
    </row>
    <row r="163">
      <c r="A163" s="52" t="n"/>
      <c r="B163" s="30">
        <f>IFERROR(IF($A163="","",VLOOKUP(MOD($A163-DATE(2026,1,5),7),'Instructions'!$H$2:$I$8,2,0)),"")</f>
        <v/>
      </c>
      <c r="C163" s="31" t="n"/>
      <c r="D163" s="31" t="n"/>
      <c r="E163" s="32">
        <f>IFERROR(IF($A163="","",MAX(0,$C163-$D163)),"")</f>
        <v/>
      </c>
      <c r="F163" s="31" t="n"/>
      <c r="G163" s="31" t="n"/>
      <c r="H163" s="33">
        <f>IFERROR(IF($A163="","",$F163/$E163),"")</f>
        <v/>
      </c>
      <c r="I163" s="53" t="n"/>
      <c r="J163" s="53" t="n"/>
      <c r="K163" s="53" t="n"/>
      <c r="L163" s="53" t="n"/>
      <c r="M163" s="53" t="n"/>
      <c r="N163" s="53" t="n"/>
      <c r="O163" s="54">
        <f>IFERROR(IF($A163="","",SUM($I163:$N163)),"")</f>
        <v/>
      </c>
      <c r="P163" s="53" t="n"/>
      <c r="Q163" s="53" t="n"/>
      <c r="R163" s="54">
        <f>IFERROR(IF($A163="","",$O163-$P163+$Q163),"")</f>
        <v/>
      </c>
      <c r="S163" s="54">
        <f>IFERROR(IF($A163="","",SUM($J163:$K163)),"")</f>
        <v/>
      </c>
      <c r="T163" s="54">
        <f>IFERROR(IF($A163="","",SUM($L163:$N163)),"")</f>
        <v/>
      </c>
      <c r="U163" s="54">
        <f>IFERROR(IF($A163="","",$I163/$F163),"")</f>
        <v/>
      </c>
      <c r="V163" s="54">
        <f>IFERROR(IF($A163="","",$I163/$C163),"")</f>
        <v/>
      </c>
      <c r="W163" s="53" t="n"/>
      <c r="X163" s="53" t="n"/>
      <c r="Y163" s="53" t="n"/>
      <c r="Z163" s="54">
        <f>IFERROR(IF($A163="","",$W163*'Dashboard'!$B$12),"")</f>
        <v/>
      </c>
      <c r="AA163" s="54">
        <f>IFERROR(IF($A163="","",$Y163-$Z163),"")</f>
        <v/>
      </c>
      <c r="AB163" s="53" t="n"/>
      <c r="AC163" s="54">
        <f>IFERROR(IF($A163="","",$X163*'Dashboard'!$B$13),"")</f>
        <v/>
      </c>
      <c r="AD163" s="54">
        <f>IFERROR(IF($A163="","",$AB163-$AC163),"")</f>
        <v/>
      </c>
      <c r="AE163" s="53" t="n"/>
      <c r="AF163" s="53" t="n"/>
      <c r="AG163" s="54">
        <f>IFERROR(IF($A163="","",$AE163*'Dashboard'!$B$14),"")</f>
        <v/>
      </c>
      <c r="AH163" s="54">
        <f>IFERROR(IF($A163="","",$AF163-$AG163),"")</f>
        <v/>
      </c>
      <c r="AI163" s="54">
        <f>IFERROR(IF($A163="","",SUM($Y163,$AB163,$AF163)),"")</f>
        <v/>
      </c>
      <c r="AJ163" s="54">
        <f>IFERROR(IF($A163="","",$R163+$AI163),"")</f>
        <v/>
      </c>
      <c r="AK163" s="53" t="n"/>
      <c r="AL163" s="53" t="n"/>
      <c r="AM163" s="53" t="n"/>
      <c r="AN163" s="53" t="n"/>
      <c r="AO163" s="53" t="n"/>
      <c r="AP163" s="54">
        <f>IFERROR(IF($A163="","",SUM($AK163:$AO163)),"")</f>
        <v/>
      </c>
      <c r="AQ163" s="54">
        <f>IFERROR(IF($A163="","",$AP163-$AJ163),"")</f>
        <v/>
      </c>
      <c r="AR163" s="30">
        <f>IFERROR(IF($A163="","",IF(AND($AQ163&lt;='Dashboard'!$B$11,$AQ163&gt;=0-'Dashboard'!$B$11),"Balanced","Investigate")),"")</f>
        <v/>
      </c>
      <c r="AS163" s="36" t="n"/>
      <c r="AT163" s="36" t="n"/>
      <c r="AU163" s="36" t="n"/>
      <c r="AV163" s="52" t="n"/>
      <c r="AW163" s="36" t="n"/>
      <c r="AX163" s="37">
        <f>IFERROR(IF($A163="","",IF($AS163="","Missing preparer",IF($F163&gt;$E163,"Rooms sold exceed sellable rooms",IF(OR($AQ163&gt;'Dashboard'!$B$11,$AQ163&lt;0-'Dashboard'!$B$11),"Reconciliation exception","OK")))),"")</f>
        <v/>
      </c>
    </row>
    <row r="164">
      <c r="A164" s="52" t="n"/>
      <c r="B164" s="30">
        <f>IFERROR(IF($A164="","",VLOOKUP(MOD($A164-DATE(2026,1,5),7),'Instructions'!$H$2:$I$8,2,0)),"")</f>
        <v/>
      </c>
      <c r="C164" s="31" t="n"/>
      <c r="D164" s="31" t="n"/>
      <c r="E164" s="32">
        <f>IFERROR(IF($A164="","",MAX(0,$C164-$D164)),"")</f>
        <v/>
      </c>
      <c r="F164" s="31" t="n"/>
      <c r="G164" s="31" t="n"/>
      <c r="H164" s="33">
        <f>IFERROR(IF($A164="","",$F164/$E164),"")</f>
        <v/>
      </c>
      <c r="I164" s="53" t="n"/>
      <c r="J164" s="53" t="n"/>
      <c r="K164" s="53" t="n"/>
      <c r="L164" s="53" t="n"/>
      <c r="M164" s="53" t="n"/>
      <c r="N164" s="53" t="n"/>
      <c r="O164" s="54">
        <f>IFERROR(IF($A164="","",SUM($I164:$N164)),"")</f>
        <v/>
      </c>
      <c r="P164" s="53" t="n"/>
      <c r="Q164" s="53" t="n"/>
      <c r="R164" s="54">
        <f>IFERROR(IF($A164="","",$O164-$P164+$Q164),"")</f>
        <v/>
      </c>
      <c r="S164" s="54">
        <f>IFERROR(IF($A164="","",SUM($J164:$K164)),"")</f>
        <v/>
      </c>
      <c r="T164" s="54">
        <f>IFERROR(IF($A164="","",SUM($L164:$N164)),"")</f>
        <v/>
      </c>
      <c r="U164" s="54">
        <f>IFERROR(IF($A164="","",$I164/$F164),"")</f>
        <v/>
      </c>
      <c r="V164" s="54">
        <f>IFERROR(IF($A164="","",$I164/$C164),"")</f>
        <v/>
      </c>
      <c r="W164" s="53" t="n"/>
      <c r="X164" s="53" t="n"/>
      <c r="Y164" s="53" t="n"/>
      <c r="Z164" s="54">
        <f>IFERROR(IF($A164="","",$W164*'Dashboard'!$B$12),"")</f>
        <v/>
      </c>
      <c r="AA164" s="54">
        <f>IFERROR(IF($A164="","",$Y164-$Z164),"")</f>
        <v/>
      </c>
      <c r="AB164" s="53" t="n"/>
      <c r="AC164" s="54">
        <f>IFERROR(IF($A164="","",$X164*'Dashboard'!$B$13),"")</f>
        <v/>
      </c>
      <c r="AD164" s="54">
        <f>IFERROR(IF($A164="","",$AB164-$AC164),"")</f>
        <v/>
      </c>
      <c r="AE164" s="53" t="n"/>
      <c r="AF164" s="53" t="n"/>
      <c r="AG164" s="54">
        <f>IFERROR(IF($A164="","",$AE164*'Dashboard'!$B$14),"")</f>
        <v/>
      </c>
      <c r="AH164" s="54">
        <f>IFERROR(IF($A164="","",$AF164-$AG164),"")</f>
        <v/>
      </c>
      <c r="AI164" s="54">
        <f>IFERROR(IF($A164="","",SUM($Y164,$AB164,$AF164)),"")</f>
        <v/>
      </c>
      <c r="AJ164" s="54">
        <f>IFERROR(IF($A164="","",$R164+$AI164),"")</f>
        <v/>
      </c>
      <c r="AK164" s="53" t="n"/>
      <c r="AL164" s="53" t="n"/>
      <c r="AM164" s="53" t="n"/>
      <c r="AN164" s="53" t="n"/>
      <c r="AO164" s="53" t="n"/>
      <c r="AP164" s="54">
        <f>IFERROR(IF($A164="","",SUM($AK164:$AO164)),"")</f>
        <v/>
      </c>
      <c r="AQ164" s="54">
        <f>IFERROR(IF($A164="","",$AP164-$AJ164),"")</f>
        <v/>
      </c>
      <c r="AR164" s="30">
        <f>IFERROR(IF($A164="","",IF(AND($AQ164&lt;='Dashboard'!$B$11,$AQ164&gt;=0-'Dashboard'!$B$11),"Balanced","Investigate")),"")</f>
        <v/>
      </c>
      <c r="AS164" s="36" t="n"/>
      <c r="AT164" s="36" t="n"/>
      <c r="AU164" s="36" t="n"/>
      <c r="AV164" s="52" t="n"/>
      <c r="AW164" s="36" t="n"/>
      <c r="AX164" s="37">
        <f>IFERROR(IF($A164="","",IF($AS164="","Missing preparer",IF($F164&gt;$E164,"Rooms sold exceed sellable rooms",IF(OR($AQ164&gt;'Dashboard'!$B$11,$AQ164&lt;0-'Dashboard'!$B$11),"Reconciliation exception","OK")))),"")</f>
        <v/>
      </c>
    </row>
    <row r="165">
      <c r="A165" s="52" t="n"/>
      <c r="B165" s="30">
        <f>IFERROR(IF($A165="","",VLOOKUP(MOD($A165-DATE(2026,1,5),7),'Instructions'!$H$2:$I$8,2,0)),"")</f>
        <v/>
      </c>
      <c r="C165" s="31" t="n"/>
      <c r="D165" s="31" t="n"/>
      <c r="E165" s="32">
        <f>IFERROR(IF($A165="","",MAX(0,$C165-$D165)),"")</f>
        <v/>
      </c>
      <c r="F165" s="31" t="n"/>
      <c r="G165" s="31" t="n"/>
      <c r="H165" s="33">
        <f>IFERROR(IF($A165="","",$F165/$E165),"")</f>
        <v/>
      </c>
      <c r="I165" s="53" t="n"/>
      <c r="J165" s="53" t="n"/>
      <c r="K165" s="53" t="n"/>
      <c r="L165" s="53" t="n"/>
      <c r="M165" s="53" t="n"/>
      <c r="N165" s="53" t="n"/>
      <c r="O165" s="54">
        <f>IFERROR(IF($A165="","",SUM($I165:$N165)),"")</f>
        <v/>
      </c>
      <c r="P165" s="53" t="n"/>
      <c r="Q165" s="53" t="n"/>
      <c r="R165" s="54">
        <f>IFERROR(IF($A165="","",$O165-$P165+$Q165),"")</f>
        <v/>
      </c>
      <c r="S165" s="54">
        <f>IFERROR(IF($A165="","",SUM($J165:$K165)),"")</f>
        <v/>
      </c>
      <c r="T165" s="54">
        <f>IFERROR(IF($A165="","",SUM($L165:$N165)),"")</f>
        <v/>
      </c>
      <c r="U165" s="54">
        <f>IFERROR(IF($A165="","",$I165/$F165),"")</f>
        <v/>
      </c>
      <c r="V165" s="54">
        <f>IFERROR(IF($A165="","",$I165/$C165),"")</f>
        <v/>
      </c>
      <c r="W165" s="53" t="n"/>
      <c r="X165" s="53" t="n"/>
      <c r="Y165" s="53" t="n"/>
      <c r="Z165" s="54">
        <f>IFERROR(IF($A165="","",$W165*'Dashboard'!$B$12),"")</f>
        <v/>
      </c>
      <c r="AA165" s="54">
        <f>IFERROR(IF($A165="","",$Y165-$Z165),"")</f>
        <v/>
      </c>
      <c r="AB165" s="53" t="n"/>
      <c r="AC165" s="54">
        <f>IFERROR(IF($A165="","",$X165*'Dashboard'!$B$13),"")</f>
        <v/>
      </c>
      <c r="AD165" s="54">
        <f>IFERROR(IF($A165="","",$AB165-$AC165),"")</f>
        <v/>
      </c>
      <c r="AE165" s="53" t="n"/>
      <c r="AF165" s="53" t="n"/>
      <c r="AG165" s="54">
        <f>IFERROR(IF($A165="","",$AE165*'Dashboard'!$B$14),"")</f>
        <v/>
      </c>
      <c r="AH165" s="54">
        <f>IFERROR(IF($A165="","",$AF165-$AG165),"")</f>
        <v/>
      </c>
      <c r="AI165" s="54">
        <f>IFERROR(IF($A165="","",SUM($Y165,$AB165,$AF165)),"")</f>
        <v/>
      </c>
      <c r="AJ165" s="54">
        <f>IFERROR(IF($A165="","",$R165+$AI165),"")</f>
        <v/>
      </c>
      <c r="AK165" s="53" t="n"/>
      <c r="AL165" s="53" t="n"/>
      <c r="AM165" s="53" t="n"/>
      <c r="AN165" s="53" t="n"/>
      <c r="AO165" s="53" t="n"/>
      <c r="AP165" s="54">
        <f>IFERROR(IF($A165="","",SUM($AK165:$AO165)),"")</f>
        <v/>
      </c>
      <c r="AQ165" s="54">
        <f>IFERROR(IF($A165="","",$AP165-$AJ165),"")</f>
        <v/>
      </c>
      <c r="AR165" s="30">
        <f>IFERROR(IF($A165="","",IF(AND($AQ165&lt;='Dashboard'!$B$11,$AQ165&gt;=0-'Dashboard'!$B$11),"Balanced","Investigate")),"")</f>
        <v/>
      </c>
      <c r="AS165" s="36" t="n"/>
      <c r="AT165" s="36" t="n"/>
      <c r="AU165" s="36" t="n"/>
      <c r="AV165" s="52" t="n"/>
      <c r="AW165" s="36" t="n"/>
      <c r="AX165" s="37">
        <f>IFERROR(IF($A165="","",IF($AS165="","Missing preparer",IF($F165&gt;$E165,"Rooms sold exceed sellable rooms",IF(OR($AQ165&gt;'Dashboard'!$B$11,$AQ165&lt;0-'Dashboard'!$B$11),"Reconciliation exception","OK")))),"")</f>
        <v/>
      </c>
    </row>
    <row r="166">
      <c r="A166" s="52" t="n"/>
      <c r="B166" s="30">
        <f>IFERROR(IF($A166="","",VLOOKUP(MOD($A166-DATE(2026,1,5),7),'Instructions'!$H$2:$I$8,2,0)),"")</f>
        <v/>
      </c>
      <c r="C166" s="31" t="n"/>
      <c r="D166" s="31" t="n"/>
      <c r="E166" s="32">
        <f>IFERROR(IF($A166="","",MAX(0,$C166-$D166)),"")</f>
        <v/>
      </c>
      <c r="F166" s="31" t="n"/>
      <c r="G166" s="31" t="n"/>
      <c r="H166" s="33">
        <f>IFERROR(IF($A166="","",$F166/$E166),"")</f>
        <v/>
      </c>
      <c r="I166" s="53" t="n"/>
      <c r="J166" s="53" t="n"/>
      <c r="K166" s="53" t="n"/>
      <c r="L166" s="53" t="n"/>
      <c r="M166" s="53" t="n"/>
      <c r="N166" s="53" t="n"/>
      <c r="O166" s="54">
        <f>IFERROR(IF($A166="","",SUM($I166:$N166)),"")</f>
        <v/>
      </c>
      <c r="P166" s="53" t="n"/>
      <c r="Q166" s="53" t="n"/>
      <c r="R166" s="54">
        <f>IFERROR(IF($A166="","",$O166-$P166+$Q166),"")</f>
        <v/>
      </c>
      <c r="S166" s="54">
        <f>IFERROR(IF($A166="","",SUM($J166:$K166)),"")</f>
        <v/>
      </c>
      <c r="T166" s="54">
        <f>IFERROR(IF($A166="","",SUM($L166:$N166)),"")</f>
        <v/>
      </c>
      <c r="U166" s="54">
        <f>IFERROR(IF($A166="","",$I166/$F166),"")</f>
        <v/>
      </c>
      <c r="V166" s="54">
        <f>IFERROR(IF($A166="","",$I166/$C166),"")</f>
        <v/>
      </c>
      <c r="W166" s="53" t="n"/>
      <c r="X166" s="53" t="n"/>
      <c r="Y166" s="53" t="n"/>
      <c r="Z166" s="54">
        <f>IFERROR(IF($A166="","",$W166*'Dashboard'!$B$12),"")</f>
        <v/>
      </c>
      <c r="AA166" s="54">
        <f>IFERROR(IF($A166="","",$Y166-$Z166),"")</f>
        <v/>
      </c>
      <c r="AB166" s="53" t="n"/>
      <c r="AC166" s="54">
        <f>IFERROR(IF($A166="","",$X166*'Dashboard'!$B$13),"")</f>
        <v/>
      </c>
      <c r="AD166" s="54">
        <f>IFERROR(IF($A166="","",$AB166-$AC166),"")</f>
        <v/>
      </c>
      <c r="AE166" s="53" t="n"/>
      <c r="AF166" s="53" t="n"/>
      <c r="AG166" s="54">
        <f>IFERROR(IF($A166="","",$AE166*'Dashboard'!$B$14),"")</f>
        <v/>
      </c>
      <c r="AH166" s="54">
        <f>IFERROR(IF($A166="","",$AF166-$AG166),"")</f>
        <v/>
      </c>
      <c r="AI166" s="54">
        <f>IFERROR(IF($A166="","",SUM($Y166,$AB166,$AF166)),"")</f>
        <v/>
      </c>
      <c r="AJ166" s="54">
        <f>IFERROR(IF($A166="","",$R166+$AI166),"")</f>
        <v/>
      </c>
      <c r="AK166" s="53" t="n"/>
      <c r="AL166" s="53" t="n"/>
      <c r="AM166" s="53" t="n"/>
      <c r="AN166" s="53" t="n"/>
      <c r="AO166" s="53" t="n"/>
      <c r="AP166" s="54">
        <f>IFERROR(IF($A166="","",SUM($AK166:$AO166)),"")</f>
        <v/>
      </c>
      <c r="AQ166" s="54">
        <f>IFERROR(IF($A166="","",$AP166-$AJ166),"")</f>
        <v/>
      </c>
      <c r="AR166" s="30">
        <f>IFERROR(IF($A166="","",IF(AND($AQ166&lt;='Dashboard'!$B$11,$AQ166&gt;=0-'Dashboard'!$B$11),"Balanced","Investigate")),"")</f>
        <v/>
      </c>
      <c r="AS166" s="36" t="n"/>
      <c r="AT166" s="36" t="n"/>
      <c r="AU166" s="36" t="n"/>
      <c r="AV166" s="52" t="n"/>
      <c r="AW166" s="36" t="n"/>
      <c r="AX166" s="37">
        <f>IFERROR(IF($A166="","",IF($AS166="","Missing preparer",IF($F166&gt;$E166,"Rooms sold exceed sellable rooms",IF(OR($AQ166&gt;'Dashboard'!$B$11,$AQ166&lt;0-'Dashboard'!$B$11),"Reconciliation exception","OK")))),"")</f>
        <v/>
      </c>
    </row>
    <row r="167">
      <c r="A167" s="52" t="n"/>
      <c r="B167" s="30">
        <f>IFERROR(IF($A167="","",VLOOKUP(MOD($A167-DATE(2026,1,5),7),'Instructions'!$H$2:$I$8,2,0)),"")</f>
        <v/>
      </c>
      <c r="C167" s="31" t="n"/>
      <c r="D167" s="31" t="n"/>
      <c r="E167" s="32">
        <f>IFERROR(IF($A167="","",MAX(0,$C167-$D167)),"")</f>
        <v/>
      </c>
      <c r="F167" s="31" t="n"/>
      <c r="G167" s="31" t="n"/>
      <c r="H167" s="33">
        <f>IFERROR(IF($A167="","",$F167/$E167),"")</f>
        <v/>
      </c>
      <c r="I167" s="53" t="n"/>
      <c r="J167" s="53" t="n"/>
      <c r="K167" s="53" t="n"/>
      <c r="L167" s="53" t="n"/>
      <c r="M167" s="53" t="n"/>
      <c r="N167" s="53" t="n"/>
      <c r="O167" s="54">
        <f>IFERROR(IF($A167="","",SUM($I167:$N167)),"")</f>
        <v/>
      </c>
      <c r="P167" s="53" t="n"/>
      <c r="Q167" s="53" t="n"/>
      <c r="R167" s="54">
        <f>IFERROR(IF($A167="","",$O167-$P167+$Q167),"")</f>
        <v/>
      </c>
      <c r="S167" s="54">
        <f>IFERROR(IF($A167="","",SUM($J167:$K167)),"")</f>
        <v/>
      </c>
      <c r="T167" s="54">
        <f>IFERROR(IF($A167="","",SUM($L167:$N167)),"")</f>
        <v/>
      </c>
      <c r="U167" s="54">
        <f>IFERROR(IF($A167="","",$I167/$F167),"")</f>
        <v/>
      </c>
      <c r="V167" s="54">
        <f>IFERROR(IF($A167="","",$I167/$C167),"")</f>
        <v/>
      </c>
      <c r="W167" s="53" t="n"/>
      <c r="X167" s="53" t="n"/>
      <c r="Y167" s="53" t="n"/>
      <c r="Z167" s="54">
        <f>IFERROR(IF($A167="","",$W167*'Dashboard'!$B$12),"")</f>
        <v/>
      </c>
      <c r="AA167" s="54">
        <f>IFERROR(IF($A167="","",$Y167-$Z167),"")</f>
        <v/>
      </c>
      <c r="AB167" s="53" t="n"/>
      <c r="AC167" s="54">
        <f>IFERROR(IF($A167="","",$X167*'Dashboard'!$B$13),"")</f>
        <v/>
      </c>
      <c r="AD167" s="54">
        <f>IFERROR(IF($A167="","",$AB167-$AC167),"")</f>
        <v/>
      </c>
      <c r="AE167" s="53" t="n"/>
      <c r="AF167" s="53" t="n"/>
      <c r="AG167" s="54">
        <f>IFERROR(IF($A167="","",$AE167*'Dashboard'!$B$14),"")</f>
        <v/>
      </c>
      <c r="AH167" s="54">
        <f>IFERROR(IF($A167="","",$AF167-$AG167),"")</f>
        <v/>
      </c>
      <c r="AI167" s="54">
        <f>IFERROR(IF($A167="","",SUM($Y167,$AB167,$AF167)),"")</f>
        <v/>
      </c>
      <c r="AJ167" s="54">
        <f>IFERROR(IF($A167="","",$R167+$AI167),"")</f>
        <v/>
      </c>
      <c r="AK167" s="53" t="n"/>
      <c r="AL167" s="53" t="n"/>
      <c r="AM167" s="53" t="n"/>
      <c r="AN167" s="53" t="n"/>
      <c r="AO167" s="53" t="n"/>
      <c r="AP167" s="54">
        <f>IFERROR(IF($A167="","",SUM($AK167:$AO167)),"")</f>
        <v/>
      </c>
      <c r="AQ167" s="54">
        <f>IFERROR(IF($A167="","",$AP167-$AJ167),"")</f>
        <v/>
      </c>
      <c r="AR167" s="30">
        <f>IFERROR(IF($A167="","",IF(AND($AQ167&lt;='Dashboard'!$B$11,$AQ167&gt;=0-'Dashboard'!$B$11),"Balanced","Investigate")),"")</f>
        <v/>
      </c>
      <c r="AS167" s="36" t="n"/>
      <c r="AT167" s="36" t="n"/>
      <c r="AU167" s="36" t="n"/>
      <c r="AV167" s="52" t="n"/>
      <c r="AW167" s="36" t="n"/>
      <c r="AX167" s="37">
        <f>IFERROR(IF($A167="","",IF($AS167="","Missing preparer",IF($F167&gt;$E167,"Rooms sold exceed sellable rooms",IF(OR($AQ167&gt;'Dashboard'!$B$11,$AQ167&lt;0-'Dashboard'!$B$11),"Reconciliation exception","OK")))),"")</f>
        <v/>
      </c>
    </row>
    <row r="168">
      <c r="A168" s="52" t="n"/>
      <c r="B168" s="30">
        <f>IFERROR(IF($A168="","",VLOOKUP(MOD($A168-DATE(2026,1,5),7),'Instructions'!$H$2:$I$8,2,0)),"")</f>
        <v/>
      </c>
      <c r="C168" s="31" t="n"/>
      <c r="D168" s="31" t="n"/>
      <c r="E168" s="32">
        <f>IFERROR(IF($A168="","",MAX(0,$C168-$D168)),"")</f>
        <v/>
      </c>
      <c r="F168" s="31" t="n"/>
      <c r="G168" s="31" t="n"/>
      <c r="H168" s="33">
        <f>IFERROR(IF($A168="","",$F168/$E168),"")</f>
        <v/>
      </c>
      <c r="I168" s="53" t="n"/>
      <c r="J168" s="53" t="n"/>
      <c r="K168" s="53" t="n"/>
      <c r="L168" s="53" t="n"/>
      <c r="M168" s="53" t="n"/>
      <c r="N168" s="53" t="n"/>
      <c r="O168" s="54">
        <f>IFERROR(IF($A168="","",SUM($I168:$N168)),"")</f>
        <v/>
      </c>
      <c r="P168" s="53" t="n"/>
      <c r="Q168" s="53" t="n"/>
      <c r="R168" s="54">
        <f>IFERROR(IF($A168="","",$O168-$P168+$Q168),"")</f>
        <v/>
      </c>
      <c r="S168" s="54">
        <f>IFERROR(IF($A168="","",SUM($J168:$K168)),"")</f>
        <v/>
      </c>
      <c r="T168" s="54">
        <f>IFERROR(IF($A168="","",SUM($L168:$N168)),"")</f>
        <v/>
      </c>
      <c r="U168" s="54">
        <f>IFERROR(IF($A168="","",$I168/$F168),"")</f>
        <v/>
      </c>
      <c r="V168" s="54">
        <f>IFERROR(IF($A168="","",$I168/$C168),"")</f>
        <v/>
      </c>
      <c r="W168" s="53" t="n"/>
      <c r="X168" s="53" t="n"/>
      <c r="Y168" s="53" t="n"/>
      <c r="Z168" s="54">
        <f>IFERROR(IF($A168="","",$W168*'Dashboard'!$B$12),"")</f>
        <v/>
      </c>
      <c r="AA168" s="54">
        <f>IFERROR(IF($A168="","",$Y168-$Z168),"")</f>
        <v/>
      </c>
      <c r="AB168" s="53" t="n"/>
      <c r="AC168" s="54">
        <f>IFERROR(IF($A168="","",$X168*'Dashboard'!$B$13),"")</f>
        <v/>
      </c>
      <c r="AD168" s="54">
        <f>IFERROR(IF($A168="","",$AB168-$AC168),"")</f>
        <v/>
      </c>
      <c r="AE168" s="53" t="n"/>
      <c r="AF168" s="53" t="n"/>
      <c r="AG168" s="54">
        <f>IFERROR(IF($A168="","",$AE168*'Dashboard'!$B$14),"")</f>
        <v/>
      </c>
      <c r="AH168" s="54">
        <f>IFERROR(IF($A168="","",$AF168-$AG168),"")</f>
        <v/>
      </c>
      <c r="AI168" s="54">
        <f>IFERROR(IF($A168="","",SUM($Y168,$AB168,$AF168)),"")</f>
        <v/>
      </c>
      <c r="AJ168" s="54">
        <f>IFERROR(IF($A168="","",$R168+$AI168),"")</f>
        <v/>
      </c>
      <c r="AK168" s="53" t="n"/>
      <c r="AL168" s="53" t="n"/>
      <c r="AM168" s="53" t="n"/>
      <c r="AN168" s="53" t="n"/>
      <c r="AO168" s="53" t="n"/>
      <c r="AP168" s="54">
        <f>IFERROR(IF($A168="","",SUM($AK168:$AO168)),"")</f>
        <v/>
      </c>
      <c r="AQ168" s="54">
        <f>IFERROR(IF($A168="","",$AP168-$AJ168),"")</f>
        <v/>
      </c>
      <c r="AR168" s="30">
        <f>IFERROR(IF($A168="","",IF(AND($AQ168&lt;='Dashboard'!$B$11,$AQ168&gt;=0-'Dashboard'!$B$11),"Balanced","Investigate")),"")</f>
        <v/>
      </c>
      <c r="AS168" s="36" t="n"/>
      <c r="AT168" s="36" t="n"/>
      <c r="AU168" s="36" t="n"/>
      <c r="AV168" s="52" t="n"/>
      <c r="AW168" s="36" t="n"/>
      <c r="AX168" s="37">
        <f>IFERROR(IF($A168="","",IF($AS168="","Missing preparer",IF($F168&gt;$E168,"Rooms sold exceed sellable rooms",IF(OR($AQ168&gt;'Dashboard'!$B$11,$AQ168&lt;0-'Dashboard'!$B$11),"Reconciliation exception","OK")))),"")</f>
        <v/>
      </c>
    </row>
    <row r="169">
      <c r="A169" s="52" t="n"/>
      <c r="B169" s="30">
        <f>IFERROR(IF($A169="","",VLOOKUP(MOD($A169-DATE(2026,1,5),7),'Instructions'!$H$2:$I$8,2,0)),"")</f>
        <v/>
      </c>
      <c r="C169" s="31" t="n"/>
      <c r="D169" s="31" t="n"/>
      <c r="E169" s="32">
        <f>IFERROR(IF($A169="","",MAX(0,$C169-$D169)),"")</f>
        <v/>
      </c>
      <c r="F169" s="31" t="n"/>
      <c r="G169" s="31" t="n"/>
      <c r="H169" s="33">
        <f>IFERROR(IF($A169="","",$F169/$E169),"")</f>
        <v/>
      </c>
      <c r="I169" s="53" t="n"/>
      <c r="J169" s="53" t="n"/>
      <c r="K169" s="53" t="n"/>
      <c r="L169" s="53" t="n"/>
      <c r="M169" s="53" t="n"/>
      <c r="N169" s="53" t="n"/>
      <c r="O169" s="54">
        <f>IFERROR(IF($A169="","",SUM($I169:$N169)),"")</f>
        <v/>
      </c>
      <c r="P169" s="53" t="n"/>
      <c r="Q169" s="53" t="n"/>
      <c r="R169" s="54">
        <f>IFERROR(IF($A169="","",$O169-$P169+$Q169),"")</f>
        <v/>
      </c>
      <c r="S169" s="54">
        <f>IFERROR(IF($A169="","",SUM($J169:$K169)),"")</f>
        <v/>
      </c>
      <c r="T169" s="54">
        <f>IFERROR(IF($A169="","",SUM($L169:$N169)),"")</f>
        <v/>
      </c>
      <c r="U169" s="54">
        <f>IFERROR(IF($A169="","",$I169/$F169),"")</f>
        <v/>
      </c>
      <c r="V169" s="54">
        <f>IFERROR(IF($A169="","",$I169/$C169),"")</f>
        <v/>
      </c>
      <c r="W169" s="53" t="n"/>
      <c r="X169" s="53" t="n"/>
      <c r="Y169" s="53" t="n"/>
      <c r="Z169" s="54">
        <f>IFERROR(IF($A169="","",$W169*'Dashboard'!$B$12),"")</f>
        <v/>
      </c>
      <c r="AA169" s="54">
        <f>IFERROR(IF($A169="","",$Y169-$Z169),"")</f>
        <v/>
      </c>
      <c r="AB169" s="53" t="n"/>
      <c r="AC169" s="54">
        <f>IFERROR(IF($A169="","",$X169*'Dashboard'!$B$13),"")</f>
        <v/>
      </c>
      <c r="AD169" s="54">
        <f>IFERROR(IF($A169="","",$AB169-$AC169),"")</f>
        <v/>
      </c>
      <c r="AE169" s="53" t="n"/>
      <c r="AF169" s="53" t="n"/>
      <c r="AG169" s="54">
        <f>IFERROR(IF($A169="","",$AE169*'Dashboard'!$B$14),"")</f>
        <v/>
      </c>
      <c r="AH169" s="54">
        <f>IFERROR(IF($A169="","",$AF169-$AG169),"")</f>
        <v/>
      </c>
      <c r="AI169" s="54">
        <f>IFERROR(IF($A169="","",SUM($Y169,$AB169,$AF169)),"")</f>
        <v/>
      </c>
      <c r="AJ169" s="54">
        <f>IFERROR(IF($A169="","",$R169+$AI169),"")</f>
        <v/>
      </c>
      <c r="AK169" s="53" t="n"/>
      <c r="AL169" s="53" t="n"/>
      <c r="AM169" s="53" t="n"/>
      <c r="AN169" s="53" t="n"/>
      <c r="AO169" s="53" t="n"/>
      <c r="AP169" s="54">
        <f>IFERROR(IF($A169="","",SUM($AK169:$AO169)),"")</f>
        <v/>
      </c>
      <c r="AQ169" s="54">
        <f>IFERROR(IF($A169="","",$AP169-$AJ169),"")</f>
        <v/>
      </c>
      <c r="AR169" s="30">
        <f>IFERROR(IF($A169="","",IF(AND($AQ169&lt;='Dashboard'!$B$11,$AQ169&gt;=0-'Dashboard'!$B$11),"Balanced","Investigate")),"")</f>
        <v/>
      </c>
      <c r="AS169" s="36" t="n"/>
      <c r="AT169" s="36" t="n"/>
      <c r="AU169" s="36" t="n"/>
      <c r="AV169" s="52" t="n"/>
      <c r="AW169" s="36" t="n"/>
      <c r="AX169" s="37">
        <f>IFERROR(IF($A169="","",IF($AS169="","Missing preparer",IF($F169&gt;$E169,"Rooms sold exceed sellable rooms",IF(OR($AQ169&gt;'Dashboard'!$B$11,$AQ169&lt;0-'Dashboard'!$B$11),"Reconciliation exception","OK")))),"")</f>
        <v/>
      </c>
    </row>
    <row r="170">
      <c r="A170" s="52" t="n"/>
      <c r="B170" s="30">
        <f>IFERROR(IF($A170="","",VLOOKUP(MOD($A170-DATE(2026,1,5),7),'Instructions'!$H$2:$I$8,2,0)),"")</f>
        <v/>
      </c>
      <c r="C170" s="31" t="n"/>
      <c r="D170" s="31" t="n"/>
      <c r="E170" s="32">
        <f>IFERROR(IF($A170="","",MAX(0,$C170-$D170)),"")</f>
        <v/>
      </c>
      <c r="F170" s="31" t="n"/>
      <c r="G170" s="31" t="n"/>
      <c r="H170" s="33">
        <f>IFERROR(IF($A170="","",$F170/$E170),"")</f>
        <v/>
      </c>
      <c r="I170" s="53" t="n"/>
      <c r="J170" s="53" t="n"/>
      <c r="K170" s="53" t="n"/>
      <c r="L170" s="53" t="n"/>
      <c r="M170" s="53" t="n"/>
      <c r="N170" s="53" t="n"/>
      <c r="O170" s="54">
        <f>IFERROR(IF($A170="","",SUM($I170:$N170)),"")</f>
        <v/>
      </c>
      <c r="P170" s="53" t="n"/>
      <c r="Q170" s="53" t="n"/>
      <c r="R170" s="54">
        <f>IFERROR(IF($A170="","",$O170-$P170+$Q170),"")</f>
        <v/>
      </c>
      <c r="S170" s="54">
        <f>IFERROR(IF($A170="","",SUM($J170:$K170)),"")</f>
        <v/>
      </c>
      <c r="T170" s="54">
        <f>IFERROR(IF($A170="","",SUM($L170:$N170)),"")</f>
        <v/>
      </c>
      <c r="U170" s="54">
        <f>IFERROR(IF($A170="","",$I170/$F170),"")</f>
        <v/>
      </c>
      <c r="V170" s="54">
        <f>IFERROR(IF($A170="","",$I170/$C170),"")</f>
        <v/>
      </c>
      <c r="W170" s="53" t="n"/>
      <c r="X170" s="53" t="n"/>
      <c r="Y170" s="53" t="n"/>
      <c r="Z170" s="54">
        <f>IFERROR(IF($A170="","",$W170*'Dashboard'!$B$12),"")</f>
        <v/>
      </c>
      <c r="AA170" s="54">
        <f>IFERROR(IF($A170="","",$Y170-$Z170),"")</f>
        <v/>
      </c>
      <c r="AB170" s="53" t="n"/>
      <c r="AC170" s="54">
        <f>IFERROR(IF($A170="","",$X170*'Dashboard'!$B$13),"")</f>
        <v/>
      </c>
      <c r="AD170" s="54">
        <f>IFERROR(IF($A170="","",$AB170-$AC170),"")</f>
        <v/>
      </c>
      <c r="AE170" s="53" t="n"/>
      <c r="AF170" s="53" t="n"/>
      <c r="AG170" s="54">
        <f>IFERROR(IF($A170="","",$AE170*'Dashboard'!$B$14),"")</f>
        <v/>
      </c>
      <c r="AH170" s="54">
        <f>IFERROR(IF($A170="","",$AF170-$AG170),"")</f>
        <v/>
      </c>
      <c r="AI170" s="54">
        <f>IFERROR(IF($A170="","",SUM($Y170,$AB170,$AF170)),"")</f>
        <v/>
      </c>
      <c r="AJ170" s="54">
        <f>IFERROR(IF($A170="","",$R170+$AI170),"")</f>
        <v/>
      </c>
      <c r="AK170" s="53" t="n"/>
      <c r="AL170" s="53" t="n"/>
      <c r="AM170" s="53" t="n"/>
      <c r="AN170" s="53" t="n"/>
      <c r="AO170" s="53" t="n"/>
      <c r="AP170" s="54">
        <f>IFERROR(IF($A170="","",SUM($AK170:$AO170)),"")</f>
        <v/>
      </c>
      <c r="AQ170" s="54">
        <f>IFERROR(IF($A170="","",$AP170-$AJ170),"")</f>
        <v/>
      </c>
      <c r="AR170" s="30">
        <f>IFERROR(IF($A170="","",IF(AND($AQ170&lt;='Dashboard'!$B$11,$AQ170&gt;=0-'Dashboard'!$B$11),"Balanced","Investigate")),"")</f>
        <v/>
      </c>
      <c r="AS170" s="36" t="n"/>
      <c r="AT170" s="36" t="n"/>
      <c r="AU170" s="36" t="n"/>
      <c r="AV170" s="52" t="n"/>
      <c r="AW170" s="36" t="n"/>
      <c r="AX170" s="37">
        <f>IFERROR(IF($A170="","",IF($AS170="","Missing preparer",IF($F170&gt;$E170,"Rooms sold exceed sellable rooms",IF(OR($AQ170&gt;'Dashboard'!$B$11,$AQ170&lt;0-'Dashboard'!$B$11),"Reconciliation exception","OK")))),"")</f>
        <v/>
      </c>
    </row>
    <row r="171">
      <c r="A171" s="52" t="n"/>
      <c r="B171" s="30">
        <f>IFERROR(IF($A171="","",VLOOKUP(MOD($A171-DATE(2026,1,5),7),'Instructions'!$H$2:$I$8,2,0)),"")</f>
        <v/>
      </c>
      <c r="C171" s="31" t="n"/>
      <c r="D171" s="31" t="n"/>
      <c r="E171" s="32">
        <f>IFERROR(IF($A171="","",MAX(0,$C171-$D171)),"")</f>
        <v/>
      </c>
      <c r="F171" s="31" t="n"/>
      <c r="G171" s="31" t="n"/>
      <c r="H171" s="33">
        <f>IFERROR(IF($A171="","",$F171/$E171),"")</f>
        <v/>
      </c>
      <c r="I171" s="53" t="n"/>
      <c r="J171" s="53" t="n"/>
      <c r="K171" s="53" t="n"/>
      <c r="L171" s="53" t="n"/>
      <c r="M171" s="53" t="n"/>
      <c r="N171" s="53" t="n"/>
      <c r="O171" s="54">
        <f>IFERROR(IF($A171="","",SUM($I171:$N171)),"")</f>
        <v/>
      </c>
      <c r="P171" s="53" t="n"/>
      <c r="Q171" s="53" t="n"/>
      <c r="R171" s="54">
        <f>IFERROR(IF($A171="","",$O171-$P171+$Q171),"")</f>
        <v/>
      </c>
      <c r="S171" s="54">
        <f>IFERROR(IF($A171="","",SUM($J171:$K171)),"")</f>
        <v/>
      </c>
      <c r="T171" s="54">
        <f>IFERROR(IF($A171="","",SUM($L171:$N171)),"")</f>
        <v/>
      </c>
      <c r="U171" s="54">
        <f>IFERROR(IF($A171="","",$I171/$F171),"")</f>
        <v/>
      </c>
      <c r="V171" s="54">
        <f>IFERROR(IF($A171="","",$I171/$C171),"")</f>
        <v/>
      </c>
      <c r="W171" s="53" t="n"/>
      <c r="X171" s="53" t="n"/>
      <c r="Y171" s="53" t="n"/>
      <c r="Z171" s="54">
        <f>IFERROR(IF($A171="","",$W171*'Dashboard'!$B$12),"")</f>
        <v/>
      </c>
      <c r="AA171" s="54">
        <f>IFERROR(IF($A171="","",$Y171-$Z171),"")</f>
        <v/>
      </c>
      <c r="AB171" s="53" t="n"/>
      <c r="AC171" s="54">
        <f>IFERROR(IF($A171="","",$X171*'Dashboard'!$B$13),"")</f>
        <v/>
      </c>
      <c r="AD171" s="54">
        <f>IFERROR(IF($A171="","",$AB171-$AC171),"")</f>
        <v/>
      </c>
      <c r="AE171" s="53" t="n"/>
      <c r="AF171" s="53" t="n"/>
      <c r="AG171" s="54">
        <f>IFERROR(IF($A171="","",$AE171*'Dashboard'!$B$14),"")</f>
        <v/>
      </c>
      <c r="AH171" s="54">
        <f>IFERROR(IF($A171="","",$AF171-$AG171),"")</f>
        <v/>
      </c>
      <c r="AI171" s="54">
        <f>IFERROR(IF($A171="","",SUM($Y171,$AB171,$AF171)),"")</f>
        <v/>
      </c>
      <c r="AJ171" s="54">
        <f>IFERROR(IF($A171="","",$R171+$AI171),"")</f>
        <v/>
      </c>
      <c r="AK171" s="53" t="n"/>
      <c r="AL171" s="53" t="n"/>
      <c r="AM171" s="53" t="n"/>
      <c r="AN171" s="53" t="n"/>
      <c r="AO171" s="53" t="n"/>
      <c r="AP171" s="54">
        <f>IFERROR(IF($A171="","",SUM($AK171:$AO171)),"")</f>
        <v/>
      </c>
      <c r="AQ171" s="54">
        <f>IFERROR(IF($A171="","",$AP171-$AJ171),"")</f>
        <v/>
      </c>
      <c r="AR171" s="30">
        <f>IFERROR(IF($A171="","",IF(AND($AQ171&lt;='Dashboard'!$B$11,$AQ171&gt;=0-'Dashboard'!$B$11),"Balanced","Investigate")),"")</f>
        <v/>
      </c>
      <c r="AS171" s="36" t="n"/>
      <c r="AT171" s="36" t="n"/>
      <c r="AU171" s="36" t="n"/>
      <c r="AV171" s="52" t="n"/>
      <c r="AW171" s="36" t="n"/>
      <c r="AX171" s="37">
        <f>IFERROR(IF($A171="","",IF($AS171="","Missing preparer",IF($F171&gt;$E171,"Rooms sold exceed sellable rooms",IF(OR($AQ171&gt;'Dashboard'!$B$11,$AQ171&lt;0-'Dashboard'!$B$11),"Reconciliation exception","OK")))),"")</f>
        <v/>
      </c>
    </row>
    <row r="172">
      <c r="A172" s="52" t="n"/>
      <c r="B172" s="30">
        <f>IFERROR(IF($A172="","",VLOOKUP(MOD($A172-DATE(2026,1,5),7),'Instructions'!$H$2:$I$8,2,0)),"")</f>
        <v/>
      </c>
      <c r="C172" s="31" t="n"/>
      <c r="D172" s="31" t="n"/>
      <c r="E172" s="32">
        <f>IFERROR(IF($A172="","",MAX(0,$C172-$D172)),"")</f>
        <v/>
      </c>
      <c r="F172" s="31" t="n"/>
      <c r="G172" s="31" t="n"/>
      <c r="H172" s="33">
        <f>IFERROR(IF($A172="","",$F172/$E172),"")</f>
        <v/>
      </c>
      <c r="I172" s="53" t="n"/>
      <c r="J172" s="53" t="n"/>
      <c r="K172" s="53" t="n"/>
      <c r="L172" s="53" t="n"/>
      <c r="M172" s="53" t="n"/>
      <c r="N172" s="53" t="n"/>
      <c r="O172" s="54">
        <f>IFERROR(IF($A172="","",SUM($I172:$N172)),"")</f>
        <v/>
      </c>
      <c r="P172" s="53" t="n"/>
      <c r="Q172" s="53" t="n"/>
      <c r="R172" s="54">
        <f>IFERROR(IF($A172="","",$O172-$P172+$Q172),"")</f>
        <v/>
      </c>
      <c r="S172" s="54">
        <f>IFERROR(IF($A172="","",SUM($J172:$K172)),"")</f>
        <v/>
      </c>
      <c r="T172" s="54">
        <f>IFERROR(IF($A172="","",SUM($L172:$N172)),"")</f>
        <v/>
      </c>
      <c r="U172" s="54">
        <f>IFERROR(IF($A172="","",$I172/$F172),"")</f>
        <v/>
      </c>
      <c r="V172" s="54">
        <f>IFERROR(IF($A172="","",$I172/$C172),"")</f>
        <v/>
      </c>
      <c r="W172" s="53" t="n"/>
      <c r="X172" s="53" t="n"/>
      <c r="Y172" s="53" t="n"/>
      <c r="Z172" s="54">
        <f>IFERROR(IF($A172="","",$W172*'Dashboard'!$B$12),"")</f>
        <v/>
      </c>
      <c r="AA172" s="54">
        <f>IFERROR(IF($A172="","",$Y172-$Z172),"")</f>
        <v/>
      </c>
      <c r="AB172" s="53" t="n"/>
      <c r="AC172" s="54">
        <f>IFERROR(IF($A172="","",$X172*'Dashboard'!$B$13),"")</f>
        <v/>
      </c>
      <c r="AD172" s="54">
        <f>IFERROR(IF($A172="","",$AB172-$AC172),"")</f>
        <v/>
      </c>
      <c r="AE172" s="53" t="n"/>
      <c r="AF172" s="53" t="n"/>
      <c r="AG172" s="54">
        <f>IFERROR(IF($A172="","",$AE172*'Dashboard'!$B$14),"")</f>
        <v/>
      </c>
      <c r="AH172" s="54">
        <f>IFERROR(IF($A172="","",$AF172-$AG172),"")</f>
        <v/>
      </c>
      <c r="AI172" s="54">
        <f>IFERROR(IF($A172="","",SUM($Y172,$AB172,$AF172)),"")</f>
        <v/>
      </c>
      <c r="AJ172" s="54">
        <f>IFERROR(IF($A172="","",$R172+$AI172),"")</f>
        <v/>
      </c>
      <c r="AK172" s="53" t="n"/>
      <c r="AL172" s="53" t="n"/>
      <c r="AM172" s="53" t="n"/>
      <c r="AN172" s="53" t="n"/>
      <c r="AO172" s="53" t="n"/>
      <c r="AP172" s="54">
        <f>IFERROR(IF($A172="","",SUM($AK172:$AO172)),"")</f>
        <v/>
      </c>
      <c r="AQ172" s="54">
        <f>IFERROR(IF($A172="","",$AP172-$AJ172),"")</f>
        <v/>
      </c>
      <c r="AR172" s="30">
        <f>IFERROR(IF($A172="","",IF(AND($AQ172&lt;='Dashboard'!$B$11,$AQ172&gt;=0-'Dashboard'!$B$11),"Balanced","Investigate")),"")</f>
        <v/>
      </c>
      <c r="AS172" s="36" t="n"/>
      <c r="AT172" s="36" t="n"/>
      <c r="AU172" s="36" t="n"/>
      <c r="AV172" s="52" t="n"/>
      <c r="AW172" s="36" t="n"/>
      <c r="AX172" s="37">
        <f>IFERROR(IF($A172="","",IF($AS172="","Missing preparer",IF($F172&gt;$E172,"Rooms sold exceed sellable rooms",IF(OR($AQ172&gt;'Dashboard'!$B$11,$AQ172&lt;0-'Dashboard'!$B$11),"Reconciliation exception","OK")))),"")</f>
        <v/>
      </c>
    </row>
    <row r="173">
      <c r="A173" s="52" t="n"/>
      <c r="B173" s="30">
        <f>IFERROR(IF($A173="","",VLOOKUP(MOD($A173-DATE(2026,1,5),7),'Instructions'!$H$2:$I$8,2,0)),"")</f>
        <v/>
      </c>
      <c r="C173" s="31" t="n"/>
      <c r="D173" s="31" t="n"/>
      <c r="E173" s="32">
        <f>IFERROR(IF($A173="","",MAX(0,$C173-$D173)),"")</f>
        <v/>
      </c>
      <c r="F173" s="31" t="n"/>
      <c r="G173" s="31" t="n"/>
      <c r="H173" s="33">
        <f>IFERROR(IF($A173="","",$F173/$E173),"")</f>
        <v/>
      </c>
      <c r="I173" s="53" t="n"/>
      <c r="J173" s="53" t="n"/>
      <c r="K173" s="53" t="n"/>
      <c r="L173" s="53" t="n"/>
      <c r="M173" s="53" t="n"/>
      <c r="N173" s="53" t="n"/>
      <c r="O173" s="54">
        <f>IFERROR(IF($A173="","",SUM($I173:$N173)),"")</f>
        <v/>
      </c>
      <c r="P173" s="53" t="n"/>
      <c r="Q173" s="53" t="n"/>
      <c r="R173" s="54">
        <f>IFERROR(IF($A173="","",$O173-$P173+$Q173),"")</f>
        <v/>
      </c>
      <c r="S173" s="54">
        <f>IFERROR(IF($A173="","",SUM($J173:$K173)),"")</f>
        <v/>
      </c>
      <c r="T173" s="54">
        <f>IFERROR(IF($A173="","",SUM($L173:$N173)),"")</f>
        <v/>
      </c>
      <c r="U173" s="54">
        <f>IFERROR(IF($A173="","",$I173/$F173),"")</f>
        <v/>
      </c>
      <c r="V173" s="54">
        <f>IFERROR(IF($A173="","",$I173/$C173),"")</f>
        <v/>
      </c>
      <c r="W173" s="53" t="n"/>
      <c r="X173" s="53" t="n"/>
      <c r="Y173" s="53" t="n"/>
      <c r="Z173" s="54">
        <f>IFERROR(IF($A173="","",$W173*'Dashboard'!$B$12),"")</f>
        <v/>
      </c>
      <c r="AA173" s="54">
        <f>IFERROR(IF($A173="","",$Y173-$Z173),"")</f>
        <v/>
      </c>
      <c r="AB173" s="53" t="n"/>
      <c r="AC173" s="54">
        <f>IFERROR(IF($A173="","",$X173*'Dashboard'!$B$13),"")</f>
        <v/>
      </c>
      <c r="AD173" s="54">
        <f>IFERROR(IF($A173="","",$AB173-$AC173),"")</f>
        <v/>
      </c>
      <c r="AE173" s="53" t="n"/>
      <c r="AF173" s="53" t="n"/>
      <c r="AG173" s="54">
        <f>IFERROR(IF($A173="","",$AE173*'Dashboard'!$B$14),"")</f>
        <v/>
      </c>
      <c r="AH173" s="54">
        <f>IFERROR(IF($A173="","",$AF173-$AG173),"")</f>
        <v/>
      </c>
      <c r="AI173" s="54">
        <f>IFERROR(IF($A173="","",SUM($Y173,$AB173,$AF173)),"")</f>
        <v/>
      </c>
      <c r="AJ173" s="54">
        <f>IFERROR(IF($A173="","",$R173+$AI173),"")</f>
        <v/>
      </c>
      <c r="AK173" s="53" t="n"/>
      <c r="AL173" s="53" t="n"/>
      <c r="AM173" s="53" t="n"/>
      <c r="AN173" s="53" t="n"/>
      <c r="AO173" s="53" t="n"/>
      <c r="AP173" s="54">
        <f>IFERROR(IF($A173="","",SUM($AK173:$AO173)),"")</f>
        <v/>
      </c>
      <c r="AQ173" s="54">
        <f>IFERROR(IF($A173="","",$AP173-$AJ173),"")</f>
        <v/>
      </c>
      <c r="AR173" s="30">
        <f>IFERROR(IF($A173="","",IF(AND($AQ173&lt;='Dashboard'!$B$11,$AQ173&gt;=0-'Dashboard'!$B$11),"Balanced","Investigate")),"")</f>
        <v/>
      </c>
      <c r="AS173" s="36" t="n"/>
      <c r="AT173" s="36" t="n"/>
      <c r="AU173" s="36" t="n"/>
      <c r="AV173" s="52" t="n"/>
      <c r="AW173" s="36" t="n"/>
      <c r="AX173" s="37">
        <f>IFERROR(IF($A173="","",IF($AS173="","Missing preparer",IF($F173&gt;$E173,"Rooms sold exceed sellable rooms",IF(OR($AQ173&gt;'Dashboard'!$B$11,$AQ173&lt;0-'Dashboard'!$B$11),"Reconciliation exception","OK")))),"")</f>
        <v/>
      </c>
    </row>
    <row r="174">
      <c r="A174" s="52" t="n"/>
      <c r="B174" s="30">
        <f>IFERROR(IF($A174="","",VLOOKUP(MOD($A174-DATE(2026,1,5),7),'Instructions'!$H$2:$I$8,2,0)),"")</f>
        <v/>
      </c>
      <c r="C174" s="31" t="n"/>
      <c r="D174" s="31" t="n"/>
      <c r="E174" s="32">
        <f>IFERROR(IF($A174="","",MAX(0,$C174-$D174)),"")</f>
        <v/>
      </c>
      <c r="F174" s="31" t="n"/>
      <c r="G174" s="31" t="n"/>
      <c r="H174" s="33">
        <f>IFERROR(IF($A174="","",$F174/$E174),"")</f>
        <v/>
      </c>
      <c r="I174" s="53" t="n"/>
      <c r="J174" s="53" t="n"/>
      <c r="K174" s="53" t="n"/>
      <c r="L174" s="53" t="n"/>
      <c r="M174" s="53" t="n"/>
      <c r="N174" s="53" t="n"/>
      <c r="O174" s="54">
        <f>IFERROR(IF($A174="","",SUM($I174:$N174)),"")</f>
        <v/>
      </c>
      <c r="P174" s="53" t="n"/>
      <c r="Q174" s="53" t="n"/>
      <c r="R174" s="54">
        <f>IFERROR(IF($A174="","",$O174-$P174+$Q174),"")</f>
        <v/>
      </c>
      <c r="S174" s="54">
        <f>IFERROR(IF($A174="","",SUM($J174:$K174)),"")</f>
        <v/>
      </c>
      <c r="T174" s="54">
        <f>IFERROR(IF($A174="","",SUM($L174:$N174)),"")</f>
        <v/>
      </c>
      <c r="U174" s="54">
        <f>IFERROR(IF($A174="","",$I174/$F174),"")</f>
        <v/>
      </c>
      <c r="V174" s="54">
        <f>IFERROR(IF($A174="","",$I174/$C174),"")</f>
        <v/>
      </c>
      <c r="W174" s="53" t="n"/>
      <c r="X174" s="53" t="n"/>
      <c r="Y174" s="53" t="n"/>
      <c r="Z174" s="54">
        <f>IFERROR(IF($A174="","",$W174*'Dashboard'!$B$12),"")</f>
        <v/>
      </c>
      <c r="AA174" s="54">
        <f>IFERROR(IF($A174="","",$Y174-$Z174),"")</f>
        <v/>
      </c>
      <c r="AB174" s="53" t="n"/>
      <c r="AC174" s="54">
        <f>IFERROR(IF($A174="","",$X174*'Dashboard'!$B$13),"")</f>
        <v/>
      </c>
      <c r="AD174" s="54">
        <f>IFERROR(IF($A174="","",$AB174-$AC174),"")</f>
        <v/>
      </c>
      <c r="AE174" s="53" t="n"/>
      <c r="AF174" s="53" t="n"/>
      <c r="AG174" s="54">
        <f>IFERROR(IF($A174="","",$AE174*'Dashboard'!$B$14),"")</f>
        <v/>
      </c>
      <c r="AH174" s="54">
        <f>IFERROR(IF($A174="","",$AF174-$AG174),"")</f>
        <v/>
      </c>
      <c r="AI174" s="54">
        <f>IFERROR(IF($A174="","",SUM($Y174,$AB174,$AF174)),"")</f>
        <v/>
      </c>
      <c r="AJ174" s="54">
        <f>IFERROR(IF($A174="","",$R174+$AI174),"")</f>
        <v/>
      </c>
      <c r="AK174" s="53" t="n"/>
      <c r="AL174" s="53" t="n"/>
      <c r="AM174" s="53" t="n"/>
      <c r="AN174" s="53" t="n"/>
      <c r="AO174" s="53" t="n"/>
      <c r="AP174" s="54">
        <f>IFERROR(IF($A174="","",SUM($AK174:$AO174)),"")</f>
        <v/>
      </c>
      <c r="AQ174" s="54">
        <f>IFERROR(IF($A174="","",$AP174-$AJ174),"")</f>
        <v/>
      </c>
      <c r="AR174" s="30">
        <f>IFERROR(IF($A174="","",IF(AND($AQ174&lt;='Dashboard'!$B$11,$AQ174&gt;=0-'Dashboard'!$B$11),"Balanced","Investigate")),"")</f>
        <v/>
      </c>
      <c r="AS174" s="36" t="n"/>
      <c r="AT174" s="36" t="n"/>
      <c r="AU174" s="36" t="n"/>
      <c r="AV174" s="52" t="n"/>
      <c r="AW174" s="36" t="n"/>
      <c r="AX174" s="37">
        <f>IFERROR(IF($A174="","",IF($AS174="","Missing preparer",IF($F174&gt;$E174,"Rooms sold exceed sellable rooms",IF(OR($AQ174&gt;'Dashboard'!$B$11,$AQ174&lt;0-'Dashboard'!$B$11),"Reconciliation exception","OK")))),"")</f>
        <v/>
      </c>
    </row>
    <row r="175">
      <c r="A175" s="52" t="n"/>
      <c r="B175" s="30">
        <f>IFERROR(IF($A175="","",VLOOKUP(MOD($A175-DATE(2026,1,5),7),'Instructions'!$H$2:$I$8,2,0)),"")</f>
        <v/>
      </c>
      <c r="C175" s="31" t="n"/>
      <c r="D175" s="31" t="n"/>
      <c r="E175" s="32">
        <f>IFERROR(IF($A175="","",MAX(0,$C175-$D175)),"")</f>
        <v/>
      </c>
      <c r="F175" s="31" t="n"/>
      <c r="G175" s="31" t="n"/>
      <c r="H175" s="33">
        <f>IFERROR(IF($A175="","",$F175/$E175),"")</f>
        <v/>
      </c>
      <c r="I175" s="53" t="n"/>
      <c r="J175" s="53" t="n"/>
      <c r="K175" s="53" t="n"/>
      <c r="L175" s="53" t="n"/>
      <c r="M175" s="53" t="n"/>
      <c r="N175" s="53" t="n"/>
      <c r="O175" s="54">
        <f>IFERROR(IF($A175="","",SUM($I175:$N175)),"")</f>
        <v/>
      </c>
      <c r="P175" s="53" t="n"/>
      <c r="Q175" s="53" t="n"/>
      <c r="R175" s="54">
        <f>IFERROR(IF($A175="","",$O175-$P175+$Q175),"")</f>
        <v/>
      </c>
      <c r="S175" s="54">
        <f>IFERROR(IF($A175="","",SUM($J175:$K175)),"")</f>
        <v/>
      </c>
      <c r="T175" s="54">
        <f>IFERROR(IF($A175="","",SUM($L175:$N175)),"")</f>
        <v/>
      </c>
      <c r="U175" s="54">
        <f>IFERROR(IF($A175="","",$I175/$F175),"")</f>
        <v/>
      </c>
      <c r="V175" s="54">
        <f>IFERROR(IF($A175="","",$I175/$C175),"")</f>
        <v/>
      </c>
      <c r="W175" s="53" t="n"/>
      <c r="X175" s="53" t="n"/>
      <c r="Y175" s="53" t="n"/>
      <c r="Z175" s="54">
        <f>IFERROR(IF($A175="","",$W175*'Dashboard'!$B$12),"")</f>
        <v/>
      </c>
      <c r="AA175" s="54">
        <f>IFERROR(IF($A175="","",$Y175-$Z175),"")</f>
        <v/>
      </c>
      <c r="AB175" s="53" t="n"/>
      <c r="AC175" s="54">
        <f>IFERROR(IF($A175="","",$X175*'Dashboard'!$B$13),"")</f>
        <v/>
      </c>
      <c r="AD175" s="54">
        <f>IFERROR(IF($A175="","",$AB175-$AC175),"")</f>
        <v/>
      </c>
      <c r="AE175" s="53" t="n"/>
      <c r="AF175" s="53" t="n"/>
      <c r="AG175" s="54">
        <f>IFERROR(IF($A175="","",$AE175*'Dashboard'!$B$14),"")</f>
        <v/>
      </c>
      <c r="AH175" s="54">
        <f>IFERROR(IF($A175="","",$AF175-$AG175),"")</f>
        <v/>
      </c>
      <c r="AI175" s="54">
        <f>IFERROR(IF($A175="","",SUM($Y175,$AB175,$AF175)),"")</f>
        <v/>
      </c>
      <c r="AJ175" s="54">
        <f>IFERROR(IF($A175="","",$R175+$AI175),"")</f>
        <v/>
      </c>
      <c r="AK175" s="53" t="n"/>
      <c r="AL175" s="53" t="n"/>
      <c r="AM175" s="53" t="n"/>
      <c r="AN175" s="53" t="n"/>
      <c r="AO175" s="53" t="n"/>
      <c r="AP175" s="54">
        <f>IFERROR(IF($A175="","",SUM($AK175:$AO175)),"")</f>
        <v/>
      </c>
      <c r="AQ175" s="54">
        <f>IFERROR(IF($A175="","",$AP175-$AJ175),"")</f>
        <v/>
      </c>
      <c r="AR175" s="30">
        <f>IFERROR(IF($A175="","",IF(AND($AQ175&lt;='Dashboard'!$B$11,$AQ175&gt;=0-'Dashboard'!$B$11),"Balanced","Investigate")),"")</f>
        <v/>
      </c>
      <c r="AS175" s="36" t="n"/>
      <c r="AT175" s="36" t="n"/>
      <c r="AU175" s="36" t="n"/>
      <c r="AV175" s="52" t="n"/>
      <c r="AW175" s="36" t="n"/>
      <c r="AX175" s="37">
        <f>IFERROR(IF($A175="","",IF($AS175="","Missing preparer",IF($F175&gt;$E175,"Rooms sold exceed sellable rooms",IF(OR($AQ175&gt;'Dashboard'!$B$11,$AQ175&lt;0-'Dashboard'!$B$11),"Reconciliation exception","OK")))),"")</f>
        <v/>
      </c>
    </row>
    <row r="176">
      <c r="A176" s="52" t="n"/>
      <c r="B176" s="30">
        <f>IFERROR(IF($A176="","",VLOOKUP(MOD($A176-DATE(2026,1,5),7),'Instructions'!$H$2:$I$8,2,0)),"")</f>
        <v/>
      </c>
      <c r="C176" s="31" t="n"/>
      <c r="D176" s="31" t="n"/>
      <c r="E176" s="32">
        <f>IFERROR(IF($A176="","",MAX(0,$C176-$D176)),"")</f>
        <v/>
      </c>
      <c r="F176" s="31" t="n"/>
      <c r="G176" s="31" t="n"/>
      <c r="H176" s="33">
        <f>IFERROR(IF($A176="","",$F176/$E176),"")</f>
        <v/>
      </c>
      <c r="I176" s="53" t="n"/>
      <c r="J176" s="53" t="n"/>
      <c r="K176" s="53" t="n"/>
      <c r="L176" s="53" t="n"/>
      <c r="M176" s="53" t="n"/>
      <c r="N176" s="53" t="n"/>
      <c r="O176" s="54">
        <f>IFERROR(IF($A176="","",SUM($I176:$N176)),"")</f>
        <v/>
      </c>
      <c r="P176" s="53" t="n"/>
      <c r="Q176" s="53" t="n"/>
      <c r="R176" s="54">
        <f>IFERROR(IF($A176="","",$O176-$P176+$Q176),"")</f>
        <v/>
      </c>
      <c r="S176" s="54">
        <f>IFERROR(IF($A176="","",SUM($J176:$K176)),"")</f>
        <v/>
      </c>
      <c r="T176" s="54">
        <f>IFERROR(IF($A176="","",SUM($L176:$N176)),"")</f>
        <v/>
      </c>
      <c r="U176" s="54">
        <f>IFERROR(IF($A176="","",$I176/$F176),"")</f>
        <v/>
      </c>
      <c r="V176" s="54">
        <f>IFERROR(IF($A176="","",$I176/$C176),"")</f>
        <v/>
      </c>
      <c r="W176" s="53" t="n"/>
      <c r="X176" s="53" t="n"/>
      <c r="Y176" s="53" t="n"/>
      <c r="Z176" s="54">
        <f>IFERROR(IF($A176="","",$W176*'Dashboard'!$B$12),"")</f>
        <v/>
      </c>
      <c r="AA176" s="54">
        <f>IFERROR(IF($A176="","",$Y176-$Z176),"")</f>
        <v/>
      </c>
      <c r="AB176" s="53" t="n"/>
      <c r="AC176" s="54">
        <f>IFERROR(IF($A176="","",$X176*'Dashboard'!$B$13),"")</f>
        <v/>
      </c>
      <c r="AD176" s="54">
        <f>IFERROR(IF($A176="","",$AB176-$AC176),"")</f>
        <v/>
      </c>
      <c r="AE176" s="53" t="n"/>
      <c r="AF176" s="53" t="n"/>
      <c r="AG176" s="54">
        <f>IFERROR(IF($A176="","",$AE176*'Dashboard'!$B$14),"")</f>
        <v/>
      </c>
      <c r="AH176" s="54">
        <f>IFERROR(IF($A176="","",$AF176-$AG176),"")</f>
        <v/>
      </c>
      <c r="AI176" s="54">
        <f>IFERROR(IF($A176="","",SUM($Y176,$AB176,$AF176)),"")</f>
        <v/>
      </c>
      <c r="AJ176" s="54">
        <f>IFERROR(IF($A176="","",$R176+$AI176),"")</f>
        <v/>
      </c>
      <c r="AK176" s="53" t="n"/>
      <c r="AL176" s="53" t="n"/>
      <c r="AM176" s="53" t="n"/>
      <c r="AN176" s="53" t="n"/>
      <c r="AO176" s="53" t="n"/>
      <c r="AP176" s="54">
        <f>IFERROR(IF($A176="","",SUM($AK176:$AO176)),"")</f>
        <v/>
      </c>
      <c r="AQ176" s="54">
        <f>IFERROR(IF($A176="","",$AP176-$AJ176),"")</f>
        <v/>
      </c>
      <c r="AR176" s="30">
        <f>IFERROR(IF($A176="","",IF(AND($AQ176&lt;='Dashboard'!$B$11,$AQ176&gt;=0-'Dashboard'!$B$11),"Balanced","Investigate")),"")</f>
        <v/>
      </c>
      <c r="AS176" s="36" t="n"/>
      <c r="AT176" s="36" t="n"/>
      <c r="AU176" s="36" t="n"/>
      <c r="AV176" s="52" t="n"/>
      <c r="AW176" s="36" t="n"/>
      <c r="AX176" s="37">
        <f>IFERROR(IF($A176="","",IF($AS176="","Missing preparer",IF($F176&gt;$E176,"Rooms sold exceed sellable rooms",IF(OR($AQ176&gt;'Dashboard'!$B$11,$AQ176&lt;0-'Dashboard'!$B$11),"Reconciliation exception","OK")))),"")</f>
        <v/>
      </c>
    </row>
    <row r="177">
      <c r="A177" s="52" t="n"/>
      <c r="B177" s="30">
        <f>IFERROR(IF($A177="","",VLOOKUP(MOD($A177-DATE(2026,1,5),7),'Instructions'!$H$2:$I$8,2,0)),"")</f>
        <v/>
      </c>
      <c r="C177" s="31" t="n"/>
      <c r="D177" s="31" t="n"/>
      <c r="E177" s="32">
        <f>IFERROR(IF($A177="","",MAX(0,$C177-$D177)),"")</f>
        <v/>
      </c>
      <c r="F177" s="31" t="n"/>
      <c r="G177" s="31" t="n"/>
      <c r="H177" s="33">
        <f>IFERROR(IF($A177="","",$F177/$E177),"")</f>
        <v/>
      </c>
      <c r="I177" s="53" t="n"/>
      <c r="J177" s="53" t="n"/>
      <c r="K177" s="53" t="n"/>
      <c r="L177" s="53" t="n"/>
      <c r="M177" s="53" t="n"/>
      <c r="N177" s="53" t="n"/>
      <c r="O177" s="54">
        <f>IFERROR(IF($A177="","",SUM($I177:$N177)),"")</f>
        <v/>
      </c>
      <c r="P177" s="53" t="n"/>
      <c r="Q177" s="53" t="n"/>
      <c r="R177" s="54">
        <f>IFERROR(IF($A177="","",$O177-$P177+$Q177),"")</f>
        <v/>
      </c>
      <c r="S177" s="54">
        <f>IFERROR(IF($A177="","",SUM($J177:$K177)),"")</f>
        <v/>
      </c>
      <c r="T177" s="54">
        <f>IFERROR(IF($A177="","",SUM($L177:$N177)),"")</f>
        <v/>
      </c>
      <c r="U177" s="54">
        <f>IFERROR(IF($A177="","",$I177/$F177),"")</f>
        <v/>
      </c>
      <c r="V177" s="54">
        <f>IFERROR(IF($A177="","",$I177/$C177),"")</f>
        <v/>
      </c>
      <c r="W177" s="53" t="n"/>
      <c r="X177" s="53" t="n"/>
      <c r="Y177" s="53" t="n"/>
      <c r="Z177" s="54">
        <f>IFERROR(IF($A177="","",$W177*'Dashboard'!$B$12),"")</f>
        <v/>
      </c>
      <c r="AA177" s="54">
        <f>IFERROR(IF($A177="","",$Y177-$Z177),"")</f>
        <v/>
      </c>
      <c r="AB177" s="53" t="n"/>
      <c r="AC177" s="54">
        <f>IFERROR(IF($A177="","",$X177*'Dashboard'!$B$13),"")</f>
        <v/>
      </c>
      <c r="AD177" s="54">
        <f>IFERROR(IF($A177="","",$AB177-$AC177),"")</f>
        <v/>
      </c>
      <c r="AE177" s="53" t="n"/>
      <c r="AF177" s="53" t="n"/>
      <c r="AG177" s="54">
        <f>IFERROR(IF($A177="","",$AE177*'Dashboard'!$B$14),"")</f>
        <v/>
      </c>
      <c r="AH177" s="54">
        <f>IFERROR(IF($A177="","",$AF177-$AG177),"")</f>
        <v/>
      </c>
      <c r="AI177" s="54">
        <f>IFERROR(IF($A177="","",SUM($Y177,$AB177,$AF177)),"")</f>
        <v/>
      </c>
      <c r="AJ177" s="54">
        <f>IFERROR(IF($A177="","",$R177+$AI177),"")</f>
        <v/>
      </c>
      <c r="AK177" s="53" t="n"/>
      <c r="AL177" s="53" t="n"/>
      <c r="AM177" s="53" t="n"/>
      <c r="AN177" s="53" t="n"/>
      <c r="AO177" s="53" t="n"/>
      <c r="AP177" s="54">
        <f>IFERROR(IF($A177="","",SUM($AK177:$AO177)),"")</f>
        <v/>
      </c>
      <c r="AQ177" s="54">
        <f>IFERROR(IF($A177="","",$AP177-$AJ177),"")</f>
        <v/>
      </c>
      <c r="AR177" s="30">
        <f>IFERROR(IF($A177="","",IF(AND($AQ177&lt;='Dashboard'!$B$11,$AQ177&gt;=0-'Dashboard'!$B$11),"Balanced","Investigate")),"")</f>
        <v/>
      </c>
      <c r="AS177" s="36" t="n"/>
      <c r="AT177" s="36" t="n"/>
      <c r="AU177" s="36" t="n"/>
      <c r="AV177" s="52" t="n"/>
      <c r="AW177" s="36" t="n"/>
      <c r="AX177" s="37">
        <f>IFERROR(IF($A177="","",IF($AS177="","Missing preparer",IF($F177&gt;$E177,"Rooms sold exceed sellable rooms",IF(OR($AQ177&gt;'Dashboard'!$B$11,$AQ177&lt;0-'Dashboard'!$B$11),"Reconciliation exception","OK")))),"")</f>
        <v/>
      </c>
    </row>
    <row r="178">
      <c r="A178" s="52" t="n"/>
      <c r="B178" s="30">
        <f>IFERROR(IF($A178="","",VLOOKUP(MOD($A178-DATE(2026,1,5),7),'Instructions'!$H$2:$I$8,2,0)),"")</f>
        <v/>
      </c>
      <c r="C178" s="31" t="n"/>
      <c r="D178" s="31" t="n"/>
      <c r="E178" s="32">
        <f>IFERROR(IF($A178="","",MAX(0,$C178-$D178)),"")</f>
        <v/>
      </c>
      <c r="F178" s="31" t="n"/>
      <c r="G178" s="31" t="n"/>
      <c r="H178" s="33">
        <f>IFERROR(IF($A178="","",$F178/$E178),"")</f>
        <v/>
      </c>
      <c r="I178" s="53" t="n"/>
      <c r="J178" s="53" t="n"/>
      <c r="K178" s="53" t="n"/>
      <c r="L178" s="53" t="n"/>
      <c r="M178" s="53" t="n"/>
      <c r="N178" s="53" t="n"/>
      <c r="O178" s="54">
        <f>IFERROR(IF($A178="","",SUM($I178:$N178)),"")</f>
        <v/>
      </c>
      <c r="P178" s="53" t="n"/>
      <c r="Q178" s="53" t="n"/>
      <c r="R178" s="54">
        <f>IFERROR(IF($A178="","",$O178-$P178+$Q178),"")</f>
        <v/>
      </c>
      <c r="S178" s="54">
        <f>IFERROR(IF($A178="","",SUM($J178:$K178)),"")</f>
        <v/>
      </c>
      <c r="T178" s="54">
        <f>IFERROR(IF($A178="","",SUM($L178:$N178)),"")</f>
        <v/>
      </c>
      <c r="U178" s="54">
        <f>IFERROR(IF($A178="","",$I178/$F178),"")</f>
        <v/>
      </c>
      <c r="V178" s="54">
        <f>IFERROR(IF($A178="","",$I178/$C178),"")</f>
        <v/>
      </c>
      <c r="W178" s="53" t="n"/>
      <c r="X178" s="53" t="n"/>
      <c r="Y178" s="53" t="n"/>
      <c r="Z178" s="54">
        <f>IFERROR(IF($A178="","",$W178*'Dashboard'!$B$12),"")</f>
        <v/>
      </c>
      <c r="AA178" s="54">
        <f>IFERROR(IF($A178="","",$Y178-$Z178),"")</f>
        <v/>
      </c>
      <c r="AB178" s="53" t="n"/>
      <c r="AC178" s="54">
        <f>IFERROR(IF($A178="","",$X178*'Dashboard'!$B$13),"")</f>
        <v/>
      </c>
      <c r="AD178" s="54">
        <f>IFERROR(IF($A178="","",$AB178-$AC178),"")</f>
        <v/>
      </c>
      <c r="AE178" s="53" t="n"/>
      <c r="AF178" s="53" t="n"/>
      <c r="AG178" s="54">
        <f>IFERROR(IF($A178="","",$AE178*'Dashboard'!$B$14),"")</f>
        <v/>
      </c>
      <c r="AH178" s="54">
        <f>IFERROR(IF($A178="","",$AF178-$AG178),"")</f>
        <v/>
      </c>
      <c r="AI178" s="54">
        <f>IFERROR(IF($A178="","",SUM($Y178,$AB178,$AF178)),"")</f>
        <v/>
      </c>
      <c r="AJ178" s="54">
        <f>IFERROR(IF($A178="","",$R178+$AI178),"")</f>
        <v/>
      </c>
      <c r="AK178" s="53" t="n"/>
      <c r="AL178" s="53" t="n"/>
      <c r="AM178" s="53" t="n"/>
      <c r="AN178" s="53" t="n"/>
      <c r="AO178" s="53" t="n"/>
      <c r="AP178" s="54">
        <f>IFERROR(IF($A178="","",SUM($AK178:$AO178)),"")</f>
        <v/>
      </c>
      <c r="AQ178" s="54">
        <f>IFERROR(IF($A178="","",$AP178-$AJ178),"")</f>
        <v/>
      </c>
      <c r="AR178" s="30">
        <f>IFERROR(IF($A178="","",IF(AND($AQ178&lt;='Dashboard'!$B$11,$AQ178&gt;=0-'Dashboard'!$B$11),"Balanced","Investigate")),"")</f>
        <v/>
      </c>
      <c r="AS178" s="36" t="n"/>
      <c r="AT178" s="36" t="n"/>
      <c r="AU178" s="36" t="n"/>
      <c r="AV178" s="52" t="n"/>
      <c r="AW178" s="36" t="n"/>
      <c r="AX178" s="37">
        <f>IFERROR(IF($A178="","",IF($AS178="","Missing preparer",IF($F178&gt;$E178,"Rooms sold exceed sellable rooms",IF(OR($AQ178&gt;'Dashboard'!$B$11,$AQ178&lt;0-'Dashboard'!$B$11),"Reconciliation exception","OK")))),"")</f>
        <v/>
      </c>
    </row>
    <row r="179">
      <c r="A179" s="52" t="n"/>
      <c r="B179" s="30">
        <f>IFERROR(IF($A179="","",VLOOKUP(MOD($A179-DATE(2026,1,5),7),'Instructions'!$H$2:$I$8,2,0)),"")</f>
        <v/>
      </c>
      <c r="C179" s="31" t="n"/>
      <c r="D179" s="31" t="n"/>
      <c r="E179" s="32">
        <f>IFERROR(IF($A179="","",MAX(0,$C179-$D179)),"")</f>
        <v/>
      </c>
      <c r="F179" s="31" t="n"/>
      <c r="G179" s="31" t="n"/>
      <c r="H179" s="33">
        <f>IFERROR(IF($A179="","",$F179/$E179),"")</f>
        <v/>
      </c>
      <c r="I179" s="53" t="n"/>
      <c r="J179" s="53" t="n"/>
      <c r="K179" s="53" t="n"/>
      <c r="L179" s="53" t="n"/>
      <c r="M179" s="53" t="n"/>
      <c r="N179" s="53" t="n"/>
      <c r="O179" s="54">
        <f>IFERROR(IF($A179="","",SUM($I179:$N179)),"")</f>
        <v/>
      </c>
      <c r="P179" s="53" t="n"/>
      <c r="Q179" s="53" t="n"/>
      <c r="R179" s="54">
        <f>IFERROR(IF($A179="","",$O179-$P179+$Q179),"")</f>
        <v/>
      </c>
      <c r="S179" s="54">
        <f>IFERROR(IF($A179="","",SUM($J179:$K179)),"")</f>
        <v/>
      </c>
      <c r="T179" s="54">
        <f>IFERROR(IF($A179="","",SUM($L179:$N179)),"")</f>
        <v/>
      </c>
      <c r="U179" s="54">
        <f>IFERROR(IF($A179="","",$I179/$F179),"")</f>
        <v/>
      </c>
      <c r="V179" s="54">
        <f>IFERROR(IF($A179="","",$I179/$C179),"")</f>
        <v/>
      </c>
      <c r="W179" s="53" t="n"/>
      <c r="X179" s="53" t="n"/>
      <c r="Y179" s="53" t="n"/>
      <c r="Z179" s="54">
        <f>IFERROR(IF($A179="","",$W179*'Dashboard'!$B$12),"")</f>
        <v/>
      </c>
      <c r="AA179" s="54">
        <f>IFERROR(IF($A179="","",$Y179-$Z179),"")</f>
        <v/>
      </c>
      <c r="AB179" s="53" t="n"/>
      <c r="AC179" s="54">
        <f>IFERROR(IF($A179="","",$X179*'Dashboard'!$B$13),"")</f>
        <v/>
      </c>
      <c r="AD179" s="54">
        <f>IFERROR(IF($A179="","",$AB179-$AC179),"")</f>
        <v/>
      </c>
      <c r="AE179" s="53" t="n"/>
      <c r="AF179" s="53" t="n"/>
      <c r="AG179" s="54">
        <f>IFERROR(IF($A179="","",$AE179*'Dashboard'!$B$14),"")</f>
        <v/>
      </c>
      <c r="AH179" s="54">
        <f>IFERROR(IF($A179="","",$AF179-$AG179),"")</f>
        <v/>
      </c>
      <c r="AI179" s="54">
        <f>IFERROR(IF($A179="","",SUM($Y179,$AB179,$AF179)),"")</f>
        <v/>
      </c>
      <c r="AJ179" s="54">
        <f>IFERROR(IF($A179="","",$R179+$AI179),"")</f>
        <v/>
      </c>
      <c r="AK179" s="53" t="n"/>
      <c r="AL179" s="53" t="n"/>
      <c r="AM179" s="53" t="n"/>
      <c r="AN179" s="53" t="n"/>
      <c r="AO179" s="53" t="n"/>
      <c r="AP179" s="54">
        <f>IFERROR(IF($A179="","",SUM($AK179:$AO179)),"")</f>
        <v/>
      </c>
      <c r="AQ179" s="54">
        <f>IFERROR(IF($A179="","",$AP179-$AJ179),"")</f>
        <v/>
      </c>
      <c r="AR179" s="30">
        <f>IFERROR(IF($A179="","",IF(AND($AQ179&lt;='Dashboard'!$B$11,$AQ179&gt;=0-'Dashboard'!$B$11),"Balanced","Investigate")),"")</f>
        <v/>
      </c>
      <c r="AS179" s="36" t="n"/>
      <c r="AT179" s="36" t="n"/>
      <c r="AU179" s="36" t="n"/>
      <c r="AV179" s="52" t="n"/>
      <c r="AW179" s="36" t="n"/>
      <c r="AX179" s="37">
        <f>IFERROR(IF($A179="","",IF($AS179="","Missing preparer",IF($F179&gt;$E179,"Rooms sold exceed sellable rooms",IF(OR($AQ179&gt;'Dashboard'!$B$11,$AQ179&lt;0-'Dashboard'!$B$11),"Reconciliation exception","OK")))),"")</f>
        <v/>
      </c>
    </row>
    <row r="180">
      <c r="A180" s="52" t="n"/>
      <c r="B180" s="30">
        <f>IFERROR(IF($A180="","",VLOOKUP(MOD($A180-DATE(2026,1,5),7),'Instructions'!$H$2:$I$8,2,0)),"")</f>
        <v/>
      </c>
      <c r="C180" s="31" t="n"/>
      <c r="D180" s="31" t="n"/>
      <c r="E180" s="32">
        <f>IFERROR(IF($A180="","",MAX(0,$C180-$D180)),"")</f>
        <v/>
      </c>
      <c r="F180" s="31" t="n"/>
      <c r="G180" s="31" t="n"/>
      <c r="H180" s="33">
        <f>IFERROR(IF($A180="","",$F180/$E180),"")</f>
        <v/>
      </c>
      <c r="I180" s="53" t="n"/>
      <c r="J180" s="53" t="n"/>
      <c r="K180" s="53" t="n"/>
      <c r="L180" s="53" t="n"/>
      <c r="M180" s="53" t="n"/>
      <c r="N180" s="53" t="n"/>
      <c r="O180" s="54">
        <f>IFERROR(IF($A180="","",SUM($I180:$N180)),"")</f>
        <v/>
      </c>
      <c r="P180" s="53" t="n"/>
      <c r="Q180" s="53" t="n"/>
      <c r="R180" s="54">
        <f>IFERROR(IF($A180="","",$O180-$P180+$Q180),"")</f>
        <v/>
      </c>
      <c r="S180" s="54">
        <f>IFERROR(IF($A180="","",SUM($J180:$K180)),"")</f>
        <v/>
      </c>
      <c r="T180" s="54">
        <f>IFERROR(IF($A180="","",SUM($L180:$N180)),"")</f>
        <v/>
      </c>
      <c r="U180" s="54">
        <f>IFERROR(IF($A180="","",$I180/$F180),"")</f>
        <v/>
      </c>
      <c r="V180" s="54">
        <f>IFERROR(IF($A180="","",$I180/$C180),"")</f>
        <v/>
      </c>
      <c r="W180" s="53" t="n"/>
      <c r="X180" s="53" t="n"/>
      <c r="Y180" s="53" t="n"/>
      <c r="Z180" s="54">
        <f>IFERROR(IF($A180="","",$W180*'Dashboard'!$B$12),"")</f>
        <v/>
      </c>
      <c r="AA180" s="54">
        <f>IFERROR(IF($A180="","",$Y180-$Z180),"")</f>
        <v/>
      </c>
      <c r="AB180" s="53" t="n"/>
      <c r="AC180" s="54">
        <f>IFERROR(IF($A180="","",$X180*'Dashboard'!$B$13),"")</f>
        <v/>
      </c>
      <c r="AD180" s="54">
        <f>IFERROR(IF($A180="","",$AB180-$AC180),"")</f>
        <v/>
      </c>
      <c r="AE180" s="53" t="n"/>
      <c r="AF180" s="53" t="n"/>
      <c r="AG180" s="54">
        <f>IFERROR(IF($A180="","",$AE180*'Dashboard'!$B$14),"")</f>
        <v/>
      </c>
      <c r="AH180" s="54">
        <f>IFERROR(IF($A180="","",$AF180-$AG180),"")</f>
        <v/>
      </c>
      <c r="AI180" s="54">
        <f>IFERROR(IF($A180="","",SUM($Y180,$AB180,$AF180)),"")</f>
        <v/>
      </c>
      <c r="AJ180" s="54">
        <f>IFERROR(IF($A180="","",$R180+$AI180),"")</f>
        <v/>
      </c>
      <c r="AK180" s="53" t="n"/>
      <c r="AL180" s="53" t="n"/>
      <c r="AM180" s="53" t="n"/>
      <c r="AN180" s="53" t="n"/>
      <c r="AO180" s="53" t="n"/>
      <c r="AP180" s="54">
        <f>IFERROR(IF($A180="","",SUM($AK180:$AO180)),"")</f>
        <v/>
      </c>
      <c r="AQ180" s="54">
        <f>IFERROR(IF($A180="","",$AP180-$AJ180),"")</f>
        <v/>
      </c>
      <c r="AR180" s="30">
        <f>IFERROR(IF($A180="","",IF(AND($AQ180&lt;='Dashboard'!$B$11,$AQ180&gt;=0-'Dashboard'!$B$11),"Balanced","Investigate")),"")</f>
        <v/>
      </c>
      <c r="AS180" s="36" t="n"/>
      <c r="AT180" s="36" t="n"/>
      <c r="AU180" s="36" t="n"/>
      <c r="AV180" s="52" t="n"/>
      <c r="AW180" s="36" t="n"/>
      <c r="AX180" s="37">
        <f>IFERROR(IF($A180="","",IF($AS180="","Missing preparer",IF($F180&gt;$E180,"Rooms sold exceed sellable rooms",IF(OR($AQ180&gt;'Dashboard'!$B$11,$AQ180&lt;0-'Dashboard'!$B$11),"Reconciliation exception","OK")))),"")</f>
        <v/>
      </c>
    </row>
    <row r="181">
      <c r="A181" s="52" t="n"/>
      <c r="B181" s="30">
        <f>IFERROR(IF($A181="","",VLOOKUP(MOD($A181-DATE(2026,1,5),7),'Instructions'!$H$2:$I$8,2,0)),"")</f>
        <v/>
      </c>
      <c r="C181" s="31" t="n"/>
      <c r="D181" s="31" t="n"/>
      <c r="E181" s="32">
        <f>IFERROR(IF($A181="","",MAX(0,$C181-$D181)),"")</f>
        <v/>
      </c>
      <c r="F181" s="31" t="n"/>
      <c r="G181" s="31" t="n"/>
      <c r="H181" s="33">
        <f>IFERROR(IF($A181="","",$F181/$E181),"")</f>
        <v/>
      </c>
      <c r="I181" s="53" t="n"/>
      <c r="J181" s="53" t="n"/>
      <c r="K181" s="53" t="n"/>
      <c r="L181" s="53" t="n"/>
      <c r="M181" s="53" t="n"/>
      <c r="N181" s="53" t="n"/>
      <c r="O181" s="54">
        <f>IFERROR(IF($A181="","",SUM($I181:$N181)),"")</f>
        <v/>
      </c>
      <c r="P181" s="53" t="n"/>
      <c r="Q181" s="53" t="n"/>
      <c r="R181" s="54">
        <f>IFERROR(IF($A181="","",$O181-$P181+$Q181),"")</f>
        <v/>
      </c>
      <c r="S181" s="54">
        <f>IFERROR(IF($A181="","",SUM($J181:$K181)),"")</f>
        <v/>
      </c>
      <c r="T181" s="54">
        <f>IFERROR(IF($A181="","",SUM($L181:$N181)),"")</f>
        <v/>
      </c>
      <c r="U181" s="54">
        <f>IFERROR(IF($A181="","",$I181/$F181),"")</f>
        <v/>
      </c>
      <c r="V181" s="54">
        <f>IFERROR(IF($A181="","",$I181/$C181),"")</f>
        <v/>
      </c>
      <c r="W181" s="53" t="n"/>
      <c r="X181" s="53" t="n"/>
      <c r="Y181" s="53" t="n"/>
      <c r="Z181" s="54">
        <f>IFERROR(IF($A181="","",$W181*'Dashboard'!$B$12),"")</f>
        <v/>
      </c>
      <c r="AA181" s="54">
        <f>IFERROR(IF($A181="","",$Y181-$Z181),"")</f>
        <v/>
      </c>
      <c r="AB181" s="53" t="n"/>
      <c r="AC181" s="54">
        <f>IFERROR(IF($A181="","",$X181*'Dashboard'!$B$13),"")</f>
        <v/>
      </c>
      <c r="AD181" s="54">
        <f>IFERROR(IF($A181="","",$AB181-$AC181),"")</f>
        <v/>
      </c>
      <c r="AE181" s="53" t="n"/>
      <c r="AF181" s="53" t="n"/>
      <c r="AG181" s="54">
        <f>IFERROR(IF($A181="","",$AE181*'Dashboard'!$B$14),"")</f>
        <v/>
      </c>
      <c r="AH181" s="54">
        <f>IFERROR(IF($A181="","",$AF181-$AG181),"")</f>
        <v/>
      </c>
      <c r="AI181" s="54">
        <f>IFERROR(IF($A181="","",SUM($Y181,$AB181,$AF181)),"")</f>
        <v/>
      </c>
      <c r="AJ181" s="54">
        <f>IFERROR(IF($A181="","",$R181+$AI181),"")</f>
        <v/>
      </c>
      <c r="AK181" s="53" t="n"/>
      <c r="AL181" s="53" t="n"/>
      <c r="AM181" s="53" t="n"/>
      <c r="AN181" s="53" t="n"/>
      <c r="AO181" s="53" t="n"/>
      <c r="AP181" s="54">
        <f>IFERROR(IF($A181="","",SUM($AK181:$AO181)),"")</f>
        <v/>
      </c>
      <c r="AQ181" s="54">
        <f>IFERROR(IF($A181="","",$AP181-$AJ181),"")</f>
        <v/>
      </c>
      <c r="AR181" s="30">
        <f>IFERROR(IF($A181="","",IF(AND($AQ181&lt;='Dashboard'!$B$11,$AQ181&gt;=0-'Dashboard'!$B$11),"Balanced","Investigate")),"")</f>
        <v/>
      </c>
      <c r="AS181" s="36" t="n"/>
      <c r="AT181" s="36" t="n"/>
      <c r="AU181" s="36" t="n"/>
      <c r="AV181" s="52" t="n"/>
      <c r="AW181" s="36" t="n"/>
      <c r="AX181" s="37">
        <f>IFERROR(IF($A181="","",IF($AS181="","Missing preparer",IF($F181&gt;$E181,"Rooms sold exceed sellable rooms",IF(OR($AQ181&gt;'Dashboard'!$B$11,$AQ181&lt;0-'Dashboard'!$B$11),"Reconciliation exception","OK")))),"")</f>
        <v/>
      </c>
    </row>
    <row r="182">
      <c r="A182" s="52" t="n"/>
      <c r="B182" s="30">
        <f>IFERROR(IF($A182="","",VLOOKUP(MOD($A182-DATE(2026,1,5),7),'Instructions'!$H$2:$I$8,2,0)),"")</f>
        <v/>
      </c>
      <c r="C182" s="31" t="n"/>
      <c r="D182" s="31" t="n"/>
      <c r="E182" s="32">
        <f>IFERROR(IF($A182="","",MAX(0,$C182-$D182)),"")</f>
        <v/>
      </c>
      <c r="F182" s="31" t="n"/>
      <c r="G182" s="31" t="n"/>
      <c r="H182" s="33">
        <f>IFERROR(IF($A182="","",$F182/$E182),"")</f>
        <v/>
      </c>
      <c r="I182" s="53" t="n"/>
      <c r="J182" s="53" t="n"/>
      <c r="K182" s="53" t="n"/>
      <c r="L182" s="53" t="n"/>
      <c r="M182" s="53" t="n"/>
      <c r="N182" s="53" t="n"/>
      <c r="O182" s="54">
        <f>IFERROR(IF($A182="","",SUM($I182:$N182)),"")</f>
        <v/>
      </c>
      <c r="P182" s="53" t="n"/>
      <c r="Q182" s="53" t="n"/>
      <c r="R182" s="54">
        <f>IFERROR(IF($A182="","",$O182-$P182+$Q182),"")</f>
        <v/>
      </c>
      <c r="S182" s="54">
        <f>IFERROR(IF($A182="","",SUM($J182:$K182)),"")</f>
        <v/>
      </c>
      <c r="T182" s="54">
        <f>IFERROR(IF($A182="","",SUM($L182:$N182)),"")</f>
        <v/>
      </c>
      <c r="U182" s="54">
        <f>IFERROR(IF($A182="","",$I182/$F182),"")</f>
        <v/>
      </c>
      <c r="V182" s="54">
        <f>IFERROR(IF($A182="","",$I182/$C182),"")</f>
        <v/>
      </c>
      <c r="W182" s="53" t="n"/>
      <c r="X182" s="53" t="n"/>
      <c r="Y182" s="53" t="n"/>
      <c r="Z182" s="54">
        <f>IFERROR(IF($A182="","",$W182*'Dashboard'!$B$12),"")</f>
        <v/>
      </c>
      <c r="AA182" s="54">
        <f>IFERROR(IF($A182="","",$Y182-$Z182),"")</f>
        <v/>
      </c>
      <c r="AB182" s="53" t="n"/>
      <c r="AC182" s="54">
        <f>IFERROR(IF($A182="","",$X182*'Dashboard'!$B$13),"")</f>
        <v/>
      </c>
      <c r="AD182" s="54">
        <f>IFERROR(IF($A182="","",$AB182-$AC182),"")</f>
        <v/>
      </c>
      <c r="AE182" s="53" t="n"/>
      <c r="AF182" s="53" t="n"/>
      <c r="AG182" s="54">
        <f>IFERROR(IF($A182="","",$AE182*'Dashboard'!$B$14),"")</f>
        <v/>
      </c>
      <c r="AH182" s="54">
        <f>IFERROR(IF($A182="","",$AF182-$AG182),"")</f>
        <v/>
      </c>
      <c r="AI182" s="54">
        <f>IFERROR(IF($A182="","",SUM($Y182,$AB182,$AF182)),"")</f>
        <v/>
      </c>
      <c r="AJ182" s="54">
        <f>IFERROR(IF($A182="","",$R182+$AI182),"")</f>
        <v/>
      </c>
      <c r="AK182" s="53" t="n"/>
      <c r="AL182" s="53" t="n"/>
      <c r="AM182" s="53" t="n"/>
      <c r="AN182" s="53" t="n"/>
      <c r="AO182" s="53" t="n"/>
      <c r="AP182" s="54">
        <f>IFERROR(IF($A182="","",SUM($AK182:$AO182)),"")</f>
        <v/>
      </c>
      <c r="AQ182" s="54">
        <f>IFERROR(IF($A182="","",$AP182-$AJ182),"")</f>
        <v/>
      </c>
      <c r="AR182" s="30">
        <f>IFERROR(IF($A182="","",IF(AND($AQ182&lt;='Dashboard'!$B$11,$AQ182&gt;=0-'Dashboard'!$B$11),"Balanced","Investigate")),"")</f>
        <v/>
      </c>
      <c r="AS182" s="36" t="n"/>
      <c r="AT182" s="36" t="n"/>
      <c r="AU182" s="36" t="n"/>
      <c r="AV182" s="52" t="n"/>
      <c r="AW182" s="36" t="n"/>
      <c r="AX182" s="37">
        <f>IFERROR(IF($A182="","",IF($AS182="","Missing preparer",IF($F182&gt;$E182,"Rooms sold exceed sellable rooms",IF(OR($AQ182&gt;'Dashboard'!$B$11,$AQ182&lt;0-'Dashboard'!$B$11),"Reconciliation exception","OK")))),"")</f>
        <v/>
      </c>
    </row>
    <row r="183">
      <c r="A183" s="52" t="n"/>
      <c r="B183" s="30">
        <f>IFERROR(IF($A183="","",VLOOKUP(MOD($A183-DATE(2026,1,5),7),'Instructions'!$H$2:$I$8,2,0)),"")</f>
        <v/>
      </c>
      <c r="C183" s="31" t="n"/>
      <c r="D183" s="31" t="n"/>
      <c r="E183" s="32">
        <f>IFERROR(IF($A183="","",MAX(0,$C183-$D183)),"")</f>
        <v/>
      </c>
      <c r="F183" s="31" t="n"/>
      <c r="G183" s="31" t="n"/>
      <c r="H183" s="33">
        <f>IFERROR(IF($A183="","",$F183/$E183),"")</f>
        <v/>
      </c>
      <c r="I183" s="53" t="n"/>
      <c r="J183" s="53" t="n"/>
      <c r="K183" s="53" t="n"/>
      <c r="L183" s="53" t="n"/>
      <c r="M183" s="53" t="n"/>
      <c r="N183" s="53" t="n"/>
      <c r="O183" s="54">
        <f>IFERROR(IF($A183="","",SUM($I183:$N183)),"")</f>
        <v/>
      </c>
      <c r="P183" s="53" t="n"/>
      <c r="Q183" s="53" t="n"/>
      <c r="R183" s="54">
        <f>IFERROR(IF($A183="","",$O183-$P183+$Q183),"")</f>
        <v/>
      </c>
      <c r="S183" s="54">
        <f>IFERROR(IF($A183="","",SUM($J183:$K183)),"")</f>
        <v/>
      </c>
      <c r="T183" s="54">
        <f>IFERROR(IF($A183="","",SUM($L183:$N183)),"")</f>
        <v/>
      </c>
      <c r="U183" s="54">
        <f>IFERROR(IF($A183="","",$I183/$F183),"")</f>
        <v/>
      </c>
      <c r="V183" s="54">
        <f>IFERROR(IF($A183="","",$I183/$C183),"")</f>
        <v/>
      </c>
      <c r="W183" s="53" t="n"/>
      <c r="X183" s="53" t="n"/>
      <c r="Y183" s="53" t="n"/>
      <c r="Z183" s="54">
        <f>IFERROR(IF($A183="","",$W183*'Dashboard'!$B$12),"")</f>
        <v/>
      </c>
      <c r="AA183" s="54">
        <f>IFERROR(IF($A183="","",$Y183-$Z183),"")</f>
        <v/>
      </c>
      <c r="AB183" s="53" t="n"/>
      <c r="AC183" s="54">
        <f>IFERROR(IF($A183="","",$X183*'Dashboard'!$B$13),"")</f>
        <v/>
      </c>
      <c r="AD183" s="54">
        <f>IFERROR(IF($A183="","",$AB183-$AC183),"")</f>
        <v/>
      </c>
      <c r="AE183" s="53" t="n"/>
      <c r="AF183" s="53" t="n"/>
      <c r="AG183" s="54">
        <f>IFERROR(IF($A183="","",$AE183*'Dashboard'!$B$14),"")</f>
        <v/>
      </c>
      <c r="AH183" s="54">
        <f>IFERROR(IF($A183="","",$AF183-$AG183),"")</f>
        <v/>
      </c>
      <c r="AI183" s="54">
        <f>IFERROR(IF($A183="","",SUM($Y183,$AB183,$AF183)),"")</f>
        <v/>
      </c>
      <c r="AJ183" s="54">
        <f>IFERROR(IF($A183="","",$R183+$AI183),"")</f>
        <v/>
      </c>
      <c r="AK183" s="53" t="n"/>
      <c r="AL183" s="53" t="n"/>
      <c r="AM183" s="53" t="n"/>
      <c r="AN183" s="53" t="n"/>
      <c r="AO183" s="53" t="n"/>
      <c r="AP183" s="54">
        <f>IFERROR(IF($A183="","",SUM($AK183:$AO183)),"")</f>
        <v/>
      </c>
      <c r="AQ183" s="54">
        <f>IFERROR(IF($A183="","",$AP183-$AJ183),"")</f>
        <v/>
      </c>
      <c r="AR183" s="30">
        <f>IFERROR(IF($A183="","",IF(AND($AQ183&lt;='Dashboard'!$B$11,$AQ183&gt;=0-'Dashboard'!$B$11),"Balanced","Investigate")),"")</f>
        <v/>
      </c>
      <c r="AS183" s="36" t="n"/>
      <c r="AT183" s="36" t="n"/>
      <c r="AU183" s="36" t="n"/>
      <c r="AV183" s="52" t="n"/>
      <c r="AW183" s="36" t="n"/>
      <c r="AX183" s="37">
        <f>IFERROR(IF($A183="","",IF($AS183="","Missing preparer",IF($F183&gt;$E183,"Rooms sold exceed sellable rooms",IF(OR($AQ183&gt;'Dashboard'!$B$11,$AQ183&lt;0-'Dashboard'!$B$11),"Reconciliation exception","OK")))),"")</f>
        <v/>
      </c>
    </row>
    <row r="184">
      <c r="A184" s="52" t="n"/>
      <c r="B184" s="30">
        <f>IFERROR(IF($A184="","",VLOOKUP(MOD($A184-DATE(2026,1,5),7),'Instructions'!$H$2:$I$8,2,0)),"")</f>
        <v/>
      </c>
      <c r="C184" s="31" t="n"/>
      <c r="D184" s="31" t="n"/>
      <c r="E184" s="32">
        <f>IFERROR(IF($A184="","",MAX(0,$C184-$D184)),"")</f>
        <v/>
      </c>
      <c r="F184" s="31" t="n"/>
      <c r="G184" s="31" t="n"/>
      <c r="H184" s="33">
        <f>IFERROR(IF($A184="","",$F184/$E184),"")</f>
        <v/>
      </c>
      <c r="I184" s="53" t="n"/>
      <c r="J184" s="53" t="n"/>
      <c r="K184" s="53" t="n"/>
      <c r="L184" s="53" t="n"/>
      <c r="M184" s="53" t="n"/>
      <c r="N184" s="53" t="n"/>
      <c r="O184" s="54">
        <f>IFERROR(IF($A184="","",SUM($I184:$N184)),"")</f>
        <v/>
      </c>
      <c r="P184" s="53" t="n"/>
      <c r="Q184" s="53" t="n"/>
      <c r="R184" s="54">
        <f>IFERROR(IF($A184="","",$O184-$P184+$Q184),"")</f>
        <v/>
      </c>
      <c r="S184" s="54">
        <f>IFERROR(IF($A184="","",SUM($J184:$K184)),"")</f>
        <v/>
      </c>
      <c r="T184" s="54">
        <f>IFERROR(IF($A184="","",SUM($L184:$N184)),"")</f>
        <v/>
      </c>
      <c r="U184" s="54">
        <f>IFERROR(IF($A184="","",$I184/$F184),"")</f>
        <v/>
      </c>
      <c r="V184" s="54">
        <f>IFERROR(IF($A184="","",$I184/$C184),"")</f>
        <v/>
      </c>
      <c r="W184" s="53" t="n"/>
      <c r="X184" s="53" t="n"/>
      <c r="Y184" s="53" t="n"/>
      <c r="Z184" s="54">
        <f>IFERROR(IF($A184="","",$W184*'Dashboard'!$B$12),"")</f>
        <v/>
      </c>
      <c r="AA184" s="54">
        <f>IFERROR(IF($A184="","",$Y184-$Z184),"")</f>
        <v/>
      </c>
      <c r="AB184" s="53" t="n"/>
      <c r="AC184" s="54">
        <f>IFERROR(IF($A184="","",$X184*'Dashboard'!$B$13),"")</f>
        <v/>
      </c>
      <c r="AD184" s="54">
        <f>IFERROR(IF($A184="","",$AB184-$AC184),"")</f>
        <v/>
      </c>
      <c r="AE184" s="53" t="n"/>
      <c r="AF184" s="53" t="n"/>
      <c r="AG184" s="54">
        <f>IFERROR(IF($A184="","",$AE184*'Dashboard'!$B$14),"")</f>
        <v/>
      </c>
      <c r="AH184" s="54">
        <f>IFERROR(IF($A184="","",$AF184-$AG184),"")</f>
        <v/>
      </c>
      <c r="AI184" s="54">
        <f>IFERROR(IF($A184="","",SUM($Y184,$AB184,$AF184)),"")</f>
        <v/>
      </c>
      <c r="AJ184" s="54">
        <f>IFERROR(IF($A184="","",$R184+$AI184),"")</f>
        <v/>
      </c>
      <c r="AK184" s="53" t="n"/>
      <c r="AL184" s="53" t="n"/>
      <c r="AM184" s="53" t="n"/>
      <c r="AN184" s="53" t="n"/>
      <c r="AO184" s="53" t="n"/>
      <c r="AP184" s="54">
        <f>IFERROR(IF($A184="","",SUM($AK184:$AO184)),"")</f>
        <v/>
      </c>
      <c r="AQ184" s="54">
        <f>IFERROR(IF($A184="","",$AP184-$AJ184),"")</f>
        <v/>
      </c>
      <c r="AR184" s="30">
        <f>IFERROR(IF($A184="","",IF(AND($AQ184&lt;='Dashboard'!$B$11,$AQ184&gt;=0-'Dashboard'!$B$11),"Balanced","Investigate")),"")</f>
        <v/>
      </c>
      <c r="AS184" s="36" t="n"/>
      <c r="AT184" s="36" t="n"/>
      <c r="AU184" s="36" t="n"/>
      <c r="AV184" s="52" t="n"/>
      <c r="AW184" s="36" t="n"/>
      <c r="AX184" s="37">
        <f>IFERROR(IF($A184="","",IF($AS184="","Missing preparer",IF($F184&gt;$E184,"Rooms sold exceed sellable rooms",IF(OR($AQ184&gt;'Dashboard'!$B$11,$AQ184&lt;0-'Dashboard'!$B$11),"Reconciliation exception","OK")))),"")</f>
        <v/>
      </c>
    </row>
    <row r="185">
      <c r="A185" s="52" t="n"/>
      <c r="B185" s="30">
        <f>IFERROR(IF($A185="","",VLOOKUP(MOD($A185-DATE(2026,1,5),7),'Instructions'!$H$2:$I$8,2,0)),"")</f>
        <v/>
      </c>
      <c r="C185" s="31" t="n"/>
      <c r="D185" s="31" t="n"/>
      <c r="E185" s="32">
        <f>IFERROR(IF($A185="","",MAX(0,$C185-$D185)),"")</f>
        <v/>
      </c>
      <c r="F185" s="31" t="n"/>
      <c r="G185" s="31" t="n"/>
      <c r="H185" s="33">
        <f>IFERROR(IF($A185="","",$F185/$E185),"")</f>
        <v/>
      </c>
      <c r="I185" s="53" t="n"/>
      <c r="J185" s="53" t="n"/>
      <c r="K185" s="53" t="n"/>
      <c r="L185" s="53" t="n"/>
      <c r="M185" s="53" t="n"/>
      <c r="N185" s="53" t="n"/>
      <c r="O185" s="54">
        <f>IFERROR(IF($A185="","",SUM($I185:$N185)),"")</f>
        <v/>
      </c>
      <c r="P185" s="53" t="n"/>
      <c r="Q185" s="53" t="n"/>
      <c r="R185" s="54">
        <f>IFERROR(IF($A185="","",$O185-$P185+$Q185),"")</f>
        <v/>
      </c>
      <c r="S185" s="54">
        <f>IFERROR(IF($A185="","",SUM($J185:$K185)),"")</f>
        <v/>
      </c>
      <c r="T185" s="54">
        <f>IFERROR(IF($A185="","",SUM($L185:$N185)),"")</f>
        <v/>
      </c>
      <c r="U185" s="54">
        <f>IFERROR(IF($A185="","",$I185/$F185),"")</f>
        <v/>
      </c>
      <c r="V185" s="54">
        <f>IFERROR(IF($A185="","",$I185/$C185),"")</f>
        <v/>
      </c>
      <c r="W185" s="53" t="n"/>
      <c r="X185" s="53" t="n"/>
      <c r="Y185" s="53" t="n"/>
      <c r="Z185" s="54">
        <f>IFERROR(IF($A185="","",$W185*'Dashboard'!$B$12),"")</f>
        <v/>
      </c>
      <c r="AA185" s="54">
        <f>IFERROR(IF($A185="","",$Y185-$Z185),"")</f>
        <v/>
      </c>
      <c r="AB185" s="53" t="n"/>
      <c r="AC185" s="54">
        <f>IFERROR(IF($A185="","",$X185*'Dashboard'!$B$13),"")</f>
        <v/>
      </c>
      <c r="AD185" s="54">
        <f>IFERROR(IF($A185="","",$AB185-$AC185),"")</f>
        <v/>
      </c>
      <c r="AE185" s="53" t="n"/>
      <c r="AF185" s="53" t="n"/>
      <c r="AG185" s="54">
        <f>IFERROR(IF($A185="","",$AE185*'Dashboard'!$B$14),"")</f>
        <v/>
      </c>
      <c r="AH185" s="54">
        <f>IFERROR(IF($A185="","",$AF185-$AG185),"")</f>
        <v/>
      </c>
      <c r="AI185" s="54">
        <f>IFERROR(IF($A185="","",SUM($Y185,$AB185,$AF185)),"")</f>
        <v/>
      </c>
      <c r="AJ185" s="54">
        <f>IFERROR(IF($A185="","",$R185+$AI185),"")</f>
        <v/>
      </c>
      <c r="AK185" s="53" t="n"/>
      <c r="AL185" s="53" t="n"/>
      <c r="AM185" s="53" t="n"/>
      <c r="AN185" s="53" t="n"/>
      <c r="AO185" s="53" t="n"/>
      <c r="AP185" s="54">
        <f>IFERROR(IF($A185="","",SUM($AK185:$AO185)),"")</f>
        <v/>
      </c>
      <c r="AQ185" s="54">
        <f>IFERROR(IF($A185="","",$AP185-$AJ185),"")</f>
        <v/>
      </c>
      <c r="AR185" s="30">
        <f>IFERROR(IF($A185="","",IF(AND($AQ185&lt;='Dashboard'!$B$11,$AQ185&gt;=0-'Dashboard'!$B$11),"Balanced","Investigate")),"")</f>
        <v/>
      </c>
      <c r="AS185" s="36" t="n"/>
      <c r="AT185" s="36" t="n"/>
      <c r="AU185" s="36" t="n"/>
      <c r="AV185" s="52" t="n"/>
      <c r="AW185" s="36" t="n"/>
      <c r="AX185" s="37">
        <f>IFERROR(IF($A185="","",IF($AS185="","Missing preparer",IF($F185&gt;$E185,"Rooms sold exceed sellable rooms",IF(OR($AQ185&gt;'Dashboard'!$B$11,$AQ185&lt;0-'Dashboard'!$B$11),"Reconciliation exception","OK")))),"")</f>
        <v/>
      </c>
    </row>
    <row r="186">
      <c r="A186" s="52" t="n"/>
      <c r="B186" s="30">
        <f>IFERROR(IF($A186="","",VLOOKUP(MOD($A186-DATE(2026,1,5),7),'Instructions'!$H$2:$I$8,2,0)),"")</f>
        <v/>
      </c>
      <c r="C186" s="31" t="n"/>
      <c r="D186" s="31" t="n"/>
      <c r="E186" s="32">
        <f>IFERROR(IF($A186="","",MAX(0,$C186-$D186)),"")</f>
        <v/>
      </c>
      <c r="F186" s="31" t="n"/>
      <c r="G186" s="31" t="n"/>
      <c r="H186" s="33">
        <f>IFERROR(IF($A186="","",$F186/$E186),"")</f>
        <v/>
      </c>
      <c r="I186" s="53" t="n"/>
      <c r="J186" s="53" t="n"/>
      <c r="K186" s="53" t="n"/>
      <c r="L186" s="53" t="n"/>
      <c r="M186" s="53" t="n"/>
      <c r="N186" s="53" t="n"/>
      <c r="O186" s="54">
        <f>IFERROR(IF($A186="","",SUM($I186:$N186)),"")</f>
        <v/>
      </c>
      <c r="P186" s="53" t="n"/>
      <c r="Q186" s="53" t="n"/>
      <c r="R186" s="54">
        <f>IFERROR(IF($A186="","",$O186-$P186+$Q186),"")</f>
        <v/>
      </c>
      <c r="S186" s="54">
        <f>IFERROR(IF($A186="","",SUM($J186:$K186)),"")</f>
        <v/>
      </c>
      <c r="T186" s="54">
        <f>IFERROR(IF($A186="","",SUM($L186:$N186)),"")</f>
        <v/>
      </c>
      <c r="U186" s="54">
        <f>IFERROR(IF($A186="","",$I186/$F186),"")</f>
        <v/>
      </c>
      <c r="V186" s="54">
        <f>IFERROR(IF($A186="","",$I186/$C186),"")</f>
        <v/>
      </c>
      <c r="W186" s="53" t="n"/>
      <c r="X186" s="53" t="n"/>
      <c r="Y186" s="53" t="n"/>
      <c r="Z186" s="54">
        <f>IFERROR(IF($A186="","",$W186*'Dashboard'!$B$12),"")</f>
        <v/>
      </c>
      <c r="AA186" s="54">
        <f>IFERROR(IF($A186="","",$Y186-$Z186),"")</f>
        <v/>
      </c>
      <c r="AB186" s="53" t="n"/>
      <c r="AC186" s="54">
        <f>IFERROR(IF($A186="","",$X186*'Dashboard'!$B$13),"")</f>
        <v/>
      </c>
      <c r="AD186" s="54">
        <f>IFERROR(IF($A186="","",$AB186-$AC186),"")</f>
        <v/>
      </c>
      <c r="AE186" s="53" t="n"/>
      <c r="AF186" s="53" t="n"/>
      <c r="AG186" s="54">
        <f>IFERROR(IF($A186="","",$AE186*'Dashboard'!$B$14),"")</f>
        <v/>
      </c>
      <c r="AH186" s="54">
        <f>IFERROR(IF($A186="","",$AF186-$AG186),"")</f>
        <v/>
      </c>
      <c r="AI186" s="54">
        <f>IFERROR(IF($A186="","",SUM($Y186,$AB186,$AF186)),"")</f>
        <v/>
      </c>
      <c r="AJ186" s="54">
        <f>IFERROR(IF($A186="","",$R186+$AI186),"")</f>
        <v/>
      </c>
      <c r="AK186" s="53" t="n"/>
      <c r="AL186" s="53" t="n"/>
      <c r="AM186" s="53" t="n"/>
      <c r="AN186" s="53" t="n"/>
      <c r="AO186" s="53" t="n"/>
      <c r="AP186" s="54">
        <f>IFERROR(IF($A186="","",SUM($AK186:$AO186)),"")</f>
        <v/>
      </c>
      <c r="AQ186" s="54">
        <f>IFERROR(IF($A186="","",$AP186-$AJ186),"")</f>
        <v/>
      </c>
      <c r="AR186" s="30">
        <f>IFERROR(IF($A186="","",IF(AND($AQ186&lt;='Dashboard'!$B$11,$AQ186&gt;=0-'Dashboard'!$B$11),"Balanced","Investigate")),"")</f>
        <v/>
      </c>
      <c r="AS186" s="36" t="n"/>
      <c r="AT186" s="36" t="n"/>
      <c r="AU186" s="36" t="n"/>
      <c r="AV186" s="52" t="n"/>
      <c r="AW186" s="36" t="n"/>
      <c r="AX186" s="37">
        <f>IFERROR(IF($A186="","",IF($AS186="","Missing preparer",IF($F186&gt;$E186,"Rooms sold exceed sellable rooms",IF(OR($AQ186&gt;'Dashboard'!$B$11,$AQ186&lt;0-'Dashboard'!$B$11),"Reconciliation exception","OK")))),"")</f>
        <v/>
      </c>
    </row>
    <row r="187">
      <c r="A187" s="52" t="n"/>
      <c r="B187" s="30">
        <f>IFERROR(IF($A187="","",VLOOKUP(MOD($A187-DATE(2026,1,5),7),'Instructions'!$H$2:$I$8,2,0)),"")</f>
        <v/>
      </c>
      <c r="C187" s="31" t="n"/>
      <c r="D187" s="31" t="n"/>
      <c r="E187" s="32">
        <f>IFERROR(IF($A187="","",MAX(0,$C187-$D187)),"")</f>
        <v/>
      </c>
      <c r="F187" s="31" t="n"/>
      <c r="G187" s="31" t="n"/>
      <c r="H187" s="33">
        <f>IFERROR(IF($A187="","",$F187/$E187),"")</f>
        <v/>
      </c>
      <c r="I187" s="53" t="n"/>
      <c r="J187" s="53" t="n"/>
      <c r="K187" s="53" t="n"/>
      <c r="L187" s="53" t="n"/>
      <c r="M187" s="53" t="n"/>
      <c r="N187" s="53" t="n"/>
      <c r="O187" s="54">
        <f>IFERROR(IF($A187="","",SUM($I187:$N187)),"")</f>
        <v/>
      </c>
      <c r="P187" s="53" t="n"/>
      <c r="Q187" s="53" t="n"/>
      <c r="R187" s="54">
        <f>IFERROR(IF($A187="","",$O187-$P187+$Q187),"")</f>
        <v/>
      </c>
      <c r="S187" s="54">
        <f>IFERROR(IF($A187="","",SUM($J187:$K187)),"")</f>
        <v/>
      </c>
      <c r="T187" s="54">
        <f>IFERROR(IF($A187="","",SUM($L187:$N187)),"")</f>
        <v/>
      </c>
      <c r="U187" s="54">
        <f>IFERROR(IF($A187="","",$I187/$F187),"")</f>
        <v/>
      </c>
      <c r="V187" s="54">
        <f>IFERROR(IF($A187="","",$I187/$C187),"")</f>
        <v/>
      </c>
      <c r="W187" s="53" t="n"/>
      <c r="X187" s="53" t="n"/>
      <c r="Y187" s="53" t="n"/>
      <c r="Z187" s="54">
        <f>IFERROR(IF($A187="","",$W187*'Dashboard'!$B$12),"")</f>
        <v/>
      </c>
      <c r="AA187" s="54">
        <f>IFERROR(IF($A187="","",$Y187-$Z187),"")</f>
        <v/>
      </c>
      <c r="AB187" s="53" t="n"/>
      <c r="AC187" s="54">
        <f>IFERROR(IF($A187="","",$X187*'Dashboard'!$B$13),"")</f>
        <v/>
      </c>
      <c r="AD187" s="54">
        <f>IFERROR(IF($A187="","",$AB187-$AC187),"")</f>
        <v/>
      </c>
      <c r="AE187" s="53" t="n"/>
      <c r="AF187" s="53" t="n"/>
      <c r="AG187" s="54">
        <f>IFERROR(IF($A187="","",$AE187*'Dashboard'!$B$14),"")</f>
        <v/>
      </c>
      <c r="AH187" s="54">
        <f>IFERROR(IF($A187="","",$AF187-$AG187),"")</f>
        <v/>
      </c>
      <c r="AI187" s="54">
        <f>IFERROR(IF($A187="","",SUM($Y187,$AB187,$AF187)),"")</f>
        <v/>
      </c>
      <c r="AJ187" s="54">
        <f>IFERROR(IF($A187="","",$R187+$AI187),"")</f>
        <v/>
      </c>
      <c r="AK187" s="53" t="n"/>
      <c r="AL187" s="53" t="n"/>
      <c r="AM187" s="53" t="n"/>
      <c r="AN187" s="53" t="n"/>
      <c r="AO187" s="53" t="n"/>
      <c r="AP187" s="54">
        <f>IFERROR(IF($A187="","",SUM($AK187:$AO187)),"")</f>
        <v/>
      </c>
      <c r="AQ187" s="54">
        <f>IFERROR(IF($A187="","",$AP187-$AJ187),"")</f>
        <v/>
      </c>
      <c r="AR187" s="30">
        <f>IFERROR(IF($A187="","",IF(AND($AQ187&lt;='Dashboard'!$B$11,$AQ187&gt;=0-'Dashboard'!$B$11),"Balanced","Investigate")),"")</f>
        <v/>
      </c>
      <c r="AS187" s="36" t="n"/>
      <c r="AT187" s="36" t="n"/>
      <c r="AU187" s="36" t="n"/>
      <c r="AV187" s="52" t="n"/>
      <c r="AW187" s="36" t="n"/>
      <c r="AX187" s="37">
        <f>IFERROR(IF($A187="","",IF($AS187="","Missing preparer",IF($F187&gt;$E187,"Rooms sold exceed sellable rooms",IF(OR($AQ187&gt;'Dashboard'!$B$11,$AQ187&lt;0-'Dashboard'!$B$11),"Reconciliation exception","OK")))),"")</f>
        <v/>
      </c>
    </row>
    <row r="188">
      <c r="A188" s="52" t="n"/>
      <c r="B188" s="30">
        <f>IFERROR(IF($A188="","",VLOOKUP(MOD($A188-DATE(2026,1,5),7),'Instructions'!$H$2:$I$8,2,0)),"")</f>
        <v/>
      </c>
      <c r="C188" s="31" t="n"/>
      <c r="D188" s="31" t="n"/>
      <c r="E188" s="32">
        <f>IFERROR(IF($A188="","",MAX(0,$C188-$D188)),"")</f>
        <v/>
      </c>
      <c r="F188" s="31" t="n"/>
      <c r="G188" s="31" t="n"/>
      <c r="H188" s="33">
        <f>IFERROR(IF($A188="","",$F188/$E188),"")</f>
        <v/>
      </c>
      <c r="I188" s="53" t="n"/>
      <c r="J188" s="53" t="n"/>
      <c r="K188" s="53" t="n"/>
      <c r="L188" s="53" t="n"/>
      <c r="M188" s="53" t="n"/>
      <c r="N188" s="53" t="n"/>
      <c r="O188" s="54">
        <f>IFERROR(IF($A188="","",SUM($I188:$N188)),"")</f>
        <v/>
      </c>
      <c r="P188" s="53" t="n"/>
      <c r="Q188" s="53" t="n"/>
      <c r="R188" s="54">
        <f>IFERROR(IF($A188="","",$O188-$P188+$Q188),"")</f>
        <v/>
      </c>
      <c r="S188" s="54">
        <f>IFERROR(IF($A188="","",SUM($J188:$K188)),"")</f>
        <v/>
      </c>
      <c r="T188" s="54">
        <f>IFERROR(IF($A188="","",SUM($L188:$N188)),"")</f>
        <v/>
      </c>
      <c r="U188" s="54">
        <f>IFERROR(IF($A188="","",$I188/$F188),"")</f>
        <v/>
      </c>
      <c r="V188" s="54">
        <f>IFERROR(IF($A188="","",$I188/$C188),"")</f>
        <v/>
      </c>
      <c r="W188" s="53" t="n"/>
      <c r="X188" s="53" t="n"/>
      <c r="Y188" s="53" t="n"/>
      <c r="Z188" s="54">
        <f>IFERROR(IF($A188="","",$W188*'Dashboard'!$B$12),"")</f>
        <v/>
      </c>
      <c r="AA188" s="54">
        <f>IFERROR(IF($A188="","",$Y188-$Z188),"")</f>
        <v/>
      </c>
      <c r="AB188" s="53" t="n"/>
      <c r="AC188" s="54">
        <f>IFERROR(IF($A188="","",$X188*'Dashboard'!$B$13),"")</f>
        <v/>
      </c>
      <c r="AD188" s="54">
        <f>IFERROR(IF($A188="","",$AB188-$AC188),"")</f>
        <v/>
      </c>
      <c r="AE188" s="53" t="n"/>
      <c r="AF188" s="53" t="n"/>
      <c r="AG188" s="54">
        <f>IFERROR(IF($A188="","",$AE188*'Dashboard'!$B$14),"")</f>
        <v/>
      </c>
      <c r="AH188" s="54">
        <f>IFERROR(IF($A188="","",$AF188-$AG188),"")</f>
        <v/>
      </c>
      <c r="AI188" s="54">
        <f>IFERROR(IF($A188="","",SUM($Y188,$AB188,$AF188)),"")</f>
        <v/>
      </c>
      <c r="AJ188" s="54">
        <f>IFERROR(IF($A188="","",$R188+$AI188),"")</f>
        <v/>
      </c>
      <c r="AK188" s="53" t="n"/>
      <c r="AL188" s="53" t="n"/>
      <c r="AM188" s="53" t="n"/>
      <c r="AN188" s="53" t="n"/>
      <c r="AO188" s="53" t="n"/>
      <c r="AP188" s="54">
        <f>IFERROR(IF($A188="","",SUM($AK188:$AO188)),"")</f>
        <v/>
      </c>
      <c r="AQ188" s="54">
        <f>IFERROR(IF($A188="","",$AP188-$AJ188),"")</f>
        <v/>
      </c>
      <c r="AR188" s="30">
        <f>IFERROR(IF($A188="","",IF(AND($AQ188&lt;='Dashboard'!$B$11,$AQ188&gt;=0-'Dashboard'!$B$11),"Balanced","Investigate")),"")</f>
        <v/>
      </c>
      <c r="AS188" s="36" t="n"/>
      <c r="AT188" s="36" t="n"/>
      <c r="AU188" s="36" t="n"/>
      <c r="AV188" s="52" t="n"/>
      <c r="AW188" s="36" t="n"/>
      <c r="AX188" s="37">
        <f>IFERROR(IF($A188="","",IF($AS188="","Missing preparer",IF($F188&gt;$E188,"Rooms sold exceed sellable rooms",IF(OR($AQ188&gt;'Dashboard'!$B$11,$AQ188&lt;0-'Dashboard'!$B$11),"Reconciliation exception","OK")))),"")</f>
        <v/>
      </c>
    </row>
    <row r="189">
      <c r="A189" s="52" t="n"/>
      <c r="B189" s="30">
        <f>IFERROR(IF($A189="","",VLOOKUP(MOD($A189-DATE(2026,1,5),7),'Instructions'!$H$2:$I$8,2,0)),"")</f>
        <v/>
      </c>
      <c r="C189" s="31" t="n"/>
      <c r="D189" s="31" t="n"/>
      <c r="E189" s="32">
        <f>IFERROR(IF($A189="","",MAX(0,$C189-$D189)),"")</f>
        <v/>
      </c>
      <c r="F189" s="31" t="n"/>
      <c r="G189" s="31" t="n"/>
      <c r="H189" s="33">
        <f>IFERROR(IF($A189="","",$F189/$E189),"")</f>
        <v/>
      </c>
      <c r="I189" s="53" t="n"/>
      <c r="J189" s="53" t="n"/>
      <c r="K189" s="53" t="n"/>
      <c r="L189" s="53" t="n"/>
      <c r="M189" s="53" t="n"/>
      <c r="N189" s="53" t="n"/>
      <c r="O189" s="54">
        <f>IFERROR(IF($A189="","",SUM($I189:$N189)),"")</f>
        <v/>
      </c>
      <c r="P189" s="53" t="n"/>
      <c r="Q189" s="53" t="n"/>
      <c r="R189" s="54">
        <f>IFERROR(IF($A189="","",$O189-$P189+$Q189),"")</f>
        <v/>
      </c>
      <c r="S189" s="54">
        <f>IFERROR(IF($A189="","",SUM($J189:$K189)),"")</f>
        <v/>
      </c>
      <c r="T189" s="54">
        <f>IFERROR(IF($A189="","",SUM($L189:$N189)),"")</f>
        <v/>
      </c>
      <c r="U189" s="54">
        <f>IFERROR(IF($A189="","",$I189/$F189),"")</f>
        <v/>
      </c>
      <c r="V189" s="54">
        <f>IFERROR(IF($A189="","",$I189/$C189),"")</f>
        <v/>
      </c>
      <c r="W189" s="53" t="n"/>
      <c r="X189" s="53" t="n"/>
      <c r="Y189" s="53" t="n"/>
      <c r="Z189" s="54">
        <f>IFERROR(IF($A189="","",$W189*'Dashboard'!$B$12),"")</f>
        <v/>
      </c>
      <c r="AA189" s="54">
        <f>IFERROR(IF($A189="","",$Y189-$Z189),"")</f>
        <v/>
      </c>
      <c r="AB189" s="53" t="n"/>
      <c r="AC189" s="54">
        <f>IFERROR(IF($A189="","",$X189*'Dashboard'!$B$13),"")</f>
        <v/>
      </c>
      <c r="AD189" s="54">
        <f>IFERROR(IF($A189="","",$AB189-$AC189),"")</f>
        <v/>
      </c>
      <c r="AE189" s="53" t="n"/>
      <c r="AF189" s="53" t="n"/>
      <c r="AG189" s="54">
        <f>IFERROR(IF($A189="","",$AE189*'Dashboard'!$B$14),"")</f>
        <v/>
      </c>
      <c r="AH189" s="54">
        <f>IFERROR(IF($A189="","",$AF189-$AG189),"")</f>
        <v/>
      </c>
      <c r="AI189" s="54">
        <f>IFERROR(IF($A189="","",SUM($Y189,$AB189,$AF189)),"")</f>
        <v/>
      </c>
      <c r="AJ189" s="54">
        <f>IFERROR(IF($A189="","",$R189+$AI189),"")</f>
        <v/>
      </c>
      <c r="AK189" s="53" t="n"/>
      <c r="AL189" s="53" t="n"/>
      <c r="AM189" s="53" t="n"/>
      <c r="AN189" s="53" t="n"/>
      <c r="AO189" s="53" t="n"/>
      <c r="AP189" s="54">
        <f>IFERROR(IF($A189="","",SUM($AK189:$AO189)),"")</f>
        <v/>
      </c>
      <c r="AQ189" s="54">
        <f>IFERROR(IF($A189="","",$AP189-$AJ189),"")</f>
        <v/>
      </c>
      <c r="AR189" s="30">
        <f>IFERROR(IF($A189="","",IF(AND($AQ189&lt;='Dashboard'!$B$11,$AQ189&gt;=0-'Dashboard'!$B$11),"Balanced","Investigate")),"")</f>
        <v/>
      </c>
      <c r="AS189" s="36" t="n"/>
      <c r="AT189" s="36" t="n"/>
      <c r="AU189" s="36" t="n"/>
      <c r="AV189" s="52" t="n"/>
      <c r="AW189" s="36" t="n"/>
      <c r="AX189" s="37">
        <f>IFERROR(IF($A189="","",IF($AS189="","Missing preparer",IF($F189&gt;$E189,"Rooms sold exceed sellable rooms",IF(OR($AQ189&gt;'Dashboard'!$B$11,$AQ189&lt;0-'Dashboard'!$B$11),"Reconciliation exception","OK")))),"")</f>
        <v/>
      </c>
    </row>
    <row r="190">
      <c r="A190" s="52" t="n"/>
      <c r="B190" s="30">
        <f>IFERROR(IF($A190="","",VLOOKUP(MOD($A190-DATE(2026,1,5),7),'Instructions'!$H$2:$I$8,2,0)),"")</f>
        <v/>
      </c>
      <c r="C190" s="31" t="n"/>
      <c r="D190" s="31" t="n"/>
      <c r="E190" s="32">
        <f>IFERROR(IF($A190="","",MAX(0,$C190-$D190)),"")</f>
        <v/>
      </c>
      <c r="F190" s="31" t="n"/>
      <c r="G190" s="31" t="n"/>
      <c r="H190" s="33">
        <f>IFERROR(IF($A190="","",$F190/$E190),"")</f>
        <v/>
      </c>
      <c r="I190" s="53" t="n"/>
      <c r="J190" s="53" t="n"/>
      <c r="K190" s="53" t="n"/>
      <c r="L190" s="53" t="n"/>
      <c r="M190" s="53" t="n"/>
      <c r="N190" s="53" t="n"/>
      <c r="O190" s="54">
        <f>IFERROR(IF($A190="","",SUM($I190:$N190)),"")</f>
        <v/>
      </c>
      <c r="P190" s="53" t="n"/>
      <c r="Q190" s="53" t="n"/>
      <c r="R190" s="54">
        <f>IFERROR(IF($A190="","",$O190-$P190+$Q190),"")</f>
        <v/>
      </c>
      <c r="S190" s="54">
        <f>IFERROR(IF($A190="","",SUM($J190:$K190)),"")</f>
        <v/>
      </c>
      <c r="T190" s="54">
        <f>IFERROR(IF($A190="","",SUM($L190:$N190)),"")</f>
        <v/>
      </c>
      <c r="U190" s="54">
        <f>IFERROR(IF($A190="","",$I190/$F190),"")</f>
        <v/>
      </c>
      <c r="V190" s="54">
        <f>IFERROR(IF($A190="","",$I190/$C190),"")</f>
        <v/>
      </c>
      <c r="W190" s="53" t="n"/>
      <c r="X190" s="53" t="n"/>
      <c r="Y190" s="53" t="n"/>
      <c r="Z190" s="54">
        <f>IFERROR(IF($A190="","",$W190*'Dashboard'!$B$12),"")</f>
        <v/>
      </c>
      <c r="AA190" s="54">
        <f>IFERROR(IF($A190="","",$Y190-$Z190),"")</f>
        <v/>
      </c>
      <c r="AB190" s="53" t="n"/>
      <c r="AC190" s="54">
        <f>IFERROR(IF($A190="","",$X190*'Dashboard'!$B$13),"")</f>
        <v/>
      </c>
      <c r="AD190" s="54">
        <f>IFERROR(IF($A190="","",$AB190-$AC190),"")</f>
        <v/>
      </c>
      <c r="AE190" s="53" t="n"/>
      <c r="AF190" s="53" t="n"/>
      <c r="AG190" s="54">
        <f>IFERROR(IF($A190="","",$AE190*'Dashboard'!$B$14),"")</f>
        <v/>
      </c>
      <c r="AH190" s="54">
        <f>IFERROR(IF($A190="","",$AF190-$AG190),"")</f>
        <v/>
      </c>
      <c r="AI190" s="54">
        <f>IFERROR(IF($A190="","",SUM($Y190,$AB190,$AF190)),"")</f>
        <v/>
      </c>
      <c r="AJ190" s="54">
        <f>IFERROR(IF($A190="","",$R190+$AI190),"")</f>
        <v/>
      </c>
      <c r="AK190" s="53" t="n"/>
      <c r="AL190" s="53" t="n"/>
      <c r="AM190" s="53" t="n"/>
      <c r="AN190" s="53" t="n"/>
      <c r="AO190" s="53" t="n"/>
      <c r="AP190" s="54">
        <f>IFERROR(IF($A190="","",SUM($AK190:$AO190)),"")</f>
        <v/>
      </c>
      <c r="AQ190" s="54">
        <f>IFERROR(IF($A190="","",$AP190-$AJ190),"")</f>
        <v/>
      </c>
      <c r="AR190" s="30">
        <f>IFERROR(IF($A190="","",IF(AND($AQ190&lt;='Dashboard'!$B$11,$AQ190&gt;=0-'Dashboard'!$B$11),"Balanced","Investigate")),"")</f>
        <v/>
      </c>
      <c r="AS190" s="36" t="n"/>
      <c r="AT190" s="36" t="n"/>
      <c r="AU190" s="36" t="n"/>
      <c r="AV190" s="52" t="n"/>
      <c r="AW190" s="36" t="n"/>
      <c r="AX190" s="37">
        <f>IFERROR(IF($A190="","",IF($AS190="","Missing preparer",IF($F190&gt;$E190,"Rooms sold exceed sellable rooms",IF(OR($AQ190&gt;'Dashboard'!$B$11,$AQ190&lt;0-'Dashboard'!$B$11),"Reconciliation exception","OK")))),"")</f>
        <v/>
      </c>
    </row>
    <row r="191">
      <c r="A191" s="52" t="n"/>
      <c r="B191" s="30">
        <f>IFERROR(IF($A191="","",VLOOKUP(MOD($A191-DATE(2026,1,5),7),'Instructions'!$H$2:$I$8,2,0)),"")</f>
        <v/>
      </c>
      <c r="C191" s="31" t="n"/>
      <c r="D191" s="31" t="n"/>
      <c r="E191" s="32">
        <f>IFERROR(IF($A191="","",MAX(0,$C191-$D191)),"")</f>
        <v/>
      </c>
      <c r="F191" s="31" t="n"/>
      <c r="G191" s="31" t="n"/>
      <c r="H191" s="33">
        <f>IFERROR(IF($A191="","",$F191/$E191),"")</f>
        <v/>
      </c>
      <c r="I191" s="53" t="n"/>
      <c r="J191" s="53" t="n"/>
      <c r="K191" s="53" t="n"/>
      <c r="L191" s="53" t="n"/>
      <c r="M191" s="53" t="n"/>
      <c r="N191" s="53" t="n"/>
      <c r="O191" s="54">
        <f>IFERROR(IF($A191="","",SUM($I191:$N191)),"")</f>
        <v/>
      </c>
      <c r="P191" s="53" t="n"/>
      <c r="Q191" s="53" t="n"/>
      <c r="R191" s="54">
        <f>IFERROR(IF($A191="","",$O191-$P191+$Q191),"")</f>
        <v/>
      </c>
      <c r="S191" s="54">
        <f>IFERROR(IF($A191="","",SUM($J191:$K191)),"")</f>
        <v/>
      </c>
      <c r="T191" s="54">
        <f>IFERROR(IF($A191="","",SUM($L191:$N191)),"")</f>
        <v/>
      </c>
      <c r="U191" s="54">
        <f>IFERROR(IF($A191="","",$I191/$F191),"")</f>
        <v/>
      </c>
      <c r="V191" s="54">
        <f>IFERROR(IF($A191="","",$I191/$C191),"")</f>
        <v/>
      </c>
      <c r="W191" s="53" t="n"/>
      <c r="X191" s="53" t="n"/>
      <c r="Y191" s="53" t="n"/>
      <c r="Z191" s="54">
        <f>IFERROR(IF($A191="","",$W191*'Dashboard'!$B$12),"")</f>
        <v/>
      </c>
      <c r="AA191" s="54">
        <f>IFERROR(IF($A191="","",$Y191-$Z191),"")</f>
        <v/>
      </c>
      <c r="AB191" s="53" t="n"/>
      <c r="AC191" s="54">
        <f>IFERROR(IF($A191="","",$X191*'Dashboard'!$B$13),"")</f>
        <v/>
      </c>
      <c r="AD191" s="54">
        <f>IFERROR(IF($A191="","",$AB191-$AC191),"")</f>
        <v/>
      </c>
      <c r="AE191" s="53" t="n"/>
      <c r="AF191" s="53" t="n"/>
      <c r="AG191" s="54">
        <f>IFERROR(IF($A191="","",$AE191*'Dashboard'!$B$14),"")</f>
        <v/>
      </c>
      <c r="AH191" s="54">
        <f>IFERROR(IF($A191="","",$AF191-$AG191),"")</f>
        <v/>
      </c>
      <c r="AI191" s="54">
        <f>IFERROR(IF($A191="","",SUM($Y191,$AB191,$AF191)),"")</f>
        <v/>
      </c>
      <c r="AJ191" s="54">
        <f>IFERROR(IF($A191="","",$R191+$AI191),"")</f>
        <v/>
      </c>
      <c r="AK191" s="53" t="n"/>
      <c r="AL191" s="53" t="n"/>
      <c r="AM191" s="53" t="n"/>
      <c r="AN191" s="53" t="n"/>
      <c r="AO191" s="53" t="n"/>
      <c r="AP191" s="54">
        <f>IFERROR(IF($A191="","",SUM($AK191:$AO191)),"")</f>
        <v/>
      </c>
      <c r="AQ191" s="54">
        <f>IFERROR(IF($A191="","",$AP191-$AJ191),"")</f>
        <v/>
      </c>
      <c r="AR191" s="30">
        <f>IFERROR(IF($A191="","",IF(AND($AQ191&lt;='Dashboard'!$B$11,$AQ191&gt;=0-'Dashboard'!$B$11),"Balanced","Investigate")),"")</f>
        <v/>
      </c>
      <c r="AS191" s="36" t="n"/>
      <c r="AT191" s="36" t="n"/>
      <c r="AU191" s="36" t="n"/>
      <c r="AV191" s="52" t="n"/>
      <c r="AW191" s="36" t="n"/>
      <c r="AX191" s="37">
        <f>IFERROR(IF($A191="","",IF($AS191="","Missing preparer",IF($F191&gt;$E191,"Rooms sold exceed sellable rooms",IF(OR($AQ191&gt;'Dashboard'!$B$11,$AQ191&lt;0-'Dashboard'!$B$11),"Reconciliation exception","OK")))),"")</f>
        <v/>
      </c>
    </row>
    <row r="192">
      <c r="A192" s="52" t="n"/>
      <c r="B192" s="30">
        <f>IFERROR(IF($A192="","",VLOOKUP(MOD($A192-DATE(2026,1,5),7),'Instructions'!$H$2:$I$8,2,0)),"")</f>
        <v/>
      </c>
      <c r="C192" s="31" t="n"/>
      <c r="D192" s="31" t="n"/>
      <c r="E192" s="32">
        <f>IFERROR(IF($A192="","",MAX(0,$C192-$D192)),"")</f>
        <v/>
      </c>
      <c r="F192" s="31" t="n"/>
      <c r="G192" s="31" t="n"/>
      <c r="H192" s="33">
        <f>IFERROR(IF($A192="","",$F192/$E192),"")</f>
        <v/>
      </c>
      <c r="I192" s="53" t="n"/>
      <c r="J192" s="53" t="n"/>
      <c r="K192" s="53" t="n"/>
      <c r="L192" s="53" t="n"/>
      <c r="M192" s="53" t="n"/>
      <c r="N192" s="53" t="n"/>
      <c r="O192" s="54">
        <f>IFERROR(IF($A192="","",SUM($I192:$N192)),"")</f>
        <v/>
      </c>
      <c r="P192" s="53" t="n"/>
      <c r="Q192" s="53" t="n"/>
      <c r="R192" s="54">
        <f>IFERROR(IF($A192="","",$O192-$P192+$Q192),"")</f>
        <v/>
      </c>
      <c r="S192" s="54">
        <f>IFERROR(IF($A192="","",SUM($J192:$K192)),"")</f>
        <v/>
      </c>
      <c r="T192" s="54">
        <f>IFERROR(IF($A192="","",SUM($L192:$N192)),"")</f>
        <v/>
      </c>
      <c r="U192" s="54">
        <f>IFERROR(IF($A192="","",$I192/$F192),"")</f>
        <v/>
      </c>
      <c r="V192" s="54">
        <f>IFERROR(IF($A192="","",$I192/$C192),"")</f>
        <v/>
      </c>
      <c r="W192" s="53" t="n"/>
      <c r="X192" s="53" t="n"/>
      <c r="Y192" s="53" t="n"/>
      <c r="Z192" s="54">
        <f>IFERROR(IF($A192="","",$W192*'Dashboard'!$B$12),"")</f>
        <v/>
      </c>
      <c r="AA192" s="54">
        <f>IFERROR(IF($A192="","",$Y192-$Z192),"")</f>
        <v/>
      </c>
      <c r="AB192" s="53" t="n"/>
      <c r="AC192" s="54">
        <f>IFERROR(IF($A192="","",$X192*'Dashboard'!$B$13),"")</f>
        <v/>
      </c>
      <c r="AD192" s="54">
        <f>IFERROR(IF($A192="","",$AB192-$AC192),"")</f>
        <v/>
      </c>
      <c r="AE192" s="53" t="n"/>
      <c r="AF192" s="53" t="n"/>
      <c r="AG192" s="54">
        <f>IFERROR(IF($A192="","",$AE192*'Dashboard'!$B$14),"")</f>
        <v/>
      </c>
      <c r="AH192" s="54">
        <f>IFERROR(IF($A192="","",$AF192-$AG192),"")</f>
        <v/>
      </c>
      <c r="AI192" s="54">
        <f>IFERROR(IF($A192="","",SUM($Y192,$AB192,$AF192)),"")</f>
        <v/>
      </c>
      <c r="AJ192" s="54">
        <f>IFERROR(IF($A192="","",$R192+$AI192),"")</f>
        <v/>
      </c>
      <c r="AK192" s="53" t="n"/>
      <c r="AL192" s="53" t="n"/>
      <c r="AM192" s="53" t="n"/>
      <c r="AN192" s="53" t="n"/>
      <c r="AO192" s="53" t="n"/>
      <c r="AP192" s="54">
        <f>IFERROR(IF($A192="","",SUM($AK192:$AO192)),"")</f>
        <v/>
      </c>
      <c r="AQ192" s="54">
        <f>IFERROR(IF($A192="","",$AP192-$AJ192),"")</f>
        <v/>
      </c>
      <c r="AR192" s="30">
        <f>IFERROR(IF($A192="","",IF(AND($AQ192&lt;='Dashboard'!$B$11,$AQ192&gt;=0-'Dashboard'!$B$11),"Balanced","Investigate")),"")</f>
        <v/>
      </c>
      <c r="AS192" s="36" t="n"/>
      <c r="AT192" s="36" t="n"/>
      <c r="AU192" s="36" t="n"/>
      <c r="AV192" s="52" t="n"/>
      <c r="AW192" s="36" t="n"/>
      <c r="AX192" s="37">
        <f>IFERROR(IF($A192="","",IF($AS192="","Missing preparer",IF($F192&gt;$E192,"Rooms sold exceed sellable rooms",IF(OR($AQ192&gt;'Dashboard'!$B$11,$AQ192&lt;0-'Dashboard'!$B$11),"Reconciliation exception","OK")))),"")</f>
        <v/>
      </c>
    </row>
    <row r="193">
      <c r="A193" s="52" t="n"/>
      <c r="B193" s="30">
        <f>IFERROR(IF($A193="","",VLOOKUP(MOD($A193-DATE(2026,1,5),7),'Instructions'!$H$2:$I$8,2,0)),"")</f>
        <v/>
      </c>
      <c r="C193" s="31" t="n"/>
      <c r="D193" s="31" t="n"/>
      <c r="E193" s="32">
        <f>IFERROR(IF($A193="","",MAX(0,$C193-$D193)),"")</f>
        <v/>
      </c>
      <c r="F193" s="31" t="n"/>
      <c r="G193" s="31" t="n"/>
      <c r="H193" s="33">
        <f>IFERROR(IF($A193="","",$F193/$E193),"")</f>
        <v/>
      </c>
      <c r="I193" s="53" t="n"/>
      <c r="J193" s="53" t="n"/>
      <c r="K193" s="53" t="n"/>
      <c r="L193" s="53" t="n"/>
      <c r="M193" s="53" t="n"/>
      <c r="N193" s="53" t="n"/>
      <c r="O193" s="54">
        <f>IFERROR(IF($A193="","",SUM($I193:$N193)),"")</f>
        <v/>
      </c>
      <c r="P193" s="53" t="n"/>
      <c r="Q193" s="53" t="n"/>
      <c r="R193" s="54">
        <f>IFERROR(IF($A193="","",$O193-$P193+$Q193),"")</f>
        <v/>
      </c>
      <c r="S193" s="54">
        <f>IFERROR(IF($A193="","",SUM($J193:$K193)),"")</f>
        <v/>
      </c>
      <c r="T193" s="54">
        <f>IFERROR(IF($A193="","",SUM($L193:$N193)),"")</f>
        <v/>
      </c>
      <c r="U193" s="54">
        <f>IFERROR(IF($A193="","",$I193/$F193),"")</f>
        <v/>
      </c>
      <c r="V193" s="54">
        <f>IFERROR(IF($A193="","",$I193/$C193),"")</f>
        <v/>
      </c>
      <c r="W193" s="53" t="n"/>
      <c r="X193" s="53" t="n"/>
      <c r="Y193" s="53" t="n"/>
      <c r="Z193" s="54">
        <f>IFERROR(IF($A193="","",$W193*'Dashboard'!$B$12),"")</f>
        <v/>
      </c>
      <c r="AA193" s="54">
        <f>IFERROR(IF($A193="","",$Y193-$Z193),"")</f>
        <v/>
      </c>
      <c r="AB193" s="53" t="n"/>
      <c r="AC193" s="54">
        <f>IFERROR(IF($A193="","",$X193*'Dashboard'!$B$13),"")</f>
        <v/>
      </c>
      <c r="AD193" s="54">
        <f>IFERROR(IF($A193="","",$AB193-$AC193),"")</f>
        <v/>
      </c>
      <c r="AE193" s="53" t="n"/>
      <c r="AF193" s="53" t="n"/>
      <c r="AG193" s="54">
        <f>IFERROR(IF($A193="","",$AE193*'Dashboard'!$B$14),"")</f>
        <v/>
      </c>
      <c r="AH193" s="54">
        <f>IFERROR(IF($A193="","",$AF193-$AG193),"")</f>
        <v/>
      </c>
      <c r="AI193" s="54">
        <f>IFERROR(IF($A193="","",SUM($Y193,$AB193,$AF193)),"")</f>
        <v/>
      </c>
      <c r="AJ193" s="54">
        <f>IFERROR(IF($A193="","",$R193+$AI193),"")</f>
        <v/>
      </c>
      <c r="AK193" s="53" t="n"/>
      <c r="AL193" s="53" t="n"/>
      <c r="AM193" s="53" t="n"/>
      <c r="AN193" s="53" t="n"/>
      <c r="AO193" s="53" t="n"/>
      <c r="AP193" s="54">
        <f>IFERROR(IF($A193="","",SUM($AK193:$AO193)),"")</f>
        <v/>
      </c>
      <c r="AQ193" s="54">
        <f>IFERROR(IF($A193="","",$AP193-$AJ193),"")</f>
        <v/>
      </c>
      <c r="AR193" s="30">
        <f>IFERROR(IF($A193="","",IF(AND($AQ193&lt;='Dashboard'!$B$11,$AQ193&gt;=0-'Dashboard'!$B$11),"Balanced","Investigate")),"")</f>
        <v/>
      </c>
      <c r="AS193" s="36" t="n"/>
      <c r="AT193" s="36" t="n"/>
      <c r="AU193" s="36" t="n"/>
      <c r="AV193" s="52" t="n"/>
      <c r="AW193" s="36" t="n"/>
      <c r="AX193" s="37">
        <f>IFERROR(IF($A193="","",IF($AS193="","Missing preparer",IF($F193&gt;$E193,"Rooms sold exceed sellable rooms",IF(OR($AQ193&gt;'Dashboard'!$B$11,$AQ193&lt;0-'Dashboard'!$B$11),"Reconciliation exception","OK")))),"")</f>
        <v/>
      </c>
    </row>
    <row r="194">
      <c r="A194" s="52" t="n"/>
      <c r="B194" s="30">
        <f>IFERROR(IF($A194="","",VLOOKUP(MOD($A194-DATE(2026,1,5),7),'Instructions'!$H$2:$I$8,2,0)),"")</f>
        <v/>
      </c>
      <c r="C194" s="31" t="n"/>
      <c r="D194" s="31" t="n"/>
      <c r="E194" s="32">
        <f>IFERROR(IF($A194="","",MAX(0,$C194-$D194)),"")</f>
        <v/>
      </c>
      <c r="F194" s="31" t="n"/>
      <c r="G194" s="31" t="n"/>
      <c r="H194" s="33">
        <f>IFERROR(IF($A194="","",$F194/$E194),"")</f>
        <v/>
      </c>
      <c r="I194" s="53" t="n"/>
      <c r="J194" s="53" t="n"/>
      <c r="K194" s="53" t="n"/>
      <c r="L194" s="53" t="n"/>
      <c r="M194" s="53" t="n"/>
      <c r="N194" s="53" t="n"/>
      <c r="O194" s="54">
        <f>IFERROR(IF($A194="","",SUM($I194:$N194)),"")</f>
        <v/>
      </c>
      <c r="P194" s="53" t="n"/>
      <c r="Q194" s="53" t="n"/>
      <c r="R194" s="54">
        <f>IFERROR(IF($A194="","",$O194-$P194+$Q194),"")</f>
        <v/>
      </c>
      <c r="S194" s="54">
        <f>IFERROR(IF($A194="","",SUM($J194:$K194)),"")</f>
        <v/>
      </c>
      <c r="T194" s="54">
        <f>IFERROR(IF($A194="","",SUM($L194:$N194)),"")</f>
        <v/>
      </c>
      <c r="U194" s="54">
        <f>IFERROR(IF($A194="","",$I194/$F194),"")</f>
        <v/>
      </c>
      <c r="V194" s="54">
        <f>IFERROR(IF($A194="","",$I194/$C194),"")</f>
        <v/>
      </c>
      <c r="W194" s="53" t="n"/>
      <c r="X194" s="53" t="n"/>
      <c r="Y194" s="53" t="n"/>
      <c r="Z194" s="54">
        <f>IFERROR(IF($A194="","",$W194*'Dashboard'!$B$12),"")</f>
        <v/>
      </c>
      <c r="AA194" s="54">
        <f>IFERROR(IF($A194="","",$Y194-$Z194),"")</f>
        <v/>
      </c>
      <c r="AB194" s="53" t="n"/>
      <c r="AC194" s="54">
        <f>IFERROR(IF($A194="","",$X194*'Dashboard'!$B$13),"")</f>
        <v/>
      </c>
      <c r="AD194" s="54">
        <f>IFERROR(IF($A194="","",$AB194-$AC194),"")</f>
        <v/>
      </c>
      <c r="AE194" s="53" t="n"/>
      <c r="AF194" s="53" t="n"/>
      <c r="AG194" s="54">
        <f>IFERROR(IF($A194="","",$AE194*'Dashboard'!$B$14),"")</f>
        <v/>
      </c>
      <c r="AH194" s="54">
        <f>IFERROR(IF($A194="","",$AF194-$AG194),"")</f>
        <v/>
      </c>
      <c r="AI194" s="54">
        <f>IFERROR(IF($A194="","",SUM($Y194,$AB194,$AF194)),"")</f>
        <v/>
      </c>
      <c r="AJ194" s="54">
        <f>IFERROR(IF($A194="","",$R194+$AI194),"")</f>
        <v/>
      </c>
      <c r="AK194" s="53" t="n"/>
      <c r="AL194" s="53" t="n"/>
      <c r="AM194" s="53" t="n"/>
      <c r="AN194" s="53" t="n"/>
      <c r="AO194" s="53" t="n"/>
      <c r="AP194" s="54">
        <f>IFERROR(IF($A194="","",SUM($AK194:$AO194)),"")</f>
        <v/>
      </c>
      <c r="AQ194" s="54">
        <f>IFERROR(IF($A194="","",$AP194-$AJ194),"")</f>
        <v/>
      </c>
      <c r="AR194" s="30">
        <f>IFERROR(IF($A194="","",IF(AND($AQ194&lt;='Dashboard'!$B$11,$AQ194&gt;=0-'Dashboard'!$B$11),"Balanced","Investigate")),"")</f>
        <v/>
      </c>
      <c r="AS194" s="36" t="n"/>
      <c r="AT194" s="36" t="n"/>
      <c r="AU194" s="36" t="n"/>
      <c r="AV194" s="52" t="n"/>
      <c r="AW194" s="36" t="n"/>
      <c r="AX194" s="37">
        <f>IFERROR(IF($A194="","",IF($AS194="","Missing preparer",IF($F194&gt;$E194,"Rooms sold exceed sellable rooms",IF(OR($AQ194&gt;'Dashboard'!$B$11,$AQ194&lt;0-'Dashboard'!$B$11),"Reconciliation exception","OK")))),"")</f>
        <v/>
      </c>
    </row>
    <row r="195">
      <c r="A195" s="52" t="n"/>
      <c r="B195" s="30">
        <f>IFERROR(IF($A195="","",VLOOKUP(MOD($A195-DATE(2026,1,5),7),'Instructions'!$H$2:$I$8,2,0)),"")</f>
        <v/>
      </c>
      <c r="C195" s="31" t="n"/>
      <c r="D195" s="31" t="n"/>
      <c r="E195" s="32">
        <f>IFERROR(IF($A195="","",MAX(0,$C195-$D195)),"")</f>
        <v/>
      </c>
      <c r="F195" s="31" t="n"/>
      <c r="G195" s="31" t="n"/>
      <c r="H195" s="33">
        <f>IFERROR(IF($A195="","",$F195/$E195),"")</f>
        <v/>
      </c>
      <c r="I195" s="53" t="n"/>
      <c r="J195" s="53" t="n"/>
      <c r="K195" s="53" t="n"/>
      <c r="L195" s="53" t="n"/>
      <c r="M195" s="53" t="n"/>
      <c r="N195" s="53" t="n"/>
      <c r="O195" s="54">
        <f>IFERROR(IF($A195="","",SUM($I195:$N195)),"")</f>
        <v/>
      </c>
      <c r="P195" s="53" t="n"/>
      <c r="Q195" s="53" t="n"/>
      <c r="R195" s="54">
        <f>IFERROR(IF($A195="","",$O195-$P195+$Q195),"")</f>
        <v/>
      </c>
      <c r="S195" s="54">
        <f>IFERROR(IF($A195="","",SUM($J195:$K195)),"")</f>
        <v/>
      </c>
      <c r="T195" s="54">
        <f>IFERROR(IF($A195="","",SUM($L195:$N195)),"")</f>
        <v/>
      </c>
      <c r="U195" s="54">
        <f>IFERROR(IF($A195="","",$I195/$F195),"")</f>
        <v/>
      </c>
      <c r="V195" s="54">
        <f>IFERROR(IF($A195="","",$I195/$C195),"")</f>
        <v/>
      </c>
      <c r="W195" s="53" t="n"/>
      <c r="X195" s="53" t="n"/>
      <c r="Y195" s="53" t="n"/>
      <c r="Z195" s="54">
        <f>IFERROR(IF($A195="","",$W195*'Dashboard'!$B$12),"")</f>
        <v/>
      </c>
      <c r="AA195" s="54">
        <f>IFERROR(IF($A195="","",$Y195-$Z195),"")</f>
        <v/>
      </c>
      <c r="AB195" s="53" t="n"/>
      <c r="AC195" s="54">
        <f>IFERROR(IF($A195="","",$X195*'Dashboard'!$B$13),"")</f>
        <v/>
      </c>
      <c r="AD195" s="54">
        <f>IFERROR(IF($A195="","",$AB195-$AC195),"")</f>
        <v/>
      </c>
      <c r="AE195" s="53" t="n"/>
      <c r="AF195" s="53" t="n"/>
      <c r="AG195" s="54">
        <f>IFERROR(IF($A195="","",$AE195*'Dashboard'!$B$14),"")</f>
        <v/>
      </c>
      <c r="AH195" s="54">
        <f>IFERROR(IF($A195="","",$AF195-$AG195),"")</f>
        <v/>
      </c>
      <c r="AI195" s="54">
        <f>IFERROR(IF($A195="","",SUM($Y195,$AB195,$AF195)),"")</f>
        <v/>
      </c>
      <c r="AJ195" s="54">
        <f>IFERROR(IF($A195="","",$R195+$AI195),"")</f>
        <v/>
      </c>
      <c r="AK195" s="53" t="n"/>
      <c r="AL195" s="53" t="n"/>
      <c r="AM195" s="53" t="n"/>
      <c r="AN195" s="53" t="n"/>
      <c r="AO195" s="53" t="n"/>
      <c r="AP195" s="54">
        <f>IFERROR(IF($A195="","",SUM($AK195:$AO195)),"")</f>
        <v/>
      </c>
      <c r="AQ195" s="54">
        <f>IFERROR(IF($A195="","",$AP195-$AJ195),"")</f>
        <v/>
      </c>
      <c r="AR195" s="30">
        <f>IFERROR(IF($A195="","",IF(AND($AQ195&lt;='Dashboard'!$B$11,$AQ195&gt;=0-'Dashboard'!$B$11),"Balanced","Investigate")),"")</f>
        <v/>
      </c>
      <c r="AS195" s="36" t="n"/>
      <c r="AT195" s="36" t="n"/>
      <c r="AU195" s="36" t="n"/>
      <c r="AV195" s="52" t="n"/>
      <c r="AW195" s="36" t="n"/>
      <c r="AX195" s="37">
        <f>IFERROR(IF($A195="","",IF($AS195="","Missing preparer",IF($F195&gt;$E195,"Rooms sold exceed sellable rooms",IF(OR($AQ195&gt;'Dashboard'!$B$11,$AQ195&lt;0-'Dashboard'!$B$11),"Reconciliation exception","OK")))),"")</f>
        <v/>
      </c>
    </row>
    <row r="196">
      <c r="A196" s="52" t="n"/>
      <c r="B196" s="30">
        <f>IFERROR(IF($A196="","",VLOOKUP(MOD($A196-DATE(2026,1,5),7),'Instructions'!$H$2:$I$8,2,0)),"")</f>
        <v/>
      </c>
      <c r="C196" s="31" t="n"/>
      <c r="D196" s="31" t="n"/>
      <c r="E196" s="32">
        <f>IFERROR(IF($A196="","",MAX(0,$C196-$D196)),"")</f>
        <v/>
      </c>
      <c r="F196" s="31" t="n"/>
      <c r="G196" s="31" t="n"/>
      <c r="H196" s="33">
        <f>IFERROR(IF($A196="","",$F196/$E196),"")</f>
        <v/>
      </c>
      <c r="I196" s="53" t="n"/>
      <c r="J196" s="53" t="n"/>
      <c r="K196" s="53" t="n"/>
      <c r="L196" s="53" t="n"/>
      <c r="M196" s="53" t="n"/>
      <c r="N196" s="53" t="n"/>
      <c r="O196" s="54">
        <f>IFERROR(IF($A196="","",SUM($I196:$N196)),"")</f>
        <v/>
      </c>
      <c r="P196" s="53" t="n"/>
      <c r="Q196" s="53" t="n"/>
      <c r="R196" s="54">
        <f>IFERROR(IF($A196="","",$O196-$P196+$Q196),"")</f>
        <v/>
      </c>
      <c r="S196" s="54">
        <f>IFERROR(IF($A196="","",SUM($J196:$K196)),"")</f>
        <v/>
      </c>
      <c r="T196" s="54">
        <f>IFERROR(IF($A196="","",SUM($L196:$N196)),"")</f>
        <v/>
      </c>
      <c r="U196" s="54">
        <f>IFERROR(IF($A196="","",$I196/$F196),"")</f>
        <v/>
      </c>
      <c r="V196" s="54">
        <f>IFERROR(IF($A196="","",$I196/$C196),"")</f>
        <v/>
      </c>
      <c r="W196" s="53" t="n"/>
      <c r="X196" s="53" t="n"/>
      <c r="Y196" s="53" t="n"/>
      <c r="Z196" s="54">
        <f>IFERROR(IF($A196="","",$W196*'Dashboard'!$B$12),"")</f>
        <v/>
      </c>
      <c r="AA196" s="54">
        <f>IFERROR(IF($A196="","",$Y196-$Z196),"")</f>
        <v/>
      </c>
      <c r="AB196" s="53" t="n"/>
      <c r="AC196" s="54">
        <f>IFERROR(IF($A196="","",$X196*'Dashboard'!$B$13),"")</f>
        <v/>
      </c>
      <c r="AD196" s="54">
        <f>IFERROR(IF($A196="","",$AB196-$AC196),"")</f>
        <v/>
      </c>
      <c r="AE196" s="53" t="n"/>
      <c r="AF196" s="53" t="n"/>
      <c r="AG196" s="54">
        <f>IFERROR(IF($A196="","",$AE196*'Dashboard'!$B$14),"")</f>
        <v/>
      </c>
      <c r="AH196" s="54">
        <f>IFERROR(IF($A196="","",$AF196-$AG196),"")</f>
        <v/>
      </c>
      <c r="AI196" s="54">
        <f>IFERROR(IF($A196="","",SUM($Y196,$AB196,$AF196)),"")</f>
        <v/>
      </c>
      <c r="AJ196" s="54">
        <f>IFERROR(IF($A196="","",$R196+$AI196),"")</f>
        <v/>
      </c>
      <c r="AK196" s="53" t="n"/>
      <c r="AL196" s="53" t="n"/>
      <c r="AM196" s="53" t="n"/>
      <c r="AN196" s="53" t="n"/>
      <c r="AO196" s="53" t="n"/>
      <c r="AP196" s="54">
        <f>IFERROR(IF($A196="","",SUM($AK196:$AO196)),"")</f>
        <v/>
      </c>
      <c r="AQ196" s="54">
        <f>IFERROR(IF($A196="","",$AP196-$AJ196),"")</f>
        <v/>
      </c>
      <c r="AR196" s="30">
        <f>IFERROR(IF($A196="","",IF(AND($AQ196&lt;='Dashboard'!$B$11,$AQ196&gt;=0-'Dashboard'!$B$11),"Balanced","Investigate")),"")</f>
        <v/>
      </c>
      <c r="AS196" s="36" t="n"/>
      <c r="AT196" s="36" t="n"/>
      <c r="AU196" s="36" t="n"/>
      <c r="AV196" s="52" t="n"/>
      <c r="AW196" s="36" t="n"/>
      <c r="AX196" s="37">
        <f>IFERROR(IF($A196="","",IF($AS196="","Missing preparer",IF($F196&gt;$E196,"Rooms sold exceed sellable rooms",IF(OR($AQ196&gt;'Dashboard'!$B$11,$AQ196&lt;0-'Dashboard'!$B$11),"Reconciliation exception","OK")))),"")</f>
        <v/>
      </c>
    </row>
    <row r="197">
      <c r="A197" s="52" t="n"/>
      <c r="B197" s="30">
        <f>IFERROR(IF($A197="","",VLOOKUP(MOD($A197-DATE(2026,1,5),7),'Instructions'!$H$2:$I$8,2,0)),"")</f>
        <v/>
      </c>
      <c r="C197" s="31" t="n"/>
      <c r="D197" s="31" t="n"/>
      <c r="E197" s="32">
        <f>IFERROR(IF($A197="","",MAX(0,$C197-$D197)),"")</f>
        <v/>
      </c>
      <c r="F197" s="31" t="n"/>
      <c r="G197" s="31" t="n"/>
      <c r="H197" s="33">
        <f>IFERROR(IF($A197="","",$F197/$E197),"")</f>
        <v/>
      </c>
      <c r="I197" s="53" t="n"/>
      <c r="J197" s="53" t="n"/>
      <c r="K197" s="53" t="n"/>
      <c r="L197" s="53" t="n"/>
      <c r="M197" s="53" t="n"/>
      <c r="N197" s="53" t="n"/>
      <c r="O197" s="54">
        <f>IFERROR(IF($A197="","",SUM($I197:$N197)),"")</f>
        <v/>
      </c>
      <c r="P197" s="53" t="n"/>
      <c r="Q197" s="53" t="n"/>
      <c r="R197" s="54">
        <f>IFERROR(IF($A197="","",$O197-$P197+$Q197),"")</f>
        <v/>
      </c>
      <c r="S197" s="54">
        <f>IFERROR(IF($A197="","",SUM($J197:$K197)),"")</f>
        <v/>
      </c>
      <c r="T197" s="54">
        <f>IFERROR(IF($A197="","",SUM($L197:$N197)),"")</f>
        <v/>
      </c>
      <c r="U197" s="54">
        <f>IFERROR(IF($A197="","",$I197/$F197),"")</f>
        <v/>
      </c>
      <c r="V197" s="54">
        <f>IFERROR(IF($A197="","",$I197/$C197),"")</f>
        <v/>
      </c>
      <c r="W197" s="53" t="n"/>
      <c r="X197" s="53" t="n"/>
      <c r="Y197" s="53" t="n"/>
      <c r="Z197" s="54">
        <f>IFERROR(IF($A197="","",$W197*'Dashboard'!$B$12),"")</f>
        <v/>
      </c>
      <c r="AA197" s="54">
        <f>IFERROR(IF($A197="","",$Y197-$Z197),"")</f>
        <v/>
      </c>
      <c r="AB197" s="53" t="n"/>
      <c r="AC197" s="54">
        <f>IFERROR(IF($A197="","",$X197*'Dashboard'!$B$13),"")</f>
        <v/>
      </c>
      <c r="AD197" s="54">
        <f>IFERROR(IF($A197="","",$AB197-$AC197),"")</f>
        <v/>
      </c>
      <c r="AE197" s="53" t="n"/>
      <c r="AF197" s="53" t="n"/>
      <c r="AG197" s="54">
        <f>IFERROR(IF($A197="","",$AE197*'Dashboard'!$B$14),"")</f>
        <v/>
      </c>
      <c r="AH197" s="54">
        <f>IFERROR(IF($A197="","",$AF197-$AG197),"")</f>
        <v/>
      </c>
      <c r="AI197" s="54">
        <f>IFERROR(IF($A197="","",SUM($Y197,$AB197,$AF197)),"")</f>
        <v/>
      </c>
      <c r="AJ197" s="54">
        <f>IFERROR(IF($A197="","",$R197+$AI197),"")</f>
        <v/>
      </c>
      <c r="AK197" s="53" t="n"/>
      <c r="AL197" s="53" t="n"/>
      <c r="AM197" s="53" t="n"/>
      <c r="AN197" s="53" t="n"/>
      <c r="AO197" s="53" t="n"/>
      <c r="AP197" s="54">
        <f>IFERROR(IF($A197="","",SUM($AK197:$AO197)),"")</f>
        <v/>
      </c>
      <c r="AQ197" s="54">
        <f>IFERROR(IF($A197="","",$AP197-$AJ197),"")</f>
        <v/>
      </c>
      <c r="AR197" s="30">
        <f>IFERROR(IF($A197="","",IF(AND($AQ197&lt;='Dashboard'!$B$11,$AQ197&gt;=0-'Dashboard'!$B$11),"Balanced","Investigate")),"")</f>
        <v/>
      </c>
      <c r="AS197" s="36" t="n"/>
      <c r="AT197" s="36" t="n"/>
      <c r="AU197" s="36" t="n"/>
      <c r="AV197" s="52" t="n"/>
      <c r="AW197" s="36" t="n"/>
      <c r="AX197" s="37">
        <f>IFERROR(IF($A197="","",IF($AS197="","Missing preparer",IF($F197&gt;$E197,"Rooms sold exceed sellable rooms",IF(OR($AQ197&gt;'Dashboard'!$B$11,$AQ197&lt;0-'Dashboard'!$B$11),"Reconciliation exception","OK")))),"")</f>
        <v/>
      </c>
    </row>
    <row r="198">
      <c r="A198" s="52" t="n"/>
      <c r="B198" s="30">
        <f>IFERROR(IF($A198="","",VLOOKUP(MOD($A198-DATE(2026,1,5),7),'Instructions'!$H$2:$I$8,2,0)),"")</f>
        <v/>
      </c>
      <c r="C198" s="31" t="n"/>
      <c r="D198" s="31" t="n"/>
      <c r="E198" s="32">
        <f>IFERROR(IF($A198="","",MAX(0,$C198-$D198)),"")</f>
        <v/>
      </c>
      <c r="F198" s="31" t="n"/>
      <c r="G198" s="31" t="n"/>
      <c r="H198" s="33">
        <f>IFERROR(IF($A198="","",$F198/$E198),"")</f>
        <v/>
      </c>
      <c r="I198" s="53" t="n"/>
      <c r="J198" s="53" t="n"/>
      <c r="K198" s="53" t="n"/>
      <c r="L198" s="53" t="n"/>
      <c r="M198" s="53" t="n"/>
      <c r="N198" s="53" t="n"/>
      <c r="O198" s="54">
        <f>IFERROR(IF($A198="","",SUM($I198:$N198)),"")</f>
        <v/>
      </c>
      <c r="P198" s="53" t="n"/>
      <c r="Q198" s="53" t="n"/>
      <c r="R198" s="54">
        <f>IFERROR(IF($A198="","",$O198-$P198+$Q198),"")</f>
        <v/>
      </c>
      <c r="S198" s="54">
        <f>IFERROR(IF($A198="","",SUM($J198:$K198)),"")</f>
        <v/>
      </c>
      <c r="T198" s="54">
        <f>IFERROR(IF($A198="","",SUM($L198:$N198)),"")</f>
        <v/>
      </c>
      <c r="U198" s="54">
        <f>IFERROR(IF($A198="","",$I198/$F198),"")</f>
        <v/>
      </c>
      <c r="V198" s="54">
        <f>IFERROR(IF($A198="","",$I198/$C198),"")</f>
        <v/>
      </c>
      <c r="W198" s="53" t="n"/>
      <c r="X198" s="53" t="n"/>
      <c r="Y198" s="53" t="n"/>
      <c r="Z198" s="54">
        <f>IFERROR(IF($A198="","",$W198*'Dashboard'!$B$12),"")</f>
        <v/>
      </c>
      <c r="AA198" s="54">
        <f>IFERROR(IF($A198="","",$Y198-$Z198),"")</f>
        <v/>
      </c>
      <c r="AB198" s="53" t="n"/>
      <c r="AC198" s="54">
        <f>IFERROR(IF($A198="","",$X198*'Dashboard'!$B$13),"")</f>
        <v/>
      </c>
      <c r="AD198" s="54">
        <f>IFERROR(IF($A198="","",$AB198-$AC198),"")</f>
        <v/>
      </c>
      <c r="AE198" s="53" t="n"/>
      <c r="AF198" s="53" t="n"/>
      <c r="AG198" s="54">
        <f>IFERROR(IF($A198="","",$AE198*'Dashboard'!$B$14),"")</f>
        <v/>
      </c>
      <c r="AH198" s="54">
        <f>IFERROR(IF($A198="","",$AF198-$AG198),"")</f>
        <v/>
      </c>
      <c r="AI198" s="54">
        <f>IFERROR(IF($A198="","",SUM($Y198,$AB198,$AF198)),"")</f>
        <v/>
      </c>
      <c r="AJ198" s="54">
        <f>IFERROR(IF($A198="","",$R198+$AI198),"")</f>
        <v/>
      </c>
      <c r="AK198" s="53" t="n"/>
      <c r="AL198" s="53" t="n"/>
      <c r="AM198" s="53" t="n"/>
      <c r="AN198" s="53" t="n"/>
      <c r="AO198" s="53" t="n"/>
      <c r="AP198" s="54">
        <f>IFERROR(IF($A198="","",SUM($AK198:$AO198)),"")</f>
        <v/>
      </c>
      <c r="AQ198" s="54">
        <f>IFERROR(IF($A198="","",$AP198-$AJ198),"")</f>
        <v/>
      </c>
      <c r="AR198" s="30">
        <f>IFERROR(IF($A198="","",IF(AND($AQ198&lt;='Dashboard'!$B$11,$AQ198&gt;=0-'Dashboard'!$B$11),"Balanced","Investigate")),"")</f>
        <v/>
      </c>
      <c r="AS198" s="36" t="n"/>
      <c r="AT198" s="36" t="n"/>
      <c r="AU198" s="36" t="n"/>
      <c r="AV198" s="52" t="n"/>
      <c r="AW198" s="36" t="n"/>
      <c r="AX198" s="37">
        <f>IFERROR(IF($A198="","",IF($AS198="","Missing preparer",IF($F198&gt;$E198,"Rooms sold exceed sellable rooms",IF(OR($AQ198&gt;'Dashboard'!$B$11,$AQ198&lt;0-'Dashboard'!$B$11),"Reconciliation exception","OK")))),"")</f>
        <v/>
      </c>
    </row>
    <row r="199">
      <c r="A199" s="52" t="n"/>
      <c r="B199" s="30">
        <f>IFERROR(IF($A199="","",VLOOKUP(MOD($A199-DATE(2026,1,5),7),'Instructions'!$H$2:$I$8,2,0)),"")</f>
        <v/>
      </c>
      <c r="C199" s="31" t="n"/>
      <c r="D199" s="31" t="n"/>
      <c r="E199" s="32">
        <f>IFERROR(IF($A199="","",MAX(0,$C199-$D199)),"")</f>
        <v/>
      </c>
      <c r="F199" s="31" t="n"/>
      <c r="G199" s="31" t="n"/>
      <c r="H199" s="33">
        <f>IFERROR(IF($A199="","",$F199/$E199),"")</f>
        <v/>
      </c>
      <c r="I199" s="53" t="n"/>
      <c r="J199" s="53" t="n"/>
      <c r="K199" s="53" t="n"/>
      <c r="L199" s="53" t="n"/>
      <c r="M199" s="53" t="n"/>
      <c r="N199" s="53" t="n"/>
      <c r="O199" s="54">
        <f>IFERROR(IF($A199="","",SUM($I199:$N199)),"")</f>
        <v/>
      </c>
      <c r="P199" s="53" t="n"/>
      <c r="Q199" s="53" t="n"/>
      <c r="R199" s="54">
        <f>IFERROR(IF($A199="","",$O199-$P199+$Q199),"")</f>
        <v/>
      </c>
      <c r="S199" s="54">
        <f>IFERROR(IF($A199="","",SUM($J199:$K199)),"")</f>
        <v/>
      </c>
      <c r="T199" s="54">
        <f>IFERROR(IF($A199="","",SUM($L199:$N199)),"")</f>
        <v/>
      </c>
      <c r="U199" s="54">
        <f>IFERROR(IF($A199="","",$I199/$F199),"")</f>
        <v/>
      </c>
      <c r="V199" s="54">
        <f>IFERROR(IF($A199="","",$I199/$C199),"")</f>
        <v/>
      </c>
      <c r="W199" s="53" t="n"/>
      <c r="X199" s="53" t="n"/>
      <c r="Y199" s="53" t="n"/>
      <c r="Z199" s="54">
        <f>IFERROR(IF($A199="","",$W199*'Dashboard'!$B$12),"")</f>
        <v/>
      </c>
      <c r="AA199" s="54">
        <f>IFERROR(IF($A199="","",$Y199-$Z199),"")</f>
        <v/>
      </c>
      <c r="AB199" s="53" t="n"/>
      <c r="AC199" s="54">
        <f>IFERROR(IF($A199="","",$X199*'Dashboard'!$B$13),"")</f>
        <v/>
      </c>
      <c r="AD199" s="54">
        <f>IFERROR(IF($A199="","",$AB199-$AC199),"")</f>
        <v/>
      </c>
      <c r="AE199" s="53" t="n"/>
      <c r="AF199" s="53" t="n"/>
      <c r="AG199" s="54">
        <f>IFERROR(IF($A199="","",$AE199*'Dashboard'!$B$14),"")</f>
        <v/>
      </c>
      <c r="AH199" s="54">
        <f>IFERROR(IF($A199="","",$AF199-$AG199),"")</f>
        <v/>
      </c>
      <c r="AI199" s="54">
        <f>IFERROR(IF($A199="","",SUM($Y199,$AB199,$AF199)),"")</f>
        <v/>
      </c>
      <c r="AJ199" s="54">
        <f>IFERROR(IF($A199="","",$R199+$AI199),"")</f>
        <v/>
      </c>
      <c r="AK199" s="53" t="n"/>
      <c r="AL199" s="53" t="n"/>
      <c r="AM199" s="53" t="n"/>
      <c r="AN199" s="53" t="n"/>
      <c r="AO199" s="53" t="n"/>
      <c r="AP199" s="54">
        <f>IFERROR(IF($A199="","",SUM($AK199:$AO199)),"")</f>
        <v/>
      </c>
      <c r="AQ199" s="54">
        <f>IFERROR(IF($A199="","",$AP199-$AJ199),"")</f>
        <v/>
      </c>
      <c r="AR199" s="30">
        <f>IFERROR(IF($A199="","",IF(AND($AQ199&lt;='Dashboard'!$B$11,$AQ199&gt;=0-'Dashboard'!$B$11),"Balanced","Investigate")),"")</f>
        <v/>
      </c>
      <c r="AS199" s="36" t="n"/>
      <c r="AT199" s="36" t="n"/>
      <c r="AU199" s="36" t="n"/>
      <c r="AV199" s="52" t="n"/>
      <c r="AW199" s="36" t="n"/>
      <c r="AX199" s="37">
        <f>IFERROR(IF($A199="","",IF($AS199="","Missing preparer",IF($F199&gt;$E199,"Rooms sold exceed sellable rooms",IF(OR($AQ199&gt;'Dashboard'!$B$11,$AQ199&lt;0-'Dashboard'!$B$11),"Reconciliation exception","OK")))),"")</f>
        <v/>
      </c>
    </row>
    <row r="200">
      <c r="A200" s="52" t="n"/>
      <c r="B200" s="30">
        <f>IFERROR(IF($A200="","",VLOOKUP(MOD($A200-DATE(2026,1,5),7),'Instructions'!$H$2:$I$8,2,0)),"")</f>
        <v/>
      </c>
      <c r="C200" s="31" t="n"/>
      <c r="D200" s="31" t="n"/>
      <c r="E200" s="32">
        <f>IFERROR(IF($A200="","",MAX(0,$C200-$D200)),"")</f>
        <v/>
      </c>
      <c r="F200" s="31" t="n"/>
      <c r="G200" s="31" t="n"/>
      <c r="H200" s="33">
        <f>IFERROR(IF($A200="","",$F200/$E200),"")</f>
        <v/>
      </c>
      <c r="I200" s="53" t="n"/>
      <c r="J200" s="53" t="n"/>
      <c r="K200" s="53" t="n"/>
      <c r="L200" s="53" t="n"/>
      <c r="M200" s="53" t="n"/>
      <c r="N200" s="53" t="n"/>
      <c r="O200" s="54">
        <f>IFERROR(IF($A200="","",SUM($I200:$N200)),"")</f>
        <v/>
      </c>
      <c r="P200" s="53" t="n"/>
      <c r="Q200" s="53" t="n"/>
      <c r="R200" s="54">
        <f>IFERROR(IF($A200="","",$O200-$P200+$Q200),"")</f>
        <v/>
      </c>
      <c r="S200" s="54">
        <f>IFERROR(IF($A200="","",SUM($J200:$K200)),"")</f>
        <v/>
      </c>
      <c r="T200" s="54">
        <f>IFERROR(IF($A200="","",SUM($L200:$N200)),"")</f>
        <v/>
      </c>
      <c r="U200" s="54">
        <f>IFERROR(IF($A200="","",$I200/$F200),"")</f>
        <v/>
      </c>
      <c r="V200" s="54">
        <f>IFERROR(IF($A200="","",$I200/$C200),"")</f>
        <v/>
      </c>
      <c r="W200" s="53" t="n"/>
      <c r="X200" s="53" t="n"/>
      <c r="Y200" s="53" t="n"/>
      <c r="Z200" s="54">
        <f>IFERROR(IF($A200="","",$W200*'Dashboard'!$B$12),"")</f>
        <v/>
      </c>
      <c r="AA200" s="54">
        <f>IFERROR(IF($A200="","",$Y200-$Z200),"")</f>
        <v/>
      </c>
      <c r="AB200" s="53" t="n"/>
      <c r="AC200" s="54">
        <f>IFERROR(IF($A200="","",$X200*'Dashboard'!$B$13),"")</f>
        <v/>
      </c>
      <c r="AD200" s="54">
        <f>IFERROR(IF($A200="","",$AB200-$AC200),"")</f>
        <v/>
      </c>
      <c r="AE200" s="53" t="n"/>
      <c r="AF200" s="53" t="n"/>
      <c r="AG200" s="54">
        <f>IFERROR(IF($A200="","",$AE200*'Dashboard'!$B$14),"")</f>
        <v/>
      </c>
      <c r="AH200" s="54">
        <f>IFERROR(IF($A200="","",$AF200-$AG200),"")</f>
        <v/>
      </c>
      <c r="AI200" s="54">
        <f>IFERROR(IF($A200="","",SUM($Y200,$AB200,$AF200)),"")</f>
        <v/>
      </c>
      <c r="AJ200" s="54">
        <f>IFERROR(IF($A200="","",$R200+$AI200),"")</f>
        <v/>
      </c>
      <c r="AK200" s="53" t="n"/>
      <c r="AL200" s="53" t="n"/>
      <c r="AM200" s="53" t="n"/>
      <c r="AN200" s="53" t="n"/>
      <c r="AO200" s="53" t="n"/>
      <c r="AP200" s="54">
        <f>IFERROR(IF($A200="","",SUM($AK200:$AO200)),"")</f>
        <v/>
      </c>
      <c r="AQ200" s="54">
        <f>IFERROR(IF($A200="","",$AP200-$AJ200),"")</f>
        <v/>
      </c>
      <c r="AR200" s="30">
        <f>IFERROR(IF($A200="","",IF(AND($AQ200&lt;='Dashboard'!$B$11,$AQ200&gt;=0-'Dashboard'!$B$11),"Balanced","Investigate")),"")</f>
        <v/>
      </c>
      <c r="AS200" s="36" t="n"/>
      <c r="AT200" s="36" t="n"/>
      <c r="AU200" s="36" t="n"/>
      <c r="AV200" s="52" t="n"/>
      <c r="AW200" s="36" t="n"/>
      <c r="AX200" s="37">
        <f>IFERROR(IF($A200="","",IF($AS200="","Missing preparer",IF($F200&gt;$E200,"Rooms sold exceed sellable rooms",IF(OR($AQ200&gt;'Dashboard'!$B$11,$AQ200&lt;0-'Dashboard'!$B$11),"Reconciliation exception","OK")))),"")</f>
        <v/>
      </c>
    </row>
    <row r="201">
      <c r="A201" s="52" t="n"/>
      <c r="B201" s="30">
        <f>IFERROR(IF($A201="","",VLOOKUP(MOD($A201-DATE(2026,1,5),7),'Instructions'!$H$2:$I$8,2,0)),"")</f>
        <v/>
      </c>
      <c r="C201" s="31" t="n"/>
      <c r="D201" s="31" t="n"/>
      <c r="E201" s="32">
        <f>IFERROR(IF($A201="","",MAX(0,$C201-$D201)),"")</f>
        <v/>
      </c>
      <c r="F201" s="31" t="n"/>
      <c r="G201" s="31" t="n"/>
      <c r="H201" s="33">
        <f>IFERROR(IF($A201="","",$F201/$E201),"")</f>
        <v/>
      </c>
      <c r="I201" s="53" t="n"/>
      <c r="J201" s="53" t="n"/>
      <c r="K201" s="53" t="n"/>
      <c r="L201" s="53" t="n"/>
      <c r="M201" s="53" t="n"/>
      <c r="N201" s="53" t="n"/>
      <c r="O201" s="54">
        <f>IFERROR(IF($A201="","",SUM($I201:$N201)),"")</f>
        <v/>
      </c>
      <c r="P201" s="53" t="n"/>
      <c r="Q201" s="53" t="n"/>
      <c r="R201" s="54">
        <f>IFERROR(IF($A201="","",$O201-$P201+$Q201),"")</f>
        <v/>
      </c>
      <c r="S201" s="54">
        <f>IFERROR(IF($A201="","",SUM($J201:$K201)),"")</f>
        <v/>
      </c>
      <c r="T201" s="54">
        <f>IFERROR(IF($A201="","",SUM($L201:$N201)),"")</f>
        <v/>
      </c>
      <c r="U201" s="54">
        <f>IFERROR(IF($A201="","",$I201/$F201),"")</f>
        <v/>
      </c>
      <c r="V201" s="54">
        <f>IFERROR(IF($A201="","",$I201/$C201),"")</f>
        <v/>
      </c>
      <c r="W201" s="53" t="n"/>
      <c r="X201" s="53" t="n"/>
      <c r="Y201" s="53" t="n"/>
      <c r="Z201" s="54">
        <f>IFERROR(IF($A201="","",$W201*'Dashboard'!$B$12),"")</f>
        <v/>
      </c>
      <c r="AA201" s="54">
        <f>IFERROR(IF($A201="","",$Y201-$Z201),"")</f>
        <v/>
      </c>
      <c r="AB201" s="53" t="n"/>
      <c r="AC201" s="54">
        <f>IFERROR(IF($A201="","",$X201*'Dashboard'!$B$13),"")</f>
        <v/>
      </c>
      <c r="AD201" s="54">
        <f>IFERROR(IF($A201="","",$AB201-$AC201),"")</f>
        <v/>
      </c>
      <c r="AE201" s="53" t="n"/>
      <c r="AF201" s="53" t="n"/>
      <c r="AG201" s="54">
        <f>IFERROR(IF($A201="","",$AE201*'Dashboard'!$B$14),"")</f>
        <v/>
      </c>
      <c r="AH201" s="54">
        <f>IFERROR(IF($A201="","",$AF201-$AG201),"")</f>
        <v/>
      </c>
      <c r="AI201" s="54">
        <f>IFERROR(IF($A201="","",SUM($Y201,$AB201,$AF201)),"")</f>
        <v/>
      </c>
      <c r="AJ201" s="54">
        <f>IFERROR(IF($A201="","",$R201+$AI201),"")</f>
        <v/>
      </c>
      <c r="AK201" s="53" t="n"/>
      <c r="AL201" s="53" t="n"/>
      <c r="AM201" s="53" t="n"/>
      <c r="AN201" s="53" t="n"/>
      <c r="AO201" s="53" t="n"/>
      <c r="AP201" s="54">
        <f>IFERROR(IF($A201="","",SUM($AK201:$AO201)),"")</f>
        <v/>
      </c>
      <c r="AQ201" s="54">
        <f>IFERROR(IF($A201="","",$AP201-$AJ201),"")</f>
        <v/>
      </c>
      <c r="AR201" s="30">
        <f>IFERROR(IF($A201="","",IF(AND($AQ201&lt;='Dashboard'!$B$11,$AQ201&gt;=0-'Dashboard'!$B$11),"Balanced","Investigate")),"")</f>
        <v/>
      </c>
      <c r="AS201" s="36" t="n"/>
      <c r="AT201" s="36" t="n"/>
      <c r="AU201" s="36" t="n"/>
      <c r="AV201" s="52" t="n"/>
      <c r="AW201" s="36" t="n"/>
      <c r="AX201" s="37">
        <f>IFERROR(IF($A201="","",IF($AS201="","Missing preparer",IF($F201&gt;$E201,"Rooms sold exceed sellable rooms",IF(OR($AQ201&gt;'Dashboard'!$B$11,$AQ201&lt;0-'Dashboard'!$B$11),"Reconciliation exception","OK")))),"")</f>
        <v/>
      </c>
    </row>
    <row r="202">
      <c r="A202" s="52" t="n"/>
      <c r="B202" s="30">
        <f>IFERROR(IF($A202="","",VLOOKUP(MOD($A202-DATE(2026,1,5),7),'Instructions'!$H$2:$I$8,2,0)),"")</f>
        <v/>
      </c>
      <c r="C202" s="31" t="n"/>
      <c r="D202" s="31" t="n"/>
      <c r="E202" s="32">
        <f>IFERROR(IF($A202="","",MAX(0,$C202-$D202)),"")</f>
        <v/>
      </c>
      <c r="F202" s="31" t="n"/>
      <c r="G202" s="31" t="n"/>
      <c r="H202" s="33">
        <f>IFERROR(IF($A202="","",$F202/$E202),"")</f>
        <v/>
      </c>
      <c r="I202" s="53" t="n"/>
      <c r="J202" s="53" t="n"/>
      <c r="K202" s="53" t="n"/>
      <c r="L202" s="53" t="n"/>
      <c r="M202" s="53" t="n"/>
      <c r="N202" s="53" t="n"/>
      <c r="O202" s="54">
        <f>IFERROR(IF($A202="","",SUM($I202:$N202)),"")</f>
        <v/>
      </c>
      <c r="P202" s="53" t="n"/>
      <c r="Q202" s="53" t="n"/>
      <c r="R202" s="54">
        <f>IFERROR(IF($A202="","",$O202-$P202+$Q202),"")</f>
        <v/>
      </c>
      <c r="S202" s="54">
        <f>IFERROR(IF($A202="","",SUM($J202:$K202)),"")</f>
        <v/>
      </c>
      <c r="T202" s="54">
        <f>IFERROR(IF($A202="","",SUM($L202:$N202)),"")</f>
        <v/>
      </c>
      <c r="U202" s="54">
        <f>IFERROR(IF($A202="","",$I202/$F202),"")</f>
        <v/>
      </c>
      <c r="V202" s="54">
        <f>IFERROR(IF($A202="","",$I202/$C202),"")</f>
        <v/>
      </c>
      <c r="W202" s="53" t="n"/>
      <c r="X202" s="53" t="n"/>
      <c r="Y202" s="53" t="n"/>
      <c r="Z202" s="54">
        <f>IFERROR(IF($A202="","",$W202*'Dashboard'!$B$12),"")</f>
        <v/>
      </c>
      <c r="AA202" s="54">
        <f>IFERROR(IF($A202="","",$Y202-$Z202),"")</f>
        <v/>
      </c>
      <c r="AB202" s="53" t="n"/>
      <c r="AC202" s="54">
        <f>IFERROR(IF($A202="","",$X202*'Dashboard'!$B$13),"")</f>
        <v/>
      </c>
      <c r="AD202" s="54">
        <f>IFERROR(IF($A202="","",$AB202-$AC202),"")</f>
        <v/>
      </c>
      <c r="AE202" s="53" t="n"/>
      <c r="AF202" s="53" t="n"/>
      <c r="AG202" s="54">
        <f>IFERROR(IF($A202="","",$AE202*'Dashboard'!$B$14),"")</f>
        <v/>
      </c>
      <c r="AH202" s="54">
        <f>IFERROR(IF($A202="","",$AF202-$AG202),"")</f>
        <v/>
      </c>
      <c r="AI202" s="54">
        <f>IFERROR(IF($A202="","",SUM($Y202,$AB202,$AF202)),"")</f>
        <v/>
      </c>
      <c r="AJ202" s="54">
        <f>IFERROR(IF($A202="","",$R202+$AI202),"")</f>
        <v/>
      </c>
      <c r="AK202" s="53" t="n"/>
      <c r="AL202" s="53" t="n"/>
      <c r="AM202" s="53" t="n"/>
      <c r="AN202" s="53" t="n"/>
      <c r="AO202" s="53" t="n"/>
      <c r="AP202" s="54">
        <f>IFERROR(IF($A202="","",SUM($AK202:$AO202)),"")</f>
        <v/>
      </c>
      <c r="AQ202" s="54">
        <f>IFERROR(IF($A202="","",$AP202-$AJ202),"")</f>
        <v/>
      </c>
      <c r="AR202" s="30">
        <f>IFERROR(IF($A202="","",IF(AND($AQ202&lt;='Dashboard'!$B$11,$AQ202&gt;=0-'Dashboard'!$B$11),"Balanced","Investigate")),"")</f>
        <v/>
      </c>
      <c r="AS202" s="36" t="n"/>
      <c r="AT202" s="36" t="n"/>
      <c r="AU202" s="36" t="n"/>
      <c r="AV202" s="52" t="n"/>
      <c r="AW202" s="36" t="n"/>
      <c r="AX202" s="37">
        <f>IFERROR(IF($A202="","",IF($AS202="","Missing preparer",IF($F202&gt;$E202,"Rooms sold exceed sellable rooms",IF(OR($AQ202&gt;'Dashboard'!$B$11,$AQ202&lt;0-'Dashboard'!$B$11),"Reconciliation exception","OK")))),"")</f>
        <v/>
      </c>
    </row>
    <row r="203">
      <c r="A203" s="52" t="n"/>
      <c r="B203" s="30">
        <f>IFERROR(IF($A203="","",VLOOKUP(MOD($A203-DATE(2026,1,5),7),'Instructions'!$H$2:$I$8,2,0)),"")</f>
        <v/>
      </c>
      <c r="C203" s="31" t="n"/>
      <c r="D203" s="31" t="n"/>
      <c r="E203" s="32">
        <f>IFERROR(IF($A203="","",MAX(0,$C203-$D203)),"")</f>
        <v/>
      </c>
      <c r="F203" s="31" t="n"/>
      <c r="G203" s="31" t="n"/>
      <c r="H203" s="33">
        <f>IFERROR(IF($A203="","",$F203/$E203),"")</f>
        <v/>
      </c>
      <c r="I203" s="53" t="n"/>
      <c r="J203" s="53" t="n"/>
      <c r="K203" s="53" t="n"/>
      <c r="L203" s="53" t="n"/>
      <c r="M203" s="53" t="n"/>
      <c r="N203" s="53" t="n"/>
      <c r="O203" s="54">
        <f>IFERROR(IF($A203="","",SUM($I203:$N203)),"")</f>
        <v/>
      </c>
      <c r="P203" s="53" t="n"/>
      <c r="Q203" s="53" t="n"/>
      <c r="R203" s="54">
        <f>IFERROR(IF($A203="","",$O203-$P203+$Q203),"")</f>
        <v/>
      </c>
      <c r="S203" s="54">
        <f>IFERROR(IF($A203="","",SUM($J203:$K203)),"")</f>
        <v/>
      </c>
      <c r="T203" s="54">
        <f>IFERROR(IF($A203="","",SUM($L203:$N203)),"")</f>
        <v/>
      </c>
      <c r="U203" s="54">
        <f>IFERROR(IF($A203="","",$I203/$F203),"")</f>
        <v/>
      </c>
      <c r="V203" s="54">
        <f>IFERROR(IF($A203="","",$I203/$C203),"")</f>
        <v/>
      </c>
      <c r="W203" s="53" t="n"/>
      <c r="X203" s="53" t="n"/>
      <c r="Y203" s="53" t="n"/>
      <c r="Z203" s="54">
        <f>IFERROR(IF($A203="","",$W203*'Dashboard'!$B$12),"")</f>
        <v/>
      </c>
      <c r="AA203" s="54">
        <f>IFERROR(IF($A203="","",$Y203-$Z203),"")</f>
        <v/>
      </c>
      <c r="AB203" s="53" t="n"/>
      <c r="AC203" s="54">
        <f>IFERROR(IF($A203="","",$X203*'Dashboard'!$B$13),"")</f>
        <v/>
      </c>
      <c r="AD203" s="54">
        <f>IFERROR(IF($A203="","",$AB203-$AC203),"")</f>
        <v/>
      </c>
      <c r="AE203" s="53" t="n"/>
      <c r="AF203" s="53" t="n"/>
      <c r="AG203" s="54">
        <f>IFERROR(IF($A203="","",$AE203*'Dashboard'!$B$14),"")</f>
        <v/>
      </c>
      <c r="AH203" s="54">
        <f>IFERROR(IF($A203="","",$AF203-$AG203),"")</f>
        <v/>
      </c>
      <c r="AI203" s="54">
        <f>IFERROR(IF($A203="","",SUM($Y203,$AB203,$AF203)),"")</f>
        <v/>
      </c>
      <c r="AJ203" s="54">
        <f>IFERROR(IF($A203="","",$R203+$AI203),"")</f>
        <v/>
      </c>
      <c r="AK203" s="53" t="n"/>
      <c r="AL203" s="53" t="n"/>
      <c r="AM203" s="53" t="n"/>
      <c r="AN203" s="53" t="n"/>
      <c r="AO203" s="53" t="n"/>
      <c r="AP203" s="54">
        <f>IFERROR(IF($A203="","",SUM($AK203:$AO203)),"")</f>
        <v/>
      </c>
      <c r="AQ203" s="54">
        <f>IFERROR(IF($A203="","",$AP203-$AJ203),"")</f>
        <v/>
      </c>
      <c r="AR203" s="30">
        <f>IFERROR(IF($A203="","",IF(AND($AQ203&lt;='Dashboard'!$B$11,$AQ203&gt;=0-'Dashboard'!$B$11),"Balanced","Investigate")),"")</f>
        <v/>
      </c>
      <c r="AS203" s="36" t="n"/>
      <c r="AT203" s="36" t="n"/>
      <c r="AU203" s="36" t="n"/>
      <c r="AV203" s="52" t="n"/>
      <c r="AW203" s="36" t="n"/>
      <c r="AX203" s="37">
        <f>IFERROR(IF($A203="","",IF($AS203="","Missing preparer",IF($F203&gt;$E203,"Rooms sold exceed sellable rooms",IF(OR($AQ203&gt;'Dashboard'!$B$11,$AQ203&lt;0-'Dashboard'!$B$11),"Reconciliation exception","OK")))),"")</f>
        <v/>
      </c>
    </row>
    <row r="204">
      <c r="A204" s="52" t="n"/>
      <c r="B204" s="30">
        <f>IFERROR(IF($A204="","",VLOOKUP(MOD($A204-DATE(2026,1,5),7),'Instructions'!$H$2:$I$8,2,0)),"")</f>
        <v/>
      </c>
      <c r="C204" s="31" t="n"/>
      <c r="D204" s="31" t="n"/>
      <c r="E204" s="32">
        <f>IFERROR(IF($A204="","",MAX(0,$C204-$D204)),"")</f>
        <v/>
      </c>
      <c r="F204" s="31" t="n"/>
      <c r="G204" s="31" t="n"/>
      <c r="H204" s="33">
        <f>IFERROR(IF($A204="","",$F204/$E204),"")</f>
        <v/>
      </c>
      <c r="I204" s="53" t="n"/>
      <c r="J204" s="53" t="n"/>
      <c r="K204" s="53" t="n"/>
      <c r="L204" s="53" t="n"/>
      <c r="M204" s="53" t="n"/>
      <c r="N204" s="53" t="n"/>
      <c r="O204" s="54">
        <f>IFERROR(IF($A204="","",SUM($I204:$N204)),"")</f>
        <v/>
      </c>
      <c r="P204" s="53" t="n"/>
      <c r="Q204" s="53" t="n"/>
      <c r="R204" s="54">
        <f>IFERROR(IF($A204="","",$O204-$P204+$Q204),"")</f>
        <v/>
      </c>
      <c r="S204" s="54">
        <f>IFERROR(IF($A204="","",SUM($J204:$K204)),"")</f>
        <v/>
      </c>
      <c r="T204" s="54">
        <f>IFERROR(IF($A204="","",SUM($L204:$N204)),"")</f>
        <v/>
      </c>
      <c r="U204" s="54">
        <f>IFERROR(IF($A204="","",$I204/$F204),"")</f>
        <v/>
      </c>
      <c r="V204" s="54">
        <f>IFERROR(IF($A204="","",$I204/$C204),"")</f>
        <v/>
      </c>
      <c r="W204" s="53" t="n"/>
      <c r="X204" s="53" t="n"/>
      <c r="Y204" s="53" t="n"/>
      <c r="Z204" s="54">
        <f>IFERROR(IF($A204="","",$W204*'Dashboard'!$B$12),"")</f>
        <v/>
      </c>
      <c r="AA204" s="54">
        <f>IFERROR(IF($A204="","",$Y204-$Z204),"")</f>
        <v/>
      </c>
      <c r="AB204" s="53" t="n"/>
      <c r="AC204" s="54">
        <f>IFERROR(IF($A204="","",$X204*'Dashboard'!$B$13),"")</f>
        <v/>
      </c>
      <c r="AD204" s="54">
        <f>IFERROR(IF($A204="","",$AB204-$AC204),"")</f>
        <v/>
      </c>
      <c r="AE204" s="53" t="n"/>
      <c r="AF204" s="53" t="n"/>
      <c r="AG204" s="54">
        <f>IFERROR(IF($A204="","",$AE204*'Dashboard'!$B$14),"")</f>
        <v/>
      </c>
      <c r="AH204" s="54">
        <f>IFERROR(IF($A204="","",$AF204-$AG204),"")</f>
        <v/>
      </c>
      <c r="AI204" s="54">
        <f>IFERROR(IF($A204="","",SUM($Y204,$AB204,$AF204)),"")</f>
        <v/>
      </c>
      <c r="AJ204" s="54">
        <f>IFERROR(IF($A204="","",$R204+$AI204),"")</f>
        <v/>
      </c>
      <c r="AK204" s="53" t="n"/>
      <c r="AL204" s="53" t="n"/>
      <c r="AM204" s="53" t="n"/>
      <c r="AN204" s="53" t="n"/>
      <c r="AO204" s="53" t="n"/>
      <c r="AP204" s="54">
        <f>IFERROR(IF($A204="","",SUM($AK204:$AO204)),"")</f>
        <v/>
      </c>
      <c r="AQ204" s="54">
        <f>IFERROR(IF($A204="","",$AP204-$AJ204),"")</f>
        <v/>
      </c>
      <c r="AR204" s="30">
        <f>IFERROR(IF($A204="","",IF(AND($AQ204&lt;='Dashboard'!$B$11,$AQ204&gt;=0-'Dashboard'!$B$11),"Balanced","Investigate")),"")</f>
        <v/>
      </c>
      <c r="AS204" s="36" t="n"/>
      <c r="AT204" s="36" t="n"/>
      <c r="AU204" s="36" t="n"/>
      <c r="AV204" s="52" t="n"/>
      <c r="AW204" s="36" t="n"/>
      <c r="AX204" s="37">
        <f>IFERROR(IF($A204="","",IF($AS204="","Missing preparer",IF($F204&gt;$E204,"Rooms sold exceed sellable rooms",IF(OR($AQ204&gt;'Dashboard'!$B$11,$AQ204&lt;0-'Dashboard'!$B$11),"Reconciliation exception","OK")))),"")</f>
        <v/>
      </c>
    </row>
    <row r="205">
      <c r="A205" s="52" t="n"/>
      <c r="B205" s="30">
        <f>IFERROR(IF($A205="","",VLOOKUP(MOD($A205-DATE(2026,1,5),7),'Instructions'!$H$2:$I$8,2,0)),"")</f>
        <v/>
      </c>
      <c r="C205" s="31" t="n"/>
      <c r="D205" s="31" t="n"/>
      <c r="E205" s="32">
        <f>IFERROR(IF($A205="","",MAX(0,$C205-$D205)),"")</f>
        <v/>
      </c>
      <c r="F205" s="31" t="n"/>
      <c r="G205" s="31" t="n"/>
      <c r="H205" s="33">
        <f>IFERROR(IF($A205="","",$F205/$E205),"")</f>
        <v/>
      </c>
      <c r="I205" s="53" t="n"/>
      <c r="J205" s="53" t="n"/>
      <c r="K205" s="53" t="n"/>
      <c r="L205" s="53" t="n"/>
      <c r="M205" s="53" t="n"/>
      <c r="N205" s="53" t="n"/>
      <c r="O205" s="54">
        <f>IFERROR(IF($A205="","",SUM($I205:$N205)),"")</f>
        <v/>
      </c>
      <c r="P205" s="53" t="n"/>
      <c r="Q205" s="53" t="n"/>
      <c r="R205" s="54">
        <f>IFERROR(IF($A205="","",$O205-$P205+$Q205),"")</f>
        <v/>
      </c>
      <c r="S205" s="54">
        <f>IFERROR(IF($A205="","",SUM($J205:$K205)),"")</f>
        <v/>
      </c>
      <c r="T205" s="54">
        <f>IFERROR(IF($A205="","",SUM($L205:$N205)),"")</f>
        <v/>
      </c>
      <c r="U205" s="54">
        <f>IFERROR(IF($A205="","",$I205/$F205),"")</f>
        <v/>
      </c>
      <c r="V205" s="54">
        <f>IFERROR(IF($A205="","",$I205/$C205),"")</f>
        <v/>
      </c>
      <c r="W205" s="53" t="n"/>
      <c r="X205" s="53" t="n"/>
      <c r="Y205" s="53" t="n"/>
      <c r="Z205" s="54">
        <f>IFERROR(IF($A205="","",$W205*'Dashboard'!$B$12),"")</f>
        <v/>
      </c>
      <c r="AA205" s="54">
        <f>IFERROR(IF($A205="","",$Y205-$Z205),"")</f>
        <v/>
      </c>
      <c r="AB205" s="53" t="n"/>
      <c r="AC205" s="54">
        <f>IFERROR(IF($A205="","",$X205*'Dashboard'!$B$13),"")</f>
        <v/>
      </c>
      <c r="AD205" s="54">
        <f>IFERROR(IF($A205="","",$AB205-$AC205),"")</f>
        <v/>
      </c>
      <c r="AE205" s="53" t="n"/>
      <c r="AF205" s="53" t="n"/>
      <c r="AG205" s="54">
        <f>IFERROR(IF($A205="","",$AE205*'Dashboard'!$B$14),"")</f>
        <v/>
      </c>
      <c r="AH205" s="54">
        <f>IFERROR(IF($A205="","",$AF205-$AG205),"")</f>
        <v/>
      </c>
      <c r="AI205" s="54">
        <f>IFERROR(IF($A205="","",SUM($Y205,$AB205,$AF205)),"")</f>
        <v/>
      </c>
      <c r="AJ205" s="54">
        <f>IFERROR(IF($A205="","",$R205+$AI205),"")</f>
        <v/>
      </c>
      <c r="AK205" s="53" t="n"/>
      <c r="AL205" s="53" t="n"/>
      <c r="AM205" s="53" t="n"/>
      <c r="AN205" s="53" t="n"/>
      <c r="AO205" s="53" t="n"/>
      <c r="AP205" s="54">
        <f>IFERROR(IF($A205="","",SUM($AK205:$AO205)),"")</f>
        <v/>
      </c>
      <c r="AQ205" s="54">
        <f>IFERROR(IF($A205="","",$AP205-$AJ205),"")</f>
        <v/>
      </c>
      <c r="AR205" s="30">
        <f>IFERROR(IF($A205="","",IF(AND($AQ205&lt;='Dashboard'!$B$11,$AQ205&gt;=0-'Dashboard'!$B$11),"Balanced","Investigate")),"")</f>
        <v/>
      </c>
      <c r="AS205" s="36" t="n"/>
      <c r="AT205" s="36" t="n"/>
      <c r="AU205" s="36" t="n"/>
      <c r="AV205" s="52" t="n"/>
      <c r="AW205" s="36" t="n"/>
      <c r="AX205" s="37">
        <f>IFERROR(IF($A205="","",IF($AS205="","Missing preparer",IF($F205&gt;$E205,"Rooms sold exceed sellable rooms",IF(OR($AQ205&gt;'Dashboard'!$B$11,$AQ205&lt;0-'Dashboard'!$B$11),"Reconciliation exception","OK")))),"")</f>
        <v/>
      </c>
    </row>
    <row r="206">
      <c r="A206" s="52" t="n"/>
      <c r="B206" s="30">
        <f>IFERROR(IF($A206="","",VLOOKUP(MOD($A206-DATE(2026,1,5),7),'Instructions'!$H$2:$I$8,2,0)),"")</f>
        <v/>
      </c>
      <c r="C206" s="31" t="n"/>
      <c r="D206" s="31" t="n"/>
      <c r="E206" s="32">
        <f>IFERROR(IF($A206="","",MAX(0,$C206-$D206)),"")</f>
        <v/>
      </c>
      <c r="F206" s="31" t="n"/>
      <c r="G206" s="31" t="n"/>
      <c r="H206" s="33">
        <f>IFERROR(IF($A206="","",$F206/$E206),"")</f>
        <v/>
      </c>
      <c r="I206" s="53" t="n"/>
      <c r="J206" s="53" t="n"/>
      <c r="K206" s="53" t="n"/>
      <c r="L206" s="53" t="n"/>
      <c r="M206" s="53" t="n"/>
      <c r="N206" s="53" t="n"/>
      <c r="O206" s="54">
        <f>IFERROR(IF($A206="","",SUM($I206:$N206)),"")</f>
        <v/>
      </c>
      <c r="P206" s="53" t="n"/>
      <c r="Q206" s="53" t="n"/>
      <c r="R206" s="54">
        <f>IFERROR(IF($A206="","",$O206-$P206+$Q206),"")</f>
        <v/>
      </c>
      <c r="S206" s="54">
        <f>IFERROR(IF($A206="","",SUM($J206:$K206)),"")</f>
        <v/>
      </c>
      <c r="T206" s="54">
        <f>IFERROR(IF($A206="","",SUM($L206:$N206)),"")</f>
        <v/>
      </c>
      <c r="U206" s="54">
        <f>IFERROR(IF($A206="","",$I206/$F206),"")</f>
        <v/>
      </c>
      <c r="V206" s="54">
        <f>IFERROR(IF($A206="","",$I206/$C206),"")</f>
        <v/>
      </c>
      <c r="W206" s="53" t="n"/>
      <c r="X206" s="53" t="n"/>
      <c r="Y206" s="53" t="n"/>
      <c r="Z206" s="54">
        <f>IFERROR(IF($A206="","",$W206*'Dashboard'!$B$12),"")</f>
        <v/>
      </c>
      <c r="AA206" s="54">
        <f>IFERROR(IF($A206="","",$Y206-$Z206),"")</f>
        <v/>
      </c>
      <c r="AB206" s="53" t="n"/>
      <c r="AC206" s="54">
        <f>IFERROR(IF($A206="","",$X206*'Dashboard'!$B$13),"")</f>
        <v/>
      </c>
      <c r="AD206" s="54">
        <f>IFERROR(IF($A206="","",$AB206-$AC206),"")</f>
        <v/>
      </c>
      <c r="AE206" s="53" t="n"/>
      <c r="AF206" s="53" t="n"/>
      <c r="AG206" s="54">
        <f>IFERROR(IF($A206="","",$AE206*'Dashboard'!$B$14),"")</f>
        <v/>
      </c>
      <c r="AH206" s="54">
        <f>IFERROR(IF($A206="","",$AF206-$AG206),"")</f>
        <v/>
      </c>
      <c r="AI206" s="54">
        <f>IFERROR(IF($A206="","",SUM($Y206,$AB206,$AF206)),"")</f>
        <v/>
      </c>
      <c r="AJ206" s="54">
        <f>IFERROR(IF($A206="","",$R206+$AI206),"")</f>
        <v/>
      </c>
      <c r="AK206" s="53" t="n"/>
      <c r="AL206" s="53" t="n"/>
      <c r="AM206" s="53" t="n"/>
      <c r="AN206" s="53" t="n"/>
      <c r="AO206" s="53" t="n"/>
      <c r="AP206" s="54">
        <f>IFERROR(IF($A206="","",SUM($AK206:$AO206)),"")</f>
        <v/>
      </c>
      <c r="AQ206" s="54">
        <f>IFERROR(IF($A206="","",$AP206-$AJ206),"")</f>
        <v/>
      </c>
      <c r="AR206" s="30">
        <f>IFERROR(IF($A206="","",IF(AND($AQ206&lt;='Dashboard'!$B$11,$AQ206&gt;=0-'Dashboard'!$B$11),"Balanced","Investigate")),"")</f>
        <v/>
      </c>
      <c r="AS206" s="36" t="n"/>
      <c r="AT206" s="36" t="n"/>
      <c r="AU206" s="36" t="n"/>
      <c r="AV206" s="52" t="n"/>
      <c r="AW206" s="36" t="n"/>
      <c r="AX206" s="37">
        <f>IFERROR(IF($A206="","",IF($AS206="","Missing preparer",IF($F206&gt;$E206,"Rooms sold exceed sellable rooms",IF(OR($AQ206&gt;'Dashboard'!$B$11,$AQ206&lt;0-'Dashboard'!$B$11),"Reconciliation exception","OK")))),"")</f>
        <v/>
      </c>
    </row>
    <row r="207">
      <c r="A207" s="52" t="n"/>
      <c r="B207" s="30">
        <f>IFERROR(IF($A207="","",VLOOKUP(MOD($A207-DATE(2026,1,5),7),'Instructions'!$H$2:$I$8,2,0)),"")</f>
        <v/>
      </c>
      <c r="C207" s="31" t="n"/>
      <c r="D207" s="31" t="n"/>
      <c r="E207" s="32">
        <f>IFERROR(IF($A207="","",MAX(0,$C207-$D207)),"")</f>
        <v/>
      </c>
      <c r="F207" s="31" t="n"/>
      <c r="G207" s="31" t="n"/>
      <c r="H207" s="33">
        <f>IFERROR(IF($A207="","",$F207/$E207),"")</f>
        <v/>
      </c>
      <c r="I207" s="53" t="n"/>
      <c r="J207" s="53" t="n"/>
      <c r="K207" s="53" t="n"/>
      <c r="L207" s="53" t="n"/>
      <c r="M207" s="53" t="n"/>
      <c r="N207" s="53" t="n"/>
      <c r="O207" s="54">
        <f>IFERROR(IF($A207="","",SUM($I207:$N207)),"")</f>
        <v/>
      </c>
      <c r="P207" s="53" t="n"/>
      <c r="Q207" s="53" t="n"/>
      <c r="R207" s="54">
        <f>IFERROR(IF($A207="","",$O207-$P207+$Q207),"")</f>
        <v/>
      </c>
      <c r="S207" s="54">
        <f>IFERROR(IF($A207="","",SUM($J207:$K207)),"")</f>
        <v/>
      </c>
      <c r="T207" s="54">
        <f>IFERROR(IF($A207="","",SUM($L207:$N207)),"")</f>
        <v/>
      </c>
      <c r="U207" s="54">
        <f>IFERROR(IF($A207="","",$I207/$F207),"")</f>
        <v/>
      </c>
      <c r="V207" s="54">
        <f>IFERROR(IF($A207="","",$I207/$C207),"")</f>
        <v/>
      </c>
      <c r="W207" s="53" t="n"/>
      <c r="X207" s="53" t="n"/>
      <c r="Y207" s="53" t="n"/>
      <c r="Z207" s="54">
        <f>IFERROR(IF($A207="","",$W207*'Dashboard'!$B$12),"")</f>
        <v/>
      </c>
      <c r="AA207" s="54">
        <f>IFERROR(IF($A207="","",$Y207-$Z207),"")</f>
        <v/>
      </c>
      <c r="AB207" s="53" t="n"/>
      <c r="AC207" s="54">
        <f>IFERROR(IF($A207="","",$X207*'Dashboard'!$B$13),"")</f>
        <v/>
      </c>
      <c r="AD207" s="54">
        <f>IFERROR(IF($A207="","",$AB207-$AC207),"")</f>
        <v/>
      </c>
      <c r="AE207" s="53" t="n"/>
      <c r="AF207" s="53" t="n"/>
      <c r="AG207" s="54">
        <f>IFERROR(IF($A207="","",$AE207*'Dashboard'!$B$14),"")</f>
        <v/>
      </c>
      <c r="AH207" s="54">
        <f>IFERROR(IF($A207="","",$AF207-$AG207),"")</f>
        <v/>
      </c>
      <c r="AI207" s="54">
        <f>IFERROR(IF($A207="","",SUM($Y207,$AB207,$AF207)),"")</f>
        <v/>
      </c>
      <c r="AJ207" s="54">
        <f>IFERROR(IF($A207="","",$R207+$AI207),"")</f>
        <v/>
      </c>
      <c r="AK207" s="53" t="n"/>
      <c r="AL207" s="53" t="n"/>
      <c r="AM207" s="53" t="n"/>
      <c r="AN207" s="53" t="n"/>
      <c r="AO207" s="53" t="n"/>
      <c r="AP207" s="54">
        <f>IFERROR(IF($A207="","",SUM($AK207:$AO207)),"")</f>
        <v/>
      </c>
      <c r="AQ207" s="54">
        <f>IFERROR(IF($A207="","",$AP207-$AJ207),"")</f>
        <v/>
      </c>
      <c r="AR207" s="30">
        <f>IFERROR(IF($A207="","",IF(AND($AQ207&lt;='Dashboard'!$B$11,$AQ207&gt;=0-'Dashboard'!$B$11),"Balanced","Investigate")),"")</f>
        <v/>
      </c>
      <c r="AS207" s="36" t="n"/>
      <c r="AT207" s="36" t="n"/>
      <c r="AU207" s="36" t="n"/>
      <c r="AV207" s="52" t="n"/>
      <c r="AW207" s="36" t="n"/>
      <c r="AX207" s="37">
        <f>IFERROR(IF($A207="","",IF($AS207="","Missing preparer",IF($F207&gt;$E207,"Rooms sold exceed sellable rooms",IF(OR($AQ207&gt;'Dashboard'!$B$11,$AQ207&lt;0-'Dashboard'!$B$11),"Reconciliation exception","OK")))),"")</f>
        <v/>
      </c>
    </row>
    <row r="208">
      <c r="A208" s="52" t="n"/>
      <c r="B208" s="30">
        <f>IFERROR(IF($A208="","",VLOOKUP(MOD($A208-DATE(2026,1,5),7),'Instructions'!$H$2:$I$8,2,0)),"")</f>
        <v/>
      </c>
      <c r="C208" s="31" t="n"/>
      <c r="D208" s="31" t="n"/>
      <c r="E208" s="32">
        <f>IFERROR(IF($A208="","",MAX(0,$C208-$D208)),"")</f>
        <v/>
      </c>
      <c r="F208" s="31" t="n"/>
      <c r="G208" s="31" t="n"/>
      <c r="H208" s="33">
        <f>IFERROR(IF($A208="","",$F208/$E208),"")</f>
        <v/>
      </c>
      <c r="I208" s="53" t="n"/>
      <c r="J208" s="53" t="n"/>
      <c r="K208" s="53" t="n"/>
      <c r="L208" s="53" t="n"/>
      <c r="M208" s="53" t="n"/>
      <c r="N208" s="53" t="n"/>
      <c r="O208" s="54">
        <f>IFERROR(IF($A208="","",SUM($I208:$N208)),"")</f>
        <v/>
      </c>
      <c r="P208" s="53" t="n"/>
      <c r="Q208" s="53" t="n"/>
      <c r="R208" s="54">
        <f>IFERROR(IF($A208="","",$O208-$P208+$Q208),"")</f>
        <v/>
      </c>
      <c r="S208" s="54">
        <f>IFERROR(IF($A208="","",SUM($J208:$K208)),"")</f>
        <v/>
      </c>
      <c r="T208" s="54">
        <f>IFERROR(IF($A208="","",SUM($L208:$N208)),"")</f>
        <v/>
      </c>
      <c r="U208" s="54">
        <f>IFERROR(IF($A208="","",$I208/$F208),"")</f>
        <v/>
      </c>
      <c r="V208" s="54">
        <f>IFERROR(IF($A208="","",$I208/$C208),"")</f>
        <v/>
      </c>
      <c r="W208" s="53" t="n"/>
      <c r="X208" s="53" t="n"/>
      <c r="Y208" s="53" t="n"/>
      <c r="Z208" s="54">
        <f>IFERROR(IF($A208="","",$W208*'Dashboard'!$B$12),"")</f>
        <v/>
      </c>
      <c r="AA208" s="54">
        <f>IFERROR(IF($A208="","",$Y208-$Z208),"")</f>
        <v/>
      </c>
      <c r="AB208" s="53" t="n"/>
      <c r="AC208" s="54">
        <f>IFERROR(IF($A208="","",$X208*'Dashboard'!$B$13),"")</f>
        <v/>
      </c>
      <c r="AD208" s="54">
        <f>IFERROR(IF($A208="","",$AB208-$AC208),"")</f>
        <v/>
      </c>
      <c r="AE208" s="53" t="n"/>
      <c r="AF208" s="53" t="n"/>
      <c r="AG208" s="54">
        <f>IFERROR(IF($A208="","",$AE208*'Dashboard'!$B$14),"")</f>
        <v/>
      </c>
      <c r="AH208" s="54">
        <f>IFERROR(IF($A208="","",$AF208-$AG208),"")</f>
        <v/>
      </c>
      <c r="AI208" s="54">
        <f>IFERROR(IF($A208="","",SUM($Y208,$AB208,$AF208)),"")</f>
        <v/>
      </c>
      <c r="AJ208" s="54">
        <f>IFERROR(IF($A208="","",$R208+$AI208),"")</f>
        <v/>
      </c>
      <c r="AK208" s="53" t="n"/>
      <c r="AL208" s="53" t="n"/>
      <c r="AM208" s="53" t="n"/>
      <c r="AN208" s="53" t="n"/>
      <c r="AO208" s="53" t="n"/>
      <c r="AP208" s="54">
        <f>IFERROR(IF($A208="","",SUM($AK208:$AO208)),"")</f>
        <v/>
      </c>
      <c r="AQ208" s="54">
        <f>IFERROR(IF($A208="","",$AP208-$AJ208),"")</f>
        <v/>
      </c>
      <c r="AR208" s="30">
        <f>IFERROR(IF($A208="","",IF(AND($AQ208&lt;='Dashboard'!$B$11,$AQ208&gt;=0-'Dashboard'!$B$11),"Balanced","Investigate")),"")</f>
        <v/>
      </c>
      <c r="AS208" s="36" t="n"/>
      <c r="AT208" s="36" t="n"/>
      <c r="AU208" s="36" t="n"/>
      <c r="AV208" s="52" t="n"/>
      <c r="AW208" s="36" t="n"/>
      <c r="AX208" s="37">
        <f>IFERROR(IF($A208="","",IF($AS208="","Missing preparer",IF($F208&gt;$E208,"Rooms sold exceed sellable rooms",IF(OR($AQ208&gt;'Dashboard'!$B$11,$AQ208&lt;0-'Dashboard'!$B$11),"Reconciliation exception","OK")))),"")</f>
        <v/>
      </c>
    </row>
    <row r="209">
      <c r="A209" s="52" t="n"/>
      <c r="B209" s="30">
        <f>IFERROR(IF($A209="","",VLOOKUP(MOD($A209-DATE(2026,1,5),7),'Instructions'!$H$2:$I$8,2,0)),"")</f>
        <v/>
      </c>
      <c r="C209" s="31" t="n"/>
      <c r="D209" s="31" t="n"/>
      <c r="E209" s="32">
        <f>IFERROR(IF($A209="","",MAX(0,$C209-$D209)),"")</f>
        <v/>
      </c>
      <c r="F209" s="31" t="n"/>
      <c r="G209" s="31" t="n"/>
      <c r="H209" s="33">
        <f>IFERROR(IF($A209="","",$F209/$E209),"")</f>
        <v/>
      </c>
      <c r="I209" s="53" t="n"/>
      <c r="J209" s="53" t="n"/>
      <c r="K209" s="53" t="n"/>
      <c r="L209" s="53" t="n"/>
      <c r="M209" s="53" t="n"/>
      <c r="N209" s="53" t="n"/>
      <c r="O209" s="54">
        <f>IFERROR(IF($A209="","",SUM($I209:$N209)),"")</f>
        <v/>
      </c>
      <c r="P209" s="53" t="n"/>
      <c r="Q209" s="53" t="n"/>
      <c r="R209" s="54">
        <f>IFERROR(IF($A209="","",$O209-$P209+$Q209),"")</f>
        <v/>
      </c>
      <c r="S209" s="54">
        <f>IFERROR(IF($A209="","",SUM($J209:$K209)),"")</f>
        <v/>
      </c>
      <c r="T209" s="54">
        <f>IFERROR(IF($A209="","",SUM($L209:$N209)),"")</f>
        <v/>
      </c>
      <c r="U209" s="54">
        <f>IFERROR(IF($A209="","",$I209/$F209),"")</f>
        <v/>
      </c>
      <c r="V209" s="54">
        <f>IFERROR(IF($A209="","",$I209/$C209),"")</f>
        <v/>
      </c>
      <c r="W209" s="53" t="n"/>
      <c r="X209" s="53" t="n"/>
      <c r="Y209" s="53" t="n"/>
      <c r="Z209" s="54">
        <f>IFERROR(IF($A209="","",$W209*'Dashboard'!$B$12),"")</f>
        <v/>
      </c>
      <c r="AA209" s="54">
        <f>IFERROR(IF($A209="","",$Y209-$Z209),"")</f>
        <v/>
      </c>
      <c r="AB209" s="53" t="n"/>
      <c r="AC209" s="54">
        <f>IFERROR(IF($A209="","",$X209*'Dashboard'!$B$13),"")</f>
        <v/>
      </c>
      <c r="AD209" s="54">
        <f>IFERROR(IF($A209="","",$AB209-$AC209),"")</f>
        <v/>
      </c>
      <c r="AE209" s="53" t="n"/>
      <c r="AF209" s="53" t="n"/>
      <c r="AG209" s="54">
        <f>IFERROR(IF($A209="","",$AE209*'Dashboard'!$B$14),"")</f>
        <v/>
      </c>
      <c r="AH209" s="54">
        <f>IFERROR(IF($A209="","",$AF209-$AG209),"")</f>
        <v/>
      </c>
      <c r="AI209" s="54">
        <f>IFERROR(IF($A209="","",SUM($Y209,$AB209,$AF209)),"")</f>
        <v/>
      </c>
      <c r="AJ209" s="54">
        <f>IFERROR(IF($A209="","",$R209+$AI209),"")</f>
        <v/>
      </c>
      <c r="AK209" s="53" t="n"/>
      <c r="AL209" s="53" t="n"/>
      <c r="AM209" s="53" t="n"/>
      <c r="AN209" s="53" t="n"/>
      <c r="AO209" s="53" t="n"/>
      <c r="AP209" s="54">
        <f>IFERROR(IF($A209="","",SUM($AK209:$AO209)),"")</f>
        <v/>
      </c>
      <c r="AQ209" s="54">
        <f>IFERROR(IF($A209="","",$AP209-$AJ209),"")</f>
        <v/>
      </c>
      <c r="AR209" s="30">
        <f>IFERROR(IF($A209="","",IF(AND($AQ209&lt;='Dashboard'!$B$11,$AQ209&gt;=0-'Dashboard'!$B$11),"Balanced","Investigate")),"")</f>
        <v/>
      </c>
      <c r="AS209" s="36" t="n"/>
      <c r="AT209" s="36" t="n"/>
      <c r="AU209" s="36" t="n"/>
      <c r="AV209" s="52" t="n"/>
      <c r="AW209" s="36" t="n"/>
      <c r="AX209" s="37">
        <f>IFERROR(IF($A209="","",IF($AS209="","Missing preparer",IF($F209&gt;$E209,"Rooms sold exceed sellable rooms",IF(OR($AQ209&gt;'Dashboard'!$B$11,$AQ209&lt;0-'Dashboard'!$B$11),"Reconciliation exception","OK")))),"")</f>
        <v/>
      </c>
    </row>
    <row r="210">
      <c r="A210" s="52" t="n"/>
      <c r="B210" s="30">
        <f>IFERROR(IF($A210="","",VLOOKUP(MOD($A210-DATE(2026,1,5),7),'Instructions'!$H$2:$I$8,2,0)),"")</f>
        <v/>
      </c>
      <c r="C210" s="31" t="n"/>
      <c r="D210" s="31" t="n"/>
      <c r="E210" s="32">
        <f>IFERROR(IF($A210="","",MAX(0,$C210-$D210)),"")</f>
        <v/>
      </c>
      <c r="F210" s="31" t="n"/>
      <c r="G210" s="31" t="n"/>
      <c r="H210" s="33">
        <f>IFERROR(IF($A210="","",$F210/$E210),"")</f>
        <v/>
      </c>
      <c r="I210" s="53" t="n"/>
      <c r="J210" s="53" t="n"/>
      <c r="K210" s="53" t="n"/>
      <c r="L210" s="53" t="n"/>
      <c r="M210" s="53" t="n"/>
      <c r="N210" s="53" t="n"/>
      <c r="O210" s="54">
        <f>IFERROR(IF($A210="","",SUM($I210:$N210)),"")</f>
        <v/>
      </c>
      <c r="P210" s="53" t="n"/>
      <c r="Q210" s="53" t="n"/>
      <c r="R210" s="54">
        <f>IFERROR(IF($A210="","",$O210-$P210+$Q210),"")</f>
        <v/>
      </c>
      <c r="S210" s="54">
        <f>IFERROR(IF($A210="","",SUM($J210:$K210)),"")</f>
        <v/>
      </c>
      <c r="T210" s="54">
        <f>IFERROR(IF($A210="","",SUM($L210:$N210)),"")</f>
        <v/>
      </c>
      <c r="U210" s="54">
        <f>IFERROR(IF($A210="","",$I210/$F210),"")</f>
        <v/>
      </c>
      <c r="V210" s="54">
        <f>IFERROR(IF($A210="","",$I210/$C210),"")</f>
        <v/>
      </c>
      <c r="W210" s="53" t="n"/>
      <c r="X210" s="53" t="n"/>
      <c r="Y210" s="53" t="n"/>
      <c r="Z210" s="54">
        <f>IFERROR(IF($A210="","",$W210*'Dashboard'!$B$12),"")</f>
        <v/>
      </c>
      <c r="AA210" s="54">
        <f>IFERROR(IF($A210="","",$Y210-$Z210),"")</f>
        <v/>
      </c>
      <c r="AB210" s="53" t="n"/>
      <c r="AC210" s="54">
        <f>IFERROR(IF($A210="","",$X210*'Dashboard'!$B$13),"")</f>
        <v/>
      </c>
      <c r="AD210" s="54">
        <f>IFERROR(IF($A210="","",$AB210-$AC210),"")</f>
        <v/>
      </c>
      <c r="AE210" s="53" t="n"/>
      <c r="AF210" s="53" t="n"/>
      <c r="AG210" s="54">
        <f>IFERROR(IF($A210="","",$AE210*'Dashboard'!$B$14),"")</f>
        <v/>
      </c>
      <c r="AH210" s="54">
        <f>IFERROR(IF($A210="","",$AF210-$AG210),"")</f>
        <v/>
      </c>
      <c r="AI210" s="54">
        <f>IFERROR(IF($A210="","",SUM($Y210,$AB210,$AF210)),"")</f>
        <v/>
      </c>
      <c r="AJ210" s="54">
        <f>IFERROR(IF($A210="","",$R210+$AI210),"")</f>
        <v/>
      </c>
      <c r="AK210" s="53" t="n"/>
      <c r="AL210" s="53" t="n"/>
      <c r="AM210" s="53" t="n"/>
      <c r="AN210" s="53" t="n"/>
      <c r="AO210" s="53" t="n"/>
      <c r="AP210" s="54">
        <f>IFERROR(IF($A210="","",SUM($AK210:$AO210)),"")</f>
        <v/>
      </c>
      <c r="AQ210" s="54">
        <f>IFERROR(IF($A210="","",$AP210-$AJ210),"")</f>
        <v/>
      </c>
      <c r="AR210" s="30">
        <f>IFERROR(IF($A210="","",IF(AND($AQ210&lt;='Dashboard'!$B$11,$AQ210&gt;=0-'Dashboard'!$B$11),"Balanced","Investigate")),"")</f>
        <v/>
      </c>
      <c r="AS210" s="36" t="n"/>
      <c r="AT210" s="36" t="n"/>
      <c r="AU210" s="36" t="n"/>
      <c r="AV210" s="52" t="n"/>
      <c r="AW210" s="36" t="n"/>
      <c r="AX210" s="37">
        <f>IFERROR(IF($A210="","",IF($AS210="","Missing preparer",IF($F210&gt;$E210,"Rooms sold exceed sellable rooms",IF(OR($AQ210&gt;'Dashboard'!$B$11,$AQ210&lt;0-'Dashboard'!$B$11),"Reconciliation exception","OK")))),"")</f>
        <v/>
      </c>
    </row>
    <row r="211">
      <c r="A211" s="52" t="n"/>
      <c r="B211" s="30">
        <f>IFERROR(IF($A211="","",VLOOKUP(MOD($A211-DATE(2026,1,5),7),'Instructions'!$H$2:$I$8,2,0)),"")</f>
        <v/>
      </c>
      <c r="C211" s="31" t="n"/>
      <c r="D211" s="31" t="n"/>
      <c r="E211" s="32">
        <f>IFERROR(IF($A211="","",MAX(0,$C211-$D211)),"")</f>
        <v/>
      </c>
      <c r="F211" s="31" t="n"/>
      <c r="G211" s="31" t="n"/>
      <c r="H211" s="33">
        <f>IFERROR(IF($A211="","",$F211/$E211),"")</f>
        <v/>
      </c>
      <c r="I211" s="53" t="n"/>
      <c r="J211" s="53" t="n"/>
      <c r="K211" s="53" t="n"/>
      <c r="L211" s="53" t="n"/>
      <c r="M211" s="53" t="n"/>
      <c r="N211" s="53" t="n"/>
      <c r="O211" s="54">
        <f>IFERROR(IF($A211="","",SUM($I211:$N211)),"")</f>
        <v/>
      </c>
      <c r="P211" s="53" t="n"/>
      <c r="Q211" s="53" t="n"/>
      <c r="R211" s="54">
        <f>IFERROR(IF($A211="","",$O211-$P211+$Q211),"")</f>
        <v/>
      </c>
      <c r="S211" s="54">
        <f>IFERROR(IF($A211="","",SUM($J211:$K211)),"")</f>
        <v/>
      </c>
      <c r="T211" s="54">
        <f>IFERROR(IF($A211="","",SUM($L211:$N211)),"")</f>
        <v/>
      </c>
      <c r="U211" s="54">
        <f>IFERROR(IF($A211="","",$I211/$F211),"")</f>
        <v/>
      </c>
      <c r="V211" s="54">
        <f>IFERROR(IF($A211="","",$I211/$C211),"")</f>
        <v/>
      </c>
      <c r="W211" s="53" t="n"/>
      <c r="X211" s="53" t="n"/>
      <c r="Y211" s="53" t="n"/>
      <c r="Z211" s="54">
        <f>IFERROR(IF($A211="","",$W211*'Dashboard'!$B$12),"")</f>
        <v/>
      </c>
      <c r="AA211" s="54">
        <f>IFERROR(IF($A211="","",$Y211-$Z211),"")</f>
        <v/>
      </c>
      <c r="AB211" s="53" t="n"/>
      <c r="AC211" s="54">
        <f>IFERROR(IF($A211="","",$X211*'Dashboard'!$B$13),"")</f>
        <v/>
      </c>
      <c r="AD211" s="54">
        <f>IFERROR(IF($A211="","",$AB211-$AC211),"")</f>
        <v/>
      </c>
      <c r="AE211" s="53" t="n"/>
      <c r="AF211" s="53" t="n"/>
      <c r="AG211" s="54">
        <f>IFERROR(IF($A211="","",$AE211*'Dashboard'!$B$14),"")</f>
        <v/>
      </c>
      <c r="AH211" s="54">
        <f>IFERROR(IF($A211="","",$AF211-$AG211),"")</f>
        <v/>
      </c>
      <c r="AI211" s="54">
        <f>IFERROR(IF($A211="","",SUM($Y211,$AB211,$AF211)),"")</f>
        <v/>
      </c>
      <c r="AJ211" s="54">
        <f>IFERROR(IF($A211="","",$R211+$AI211),"")</f>
        <v/>
      </c>
      <c r="AK211" s="53" t="n"/>
      <c r="AL211" s="53" t="n"/>
      <c r="AM211" s="53" t="n"/>
      <c r="AN211" s="53" t="n"/>
      <c r="AO211" s="53" t="n"/>
      <c r="AP211" s="54">
        <f>IFERROR(IF($A211="","",SUM($AK211:$AO211)),"")</f>
        <v/>
      </c>
      <c r="AQ211" s="54">
        <f>IFERROR(IF($A211="","",$AP211-$AJ211),"")</f>
        <v/>
      </c>
      <c r="AR211" s="30">
        <f>IFERROR(IF($A211="","",IF(AND($AQ211&lt;='Dashboard'!$B$11,$AQ211&gt;=0-'Dashboard'!$B$11),"Balanced","Investigate")),"")</f>
        <v/>
      </c>
      <c r="AS211" s="36" t="n"/>
      <c r="AT211" s="36" t="n"/>
      <c r="AU211" s="36" t="n"/>
      <c r="AV211" s="52" t="n"/>
      <c r="AW211" s="36" t="n"/>
      <c r="AX211" s="37">
        <f>IFERROR(IF($A211="","",IF($AS211="","Missing preparer",IF($F211&gt;$E211,"Rooms sold exceed sellable rooms",IF(OR($AQ211&gt;'Dashboard'!$B$11,$AQ211&lt;0-'Dashboard'!$B$11),"Reconciliation exception","OK")))),"")</f>
        <v/>
      </c>
    </row>
    <row r="212">
      <c r="A212" s="52" t="n"/>
      <c r="B212" s="30">
        <f>IFERROR(IF($A212="","",VLOOKUP(MOD($A212-DATE(2026,1,5),7),'Instructions'!$H$2:$I$8,2,0)),"")</f>
        <v/>
      </c>
      <c r="C212" s="31" t="n"/>
      <c r="D212" s="31" t="n"/>
      <c r="E212" s="32">
        <f>IFERROR(IF($A212="","",MAX(0,$C212-$D212)),"")</f>
        <v/>
      </c>
      <c r="F212" s="31" t="n"/>
      <c r="G212" s="31" t="n"/>
      <c r="H212" s="33">
        <f>IFERROR(IF($A212="","",$F212/$E212),"")</f>
        <v/>
      </c>
      <c r="I212" s="53" t="n"/>
      <c r="J212" s="53" t="n"/>
      <c r="K212" s="53" t="n"/>
      <c r="L212" s="53" t="n"/>
      <c r="M212" s="53" t="n"/>
      <c r="N212" s="53" t="n"/>
      <c r="O212" s="54">
        <f>IFERROR(IF($A212="","",SUM($I212:$N212)),"")</f>
        <v/>
      </c>
      <c r="P212" s="53" t="n"/>
      <c r="Q212" s="53" t="n"/>
      <c r="R212" s="54">
        <f>IFERROR(IF($A212="","",$O212-$P212+$Q212),"")</f>
        <v/>
      </c>
      <c r="S212" s="54">
        <f>IFERROR(IF($A212="","",SUM($J212:$K212)),"")</f>
        <v/>
      </c>
      <c r="T212" s="54">
        <f>IFERROR(IF($A212="","",SUM($L212:$N212)),"")</f>
        <v/>
      </c>
      <c r="U212" s="54">
        <f>IFERROR(IF($A212="","",$I212/$F212),"")</f>
        <v/>
      </c>
      <c r="V212" s="54">
        <f>IFERROR(IF($A212="","",$I212/$C212),"")</f>
        <v/>
      </c>
      <c r="W212" s="53" t="n"/>
      <c r="X212" s="53" t="n"/>
      <c r="Y212" s="53" t="n"/>
      <c r="Z212" s="54">
        <f>IFERROR(IF($A212="","",$W212*'Dashboard'!$B$12),"")</f>
        <v/>
      </c>
      <c r="AA212" s="54">
        <f>IFERROR(IF($A212="","",$Y212-$Z212),"")</f>
        <v/>
      </c>
      <c r="AB212" s="53" t="n"/>
      <c r="AC212" s="54">
        <f>IFERROR(IF($A212="","",$X212*'Dashboard'!$B$13),"")</f>
        <v/>
      </c>
      <c r="AD212" s="54">
        <f>IFERROR(IF($A212="","",$AB212-$AC212),"")</f>
        <v/>
      </c>
      <c r="AE212" s="53" t="n"/>
      <c r="AF212" s="53" t="n"/>
      <c r="AG212" s="54">
        <f>IFERROR(IF($A212="","",$AE212*'Dashboard'!$B$14),"")</f>
        <v/>
      </c>
      <c r="AH212" s="54">
        <f>IFERROR(IF($A212="","",$AF212-$AG212),"")</f>
        <v/>
      </c>
      <c r="AI212" s="54">
        <f>IFERROR(IF($A212="","",SUM($Y212,$AB212,$AF212)),"")</f>
        <v/>
      </c>
      <c r="AJ212" s="54">
        <f>IFERROR(IF($A212="","",$R212+$AI212),"")</f>
        <v/>
      </c>
      <c r="AK212" s="53" t="n"/>
      <c r="AL212" s="53" t="n"/>
      <c r="AM212" s="53" t="n"/>
      <c r="AN212" s="53" t="n"/>
      <c r="AO212" s="53" t="n"/>
      <c r="AP212" s="54">
        <f>IFERROR(IF($A212="","",SUM($AK212:$AO212)),"")</f>
        <v/>
      </c>
      <c r="AQ212" s="54">
        <f>IFERROR(IF($A212="","",$AP212-$AJ212),"")</f>
        <v/>
      </c>
      <c r="AR212" s="30">
        <f>IFERROR(IF($A212="","",IF(AND($AQ212&lt;='Dashboard'!$B$11,$AQ212&gt;=0-'Dashboard'!$B$11),"Balanced","Investigate")),"")</f>
        <v/>
      </c>
      <c r="AS212" s="36" t="n"/>
      <c r="AT212" s="36" t="n"/>
      <c r="AU212" s="36" t="n"/>
      <c r="AV212" s="52" t="n"/>
      <c r="AW212" s="36" t="n"/>
      <c r="AX212" s="37">
        <f>IFERROR(IF($A212="","",IF($AS212="","Missing preparer",IF($F212&gt;$E212,"Rooms sold exceed sellable rooms",IF(OR($AQ212&gt;'Dashboard'!$B$11,$AQ212&lt;0-'Dashboard'!$B$11),"Reconciliation exception","OK")))),"")</f>
        <v/>
      </c>
    </row>
    <row r="213">
      <c r="A213" s="52" t="n"/>
      <c r="B213" s="30">
        <f>IFERROR(IF($A213="","",VLOOKUP(MOD($A213-DATE(2026,1,5),7),'Instructions'!$H$2:$I$8,2,0)),"")</f>
        <v/>
      </c>
      <c r="C213" s="31" t="n"/>
      <c r="D213" s="31" t="n"/>
      <c r="E213" s="32">
        <f>IFERROR(IF($A213="","",MAX(0,$C213-$D213)),"")</f>
        <v/>
      </c>
      <c r="F213" s="31" t="n"/>
      <c r="G213" s="31" t="n"/>
      <c r="H213" s="33">
        <f>IFERROR(IF($A213="","",$F213/$E213),"")</f>
        <v/>
      </c>
      <c r="I213" s="53" t="n"/>
      <c r="J213" s="53" t="n"/>
      <c r="K213" s="53" t="n"/>
      <c r="L213" s="53" t="n"/>
      <c r="M213" s="53" t="n"/>
      <c r="N213" s="53" t="n"/>
      <c r="O213" s="54">
        <f>IFERROR(IF($A213="","",SUM($I213:$N213)),"")</f>
        <v/>
      </c>
      <c r="P213" s="53" t="n"/>
      <c r="Q213" s="53" t="n"/>
      <c r="R213" s="54">
        <f>IFERROR(IF($A213="","",$O213-$P213+$Q213),"")</f>
        <v/>
      </c>
      <c r="S213" s="54">
        <f>IFERROR(IF($A213="","",SUM($J213:$K213)),"")</f>
        <v/>
      </c>
      <c r="T213" s="54">
        <f>IFERROR(IF($A213="","",SUM($L213:$N213)),"")</f>
        <v/>
      </c>
      <c r="U213" s="54">
        <f>IFERROR(IF($A213="","",$I213/$F213),"")</f>
        <v/>
      </c>
      <c r="V213" s="54">
        <f>IFERROR(IF($A213="","",$I213/$C213),"")</f>
        <v/>
      </c>
      <c r="W213" s="53" t="n"/>
      <c r="X213" s="53" t="n"/>
      <c r="Y213" s="53" t="n"/>
      <c r="Z213" s="54">
        <f>IFERROR(IF($A213="","",$W213*'Dashboard'!$B$12),"")</f>
        <v/>
      </c>
      <c r="AA213" s="54">
        <f>IFERROR(IF($A213="","",$Y213-$Z213),"")</f>
        <v/>
      </c>
      <c r="AB213" s="53" t="n"/>
      <c r="AC213" s="54">
        <f>IFERROR(IF($A213="","",$X213*'Dashboard'!$B$13),"")</f>
        <v/>
      </c>
      <c r="AD213" s="54">
        <f>IFERROR(IF($A213="","",$AB213-$AC213),"")</f>
        <v/>
      </c>
      <c r="AE213" s="53" t="n"/>
      <c r="AF213" s="53" t="n"/>
      <c r="AG213" s="54">
        <f>IFERROR(IF($A213="","",$AE213*'Dashboard'!$B$14),"")</f>
        <v/>
      </c>
      <c r="AH213" s="54">
        <f>IFERROR(IF($A213="","",$AF213-$AG213),"")</f>
        <v/>
      </c>
      <c r="AI213" s="54">
        <f>IFERROR(IF($A213="","",SUM($Y213,$AB213,$AF213)),"")</f>
        <v/>
      </c>
      <c r="AJ213" s="54">
        <f>IFERROR(IF($A213="","",$R213+$AI213),"")</f>
        <v/>
      </c>
      <c r="AK213" s="53" t="n"/>
      <c r="AL213" s="53" t="n"/>
      <c r="AM213" s="53" t="n"/>
      <c r="AN213" s="53" t="n"/>
      <c r="AO213" s="53" t="n"/>
      <c r="AP213" s="54">
        <f>IFERROR(IF($A213="","",SUM($AK213:$AO213)),"")</f>
        <v/>
      </c>
      <c r="AQ213" s="54">
        <f>IFERROR(IF($A213="","",$AP213-$AJ213),"")</f>
        <v/>
      </c>
      <c r="AR213" s="30">
        <f>IFERROR(IF($A213="","",IF(AND($AQ213&lt;='Dashboard'!$B$11,$AQ213&gt;=0-'Dashboard'!$B$11),"Balanced","Investigate")),"")</f>
        <v/>
      </c>
      <c r="AS213" s="36" t="n"/>
      <c r="AT213" s="36" t="n"/>
      <c r="AU213" s="36" t="n"/>
      <c r="AV213" s="52" t="n"/>
      <c r="AW213" s="36" t="n"/>
      <c r="AX213" s="37">
        <f>IFERROR(IF($A213="","",IF($AS213="","Missing preparer",IF($F213&gt;$E213,"Rooms sold exceed sellable rooms",IF(OR($AQ213&gt;'Dashboard'!$B$11,$AQ213&lt;0-'Dashboard'!$B$11),"Reconciliation exception","OK")))),"")</f>
        <v/>
      </c>
    </row>
    <row r="214">
      <c r="A214" s="52" t="n"/>
      <c r="B214" s="30">
        <f>IFERROR(IF($A214="","",VLOOKUP(MOD($A214-DATE(2026,1,5),7),'Instructions'!$H$2:$I$8,2,0)),"")</f>
        <v/>
      </c>
      <c r="C214" s="31" t="n"/>
      <c r="D214" s="31" t="n"/>
      <c r="E214" s="32">
        <f>IFERROR(IF($A214="","",MAX(0,$C214-$D214)),"")</f>
        <v/>
      </c>
      <c r="F214" s="31" t="n"/>
      <c r="G214" s="31" t="n"/>
      <c r="H214" s="33">
        <f>IFERROR(IF($A214="","",$F214/$E214),"")</f>
        <v/>
      </c>
      <c r="I214" s="53" t="n"/>
      <c r="J214" s="53" t="n"/>
      <c r="K214" s="53" t="n"/>
      <c r="L214" s="53" t="n"/>
      <c r="M214" s="53" t="n"/>
      <c r="N214" s="53" t="n"/>
      <c r="O214" s="54">
        <f>IFERROR(IF($A214="","",SUM($I214:$N214)),"")</f>
        <v/>
      </c>
      <c r="P214" s="53" t="n"/>
      <c r="Q214" s="53" t="n"/>
      <c r="R214" s="54">
        <f>IFERROR(IF($A214="","",$O214-$P214+$Q214),"")</f>
        <v/>
      </c>
      <c r="S214" s="54">
        <f>IFERROR(IF($A214="","",SUM($J214:$K214)),"")</f>
        <v/>
      </c>
      <c r="T214" s="54">
        <f>IFERROR(IF($A214="","",SUM($L214:$N214)),"")</f>
        <v/>
      </c>
      <c r="U214" s="54">
        <f>IFERROR(IF($A214="","",$I214/$F214),"")</f>
        <v/>
      </c>
      <c r="V214" s="54">
        <f>IFERROR(IF($A214="","",$I214/$C214),"")</f>
        <v/>
      </c>
      <c r="W214" s="53" t="n"/>
      <c r="X214" s="53" t="n"/>
      <c r="Y214" s="53" t="n"/>
      <c r="Z214" s="54">
        <f>IFERROR(IF($A214="","",$W214*'Dashboard'!$B$12),"")</f>
        <v/>
      </c>
      <c r="AA214" s="54">
        <f>IFERROR(IF($A214="","",$Y214-$Z214),"")</f>
        <v/>
      </c>
      <c r="AB214" s="53" t="n"/>
      <c r="AC214" s="54">
        <f>IFERROR(IF($A214="","",$X214*'Dashboard'!$B$13),"")</f>
        <v/>
      </c>
      <c r="AD214" s="54">
        <f>IFERROR(IF($A214="","",$AB214-$AC214),"")</f>
        <v/>
      </c>
      <c r="AE214" s="53" t="n"/>
      <c r="AF214" s="53" t="n"/>
      <c r="AG214" s="54">
        <f>IFERROR(IF($A214="","",$AE214*'Dashboard'!$B$14),"")</f>
        <v/>
      </c>
      <c r="AH214" s="54">
        <f>IFERROR(IF($A214="","",$AF214-$AG214),"")</f>
        <v/>
      </c>
      <c r="AI214" s="54">
        <f>IFERROR(IF($A214="","",SUM($Y214,$AB214,$AF214)),"")</f>
        <v/>
      </c>
      <c r="AJ214" s="54">
        <f>IFERROR(IF($A214="","",$R214+$AI214),"")</f>
        <v/>
      </c>
      <c r="AK214" s="53" t="n"/>
      <c r="AL214" s="53" t="n"/>
      <c r="AM214" s="53" t="n"/>
      <c r="AN214" s="53" t="n"/>
      <c r="AO214" s="53" t="n"/>
      <c r="AP214" s="54">
        <f>IFERROR(IF($A214="","",SUM($AK214:$AO214)),"")</f>
        <v/>
      </c>
      <c r="AQ214" s="54">
        <f>IFERROR(IF($A214="","",$AP214-$AJ214),"")</f>
        <v/>
      </c>
      <c r="AR214" s="30">
        <f>IFERROR(IF($A214="","",IF(AND($AQ214&lt;='Dashboard'!$B$11,$AQ214&gt;=0-'Dashboard'!$B$11),"Balanced","Investigate")),"")</f>
        <v/>
      </c>
      <c r="AS214" s="36" t="n"/>
      <c r="AT214" s="36" t="n"/>
      <c r="AU214" s="36" t="n"/>
      <c r="AV214" s="52" t="n"/>
      <c r="AW214" s="36" t="n"/>
      <c r="AX214" s="37">
        <f>IFERROR(IF($A214="","",IF($AS214="","Missing preparer",IF($F214&gt;$E214,"Rooms sold exceed sellable rooms",IF(OR($AQ214&gt;'Dashboard'!$B$11,$AQ214&lt;0-'Dashboard'!$B$11),"Reconciliation exception","OK")))),"")</f>
        <v/>
      </c>
    </row>
    <row r="215">
      <c r="A215" s="52" t="n"/>
      <c r="B215" s="30">
        <f>IFERROR(IF($A215="","",VLOOKUP(MOD($A215-DATE(2026,1,5),7),'Instructions'!$H$2:$I$8,2,0)),"")</f>
        <v/>
      </c>
      <c r="C215" s="31" t="n"/>
      <c r="D215" s="31" t="n"/>
      <c r="E215" s="32">
        <f>IFERROR(IF($A215="","",MAX(0,$C215-$D215)),"")</f>
        <v/>
      </c>
      <c r="F215" s="31" t="n"/>
      <c r="G215" s="31" t="n"/>
      <c r="H215" s="33">
        <f>IFERROR(IF($A215="","",$F215/$E215),"")</f>
        <v/>
      </c>
      <c r="I215" s="53" t="n"/>
      <c r="J215" s="53" t="n"/>
      <c r="K215" s="53" t="n"/>
      <c r="L215" s="53" t="n"/>
      <c r="M215" s="53" t="n"/>
      <c r="N215" s="53" t="n"/>
      <c r="O215" s="54">
        <f>IFERROR(IF($A215="","",SUM($I215:$N215)),"")</f>
        <v/>
      </c>
      <c r="P215" s="53" t="n"/>
      <c r="Q215" s="53" t="n"/>
      <c r="R215" s="54">
        <f>IFERROR(IF($A215="","",$O215-$P215+$Q215),"")</f>
        <v/>
      </c>
      <c r="S215" s="54">
        <f>IFERROR(IF($A215="","",SUM($J215:$K215)),"")</f>
        <v/>
      </c>
      <c r="T215" s="54">
        <f>IFERROR(IF($A215="","",SUM($L215:$N215)),"")</f>
        <v/>
      </c>
      <c r="U215" s="54">
        <f>IFERROR(IF($A215="","",$I215/$F215),"")</f>
        <v/>
      </c>
      <c r="V215" s="54">
        <f>IFERROR(IF($A215="","",$I215/$C215),"")</f>
        <v/>
      </c>
      <c r="W215" s="53" t="n"/>
      <c r="X215" s="53" t="n"/>
      <c r="Y215" s="53" t="n"/>
      <c r="Z215" s="54">
        <f>IFERROR(IF($A215="","",$W215*'Dashboard'!$B$12),"")</f>
        <v/>
      </c>
      <c r="AA215" s="54">
        <f>IFERROR(IF($A215="","",$Y215-$Z215),"")</f>
        <v/>
      </c>
      <c r="AB215" s="53" t="n"/>
      <c r="AC215" s="54">
        <f>IFERROR(IF($A215="","",$X215*'Dashboard'!$B$13),"")</f>
        <v/>
      </c>
      <c r="AD215" s="54">
        <f>IFERROR(IF($A215="","",$AB215-$AC215),"")</f>
        <v/>
      </c>
      <c r="AE215" s="53" t="n"/>
      <c r="AF215" s="53" t="n"/>
      <c r="AG215" s="54">
        <f>IFERROR(IF($A215="","",$AE215*'Dashboard'!$B$14),"")</f>
        <v/>
      </c>
      <c r="AH215" s="54">
        <f>IFERROR(IF($A215="","",$AF215-$AG215),"")</f>
        <v/>
      </c>
      <c r="AI215" s="54">
        <f>IFERROR(IF($A215="","",SUM($Y215,$AB215,$AF215)),"")</f>
        <v/>
      </c>
      <c r="AJ215" s="54">
        <f>IFERROR(IF($A215="","",$R215+$AI215),"")</f>
        <v/>
      </c>
      <c r="AK215" s="53" t="n"/>
      <c r="AL215" s="53" t="n"/>
      <c r="AM215" s="53" t="n"/>
      <c r="AN215" s="53" t="n"/>
      <c r="AO215" s="53" t="n"/>
      <c r="AP215" s="54">
        <f>IFERROR(IF($A215="","",SUM($AK215:$AO215)),"")</f>
        <v/>
      </c>
      <c r="AQ215" s="54">
        <f>IFERROR(IF($A215="","",$AP215-$AJ215),"")</f>
        <v/>
      </c>
      <c r="AR215" s="30">
        <f>IFERROR(IF($A215="","",IF(AND($AQ215&lt;='Dashboard'!$B$11,$AQ215&gt;=0-'Dashboard'!$B$11),"Balanced","Investigate")),"")</f>
        <v/>
      </c>
      <c r="AS215" s="36" t="n"/>
      <c r="AT215" s="36" t="n"/>
      <c r="AU215" s="36" t="n"/>
      <c r="AV215" s="52" t="n"/>
      <c r="AW215" s="36" t="n"/>
      <c r="AX215" s="37">
        <f>IFERROR(IF($A215="","",IF($AS215="","Missing preparer",IF($F215&gt;$E215,"Rooms sold exceed sellable rooms",IF(OR($AQ215&gt;'Dashboard'!$B$11,$AQ215&lt;0-'Dashboard'!$B$11),"Reconciliation exception","OK")))),"")</f>
        <v/>
      </c>
    </row>
    <row r="216">
      <c r="A216" s="52" t="n"/>
      <c r="B216" s="30">
        <f>IFERROR(IF($A216="","",VLOOKUP(MOD($A216-DATE(2026,1,5),7),'Instructions'!$H$2:$I$8,2,0)),"")</f>
        <v/>
      </c>
      <c r="C216" s="31" t="n"/>
      <c r="D216" s="31" t="n"/>
      <c r="E216" s="32">
        <f>IFERROR(IF($A216="","",MAX(0,$C216-$D216)),"")</f>
        <v/>
      </c>
      <c r="F216" s="31" t="n"/>
      <c r="G216" s="31" t="n"/>
      <c r="H216" s="33">
        <f>IFERROR(IF($A216="","",$F216/$E216),"")</f>
        <v/>
      </c>
      <c r="I216" s="53" t="n"/>
      <c r="J216" s="53" t="n"/>
      <c r="K216" s="53" t="n"/>
      <c r="L216" s="53" t="n"/>
      <c r="M216" s="53" t="n"/>
      <c r="N216" s="53" t="n"/>
      <c r="O216" s="54">
        <f>IFERROR(IF($A216="","",SUM($I216:$N216)),"")</f>
        <v/>
      </c>
      <c r="P216" s="53" t="n"/>
      <c r="Q216" s="53" t="n"/>
      <c r="R216" s="54">
        <f>IFERROR(IF($A216="","",$O216-$P216+$Q216),"")</f>
        <v/>
      </c>
      <c r="S216" s="54">
        <f>IFERROR(IF($A216="","",SUM($J216:$K216)),"")</f>
        <v/>
      </c>
      <c r="T216" s="54">
        <f>IFERROR(IF($A216="","",SUM($L216:$N216)),"")</f>
        <v/>
      </c>
      <c r="U216" s="54">
        <f>IFERROR(IF($A216="","",$I216/$F216),"")</f>
        <v/>
      </c>
      <c r="V216" s="54">
        <f>IFERROR(IF($A216="","",$I216/$C216),"")</f>
        <v/>
      </c>
      <c r="W216" s="53" t="n"/>
      <c r="X216" s="53" t="n"/>
      <c r="Y216" s="53" t="n"/>
      <c r="Z216" s="54">
        <f>IFERROR(IF($A216="","",$W216*'Dashboard'!$B$12),"")</f>
        <v/>
      </c>
      <c r="AA216" s="54">
        <f>IFERROR(IF($A216="","",$Y216-$Z216),"")</f>
        <v/>
      </c>
      <c r="AB216" s="53" t="n"/>
      <c r="AC216" s="54">
        <f>IFERROR(IF($A216="","",$X216*'Dashboard'!$B$13),"")</f>
        <v/>
      </c>
      <c r="AD216" s="54">
        <f>IFERROR(IF($A216="","",$AB216-$AC216),"")</f>
        <v/>
      </c>
      <c r="AE216" s="53" t="n"/>
      <c r="AF216" s="53" t="n"/>
      <c r="AG216" s="54">
        <f>IFERROR(IF($A216="","",$AE216*'Dashboard'!$B$14),"")</f>
        <v/>
      </c>
      <c r="AH216" s="54">
        <f>IFERROR(IF($A216="","",$AF216-$AG216),"")</f>
        <v/>
      </c>
      <c r="AI216" s="54">
        <f>IFERROR(IF($A216="","",SUM($Y216,$AB216,$AF216)),"")</f>
        <v/>
      </c>
      <c r="AJ216" s="54">
        <f>IFERROR(IF($A216="","",$R216+$AI216),"")</f>
        <v/>
      </c>
      <c r="AK216" s="53" t="n"/>
      <c r="AL216" s="53" t="n"/>
      <c r="AM216" s="53" t="n"/>
      <c r="AN216" s="53" t="n"/>
      <c r="AO216" s="53" t="n"/>
      <c r="AP216" s="54">
        <f>IFERROR(IF($A216="","",SUM($AK216:$AO216)),"")</f>
        <v/>
      </c>
      <c r="AQ216" s="54">
        <f>IFERROR(IF($A216="","",$AP216-$AJ216),"")</f>
        <v/>
      </c>
      <c r="AR216" s="30">
        <f>IFERROR(IF($A216="","",IF(AND($AQ216&lt;='Dashboard'!$B$11,$AQ216&gt;=0-'Dashboard'!$B$11),"Balanced","Investigate")),"")</f>
        <v/>
      </c>
      <c r="AS216" s="36" t="n"/>
      <c r="AT216" s="36" t="n"/>
      <c r="AU216" s="36" t="n"/>
      <c r="AV216" s="52" t="n"/>
      <c r="AW216" s="36" t="n"/>
      <c r="AX216" s="37">
        <f>IFERROR(IF($A216="","",IF($AS216="","Missing preparer",IF($F216&gt;$E216,"Rooms sold exceed sellable rooms",IF(OR($AQ216&gt;'Dashboard'!$B$11,$AQ216&lt;0-'Dashboard'!$B$11),"Reconciliation exception","OK")))),"")</f>
        <v/>
      </c>
    </row>
    <row r="217">
      <c r="A217" s="52" t="n"/>
      <c r="B217" s="30">
        <f>IFERROR(IF($A217="","",VLOOKUP(MOD($A217-DATE(2026,1,5),7),'Instructions'!$H$2:$I$8,2,0)),"")</f>
        <v/>
      </c>
      <c r="C217" s="31" t="n"/>
      <c r="D217" s="31" t="n"/>
      <c r="E217" s="32">
        <f>IFERROR(IF($A217="","",MAX(0,$C217-$D217)),"")</f>
        <v/>
      </c>
      <c r="F217" s="31" t="n"/>
      <c r="G217" s="31" t="n"/>
      <c r="H217" s="33">
        <f>IFERROR(IF($A217="","",$F217/$E217),"")</f>
        <v/>
      </c>
      <c r="I217" s="53" t="n"/>
      <c r="J217" s="53" t="n"/>
      <c r="K217" s="53" t="n"/>
      <c r="L217" s="53" t="n"/>
      <c r="M217" s="53" t="n"/>
      <c r="N217" s="53" t="n"/>
      <c r="O217" s="54">
        <f>IFERROR(IF($A217="","",SUM($I217:$N217)),"")</f>
        <v/>
      </c>
      <c r="P217" s="53" t="n"/>
      <c r="Q217" s="53" t="n"/>
      <c r="R217" s="54">
        <f>IFERROR(IF($A217="","",$O217-$P217+$Q217),"")</f>
        <v/>
      </c>
      <c r="S217" s="54">
        <f>IFERROR(IF($A217="","",SUM($J217:$K217)),"")</f>
        <v/>
      </c>
      <c r="T217" s="54">
        <f>IFERROR(IF($A217="","",SUM($L217:$N217)),"")</f>
        <v/>
      </c>
      <c r="U217" s="54">
        <f>IFERROR(IF($A217="","",$I217/$F217),"")</f>
        <v/>
      </c>
      <c r="V217" s="54">
        <f>IFERROR(IF($A217="","",$I217/$C217),"")</f>
        <v/>
      </c>
      <c r="W217" s="53" t="n"/>
      <c r="X217" s="53" t="n"/>
      <c r="Y217" s="53" t="n"/>
      <c r="Z217" s="54">
        <f>IFERROR(IF($A217="","",$W217*'Dashboard'!$B$12),"")</f>
        <v/>
      </c>
      <c r="AA217" s="54">
        <f>IFERROR(IF($A217="","",$Y217-$Z217),"")</f>
        <v/>
      </c>
      <c r="AB217" s="53" t="n"/>
      <c r="AC217" s="54">
        <f>IFERROR(IF($A217="","",$X217*'Dashboard'!$B$13),"")</f>
        <v/>
      </c>
      <c r="AD217" s="54">
        <f>IFERROR(IF($A217="","",$AB217-$AC217),"")</f>
        <v/>
      </c>
      <c r="AE217" s="53" t="n"/>
      <c r="AF217" s="53" t="n"/>
      <c r="AG217" s="54">
        <f>IFERROR(IF($A217="","",$AE217*'Dashboard'!$B$14),"")</f>
        <v/>
      </c>
      <c r="AH217" s="54">
        <f>IFERROR(IF($A217="","",$AF217-$AG217),"")</f>
        <v/>
      </c>
      <c r="AI217" s="54">
        <f>IFERROR(IF($A217="","",SUM($Y217,$AB217,$AF217)),"")</f>
        <v/>
      </c>
      <c r="AJ217" s="54">
        <f>IFERROR(IF($A217="","",$R217+$AI217),"")</f>
        <v/>
      </c>
      <c r="AK217" s="53" t="n"/>
      <c r="AL217" s="53" t="n"/>
      <c r="AM217" s="53" t="n"/>
      <c r="AN217" s="53" t="n"/>
      <c r="AO217" s="53" t="n"/>
      <c r="AP217" s="54">
        <f>IFERROR(IF($A217="","",SUM($AK217:$AO217)),"")</f>
        <v/>
      </c>
      <c r="AQ217" s="54">
        <f>IFERROR(IF($A217="","",$AP217-$AJ217),"")</f>
        <v/>
      </c>
      <c r="AR217" s="30">
        <f>IFERROR(IF($A217="","",IF(AND($AQ217&lt;='Dashboard'!$B$11,$AQ217&gt;=0-'Dashboard'!$B$11),"Balanced","Investigate")),"")</f>
        <v/>
      </c>
      <c r="AS217" s="36" t="n"/>
      <c r="AT217" s="36" t="n"/>
      <c r="AU217" s="36" t="n"/>
      <c r="AV217" s="52" t="n"/>
      <c r="AW217" s="36" t="n"/>
      <c r="AX217" s="37">
        <f>IFERROR(IF($A217="","",IF($AS217="","Missing preparer",IF($F217&gt;$E217,"Rooms sold exceed sellable rooms",IF(OR($AQ217&gt;'Dashboard'!$B$11,$AQ217&lt;0-'Dashboard'!$B$11),"Reconciliation exception","OK")))),"")</f>
        <v/>
      </c>
    </row>
    <row r="218">
      <c r="A218" s="52" t="n"/>
      <c r="B218" s="30">
        <f>IFERROR(IF($A218="","",VLOOKUP(MOD($A218-DATE(2026,1,5),7),'Instructions'!$H$2:$I$8,2,0)),"")</f>
        <v/>
      </c>
      <c r="C218" s="31" t="n"/>
      <c r="D218" s="31" t="n"/>
      <c r="E218" s="32">
        <f>IFERROR(IF($A218="","",MAX(0,$C218-$D218)),"")</f>
        <v/>
      </c>
      <c r="F218" s="31" t="n"/>
      <c r="G218" s="31" t="n"/>
      <c r="H218" s="33">
        <f>IFERROR(IF($A218="","",$F218/$E218),"")</f>
        <v/>
      </c>
      <c r="I218" s="53" t="n"/>
      <c r="J218" s="53" t="n"/>
      <c r="K218" s="53" t="n"/>
      <c r="L218" s="53" t="n"/>
      <c r="M218" s="53" t="n"/>
      <c r="N218" s="53" t="n"/>
      <c r="O218" s="54">
        <f>IFERROR(IF($A218="","",SUM($I218:$N218)),"")</f>
        <v/>
      </c>
      <c r="P218" s="53" t="n"/>
      <c r="Q218" s="53" t="n"/>
      <c r="R218" s="54">
        <f>IFERROR(IF($A218="","",$O218-$P218+$Q218),"")</f>
        <v/>
      </c>
      <c r="S218" s="54">
        <f>IFERROR(IF($A218="","",SUM($J218:$K218)),"")</f>
        <v/>
      </c>
      <c r="T218" s="54">
        <f>IFERROR(IF($A218="","",SUM($L218:$N218)),"")</f>
        <v/>
      </c>
      <c r="U218" s="54">
        <f>IFERROR(IF($A218="","",$I218/$F218),"")</f>
        <v/>
      </c>
      <c r="V218" s="54">
        <f>IFERROR(IF($A218="","",$I218/$C218),"")</f>
        <v/>
      </c>
      <c r="W218" s="53" t="n"/>
      <c r="X218" s="53" t="n"/>
      <c r="Y218" s="53" t="n"/>
      <c r="Z218" s="54">
        <f>IFERROR(IF($A218="","",$W218*'Dashboard'!$B$12),"")</f>
        <v/>
      </c>
      <c r="AA218" s="54">
        <f>IFERROR(IF($A218="","",$Y218-$Z218),"")</f>
        <v/>
      </c>
      <c r="AB218" s="53" t="n"/>
      <c r="AC218" s="54">
        <f>IFERROR(IF($A218="","",$X218*'Dashboard'!$B$13),"")</f>
        <v/>
      </c>
      <c r="AD218" s="54">
        <f>IFERROR(IF($A218="","",$AB218-$AC218),"")</f>
        <v/>
      </c>
      <c r="AE218" s="53" t="n"/>
      <c r="AF218" s="53" t="n"/>
      <c r="AG218" s="54">
        <f>IFERROR(IF($A218="","",$AE218*'Dashboard'!$B$14),"")</f>
        <v/>
      </c>
      <c r="AH218" s="54">
        <f>IFERROR(IF($A218="","",$AF218-$AG218),"")</f>
        <v/>
      </c>
      <c r="AI218" s="54">
        <f>IFERROR(IF($A218="","",SUM($Y218,$AB218,$AF218)),"")</f>
        <v/>
      </c>
      <c r="AJ218" s="54">
        <f>IFERROR(IF($A218="","",$R218+$AI218),"")</f>
        <v/>
      </c>
      <c r="AK218" s="53" t="n"/>
      <c r="AL218" s="53" t="n"/>
      <c r="AM218" s="53" t="n"/>
      <c r="AN218" s="53" t="n"/>
      <c r="AO218" s="53" t="n"/>
      <c r="AP218" s="54">
        <f>IFERROR(IF($A218="","",SUM($AK218:$AO218)),"")</f>
        <v/>
      </c>
      <c r="AQ218" s="54">
        <f>IFERROR(IF($A218="","",$AP218-$AJ218),"")</f>
        <v/>
      </c>
      <c r="AR218" s="30">
        <f>IFERROR(IF($A218="","",IF(AND($AQ218&lt;='Dashboard'!$B$11,$AQ218&gt;=0-'Dashboard'!$B$11),"Balanced","Investigate")),"")</f>
        <v/>
      </c>
      <c r="AS218" s="36" t="n"/>
      <c r="AT218" s="36" t="n"/>
      <c r="AU218" s="36" t="n"/>
      <c r="AV218" s="52" t="n"/>
      <c r="AW218" s="36" t="n"/>
      <c r="AX218" s="37">
        <f>IFERROR(IF($A218="","",IF($AS218="","Missing preparer",IF($F218&gt;$E218,"Rooms sold exceed sellable rooms",IF(OR($AQ218&gt;'Dashboard'!$B$11,$AQ218&lt;0-'Dashboard'!$B$11),"Reconciliation exception","OK")))),"")</f>
        <v/>
      </c>
    </row>
    <row r="219">
      <c r="A219" s="52" t="n"/>
      <c r="B219" s="30">
        <f>IFERROR(IF($A219="","",VLOOKUP(MOD($A219-DATE(2026,1,5),7),'Instructions'!$H$2:$I$8,2,0)),"")</f>
        <v/>
      </c>
      <c r="C219" s="31" t="n"/>
      <c r="D219" s="31" t="n"/>
      <c r="E219" s="32">
        <f>IFERROR(IF($A219="","",MAX(0,$C219-$D219)),"")</f>
        <v/>
      </c>
      <c r="F219" s="31" t="n"/>
      <c r="G219" s="31" t="n"/>
      <c r="H219" s="33">
        <f>IFERROR(IF($A219="","",$F219/$E219),"")</f>
        <v/>
      </c>
      <c r="I219" s="53" t="n"/>
      <c r="J219" s="53" t="n"/>
      <c r="K219" s="53" t="n"/>
      <c r="L219" s="53" t="n"/>
      <c r="M219" s="53" t="n"/>
      <c r="N219" s="53" t="n"/>
      <c r="O219" s="54">
        <f>IFERROR(IF($A219="","",SUM($I219:$N219)),"")</f>
        <v/>
      </c>
      <c r="P219" s="53" t="n"/>
      <c r="Q219" s="53" t="n"/>
      <c r="R219" s="54">
        <f>IFERROR(IF($A219="","",$O219-$P219+$Q219),"")</f>
        <v/>
      </c>
      <c r="S219" s="54">
        <f>IFERROR(IF($A219="","",SUM($J219:$K219)),"")</f>
        <v/>
      </c>
      <c r="T219" s="54">
        <f>IFERROR(IF($A219="","",SUM($L219:$N219)),"")</f>
        <v/>
      </c>
      <c r="U219" s="54">
        <f>IFERROR(IF($A219="","",$I219/$F219),"")</f>
        <v/>
      </c>
      <c r="V219" s="54">
        <f>IFERROR(IF($A219="","",$I219/$C219),"")</f>
        <v/>
      </c>
      <c r="W219" s="53" t="n"/>
      <c r="X219" s="53" t="n"/>
      <c r="Y219" s="53" t="n"/>
      <c r="Z219" s="54">
        <f>IFERROR(IF($A219="","",$W219*'Dashboard'!$B$12),"")</f>
        <v/>
      </c>
      <c r="AA219" s="54">
        <f>IFERROR(IF($A219="","",$Y219-$Z219),"")</f>
        <v/>
      </c>
      <c r="AB219" s="53" t="n"/>
      <c r="AC219" s="54">
        <f>IFERROR(IF($A219="","",$X219*'Dashboard'!$B$13),"")</f>
        <v/>
      </c>
      <c r="AD219" s="54">
        <f>IFERROR(IF($A219="","",$AB219-$AC219),"")</f>
        <v/>
      </c>
      <c r="AE219" s="53" t="n"/>
      <c r="AF219" s="53" t="n"/>
      <c r="AG219" s="54">
        <f>IFERROR(IF($A219="","",$AE219*'Dashboard'!$B$14),"")</f>
        <v/>
      </c>
      <c r="AH219" s="54">
        <f>IFERROR(IF($A219="","",$AF219-$AG219),"")</f>
        <v/>
      </c>
      <c r="AI219" s="54">
        <f>IFERROR(IF($A219="","",SUM($Y219,$AB219,$AF219)),"")</f>
        <v/>
      </c>
      <c r="AJ219" s="54">
        <f>IFERROR(IF($A219="","",$R219+$AI219),"")</f>
        <v/>
      </c>
      <c r="AK219" s="53" t="n"/>
      <c r="AL219" s="53" t="n"/>
      <c r="AM219" s="53" t="n"/>
      <c r="AN219" s="53" t="n"/>
      <c r="AO219" s="53" t="n"/>
      <c r="AP219" s="54">
        <f>IFERROR(IF($A219="","",SUM($AK219:$AO219)),"")</f>
        <v/>
      </c>
      <c r="AQ219" s="54">
        <f>IFERROR(IF($A219="","",$AP219-$AJ219),"")</f>
        <v/>
      </c>
      <c r="AR219" s="30">
        <f>IFERROR(IF($A219="","",IF(AND($AQ219&lt;='Dashboard'!$B$11,$AQ219&gt;=0-'Dashboard'!$B$11),"Balanced","Investigate")),"")</f>
        <v/>
      </c>
      <c r="AS219" s="36" t="n"/>
      <c r="AT219" s="36" t="n"/>
      <c r="AU219" s="36" t="n"/>
      <c r="AV219" s="52" t="n"/>
      <c r="AW219" s="36" t="n"/>
      <c r="AX219" s="37">
        <f>IFERROR(IF($A219="","",IF($AS219="","Missing preparer",IF($F219&gt;$E219,"Rooms sold exceed sellable rooms",IF(OR($AQ219&gt;'Dashboard'!$B$11,$AQ219&lt;0-'Dashboard'!$B$11),"Reconciliation exception","OK")))),"")</f>
        <v/>
      </c>
    </row>
    <row r="220">
      <c r="A220" s="52" t="n"/>
      <c r="B220" s="30">
        <f>IFERROR(IF($A220="","",VLOOKUP(MOD($A220-DATE(2026,1,5),7),'Instructions'!$H$2:$I$8,2,0)),"")</f>
        <v/>
      </c>
      <c r="C220" s="31" t="n"/>
      <c r="D220" s="31" t="n"/>
      <c r="E220" s="32">
        <f>IFERROR(IF($A220="","",MAX(0,$C220-$D220)),"")</f>
        <v/>
      </c>
      <c r="F220" s="31" t="n"/>
      <c r="G220" s="31" t="n"/>
      <c r="H220" s="33">
        <f>IFERROR(IF($A220="","",$F220/$E220),"")</f>
        <v/>
      </c>
      <c r="I220" s="53" t="n"/>
      <c r="J220" s="53" t="n"/>
      <c r="K220" s="53" t="n"/>
      <c r="L220" s="53" t="n"/>
      <c r="M220" s="53" t="n"/>
      <c r="N220" s="53" t="n"/>
      <c r="O220" s="54">
        <f>IFERROR(IF($A220="","",SUM($I220:$N220)),"")</f>
        <v/>
      </c>
      <c r="P220" s="53" t="n"/>
      <c r="Q220" s="53" t="n"/>
      <c r="R220" s="54">
        <f>IFERROR(IF($A220="","",$O220-$P220+$Q220),"")</f>
        <v/>
      </c>
      <c r="S220" s="54">
        <f>IFERROR(IF($A220="","",SUM($J220:$K220)),"")</f>
        <v/>
      </c>
      <c r="T220" s="54">
        <f>IFERROR(IF($A220="","",SUM($L220:$N220)),"")</f>
        <v/>
      </c>
      <c r="U220" s="54">
        <f>IFERROR(IF($A220="","",$I220/$F220),"")</f>
        <v/>
      </c>
      <c r="V220" s="54">
        <f>IFERROR(IF($A220="","",$I220/$C220),"")</f>
        <v/>
      </c>
      <c r="W220" s="53" t="n"/>
      <c r="X220" s="53" t="n"/>
      <c r="Y220" s="53" t="n"/>
      <c r="Z220" s="54">
        <f>IFERROR(IF($A220="","",$W220*'Dashboard'!$B$12),"")</f>
        <v/>
      </c>
      <c r="AA220" s="54">
        <f>IFERROR(IF($A220="","",$Y220-$Z220),"")</f>
        <v/>
      </c>
      <c r="AB220" s="53" t="n"/>
      <c r="AC220" s="54">
        <f>IFERROR(IF($A220="","",$X220*'Dashboard'!$B$13),"")</f>
        <v/>
      </c>
      <c r="AD220" s="54">
        <f>IFERROR(IF($A220="","",$AB220-$AC220),"")</f>
        <v/>
      </c>
      <c r="AE220" s="53" t="n"/>
      <c r="AF220" s="53" t="n"/>
      <c r="AG220" s="54">
        <f>IFERROR(IF($A220="","",$AE220*'Dashboard'!$B$14),"")</f>
        <v/>
      </c>
      <c r="AH220" s="54">
        <f>IFERROR(IF($A220="","",$AF220-$AG220),"")</f>
        <v/>
      </c>
      <c r="AI220" s="54">
        <f>IFERROR(IF($A220="","",SUM($Y220,$AB220,$AF220)),"")</f>
        <v/>
      </c>
      <c r="AJ220" s="54">
        <f>IFERROR(IF($A220="","",$R220+$AI220),"")</f>
        <v/>
      </c>
      <c r="AK220" s="53" t="n"/>
      <c r="AL220" s="53" t="n"/>
      <c r="AM220" s="53" t="n"/>
      <c r="AN220" s="53" t="n"/>
      <c r="AO220" s="53" t="n"/>
      <c r="AP220" s="54">
        <f>IFERROR(IF($A220="","",SUM($AK220:$AO220)),"")</f>
        <v/>
      </c>
      <c r="AQ220" s="54">
        <f>IFERROR(IF($A220="","",$AP220-$AJ220),"")</f>
        <v/>
      </c>
      <c r="AR220" s="30">
        <f>IFERROR(IF($A220="","",IF(AND($AQ220&lt;='Dashboard'!$B$11,$AQ220&gt;=0-'Dashboard'!$B$11),"Balanced","Investigate")),"")</f>
        <v/>
      </c>
      <c r="AS220" s="36" t="n"/>
      <c r="AT220" s="36" t="n"/>
      <c r="AU220" s="36" t="n"/>
      <c r="AV220" s="52" t="n"/>
      <c r="AW220" s="36" t="n"/>
      <c r="AX220" s="37">
        <f>IFERROR(IF($A220="","",IF($AS220="","Missing preparer",IF($F220&gt;$E220,"Rooms sold exceed sellable rooms",IF(OR($AQ220&gt;'Dashboard'!$B$11,$AQ220&lt;0-'Dashboard'!$B$11),"Reconciliation exception","OK")))),"")</f>
        <v/>
      </c>
    </row>
    <row r="221">
      <c r="A221" s="52" t="n"/>
      <c r="B221" s="30">
        <f>IFERROR(IF($A221="","",VLOOKUP(MOD($A221-DATE(2026,1,5),7),'Instructions'!$H$2:$I$8,2,0)),"")</f>
        <v/>
      </c>
      <c r="C221" s="31" t="n"/>
      <c r="D221" s="31" t="n"/>
      <c r="E221" s="32">
        <f>IFERROR(IF($A221="","",MAX(0,$C221-$D221)),"")</f>
        <v/>
      </c>
      <c r="F221" s="31" t="n"/>
      <c r="G221" s="31" t="n"/>
      <c r="H221" s="33">
        <f>IFERROR(IF($A221="","",$F221/$E221),"")</f>
        <v/>
      </c>
      <c r="I221" s="53" t="n"/>
      <c r="J221" s="53" t="n"/>
      <c r="K221" s="53" t="n"/>
      <c r="L221" s="53" t="n"/>
      <c r="M221" s="53" t="n"/>
      <c r="N221" s="53" t="n"/>
      <c r="O221" s="54">
        <f>IFERROR(IF($A221="","",SUM($I221:$N221)),"")</f>
        <v/>
      </c>
      <c r="P221" s="53" t="n"/>
      <c r="Q221" s="53" t="n"/>
      <c r="R221" s="54">
        <f>IFERROR(IF($A221="","",$O221-$P221+$Q221),"")</f>
        <v/>
      </c>
      <c r="S221" s="54">
        <f>IFERROR(IF($A221="","",SUM($J221:$K221)),"")</f>
        <v/>
      </c>
      <c r="T221" s="54">
        <f>IFERROR(IF($A221="","",SUM($L221:$N221)),"")</f>
        <v/>
      </c>
      <c r="U221" s="54">
        <f>IFERROR(IF($A221="","",$I221/$F221),"")</f>
        <v/>
      </c>
      <c r="V221" s="54">
        <f>IFERROR(IF($A221="","",$I221/$C221),"")</f>
        <v/>
      </c>
      <c r="W221" s="53" t="n"/>
      <c r="X221" s="53" t="n"/>
      <c r="Y221" s="53" t="n"/>
      <c r="Z221" s="54">
        <f>IFERROR(IF($A221="","",$W221*'Dashboard'!$B$12),"")</f>
        <v/>
      </c>
      <c r="AA221" s="54">
        <f>IFERROR(IF($A221="","",$Y221-$Z221),"")</f>
        <v/>
      </c>
      <c r="AB221" s="53" t="n"/>
      <c r="AC221" s="54">
        <f>IFERROR(IF($A221="","",$X221*'Dashboard'!$B$13),"")</f>
        <v/>
      </c>
      <c r="AD221" s="54">
        <f>IFERROR(IF($A221="","",$AB221-$AC221),"")</f>
        <v/>
      </c>
      <c r="AE221" s="53" t="n"/>
      <c r="AF221" s="53" t="n"/>
      <c r="AG221" s="54">
        <f>IFERROR(IF($A221="","",$AE221*'Dashboard'!$B$14),"")</f>
        <v/>
      </c>
      <c r="AH221" s="54">
        <f>IFERROR(IF($A221="","",$AF221-$AG221),"")</f>
        <v/>
      </c>
      <c r="AI221" s="54">
        <f>IFERROR(IF($A221="","",SUM($Y221,$AB221,$AF221)),"")</f>
        <v/>
      </c>
      <c r="AJ221" s="54">
        <f>IFERROR(IF($A221="","",$R221+$AI221),"")</f>
        <v/>
      </c>
      <c r="AK221" s="53" t="n"/>
      <c r="AL221" s="53" t="n"/>
      <c r="AM221" s="53" t="n"/>
      <c r="AN221" s="53" t="n"/>
      <c r="AO221" s="53" t="n"/>
      <c r="AP221" s="54">
        <f>IFERROR(IF($A221="","",SUM($AK221:$AO221)),"")</f>
        <v/>
      </c>
      <c r="AQ221" s="54">
        <f>IFERROR(IF($A221="","",$AP221-$AJ221),"")</f>
        <v/>
      </c>
      <c r="AR221" s="30">
        <f>IFERROR(IF($A221="","",IF(AND($AQ221&lt;='Dashboard'!$B$11,$AQ221&gt;=0-'Dashboard'!$B$11),"Balanced","Investigate")),"")</f>
        <v/>
      </c>
      <c r="AS221" s="36" t="n"/>
      <c r="AT221" s="36" t="n"/>
      <c r="AU221" s="36" t="n"/>
      <c r="AV221" s="52" t="n"/>
      <c r="AW221" s="36" t="n"/>
      <c r="AX221" s="37">
        <f>IFERROR(IF($A221="","",IF($AS221="","Missing preparer",IF($F221&gt;$E221,"Rooms sold exceed sellable rooms",IF(OR($AQ221&gt;'Dashboard'!$B$11,$AQ221&lt;0-'Dashboard'!$B$11),"Reconciliation exception","OK")))),"")</f>
        <v/>
      </c>
    </row>
    <row r="222">
      <c r="A222" s="52" t="n"/>
      <c r="B222" s="30">
        <f>IFERROR(IF($A222="","",VLOOKUP(MOD($A222-DATE(2026,1,5),7),'Instructions'!$H$2:$I$8,2,0)),"")</f>
        <v/>
      </c>
      <c r="C222" s="31" t="n"/>
      <c r="D222" s="31" t="n"/>
      <c r="E222" s="32">
        <f>IFERROR(IF($A222="","",MAX(0,$C222-$D222)),"")</f>
        <v/>
      </c>
      <c r="F222" s="31" t="n"/>
      <c r="G222" s="31" t="n"/>
      <c r="H222" s="33">
        <f>IFERROR(IF($A222="","",$F222/$E222),"")</f>
        <v/>
      </c>
      <c r="I222" s="53" t="n"/>
      <c r="J222" s="53" t="n"/>
      <c r="K222" s="53" t="n"/>
      <c r="L222" s="53" t="n"/>
      <c r="M222" s="53" t="n"/>
      <c r="N222" s="53" t="n"/>
      <c r="O222" s="54">
        <f>IFERROR(IF($A222="","",SUM($I222:$N222)),"")</f>
        <v/>
      </c>
      <c r="P222" s="53" t="n"/>
      <c r="Q222" s="53" t="n"/>
      <c r="R222" s="54">
        <f>IFERROR(IF($A222="","",$O222-$P222+$Q222),"")</f>
        <v/>
      </c>
      <c r="S222" s="54">
        <f>IFERROR(IF($A222="","",SUM($J222:$K222)),"")</f>
        <v/>
      </c>
      <c r="T222" s="54">
        <f>IFERROR(IF($A222="","",SUM($L222:$N222)),"")</f>
        <v/>
      </c>
      <c r="U222" s="54">
        <f>IFERROR(IF($A222="","",$I222/$F222),"")</f>
        <v/>
      </c>
      <c r="V222" s="54">
        <f>IFERROR(IF($A222="","",$I222/$C222),"")</f>
        <v/>
      </c>
      <c r="W222" s="53" t="n"/>
      <c r="X222" s="53" t="n"/>
      <c r="Y222" s="53" t="n"/>
      <c r="Z222" s="54">
        <f>IFERROR(IF($A222="","",$W222*'Dashboard'!$B$12),"")</f>
        <v/>
      </c>
      <c r="AA222" s="54">
        <f>IFERROR(IF($A222="","",$Y222-$Z222),"")</f>
        <v/>
      </c>
      <c r="AB222" s="53" t="n"/>
      <c r="AC222" s="54">
        <f>IFERROR(IF($A222="","",$X222*'Dashboard'!$B$13),"")</f>
        <v/>
      </c>
      <c r="AD222" s="54">
        <f>IFERROR(IF($A222="","",$AB222-$AC222),"")</f>
        <v/>
      </c>
      <c r="AE222" s="53" t="n"/>
      <c r="AF222" s="53" t="n"/>
      <c r="AG222" s="54">
        <f>IFERROR(IF($A222="","",$AE222*'Dashboard'!$B$14),"")</f>
        <v/>
      </c>
      <c r="AH222" s="54">
        <f>IFERROR(IF($A222="","",$AF222-$AG222),"")</f>
        <v/>
      </c>
      <c r="AI222" s="54">
        <f>IFERROR(IF($A222="","",SUM($Y222,$AB222,$AF222)),"")</f>
        <v/>
      </c>
      <c r="AJ222" s="54">
        <f>IFERROR(IF($A222="","",$R222+$AI222),"")</f>
        <v/>
      </c>
      <c r="AK222" s="53" t="n"/>
      <c r="AL222" s="53" t="n"/>
      <c r="AM222" s="53" t="n"/>
      <c r="AN222" s="53" t="n"/>
      <c r="AO222" s="53" t="n"/>
      <c r="AP222" s="54">
        <f>IFERROR(IF($A222="","",SUM($AK222:$AO222)),"")</f>
        <v/>
      </c>
      <c r="AQ222" s="54">
        <f>IFERROR(IF($A222="","",$AP222-$AJ222),"")</f>
        <v/>
      </c>
      <c r="AR222" s="30">
        <f>IFERROR(IF($A222="","",IF(AND($AQ222&lt;='Dashboard'!$B$11,$AQ222&gt;=0-'Dashboard'!$B$11),"Balanced","Investigate")),"")</f>
        <v/>
      </c>
      <c r="AS222" s="36" t="n"/>
      <c r="AT222" s="36" t="n"/>
      <c r="AU222" s="36" t="n"/>
      <c r="AV222" s="52" t="n"/>
      <c r="AW222" s="36" t="n"/>
      <c r="AX222" s="37">
        <f>IFERROR(IF($A222="","",IF($AS222="","Missing preparer",IF($F222&gt;$E222,"Rooms sold exceed sellable rooms",IF(OR($AQ222&gt;'Dashboard'!$B$11,$AQ222&lt;0-'Dashboard'!$B$11),"Reconciliation exception","OK")))),"")</f>
        <v/>
      </c>
    </row>
    <row r="223">
      <c r="A223" s="52" t="n"/>
      <c r="B223" s="30">
        <f>IFERROR(IF($A223="","",VLOOKUP(MOD($A223-DATE(2026,1,5),7),'Instructions'!$H$2:$I$8,2,0)),"")</f>
        <v/>
      </c>
      <c r="C223" s="31" t="n"/>
      <c r="D223" s="31" t="n"/>
      <c r="E223" s="32">
        <f>IFERROR(IF($A223="","",MAX(0,$C223-$D223)),"")</f>
        <v/>
      </c>
      <c r="F223" s="31" t="n"/>
      <c r="G223" s="31" t="n"/>
      <c r="H223" s="33">
        <f>IFERROR(IF($A223="","",$F223/$E223),"")</f>
        <v/>
      </c>
      <c r="I223" s="53" t="n"/>
      <c r="J223" s="53" t="n"/>
      <c r="K223" s="53" t="n"/>
      <c r="L223" s="53" t="n"/>
      <c r="M223" s="53" t="n"/>
      <c r="N223" s="53" t="n"/>
      <c r="O223" s="54">
        <f>IFERROR(IF($A223="","",SUM($I223:$N223)),"")</f>
        <v/>
      </c>
      <c r="P223" s="53" t="n"/>
      <c r="Q223" s="53" t="n"/>
      <c r="R223" s="54">
        <f>IFERROR(IF($A223="","",$O223-$P223+$Q223),"")</f>
        <v/>
      </c>
      <c r="S223" s="54">
        <f>IFERROR(IF($A223="","",SUM($J223:$K223)),"")</f>
        <v/>
      </c>
      <c r="T223" s="54">
        <f>IFERROR(IF($A223="","",SUM($L223:$N223)),"")</f>
        <v/>
      </c>
      <c r="U223" s="54">
        <f>IFERROR(IF($A223="","",$I223/$F223),"")</f>
        <v/>
      </c>
      <c r="V223" s="54">
        <f>IFERROR(IF($A223="","",$I223/$C223),"")</f>
        <v/>
      </c>
      <c r="W223" s="53" t="n"/>
      <c r="X223" s="53" t="n"/>
      <c r="Y223" s="53" t="n"/>
      <c r="Z223" s="54">
        <f>IFERROR(IF($A223="","",$W223*'Dashboard'!$B$12),"")</f>
        <v/>
      </c>
      <c r="AA223" s="54">
        <f>IFERROR(IF($A223="","",$Y223-$Z223),"")</f>
        <v/>
      </c>
      <c r="AB223" s="53" t="n"/>
      <c r="AC223" s="54">
        <f>IFERROR(IF($A223="","",$X223*'Dashboard'!$B$13),"")</f>
        <v/>
      </c>
      <c r="AD223" s="54">
        <f>IFERROR(IF($A223="","",$AB223-$AC223),"")</f>
        <v/>
      </c>
      <c r="AE223" s="53" t="n"/>
      <c r="AF223" s="53" t="n"/>
      <c r="AG223" s="54">
        <f>IFERROR(IF($A223="","",$AE223*'Dashboard'!$B$14),"")</f>
        <v/>
      </c>
      <c r="AH223" s="54">
        <f>IFERROR(IF($A223="","",$AF223-$AG223),"")</f>
        <v/>
      </c>
      <c r="AI223" s="54">
        <f>IFERROR(IF($A223="","",SUM($Y223,$AB223,$AF223)),"")</f>
        <v/>
      </c>
      <c r="AJ223" s="54">
        <f>IFERROR(IF($A223="","",$R223+$AI223),"")</f>
        <v/>
      </c>
      <c r="AK223" s="53" t="n"/>
      <c r="AL223" s="53" t="n"/>
      <c r="AM223" s="53" t="n"/>
      <c r="AN223" s="53" t="n"/>
      <c r="AO223" s="53" t="n"/>
      <c r="AP223" s="54">
        <f>IFERROR(IF($A223="","",SUM($AK223:$AO223)),"")</f>
        <v/>
      </c>
      <c r="AQ223" s="54">
        <f>IFERROR(IF($A223="","",$AP223-$AJ223),"")</f>
        <v/>
      </c>
      <c r="AR223" s="30">
        <f>IFERROR(IF($A223="","",IF(AND($AQ223&lt;='Dashboard'!$B$11,$AQ223&gt;=0-'Dashboard'!$B$11),"Balanced","Investigate")),"")</f>
        <v/>
      </c>
      <c r="AS223" s="36" t="n"/>
      <c r="AT223" s="36" t="n"/>
      <c r="AU223" s="36" t="n"/>
      <c r="AV223" s="52" t="n"/>
      <c r="AW223" s="36" t="n"/>
      <c r="AX223" s="37">
        <f>IFERROR(IF($A223="","",IF($AS223="","Missing preparer",IF($F223&gt;$E223,"Rooms sold exceed sellable rooms",IF(OR($AQ223&gt;'Dashboard'!$B$11,$AQ223&lt;0-'Dashboard'!$B$11),"Reconciliation exception","OK")))),"")</f>
        <v/>
      </c>
    </row>
    <row r="224">
      <c r="A224" s="52" t="n"/>
      <c r="B224" s="30">
        <f>IFERROR(IF($A224="","",VLOOKUP(MOD($A224-DATE(2026,1,5),7),'Instructions'!$H$2:$I$8,2,0)),"")</f>
        <v/>
      </c>
      <c r="C224" s="31" t="n"/>
      <c r="D224" s="31" t="n"/>
      <c r="E224" s="32">
        <f>IFERROR(IF($A224="","",MAX(0,$C224-$D224)),"")</f>
        <v/>
      </c>
      <c r="F224" s="31" t="n"/>
      <c r="G224" s="31" t="n"/>
      <c r="H224" s="33">
        <f>IFERROR(IF($A224="","",$F224/$E224),"")</f>
        <v/>
      </c>
      <c r="I224" s="53" t="n"/>
      <c r="J224" s="53" t="n"/>
      <c r="K224" s="53" t="n"/>
      <c r="L224" s="53" t="n"/>
      <c r="M224" s="53" t="n"/>
      <c r="N224" s="53" t="n"/>
      <c r="O224" s="54">
        <f>IFERROR(IF($A224="","",SUM($I224:$N224)),"")</f>
        <v/>
      </c>
      <c r="P224" s="53" t="n"/>
      <c r="Q224" s="53" t="n"/>
      <c r="R224" s="54">
        <f>IFERROR(IF($A224="","",$O224-$P224+$Q224),"")</f>
        <v/>
      </c>
      <c r="S224" s="54">
        <f>IFERROR(IF($A224="","",SUM($J224:$K224)),"")</f>
        <v/>
      </c>
      <c r="T224" s="54">
        <f>IFERROR(IF($A224="","",SUM($L224:$N224)),"")</f>
        <v/>
      </c>
      <c r="U224" s="54">
        <f>IFERROR(IF($A224="","",$I224/$F224),"")</f>
        <v/>
      </c>
      <c r="V224" s="54">
        <f>IFERROR(IF($A224="","",$I224/$C224),"")</f>
        <v/>
      </c>
      <c r="W224" s="53" t="n"/>
      <c r="X224" s="53" t="n"/>
      <c r="Y224" s="53" t="n"/>
      <c r="Z224" s="54">
        <f>IFERROR(IF($A224="","",$W224*'Dashboard'!$B$12),"")</f>
        <v/>
      </c>
      <c r="AA224" s="54">
        <f>IFERROR(IF($A224="","",$Y224-$Z224),"")</f>
        <v/>
      </c>
      <c r="AB224" s="53" t="n"/>
      <c r="AC224" s="54">
        <f>IFERROR(IF($A224="","",$X224*'Dashboard'!$B$13),"")</f>
        <v/>
      </c>
      <c r="AD224" s="54">
        <f>IFERROR(IF($A224="","",$AB224-$AC224),"")</f>
        <v/>
      </c>
      <c r="AE224" s="53" t="n"/>
      <c r="AF224" s="53" t="n"/>
      <c r="AG224" s="54">
        <f>IFERROR(IF($A224="","",$AE224*'Dashboard'!$B$14),"")</f>
        <v/>
      </c>
      <c r="AH224" s="54">
        <f>IFERROR(IF($A224="","",$AF224-$AG224),"")</f>
        <v/>
      </c>
      <c r="AI224" s="54">
        <f>IFERROR(IF($A224="","",SUM($Y224,$AB224,$AF224)),"")</f>
        <v/>
      </c>
      <c r="AJ224" s="54">
        <f>IFERROR(IF($A224="","",$R224+$AI224),"")</f>
        <v/>
      </c>
      <c r="AK224" s="53" t="n"/>
      <c r="AL224" s="53" t="n"/>
      <c r="AM224" s="53" t="n"/>
      <c r="AN224" s="53" t="n"/>
      <c r="AO224" s="53" t="n"/>
      <c r="AP224" s="54">
        <f>IFERROR(IF($A224="","",SUM($AK224:$AO224)),"")</f>
        <v/>
      </c>
      <c r="AQ224" s="54">
        <f>IFERROR(IF($A224="","",$AP224-$AJ224),"")</f>
        <v/>
      </c>
      <c r="AR224" s="30">
        <f>IFERROR(IF($A224="","",IF(AND($AQ224&lt;='Dashboard'!$B$11,$AQ224&gt;=0-'Dashboard'!$B$11),"Balanced","Investigate")),"")</f>
        <v/>
      </c>
      <c r="AS224" s="36" t="n"/>
      <c r="AT224" s="36" t="n"/>
      <c r="AU224" s="36" t="n"/>
      <c r="AV224" s="52" t="n"/>
      <c r="AW224" s="36" t="n"/>
      <c r="AX224" s="37">
        <f>IFERROR(IF($A224="","",IF($AS224="","Missing preparer",IF($F224&gt;$E224,"Rooms sold exceed sellable rooms",IF(OR($AQ224&gt;'Dashboard'!$B$11,$AQ224&lt;0-'Dashboard'!$B$11),"Reconciliation exception","OK")))),"")</f>
        <v/>
      </c>
    </row>
    <row r="225">
      <c r="A225" s="52" t="n"/>
      <c r="B225" s="30">
        <f>IFERROR(IF($A225="","",VLOOKUP(MOD($A225-DATE(2026,1,5),7),'Instructions'!$H$2:$I$8,2,0)),"")</f>
        <v/>
      </c>
      <c r="C225" s="31" t="n"/>
      <c r="D225" s="31" t="n"/>
      <c r="E225" s="32">
        <f>IFERROR(IF($A225="","",MAX(0,$C225-$D225)),"")</f>
        <v/>
      </c>
      <c r="F225" s="31" t="n"/>
      <c r="G225" s="31" t="n"/>
      <c r="H225" s="33">
        <f>IFERROR(IF($A225="","",$F225/$E225),"")</f>
        <v/>
      </c>
      <c r="I225" s="53" t="n"/>
      <c r="J225" s="53" t="n"/>
      <c r="K225" s="53" t="n"/>
      <c r="L225" s="53" t="n"/>
      <c r="M225" s="53" t="n"/>
      <c r="N225" s="53" t="n"/>
      <c r="O225" s="54">
        <f>IFERROR(IF($A225="","",SUM($I225:$N225)),"")</f>
        <v/>
      </c>
      <c r="P225" s="53" t="n"/>
      <c r="Q225" s="53" t="n"/>
      <c r="R225" s="54">
        <f>IFERROR(IF($A225="","",$O225-$P225+$Q225),"")</f>
        <v/>
      </c>
      <c r="S225" s="54">
        <f>IFERROR(IF($A225="","",SUM($J225:$K225)),"")</f>
        <v/>
      </c>
      <c r="T225" s="54">
        <f>IFERROR(IF($A225="","",SUM($L225:$N225)),"")</f>
        <v/>
      </c>
      <c r="U225" s="54">
        <f>IFERROR(IF($A225="","",$I225/$F225),"")</f>
        <v/>
      </c>
      <c r="V225" s="54">
        <f>IFERROR(IF($A225="","",$I225/$C225),"")</f>
        <v/>
      </c>
      <c r="W225" s="53" t="n"/>
      <c r="X225" s="53" t="n"/>
      <c r="Y225" s="53" t="n"/>
      <c r="Z225" s="54">
        <f>IFERROR(IF($A225="","",$W225*'Dashboard'!$B$12),"")</f>
        <v/>
      </c>
      <c r="AA225" s="54">
        <f>IFERROR(IF($A225="","",$Y225-$Z225),"")</f>
        <v/>
      </c>
      <c r="AB225" s="53" t="n"/>
      <c r="AC225" s="54">
        <f>IFERROR(IF($A225="","",$X225*'Dashboard'!$B$13),"")</f>
        <v/>
      </c>
      <c r="AD225" s="54">
        <f>IFERROR(IF($A225="","",$AB225-$AC225),"")</f>
        <v/>
      </c>
      <c r="AE225" s="53" t="n"/>
      <c r="AF225" s="53" t="n"/>
      <c r="AG225" s="54">
        <f>IFERROR(IF($A225="","",$AE225*'Dashboard'!$B$14),"")</f>
        <v/>
      </c>
      <c r="AH225" s="54">
        <f>IFERROR(IF($A225="","",$AF225-$AG225),"")</f>
        <v/>
      </c>
      <c r="AI225" s="54">
        <f>IFERROR(IF($A225="","",SUM($Y225,$AB225,$AF225)),"")</f>
        <v/>
      </c>
      <c r="AJ225" s="54">
        <f>IFERROR(IF($A225="","",$R225+$AI225),"")</f>
        <v/>
      </c>
      <c r="AK225" s="53" t="n"/>
      <c r="AL225" s="53" t="n"/>
      <c r="AM225" s="53" t="n"/>
      <c r="AN225" s="53" t="n"/>
      <c r="AO225" s="53" t="n"/>
      <c r="AP225" s="54">
        <f>IFERROR(IF($A225="","",SUM($AK225:$AO225)),"")</f>
        <v/>
      </c>
      <c r="AQ225" s="54">
        <f>IFERROR(IF($A225="","",$AP225-$AJ225),"")</f>
        <v/>
      </c>
      <c r="AR225" s="30">
        <f>IFERROR(IF($A225="","",IF(AND($AQ225&lt;='Dashboard'!$B$11,$AQ225&gt;=0-'Dashboard'!$B$11),"Balanced","Investigate")),"")</f>
        <v/>
      </c>
      <c r="AS225" s="36" t="n"/>
      <c r="AT225" s="36" t="n"/>
      <c r="AU225" s="36" t="n"/>
      <c r="AV225" s="52" t="n"/>
      <c r="AW225" s="36" t="n"/>
      <c r="AX225" s="37">
        <f>IFERROR(IF($A225="","",IF($AS225="","Missing preparer",IF($F225&gt;$E225,"Rooms sold exceed sellable rooms",IF(OR($AQ225&gt;'Dashboard'!$B$11,$AQ225&lt;0-'Dashboard'!$B$11),"Reconciliation exception","OK")))),"")</f>
        <v/>
      </c>
    </row>
    <row r="226">
      <c r="A226" s="52" t="n"/>
      <c r="B226" s="30">
        <f>IFERROR(IF($A226="","",VLOOKUP(MOD($A226-DATE(2026,1,5),7),'Instructions'!$H$2:$I$8,2,0)),"")</f>
        <v/>
      </c>
      <c r="C226" s="31" t="n"/>
      <c r="D226" s="31" t="n"/>
      <c r="E226" s="32">
        <f>IFERROR(IF($A226="","",MAX(0,$C226-$D226)),"")</f>
        <v/>
      </c>
      <c r="F226" s="31" t="n"/>
      <c r="G226" s="31" t="n"/>
      <c r="H226" s="33">
        <f>IFERROR(IF($A226="","",$F226/$E226),"")</f>
        <v/>
      </c>
      <c r="I226" s="53" t="n"/>
      <c r="J226" s="53" t="n"/>
      <c r="K226" s="53" t="n"/>
      <c r="L226" s="53" t="n"/>
      <c r="M226" s="53" t="n"/>
      <c r="N226" s="53" t="n"/>
      <c r="O226" s="54">
        <f>IFERROR(IF($A226="","",SUM($I226:$N226)),"")</f>
        <v/>
      </c>
      <c r="P226" s="53" t="n"/>
      <c r="Q226" s="53" t="n"/>
      <c r="R226" s="54">
        <f>IFERROR(IF($A226="","",$O226-$P226+$Q226),"")</f>
        <v/>
      </c>
      <c r="S226" s="54">
        <f>IFERROR(IF($A226="","",SUM($J226:$K226)),"")</f>
        <v/>
      </c>
      <c r="T226" s="54">
        <f>IFERROR(IF($A226="","",SUM($L226:$N226)),"")</f>
        <v/>
      </c>
      <c r="U226" s="54">
        <f>IFERROR(IF($A226="","",$I226/$F226),"")</f>
        <v/>
      </c>
      <c r="V226" s="54">
        <f>IFERROR(IF($A226="","",$I226/$C226),"")</f>
        <v/>
      </c>
      <c r="W226" s="53" t="n"/>
      <c r="X226" s="53" t="n"/>
      <c r="Y226" s="53" t="n"/>
      <c r="Z226" s="54">
        <f>IFERROR(IF($A226="","",$W226*'Dashboard'!$B$12),"")</f>
        <v/>
      </c>
      <c r="AA226" s="54">
        <f>IFERROR(IF($A226="","",$Y226-$Z226),"")</f>
        <v/>
      </c>
      <c r="AB226" s="53" t="n"/>
      <c r="AC226" s="54">
        <f>IFERROR(IF($A226="","",$X226*'Dashboard'!$B$13),"")</f>
        <v/>
      </c>
      <c r="AD226" s="54">
        <f>IFERROR(IF($A226="","",$AB226-$AC226),"")</f>
        <v/>
      </c>
      <c r="AE226" s="53" t="n"/>
      <c r="AF226" s="53" t="n"/>
      <c r="AG226" s="54">
        <f>IFERROR(IF($A226="","",$AE226*'Dashboard'!$B$14),"")</f>
        <v/>
      </c>
      <c r="AH226" s="54">
        <f>IFERROR(IF($A226="","",$AF226-$AG226),"")</f>
        <v/>
      </c>
      <c r="AI226" s="54">
        <f>IFERROR(IF($A226="","",SUM($Y226,$AB226,$AF226)),"")</f>
        <v/>
      </c>
      <c r="AJ226" s="54">
        <f>IFERROR(IF($A226="","",$R226+$AI226),"")</f>
        <v/>
      </c>
      <c r="AK226" s="53" t="n"/>
      <c r="AL226" s="53" t="n"/>
      <c r="AM226" s="53" t="n"/>
      <c r="AN226" s="53" t="n"/>
      <c r="AO226" s="53" t="n"/>
      <c r="AP226" s="54">
        <f>IFERROR(IF($A226="","",SUM($AK226:$AO226)),"")</f>
        <v/>
      </c>
      <c r="AQ226" s="54">
        <f>IFERROR(IF($A226="","",$AP226-$AJ226),"")</f>
        <v/>
      </c>
      <c r="AR226" s="30">
        <f>IFERROR(IF($A226="","",IF(AND($AQ226&lt;='Dashboard'!$B$11,$AQ226&gt;=0-'Dashboard'!$B$11),"Balanced","Investigate")),"")</f>
        <v/>
      </c>
      <c r="AS226" s="36" t="n"/>
      <c r="AT226" s="36" t="n"/>
      <c r="AU226" s="36" t="n"/>
      <c r="AV226" s="52" t="n"/>
      <c r="AW226" s="36" t="n"/>
      <c r="AX226" s="37">
        <f>IFERROR(IF($A226="","",IF($AS226="","Missing preparer",IF($F226&gt;$E226,"Rooms sold exceed sellable rooms",IF(OR($AQ226&gt;'Dashboard'!$B$11,$AQ226&lt;0-'Dashboard'!$B$11),"Reconciliation exception","OK")))),"")</f>
        <v/>
      </c>
    </row>
    <row r="227">
      <c r="A227" s="52" t="n"/>
      <c r="B227" s="30">
        <f>IFERROR(IF($A227="","",VLOOKUP(MOD($A227-DATE(2026,1,5),7),'Instructions'!$H$2:$I$8,2,0)),"")</f>
        <v/>
      </c>
      <c r="C227" s="31" t="n"/>
      <c r="D227" s="31" t="n"/>
      <c r="E227" s="32">
        <f>IFERROR(IF($A227="","",MAX(0,$C227-$D227)),"")</f>
        <v/>
      </c>
      <c r="F227" s="31" t="n"/>
      <c r="G227" s="31" t="n"/>
      <c r="H227" s="33">
        <f>IFERROR(IF($A227="","",$F227/$E227),"")</f>
        <v/>
      </c>
      <c r="I227" s="53" t="n"/>
      <c r="J227" s="53" t="n"/>
      <c r="K227" s="53" t="n"/>
      <c r="L227" s="53" t="n"/>
      <c r="M227" s="53" t="n"/>
      <c r="N227" s="53" t="n"/>
      <c r="O227" s="54">
        <f>IFERROR(IF($A227="","",SUM($I227:$N227)),"")</f>
        <v/>
      </c>
      <c r="P227" s="53" t="n"/>
      <c r="Q227" s="53" t="n"/>
      <c r="R227" s="54">
        <f>IFERROR(IF($A227="","",$O227-$P227+$Q227),"")</f>
        <v/>
      </c>
      <c r="S227" s="54">
        <f>IFERROR(IF($A227="","",SUM($J227:$K227)),"")</f>
        <v/>
      </c>
      <c r="T227" s="54">
        <f>IFERROR(IF($A227="","",SUM($L227:$N227)),"")</f>
        <v/>
      </c>
      <c r="U227" s="54">
        <f>IFERROR(IF($A227="","",$I227/$F227),"")</f>
        <v/>
      </c>
      <c r="V227" s="54">
        <f>IFERROR(IF($A227="","",$I227/$C227),"")</f>
        <v/>
      </c>
      <c r="W227" s="53" t="n"/>
      <c r="X227" s="53" t="n"/>
      <c r="Y227" s="53" t="n"/>
      <c r="Z227" s="54">
        <f>IFERROR(IF($A227="","",$W227*'Dashboard'!$B$12),"")</f>
        <v/>
      </c>
      <c r="AA227" s="54">
        <f>IFERROR(IF($A227="","",$Y227-$Z227),"")</f>
        <v/>
      </c>
      <c r="AB227" s="53" t="n"/>
      <c r="AC227" s="54">
        <f>IFERROR(IF($A227="","",$X227*'Dashboard'!$B$13),"")</f>
        <v/>
      </c>
      <c r="AD227" s="54">
        <f>IFERROR(IF($A227="","",$AB227-$AC227),"")</f>
        <v/>
      </c>
      <c r="AE227" s="53" t="n"/>
      <c r="AF227" s="53" t="n"/>
      <c r="AG227" s="54">
        <f>IFERROR(IF($A227="","",$AE227*'Dashboard'!$B$14),"")</f>
        <v/>
      </c>
      <c r="AH227" s="54">
        <f>IFERROR(IF($A227="","",$AF227-$AG227),"")</f>
        <v/>
      </c>
      <c r="AI227" s="54">
        <f>IFERROR(IF($A227="","",SUM($Y227,$AB227,$AF227)),"")</f>
        <v/>
      </c>
      <c r="AJ227" s="54">
        <f>IFERROR(IF($A227="","",$R227+$AI227),"")</f>
        <v/>
      </c>
      <c r="AK227" s="53" t="n"/>
      <c r="AL227" s="53" t="n"/>
      <c r="AM227" s="53" t="n"/>
      <c r="AN227" s="53" t="n"/>
      <c r="AO227" s="53" t="n"/>
      <c r="AP227" s="54">
        <f>IFERROR(IF($A227="","",SUM($AK227:$AO227)),"")</f>
        <v/>
      </c>
      <c r="AQ227" s="54">
        <f>IFERROR(IF($A227="","",$AP227-$AJ227),"")</f>
        <v/>
      </c>
      <c r="AR227" s="30">
        <f>IFERROR(IF($A227="","",IF(AND($AQ227&lt;='Dashboard'!$B$11,$AQ227&gt;=0-'Dashboard'!$B$11),"Balanced","Investigate")),"")</f>
        <v/>
      </c>
      <c r="AS227" s="36" t="n"/>
      <c r="AT227" s="36" t="n"/>
      <c r="AU227" s="36" t="n"/>
      <c r="AV227" s="52" t="n"/>
      <c r="AW227" s="36" t="n"/>
      <c r="AX227" s="37">
        <f>IFERROR(IF($A227="","",IF($AS227="","Missing preparer",IF($F227&gt;$E227,"Rooms sold exceed sellable rooms",IF(OR($AQ227&gt;'Dashboard'!$B$11,$AQ227&lt;0-'Dashboard'!$B$11),"Reconciliation exception","OK")))),"")</f>
        <v/>
      </c>
    </row>
    <row r="228">
      <c r="A228" s="52" t="n"/>
      <c r="B228" s="30">
        <f>IFERROR(IF($A228="","",VLOOKUP(MOD($A228-DATE(2026,1,5),7),'Instructions'!$H$2:$I$8,2,0)),"")</f>
        <v/>
      </c>
      <c r="C228" s="31" t="n"/>
      <c r="D228" s="31" t="n"/>
      <c r="E228" s="32">
        <f>IFERROR(IF($A228="","",MAX(0,$C228-$D228)),"")</f>
        <v/>
      </c>
      <c r="F228" s="31" t="n"/>
      <c r="G228" s="31" t="n"/>
      <c r="H228" s="33">
        <f>IFERROR(IF($A228="","",$F228/$E228),"")</f>
        <v/>
      </c>
      <c r="I228" s="53" t="n"/>
      <c r="J228" s="53" t="n"/>
      <c r="K228" s="53" t="n"/>
      <c r="L228" s="53" t="n"/>
      <c r="M228" s="53" t="n"/>
      <c r="N228" s="53" t="n"/>
      <c r="O228" s="54">
        <f>IFERROR(IF($A228="","",SUM($I228:$N228)),"")</f>
        <v/>
      </c>
      <c r="P228" s="53" t="n"/>
      <c r="Q228" s="53" t="n"/>
      <c r="R228" s="54">
        <f>IFERROR(IF($A228="","",$O228-$P228+$Q228),"")</f>
        <v/>
      </c>
      <c r="S228" s="54">
        <f>IFERROR(IF($A228="","",SUM($J228:$K228)),"")</f>
        <v/>
      </c>
      <c r="T228" s="54">
        <f>IFERROR(IF($A228="","",SUM($L228:$N228)),"")</f>
        <v/>
      </c>
      <c r="U228" s="54">
        <f>IFERROR(IF($A228="","",$I228/$F228),"")</f>
        <v/>
      </c>
      <c r="V228" s="54">
        <f>IFERROR(IF($A228="","",$I228/$C228),"")</f>
        <v/>
      </c>
      <c r="W228" s="53" t="n"/>
      <c r="X228" s="53" t="n"/>
      <c r="Y228" s="53" t="n"/>
      <c r="Z228" s="54">
        <f>IFERROR(IF($A228="","",$W228*'Dashboard'!$B$12),"")</f>
        <v/>
      </c>
      <c r="AA228" s="54">
        <f>IFERROR(IF($A228="","",$Y228-$Z228),"")</f>
        <v/>
      </c>
      <c r="AB228" s="53" t="n"/>
      <c r="AC228" s="54">
        <f>IFERROR(IF($A228="","",$X228*'Dashboard'!$B$13),"")</f>
        <v/>
      </c>
      <c r="AD228" s="54">
        <f>IFERROR(IF($A228="","",$AB228-$AC228),"")</f>
        <v/>
      </c>
      <c r="AE228" s="53" t="n"/>
      <c r="AF228" s="53" t="n"/>
      <c r="AG228" s="54">
        <f>IFERROR(IF($A228="","",$AE228*'Dashboard'!$B$14),"")</f>
        <v/>
      </c>
      <c r="AH228" s="54">
        <f>IFERROR(IF($A228="","",$AF228-$AG228),"")</f>
        <v/>
      </c>
      <c r="AI228" s="54">
        <f>IFERROR(IF($A228="","",SUM($Y228,$AB228,$AF228)),"")</f>
        <v/>
      </c>
      <c r="AJ228" s="54">
        <f>IFERROR(IF($A228="","",$R228+$AI228),"")</f>
        <v/>
      </c>
      <c r="AK228" s="53" t="n"/>
      <c r="AL228" s="53" t="n"/>
      <c r="AM228" s="53" t="n"/>
      <c r="AN228" s="53" t="n"/>
      <c r="AO228" s="53" t="n"/>
      <c r="AP228" s="54">
        <f>IFERROR(IF($A228="","",SUM($AK228:$AO228)),"")</f>
        <v/>
      </c>
      <c r="AQ228" s="54">
        <f>IFERROR(IF($A228="","",$AP228-$AJ228),"")</f>
        <v/>
      </c>
      <c r="AR228" s="30">
        <f>IFERROR(IF($A228="","",IF(AND($AQ228&lt;='Dashboard'!$B$11,$AQ228&gt;=0-'Dashboard'!$B$11),"Balanced","Investigate")),"")</f>
        <v/>
      </c>
      <c r="AS228" s="36" t="n"/>
      <c r="AT228" s="36" t="n"/>
      <c r="AU228" s="36" t="n"/>
      <c r="AV228" s="52" t="n"/>
      <c r="AW228" s="36" t="n"/>
      <c r="AX228" s="37">
        <f>IFERROR(IF($A228="","",IF($AS228="","Missing preparer",IF($F228&gt;$E228,"Rooms sold exceed sellable rooms",IF(OR($AQ228&gt;'Dashboard'!$B$11,$AQ228&lt;0-'Dashboard'!$B$11),"Reconciliation exception","OK")))),"")</f>
        <v/>
      </c>
    </row>
    <row r="229">
      <c r="A229" s="52" t="n"/>
      <c r="B229" s="30">
        <f>IFERROR(IF($A229="","",VLOOKUP(MOD($A229-DATE(2026,1,5),7),'Instructions'!$H$2:$I$8,2,0)),"")</f>
        <v/>
      </c>
      <c r="C229" s="31" t="n"/>
      <c r="D229" s="31" t="n"/>
      <c r="E229" s="32">
        <f>IFERROR(IF($A229="","",MAX(0,$C229-$D229)),"")</f>
        <v/>
      </c>
      <c r="F229" s="31" t="n"/>
      <c r="G229" s="31" t="n"/>
      <c r="H229" s="33">
        <f>IFERROR(IF($A229="","",$F229/$E229),"")</f>
        <v/>
      </c>
      <c r="I229" s="53" t="n"/>
      <c r="J229" s="53" t="n"/>
      <c r="K229" s="53" t="n"/>
      <c r="L229" s="53" t="n"/>
      <c r="M229" s="53" t="n"/>
      <c r="N229" s="53" t="n"/>
      <c r="O229" s="54">
        <f>IFERROR(IF($A229="","",SUM($I229:$N229)),"")</f>
        <v/>
      </c>
      <c r="P229" s="53" t="n"/>
      <c r="Q229" s="53" t="n"/>
      <c r="R229" s="54">
        <f>IFERROR(IF($A229="","",$O229-$P229+$Q229),"")</f>
        <v/>
      </c>
      <c r="S229" s="54">
        <f>IFERROR(IF($A229="","",SUM($J229:$K229)),"")</f>
        <v/>
      </c>
      <c r="T229" s="54">
        <f>IFERROR(IF($A229="","",SUM($L229:$N229)),"")</f>
        <v/>
      </c>
      <c r="U229" s="54">
        <f>IFERROR(IF($A229="","",$I229/$F229),"")</f>
        <v/>
      </c>
      <c r="V229" s="54">
        <f>IFERROR(IF($A229="","",$I229/$C229),"")</f>
        <v/>
      </c>
      <c r="W229" s="53" t="n"/>
      <c r="X229" s="53" t="n"/>
      <c r="Y229" s="53" t="n"/>
      <c r="Z229" s="54">
        <f>IFERROR(IF($A229="","",$W229*'Dashboard'!$B$12),"")</f>
        <v/>
      </c>
      <c r="AA229" s="54">
        <f>IFERROR(IF($A229="","",$Y229-$Z229),"")</f>
        <v/>
      </c>
      <c r="AB229" s="53" t="n"/>
      <c r="AC229" s="54">
        <f>IFERROR(IF($A229="","",$X229*'Dashboard'!$B$13),"")</f>
        <v/>
      </c>
      <c r="AD229" s="54">
        <f>IFERROR(IF($A229="","",$AB229-$AC229),"")</f>
        <v/>
      </c>
      <c r="AE229" s="53" t="n"/>
      <c r="AF229" s="53" t="n"/>
      <c r="AG229" s="54">
        <f>IFERROR(IF($A229="","",$AE229*'Dashboard'!$B$14),"")</f>
        <v/>
      </c>
      <c r="AH229" s="54">
        <f>IFERROR(IF($A229="","",$AF229-$AG229),"")</f>
        <v/>
      </c>
      <c r="AI229" s="54">
        <f>IFERROR(IF($A229="","",SUM($Y229,$AB229,$AF229)),"")</f>
        <v/>
      </c>
      <c r="AJ229" s="54">
        <f>IFERROR(IF($A229="","",$R229+$AI229),"")</f>
        <v/>
      </c>
      <c r="AK229" s="53" t="n"/>
      <c r="AL229" s="53" t="n"/>
      <c r="AM229" s="53" t="n"/>
      <c r="AN229" s="53" t="n"/>
      <c r="AO229" s="53" t="n"/>
      <c r="AP229" s="54">
        <f>IFERROR(IF($A229="","",SUM($AK229:$AO229)),"")</f>
        <v/>
      </c>
      <c r="AQ229" s="54">
        <f>IFERROR(IF($A229="","",$AP229-$AJ229),"")</f>
        <v/>
      </c>
      <c r="AR229" s="30">
        <f>IFERROR(IF($A229="","",IF(AND($AQ229&lt;='Dashboard'!$B$11,$AQ229&gt;=0-'Dashboard'!$B$11),"Balanced","Investigate")),"")</f>
        <v/>
      </c>
      <c r="AS229" s="36" t="n"/>
      <c r="AT229" s="36" t="n"/>
      <c r="AU229" s="36" t="n"/>
      <c r="AV229" s="52" t="n"/>
      <c r="AW229" s="36" t="n"/>
      <c r="AX229" s="37">
        <f>IFERROR(IF($A229="","",IF($AS229="","Missing preparer",IF($F229&gt;$E229,"Rooms sold exceed sellable rooms",IF(OR($AQ229&gt;'Dashboard'!$B$11,$AQ229&lt;0-'Dashboard'!$B$11),"Reconciliation exception","OK")))),"")</f>
        <v/>
      </c>
    </row>
    <row r="230">
      <c r="A230" s="52" t="n"/>
      <c r="B230" s="30">
        <f>IFERROR(IF($A230="","",VLOOKUP(MOD($A230-DATE(2026,1,5),7),'Instructions'!$H$2:$I$8,2,0)),"")</f>
        <v/>
      </c>
      <c r="C230" s="31" t="n"/>
      <c r="D230" s="31" t="n"/>
      <c r="E230" s="32">
        <f>IFERROR(IF($A230="","",MAX(0,$C230-$D230)),"")</f>
        <v/>
      </c>
      <c r="F230" s="31" t="n"/>
      <c r="G230" s="31" t="n"/>
      <c r="H230" s="33">
        <f>IFERROR(IF($A230="","",$F230/$E230),"")</f>
        <v/>
      </c>
      <c r="I230" s="53" t="n"/>
      <c r="J230" s="53" t="n"/>
      <c r="K230" s="53" t="n"/>
      <c r="L230" s="53" t="n"/>
      <c r="M230" s="53" t="n"/>
      <c r="N230" s="53" t="n"/>
      <c r="O230" s="54">
        <f>IFERROR(IF($A230="","",SUM($I230:$N230)),"")</f>
        <v/>
      </c>
      <c r="P230" s="53" t="n"/>
      <c r="Q230" s="53" t="n"/>
      <c r="R230" s="54">
        <f>IFERROR(IF($A230="","",$O230-$P230+$Q230),"")</f>
        <v/>
      </c>
      <c r="S230" s="54">
        <f>IFERROR(IF($A230="","",SUM($J230:$K230)),"")</f>
        <v/>
      </c>
      <c r="T230" s="54">
        <f>IFERROR(IF($A230="","",SUM($L230:$N230)),"")</f>
        <v/>
      </c>
      <c r="U230" s="54">
        <f>IFERROR(IF($A230="","",$I230/$F230),"")</f>
        <v/>
      </c>
      <c r="V230" s="54">
        <f>IFERROR(IF($A230="","",$I230/$C230),"")</f>
        <v/>
      </c>
      <c r="W230" s="53" t="n"/>
      <c r="X230" s="53" t="n"/>
      <c r="Y230" s="53" t="n"/>
      <c r="Z230" s="54">
        <f>IFERROR(IF($A230="","",$W230*'Dashboard'!$B$12),"")</f>
        <v/>
      </c>
      <c r="AA230" s="54">
        <f>IFERROR(IF($A230="","",$Y230-$Z230),"")</f>
        <v/>
      </c>
      <c r="AB230" s="53" t="n"/>
      <c r="AC230" s="54">
        <f>IFERROR(IF($A230="","",$X230*'Dashboard'!$B$13),"")</f>
        <v/>
      </c>
      <c r="AD230" s="54">
        <f>IFERROR(IF($A230="","",$AB230-$AC230),"")</f>
        <v/>
      </c>
      <c r="AE230" s="53" t="n"/>
      <c r="AF230" s="53" t="n"/>
      <c r="AG230" s="54">
        <f>IFERROR(IF($A230="","",$AE230*'Dashboard'!$B$14),"")</f>
        <v/>
      </c>
      <c r="AH230" s="54">
        <f>IFERROR(IF($A230="","",$AF230-$AG230),"")</f>
        <v/>
      </c>
      <c r="AI230" s="54">
        <f>IFERROR(IF($A230="","",SUM($Y230,$AB230,$AF230)),"")</f>
        <v/>
      </c>
      <c r="AJ230" s="54">
        <f>IFERROR(IF($A230="","",$R230+$AI230),"")</f>
        <v/>
      </c>
      <c r="AK230" s="53" t="n"/>
      <c r="AL230" s="53" t="n"/>
      <c r="AM230" s="53" t="n"/>
      <c r="AN230" s="53" t="n"/>
      <c r="AO230" s="53" t="n"/>
      <c r="AP230" s="54">
        <f>IFERROR(IF($A230="","",SUM($AK230:$AO230)),"")</f>
        <v/>
      </c>
      <c r="AQ230" s="54">
        <f>IFERROR(IF($A230="","",$AP230-$AJ230),"")</f>
        <v/>
      </c>
      <c r="AR230" s="30">
        <f>IFERROR(IF($A230="","",IF(AND($AQ230&lt;='Dashboard'!$B$11,$AQ230&gt;=0-'Dashboard'!$B$11),"Balanced","Investigate")),"")</f>
        <v/>
      </c>
      <c r="AS230" s="36" t="n"/>
      <c r="AT230" s="36" t="n"/>
      <c r="AU230" s="36" t="n"/>
      <c r="AV230" s="52" t="n"/>
      <c r="AW230" s="36" t="n"/>
      <c r="AX230" s="37">
        <f>IFERROR(IF($A230="","",IF($AS230="","Missing preparer",IF($F230&gt;$E230,"Rooms sold exceed sellable rooms",IF(OR($AQ230&gt;'Dashboard'!$B$11,$AQ230&lt;0-'Dashboard'!$B$11),"Reconciliation exception","OK")))),"")</f>
        <v/>
      </c>
    </row>
    <row r="231">
      <c r="A231" s="52" t="n"/>
      <c r="B231" s="30">
        <f>IFERROR(IF($A231="","",VLOOKUP(MOD($A231-DATE(2026,1,5),7),'Instructions'!$H$2:$I$8,2,0)),"")</f>
        <v/>
      </c>
      <c r="C231" s="31" t="n"/>
      <c r="D231" s="31" t="n"/>
      <c r="E231" s="32">
        <f>IFERROR(IF($A231="","",MAX(0,$C231-$D231)),"")</f>
        <v/>
      </c>
      <c r="F231" s="31" t="n"/>
      <c r="G231" s="31" t="n"/>
      <c r="H231" s="33">
        <f>IFERROR(IF($A231="","",$F231/$E231),"")</f>
        <v/>
      </c>
      <c r="I231" s="53" t="n"/>
      <c r="J231" s="53" t="n"/>
      <c r="K231" s="53" t="n"/>
      <c r="L231" s="53" t="n"/>
      <c r="M231" s="53" t="n"/>
      <c r="N231" s="53" t="n"/>
      <c r="O231" s="54">
        <f>IFERROR(IF($A231="","",SUM($I231:$N231)),"")</f>
        <v/>
      </c>
      <c r="P231" s="53" t="n"/>
      <c r="Q231" s="53" t="n"/>
      <c r="R231" s="54">
        <f>IFERROR(IF($A231="","",$O231-$P231+$Q231),"")</f>
        <v/>
      </c>
      <c r="S231" s="54">
        <f>IFERROR(IF($A231="","",SUM($J231:$K231)),"")</f>
        <v/>
      </c>
      <c r="T231" s="54">
        <f>IFERROR(IF($A231="","",SUM($L231:$N231)),"")</f>
        <v/>
      </c>
      <c r="U231" s="54">
        <f>IFERROR(IF($A231="","",$I231/$F231),"")</f>
        <v/>
      </c>
      <c r="V231" s="54">
        <f>IFERROR(IF($A231="","",$I231/$C231),"")</f>
        <v/>
      </c>
      <c r="W231" s="53" t="n"/>
      <c r="X231" s="53" t="n"/>
      <c r="Y231" s="53" t="n"/>
      <c r="Z231" s="54">
        <f>IFERROR(IF($A231="","",$W231*'Dashboard'!$B$12),"")</f>
        <v/>
      </c>
      <c r="AA231" s="54">
        <f>IFERROR(IF($A231="","",$Y231-$Z231),"")</f>
        <v/>
      </c>
      <c r="AB231" s="53" t="n"/>
      <c r="AC231" s="54">
        <f>IFERROR(IF($A231="","",$X231*'Dashboard'!$B$13),"")</f>
        <v/>
      </c>
      <c r="AD231" s="54">
        <f>IFERROR(IF($A231="","",$AB231-$AC231),"")</f>
        <v/>
      </c>
      <c r="AE231" s="53" t="n"/>
      <c r="AF231" s="53" t="n"/>
      <c r="AG231" s="54">
        <f>IFERROR(IF($A231="","",$AE231*'Dashboard'!$B$14),"")</f>
        <v/>
      </c>
      <c r="AH231" s="54">
        <f>IFERROR(IF($A231="","",$AF231-$AG231),"")</f>
        <v/>
      </c>
      <c r="AI231" s="54">
        <f>IFERROR(IF($A231="","",SUM($Y231,$AB231,$AF231)),"")</f>
        <v/>
      </c>
      <c r="AJ231" s="54">
        <f>IFERROR(IF($A231="","",$R231+$AI231),"")</f>
        <v/>
      </c>
      <c r="AK231" s="53" t="n"/>
      <c r="AL231" s="53" t="n"/>
      <c r="AM231" s="53" t="n"/>
      <c r="AN231" s="53" t="n"/>
      <c r="AO231" s="53" t="n"/>
      <c r="AP231" s="54">
        <f>IFERROR(IF($A231="","",SUM($AK231:$AO231)),"")</f>
        <v/>
      </c>
      <c r="AQ231" s="54">
        <f>IFERROR(IF($A231="","",$AP231-$AJ231),"")</f>
        <v/>
      </c>
      <c r="AR231" s="30">
        <f>IFERROR(IF($A231="","",IF(AND($AQ231&lt;='Dashboard'!$B$11,$AQ231&gt;=0-'Dashboard'!$B$11),"Balanced","Investigate")),"")</f>
        <v/>
      </c>
      <c r="AS231" s="36" t="n"/>
      <c r="AT231" s="36" t="n"/>
      <c r="AU231" s="36" t="n"/>
      <c r="AV231" s="52" t="n"/>
      <c r="AW231" s="36" t="n"/>
      <c r="AX231" s="37">
        <f>IFERROR(IF($A231="","",IF($AS231="","Missing preparer",IF($F231&gt;$E231,"Rooms sold exceed sellable rooms",IF(OR($AQ231&gt;'Dashboard'!$B$11,$AQ231&lt;0-'Dashboard'!$B$11),"Reconciliation exception","OK")))),"")</f>
        <v/>
      </c>
    </row>
    <row r="232">
      <c r="A232" s="52" t="n"/>
      <c r="B232" s="30">
        <f>IFERROR(IF($A232="","",VLOOKUP(MOD($A232-DATE(2026,1,5),7),'Instructions'!$H$2:$I$8,2,0)),"")</f>
        <v/>
      </c>
      <c r="C232" s="31" t="n"/>
      <c r="D232" s="31" t="n"/>
      <c r="E232" s="32">
        <f>IFERROR(IF($A232="","",MAX(0,$C232-$D232)),"")</f>
        <v/>
      </c>
      <c r="F232" s="31" t="n"/>
      <c r="G232" s="31" t="n"/>
      <c r="H232" s="33">
        <f>IFERROR(IF($A232="","",$F232/$E232),"")</f>
        <v/>
      </c>
      <c r="I232" s="53" t="n"/>
      <c r="J232" s="53" t="n"/>
      <c r="K232" s="53" t="n"/>
      <c r="L232" s="53" t="n"/>
      <c r="M232" s="53" t="n"/>
      <c r="N232" s="53" t="n"/>
      <c r="O232" s="54">
        <f>IFERROR(IF($A232="","",SUM($I232:$N232)),"")</f>
        <v/>
      </c>
      <c r="P232" s="53" t="n"/>
      <c r="Q232" s="53" t="n"/>
      <c r="R232" s="54">
        <f>IFERROR(IF($A232="","",$O232-$P232+$Q232),"")</f>
        <v/>
      </c>
      <c r="S232" s="54">
        <f>IFERROR(IF($A232="","",SUM($J232:$K232)),"")</f>
        <v/>
      </c>
      <c r="T232" s="54">
        <f>IFERROR(IF($A232="","",SUM($L232:$N232)),"")</f>
        <v/>
      </c>
      <c r="U232" s="54">
        <f>IFERROR(IF($A232="","",$I232/$F232),"")</f>
        <v/>
      </c>
      <c r="V232" s="54">
        <f>IFERROR(IF($A232="","",$I232/$C232),"")</f>
        <v/>
      </c>
      <c r="W232" s="53" t="n"/>
      <c r="X232" s="53" t="n"/>
      <c r="Y232" s="53" t="n"/>
      <c r="Z232" s="54">
        <f>IFERROR(IF($A232="","",$W232*'Dashboard'!$B$12),"")</f>
        <v/>
      </c>
      <c r="AA232" s="54">
        <f>IFERROR(IF($A232="","",$Y232-$Z232),"")</f>
        <v/>
      </c>
      <c r="AB232" s="53" t="n"/>
      <c r="AC232" s="54">
        <f>IFERROR(IF($A232="","",$X232*'Dashboard'!$B$13),"")</f>
        <v/>
      </c>
      <c r="AD232" s="54">
        <f>IFERROR(IF($A232="","",$AB232-$AC232),"")</f>
        <v/>
      </c>
      <c r="AE232" s="53" t="n"/>
      <c r="AF232" s="53" t="n"/>
      <c r="AG232" s="54">
        <f>IFERROR(IF($A232="","",$AE232*'Dashboard'!$B$14),"")</f>
        <v/>
      </c>
      <c r="AH232" s="54">
        <f>IFERROR(IF($A232="","",$AF232-$AG232),"")</f>
        <v/>
      </c>
      <c r="AI232" s="54">
        <f>IFERROR(IF($A232="","",SUM($Y232,$AB232,$AF232)),"")</f>
        <v/>
      </c>
      <c r="AJ232" s="54">
        <f>IFERROR(IF($A232="","",$R232+$AI232),"")</f>
        <v/>
      </c>
      <c r="AK232" s="53" t="n"/>
      <c r="AL232" s="53" t="n"/>
      <c r="AM232" s="53" t="n"/>
      <c r="AN232" s="53" t="n"/>
      <c r="AO232" s="53" t="n"/>
      <c r="AP232" s="54">
        <f>IFERROR(IF($A232="","",SUM($AK232:$AO232)),"")</f>
        <v/>
      </c>
      <c r="AQ232" s="54">
        <f>IFERROR(IF($A232="","",$AP232-$AJ232),"")</f>
        <v/>
      </c>
      <c r="AR232" s="30">
        <f>IFERROR(IF($A232="","",IF(AND($AQ232&lt;='Dashboard'!$B$11,$AQ232&gt;=0-'Dashboard'!$B$11),"Balanced","Investigate")),"")</f>
        <v/>
      </c>
      <c r="AS232" s="36" t="n"/>
      <c r="AT232" s="36" t="n"/>
      <c r="AU232" s="36" t="n"/>
      <c r="AV232" s="52" t="n"/>
      <c r="AW232" s="36" t="n"/>
      <c r="AX232" s="37">
        <f>IFERROR(IF($A232="","",IF($AS232="","Missing preparer",IF($F232&gt;$E232,"Rooms sold exceed sellable rooms",IF(OR($AQ232&gt;'Dashboard'!$B$11,$AQ232&lt;0-'Dashboard'!$B$11),"Reconciliation exception","OK")))),"")</f>
        <v/>
      </c>
    </row>
    <row r="233">
      <c r="A233" s="52" t="n"/>
      <c r="B233" s="30">
        <f>IFERROR(IF($A233="","",VLOOKUP(MOD($A233-DATE(2026,1,5),7),'Instructions'!$H$2:$I$8,2,0)),"")</f>
        <v/>
      </c>
      <c r="C233" s="31" t="n"/>
      <c r="D233" s="31" t="n"/>
      <c r="E233" s="32">
        <f>IFERROR(IF($A233="","",MAX(0,$C233-$D233)),"")</f>
        <v/>
      </c>
      <c r="F233" s="31" t="n"/>
      <c r="G233" s="31" t="n"/>
      <c r="H233" s="33">
        <f>IFERROR(IF($A233="","",$F233/$E233),"")</f>
        <v/>
      </c>
      <c r="I233" s="53" t="n"/>
      <c r="J233" s="53" t="n"/>
      <c r="K233" s="53" t="n"/>
      <c r="L233" s="53" t="n"/>
      <c r="M233" s="53" t="n"/>
      <c r="N233" s="53" t="n"/>
      <c r="O233" s="54">
        <f>IFERROR(IF($A233="","",SUM($I233:$N233)),"")</f>
        <v/>
      </c>
      <c r="P233" s="53" t="n"/>
      <c r="Q233" s="53" t="n"/>
      <c r="R233" s="54">
        <f>IFERROR(IF($A233="","",$O233-$P233+$Q233),"")</f>
        <v/>
      </c>
      <c r="S233" s="54">
        <f>IFERROR(IF($A233="","",SUM($J233:$K233)),"")</f>
        <v/>
      </c>
      <c r="T233" s="54">
        <f>IFERROR(IF($A233="","",SUM($L233:$N233)),"")</f>
        <v/>
      </c>
      <c r="U233" s="54">
        <f>IFERROR(IF($A233="","",$I233/$F233),"")</f>
        <v/>
      </c>
      <c r="V233" s="54">
        <f>IFERROR(IF($A233="","",$I233/$C233),"")</f>
        <v/>
      </c>
      <c r="W233" s="53" t="n"/>
      <c r="X233" s="53" t="n"/>
      <c r="Y233" s="53" t="n"/>
      <c r="Z233" s="54">
        <f>IFERROR(IF($A233="","",$W233*'Dashboard'!$B$12),"")</f>
        <v/>
      </c>
      <c r="AA233" s="54">
        <f>IFERROR(IF($A233="","",$Y233-$Z233),"")</f>
        <v/>
      </c>
      <c r="AB233" s="53" t="n"/>
      <c r="AC233" s="54">
        <f>IFERROR(IF($A233="","",$X233*'Dashboard'!$B$13),"")</f>
        <v/>
      </c>
      <c r="AD233" s="54">
        <f>IFERROR(IF($A233="","",$AB233-$AC233),"")</f>
        <v/>
      </c>
      <c r="AE233" s="53" t="n"/>
      <c r="AF233" s="53" t="n"/>
      <c r="AG233" s="54">
        <f>IFERROR(IF($A233="","",$AE233*'Dashboard'!$B$14),"")</f>
        <v/>
      </c>
      <c r="AH233" s="54">
        <f>IFERROR(IF($A233="","",$AF233-$AG233),"")</f>
        <v/>
      </c>
      <c r="AI233" s="54">
        <f>IFERROR(IF($A233="","",SUM($Y233,$AB233,$AF233)),"")</f>
        <v/>
      </c>
      <c r="AJ233" s="54">
        <f>IFERROR(IF($A233="","",$R233+$AI233),"")</f>
        <v/>
      </c>
      <c r="AK233" s="53" t="n"/>
      <c r="AL233" s="53" t="n"/>
      <c r="AM233" s="53" t="n"/>
      <c r="AN233" s="53" t="n"/>
      <c r="AO233" s="53" t="n"/>
      <c r="AP233" s="54">
        <f>IFERROR(IF($A233="","",SUM($AK233:$AO233)),"")</f>
        <v/>
      </c>
      <c r="AQ233" s="54">
        <f>IFERROR(IF($A233="","",$AP233-$AJ233),"")</f>
        <v/>
      </c>
      <c r="AR233" s="30">
        <f>IFERROR(IF($A233="","",IF(AND($AQ233&lt;='Dashboard'!$B$11,$AQ233&gt;=0-'Dashboard'!$B$11),"Balanced","Investigate")),"")</f>
        <v/>
      </c>
      <c r="AS233" s="36" t="n"/>
      <c r="AT233" s="36" t="n"/>
      <c r="AU233" s="36" t="n"/>
      <c r="AV233" s="52" t="n"/>
      <c r="AW233" s="36" t="n"/>
      <c r="AX233" s="37">
        <f>IFERROR(IF($A233="","",IF($AS233="","Missing preparer",IF($F233&gt;$E233,"Rooms sold exceed sellable rooms",IF(OR($AQ233&gt;'Dashboard'!$B$11,$AQ233&lt;0-'Dashboard'!$B$11),"Reconciliation exception","OK")))),"")</f>
        <v/>
      </c>
    </row>
    <row r="234">
      <c r="A234" s="52" t="n"/>
      <c r="B234" s="30">
        <f>IFERROR(IF($A234="","",VLOOKUP(MOD($A234-DATE(2026,1,5),7),'Instructions'!$H$2:$I$8,2,0)),"")</f>
        <v/>
      </c>
      <c r="C234" s="31" t="n"/>
      <c r="D234" s="31" t="n"/>
      <c r="E234" s="32">
        <f>IFERROR(IF($A234="","",MAX(0,$C234-$D234)),"")</f>
        <v/>
      </c>
      <c r="F234" s="31" t="n"/>
      <c r="G234" s="31" t="n"/>
      <c r="H234" s="33">
        <f>IFERROR(IF($A234="","",$F234/$E234),"")</f>
        <v/>
      </c>
      <c r="I234" s="53" t="n"/>
      <c r="J234" s="53" t="n"/>
      <c r="K234" s="53" t="n"/>
      <c r="L234" s="53" t="n"/>
      <c r="M234" s="53" t="n"/>
      <c r="N234" s="53" t="n"/>
      <c r="O234" s="54">
        <f>IFERROR(IF($A234="","",SUM($I234:$N234)),"")</f>
        <v/>
      </c>
      <c r="P234" s="53" t="n"/>
      <c r="Q234" s="53" t="n"/>
      <c r="R234" s="54">
        <f>IFERROR(IF($A234="","",$O234-$P234+$Q234),"")</f>
        <v/>
      </c>
      <c r="S234" s="54">
        <f>IFERROR(IF($A234="","",SUM($J234:$K234)),"")</f>
        <v/>
      </c>
      <c r="T234" s="54">
        <f>IFERROR(IF($A234="","",SUM($L234:$N234)),"")</f>
        <v/>
      </c>
      <c r="U234" s="54">
        <f>IFERROR(IF($A234="","",$I234/$F234),"")</f>
        <v/>
      </c>
      <c r="V234" s="54">
        <f>IFERROR(IF($A234="","",$I234/$C234),"")</f>
        <v/>
      </c>
      <c r="W234" s="53" t="n"/>
      <c r="X234" s="53" t="n"/>
      <c r="Y234" s="53" t="n"/>
      <c r="Z234" s="54">
        <f>IFERROR(IF($A234="","",$W234*'Dashboard'!$B$12),"")</f>
        <v/>
      </c>
      <c r="AA234" s="54">
        <f>IFERROR(IF($A234="","",$Y234-$Z234),"")</f>
        <v/>
      </c>
      <c r="AB234" s="53" t="n"/>
      <c r="AC234" s="54">
        <f>IFERROR(IF($A234="","",$X234*'Dashboard'!$B$13),"")</f>
        <v/>
      </c>
      <c r="AD234" s="54">
        <f>IFERROR(IF($A234="","",$AB234-$AC234),"")</f>
        <v/>
      </c>
      <c r="AE234" s="53" t="n"/>
      <c r="AF234" s="53" t="n"/>
      <c r="AG234" s="54">
        <f>IFERROR(IF($A234="","",$AE234*'Dashboard'!$B$14),"")</f>
        <v/>
      </c>
      <c r="AH234" s="54">
        <f>IFERROR(IF($A234="","",$AF234-$AG234),"")</f>
        <v/>
      </c>
      <c r="AI234" s="54">
        <f>IFERROR(IF($A234="","",SUM($Y234,$AB234,$AF234)),"")</f>
        <v/>
      </c>
      <c r="AJ234" s="54">
        <f>IFERROR(IF($A234="","",$R234+$AI234),"")</f>
        <v/>
      </c>
      <c r="AK234" s="53" t="n"/>
      <c r="AL234" s="53" t="n"/>
      <c r="AM234" s="53" t="n"/>
      <c r="AN234" s="53" t="n"/>
      <c r="AO234" s="53" t="n"/>
      <c r="AP234" s="54">
        <f>IFERROR(IF($A234="","",SUM($AK234:$AO234)),"")</f>
        <v/>
      </c>
      <c r="AQ234" s="54">
        <f>IFERROR(IF($A234="","",$AP234-$AJ234),"")</f>
        <v/>
      </c>
      <c r="AR234" s="30">
        <f>IFERROR(IF($A234="","",IF(AND($AQ234&lt;='Dashboard'!$B$11,$AQ234&gt;=0-'Dashboard'!$B$11),"Balanced","Investigate")),"")</f>
        <v/>
      </c>
      <c r="AS234" s="36" t="n"/>
      <c r="AT234" s="36" t="n"/>
      <c r="AU234" s="36" t="n"/>
      <c r="AV234" s="52" t="n"/>
      <c r="AW234" s="36" t="n"/>
      <c r="AX234" s="37">
        <f>IFERROR(IF($A234="","",IF($AS234="","Missing preparer",IF($F234&gt;$E234,"Rooms sold exceed sellable rooms",IF(OR($AQ234&gt;'Dashboard'!$B$11,$AQ234&lt;0-'Dashboard'!$B$11),"Reconciliation exception","OK")))),"")</f>
        <v/>
      </c>
    </row>
    <row r="235">
      <c r="A235" s="52" t="n"/>
      <c r="B235" s="30">
        <f>IFERROR(IF($A235="","",VLOOKUP(MOD($A235-DATE(2026,1,5),7),'Instructions'!$H$2:$I$8,2,0)),"")</f>
        <v/>
      </c>
      <c r="C235" s="31" t="n"/>
      <c r="D235" s="31" t="n"/>
      <c r="E235" s="32">
        <f>IFERROR(IF($A235="","",MAX(0,$C235-$D235)),"")</f>
        <v/>
      </c>
      <c r="F235" s="31" t="n"/>
      <c r="G235" s="31" t="n"/>
      <c r="H235" s="33">
        <f>IFERROR(IF($A235="","",$F235/$E235),"")</f>
        <v/>
      </c>
      <c r="I235" s="53" t="n"/>
      <c r="J235" s="53" t="n"/>
      <c r="K235" s="53" t="n"/>
      <c r="L235" s="53" t="n"/>
      <c r="M235" s="53" t="n"/>
      <c r="N235" s="53" t="n"/>
      <c r="O235" s="54">
        <f>IFERROR(IF($A235="","",SUM($I235:$N235)),"")</f>
        <v/>
      </c>
      <c r="P235" s="53" t="n"/>
      <c r="Q235" s="53" t="n"/>
      <c r="R235" s="54">
        <f>IFERROR(IF($A235="","",$O235-$P235+$Q235),"")</f>
        <v/>
      </c>
      <c r="S235" s="54">
        <f>IFERROR(IF($A235="","",SUM($J235:$K235)),"")</f>
        <v/>
      </c>
      <c r="T235" s="54">
        <f>IFERROR(IF($A235="","",SUM($L235:$N235)),"")</f>
        <v/>
      </c>
      <c r="U235" s="54">
        <f>IFERROR(IF($A235="","",$I235/$F235),"")</f>
        <v/>
      </c>
      <c r="V235" s="54">
        <f>IFERROR(IF($A235="","",$I235/$C235),"")</f>
        <v/>
      </c>
      <c r="W235" s="53" t="n"/>
      <c r="X235" s="53" t="n"/>
      <c r="Y235" s="53" t="n"/>
      <c r="Z235" s="54">
        <f>IFERROR(IF($A235="","",$W235*'Dashboard'!$B$12),"")</f>
        <v/>
      </c>
      <c r="AA235" s="54">
        <f>IFERROR(IF($A235="","",$Y235-$Z235),"")</f>
        <v/>
      </c>
      <c r="AB235" s="53" t="n"/>
      <c r="AC235" s="54">
        <f>IFERROR(IF($A235="","",$X235*'Dashboard'!$B$13),"")</f>
        <v/>
      </c>
      <c r="AD235" s="54">
        <f>IFERROR(IF($A235="","",$AB235-$AC235),"")</f>
        <v/>
      </c>
      <c r="AE235" s="53" t="n"/>
      <c r="AF235" s="53" t="n"/>
      <c r="AG235" s="54">
        <f>IFERROR(IF($A235="","",$AE235*'Dashboard'!$B$14),"")</f>
        <v/>
      </c>
      <c r="AH235" s="54">
        <f>IFERROR(IF($A235="","",$AF235-$AG235),"")</f>
        <v/>
      </c>
      <c r="AI235" s="54">
        <f>IFERROR(IF($A235="","",SUM($Y235,$AB235,$AF235)),"")</f>
        <v/>
      </c>
      <c r="AJ235" s="54">
        <f>IFERROR(IF($A235="","",$R235+$AI235),"")</f>
        <v/>
      </c>
      <c r="AK235" s="53" t="n"/>
      <c r="AL235" s="53" t="n"/>
      <c r="AM235" s="53" t="n"/>
      <c r="AN235" s="53" t="n"/>
      <c r="AO235" s="53" t="n"/>
      <c r="AP235" s="54">
        <f>IFERROR(IF($A235="","",SUM($AK235:$AO235)),"")</f>
        <v/>
      </c>
      <c r="AQ235" s="54">
        <f>IFERROR(IF($A235="","",$AP235-$AJ235),"")</f>
        <v/>
      </c>
      <c r="AR235" s="30">
        <f>IFERROR(IF($A235="","",IF(AND($AQ235&lt;='Dashboard'!$B$11,$AQ235&gt;=0-'Dashboard'!$B$11),"Balanced","Investigate")),"")</f>
        <v/>
      </c>
      <c r="AS235" s="36" t="n"/>
      <c r="AT235" s="36" t="n"/>
      <c r="AU235" s="36" t="n"/>
      <c r="AV235" s="52" t="n"/>
      <c r="AW235" s="36" t="n"/>
      <c r="AX235" s="37">
        <f>IFERROR(IF($A235="","",IF($AS235="","Missing preparer",IF($F235&gt;$E235,"Rooms sold exceed sellable rooms",IF(OR($AQ235&gt;'Dashboard'!$B$11,$AQ235&lt;0-'Dashboard'!$B$11),"Reconciliation exception","OK")))),"")</f>
        <v/>
      </c>
    </row>
    <row r="236">
      <c r="A236" s="52" t="n"/>
      <c r="B236" s="30">
        <f>IFERROR(IF($A236="","",VLOOKUP(MOD($A236-DATE(2026,1,5),7),'Instructions'!$H$2:$I$8,2,0)),"")</f>
        <v/>
      </c>
      <c r="C236" s="31" t="n"/>
      <c r="D236" s="31" t="n"/>
      <c r="E236" s="32">
        <f>IFERROR(IF($A236="","",MAX(0,$C236-$D236)),"")</f>
        <v/>
      </c>
      <c r="F236" s="31" t="n"/>
      <c r="G236" s="31" t="n"/>
      <c r="H236" s="33">
        <f>IFERROR(IF($A236="","",$F236/$E236),"")</f>
        <v/>
      </c>
      <c r="I236" s="53" t="n"/>
      <c r="J236" s="53" t="n"/>
      <c r="K236" s="53" t="n"/>
      <c r="L236" s="53" t="n"/>
      <c r="M236" s="53" t="n"/>
      <c r="N236" s="53" t="n"/>
      <c r="O236" s="54">
        <f>IFERROR(IF($A236="","",SUM($I236:$N236)),"")</f>
        <v/>
      </c>
      <c r="P236" s="53" t="n"/>
      <c r="Q236" s="53" t="n"/>
      <c r="R236" s="54">
        <f>IFERROR(IF($A236="","",$O236-$P236+$Q236),"")</f>
        <v/>
      </c>
      <c r="S236" s="54">
        <f>IFERROR(IF($A236="","",SUM($J236:$K236)),"")</f>
        <v/>
      </c>
      <c r="T236" s="54">
        <f>IFERROR(IF($A236="","",SUM($L236:$N236)),"")</f>
        <v/>
      </c>
      <c r="U236" s="54">
        <f>IFERROR(IF($A236="","",$I236/$F236),"")</f>
        <v/>
      </c>
      <c r="V236" s="54">
        <f>IFERROR(IF($A236="","",$I236/$C236),"")</f>
        <v/>
      </c>
      <c r="W236" s="53" t="n"/>
      <c r="X236" s="53" t="n"/>
      <c r="Y236" s="53" t="n"/>
      <c r="Z236" s="54">
        <f>IFERROR(IF($A236="","",$W236*'Dashboard'!$B$12),"")</f>
        <v/>
      </c>
      <c r="AA236" s="54">
        <f>IFERROR(IF($A236="","",$Y236-$Z236),"")</f>
        <v/>
      </c>
      <c r="AB236" s="53" t="n"/>
      <c r="AC236" s="54">
        <f>IFERROR(IF($A236="","",$X236*'Dashboard'!$B$13),"")</f>
        <v/>
      </c>
      <c r="AD236" s="54">
        <f>IFERROR(IF($A236="","",$AB236-$AC236),"")</f>
        <v/>
      </c>
      <c r="AE236" s="53" t="n"/>
      <c r="AF236" s="53" t="n"/>
      <c r="AG236" s="54">
        <f>IFERROR(IF($A236="","",$AE236*'Dashboard'!$B$14),"")</f>
        <v/>
      </c>
      <c r="AH236" s="54">
        <f>IFERROR(IF($A236="","",$AF236-$AG236),"")</f>
        <v/>
      </c>
      <c r="AI236" s="54">
        <f>IFERROR(IF($A236="","",SUM($Y236,$AB236,$AF236)),"")</f>
        <v/>
      </c>
      <c r="AJ236" s="54">
        <f>IFERROR(IF($A236="","",$R236+$AI236),"")</f>
        <v/>
      </c>
      <c r="AK236" s="53" t="n"/>
      <c r="AL236" s="53" t="n"/>
      <c r="AM236" s="53" t="n"/>
      <c r="AN236" s="53" t="n"/>
      <c r="AO236" s="53" t="n"/>
      <c r="AP236" s="54">
        <f>IFERROR(IF($A236="","",SUM($AK236:$AO236)),"")</f>
        <v/>
      </c>
      <c r="AQ236" s="54">
        <f>IFERROR(IF($A236="","",$AP236-$AJ236),"")</f>
        <v/>
      </c>
      <c r="AR236" s="30">
        <f>IFERROR(IF($A236="","",IF(AND($AQ236&lt;='Dashboard'!$B$11,$AQ236&gt;=0-'Dashboard'!$B$11),"Balanced","Investigate")),"")</f>
        <v/>
      </c>
      <c r="AS236" s="36" t="n"/>
      <c r="AT236" s="36" t="n"/>
      <c r="AU236" s="36" t="n"/>
      <c r="AV236" s="52" t="n"/>
      <c r="AW236" s="36" t="n"/>
      <c r="AX236" s="37">
        <f>IFERROR(IF($A236="","",IF($AS236="","Missing preparer",IF($F236&gt;$E236,"Rooms sold exceed sellable rooms",IF(OR($AQ236&gt;'Dashboard'!$B$11,$AQ236&lt;0-'Dashboard'!$B$11),"Reconciliation exception","OK")))),"")</f>
        <v/>
      </c>
    </row>
    <row r="237">
      <c r="A237" s="52" t="n"/>
      <c r="B237" s="30">
        <f>IFERROR(IF($A237="","",VLOOKUP(MOD($A237-DATE(2026,1,5),7),'Instructions'!$H$2:$I$8,2,0)),"")</f>
        <v/>
      </c>
      <c r="C237" s="31" t="n"/>
      <c r="D237" s="31" t="n"/>
      <c r="E237" s="32">
        <f>IFERROR(IF($A237="","",MAX(0,$C237-$D237)),"")</f>
        <v/>
      </c>
      <c r="F237" s="31" t="n"/>
      <c r="G237" s="31" t="n"/>
      <c r="H237" s="33">
        <f>IFERROR(IF($A237="","",$F237/$E237),"")</f>
        <v/>
      </c>
      <c r="I237" s="53" t="n"/>
      <c r="J237" s="53" t="n"/>
      <c r="K237" s="53" t="n"/>
      <c r="L237" s="53" t="n"/>
      <c r="M237" s="53" t="n"/>
      <c r="N237" s="53" t="n"/>
      <c r="O237" s="54">
        <f>IFERROR(IF($A237="","",SUM($I237:$N237)),"")</f>
        <v/>
      </c>
      <c r="P237" s="53" t="n"/>
      <c r="Q237" s="53" t="n"/>
      <c r="R237" s="54">
        <f>IFERROR(IF($A237="","",$O237-$P237+$Q237),"")</f>
        <v/>
      </c>
      <c r="S237" s="54">
        <f>IFERROR(IF($A237="","",SUM($J237:$K237)),"")</f>
        <v/>
      </c>
      <c r="T237" s="54">
        <f>IFERROR(IF($A237="","",SUM($L237:$N237)),"")</f>
        <v/>
      </c>
      <c r="U237" s="54">
        <f>IFERROR(IF($A237="","",$I237/$F237),"")</f>
        <v/>
      </c>
      <c r="V237" s="54">
        <f>IFERROR(IF($A237="","",$I237/$C237),"")</f>
        <v/>
      </c>
      <c r="W237" s="53" t="n"/>
      <c r="X237" s="53" t="n"/>
      <c r="Y237" s="53" t="n"/>
      <c r="Z237" s="54">
        <f>IFERROR(IF($A237="","",$W237*'Dashboard'!$B$12),"")</f>
        <v/>
      </c>
      <c r="AA237" s="54">
        <f>IFERROR(IF($A237="","",$Y237-$Z237),"")</f>
        <v/>
      </c>
      <c r="AB237" s="53" t="n"/>
      <c r="AC237" s="54">
        <f>IFERROR(IF($A237="","",$X237*'Dashboard'!$B$13),"")</f>
        <v/>
      </c>
      <c r="AD237" s="54">
        <f>IFERROR(IF($A237="","",$AB237-$AC237),"")</f>
        <v/>
      </c>
      <c r="AE237" s="53" t="n"/>
      <c r="AF237" s="53" t="n"/>
      <c r="AG237" s="54">
        <f>IFERROR(IF($A237="","",$AE237*'Dashboard'!$B$14),"")</f>
        <v/>
      </c>
      <c r="AH237" s="54">
        <f>IFERROR(IF($A237="","",$AF237-$AG237),"")</f>
        <v/>
      </c>
      <c r="AI237" s="54">
        <f>IFERROR(IF($A237="","",SUM($Y237,$AB237,$AF237)),"")</f>
        <v/>
      </c>
      <c r="AJ237" s="54">
        <f>IFERROR(IF($A237="","",$R237+$AI237),"")</f>
        <v/>
      </c>
      <c r="AK237" s="53" t="n"/>
      <c r="AL237" s="53" t="n"/>
      <c r="AM237" s="53" t="n"/>
      <c r="AN237" s="53" t="n"/>
      <c r="AO237" s="53" t="n"/>
      <c r="AP237" s="54">
        <f>IFERROR(IF($A237="","",SUM($AK237:$AO237)),"")</f>
        <v/>
      </c>
      <c r="AQ237" s="54">
        <f>IFERROR(IF($A237="","",$AP237-$AJ237),"")</f>
        <v/>
      </c>
      <c r="AR237" s="30">
        <f>IFERROR(IF($A237="","",IF(AND($AQ237&lt;='Dashboard'!$B$11,$AQ237&gt;=0-'Dashboard'!$B$11),"Balanced","Investigate")),"")</f>
        <v/>
      </c>
      <c r="AS237" s="36" t="n"/>
      <c r="AT237" s="36" t="n"/>
      <c r="AU237" s="36" t="n"/>
      <c r="AV237" s="52" t="n"/>
      <c r="AW237" s="36" t="n"/>
      <c r="AX237" s="37">
        <f>IFERROR(IF($A237="","",IF($AS237="","Missing preparer",IF($F237&gt;$E237,"Rooms sold exceed sellable rooms",IF(OR($AQ237&gt;'Dashboard'!$B$11,$AQ237&lt;0-'Dashboard'!$B$11),"Reconciliation exception","OK")))),"")</f>
        <v/>
      </c>
    </row>
    <row r="238">
      <c r="A238" s="52" t="n"/>
      <c r="B238" s="30">
        <f>IFERROR(IF($A238="","",VLOOKUP(MOD($A238-DATE(2026,1,5),7),'Instructions'!$H$2:$I$8,2,0)),"")</f>
        <v/>
      </c>
      <c r="C238" s="31" t="n"/>
      <c r="D238" s="31" t="n"/>
      <c r="E238" s="32">
        <f>IFERROR(IF($A238="","",MAX(0,$C238-$D238)),"")</f>
        <v/>
      </c>
      <c r="F238" s="31" t="n"/>
      <c r="G238" s="31" t="n"/>
      <c r="H238" s="33">
        <f>IFERROR(IF($A238="","",$F238/$E238),"")</f>
        <v/>
      </c>
      <c r="I238" s="53" t="n"/>
      <c r="J238" s="53" t="n"/>
      <c r="K238" s="53" t="n"/>
      <c r="L238" s="53" t="n"/>
      <c r="M238" s="53" t="n"/>
      <c r="N238" s="53" t="n"/>
      <c r="O238" s="54">
        <f>IFERROR(IF($A238="","",SUM($I238:$N238)),"")</f>
        <v/>
      </c>
      <c r="P238" s="53" t="n"/>
      <c r="Q238" s="53" t="n"/>
      <c r="R238" s="54">
        <f>IFERROR(IF($A238="","",$O238-$P238+$Q238),"")</f>
        <v/>
      </c>
      <c r="S238" s="54">
        <f>IFERROR(IF($A238="","",SUM($J238:$K238)),"")</f>
        <v/>
      </c>
      <c r="T238" s="54">
        <f>IFERROR(IF($A238="","",SUM($L238:$N238)),"")</f>
        <v/>
      </c>
      <c r="U238" s="54">
        <f>IFERROR(IF($A238="","",$I238/$F238),"")</f>
        <v/>
      </c>
      <c r="V238" s="54">
        <f>IFERROR(IF($A238="","",$I238/$C238),"")</f>
        <v/>
      </c>
      <c r="W238" s="53" t="n"/>
      <c r="X238" s="53" t="n"/>
      <c r="Y238" s="53" t="n"/>
      <c r="Z238" s="54">
        <f>IFERROR(IF($A238="","",$W238*'Dashboard'!$B$12),"")</f>
        <v/>
      </c>
      <c r="AA238" s="54">
        <f>IFERROR(IF($A238="","",$Y238-$Z238),"")</f>
        <v/>
      </c>
      <c r="AB238" s="53" t="n"/>
      <c r="AC238" s="54">
        <f>IFERROR(IF($A238="","",$X238*'Dashboard'!$B$13),"")</f>
        <v/>
      </c>
      <c r="AD238" s="54">
        <f>IFERROR(IF($A238="","",$AB238-$AC238),"")</f>
        <v/>
      </c>
      <c r="AE238" s="53" t="n"/>
      <c r="AF238" s="53" t="n"/>
      <c r="AG238" s="54">
        <f>IFERROR(IF($A238="","",$AE238*'Dashboard'!$B$14),"")</f>
        <v/>
      </c>
      <c r="AH238" s="54">
        <f>IFERROR(IF($A238="","",$AF238-$AG238),"")</f>
        <v/>
      </c>
      <c r="AI238" s="54">
        <f>IFERROR(IF($A238="","",SUM($Y238,$AB238,$AF238)),"")</f>
        <v/>
      </c>
      <c r="AJ238" s="54">
        <f>IFERROR(IF($A238="","",$R238+$AI238),"")</f>
        <v/>
      </c>
      <c r="AK238" s="53" t="n"/>
      <c r="AL238" s="53" t="n"/>
      <c r="AM238" s="53" t="n"/>
      <c r="AN238" s="53" t="n"/>
      <c r="AO238" s="53" t="n"/>
      <c r="AP238" s="54">
        <f>IFERROR(IF($A238="","",SUM($AK238:$AO238)),"")</f>
        <v/>
      </c>
      <c r="AQ238" s="54">
        <f>IFERROR(IF($A238="","",$AP238-$AJ238),"")</f>
        <v/>
      </c>
      <c r="AR238" s="30">
        <f>IFERROR(IF($A238="","",IF(AND($AQ238&lt;='Dashboard'!$B$11,$AQ238&gt;=0-'Dashboard'!$B$11),"Balanced","Investigate")),"")</f>
        <v/>
      </c>
      <c r="AS238" s="36" t="n"/>
      <c r="AT238" s="36" t="n"/>
      <c r="AU238" s="36" t="n"/>
      <c r="AV238" s="52" t="n"/>
      <c r="AW238" s="36" t="n"/>
      <c r="AX238" s="37">
        <f>IFERROR(IF($A238="","",IF($AS238="","Missing preparer",IF($F238&gt;$E238,"Rooms sold exceed sellable rooms",IF(OR($AQ238&gt;'Dashboard'!$B$11,$AQ238&lt;0-'Dashboard'!$B$11),"Reconciliation exception","OK")))),"")</f>
        <v/>
      </c>
    </row>
    <row r="239">
      <c r="A239" s="52" t="n"/>
      <c r="B239" s="30">
        <f>IFERROR(IF($A239="","",VLOOKUP(MOD($A239-DATE(2026,1,5),7),'Instructions'!$H$2:$I$8,2,0)),"")</f>
        <v/>
      </c>
      <c r="C239" s="31" t="n"/>
      <c r="D239" s="31" t="n"/>
      <c r="E239" s="32">
        <f>IFERROR(IF($A239="","",MAX(0,$C239-$D239)),"")</f>
        <v/>
      </c>
      <c r="F239" s="31" t="n"/>
      <c r="G239" s="31" t="n"/>
      <c r="H239" s="33">
        <f>IFERROR(IF($A239="","",$F239/$E239),"")</f>
        <v/>
      </c>
      <c r="I239" s="53" t="n"/>
      <c r="J239" s="53" t="n"/>
      <c r="K239" s="53" t="n"/>
      <c r="L239" s="53" t="n"/>
      <c r="M239" s="53" t="n"/>
      <c r="N239" s="53" t="n"/>
      <c r="O239" s="54">
        <f>IFERROR(IF($A239="","",SUM($I239:$N239)),"")</f>
        <v/>
      </c>
      <c r="P239" s="53" t="n"/>
      <c r="Q239" s="53" t="n"/>
      <c r="R239" s="54">
        <f>IFERROR(IF($A239="","",$O239-$P239+$Q239),"")</f>
        <v/>
      </c>
      <c r="S239" s="54">
        <f>IFERROR(IF($A239="","",SUM($J239:$K239)),"")</f>
        <v/>
      </c>
      <c r="T239" s="54">
        <f>IFERROR(IF($A239="","",SUM($L239:$N239)),"")</f>
        <v/>
      </c>
      <c r="U239" s="54">
        <f>IFERROR(IF($A239="","",$I239/$F239),"")</f>
        <v/>
      </c>
      <c r="V239" s="54">
        <f>IFERROR(IF($A239="","",$I239/$C239),"")</f>
        <v/>
      </c>
      <c r="W239" s="53" t="n"/>
      <c r="X239" s="53" t="n"/>
      <c r="Y239" s="53" t="n"/>
      <c r="Z239" s="54">
        <f>IFERROR(IF($A239="","",$W239*'Dashboard'!$B$12),"")</f>
        <v/>
      </c>
      <c r="AA239" s="54">
        <f>IFERROR(IF($A239="","",$Y239-$Z239),"")</f>
        <v/>
      </c>
      <c r="AB239" s="53" t="n"/>
      <c r="AC239" s="54">
        <f>IFERROR(IF($A239="","",$X239*'Dashboard'!$B$13),"")</f>
        <v/>
      </c>
      <c r="AD239" s="54">
        <f>IFERROR(IF($A239="","",$AB239-$AC239),"")</f>
        <v/>
      </c>
      <c r="AE239" s="53" t="n"/>
      <c r="AF239" s="53" t="n"/>
      <c r="AG239" s="54">
        <f>IFERROR(IF($A239="","",$AE239*'Dashboard'!$B$14),"")</f>
        <v/>
      </c>
      <c r="AH239" s="54">
        <f>IFERROR(IF($A239="","",$AF239-$AG239),"")</f>
        <v/>
      </c>
      <c r="AI239" s="54">
        <f>IFERROR(IF($A239="","",SUM($Y239,$AB239,$AF239)),"")</f>
        <v/>
      </c>
      <c r="AJ239" s="54">
        <f>IFERROR(IF($A239="","",$R239+$AI239),"")</f>
        <v/>
      </c>
      <c r="AK239" s="53" t="n"/>
      <c r="AL239" s="53" t="n"/>
      <c r="AM239" s="53" t="n"/>
      <c r="AN239" s="53" t="n"/>
      <c r="AO239" s="53" t="n"/>
      <c r="AP239" s="54">
        <f>IFERROR(IF($A239="","",SUM($AK239:$AO239)),"")</f>
        <v/>
      </c>
      <c r="AQ239" s="54">
        <f>IFERROR(IF($A239="","",$AP239-$AJ239),"")</f>
        <v/>
      </c>
      <c r="AR239" s="30">
        <f>IFERROR(IF($A239="","",IF(AND($AQ239&lt;='Dashboard'!$B$11,$AQ239&gt;=0-'Dashboard'!$B$11),"Balanced","Investigate")),"")</f>
        <v/>
      </c>
      <c r="AS239" s="36" t="n"/>
      <c r="AT239" s="36" t="n"/>
      <c r="AU239" s="36" t="n"/>
      <c r="AV239" s="52" t="n"/>
      <c r="AW239" s="36" t="n"/>
      <c r="AX239" s="37">
        <f>IFERROR(IF($A239="","",IF($AS239="","Missing preparer",IF($F239&gt;$E239,"Rooms sold exceed sellable rooms",IF(OR($AQ239&gt;'Dashboard'!$B$11,$AQ239&lt;0-'Dashboard'!$B$11),"Reconciliation exception","OK")))),"")</f>
        <v/>
      </c>
    </row>
    <row r="240">
      <c r="A240" s="52" t="n"/>
      <c r="B240" s="30">
        <f>IFERROR(IF($A240="","",VLOOKUP(MOD($A240-DATE(2026,1,5),7),'Instructions'!$H$2:$I$8,2,0)),"")</f>
        <v/>
      </c>
      <c r="C240" s="31" t="n"/>
      <c r="D240" s="31" t="n"/>
      <c r="E240" s="32">
        <f>IFERROR(IF($A240="","",MAX(0,$C240-$D240)),"")</f>
        <v/>
      </c>
      <c r="F240" s="31" t="n"/>
      <c r="G240" s="31" t="n"/>
      <c r="H240" s="33">
        <f>IFERROR(IF($A240="","",$F240/$E240),"")</f>
        <v/>
      </c>
      <c r="I240" s="53" t="n"/>
      <c r="J240" s="53" t="n"/>
      <c r="K240" s="53" t="n"/>
      <c r="L240" s="53" t="n"/>
      <c r="M240" s="53" t="n"/>
      <c r="N240" s="53" t="n"/>
      <c r="O240" s="54">
        <f>IFERROR(IF($A240="","",SUM($I240:$N240)),"")</f>
        <v/>
      </c>
      <c r="P240" s="53" t="n"/>
      <c r="Q240" s="53" t="n"/>
      <c r="R240" s="54">
        <f>IFERROR(IF($A240="","",$O240-$P240+$Q240),"")</f>
        <v/>
      </c>
      <c r="S240" s="54">
        <f>IFERROR(IF($A240="","",SUM($J240:$K240)),"")</f>
        <v/>
      </c>
      <c r="T240" s="54">
        <f>IFERROR(IF($A240="","",SUM($L240:$N240)),"")</f>
        <v/>
      </c>
      <c r="U240" s="54">
        <f>IFERROR(IF($A240="","",$I240/$F240),"")</f>
        <v/>
      </c>
      <c r="V240" s="54">
        <f>IFERROR(IF($A240="","",$I240/$C240),"")</f>
        <v/>
      </c>
      <c r="W240" s="53" t="n"/>
      <c r="X240" s="53" t="n"/>
      <c r="Y240" s="53" t="n"/>
      <c r="Z240" s="54">
        <f>IFERROR(IF($A240="","",$W240*'Dashboard'!$B$12),"")</f>
        <v/>
      </c>
      <c r="AA240" s="54">
        <f>IFERROR(IF($A240="","",$Y240-$Z240),"")</f>
        <v/>
      </c>
      <c r="AB240" s="53" t="n"/>
      <c r="AC240" s="54">
        <f>IFERROR(IF($A240="","",$X240*'Dashboard'!$B$13),"")</f>
        <v/>
      </c>
      <c r="AD240" s="54">
        <f>IFERROR(IF($A240="","",$AB240-$AC240),"")</f>
        <v/>
      </c>
      <c r="AE240" s="53" t="n"/>
      <c r="AF240" s="53" t="n"/>
      <c r="AG240" s="54">
        <f>IFERROR(IF($A240="","",$AE240*'Dashboard'!$B$14),"")</f>
        <v/>
      </c>
      <c r="AH240" s="54">
        <f>IFERROR(IF($A240="","",$AF240-$AG240),"")</f>
        <v/>
      </c>
      <c r="AI240" s="54">
        <f>IFERROR(IF($A240="","",SUM($Y240,$AB240,$AF240)),"")</f>
        <v/>
      </c>
      <c r="AJ240" s="54">
        <f>IFERROR(IF($A240="","",$R240+$AI240),"")</f>
        <v/>
      </c>
      <c r="AK240" s="53" t="n"/>
      <c r="AL240" s="53" t="n"/>
      <c r="AM240" s="53" t="n"/>
      <c r="AN240" s="53" t="n"/>
      <c r="AO240" s="53" t="n"/>
      <c r="AP240" s="54">
        <f>IFERROR(IF($A240="","",SUM($AK240:$AO240)),"")</f>
        <v/>
      </c>
      <c r="AQ240" s="54">
        <f>IFERROR(IF($A240="","",$AP240-$AJ240),"")</f>
        <v/>
      </c>
      <c r="AR240" s="30">
        <f>IFERROR(IF($A240="","",IF(AND($AQ240&lt;='Dashboard'!$B$11,$AQ240&gt;=0-'Dashboard'!$B$11),"Balanced","Investigate")),"")</f>
        <v/>
      </c>
      <c r="AS240" s="36" t="n"/>
      <c r="AT240" s="36" t="n"/>
      <c r="AU240" s="36" t="n"/>
      <c r="AV240" s="52" t="n"/>
      <c r="AW240" s="36" t="n"/>
      <c r="AX240" s="37">
        <f>IFERROR(IF($A240="","",IF($AS240="","Missing preparer",IF($F240&gt;$E240,"Rooms sold exceed sellable rooms",IF(OR($AQ240&gt;'Dashboard'!$B$11,$AQ240&lt;0-'Dashboard'!$B$11),"Reconciliation exception","OK")))),"")</f>
        <v/>
      </c>
    </row>
    <row r="241">
      <c r="A241" s="52" t="n"/>
      <c r="B241" s="30">
        <f>IFERROR(IF($A241="","",VLOOKUP(MOD($A241-DATE(2026,1,5),7),'Instructions'!$H$2:$I$8,2,0)),"")</f>
        <v/>
      </c>
      <c r="C241" s="31" t="n"/>
      <c r="D241" s="31" t="n"/>
      <c r="E241" s="32">
        <f>IFERROR(IF($A241="","",MAX(0,$C241-$D241)),"")</f>
        <v/>
      </c>
      <c r="F241" s="31" t="n"/>
      <c r="G241" s="31" t="n"/>
      <c r="H241" s="33">
        <f>IFERROR(IF($A241="","",$F241/$E241),"")</f>
        <v/>
      </c>
      <c r="I241" s="53" t="n"/>
      <c r="J241" s="53" t="n"/>
      <c r="K241" s="53" t="n"/>
      <c r="L241" s="53" t="n"/>
      <c r="M241" s="53" t="n"/>
      <c r="N241" s="53" t="n"/>
      <c r="O241" s="54">
        <f>IFERROR(IF($A241="","",SUM($I241:$N241)),"")</f>
        <v/>
      </c>
      <c r="P241" s="53" t="n"/>
      <c r="Q241" s="53" t="n"/>
      <c r="R241" s="54">
        <f>IFERROR(IF($A241="","",$O241-$P241+$Q241),"")</f>
        <v/>
      </c>
      <c r="S241" s="54">
        <f>IFERROR(IF($A241="","",SUM($J241:$K241)),"")</f>
        <v/>
      </c>
      <c r="T241" s="54">
        <f>IFERROR(IF($A241="","",SUM($L241:$N241)),"")</f>
        <v/>
      </c>
      <c r="U241" s="54">
        <f>IFERROR(IF($A241="","",$I241/$F241),"")</f>
        <v/>
      </c>
      <c r="V241" s="54">
        <f>IFERROR(IF($A241="","",$I241/$C241),"")</f>
        <v/>
      </c>
      <c r="W241" s="53" t="n"/>
      <c r="X241" s="53" t="n"/>
      <c r="Y241" s="53" t="n"/>
      <c r="Z241" s="54">
        <f>IFERROR(IF($A241="","",$W241*'Dashboard'!$B$12),"")</f>
        <v/>
      </c>
      <c r="AA241" s="54">
        <f>IFERROR(IF($A241="","",$Y241-$Z241),"")</f>
        <v/>
      </c>
      <c r="AB241" s="53" t="n"/>
      <c r="AC241" s="54">
        <f>IFERROR(IF($A241="","",$X241*'Dashboard'!$B$13),"")</f>
        <v/>
      </c>
      <c r="AD241" s="54">
        <f>IFERROR(IF($A241="","",$AB241-$AC241),"")</f>
        <v/>
      </c>
      <c r="AE241" s="53" t="n"/>
      <c r="AF241" s="53" t="n"/>
      <c r="AG241" s="54">
        <f>IFERROR(IF($A241="","",$AE241*'Dashboard'!$B$14),"")</f>
        <v/>
      </c>
      <c r="AH241" s="54">
        <f>IFERROR(IF($A241="","",$AF241-$AG241),"")</f>
        <v/>
      </c>
      <c r="AI241" s="54">
        <f>IFERROR(IF($A241="","",SUM($Y241,$AB241,$AF241)),"")</f>
        <v/>
      </c>
      <c r="AJ241" s="54">
        <f>IFERROR(IF($A241="","",$R241+$AI241),"")</f>
        <v/>
      </c>
      <c r="AK241" s="53" t="n"/>
      <c r="AL241" s="53" t="n"/>
      <c r="AM241" s="53" t="n"/>
      <c r="AN241" s="53" t="n"/>
      <c r="AO241" s="53" t="n"/>
      <c r="AP241" s="54">
        <f>IFERROR(IF($A241="","",SUM($AK241:$AO241)),"")</f>
        <v/>
      </c>
      <c r="AQ241" s="54">
        <f>IFERROR(IF($A241="","",$AP241-$AJ241),"")</f>
        <v/>
      </c>
      <c r="AR241" s="30">
        <f>IFERROR(IF($A241="","",IF(AND($AQ241&lt;='Dashboard'!$B$11,$AQ241&gt;=0-'Dashboard'!$B$11),"Balanced","Investigate")),"")</f>
        <v/>
      </c>
      <c r="AS241" s="36" t="n"/>
      <c r="AT241" s="36" t="n"/>
      <c r="AU241" s="36" t="n"/>
      <c r="AV241" s="52" t="n"/>
      <c r="AW241" s="36" t="n"/>
      <c r="AX241" s="37">
        <f>IFERROR(IF($A241="","",IF($AS241="","Missing preparer",IF($F241&gt;$E241,"Rooms sold exceed sellable rooms",IF(OR($AQ241&gt;'Dashboard'!$B$11,$AQ241&lt;0-'Dashboard'!$B$11),"Reconciliation exception","OK")))),"")</f>
        <v/>
      </c>
    </row>
    <row r="242">
      <c r="A242" s="52" t="n"/>
      <c r="B242" s="30">
        <f>IFERROR(IF($A242="","",VLOOKUP(MOD($A242-DATE(2026,1,5),7),'Instructions'!$H$2:$I$8,2,0)),"")</f>
        <v/>
      </c>
      <c r="C242" s="31" t="n"/>
      <c r="D242" s="31" t="n"/>
      <c r="E242" s="32">
        <f>IFERROR(IF($A242="","",MAX(0,$C242-$D242)),"")</f>
        <v/>
      </c>
      <c r="F242" s="31" t="n"/>
      <c r="G242" s="31" t="n"/>
      <c r="H242" s="33">
        <f>IFERROR(IF($A242="","",$F242/$E242),"")</f>
        <v/>
      </c>
      <c r="I242" s="53" t="n"/>
      <c r="J242" s="53" t="n"/>
      <c r="K242" s="53" t="n"/>
      <c r="L242" s="53" t="n"/>
      <c r="M242" s="53" t="n"/>
      <c r="N242" s="53" t="n"/>
      <c r="O242" s="54">
        <f>IFERROR(IF($A242="","",SUM($I242:$N242)),"")</f>
        <v/>
      </c>
      <c r="P242" s="53" t="n"/>
      <c r="Q242" s="53" t="n"/>
      <c r="R242" s="54">
        <f>IFERROR(IF($A242="","",$O242-$P242+$Q242),"")</f>
        <v/>
      </c>
      <c r="S242" s="54">
        <f>IFERROR(IF($A242="","",SUM($J242:$K242)),"")</f>
        <v/>
      </c>
      <c r="T242" s="54">
        <f>IFERROR(IF($A242="","",SUM($L242:$N242)),"")</f>
        <v/>
      </c>
      <c r="U242" s="54">
        <f>IFERROR(IF($A242="","",$I242/$F242),"")</f>
        <v/>
      </c>
      <c r="V242" s="54">
        <f>IFERROR(IF($A242="","",$I242/$C242),"")</f>
        <v/>
      </c>
      <c r="W242" s="53" t="n"/>
      <c r="X242" s="53" t="n"/>
      <c r="Y242" s="53" t="n"/>
      <c r="Z242" s="54">
        <f>IFERROR(IF($A242="","",$W242*'Dashboard'!$B$12),"")</f>
        <v/>
      </c>
      <c r="AA242" s="54">
        <f>IFERROR(IF($A242="","",$Y242-$Z242),"")</f>
        <v/>
      </c>
      <c r="AB242" s="53" t="n"/>
      <c r="AC242" s="54">
        <f>IFERROR(IF($A242="","",$X242*'Dashboard'!$B$13),"")</f>
        <v/>
      </c>
      <c r="AD242" s="54">
        <f>IFERROR(IF($A242="","",$AB242-$AC242),"")</f>
        <v/>
      </c>
      <c r="AE242" s="53" t="n"/>
      <c r="AF242" s="53" t="n"/>
      <c r="AG242" s="54">
        <f>IFERROR(IF($A242="","",$AE242*'Dashboard'!$B$14),"")</f>
        <v/>
      </c>
      <c r="AH242" s="54">
        <f>IFERROR(IF($A242="","",$AF242-$AG242),"")</f>
        <v/>
      </c>
      <c r="AI242" s="54">
        <f>IFERROR(IF($A242="","",SUM($Y242,$AB242,$AF242)),"")</f>
        <v/>
      </c>
      <c r="AJ242" s="54">
        <f>IFERROR(IF($A242="","",$R242+$AI242),"")</f>
        <v/>
      </c>
      <c r="AK242" s="53" t="n"/>
      <c r="AL242" s="53" t="n"/>
      <c r="AM242" s="53" t="n"/>
      <c r="AN242" s="53" t="n"/>
      <c r="AO242" s="53" t="n"/>
      <c r="AP242" s="54">
        <f>IFERROR(IF($A242="","",SUM($AK242:$AO242)),"")</f>
        <v/>
      </c>
      <c r="AQ242" s="54">
        <f>IFERROR(IF($A242="","",$AP242-$AJ242),"")</f>
        <v/>
      </c>
      <c r="AR242" s="30">
        <f>IFERROR(IF($A242="","",IF(AND($AQ242&lt;='Dashboard'!$B$11,$AQ242&gt;=0-'Dashboard'!$B$11),"Balanced","Investigate")),"")</f>
        <v/>
      </c>
      <c r="AS242" s="36" t="n"/>
      <c r="AT242" s="36" t="n"/>
      <c r="AU242" s="36" t="n"/>
      <c r="AV242" s="52" t="n"/>
      <c r="AW242" s="36" t="n"/>
      <c r="AX242" s="37">
        <f>IFERROR(IF($A242="","",IF($AS242="","Missing preparer",IF($F242&gt;$E242,"Rooms sold exceed sellable rooms",IF(OR($AQ242&gt;'Dashboard'!$B$11,$AQ242&lt;0-'Dashboard'!$B$11),"Reconciliation exception","OK")))),"")</f>
        <v/>
      </c>
    </row>
    <row r="243">
      <c r="A243" s="52" t="n"/>
      <c r="B243" s="30">
        <f>IFERROR(IF($A243="","",VLOOKUP(MOD($A243-DATE(2026,1,5),7),'Instructions'!$H$2:$I$8,2,0)),"")</f>
        <v/>
      </c>
      <c r="C243" s="31" t="n"/>
      <c r="D243" s="31" t="n"/>
      <c r="E243" s="32">
        <f>IFERROR(IF($A243="","",MAX(0,$C243-$D243)),"")</f>
        <v/>
      </c>
      <c r="F243" s="31" t="n"/>
      <c r="G243" s="31" t="n"/>
      <c r="H243" s="33">
        <f>IFERROR(IF($A243="","",$F243/$E243),"")</f>
        <v/>
      </c>
      <c r="I243" s="53" t="n"/>
      <c r="J243" s="53" t="n"/>
      <c r="K243" s="53" t="n"/>
      <c r="L243" s="53" t="n"/>
      <c r="M243" s="53" t="n"/>
      <c r="N243" s="53" t="n"/>
      <c r="O243" s="54">
        <f>IFERROR(IF($A243="","",SUM($I243:$N243)),"")</f>
        <v/>
      </c>
      <c r="P243" s="53" t="n"/>
      <c r="Q243" s="53" t="n"/>
      <c r="R243" s="54">
        <f>IFERROR(IF($A243="","",$O243-$P243+$Q243),"")</f>
        <v/>
      </c>
      <c r="S243" s="54">
        <f>IFERROR(IF($A243="","",SUM($J243:$K243)),"")</f>
        <v/>
      </c>
      <c r="T243" s="54">
        <f>IFERROR(IF($A243="","",SUM($L243:$N243)),"")</f>
        <v/>
      </c>
      <c r="U243" s="54">
        <f>IFERROR(IF($A243="","",$I243/$F243),"")</f>
        <v/>
      </c>
      <c r="V243" s="54">
        <f>IFERROR(IF($A243="","",$I243/$C243),"")</f>
        <v/>
      </c>
      <c r="W243" s="53" t="n"/>
      <c r="X243" s="53" t="n"/>
      <c r="Y243" s="53" t="n"/>
      <c r="Z243" s="54">
        <f>IFERROR(IF($A243="","",$W243*'Dashboard'!$B$12),"")</f>
        <v/>
      </c>
      <c r="AA243" s="54">
        <f>IFERROR(IF($A243="","",$Y243-$Z243),"")</f>
        <v/>
      </c>
      <c r="AB243" s="53" t="n"/>
      <c r="AC243" s="54">
        <f>IFERROR(IF($A243="","",$X243*'Dashboard'!$B$13),"")</f>
        <v/>
      </c>
      <c r="AD243" s="54">
        <f>IFERROR(IF($A243="","",$AB243-$AC243),"")</f>
        <v/>
      </c>
      <c r="AE243" s="53" t="n"/>
      <c r="AF243" s="53" t="n"/>
      <c r="AG243" s="54">
        <f>IFERROR(IF($A243="","",$AE243*'Dashboard'!$B$14),"")</f>
        <v/>
      </c>
      <c r="AH243" s="54">
        <f>IFERROR(IF($A243="","",$AF243-$AG243),"")</f>
        <v/>
      </c>
      <c r="AI243" s="54">
        <f>IFERROR(IF($A243="","",SUM($Y243,$AB243,$AF243)),"")</f>
        <v/>
      </c>
      <c r="AJ243" s="54">
        <f>IFERROR(IF($A243="","",$R243+$AI243),"")</f>
        <v/>
      </c>
      <c r="AK243" s="53" t="n"/>
      <c r="AL243" s="53" t="n"/>
      <c r="AM243" s="53" t="n"/>
      <c r="AN243" s="53" t="n"/>
      <c r="AO243" s="53" t="n"/>
      <c r="AP243" s="54">
        <f>IFERROR(IF($A243="","",SUM($AK243:$AO243)),"")</f>
        <v/>
      </c>
      <c r="AQ243" s="54">
        <f>IFERROR(IF($A243="","",$AP243-$AJ243),"")</f>
        <v/>
      </c>
      <c r="AR243" s="30">
        <f>IFERROR(IF($A243="","",IF(AND($AQ243&lt;='Dashboard'!$B$11,$AQ243&gt;=0-'Dashboard'!$B$11),"Balanced","Investigate")),"")</f>
        <v/>
      </c>
      <c r="AS243" s="36" t="n"/>
      <c r="AT243" s="36" t="n"/>
      <c r="AU243" s="36" t="n"/>
      <c r="AV243" s="52" t="n"/>
      <c r="AW243" s="36" t="n"/>
      <c r="AX243" s="37">
        <f>IFERROR(IF($A243="","",IF($AS243="","Missing preparer",IF($F243&gt;$E243,"Rooms sold exceed sellable rooms",IF(OR($AQ243&gt;'Dashboard'!$B$11,$AQ243&lt;0-'Dashboard'!$B$11),"Reconciliation exception","OK")))),"")</f>
        <v/>
      </c>
    </row>
    <row r="244">
      <c r="A244" s="52" t="n"/>
      <c r="B244" s="30">
        <f>IFERROR(IF($A244="","",VLOOKUP(MOD($A244-DATE(2026,1,5),7),'Instructions'!$H$2:$I$8,2,0)),"")</f>
        <v/>
      </c>
      <c r="C244" s="31" t="n"/>
      <c r="D244" s="31" t="n"/>
      <c r="E244" s="32">
        <f>IFERROR(IF($A244="","",MAX(0,$C244-$D244)),"")</f>
        <v/>
      </c>
      <c r="F244" s="31" t="n"/>
      <c r="G244" s="31" t="n"/>
      <c r="H244" s="33">
        <f>IFERROR(IF($A244="","",$F244/$E244),"")</f>
        <v/>
      </c>
      <c r="I244" s="53" t="n"/>
      <c r="J244" s="53" t="n"/>
      <c r="K244" s="53" t="n"/>
      <c r="L244" s="53" t="n"/>
      <c r="M244" s="53" t="n"/>
      <c r="N244" s="53" t="n"/>
      <c r="O244" s="54">
        <f>IFERROR(IF($A244="","",SUM($I244:$N244)),"")</f>
        <v/>
      </c>
      <c r="P244" s="53" t="n"/>
      <c r="Q244" s="53" t="n"/>
      <c r="R244" s="54">
        <f>IFERROR(IF($A244="","",$O244-$P244+$Q244),"")</f>
        <v/>
      </c>
      <c r="S244" s="54">
        <f>IFERROR(IF($A244="","",SUM($J244:$K244)),"")</f>
        <v/>
      </c>
      <c r="T244" s="54">
        <f>IFERROR(IF($A244="","",SUM($L244:$N244)),"")</f>
        <v/>
      </c>
      <c r="U244" s="54">
        <f>IFERROR(IF($A244="","",$I244/$F244),"")</f>
        <v/>
      </c>
      <c r="V244" s="54">
        <f>IFERROR(IF($A244="","",$I244/$C244),"")</f>
        <v/>
      </c>
      <c r="W244" s="53" t="n"/>
      <c r="X244" s="53" t="n"/>
      <c r="Y244" s="53" t="n"/>
      <c r="Z244" s="54">
        <f>IFERROR(IF($A244="","",$W244*'Dashboard'!$B$12),"")</f>
        <v/>
      </c>
      <c r="AA244" s="54">
        <f>IFERROR(IF($A244="","",$Y244-$Z244),"")</f>
        <v/>
      </c>
      <c r="AB244" s="53" t="n"/>
      <c r="AC244" s="54">
        <f>IFERROR(IF($A244="","",$X244*'Dashboard'!$B$13),"")</f>
        <v/>
      </c>
      <c r="AD244" s="54">
        <f>IFERROR(IF($A244="","",$AB244-$AC244),"")</f>
        <v/>
      </c>
      <c r="AE244" s="53" t="n"/>
      <c r="AF244" s="53" t="n"/>
      <c r="AG244" s="54">
        <f>IFERROR(IF($A244="","",$AE244*'Dashboard'!$B$14),"")</f>
        <v/>
      </c>
      <c r="AH244" s="54">
        <f>IFERROR(IF($A244="","",$AF244-$AG244),"")</f>
        <v/>
      </c>
      <c r="AI244" s="54">
        <f>IFERROR(IF($A244="","",SUM($Y244,$AB244,$AF244)),"")</f>
        <v/>
      </c>
      <c r="AJ244" s="54">
        <f>IFERROR(IF($A244="","",$R244+$AI244),"")</f>
        <v/>
      </c>
      <c r="AK244" s="53" t="n"/>
      <c r="AL244" s="53" t="n"/>
      <c r="AM244" s="53" t="n"/>
      <c r="AN244" s="53" t="n"/>
      <c r="AO244" s="53" t="n"/>
      <c r="AP244" s="54">
        <f>IFERROR(IF($A244="","",SUM($AK244:$AO244)),"")</f>
        <v/>
      </c>
      <c r="AQ244" s="54">
        <f>IFERROR(IF($A244="","",$AP244-$AJ244),"")</f>
        <v/>
      </c>
      <c r="AR244" s="30">
        <f>IFERROR(IF($A244="","",IF(AND($AQ244&lt;='Dashboard'!$B$11,$AQ244&gt;=0-'Dashboard'!$B$11),"Balanced","Investigate")),"")</f>
        <v/>
      </c>
      <c r="AS244" s="36" t="n"/>
      <c r="AT244" s="36" t="n"/>
      <c r="AU244" s="36" t="n"/>
      <c r="AV244" s="52" t="n"/>
      <c r="AW244" s="36" t="n"/>
      <c r="AX244" s="37">
        <f>IFERROR(IF($A244="","",IF($AS244="","Missing preparer",IF($F244&gt;$E244,"Rooms sold exceed sellable rooms",IF(OR($AQ244&gt;'Dashboard'!$B$11,$AQ244&lt;0-'Dashboard'!$B$11),"Reconciliation exception","OK")))),"")</f>
        <v/>
      </c>
    </row>
    <row r="245">
      <c r="A245" s="52" t="n"/>
      <c r="B245" s="30">
        <f>IFERROR(IF($A245="","",VLOOKUP(MOD($A245-DATE(2026,1,5),7),'Instructions'!$H$2:$I$8,2,0)),"")</f>
        <v/>
      </c>
      <c r="C245" s="31" t="n"/>
      <c r="D245" s="31" t="n"/>
      <c r="E245" s="32">
        <f>IFERROR(IF($A245="","",MAX(0,$C245-$D245)),"")</f>
        <v/>
      </c>
      <c r="F245" s="31" t="n"/>
      <c r="G245" s="31" t="n"/>
      <c r="H245" s="33">
        <f>IFERROR(IF($A245="","",$F245/$E245),"")</f>
        <v/>
      </c>
      <c r="I245" s="53" t="n"/>
      <c r="J245" s="53" t="n"/>
      <c r="K245" s="53" t="n"/>
      <c r="L245" s="53" t="n"/>
      <c r="M245" s="53" t="n"/>
      <c r="N245" s="53" t="n"/>
      <c r="O245" s="54">
        <f>IFERROR(IF($A245="","",SUM($I245:$N245)),"")</f>
        <v/>
      </c>
      <c r="P245" s="53" t="n"/>
      <c r="Q245" s="53" t="n"/>
      <c r="R245" s="54">
        <f>IFERROR(IF($A245="","",$O245-$P245+$Q245),"")</f>
        <v/>
      </c>
      <c r="S245" s="54">
        <f>IFERROR(IF($A245="","",SUM($J245:$K245)),"")</f>
        <v/>
      </c>
      <c r="T245" s="54">
        <f>IFERROR(IF($A245="","",SUM($L245:$N245)),"")</f>
        <v/>
      </c>
      <c r="U245" s="54">
        <f>IFERROR(IF($A245="","",$I245/$F245),"")</f>
        <v/>
      </c>
      <c r="V245" s="54">
        <f>IFERROR(IF($A245="","",$I245/$C245),"")</f>
        <v/>
      </c>
      <c r="W245" s="53" t="n"/>
      <c r="X245" s="53" t="n"/>
      <c r="Y245" s="53" t="n"/>
      <c r="Z245" s="54">
        <f>IFERROR(IF($A245="","",$W245*'Dashboard'!$B$12),"")</f>
        <v/>
      </c>
      <c r="AA245" s="54">
        <f>IFERROR(IF($A245="","",$Y245-$Z245),"")</f>
        <v/>
      </c>
      <c r="AB245" s="53" t="n"/>
      <c r="AC245" s="54">
        <f>IFERROR(IF($A245="","",$X245*'Dashboard'!$B$13),"")</f>
        <v/>
      </c>
      <c r="AD245" s="54">
        <f>IFERROR(IF($A245="","",$AB245-$AC245),"")</f>
        <v/>
      </c>
      <c r="AE245" s="53" t="n"/>
      <c r="AF245" s="53" t="n"/>
      <c r="AG245" s="54">
        <f>IFERROR(IF($A245="","",$AE245*'Dashboard'!$B$14),"")</f>
        <v/>
      </c>
      <c r="AH245" s="54">
        <f>IFERROR(IF($A245="","",$AF245-$AG245),"")</f>
        <v/>
      </c>
      <c r="AI245" s="54">
        <f>IFERROR(IF($A245="","",SUM($Y245,$AB245,$AF245)),"")</f>
        <v/>
      </c>
      <c r="AJ245" s="54">
        <f>IFERROR(IF($A245="","",$R245+$AI245),"")</f>
        <v/>
      </c>
      <c r="AK245" s="53" t="n"/>
      <c r="AL245" s="53" t="n"/>
      <c r="AM245" s="53" t="n"/>
      <c r="AN245" s="53" t="n"/>
      <c r="AO245" s="53" t="n"/>
      <c r="AP245" s="54">
        <f>IFERROR(IF($A245="","",SUM($AK245:$AO245)),"")</f>
        <v/>
      </c>
      <c r="AQ245" s="54">
        <f>IFERROR(IF($A245="","",$AP245-$AJ245),"")</f>
        <v/>
      </c>
      <c r="AR245" s="30">
        <f>IFERROR(IF($A245="","",IF(AND($AQ245&lt;='Dashboard'!$B$11,$AQ245&gt;=0-'Dashboard'!$B$11),"Balanced","Investigate")),"")</f>
        <v/>
      </c>
      <c r="AS245" s="36" t="n"/>
      <c r="AT245" s="36" t="n"/>
      <c r="AU245" s="36" t="n"/>
      <c r="AV245" s="52" t="n"/>
      <c r="AW245" s="36" t="n"/>
      <c r="AX245" s="37">
        <f>IFERROR(IF($A245="","",IF($AS245="","Missing preparer",IF($F245&gt;$E245,"Rooms sold exceed sellable rooms",IF(OR($AQ245&gt;'Dashboard'!$B$11,$AQ245&lt;0-'Dashboard'!$B$11),"Reconciliation exception","OK")))),"")</f>
        <v/>
      </c>
    </row>
    <row r="246">
      <c r="A246" s="52" t="n"/>
      <c r="B246" s="30">
        <f>IFERROR(IF($A246="","",VLOOKUP(MOD($A246-DATE(2026,1,5),7),'Instructions'!$H$2:$I$8,2,0)),"")</f>
        <v/>
      </c>
      <c r="C246" s="31" t="n"/>
      <c r="D246" s="31" t="n"/>
      <c r="E246" s="32">
        <f>IFERROR(IF($A246="","",MAX(0,$C246-$D246)),"")</f>
        <v/>
      </c>
      <c r="F246" s="31" t="n"/>
      <c r="G246" s="31" t="n"/>
      <c r="H246" s="33">
        <f>IFERROR(IF($A246="","",$F246/$E246),"")</f>
        <v/>
      </c>
      <c r="I246" s="53" t="n"/>
      <c r="J246" s="53" t="n"/>
      <c r="K246" s="53" t="n"/>
      <c r="L246" s="53" t="n"/>
      <c r="M246" s="53" t="n"/>
      <c r="N246" s="53" t="n"/>
      <c r="O246" s="54">
        <f>IFERROR(IF($A246="","",SUM($I246:$N246)),"")</f>
        <v/>
      </c>
      <c r="P246" s="53" t="n"/>
      <c r="Q246" s="53" t="n"/>
      <c r="R246" s="54">
        <f>IFERROR(IF($A246="","",$O246-$P246+$Q246),"")</f>
        <v/>
      </c>
      <c r="S246" s="54">
        <f>IFERROR(IF($A246="","",SUM($J246:$K246)),"")</f>
        <v/>
      </c>
      <c r="T246" s="54">
        <f>IFERROR(IF($A246="","",SUM($L246:$N246)),"")</f>
        <v/>
      </c>
      <c r="U246" s="54">
        <f>IFERROR(IF($A246="","",$I246/$F246),"")</f>
        <v/>
      </c>
      <c r="V246" s="54">
        <f>IFERROR(IF($A246="","",$I246/$C246),"")</f>
        <v/>
      </c>
      <c r="W246" s="53" t="n"/>
      <c r="X246" s="53" t="n"/>
      <c r="Y246" s="53" t="n"/>
      <c r="Z246" s="54">
        <f>IFERROR(IF($A246="","",$W246*'Dashboard'!$B$12),"")</f>
        <v/>
      </c>
      <c r="AA246" s="54">
        <f>IFERROR(IF($A246="","",$Y246-$Z246),"")</f>
        <v/>
      </c>
      <c r="AB246" s="53" t="n"/>
      <c r="AC246" s="54">
        <f>IFERROR(IF($A246="","",$X246*'Dashboard'!$B$13),"")</f>
        <v/>
      </c>
      <c r="AD246" s="54">
        <f>IFERROR(IF($A246="","",$AB246-$AC246),"")</f>
        <v/>
      </c>
      <c r="AE246" s="53" t="n"/>
      <c r="AF246" s="53" t="n"/>
      <c r="AG246" s="54">
        <f>IFERROR(IF($A246="","",$AE246*'Dashboard'!$B$14),"")</f>
        <v/>
      </c>
      <c r="AH246" s="54">
        <f>IFERROR(IF($A246="","",$AF246-$AG246),"")</f>
        <v/>
      </c>
      <c r="AI246" s="54">
        <f>IFERROR(IF($A246="","",SUM($Y246,$AB246,$AF246)),"")</f>
        <v/>
      </c>
      <c r="AJ246" s="54">
        <f>IFERROR(IF($A246="","",$R246+$AI246),"")</f>
        <v/>
      </c>
      <c r="AK246" s="53" t="n"/>
      <c r="AL246" s="53" t="n"/>
      <c r="AM246" s="53" t="n"/>
      <c r="AN246" s="53" t="n"/>
      <c r="AO246" s="53" t="n"/>
      <c r="AP246" s="54">
        <f>IFERROR(IF($A246="","",SUM($AK246:$AO246)),"")</f>
        <v/>
      </c>
      <c r="AQ246" s="54">
        <f>IFERROR(IF($A246="","",$AP246-$AJ246),"")</f>
        <v/>
      </c>
      <c r="AR246" s="30">
        <f>IFERROR(IF($A246="","",IF(AND($AQ246&lt;='Dashboard'!$B$11,$AQ246&gt;=0-'Dashboard'!$B$11),"Balanced","Investigate")),"")</f>
        <v/>
      </c>
      <c r="AS246" s="36" t="n"/>
      <c r="AT246" s="36" t="n"/>
      <c r="AU246" s="36" t="n"/>
      <c r="AV246" s="52" t="n"/>
      <c r="AW246" s="36" t="n"/>
      <c r="AX246" s="37">
        <f>IFERROR(IF($A246="","",IF($AS246="","Missing preparer",IF($F246&gt;$E246,"Rooms sold exceed sellable rooms",IF(OR($AQ246&gt;'Dashboard'!$B$11,$AQ246&lt;0-'Dashboard'!$B$11),"Reconciliation exception","OK")))),"")</f>
        <v/>
      </c>
    </row>
    <row r="247">
      <c r="A247" s="52" t="n"/>
      <c r="B247" s="30">
        <f>IFERROR(IF($A247="","",VLOOKUP(MOD($A247-DATE(2026,1,5),7),'Instructions'!$H$2:$I$8,2,0)),"")</f>
        <v/>
      </c>
      <c r="C247" s="31" t="n"/>
      <c r="D247" s="31" t="n"/>
      <c r="E247" s="32">
        <f>IFERROR(IF($A247="","",MAX(0,$C247-$D247)),"")</f>
        <v/>
      </c>
      <c r="F247" s="31" t="n"/>
      <c r="G247" s="31" t="n"/>
      <c r="H247" s="33">
        <f>IFERROR(IF($A247="","",$F247/$E247),"")</f>
        <v/>
      </c>
      <c r="I247" s="53" t="n"/>
      <c r="J247" s="53" t="n"/>
      <c r="K247" s="53" t="n"/>
      <c r="L247" s="53" t="n"/>
      <c r="M247" s="53" t="n"/>
      <c r="N247" s="53" t="n"/>
      <c r="O247" s="54">
        <f>IFERROR(IF($A247="","",SUM($I247:$N247)),"")</f>
        <v/>
      </c>
      <c r="P247" s="53" t="n"/>
      <c r="Q247" s="53" t="n"/>
      <c r="R247" s="54">
        <f>IFERROR(IF($A247="","",$O247-$P247+$Q247),"")</f>
        <v/>
      </c>
      <c r="S247" s="54">
        <f>IFERROR(IF($A247="","",SUM($J247:$K247)),"")</f>
        <v/>
      </c>
      <c r="T247" s="54">
        <f>IFERROR(IF($A247="","",SUM($L247:$N247)),"")</f>
        <v/>
      </c>
      <c r="U247" s="54">
        <f>IFERROR(IF($A247="","",$I247/$F247),"")</f>
        <v/>
      </c>
      <c r="V247" s="54">
        <f>IFERROR(IF($A247="","",$I247/$C247),"")</f>
        <v/>
      </c>
      <c r="W247" s="53" t="n"/>
      <c r="X247" s="53" t="n"/>
      <c r="Y247" s="53" t="n"/>
      <c r="Z247" s="54">
        <f>IFERROR(IF($A247="","",$W247*'Dashboard'!$B$12),"")</f>
        <v/>
      </c>
      <c r="AA247" s="54">
        <f>IFERROR(IF($A247="","",$Y247-$Z247),"")</f>
        <v/>
      </c>
      <c r="AB247" s="53" t="n"/>
      <c r="AC247" s="54">
        <f>IFERROR(IF($A247="","",$X247*'Dashboard'!$B$13),"")</f>
        <v/>
      </c>
      <c r="AD247" s="54">
        <f>IFERROR(IF($A247="","",$AB247-$AC247),"")</f>
        <v/>
      </c>
      <c r="AE247" s="53" t="n"/>
      <c r="AF247" s="53" t="n"/>
      <c r="AG247" s="54">
        <f>IFERROR(IF($A247="","",$AE247*'Dashboard'!$B$14),"")</f>
        <v/>
      </c>
      <c r="AH247" s="54">
        <f>IFERROR(IF($A247="","",$AF247-$AG247),"")</f>
        <v/>
      </c>
      <c r="AI247" s="54">
        <f>IFERROR(IF($A247="","",SUM($Y247,$AB247,$AF247)),"")</f>
        <v/>
      </c>
      <c r="AJ247" s="54">
        <f>IFERROR(IF($A247="","",$R247+$AI247),"")</f>
        <v/>
      </c>
      <c r="AK247" s="53" t="n"/>
      <c r="AL247" s="53" t="n"/>
      <c r="AM247" s="53" t="n"/>
      <c r="AN247" s="53" t="n"/>
      <c r="AO247" s="53" t="n"/>
      <c r="AP247" s="54">
        <f>IFERROR(IF($A247="","",SUM($AK247:$AO247)),"")</f>
        <v/>
      </c>
      <c r="AQ247" s="54">
        <f>IFERROR(IF($A247="","",$AP247-$AJ247),"")</f>
        <v/>
      </c>
      <c r="AR247" s="30">
        <f>IFERROR(IF($A247="","",IF(AND($AQ247&lt;='Dashboard'!$B$11,$AQ247&gt;=0-'Dashboard'!$B$11),"Balanced","Investigate")),"")</f>
        <v/>
      </c>
      <c r="AS247" s="36" t="n"/>
      <c r="AT247" s="36" t="n"/>
      <c r="AU247" s="36" t="n"/>
      <c r="AV247" s="52" t="n"/>
      <c r="AW247" s="36" t="n"/>
      <c r="AX247" s="37">
        <f>IFERROR(IF($A247="","",IF($AS247="","Missing preparer",IF($F247&gt;$E247,"Rooms sold exceed sellable rooms",IF(OR($AQ247&gt;'Dashboard'!$B$11,$AQ247&lt;0-'Dashboard'!$B$11),"Reconciliation exception","OK")))),"")</f>
        <v/>
      </c>
    </row>
    <row r="248">
      <c r="A248" s="52" t="n"/>
      <c r="B248" s="30">
        <f>IFERROR(IF($A248="","",VLOOKUP(MOD($A248-DATE(2026,1,5),7),'Instructions'!$H$2:$I$8,2,0)),"")</f>
        <v/>
      </c>
      <c r="C248" s="31" t="n"/>
      <c r="D248" s="31" t="n"/>
      <c r="E248" s="32">
        <f>IFERROR(IF($A248="","",MAX(0,$C248-$D248)),"")</f>
        <v/>
      </c>
      <c r="F248" s="31" t="n"/>
      <c r="G248" s="31" t="n"/>
      <c r="H248" s="33">
        <f>IFERROR(IF($A248="","",$F248/$E248),"")</f>
        <v/>
      </c>
      <c r="I248" s="53" t="n"/>
      <c r="J248" s="53" t="n"/>
      <c r="K248" s="53" t="n"/>
      <c r="L248" s="53" t="n"/>
      <c r="M248" s="53" t="n"/>
      <c r="N248" s="53" t="n"/>
      <c r="O248" s="54">
        <f>IFERROR(IF($A248="","",SUM($I248:$N248)),"")</f>
        <v/>
      </c>
      <c r="P248" s="53" t="n"/>
      <c r="Q248" s="53" t="n"/>
      <c r="R248" s="54">
        <f>IFERROR(IF($A248="","",$O248-$P248+$Q248),"")</f>
        <v/>
      </c>
      <c r="S248" s="54">
        <f>IFERROR(IF($A248="","",SUM($J248:$K248)),"")</f>
        <v/>
      </c>
      <c r="T248" s="54">
        <f>IFERROR(IF($A248="","",SUM($L248:$N248)),"")</f>
        <v/>
      </c>
      <c r="U248" s="54">
        <f>IFERROR(IF($A248="","",$I248/$F248),"")</f>
        <v/>
      </c>
      <c r="V248" s="54">
        <f>IFERROR(IF($A248="","",$I248/$C248),"")</f>
        <v/>
      </c>
      <c r="W248" s="53" t="n"/>
      <c r="X248" s="53" t="n"/>
      <c r="Y248" s="53" t="n"/>
      <c r="Z248" s="54">
        <f>IFERROR(IF($A248="","",$W248*'Dashboard'!$B$12),"")</f>
        <v/>
      </c>
      <c r="AA248" s="54">
        <f>IFERROR(IF($A248="","",$Y248-$Z248),"")</f>
        <v/>
      </c>
      <c r="AB248" s="53" t="n"/>
      <c r="AC248" s="54">
        <f>IFERROR(IF($A248="","",$X248*'Dashboard'!$B$13),"")</f>
        <v/>
      </c>
      <c r="AD248" s="54">
        <f>IFERROR(IF($A248="","",$AB248-$AC248),"")</f>
        <v/>
      </c>
      <c r="AE248" s="53" t="n"/>
      <c r="AF248" s="53" t="n"/>
      <c r="AG248" s="54">
        <f>IFERROR(IF($A248="","",$AE248*'Dashboard'!$B$14),"")</f>
        <v/>
      </c>
      <c r="AH248" s="54">
        <f>IFERROR(IF($A248="","",$AF248-$AG248),"")</f>
        <v/>
      </c>
      <c r="AI248" s="54">
        <f>IFERROR(IF($A248="","",SUM($Y248,$AB248,$AF248)),"")</f>
        <v/>
      </c>
      <c r="AJ248" s="54">
        <f>IFERROR(IF($A248="","",$R248+$AI248),"")</f>
        <v/>
      </c>
      <c r="AK248" s="53" t="n"/>
      <c r="AL248" s="53" t="n"/>
      <c r="AM248" s="53" t="n"/>
      <c r="AN248" s="53" t="n"/>
      <c r="AO248" s="53" t="n"/>
      <c r="AP248" s="54">
        <f>IFERROR(IF($A248="","",SUM($AK248:$AO248)),"")</f>
        <v/>
      </c>
      <c r="AQ248" s="54">
        <f>IFERROR(IF($A248="","",$AP248-$AJ248),"")</f>
        <v/>
      </c>
      <c r="AR248" s="30">
        <f>IFERROR(IF($A248="","",IF(AND($AQ248&lt;='Dashboard'!$B$11,$AQ248&gt;=0-'Dashboard'!$B$11),"Balanced","Investigate")),"")</f>
        <v/>
      </c>
      <c r="AS248" s="36" t="n"/>
      <c r="AT248" s="36" t="n"/>
      <c r="AU248" s="36" t="n"/>
      <c r="AV248" s="52" t="n"/>
      <c r="AW248" s="36" t="n"/>
      <c r="AX248" s="37">
        <f>IFERROR(IF($A248="","",IF($AS248="","Missing preparer",IF($F248&gt;$E248,"Rooms sold exceed sellable rooms",IF(OR($AQ248&gt;'Dashboard'!$B$11,$AQ248&lt;0-'Dashboard'!$B$11),"Reconciliation exception","OK")))),"")</f>
        <v/>
      </c>
    </row>
    <row r="249">
      <c r="A249" s="52" t="n"/>
      <c r="B249" s="30">
        <f>IFERROR(IF($A249="","",VLOOKUP(MOD($A249-DATE(2026,1,5),7),'Instructions'!$H$2:$I$8,2,0)),"")</f>
        <v/>
      </c>
      <c r="C249" s="31" t="n"/>
      <c r="D249" s="31" t="n"/>
      <c r="E249" s="32">
        <f>IFERROR(IF($A249="","",MAX(0,$C249-$D249)),"")</f>
        <v/>
      </c>
      <c r="F249" s="31" t="n"/>
      <c r="G249" s="31" t="n"/>
      <c r="H249" s="33">
        <f>IFERROR(IF($A249="","",$F249/$E249),"")</f>
        <v/>
      </c>
      <c r="I249" s="53" t="n"/>
      <c r="J249" s="53" t="n"/>
      <c r="K249" s="53" t="n"/>
      <c r="L249" s="53" t="n"/>
      <c r="M249" s="53" t="n"/>
      <c r="N249" s="53" t="n"/>
      <c r="O249" s="54">
        <f>IFERROR(IF($A249="","",SUM($I249:$N249)),"")</f>
        <v/>
      </c>
      <c r="P249" s="53" t="n"/>
      <c r="Q249" s="53" t="n"/>
      <c r="R249" s="54">
        <f>IFERROR(IF($A249="","",$O249-$P249+$Q249),"")</f>
        <v/>
      </c>
      <c r="S249" s="54">
        <f>IFERROR(IF($A249="","",SUM($J249:$K249)),"")</f>
        <v/>
      </c>
      <c r="T249" s="54">
        <f>IFERROR(IF($A249="","",SUM($L249:$N249)),"")</f>
        <v/>
      </c>
      <c r="U249" s="54">
        <f>IFERROR(IF($A249="","",$I249/$F249),"")</f>
        <v/>
      </c>
      <c r="V249" s="54">
        <f>IFERROR(IF($A249="","",$I249/$C249),"")</f>
        <v/>
      </c>
      <c r="W249" s="53" t="n"/>
      <c r="X249" s="53" t="n"/>
      <c r="Y249" s="53" t="n"/>
      <c r="Z249" s="54">
        <f>IFERROR(IF($A249="","",$W249*'Dashboard'!$B$12),"")</f>
        <v/>
      </c>
      <c r="AA249" s="54">
        <f>IFERROR(IF($A249="","",$Y249-$Z249),"")</f>
        <v/>
      </c>
      <c r="AB249" s="53" t="n"/>
      <c r="AC249" s="54">
        <f>IFERROR(IF($A249="","",$X249*'Dashboard'!$B$13),"")</f>
        <v/>
      </c>
      <c r="AD249" s="54">
        <f>IFERROR(IF($A249="","",$AB249-$AC249),"")</f>
        <v/>
      </c>
      <c r="AE249" s="53" t="n"/>
      <c r="AF249" s="53" t="n"/>
      <c r="AG249" s="54">
        <f>IFERROR(IF($A249="","",$AE249*'Dashboard'!$B$14),"")</f>
        <v/>
      </c>
      <c r="AH249" s="54">
        <f>IFERROR(IF($A249="","",$AF249-$AG249),"")</f>
        <v/>
      </c>
      <c r="AI249" s="54">
        <f>IFERROR(IF($A249="","",SUM($Y249,$AB249,$AF249)),"")</f>
        <v/>
      </c>
      <c r="AJ249" s="54">
        <f>IFERROR(IF($A249="","",$R249+$AI249),"")</f>
        <v/>
      </c>
      <c r="AK249" s="53" t="n"/>
      <c r="AL249" s="53" t="n"/>
      <c r="AM249" s="53" t="n"/>
      <c r="AN249" s="53" t="n"/>
      <c r="AO249" s="53" t="n"/>
      <c r="AP249" s="54">
        <f>IFERROR(IF($A249="","",SUM($AK249:$AO249)),"")</f>
        <v/>
      </c>
      <c r="AQ249" s="54">
        <f>IFERROR(IF($A249="","",$AP249-$AJ249),"")</f>
        <v/>
      </c>
      <c r="AR249" s="30">
        <f>IFERROR(IF($A249="","",IF(AND($AQ249&lt;='Dashboard'!$B$11,$AQ249&gt;=0-'Dashboard'!$B$11),"Balanced","Investigate")),"")</f>
        <v/>
      </c>
      <c r="AS249" s="36" t="n"/>
      <c r="AT249" s="36" t="n"/>
      <c r="AU249" s="36" t="n"/>
      <c r="AV249" s="52" t="n"/>
      <c r="AW249" s="36" t="n"/>
      <c r="AX249" s="37">
        <f>IFERROR(IF($A249="","",IF($AS249="","Missing preparer",IF($F249&gt;$E249,"Rooms sold exceed sellable rooms",IF(OR($AQ249&gt;'Dashboard'!$B$11,$AQ249&lt;0-'Dashboard'!$B$11),"Reconciliation exception","OK")))),"")</f>
        <v/>
      </c>
    </row>
    <row r="250">
      <c r="A250" s="52" t="n"/>
      <c r="B250" s="30">
        <f>IFERROR(IF($A250="","",VLOOKUP(MOD($A250-DATE(2026,1,5),7),'Instructions'!$H$2:$I$8,2,0)),"")</f>
        <v/>
      </c>
      <c r="C250" s="31" t="n"/>
      <c r="D250" s="31" t="n"/>
      <c r="E250" s="32">
        <f>IFERROR(IF($A250="","",MAX(0,$C250-$D250)),"")</f>
        <v/>
      </c>
      <c r="F250" s="31" t="n"/>
      <c r="G250" s="31" t="n"/>
      <c r="H250" s="33">
        <f>IFERROR(IF($A250="","",$F250/$E250),"")</f>
        <v/>
      </c>
      <c r="I250" s="53" t="n"/>
      <c r="J250" s="53" t="n"/>
      <c r="K250" s="53" t="n"/>
      <c r="L250" s="53" t="n"/>
      <c r="M250" s="53" t="n"/>
      <c r="N250" s="53" t="n"/>
      <c r="O250" s="54">
        <f>IFERROR(IF($A250="","",SUM($I250:$N250)),"")</f>
        <v/>
      </c>
      <c r="P250" s="53" t="n"/>
      <c r="Q250" s="53" t="n"/>
      <c r="R250" s="54">
        <f>IFERROR(IF($A250="","",$O250-$P250+$Q250),"")</f>
        <v/>
      </c>
      <c r="S250" s="54">
        <f>IFERROR(IF($A250="","",SUM($J250:$K250)),"")</f>
        <v/>
      </c>
      <c r="T250" s="54">
        <f>IFERROR(IF($A250="","",SUM($L250:$N250)),"")</f>
        <v/>
      </c>
      <c r="U250" s="54">
        <f>IFERROR(IF($A250="","",$I250/$F250),"")</f>
        <v/>
      </c>
      <c r="V250" s="54">
        <f>IFERROR(IF($A250="","",$I250/$C250),"")</f>
        <v/>
      </c>
      <c r="W250" s="53" t="n"/>
      <c r="X250" s="53" t="n"/>
      <c r="Y250" s="53" t="n"/>
      <c r="Z250" s="54">
        <f>IFERROR(IF($A250="","",$W250*'Dashboard'!$B$12),"")</f>
        <v/>
      </c>
      <c r="AA250" s="54">
        <f>IFERROR(IF($A250="","",$Y250-$Z250),"")</f>
        <v/>
      </c>
      <c r="AB250" s="53" t="n"/>
      <c r="AC250" s="54">
        <f>IFERROR(IF($A250="","",$X250*'Dashboard'!$B$13),"")</f>
        <v/>
      </c>
      <c r="AD250" s="54">
        <f>IFERROR(IF($A250="","",$AB250-$AC250),"")</f>
        <v/>
      </c>
      <c r="AE250" s="53" t="n"/>
      <c r="AF250" s="53" t="n"/>
      <c r="AG250" s="54">
        <f>IFERROR(IF($A250="","",$AE250*'Dashboard'!$B$14),"")</f>
        <v/>
      </c>
      <c r="AH250" s="54">
        <f>IFERROR(IF($A250="","",$AF250-$AG250),"")</f>
        <v/>
      </c>
      <c r="AI250" s="54">
        <f>IFERROR(IF($A250="","",SUM($Y250,$AB250,$AF250)),"")</f>
        <v/>
      </c>
      <c r="AJ250" s="54">
        <f>IFERROR(IF($A250="","",$R250+$AI250),"")</f>
        <v/>
      </c>
      <c r="AK250" s="53" t="n"/>
      <c r="AL250" s="53" t="n"/>
      <c r="AM250" s="53" t="n"/>
      <c r="AN250" s="53" t="n"/>
      <c r="AO250" s="53" t="n"/>
      <c r="AP250" s="54">
        <f>IFERROR(IF($A250="","",SUM($AK250:$AO250)),"")</f>
        <v/>
      </c>
      <c r="AQ250" s="54">
        <f>IFERROR(IF($A250="","",$AP250-$AJ250),"")</f>
        <v/>
      </c>
      <c r="AR250" s="30">
        <f>IFERROR(IF($A250="","",IF(AND($AQ250&lt;='Dashboard'!$B$11,$AQ250&gt;=0-'Dashboard'!$B$11),"Balanced","Investigate")),"")</f>
        <v/>
      </c>
      <c r="AS250" s="36" t="n"/>
      <c r="AT250" s="36" t="n"/>
      <c r="AU250" s="36" t="n"/>
      <c r="AV250" s="52" t="n"/>
      <c r="AW250" s="36" t="n"/>
      <c r="AX250" s="37">
        <f>IFERROR(IF($A250="","",IF($AS250="","Missing preparer",IF($F250&gt;$E250,"Rooms sold exceed sellable rooms",IF(OR($AQ250&gt;'Dashboard'!$B$11,$AQ250&lt;0-'Dashboard'!$B$11),"Reconciliation exception","OK")))),"")</f>
        <v/>
      </c>
    </row>
    <row r="251">
      <c r="A251" s="52" t="n"/>
      <c r="B251" s="30">
        <f>IFERROR(IF($A251="","",VLOOKUP(MOD($A251-DATE(2026,1,5),7),'Instructions'!$H$2:$I$8,2,0)),"")</f>
        <v/>
      </c>
      <c r="C251" s="31" t="n"/>
      <c r="D251" s="31" t="n"/>
      <c r="E251" s="32">
        <f>IFERROR(IF($A251="","",MAX(0,$C251-$D251)),"")</f>
        <v/>
      </c>
      <c r="F251" s="31" t="n"/>
      <c r="G251" s="31" t="n"/>
      <c r="H251" s="33">
        <f>IFERROR(IF($A251="","",$F251/$E251),"")</f>
        <v/>
      </c>
      <c r="I251" s="53" t="n"/>
      <c r="J251" s="53" t="n"/>
      <c r="K251" s="53" t="n"/>
      <c r="L251" s="53" t="n"/>
      <c r="M251" s="53" t="n"/>
      <c r="N251" s="53" t="n"/>
      <c r="O251" s="54">
        <f>IFERROR(IF($A251="","",SUM($I251:$N251)),"")</f>
        <v/>
      </c>
      <c r="P251" s="53" t="n"/>
      <c r="Q251" s="53" t="n"/>
      <c r="R251" s="54">
        <f>IFERROR(IF($A251="","",$O251-$P251+$Q251),"")</f>
        <v/>
      </c>
      <c r="S251" s="54">
        <f>IFERROR(IF($A251="","",SUM($J251:$K251)),"")</f>
        <v/>
      </c>
      <c r="T251" s="54">
        <f>IFERROR(IF($A251="","",SUM($L251:$N251)),"")</f>
        <v/>
      </c>
      <c r="U251" s="54">
        <f>IFERROR(IF($A251="","",$I251/$F251),"")</f>
        <v/>
      </c>
      <c r="V251" s="54">
        <f>IFERROR(IF($A251="","",$I251/$C251),"")</f>
        <v/>
      </c>
      <c r="W251" s="53" t="n"/>
      <c r="X251" s="53" t="n"/>
      <c r="Y251" s="53" t="n"/>
      <c r="Z251" s="54">
        <f>IFERROR(IF($A251="","",$W251*'Dashboard'!$B$12),"")</f>
        <v/>
      </c>
      <c r="AA251" s="54">
        <f>IFERROR(IF($A251="","",$Y251-$Z251),"")</f>
        <v/>
      </c>
      <c r="AB251" s="53" t="n"/>
      <c r="AC251" s="54">
        <f>IFERROR(IF($A251="","",$X251*'Dashboard'!$B$13),"")</f>
        <v/>
      </c>
      <c r="AD251" s="54">
        <f>IFERROR(IF($A251="","",$AB251-$AC251),"")</f>
        <v/>
      </c>
      <c r="AE251" s="53" t="n"/>
      <c r="AF251" s="53" t="n"/>
      <c r="AG251" s="54">
        <f>IFERROR(IF($A251="","",$AE251*'Dashboard'!$B$14),"")</f>
        <v/>
      </c>
      <c r="AH251" s="54">
        <f>IFERROR(IF($A251="","",$AF251-$AG251),"")</f>
        <v/>
      </c>
      <c r="AI251" s="54">
        <f>IFERROR(IF($A251="","",SUM($Y251,$AB251,$AF251)),"")</f>
        <v/>
      </c>
      <c r="AJ251" s="54">
        <f>IFERROR(IF($A251="","",$R251+$AI251),"")</f>
        <v/>
      </c>
      <c r="AK251" s="53" t="n"/>
      <c r="AL251" s="53" t="n"/>
      <c r="AM251" s="53" t="n"/>
      <c r="AN251" s="53" t="n"/>
      <c r="AO251" s="53" t="n"/>
      <c r="AP251" s="54">
        <f>IFERROR(IF($A251="","",SUM($AK251:$AO251)),"")</f>
        <v/>
      </c>
      <c r="AQ251" s="54">
        <f>IFERROR(IF($A251="","",$AP251-$AJ251),"")</f>
        <v/>
      </c>
      <c r="AR251" s="30">
        <f>IFERROR(IF($A251="","",IF(AND($AQ251&lt;='Dashboard'!$B$11,$AQ251&gt;=0-'Dashboard'!$B$11),"Balanced","Investigate")),"")</f>
        <v/>
      </c>
      <c r="AS251" s="36" t="n"/>
      <c r="AT251" s="36" t="n"/>
      <c r="AU251" s="36" t="n"/>
      <c r="AV251" s="52" t="n"/>
      <c r="AW251" s="36" t="n"/>
      <c r="AX251" s="37">
        <f>IFERROR(IF($A251="","",IF($AS251="","Missing preparer",IF($F251&gt;$E251,"Rooms sold exceed sellable rooms",IF(OR($AQ251&gt;'Dashboard'!$B$11,$AQ251&lt;0-'Dashboard'!$B$11),"Reconciliation exception","OK")))),"")</f>
        <v/>
      </c>
    </row>
    <row r="252">
      <c r="A252" s="52" t="n"/>
      <c r="B252" s="30">
        <f>IFERROR(IF($A252="","",VLOOKUP(MOD($A252-DATE(2026,1,5),7),'Instructions'!$H$2:$I$8,2,0)),"")</f>
        <v/>
      </c>
      <c r="C252" s="31" t="n"/>
      <c r="D252" s="31" t="n"/>
      <c r="E252" s="32">
        <f>IFERROR(IF($A252="","",MAX(0,$C252-$D252)),"")</f>
        <v/>
      </c>
      <c r="F252" s="31" t="n"/>
      <c r="G252" s="31" t="n"/>
      <c r="H252" s="33">
        <f>IFERROR(IF($A252="","",$F252/$E252),"")</f>
        <v/>
      </c>
      <c r="I252" s="53" t="n"/>
      <c r="J252" s="53" t="n"/>
      <c r="K252" s="53" t="n"/>
      <c r="L252" s="53" t="n"/>
      <c r="M252" s="53" t="n"/>
      <c r="N252" s="53" t="n"/>
      <c r="O252" s="54">
        <f>IFERROR(IF($A252="","",SUM($I252:$N252)),"")</f>
        <v/>
      </c>
      <c r="P252" s="53" t="n"/>
      <c r="Q252" s="53" t="n"/>
      <c r="R252" s="54">
        <f>IFERROR(IF($A252="","",$O252-$P252+$Q252),"")</f>
        <v/>
      </c>
      <c r="S252" s="54">
        <f>IFERROR(IF($A252="","",SUM($J252:$K252)),"")</f>
        <v/>
      </c>
      <c r="T252" s="54">
        <f>IFERROR(IF($A252="","",SUM($L252:$N252)),"")</f>
        <v/>
      </c>
      <c r="U252" s="54">
        <f>IFERROR(IF($A252="","",$I252/$F252),"")</f>
        <v/>
      </c>
      <c r="V252" s="54">
        <f>IFERROR(IF($A252="","",$I252/$C252),"")</f>
        <v/>
      </c>
      <c r="W252" s="53" t="n"/>
      <c r="X252" s="53" t="n"/>
      <c r="Y252" s="53" t="n"/>
      <c r="Z252" s="54">
        <f>IFERROR(IF($A252="","",$W252*'Dashboard'!$B$12),"")</f>
        <v/>
      </c>
      <c r="AA252" s="54">
        <f>IFERROR(IF($A252="","",$Y252-$Z252),"")</f>
        <v/>
      </c>
      <c r="AB252" s="53" t="n"/>
      <c r="AC252" s="54">
        <f>IFERROR(IF($A252="","",$X252*'Dashboard'!$B$13),"")</f>
        <v/>
      </c>
      <c r="AD252" s="54">
        <f>IFERROR(IF($A252="","",$AB252-$AC252),"")</f>
        <v/>
      </c>
      <c r="AE252" s="53" t="n"/>
      <c r="AF252" s="53" t="n"/>
      <c r="AG252" s="54">
        <f>IFERROR(IF($A252="","",$AE252*'Dashboard'!$B$14),"")</f>
        <v/>
      </c>
      <c r="AH252" s="54">
        <f>IFERROR(IF($A252="","",$AF252-$AG252),"")</f>
        <v/>
      </c>
      <c r="AI252" s="54">
        <f>IFERROR(IF($A252="","",SUM($Y252,$AB252,$AF252)),"")</f>
        <v/>
      </c>
      <c r="AJ252" s="54">
        <f>IFERROR(IF($A252="","",$R252+$AI252),"")</f>
        <v/>
      </c>
      <c r="AK252" s="53" t="n"/>
      <c r="AL252" s="53" t="n"/>
      <c r="AM252" s="53" t="n"/>
      <c r="AN252" s="53" t="n"/>
      <c r="AO252" s="53" t="n"/>
      <c r="AP252" s="54">
        <f>IFERROR(IF($A252="","",SUM($AK252:$AO252)),"")</f>
        <v/>
      </c>
      <c r="AQ252" s="54">
        <f>IFERROR(IF($A252="","",$AP252-$AJ252),"")</f>
        <v/>
      </c>
      <c r="AR252" s="30">
        <f>IFERROR(IF($A252="","",IF(AND($AQ252&lt;='Dashboard'!$B$11,$AQ252&gt;=0-'Dashboard'!$B$11),"Balanced","Investigate")),"")</f>
        <v/>
      </c>
      <c r="AS252" s="36" t="n"/>
      <c r="AT252" s="36" t="n"/>
      <c r="AU252" s="36" t="n"/>
      <c r="AV252" s="52" t="n"/>
      <c r="AW252" s="36" t="n"/>
      <c r="AX252" s="37">
        <f>IFERROR(IF($A252="","",IF($AS252="","Missing preparer",IF($F252&gt;$E252,"Rooms sold exceed sellable rooms",IF(OR($AQ252&gt;'Dashboard'!$B$11,$AQ252&lt;0-'Dashboard'!$B$11),"Reconciliation exception","OK")))),"")</f>
        <v/>
      </c>
    </row>
    <row r="253">
      <c r="A253" s="52" t="n"/>
      <c r="B253" s="30">
        <f>IFERROR(IF($A253="","",VLOOKUP(MOD($A253-DATE(2026,1,5),7),'Instructions'!$H$2:$I$8,2,0)),"")</f>
        <v/>
      </c>
      <c r="C253" s="31" t="n"/>
      <c r="D253" s="31" t="n"/>
      <c r="E253" s="32">
        <f>IFERROR(IF($A253="","",MAX(0,$C253-$D253)),"")</f>
        <v/>
      </c>
      <c r="F253" s="31" t="n"/>
      <c r="G253" s="31" t="n"/>
      <c r="H253" s="33">
        <f>IFERROR(IF($A253="","",$F253/$E253),"")</f>
        <v/>
      </c>
      <c r="I253" s="53" t="n"/>
      <c r="J253" s="53" t="n"/>
      <c r="K253" s="53" t="n"/>
      <c r="L253" s="53" t="n"/>
      <c r="M253" s="53" t="n"/>
      <c r="N253" s="53" t="n"/>
      <c r="O253" s="54">
        <f>IFERROR(IF($A253="","",SUM($I253:$N253)),"")</f>
        <v/>
      </c>
      <c r="P253" s="53" t="n"/>
      <c r="Q253" s="53" t="n"/>
      <c r="R253" s="54">
        <f>IFERROR(IF($A253="","",$O253-$P253+$Q253),"")</f>
        <v/>
      </c>
      <c r="S253" s="54">
        <f>IFERROR(IF($A253="","",SUM($J253:$K253)),"")</f>
        <v/>
      </c>
      <c r="T253" s="54">
        <f>IFERROR(IF($A253="","",SUM($L253:$N253)),"")</f>
        <v/>
      </c>
      <c r="U253" s="54">
        <f>IFERROR(IF($A253="","",$I253/$F253),"")</f>
        <v/>
      </c>
      <c r="V253" s="54">
        <f>IFERROR(IF($A253="","",$I253/$C253),"")</f>
        <v/>
      </c>
      <c r="W253" s="53" t="n"/>
      <c r="X253" s="53" t="n"/>
      <c r="Y253" s="53" t="n"/>
      <c r="Z253" s="54">
        <f>IFERROR(IF($A253="","",$W253*'Dashboard'!$B$12),"")</f>
        <v/>
      </c>
      <c r="AA253" s="54">
        <f>IFERROR(IF($A253="","",$Y253-$Z253),"")</f>
        <v/>
      </c>
      <c r="AB253" s="53" t="n"/>
      <c r="AC253" s="54">
        <f>IFERROR(IF($A253="","",$X253*'Dashboard'!$B$13),"")</f>
        <v/>
      </c>
      <c r="AD253" s="54">
        <f>IFERROR(IF($A253="","",$AB253-$AC253),"")</f>
        <v/>
      </c>
      <c r="AE253" s="53" t="n"/>
      <c r="AF253" s="53" t="n"/>
      <c r="AG253" s="54">
        <f>IFERROR(IF($A253="","",$AE253*'Dashboard'!$B$14),"")</f>
        <v/>
      </c>
      <c r="AH253" s="54">
        <f>IFERROR(IF($A253="","",$AF253-$AG253),"")</f>
        <v/>
      </c>
      <c r="AI253" s="54">
        <f>IFERROR(IF($A253="","",SUM($Y253,$AB253,$AF253)),"")</f>
        <v/>
      </c>
      <c r="AJ253" s="54">
        <f>IFERROR(IF($A253="","",$R253+$AI253),"")</f>
        <v/>
      </c>
      <c r="AK253" s="53" t="n"/>
      <c r="AL253" s="53" t="n"/>
      <c r="AM253" s="53" t="n"/>
      <c r="AN253" s="53" t="n"/>
      <c r="AO253" s="53" t="n"/>
      <c r="AP253" s="54">
        <f>IFERROR(IF($A253="","",SUM($AK253:$AO253)),"")</f>
        <v/>
      </c>
      <c r="AQ253" s="54">
        <f>IFERROR(IF($A253="","",$AP253-$AJ253),"")</f>
        <v/>
      </c>
      <c r="AR253" s="30">
        <f>IFERROR(IF($A253="","",IF(AND($AQ253&lt;='Dashboard'!$B$11,$AQ253&gt;=0-'Dashboard'!$B$11),"Balanced","Investigate")),"")</f>
        <v/>
      </c>
      <c r="AS253" s="36" t="n"/>
      <c r="AT253" s="36" t="n"/>
      <c r="AU253" s="36" t="n"/>
      <c r="AV253" s="52" t="n"/>
      <c r="AW253" s="36" t="n"/>
      <c r="AX253" s="37">
        <f>IFERROR(IF($A253="","",IF($AS253="","Missing preparer",IF($F253&gt;$E253,"Rooms sold exceed sellable rooms",IF(OR($AQ253&gt;'Dashboard'!$B$11,$AQ253&lt;0-'Dashboard'!$B$11),"Reconciliation exception","OK")))),"")</f>
        <v/>
      </c>
    </row>
    <row r="254">
      <c r="A254" s="52" t="n"/>
      <c r="B254" s="30">
        <f>IFERROR(IF($A254="","",VLOOKUP(MOD($A254-DATE(2026,1,5),7),'Instructions'!$H$2:$I$8,2,0)),"")</f>
        <v/>
      </c>
      <c r="C254" s="31" t="n"/>
      <c r="D254" s="31" t="n"/>
      <c r="E254" s="32">
        <f>IFERROR(IF($A254="","",MAX(0,$C254-$D254)),"")</f>
        <v/>
      </c>
      <c r="F254" s="31" t="n"/>
      <c r="G254" s="31" t="n"/>
      <c r="H254" s="33">
        <f>IFERROR(IF($A254="","",$F254/$E254),"")</f>
        <v/>
      </c>
      <c r="I254" s="53" t="n"/>
      <c r="J254" s="53" t="n"/>
      <c r="K254" s="53" t="n"/>
      <c r="L254" s="53" t="n"/>
      <c r="M254" s="53" t="n"/>
      <c r="N254" s="53" t="n"/>
      <c r="O254" s="54">
        <f>IFERROR(IF($A254="","",SUM($I254:$N254)),"")</f>
        <v/>
      </c>
      <c r="P254" s="53" t="n"/>
      <c r="Q254" s="53" t="n"/>
      <c r="R254" s="54">
        <f>IFERROR(IF($A254="","",$O254-$P254+$Q254),"")</f>
        <v/>
      </c>
      <c r="S254" s="54">
        <f>IFERROR(IF($A254="","",SUM($J254:$K254)),"")</f>
        <v/>
      </c>
      <c r="T254" s="54">
        <f>IFERROR(IF($A254="","",SUM($L254:$N254)),"")</f>
        <v/>
      </c>
      <c r="U254" s="54">
        <f>IFERROR(IF($A254="","",$I254/$F254),"")</f>
        <v/>
      </c>
      <c r="V254" s="54">
        <f>IFERROR(IF($A254="","",$I254/$C254),"")</f>
        <v/>
      </c>
      <c r="W254" s="53" t="n"/>
      <c r="X254" s="53" t="n"/>
      <c r="Y254" s="53" t="n"/>
      <c r="Z254" s="54">
        <f>IFERROR(IF($A254="","",$W254*'Dashboard'!$B$12),"")</f>
        <v/>
      </c>
      <c r="AA254" s="54">
        <f>IFERROR(IF($A254="","",$Y254-$Z254),"")</f>
        <v/>
      </c>
      <c r="AB254" s="53" t="n"/>
      <c r="AC254" s="54">
        <f>IFERROR(IF($A254="","",$X254*'Dashboard'!$B$13),"")</f>
        <v/>
      </c>
      <c r="AD254" s="54">
        <f>IFERROR(IF($A254="","",$AB254-$AC254),"")</f>
        <v/>
      </c>
      <c r="AE254" s="53" t="n"/>
      <c r="AF254" s="53" t="n"/>
      <c r="AG254" s="54">
        <f>IFERROR(IF($A254="","",$AE254*'Dashboard'!$B$14),"")</f>
        <v/>
      </c>
      <c r="AH254" s="54">
        <f>IFERROR(IF($A254="","",$AF254-$AG254),"")</f>
        <v/>
      </c>
      <c r="AI254" s="54">
        <f>IFERROR(IF($A254="","",SUM($Y254,$AB254,$AF254)),"")</f>
        <v/>
      </c>
      <c r="AJ254" s="54">
        <f>IFERROR(IF($A254="","",$R254+$AI254),"")</f>
        <v/>
      </c>
      <c r="AK254" s="53" t="n"/>
      <c r="AL254" s="53" t="n"/>
      <c r="AM254" s="53" t="n"/>
      <c r="AN254" s="53" t="n"/>
      <c r="AO254" s="53" t="n"/>
      <c r="AP254" s="54">
        <f>IFERROR(IF($A254="","",SUM($AK254:$AO254)),"")</f>
        <v/>
      </c>
      <c r="AQ254" s="54">
        <f>IFERROR(IF($A254="","",$AP254-$AJ254),"")</f>
        <v/>
      </c>
      <c r="AR254" s="30">
        <f>IFERROR(IF($A254="","",IF(AND($AQ254&lt;='Dashboard'!$B$11,$AQ254&gt;=0-'Dashboard'!$B$11),"Balanced","Investigate")),"")</f>
        <v/>
      </c>
      <c r="AS254" s="36" t="n"/>
      <c r="AT254" s="36" t="n"/>
      <c r="AU254" s="36" t="n"/>
      <c r="AV254" s="52" t="n"/>
      <c r="AW254" s="36" t="n"/>
      <c r="AX254" s="37">
        <f>IFERROR(IF($A254="","",IF($AS254="","Missing preparer",IF($F254&gt;$E254,"Rooms sold exceed sellable rooms",IF(OR($AQ254&gt;'Dashboard'!$B$11,$AQ254&lt;0-'Dashboard'!$B$11),"Reconciliation exception","OK")))),"")</f>
        <v/>
      </c>
    </row>
    <row r="255">
      <c r="A255" s="52" t="n"/>
      <c r="B255" s="30">
        <f>IFERROR(IF($A255="","",VLOOKUP(MOD($A255-DATE(2026,1,5),7),'Instructions'!$H$2:$I$8,2,0)),"")</f>
        <v/>
      </c>
      <c r="C255" s="31" t="n"/>
      <c r="D255" s="31" t="n"/>
      <c r="E255" s="32">
        <f>IFERROR(IF($A255="","",MAX(0,$C255-$D255)),"")</f>
        <v/>
      </c>
      <c r="F255" s="31" t="n"/>
      <c r="G255" s="31" t="n"/>
      <c r="H255" s="33">
        <f>IFERROR(IF($A255="","",$F255/$E255),"")</f>
        <v/>
      </c>
      <c r="I255" s="53" t="n"/>
      <c r="J255" s="53" t="n"/>
      <c r="K255" s="53" t="n"/>
      <c r="L255" s="53" t="n"/>
      <c r="M255" s="53" t="n"/>
      <c r="N255" s="53" t="n"/>
      <c r="O255" s="54">
        <f>IFERROR(IF($A255="","",SUM($I255:$N255)),"")</f>
        <v/>
      </c>
      <c r="P255" s="53" t="n"/>
      <c r="Q255" s="53" t="n"/>
      <c r="R255" s="54">
        <f>IFERROR(IF($A255="","",$O255-$P255+$Q255),"")</f>
        <v/>
      </c>
      <c r="S255" s="54">
        <f>IFERROR(IF($A255="","",SUM($J255:$K255)),"")</f>
        <v/>
      </c>
      <c r="T255" s="54">
        <f>IFERROR(IF($A255="","",SUM($L255:$N255)),"")</f>
        <v/>
      </c>
      <c r="U255" s="54">
        <f>IFERROR(IF($A255="","",$I255/$F255),"")</f>
        <v/>
      </c>
      <c r="V255" s="54">
        <f>IFERROR(IF($A255="","",$I255/$C255),"")</f>
        <v/>
      </c>
      <c r="W255" s="53" t="n"/>
      <c r="X255" s="53" t="n"/>
      <c r="Y255" s="53" t="n"/>
      <c r="Z255" s="54">
        <f>IFERROR(IF($A255="","",$W255*'Dashboard'!$B$12),"")</f>
        <v/>
      </c>
      <c r="AA255" s="54">
        <f>IFERROR(IF($A255="","",$Y255-$Z255),"")</f>
        <v/>
      </c>
      <c r="AB255" s="53" t="n"/>
      <c r="AC255" s="54">
        <f>IFERROR(IF($A255="","",$X255*'Dashboard'!$B$13),"")</f>
        <v/>
      </c>
      <c r="AD255" s="54">
        <f>IFERROR(IF($A255="","",$AB255-$AC255),"")</f>
        <v/>
      </c>
      <c r="AE255" s="53" t="n"/>
      <c r="AF255" s="53" t="n"/>
      <c r="AG255" s="54">
        <f>IFERROR(IF($A255="","",$AE255*'Dashboard'!$B$14),"")</f>
        <v/>
      </c>
      <c r="AH255" s="54">
        <f>IFERROR(IF($A255="","",$AF255-$AG255),"")</f>
        <v/>
      </c>
      <c r="AI255" s="54">
        <f>IFERROR(IF($A255="","",SUM($Y255,$AB255,$AF255)),"")</f>
        <v/>
      </c>
      <c r="AJ255" s="54">
        <f>IFERROR(IF($A255="","",$R255+$AI255),"")</f>
        <v/>
      </c>
      <c r="AK255" s="53" t="n"/>
      <c r="AL255" s="53" t="n"/>
      <c r="AM255" s="53" t="n"/>
      <c r="AN255" s="53" t="n"/>
      <c r="AO255" s="53" t="n"/>
      <c r="AP255" s="54">
        <f>IFERROR(IF($A255="","",SUM($AK255:$AO255)),"")</f>
        <v/>
      </c>
      <c r="AQ255" s="54">
        <f>IFERROR(IF($A255="","",$AP255-$AJ255),"")</f>
        <v/>
      </c>
      <c r="AR255" s="30">
        <f>IFERROR(IF($A255="","",IF(AND($AQ255&lt;='Dashboard'!$B$11,$AQ255&gt;=0-'Dashboard'!$B$11),"Balanced","Investigate")),"")</f>
        <v/>
      </c>
      <c r="AS255" s="36" t="n"/>
      <c r="AT255" s="36" t="n"/>
      <c r="AU255" s="36" t="n"/>
      <c r="AV255" s="52" t="n"/>
      <c r="AW255" s="36" t="n"/>
      <c r="AX255" s="37">
        <f>IFERROR(IF($A255="","",IF($AS255="","Missing preparer",IF($F255&gt;$E255,"Rooms sold exceed sellable rooms",IF(OR($AQ255&gt;'Dashboard'!$B$11,$AQ255&lt;0-'Dashboard'!$B$11),"Reconciliation exception","OK")))),"")</f>
        <v/>
      </c>
    </row>
    <row r="256">
      <c r="A256" s="52" t="n"/>
      <c r="B256" s="30">
        <f>IFERROR(IF($A256="","",VLOOKUP(MOD($A256-DATE(2026,1,5),7),'Instructions'!$H$2:$I$8,2,0)),"")</f>
        <v/>
      </c>
      <c r="C256" s="31" t="n"/>
      <c r="D256" s="31" t="n"/>
      <c r="E256" s="32">
        <f>IFERROR(IF($A256="","",MAX(0,$C256-$D256)),"")</f>
        <v/>
      </c>
      <c r="F256" s="31" t="n"/>
      <c r="G256" s="31" t="n"/>
      <c r="H256" s="33">
        <f>IFERROR(IF($A256="","",$F256/$E256),"")</f>
        <v/>
      </c>
      <c r="I256" s="53" t="n"/>
      <c r="J256" s="53" t="n"/>
      <c r="K256" s="53" t="n"/>
      <c r="L256" s="53" t="n"/>
      <c r="M256" s="53" t="n"/>
      <c r="N256" s="53" t="n"/>
      <c r="O256" s="54">
        <f>IFERROR(IF($A256="","",SUM($I256:$N256)),"")</f>
        <v/>
      </c>
      <c r="P256" s="53" t="n"/>
      <c r="Q256" s="53" t="n"/>
      <c r="R256" s="54">
        <f>IFERROR(IF($A256="","",$O256-$P256+$Q256),"")</f>
        <v/>
      </c>
      <c r="S256" s="54">
        <f>IFERROR(IF($A256="","",SUM($J256:$K256)),"")</f>
        <v/>
      </c>
      <c r="T256" s="54">
        <f>IFERROR(IF($A256="","",SUM($L256:$N256)),"")</f>
        <v/>
      </c>
      <c r="U256" s="54">
        <f>IFERROR(IF($A256="","",$I256/$F256),"")</f>
        <v/>
      </c>
      <c r="V256" s="54">
        <f>IFERROR(IF($A256="","",$I256/$C256),"")</f>
        <v/>
      </c>
      <c r="W256" s="53" t="n"/>
      <c r="X256" s="53" t="n"/>
      <c r="Y256" s="53" t="n"/>
      <c r="Z256" s="54">
        <f>IFERROR(IF($A256="","",$W256*'Dashboard'!$B$12),"")</f>
        <v/>
      </c>
      <c r="AA256" s="54">
        <f>IFERROR(IF($A256="","",$Y256-$Z256),"")</f>
        <v/>
      </c>
      <c r="AB256" s="53" t="n"/>
      <c r="AC256" s="54">
        <f>IFERROR(IF($A256="","",$X256*'Dashboard'!$B$13),"")</f>
        <v/>
      </c>
      <c r="AD256" s="54">
        <f>IFERROR(IF($A256="","",$AB256-$AC256),"")</f>
        <v/>
      </c>
      <c r="AE256" s="53" t="n"/>
      <c r="AF256" s="53" t="n"/>
      <c r="AG256" s="54">
        <f>IFERROR(IF($A256="","",$AE256*'Dashboard'!$B$14),"")</f>
        <v/>
      </c>
      <c r="AH256" s="54">
        <f>IFERROR(IF($A256="","",$AF256-$AG256),"")</f>
        <v/>
      </c>
      <c r="AI256" s="54">
        <f>IFERROR(IF($A256="","",SUM($Y256,$AB256,$AF256)),"")</f>
        <v/>
      </c>
      <c r="AJ256" s="54">
        <f>IFERROR(IF($A256="","",$R256+$AI256),"")</f>
        <v/>
      </c>
      <c r="AK256" s="53" t="n"/>
      <c r="AL256" s="53" t="n"/>
      <c r="AM256" s="53" t="n"/>
      <c r="AN256" s="53" t="n"/>
      <c r="AO256" s="53" t="n"/>
      <c r="AP256" s="54">
        <f>IFERROR(IF($A256="","",SUM($AK256:$AO256)),"")</f>
        <v/>
      </c>
      <c r="AQ256" s="54">
        <f>IFERROR(IF($A256="","",$AP256-$AJ256),"")</f>
        <v/>
      </c>
      <c r="AR256" s="30">
        <f>IFERROR(IF($A256="","",IF(AND($AQ256&lt;='Dashboard'!$B$11,$AQ256&gt;=0-'Dashboard'!$B$11),"Balanced","Investigate")),"")</f>
        <v/>
      </c>
      <c r="AS256" s="36" t="n"/>
      <c r="AT256" s="36" t="n"/>
      <c r="AU256" s="36" t="n"/>
      <c r="AV256" s="52" t="n"/>
      <c r="AW256" s="36" t="n"/>
      <c r="AX256" s="37">
        <f>IFERROR(IF($A256="","",IF($AS256="","Missing preparer",IF($F256&gt;$E256,"Rooms sold exceed sellable rooms",IF(OR($AQ256&gt;'Dashboard'!$B$11,$AQ256&lt;0-'Dashboard'!$B$11),"Reconciliation exception","OK")))),"")</f>
        <v/>
      </c>
    </row>
    <row r="257">
      <c r="A257" s="52" t="n"/>
      <c r="B257" s="30">
        <f>IFERROR(IF($A257="","",VLOOKUP(MOD($A257-DATE(2026,1,5),7),'Instructions'!$H$2:$I$8,2,0)),"")</f>
        <v/>
      </c>
      <c r="C257" s="31" t="n"/>
      <c r="D257" s="31" t="n"/>
      <c r="E257" s="32">
        <f>IFERROR(IF($A257="","",MAX(0,$C257-$D257)),"")</f>
        <v/>
      </c>
      <c r="F257" s="31" t="n"/>
      <c r="G257" s="31" t="n"/>
      <c r="H257" s="33">
        <f>IFERROR(IF($A257="","",$F257/$E257),"")</f>
        <v/>
      </c>
      <c r="I257" s="53" t="n"/>
      <c r="J257" s="53" t="n"/>
      <c r="K257" s="53" t="n"/>
      <c r="L257" s="53" t="n"/>
      <c r="M257" s="53" t="n"/>
      <c r="N257" s="53" t="n"/>
      <c r="O257" s="54">
        <f>IFERROR(IF($A257="","",SUM($I257:$N257)),"")</f>
        <v/>
      </c>
      <c r="P257" s="53" t="n"/>
      <c r="Q257" s="53" t="n"/>
      <c r="R257" s="54">
        <f>IFERROR(IF($A257="","",$O257-$P257+$Q257),"")</f>
        <v/>
      </c>
      <c r="S257" s="54">
        <f>IFERROR(IF($A257="","",SUM($J257:$K257)),"")</f>
        <v/>
      </c>
      <c r="T257" s="54">
        <f>IFERROR(IF($A257="","",SUM($L257:$N257)),"")</f>
        <v/>
      </c>
      <c r="U257" s="54">
        <f>IFERROR(IF($A257="","",$I257/$F257),"")</f>
        <v/>
      </c>
      <c r="V257" s="54">
        <f>IFERROR(IF($A257="","",$I257/$C257),"")</f>
        <v/>
      </c>
      <c r="W257" s="53" t="n"/>
      <c r="X257" s="53" t="n"/>
      <c r="Y257" s="53" t="n"/>
      <c r="Z257" s="54">
        <f>IFERROR(IF($A257="","",$W257*'Dashboard'!$B$12),"")</f>
        <v/>
      </c>
      <c r="AA257" s="54">
        <f>IFERROR(IF($A257="","",$Y257-$Z257),"")</f>
        <v/>
      </c>
      <c r="AB257" s="53" t="n"/>
      <c r="AC257" s="54">
        <f>IFERROR(IF($A257="","",$X257*'Dashboard'!$B$13),"")</f>
        <v/>
      </c>
      <c r="AD257" s="54">
        <f>IFERROR(IF($A257="","",$AB257-$AC257),"")</f>
        <v/>
      </c>
      <c r="AE257" s="53" t="n"/>
      <c r="AF257" s="53" t="n"/>
      <c r="AG257" s="54">
        <f>IFERROR(IF($A257="","",$AE257*'Dashboard'!$B$14),"")</f>
        <v/>
      </c>
      <c r="AH257" s="54">
        <f>IFERROR(IF($A257="","",$AF257-$AG257),"")</f>
        <v/>
      </c>
      <c r="AI257" s="54">
        <f>IFERROR(IF($A257="","",SUM($Y257,$AB257,$AF257)),"")</f>
        <v/>
      </c>
      <c r="AJ257" s="54">
        <f>IFERROR(IF($A257="","",$R257+$AI257),"")</f>
        <v/>
      </c>
      <c r="AK257" s="53" t="n"/>
      <c r="AL257" s="53" t="n"/>
      <c r="AM257" s="53" t="n"/>
      <c r="AN257" s="53" t="n"/>
      <c r="AO257" s="53" t="n"/>
      <c r="AP257" s="54">
        <f>IFERROR(IF($A257="","",SUM($AK257:$AO257)),"")</f>
        <v/>
      </c>
      <c r="AQ257" s="54">
        <f>IFERROR(IF($A257="","",$AP257-$AJ257),"")</f>
        <v/>
      </c>
      <c r="AR257" s="30">
        <f>IFERROR(IF($A257="","",IF(AND($AQ257&lt;='Dashboard'!$B$11,$AQ257&gt;=0-'Dashboard'!$B$11),"Balanced","Investigate")),"")</f>
        <v/>
      </c>
      <c r="AS257" s="36" t="n"/>
      <c r="AT257" s="36" t="n"/>
      <c r="AU257" s="36" t="n"/>
      <c r="AV257" s="52" t="n"/>
      <c r="AW257" s="36" t="n"/>
      <c r="AX257" s="37">
        <f>IFERROR(IF($A257="","",IF($AS257="","Missing preparer",IF($F257&gt;$E257,"Rooms sold exceed sellable rooms",IF(OR($AQ257&gt;'Dashboard'!$B$11,$AQ257&lt;0-'Dashboard'!$B$11),"Reconciliation exception","OK")))),"")</f>
        <v/>
      </c>
    </row>
    <row r="258">
      <c r="A258" s="52" t="n"/>
      <c r="B258" s="30">
        <f>IFERROR(IF($A258="","",VLOOKUP(MOD($A258-DATE(2026,1,5),7),'Instructions'!$H$2:$I$8,2,0)),"")</f>
        <v/>
      </c>
      <c r="C258" s="31" t="n"/>
      <c r="D258" s="31" t="n"/>
      <c r="E258" s="32">
        <f>IFERROR(IF($A258="","",MAX(0,$C258-$D258)),"")</f>
        <v/>
      </c>
      <c r="F258" s="31" t="n"/>
      <c r="G258" s="31" t="n"/>
      <c r="H258" s="33">
        <f>IFERROR(IF($A258="","",$F258/$E258),"")</f>
        <v/>
      </c>
      <c r="I258" s="53" t="n"/>
      <c r="J258" s="53" t="n"/>
      <c r="K258" s="53" t="n"/>
      <c r="L258" s="53" t="n"/>
      <c r="M258" s="53" t="n"/>
      <c r="N258" s="53" t="n"/>
      <c r="O258" s="54">
        <f>IFERROR(IF($A258="","",SUM($I258:$N258)),"")</f>
        <v/>
      </c>
      <c r="P258" s="53" t="n"/>
      <c r="Q258" s="53" t="n"/>
      <c r="R258" s="54">
        <f>IFERROR(IF($A258="","",$O258-$P258+$Q258),"")</f>
        <v/>
      </c>
      <c r="S258" s="54">
        <f>IFERROR(IF($A258="","",SUM($J258:$K258)),"")</f>
        <v/>
      </c>
      <c r="T258" s="54">
        <f>IFERROR(IF($A258="","",SUM($L258:$N258)),"")</f>
        <v/>
      </c>
      <c r="U258" s="54">
        <f>IFERROR(IF($A258="","",$I258/$F258),"")</f>
        <v/>
      </c>
      <c r="V258" s="54">
        <f>IFERROR(IF($A258="","",$I258/$C258),"")</f>
        <v/>
      </c>
      <c r="W258" s="53" t="n"/>
      <c r="X258" s="53" t="n"/>
      <c r="Y258" s="53" t="n"/>
      <c r="Z258" s="54">
        <f>IFERROR(IF($A258="","",$W258*'Dashboard'!$B$12),"")</f>
        <v/>
      </c>
      <c r="AA258" s="54">
        <f>IFERROR(IF($A258="","",$Y258-$Z258),"")</f>
        <v/>
      </c>
      <c r="AB258" s="53" t="n"/>
      <c r="AC258" s="54">
        <f>IFERROR(IF($A258="","",$X258*'Dashboard'!$B$13),"")</f>
        <v/>
      </c>
      <c r="AD258" s="54">
        <f>IFERROR(IF($A258="","",$AB258-$AC258),"")</f>
        <v/>
      </c>
      <c r="AE258" s="53" t="n"/>
      <c r="AF258" s="53" t="n"/>
      <c r="AG258" s="54">
        <f>IFERROR(IF($A258="","",$AE258*'Dashboard'!$B$14),"")</f>
        <v/>
      </c>
      <c r="AH258" s="54">
        <f>IFERROR(IF($A258="","",$AF258-$AG258),"")</f>
        <v/>
      </c>
      <c r="AI258" s="54">
        <f>IFERROR(IF($A258="","",SUM($Y258,$AB258,$AF258)),"")</f>
        <v/>
      </c>
      <c r="AJ258" s="54">
        <f>IFERROR(IF($A258="","",$R258+$AI258),"")</f>
        <v/>
      </c>
      <c r="AK258" s="53" t="n"/>
      <c r="AL258" s="53" t="n"/>
      <c r="AM258" s="53" t="n"/>
      <c r="AN258" s="53" t="n"/>
      <c r="AO258" s="53" t="n"/>
      <c r="AP258" s="54">
        <f>IFERROR(IF($A258="","",SUM($AK258:$AO258)),"")</f>
        <v/>
      </c>
      <c r="AQ258" s="54">
        <f>IFERROR(IF($A258="","",$AP258-$AJ258),"")</f>
        <v/>
      </c>
      <c r="AR258" s="30">
        <f>IFERROR(IF($A258="","",IF(AND($AQ258&lt;='Dashboard'!$B$11,$AQ258&gt;=0-'Dashboard'!$B$11),"Balanced","Investigate")),"")</f>
        <v/>
      </c>
      <c r="AS258" s="36" t="n"/>
      <c r="AT258" s="36" t="n"/>
      <c r="AU258" s="36" t="n"/>
      <c r="AV258" s="52" t="n"/>
      <c r="AW258" s="36" t="n"/>
      <c r="AX258" s="37">
        <f>IFERROR(IF($A258="","",IF($AS258="","Missing preparer",IF($F258&gt;$E258,"Rooms sold exceed sellable rooms",IF(OR($AQ258&gt;'Dashboard'!$B$11,$AQ258&lt;0-'Dashboard'!$B$11),"Reconciliation exception","OK")))),"")</f>
        <v/>
      </c>
    </row>
    <row r="259">
      <c r="A259" s="52" t="n"/>
      <c r="B259" s="30">
        <f>IFERROR(IF($A259="","",VLOOKUP(MOD($A259-DATE(2026,1,5),7),'Instructions'!$H$2:$I$8,2,0)),"")</f>
        <v/>
      </c>
      <c r="C259" s="31" t="n"/>
      <c r="D259" s="31" t="n"/>
      <c r="E259" s="32">
        <f>IFERROR(IF($A259="","",MAX(0,$C259-$D259)),"")</f>
        <v/>
      </c>
      <c r="F259" s="31" t="n"/>
      <c r="G259" s="31" t="n"/>
      <c r="H259" s="33">
        <f>IFERROR(IF($A259="","",$F259/$E259),"")</f>
        <v/>
      </c>
      <c r="I259" s="53" t="n"/>
      <c r="J259" s="53" t="n"/>
      <c r="K259" s="53" t="n"/>
      <c r="L259" s="53" t="n"/>
      <c r="M259" s="53" t="n"/>
      <c r="N259" s="53" t="n"/>
      <c r="O259" s="54">
        <f>IFERROR(IF($A259="","",SUM($I259:$N259)),"")</f>
        <v/>
      </c>
      <c r="P259" s="53" t="n"/>
      <c r="Q259" s="53" t="n"/>
      <c r="R259" s="54">
        <f>IFERROR(IF($A259="","",$O259-$P259+$Q259),"")</f>
        <v/>
      </c>
      <c r="S259" s="54">
        <f>IFERROR(IF($A259="","",SUM($J259:$K259)),"")</f>
        <v/>
      </c>
      <c r="T259" s="54">
        <f>IFERROR(IF($A259="","",SUM($L259:$N259)),"")</f>
        <v/>
      </c>
      <c r="U259" s="54">
        <f>IFERROR(IF($A259="","",$I259/$F259),"")</f>
        <v/>
      </c>
      <c r="V259" s="54">
        <f>IFERROR(IF($A259="","",$I259/$C259),"")</f>
        <v/>
      </c>
      <c r="W259" s="53" t="n"/>
      <c r="X259" s="53" t="n"/>
      <c r="Y259" s="53" t="n"/>
      <c r="Z259" s="54">
        <f>IFERROR(IF($A259="","",$W259*'Dashboard'!$B$12),"")</f>
        <v/>
      </c>
      <c r="AA259" s="54">
        <f>IFERROR(IF($A259="","",$Y259-$Z259),"")</f>
        <v/>
      </c>
      <c r="AB259" s="53" t="n"/>
      <c r="AC259" s="54">
        <f>IFERROR(IF($A259="","",$X259*'Dashboard'!$B$13),"")</f>
        <v/>
      </c>
      <c r="AD259" s="54">
        <f>IFERROR(IF($A259="","",$AB259-$AC259),"")</f>
        <v/>
      </c>
      <c r="AE259" s="53" t="n"/>
      <c r="AF259" s="53" t="n"/>
      <c r="AG259" s="54">
        <f>IFERROR(IF($A259="","",$AE259*'Dashboard'!$B$14),"")</f>
        <v/>
      </c>
      <c r="AH259" s="54">
        <f>IFERROR(IF($A259="","",$AF259-$AG259),"")</f>
        <v/>
      </c>
      <c r="AI259" s="54">
        <f>IFERROR(IF($A259="","",SUM($Y259,$AB259,$AF259)),"")</f>
        <v/>
      </c>
      <c r="AJ259" s="54">
        <f>IFERROR(IF($A259="","",$R259+$AI259),"")</f>
        <v/>
      </c>
      <c r="AK259" s="53" t="n"/>
      <c r="AL259" s="53" t="n"/>
      <c r="AM259" s="53" t="n"/>
      <c r="AN259" s="53" t="n"/>
      <c r="AO259" s="53" t="n"/>
      <c r="AP259" s="54">
        <f>IFERROR(IF($A259="","",SUM($AK259:$AO259)),"")</f>
        <v/>
      </c>
      <c r="AQ259" s="54">
        <f>IFERROR(IF($A259="","",$AP259-$AJ259),"")</f>
        <v/>
      </c>
      <c r="AR259" s="30">
        <f>IFERROR(IF($A259="","",IF(AND($AQ259&lt;='Dashboard'!$B$11,$AQ259&gt;=0-'Dashboard'!$B$11),"Balanced","Investigate")),"")</f>
        <v/>
      </c>
      <c r="AS259" s="36" t="n"/>
      <c r="AT259" s="36" t="n"/>
      <c r="AU259" s="36" t="n"/>
      <c r="AV259" s="52" t="n"/>
      <c r="AW259" s="36" t="n"/>
      <c r="AX259" s="37">
        <f>IFERROR(IF($A259="","",IF($AS259="","Missing preparer",IF($F259&gt;$E259,"Rooms sold exceed sellable rooms",IF(OR($AQ259&gt;'Dashboard'!$B$11,$AQ259&lt;0-'Dashboard'!$B$11),"Reconciliation exception","OK")))),"")</f>
        <v/>
      </c>
    </row>
    <row r="260">
      <c r="A260" s="52" t="n"/>
      <c r="B260" s="30">
        <f>IFERROR(IF($A260="","",VLOOKUP(MOD($A260-DATE(2026,1,5),7),'Instructions'!$H$2:$I$8,2,0)),"")</f>
        <v/>
      </c>
      <c r="C260" s="31" t="n"/>
      <c r="D260" s="31" t="n"/>
      <c r="E260" s="32">
        <f>IFERROR(IF($A260="","",MAX(0,$C260-$D260)),"")</f>
        <v/>
      </c>
      <c r="F260" s="31" t="n"/>
      <c r="G260" s="31" t="n"/>
      <c r="H260" s="33">
        <f>IFERROR(IF($A260="","",$F260/$E260),"")</f>
        <v/>
      </c>
      <c r="I260" s="53" t="n"/>
      <c r="J260" s="53" t="n"/>
      <c r="K260" s="53" t="n"/>
      <c r="L260" s="53" t="n"/>
      <c r="M260" s="53" t="n"/>
      <c r="N260" s="53" t="n"/>
      <c r="O260" s="54">
        <f>IFERROR(IF($A260="","",SUM($I260:$N260)),"")</f>
        <v/>
      </c>
      <c r="P260" s="53" t="n"/>
      <c r="Q260" s="53" t="n"/>
      <c r="R260" s="54">
        <f>IFERROR(IF($A260="","",$O260-$P260+$Q260),"")</f>
        <v/>
      </c>
      <c r="S260" s="54">
        <f>IFERROR(IF($A260="","",SUM($J260:$K260)),"")</f>
        <v/>
      </c>
      <c r="T260" s="54">
        <f>IFERROR(IF($A260="","",SUM($L260:$N260)),"")</f>
        <v/>
      </c>
      <c r="U260" s="54">
        <f>IFERROR(IF($A260="","",$I260/$F260),"")</f>
        <v/>
      </c>
      <c r="V260" s="54">
        <f>IFERROR(IF($A260="","",$I260/$C260),"")</f>
        <v/>
      </c>
      <c r="W260" s="53" t="n"/>
      <c r="X260" s="53" t="n"/>
      <c r="Y260" s="53" t="n"/>
      <c r="Z260" s="54">
        <f>IFERROR(IF($A260="","",$W260*'Dashboard'!$B$12),"")</f>
        <v/>
      </c>
      <c r="AA260" s="54">
        <f>IFERROR(IF($A260="","",$Y260-$Z260),"")</f>
        <v/>
      </c>
      <c r="AB260" s="53" t="n"/>
      <c r="AC260" s="54">
        <f>IFERROR(IF($A260="","",$X260*'Dashboard'!$B$13),"")</f>
        <v/>
      </c>
      <c r="AD260" s="54">
        <f>IFERROR(IF($A260="","",$AB260-$AC260),"")</f>
        <v/>
      </c>
      <c r="AE260" s="53" t="n"/>
      <c r="AF260" s="53" t="n"/>
      <c r="AG260" s="54">
        <f>IFERROR(IF($A260="","",$AE260*'Dashboard'!$B$14),"")</f>
        <v/>
      </c>
      <c r="AH260" s="54">
        <f>IFERROR(IF($A260="","",$AF260-$AG260),"")</f>
        <v/>
      </c>
      <c r="AI260" s="54">
        <f>IFERROR(IF($A260="","",SUM($Y260,$AB260,$AF260)),"")</f>
        <v/>
      </c>
      <c r="AJ260" s="54">
        <f>IFERROR(IF($A260="","",$R260+$AI260),"")</f>
        <v/>
      </c>
      <c r="AK260" s="53" t="n"/>
      <c r="AL260" s="53" t="n"/>
      <c r="AM260" s="53" t="n"/>
      <c r="AN260" s="53" t="n"/>
      <c r="AO260" s="53" t="n"/>
      <c r="AP260" s="54">
        <f>IFERROR(IF($A260="","",SUM($AK260:$AO260)),"")</f>
        <v/>
      </c>
      <c r="AQ260" s="54">
        <f>IFERROR(IF($A260="","",$AP260-$AJ260),"")</f>
        <v/>
      </c>
      <c r="AR260" s="30">
        <f>IFERROR(IF($A260="","",IF(AND($AQ260&lt;='Dashboard'!$B$11,$AQ260&gt;=0-'Dashboard'!$B$11),"Balanced","Investigate")),"")</f>
        <v/>
      </c>
      <c r="AS260" s="36" t="n"/>
      <c r="AT260" s="36" t="n"/>
      <c r="AU260" s="36" t="n"/>
      <c r="AV260" s="52" t="n"/>
      <c r="AW260" s="36" t="n"/>
      <c r="AX260" s="37">
        <f>IFERROR(IF($A260="","",IF($AS260="","Missing preparer",IF($F260&gt;$E260,"Rooms sold exceed sellable rooms",IF(OR($AQ260&gt;'Dashboard'!$B$11,$AQ260&lt;0-'Dashboard'!$B$11),"Reconciliation exception","OK")))),"")</f>
        <v/>
      </c>
    </row>
    <row r="261">
      <c r="A261" s="52" t="n"/>
      <c r="B261" s="30">
        <f>IFERROR(IF($A261="","",VLOOKUP(MOD($A261-DATE(2026,1,5),7),'Instructions'!$H$2:$I$8,2,0)),"")</f>
        <v/>
      </c>
      <c r="C261" s="31" t="n"/>
      <c r="D261" s="31" t="n"/>
      <c r="E261" s="32">
        <f>IFERROR(IF($A261="","",MAX(0,$C261-$D261)),"")</f>
        <v/>
      </c>
      <c r="F261" s="31" t="n"/>
      <c r="G261" s="31" t="n"/>
      <c r="H261" s="33">
        <f>IFERROR(IF($A261="","",$F261/$E261),"")</f>
        <v/>
      </c>
      <c r="I261" s="53" t="n"/>
      <c r="J261" s="53" t="n"/>
      <c r="K261" s="53" t="n"/>
      <c r="L261" s="53" t="n"/>
      <c r="M261" s="53" t="n"/>
      <c r="N261" s="53" t="n"/>
      <c r="O261" s="54">
        <f>IFERROR(IF($A261="","",SUM($I261:$N261)),"")</f>
        <v/>
      </c>
      <c r="P261" s="53" t="n"/>
      <c r="Q261" s="53" t="n"/>
      <c r="R261" s="54">
        <f>IFERROR(IF($A261="","",$O261-$P261+$Q261),"")</f>
        <v/>
      </c>
      <c r="S261" s="54">
        <f>IFERROR(IF($A261="","",SUM($J261:$K261)),"")</f>
        <v/>
      </c>
      <c r="T261" s="54">
        <f>IFERROR(IF($A261="","",SUM($L261:$N261)),"")</f>
        <v/>
      </c>
      <c r="U261" s="54">
        <f>IFERROR(IF($A261="","",$I261/$F261),"")</f>
        <v/>
      </c>
      <c r="V261" s="54">
        <f>IFERROR(IF($A261="","",$I261/$C261),"")</f>
        <v/>
      </c>
      <c r="W261" s="53" t="n"/>
      <c r="X261" s="53" t="n"/>
      <c r="Y261" s="53" t="n"/>
      <c r="Z261" s="54">
        <f>IFERROR(IF($A261="","",$W261*'Dashboard'!$B$12),"")</f>
        <v/>
      </c>
      <c r="AA261" s="54">
        <f>IFERROR(IF($A261="","",$Y261-$Z261),"")</f>
        <v/>
      </c>
      <c r="AB261" s="53" t="n"/>
      <c r="AC261" s="54">
        <f>IFERROR(IF($A261="","",$X261*'Dashboard'!$B$13),"")</f>
        <v/>
      </c>
      <c r="AD261" s="54">
        <f>IFERROR(IF($A261="","",$AB261-$AC261),"")</f>
        <v/>
      </c>
      <c r="AE261" s="53" t="n"/>
      <c r="AF261" s="53" t="n"/>
      <c r="AG261" s="54">
        <f>IFERROR(IF($A261="","",$AE261*'Dashboard'!$B$14),"")</f>
        <v/>
      </c>
      <c r="AH261" s="54">
        <f>IFERROR(IF($A261="","",$AF261-$AG261),"")</f>
        <v/>
      </c>
      <c r="AI261" s="54">
        <f>IFERROR(IF($A261="","",SUM($Y261,$AB261,$AF261)),"")</f>
        <v/>
      </c>
      <c r="AJ261" s="54">
        <f>IFERROR(IF($A261="","",$R261+$AI261),"")</f>
        <v/>
      </c>
      <c r="AK261" s="53" t="n"/>
      <c r="AL261" s="53" t="n"/>
      <c r="AM261" s="53" t="n"/>
      <c r="AN261" s="53" t="n"/>
      <c r="AO261" s="53" t="n"/>
      <c r="AP261" s="54">
        <f>IFERROR(IF($A261="","",SUM($AK261:$AO261)),"")</f>
        <v/>
      </c>
      <c r="AQ261" s="54">
        <f>IFERROR(IF($A261="","",$AP261-$AJ261),"")</f>
        <v/>
      </c>
      <c r="AR261" s="30">
        <f>IFERROR(IF($A261="","",IF(AND($AQ261&lt;='Dashboard'!$B$11,$AQ261&gt;=0-'Dashboard'!$B$11),"Balanced","Investigate")),"")</f>
        <v/>
      </c>
      <c r="AS261" s="36" t="n"/>
      <c r="AT261" s="36" t="n"/>
      <c r="AU261" s="36" t="n"/>
      <c r="AV261" s="52" t="n"/>
      <c r="AW261" s="36" t="n"/>
      <c r="AX261" s="37">
        <f>IFERROR(IF($A261="","",IF($AS261="","Missing preparer",IF($F261&gt;$E261,"Rooms sold exceed sellable rooms",IF(OR($AQ261&gt;'Dashboard'!$B$11,$AQ261&lt;0-'Dashboard'!$B$11),"Reconciliation exception","OK")))),"")</f>
        <v/>
      </c>
    </row>
    <row r="262">
      <c r="A262" s="52" t="n"/>
      <c r="B262" s="30">
        <f>IFERROR(IF($A262="","",VLOOKUP(MOD($A262-DATE(2026,1,5),7),'Instructions'!$H$2:$I$8,2,0)),"")</f>
        <v/>
      </c>
      <c r="C262" s="31" t="n"/>
      <c r="D262" s="31" t="n"/>
      <c r="E262" s="32">
        <f>IFERROR(IF($A262="","",MAX(0,$C262-$D262)),"")</f>
        <v/>
      </c>
      <c r="F262" s="31" t="n"/>
      <c r="G262" s="31" t="n"/>
      <c r="H262" s="33">
        <f>IFERROR(IF($A262="","",$F262/$E262),"")</f>
        <v/>
      </c>
      <c r="I262" s="53" t="n"/>
      <c r="J262" s="53" t="n"/>
      <c r="K262" s="53" t="n"/>
      <c r="L262" s="53" t="n"/>
      <c r="M262" s="53" t="n"/>
      <c r="N262" s="53" t="n"/>
      <c r="O262" s="54">
        <f>IFERROR(IF($A262="","",SUM($I262:$N262)),"")</f>
        <v/>
      </c>
      <c r="P262" s="53" t="n"/>
      <c r="Q262" s="53" t="n"/>
      <c r="R262" s="54">
        <f>IFERROR(IF($A262="","",$O262-$P262+$Q262),"")</f>
        <v/>
      </c>
      <c r="S262" s="54">
        <f>IFERROR(IF($A262="","",SUM($J262:$K262)),"")</f>
        <v/>
      </c>
      <c r="T262" s="54">
        <f>IFERROR(IF($A262="","",SUM($L262:$N262)),"")</f>
        <v/>
      </c>
      <c r="U262" s="54">
        <f>IFERROR(IF($A262="","",$I262/$F262),"")</f>
        <v/>
      </c>
      <c r="V262" s="54">
        <f>IFERROR(IF($A262="","",$I262/$C262),"")</f>
        <v/>
      </c>
      <c r="W262" s="53" t="n"/>
      <c r="X262" s="53" t="n"/>
      <c r="Y262" s="53" t="n"/>
      <c r="Z262" s="54">
        <f>IFERROR(IF($A262="","",$W262*'Dashboard'!$B$12),"")</f>
        <v/>
      </c>
      <c r="AA262" s="54">
        <f>IFERROR(IF($A262="","",$Y262-$Z262),"")</f>
        <v/>
      </c>
      <c r="AB262" s="53" t="n"/>
      <c r="AC262" s="54">
        <f>IFERROR(IF($A262="","",$X262*'Dashboard'!$B$13),"")</f>
        <v/>
      </c>
      <c r="AD262" s="54">
        <f>IFERROR(IF($A262="","",$AB262-$AC262),"")</f>
        <v/>
      </c>
      <c r="AE262" s="53" t="n"/>
      <c r="AF262" s="53" t="n"/>
      <c r="AG262" s="54">
        <f>IFERROR(IF($A262="","",$AE262*'Dashboard'!$B$14),"")</f>
        <v/>
      </c>
      <c r="AH262" s="54">
        <f>IFERROR(IF($A262="","",$AF262-$AG262),"")</f>
        <v/>
      </c>
      <c r="AI262" s="54">
        <f>IFERROR(IF($A262="","",SUM($Y262,$AB262,$AF262)),"")</f>
        <v/>
      </c>
      <c r="AJ262" s="54">
        <f>IFERROR(IF($A262="","",$R262+$AI262),"")</f>
        <v/>
      </c>
      <c r="AK262" s="53" t="n"/>
      <c r="AL262" s="53" t="n"/>
      <c r="AM262" s="53" t="n"/>
      <c r="AN262" s="53" t="n"/>
      <c r="AO262" s="53" t="n"/>
      <c r="AP262" s="54">
        <f>IFERROR(IF($A262="","",SUM($AK262:$AO262)),"")</f>
        <v/>
      </c>
      <c r="AQ262" s="54">
        <f>IFERROR(IF($A262="","",$AP262-$AJ262),"")</f>
        <v/>
      </c>
      <c r="AR262" s="30">
        <f>IFERROR(IF($A262="","",IF(AND($AQ262&lt;='Dashboard'!$B$11,$AQ262&gt;=0-'Dashboard'!$B$11),"Balanced","Investigate")),"")</f>
        <v/>
      </c>
      <c r="AS262" s="36" t="n"/>
      <c r="AT262" s="36" t="n"/>
      <c r="AU262" s="36" t="n"/>
      <c r="AV262" s="52" t="n"/>
      <c r="AW262" s="36" t="n"/>
      <c r="AX262" s="37">
        <f>IFERROR(IF($A262="","",IF($AS262="","Missing preparer",IF($F262&gt;$E262,"Rooms sold exceed sellable rooms",IF(OR($AQ262&gt;'Dashboard'!$B$11,$AQ262&lt;0-'Dashboard'!$B$11),"Reconciliation exception","OK")))),"")</f>
        <v/>
      </c>
    </row>
    <row r="263">
      <c r="A263" s="52" t="n"/>
      <c r="B263" s="30">
        <f>IFERROR(IF($A263="","",VLOOKUP(MOD($A263-DATE(2026,1,5),7),'Instructions'!$H$2:$I$8,2,0)),"")</f>
        <v/>
      </c>
      <c r="C263" s="31" t="n"/>
      <c r="D263" s="31" t="n"/>
      <c r="E263" s="32">
        <f>IFERROR(IF($A263="","",MAX(0,$C263-$D263)),"")</f>
        <v/>
      </c>
      <c r="F263" s="31" t="n"/>
      <c r="G263" s="31" t="n"/>
      <c r="H263" s="33">
        <f>IFERROR(IF($A263="","",$F263/$E263),"")</f>
        <v/>
      </c>
      <c r="I263" s="53" t="n"/>
      <c r="J263" s="53" t="n"/>
      <c r="K263" s="53" t="n"/>
      <c r="L263" s="53" t="n"/>
      <c r="M263" s="53" t="n"/>
      <c r="N263" s="53" t="n"/>
      <c r="O263" s="54">
        <f>IFERROR(IF($A263="","",SUM($I263:$N263)),"")</f>
        <v/>
      </c>
      <c r="P263" s="53" t="n"/>
      <c r="Q263" s="53" t="n"/>
      <c r="R263" s="54">
        <f>IFERROR(IF($A263="","",$O263-$P263+$Q263),"")</f>
        <v/>
      </c>
      <c r="S263" s="54">
        <f>IFERROR(IF($A263="","",SUM($J263:$K263)),"")</f>
        <v/>
      </c>
      <c r="T263" s="54">
        <f>IFERROR(IF($A263="","",SUM($L263:$N263)),"")</f>
        <v/>
      </c>
      <c r="U263" s="54">
        <f>IFERROR(IF($A263="","",$I263/$F263),"")</f>
        <v/>
      </c>
      <c r="V263" s="54">
        <f>IFERROR(IF($A263="","",$I263/$C263),"")</f>
        <v/>
      </c>
      <c r="W263" s="53" t="n"/>
      <c r="X263" s="53" t="n"/>
      <c r="Y263" s="53" t="n"/>
      <c r="Z263" s="54">
        <f>IFERROR(IF($A263="","",$W263*'Dashboard'!$B$12),"")</f>
        <v/>
      </c>
      <c r="AA263" s="54">
        <f>IFERROR(IF($A263="","",$Y263-$Z263),"")</f>
        <v/>
      </c>
      <c r="AB263" s="53" t="n"/>
      <c r="AC263" s="54">
        <f>IFERROR(IF($A263="","",$X263*'Dashboard'!$B$13),"")</f>
        <v/>
      </c>
      <c r="AD263" s="54">
        <f>IFERROR(IF($A263="","",$AB263-$AC263),"")</f>
        <v/>
      </c>
      <c r="AE263" s="53" t="n"/>
      <c r="AF263" s="53" t="n"/>
      <c r="AG263" s="54">
        <f>IFERROR(IF($A263="","",$AE263*'Dashboard'!$B$14),"")</f>
        <v/>
      </c>
      <c r="AH263" s="54">
        <f>IFERROR(IF($A263="","",$AF263-$AG263),"")</f>
        <v/>
      </c>
      <c r="AI263" s="54">
        <f>IFERROR(IF($A263="","",SUM($Y263,$AB263,$AF263)),"")</f>
        <v/>
      </c>
      <c r="AJ263" s="54">
        <f>IFERROR(IF($A263="","",$R263+$AI263),"")</f>
        <v/>
      </c>
      <c r="AK263" s="53" t="n"/>
      <c r="AL263" s="53" t="n"/>
      <c r="AM263" s="53" t="n"/>
      <c r="AN263" s="53" t="n"/>
      <c r="AO263" s="53" t="n"/>
      <c r="AP263" s="54">
        <f>IFERROR(IF($A263="","",SUM($AK263:$AO263)),"")</f>
        <v/>
      </c>
      <c r="AQ263" s="54">
        <f>IFERROR(IF($A263="","",$AP263-$AJ263),"")</f>
        <v/>
      </c>
      <c r="AR263" s="30">
        <f>IFERROR(IF($A263="","",IF(AND($AQ263&lt;='Dashboard'!$B$11,$AQ263&gt;=0-'Dashboard'!$B$11),"Balanced","Investigate")),"")</f>
        <v/>
      </c>
      <c r="AS263" s="36" t="n"/>
      <c r="AT263" s="36" t="n"/>
      <c r="AU263" s="36" t="n"/>
      <c r="AV263" s="52" t="n"/>
      <c r="AW263" s="36" t="n"/>
      <c r="AX263" s="37">
        <f>IFERROR(IF($A263="","",IF($AS263="","Missing preparer",IF($F263&gt;$E263,"Rooms sold exceed sellable rooms",IF(OR($AQ263&gt;'Dashboard'!$B$11,$AQ263&lt;0-'Dashboard'!$B$11),"Reconciliation exception","OK")))),"")</f>
        <v/>
      </c>
    </row>
    <row r="264">
      <c r="A264" s="52" t="n"/>
      <c r="B264" s="30">
        <f>IFERROR(IF($A264="","",VLOOKUP(MOD($A264-DATE(2026,1,5),7),'Instructions'!$H$2:$I$8,2,0)),"")</f>
        <v/>
      </c>
      <c r="C264" s="31" t="n"/>
      <c r="D264" s="31" t="n"/>
      <c r="E264" s="32">
        <f>IFERROR(IF($A264="","",MAX(0,$C264-$D264)),"")</f>
        <v/>
      </c>
      <c r="F264" s="31" t="n"/>
      <c r="G264" s="31" t="n"/>
      <c r="H264" s="33">
        <f>IFERROR(IF($A264="","",$F264/$E264),"")</f>
        <v/>
      </c>
      <c r="I264" s="53" t="n"/>
      <c r="J264" s="53" t="n"/>
      <c r="K264" s="53" t="n"/>
      <c r="L264" s="53" t="n"/>
      <c r="M264" s="53" t="n"/>
      <c r="N264" s="53" t="n"/>
      <c r="O264" s="54">
        <f>IFERROR(IF($A264="","",SUM($I264:$N264)),"")</f>
        <v/>
      </c>
      <c r="P264" s="53" t="n"/>
      <c r="Q264" s="53" t="n"/>
      <c r="R264" s="54">
        <f>IFERROR(IF($A264="","",$O264-$P264+$Q264),"")</f>
        <v/>
      </c>
      <c r="S264" s="54">
        <f>IFERROR(IF($A264="","",SUM($J264:$K264)),"")</f>
        <v/>
      </c>
      <c r="T264" s="54">
        <f>IFERROR(IF($A264="","",SUM($L264:$N264)),"")</f>
        <v/>
      </c>
      <c r="U264" s="54">
        <f>IFERROR(IF($A264="","",$I264/$F264),"")</f>
        <v/>
      </c>
      <c r="V264" s="54">
        <f>IFERROR(IF($A264="","",$I264/$C264),"")</f>
        <v/>
      </c>
      <c r="W264" s="53" t="n"/>
      <c r="X264" s="53" t="n"/>
      <c r="Y264" s="53" t="n"/>
      <c r="Z264" s="54">
        <f>IFERROR(IF($A264="","",$W264*'Dashboard'!$B$12),"")</f>
        <v/>
      </c>
      <c r="AA264" s="54">
        <f>IFERROR(IF($A264="","",$Y264-$Z264),"")</f>
        <v/>
      </c>
      <c r="AB264" s="53" t="n"/>
      <c r="AC264" s="54">
        <f>IFERROR(IF($A264="","",$X264*'Dashboard'!$B$13),"")</f>
        <v/>
      </c>
      <c r="AD264" s="54">
        <f>IFERROR(IF($A264="","",$AB264-$AC264),"")</f>
        <v/>
      </c>
      <c r="AE264" s="53" t="n"/>
      <c r="AF264" s="53" t="n"/>
      <c r="AG264" s="54">
        <f>IFERROR(IF($A264="","",$AE264*'Dashboard'!$B$14),"")</f>
        <v/>
      </c>
      <c r="AH264" s="54">
        <f>IFERROR(IF($A264="","",$AF264-$AG264),"")</f>
        <v/>
      </c>
      <c r="AI264" s="54">
        <f>IFERROR(IF($A264="","",SUM($Y264,$AB264,$AF264)),"")</f>
        <v/>
      </c>
      <c r="AJ264" s="54">
        <f>IFERROR(IF($A264="","",$R264+$AI264),"")</f>
        <v/>
      </c>
      <c r="AK264" s="53" t="n"/>
      <c r="AL264" s="53" t="n"/>
      <c r="AM264" s="53" t="n"/>
      <c r="AN264" s="53" t="n"/>
      <c r="AO264" s="53" t="n"/>
      <c r="AP264" s="54">
        <f>IFERROR(IF($A264="","",SUM($AK264:$AO264)),"")</f>
        <v/>
      </c>
      <c r="AQ264" s="54">
        <f>IFERROR(IF($A264="","",$AP264-$AJ264),"")</f>
        <v/>
      </c>
      <c r="AR264" s="30">
        <f>IFERROR(IF($A264="","",IF(AND($AQ264&lt;='Dashboard'!$B$11,$AQ264&gt;=0-'Dashboard'!$B$11),"Balanced","Investigate")),"")</f>
        <v/>
      </c>
      <c r="AS264" s="36" t="n"/>
      <c r="AT264" s="36" t="n"/>
      <c r="AU264" s="36" t="n"/>
      <c r="AV264" s="52" t="n"/>
      <c r="AW264" s="36" t="n"/>
      <c r="AX264" s="37">
        <f>IFERROR(IF($A264="","",IF($AS264="","Missing preparer",IF($F264&gt;$E264,"Rooms sold exceed sellable rooms",IF(OR($AQ264&gt;'Dashboard'!$B$11,$AQ264&lt;0-'Dashboard'!$B$11),"Reconciliation exception","OK")))),"")</f>
        <v/>
      </c>
    </row>
    <row r="265">
      <c r="A265" s="52" t="n"/>
      <c r="B265" s="30">
        <f>IFERROR(IF($A265="","",VLOOKUP(MOD($A265-DATE(2026,1,5),7),'Instructions'!$H$2:$I$8,2,0)),"")</f>
        <v/>
      </c>
      <c r="C265" s="31" t="n"/>
      <c r="D265" s="31" t="n"/>
      <c r="E265" s="32">
        <f>IFERROR(IF($A265="","",MAX(0,$C265-$D265)),"")</f>
        <v/>
      </c>
      <c r="F265" s="31" t="n"/>
      <c r="G265" s="31" t="n"/>
      <c r="H265" s="33">
        <f>IFERROR(IF($A265="","",$F265/$E265),"")</f>
        <v/>
      </c>
      <c r="I265" s="53" t="n"/>
      <c r="J265" s="53" t="n"/>
      <c r="K265" s="53" t="n"/>
      <c r="L265" s="53" t="n"/>
      <c r="M265" s="53" t="n"/>
      <c r="N265" s="53" t="n"/>
      <c r="O265" s="54">
        <f>IFERROR(IF($A265="","",SUM($I265:$N265)),"")</f>
        <v/>
      </c>
      <c r="P265" s="53" t="n"/>
      <c r="Q265" s="53" t="n"/>
      <c r="R265" s="54">
        <f>IFERROR(IF($A265="","",$O265-$P265+$Q265),"")</f>
        <v/>
      </c>
      <c r="S265" s="54">
        <f>IFERROR(IF($A265="","",SUM($J265:$K265)),"")</f>
        <v/>
      </c>
      <c r="T265" s="54">
        <f>IFERROR(IF($A265="","",SUM($L265:$N265)),"")</f>
        <v/>
      </c>
      <c r="U265" s="54">
        <f>IFERROR(IF($A265="","",$I265/$F265),"")</f>
        <v/>
      </c>
      <c r="V265" s="54">
        <f>IFERROR(IF($A265="","",$I265/$C265),"")</f>
        <v/>
      </c>
      <c r="W265" s="53" t="n"/>
      <c r="X265" s="53" t="n"/>
      <c r="Y265" s="53" t="n"/>
      <c r="Z265" s="54">
        <f>IFERROR(IF($A265="","",$W265*'Dashboard'!$B$12),"")</f>
        <v/>
      </c>
      <c r="AA265" s="54">
        <f>IFERROR(IF($A265="","",$Y265-$Z265),"")</f>
        <v/>
      </c>
      <c r="AB265" s="53" t="n"/>
      <c r="AC265" s="54">
        <f>IFERROR(IF($A265="","",$X265*'Dashboard'!$B$13),"")</f>
        <v/>
      </c>
      <c r="AD265" s="54">
        <f>IFERROR(IF($A265="","",$AB265-$AC265),"")</f>
        <v/>
      </c>
      <c r="AE265" s="53" t="n"/>
      <c r="AF265" s="53" t="n"/>
      <c r="AG265" s="54">
        <f>IFERROR(IF($A265="","",$AE265*'Dashboard'!$B$14),"")</f>
        <v/>
      </c>
      <c r="AH265" s="54">
        <f>IFERROR(IF($A265="","",$AF265-$AG265),"")</f>
        <v/>
      </c>
      <c r="AI265" s="54">
        <f>IFERROR(IF($A265="","",SUM($Y265,$AB265,$AF265)),"")</f>
        <v/>
      </c>
      <c r="AJ265" s="54">
        <f>IFERROR(IF($A265="","",$R265+$AI265),"")</f>
        <v/>
      </c>
      <c r="AK265" s="53" t="n"/>
      <c r="AL265" s="53" t="n"/>
      <c r="AM265" s="53" t="n"/>
      <c r="AN265" s="53" t="n"/>
      <c r="AO265" s="53" t="n"/>
      <c r="AP265" s="54">
        <f>IFERROR(IF($A265="","",SUM($AK265:$AO265)),"")</f>
        <v/>
      </c>
      <c r="AQ265" s="54">
        <f>IFERROR(IF($A265="","",$AP265-$AJ265),"")</f>
        <v/>
      </c>
      <c r="AR265" s="30">
        <f>IFERROR(IF($A265="","",IF(AND($AQ265&lt;='Dashboard'!$B$11,$AQ265&gt;=0-'Dashboard'!$B$11),"Balanced","Investigate")),"")</f>
        <v/>
      </c>
      <c r="AS265" s="36" t="n"/>
      <c r="AT265" s="36" t="n"/>
      <c r="AU265" s="36" t="n"/>
      <c r="AV265" s="52" t="n"/>
      <c r="AW265" s="36" t="n"/>
      <c r="AX265" s="37">
        <f>IFERROR(IF($A265="","",IF($AS265="","Missing preparer",IF($F265&gt;$E265,"Rooms sold exceed sellable rooms",IF(OR($AQ265&gt;'Dashboard'!$B$11,$AQ265&lt;0-'Dashboard'!$B$11),"Reconciliation exception","OK")))),"")</f>
        <v/>
      </c>
    </row>
    <row r="266">
      <c r="A266" s="52" t="n"/>
      <c r="B266" s="30">
        <f>IFERROR(IF($A266="","",VLOOKUP(MOD($A266-DATE(2026,1,5),7),'Instructions'!$H$2:$I$8,2,0)),"")</f>
        <v/>
      </c>
      <c r="C266" s="31" t="n"/>
      <c r="D266" s="31" t="n"/>
      <c r="E266" s="32">
        <f>IFERROR(IF($A266="","",MAX(0,$C266-$D266)),"")</f>
        <v/>
      </c>
      <c r="F266" s="31" t="n"/>
      <c r="G266" s="31" t="n"/>
      <c r="H266" s="33">
        <f>IFERROR(IF($A266="","",$F266/$E266),"")</f>
        <v/>
      </c>
      <c r="I266" s="53" t="n"/>
      <c r="J266" s="53" t="n"/>
      <c r="K266" s="53" t="n"/>
      <c r="L266" s="53" t="n"/>
      <c r="M266" s="53" t="n"/>
      <c r="N266" s="53" t="n"/>
      <c r="O266" s="54">
        <f>IFERROR(IF($A266="","",SUM($I266:$N266)),"")</f>
        <v/>
      </c>
      <c r="P266" s="53" t="n"/>
      <c r="Q266" s="53" t="n"/>
      <c r="R266" s="54">
        <f>IFERROR(IF($A266="","",$O266-$P266+$Q266),"")</f>
        <v/>
      </c>
      <c r="S266" s="54">
        <f>IFERROR(IF($A266="","",SUM($J266:$K266)),"")</f>
        <v/>
      </c>
      <c r="T266" s="54">
        <f>IFERROR(IF($A266="","",SUM($L266:$N266)),"")</f>
        <v/>
      </c>
      <c r="U266" s="54">
        <f>IFERROR(IF($A266="","",$I266/$F266),"")</f>
        <v/>
      </c>
      <c r="V266" s="54">
        <f>IFERROR(IF($A266="","",$I266/$C266),"")</f>
        <v/>
      </c>
      <c r="W266" s="53" t="n"/>
      <c r="X266" s="53" t="n"/>
      <c r="Y266" s="53" t="n"/>
      <c r="Z266" s="54">
        <f>IFERROR(IF($A266="","",$W266*'Dashboard'!$B$12),"")</f>
        <v/>
      </c>
      <c r="AA266" s="54">
        <f>IFERROR(IF($A266="","",$Y266-$Z266),"")</f>
        <v/>
      </c>
      <c r="AB266" s="53" t="n"/>
      <c r="AC266" s="54">
        <f>IFERROR(IF($A266="","",$X266*'Dashboard'!$B$13),"")</f>
        <v/>
      </c>
      <c r="AD266" s="54">
        <f>IFERROR(IF($A266="","",$AB266-$AC266),"")</f>
        <v/>
      </c>
      <c r="AE266" s="53" t="n"/>
      <c r="AF266" s="53" t="n"/>
      <c r="AG266" s="54">
        <f>IFERROR(IF($A266="","",$AE266*'Dashboard'!$B$14),"")</f>
        <v/>
      </c>
      <c r="AH266" s="54">
        <f>IFERROR(IF($A266="","",$AF266-$AG266),"")</f>
        <v/>
      </c>
      <c r="AI266" s="54">
        <f>IFERROR(IF($A266="","",SUM($Y266,$AB266,$AF266)),"")</f>
        <v/>
      </c>
      <c r="AJ266" s="54">
        <f>IFERROR(IF($A266="","",$R266+$AI266),"")</f>
        <v/>
      </c>
      <c r="AK266" s="53" t="n"/>
      <c r="AL266" s="53" t="n"/>
      <c r="AM266" s="53" t="n"/>
      <c r="AN266" s="53" t="n"/>
      <c r="AO266" s="53" t="n"/>
      <c r="AP266" s="54">
        <f>IFERROR(IF($A266="","",SUM($AK266:$AO266)),"")</f>
        <v/>
      </c>
      <c r="AQ266" s="54">
        <f>IFERROR(IF($A266="","",$AP266-$AJ266),"")</f>
        <v/>
      </c>
      <c r="AR266" s="30">
        <f>IFERROR(IF($A266="","",IF(AND($AQ266&lt;='Dashboard'!$B$11,$AQ266&gt;=0-'Dashboard'!$B$11),"Balanced","Investigate")),"")</f>
        <v/>
      </c>
      <c r="AS266" s="36" t="n"/>
      <c r="AT266" s="36" t="n"/>
      <c r="AU266" s="36" t="n"/>
      <c r="AV266" s="52" t="n"/>
      <c r="AW266" s="36" t="n"/>
      <c r="AX266" s="37">
        <f>IFERROR(IF($A266="","",IF($AS266="","Missing preparer",IF($F266&gt;$E266,"Rooms sold exceed sellable rooms",IF(OR($AQ266&gt;'Dashboard'!$B$11,$AQ266&lt;0-'Dashboard'!$B$11),"Reconciliation exception","OK")))),"")</f>
        <v/>
      </c>
    </row>
    <row r="267">
      <c r="A267" s="52" t="n"/>
      <c r="B267" s="30">
        <f>IFERROR(IF($A267="","",VLOOKUP(MOD($A267-DATE(2026,1,5),7),'Instructions'!$H$2:$I$8,2,0)),"")</f>
        <v/>
      </c>
      <c r="C267" s="31" t="n"/>
      <c r="D267" s="31" t="n"/>
      <c r="E267" s="32">
        <f>IFERROR(IF($A267="","",MAX(0,$C267-$D267)),"")</f>
        <v/>
      </c>
      <c r="F267" s="31" t="n"/>
      <c r="G267" s="31" t="n"/>
      <c r="H267" s="33">
        <f>IFERROR(IF($A267="","",$F267/$E267),"")</f>
        <v/>
      </c>
      <c r="I267" s="53" t="n"/>
      <c r="J267" s="53" t="n"/>
      <c r="K267" s="53" t="n"/>
      <c r="L267" s="53" t="n"/>
      <c r="M267" s="53" t="n"/>
      <c r="N267" s="53" t="n"/>
      <c r="O267" s="54">
        <f>IFERROR(IF($A267="","",SUM($I267:$N267)),"")</f>
        <v/>
      </c>
      <c r="P267" s="53" t="n"/>
      <c r="Q267" s="53" t="n"/>
      <c r="R267" s="54">
        <f>IFERROR(IF($A267="","",$O267-$P267+$Q267),"")</f>
        <v/>
      </c>
      <c r="S267" s="54">
        <f>IFERROR(IF($A267="","",SUM($J267:$K267)),"")</f>
        <v/>
      </c>
      <c r="T267" s="54">
        <f>IFERROR(IF($A267="","",SUM($L267:$N267)),"")</f>
        <v/>
      </c>
      <c r="U267" s="54">
        <f>IFERROR(IF($A267="","",$I267/$F267),"")</f>
        <v/>
      </c>
      <c r="V267" s="54">
        <f>IFERROR(IF($A267="","",$I267/$C267),"")</f>
        <v/>
      </c>
      <c r="W267" s="53" t="n"/>
      <c r="X267" s="53" t="n"/>
      <c r="Y267" s="53" t="n"/>
      <c r="Z267" s="54">
        <f>IFERROR(IF($A267="","",$W267*'Dashboard'!$B$12),"")</f>
        <v/>
      </c>
      <c r="AA267" s="54">
        <f>IFERROR(IF($A267="","",$Y267-$Z267),"")</f>
        <v/>
      </c>
      <c r="AB267" s="53" t="n"/>
      <c r="AC267" s="54">
        <f>IFERROR(IF($A267="","",$X267*'Dashboard'!$B$13),"")</f>
        <v/>
      </c>
      <c r="AD267" s="54">
        <f>IFERROR(IF($A267="","",$AB267-$AC267),"")</f>
        <v/>
      </c>
      <c r="AE267" s="53" t="n"/>
      <c r="AF267" s="53" t="n"/>
      <c r="AG267" s="54">
        <f>IFERROR(IF($A267="","",$AE267*'Dashboard'!$B$14),"")</f>
        <v/>
      </c>
      <c r="AH267" s="54">
        <f>IFERROR(IF($A267="","",$AF267-$AG267),"")</f>
        <v/>
      </c>
      <c r="AI267" s="54">
        <f>IFERROR(IF($A267="","",SUM($Y267,$AB267,$AF267)),"")</f>
        <v/>
      </c>
      <c r="AJ267" s="54">
        <f>IFERROR(IF($A267="","",$R267+$AI267),"")</f>
        <v/>
      </c>
      <c r="AK267" s="53" t="n"/>
      <c r="AL267" s="53" t="n"/>
      <c r="AM267" s="53" t="n"/>
      <c r="AN267" s="53" t="n"/>
      <c r="AO267" s="53" t="n"/>
      <c r="AP267" s="54">
        <f>IFERROR(IF($A267="","",SUM($AK267:$AO267)),"")</f>
        <v/>
      </c>
      <c r="AQ267" s="54">
        <f>IFERROR(IF($A267="","",$AP267-$AJ267),"")</f>
        <v/>
      </c>
      <c r="AR267" s="30">
        <f>IFERROR(IF($A267="","",IF(AND($AQ267&lt;='Dashboard'!$B$11,$AQ267&gt;=0-'Dashboard'!$B$11),"Balanced","Investigate")),"")</f>
        <v/>
      </c>
      <c r="AS267" s="36" t="n"/>
      <c r="AT267" s="36" t="n"/>
      <c r="AU267" s="36" t="n"/>
      <c r="AV267" s="52" t="n"/>
      <c r="AW267" s="36" t="n"/>
      <c r="AX267" s="37">
        <f>IFERROR(IF($A267="","",IF($AS267="","Missing preparer",IF($F267&gt;$E267,"Rooms sold exceed sellable rooms",IF(OR($AQ267&gt;'Dashboard'!$B$11,$AQ267&lt;0-'Dashboard'!$B$11),"Reconciliation exception","OK")))),"")</f>
        <v/>
      </c>
    </row>
    <row r="268">
      <c r="A268" s="52" t="n"/>
      <c r="B268" s="30">
        <f>IFERROR(IF($A268="","",VLOOKUP(MOD($A268-DATE(2026,1,5),7),'Instructions'!$H$2:$I$8,2,0)),"")</f>
        <v/>
      </c>
      <c r="C268" s="31" t="n"/>
      <c r="D268" s="31" t="n"/>
      <c r="E268" s="32">
        <f>IFERROR(IF($A268="","",MAX(0,$C268-$D268)),"")</f>
        <v/>
      </c>
      <c r="F268" s="31" t="n"/>
      <c r="G268" s="31" t="n"/>
      <c r="H268" s="33">
        <f>IFERROR(IF($A268="","",$F268/$E268),"")</f>
        <v/>
      </c>
      <c r="I268" s="53" t="n"/>
      <c r="J268" s="53" t="n"/>
      <c r="K268" s="53" t="n"/>
      <c r="L268" s="53" t="n"/>
      <c r="M268" s="53" t="n"/>
      <c r="N268" s="53" t="n"/>
      <c r="O268" s="54">
        <f>IFERROR(IF($A268="","",SUM($I268:$N268)),"")</f>
        <v/>
      </c>
      <c r="P268" s="53" t="n"/>
      <c r="Q268" s="53" t="n"/>
      <c r="R268" s="54">
        <f>IFERROR(IF($A268="","",$O268-$P268+$Q268),"")</f>
        <v/>
      </c>
      <c r="S268" s="54">
        <f>IFERROR(IF($A268="","",SUM($J268:$K268)),"")</f>
        <v/>
      </c>
      <c r="T268" s="54">
        <f>IFERROR(IF($A268="","",SUM($L268:$N268)),"")</f>
        <v/>
      </c>
      <c r="U268" s="54">
        <f>IFERROR(IF($A268="","",$I268/$F268),"")</f>
        <v/>
      </c>
      <c r="V268" s="54">
        <f>IFERROR(IF($A268="","",$I268/$C268),"")</f>
        <v/>
      </c>
      <c r="W268" s="53" t="n"/>
      <c r="X268" s="53" t="n"/>
      <c r="Y268" s="53" t="n"/>
      <c r="Z268" s="54">
        <f>IFERROR(IF($A268="","",$W268*'Dashboard'!$B$12),"")</f>
        <v/>
      </c>
      <c r="AA268" s="54">
        <f>IFERROR(IF($A268="","",$Y268-$Z268),"")</f>
        <v/>
      </c>
      <c r="AB268" s="53" t="n"/>
      <c r="AC268" s="54">
        <f>IFERROR(IF($A268="","",$X268*'Dashboard'!$B$13),"")</f>
        <v/>
      </c>
      <c r="AD268" s="54">
        <f>IFERROR(IF($A268="","",$AB268-$AC268),"")</f>
        <v/>
      </c>
      <c r="AE268" s="53" t="n"/>
      <c r="AF268" s="53" t="n"/>
      <c r="AG268" s="54">
        <f>IFERROR(IF($A268="","",$AE268*'Dashboard'!$B$14),"")</f>
        <v/>
      </c>
      <c r="AH268" s="54">
        <f>IFERROR(IF($A268="","",$AF268-$AG268),"")</f>
        <v/>
      </c>
      <c r="AI268" s="54">
        <f>IFERROR(IF($A268="","",SUM($Y268,$AB268,$AF268)),"")</f>
        <v/>
      </c>
      <c r="AJ268" s="54">
        <f>IFERROR(IF($A268="","",$R268+$AI268),"")</f>
        <v/>
      </c>
      <c r="AK268" s="53" t="n"/>
      <c r="AL268" s="53" t="n"/>
      <c r="AM268" s="53" t="n"/>
      <c r="AN268" s="53" t="n"/>
      <c r="AO268" s="53" t="n"/>
      <c r="AP268" s="54">
        <f>IFERROR(IF($A268="","",SUM($AK268:$AO268)),"")</f>
        <v/>
      </c>
      <c r="AQ268" s="54">
        <f>IFERROR(IF($A268="","",$AP268-$AJ268),"")</f>
        <v/>
      </c>
      <c r="AR268" s="30">
        <f>IFERROR(IF($A268="","",IF(AND($AQ268&lt;='Dashboard'!$B$11,$AQ268&gt;=0-'Dashboard'!$B$11),"Balanced","Investigate")),"")</f>
        <v/>
      </c>
      <c r="AS268" s="36" t="n"/>
      <c r="AT268" s="36" t="n"/>
      <c r="AU268" s="36" t="n"/>
      <c r="AV268" s="52" t="n"/>
      <c r="AW268" s="36" t="n"/>
      <c r="AX268" s="37">
        <f>IFERROR(IF($A268="","",IF($AS268="","Missing preparer",IF($F268&gt;$E268,"Rooms sold exceed sellable rooms",IF(OR($AQ268&gt;'Dashboard'!$B$11,$AQ268&lt;0-'Dashboard'!$B$11),"Reconciliation exception","OK")))),"")</f>
        <v/>
      </c>
    </row>
    <row r="269">
      <c r="A269" s="52" t="n"/>
      <c r="B269" s="30">
        <f>IFERROR(IF($A269="","",VLOOKUP(MOD($A269-DATE(2026,1,5),7),'Instructions'!$H$2:$I$8,2,0)),"")</f>
        <v/>
      </c>
      <c r="C269" s="31" t="n"/>
      <c r="D269" s="31" t="n"/>
      <c r="E269" s="32">
        <f>IFERROR(IF($A269="","",MAX(0,$C269-$D269)),"")</f>
        <v/>
      </c>
      <c r="F269" s="31" t="n"/>
      <c r="G269" s="31" t="n"/>
      <c r="H269" s="33">
        <f>IFERROR(IF($A269="","",$F269/$E269),"")</f>
        <v/>
      </c>
      <c r="I269" s="53" t="n"/>
      <c r="J269" s="53" t="n"/>
      <c r="K269" s="53" t="n"/>
      <c r="L269" s="53" t="n"/>
      <c r="M269" s="53" t="n"/>
      <c r="N269" s="53" t="n"/>
      <c r="O269" s="54">
        <f>IFERROR(IF($A269="","",SUM($I269:$N269)),"")</f>
        <v/>
      </c>
      <c r="P269" s="53" t="n"/>
      <c r="Q269" s="53" t="n"/>
      <c r="R269" s="54">
        <f>IFERROR(IF($A269="","",$O269-$P269+$Q269),"")</f>
        <v/>
      </c>
      <c r="S269" s="54">
        <f>IFERROR(IF($A269="","",SUM($J269:$K269)),"")</f>
        <v/>
      </c>
      <c r="T269" s="54">
        <f>IFERROR(IF($A269="","",SUM($L269:$N269)),"")</f>
        <v/>
      </c>
      <c r="U269" s="54">
        <f>IFERROR(IF($A269="","",$I269/$F269),"")</f>
        <v/>
      </c>
      <c r="V269" s="54">
        <f>IFERROR(IF($A269="","",$I269/$C269),"")</f>
        <v/>
      </c>
      <c r="W269" s="53" t="n"/>
      <c r="X269" s="53" t="n"/>
      <c r="Y269" s="53" t="n"/>
      <c r="Z269" s="54">
        <f>IFERROR(IF($A269="","",$W269*'Dashboard'!$B$12),"")</f>
        <v/>
      </c>
      <c r="AA269" s="54">
        <f>IFERROR(IF($A269="","",$Y269-$Z269),"")</f>
        <v/>
      </c>
      <c r="AB269" s="53" t="n"/>
      <c r="AC269" s="54">
        <f>IFERROR(IF($A269="","",$X269*'Dashboard'!$B$13),"")</f>
        <v/>
      </c>
      <c r="AD269" s="54">
        <f>IFERROR(IF($A269="","",$AB269-$AC269),"")</f>
        <v/>
      </c>
      <c r="AE269" s="53" t="n"/>
      <c r="AF269" s="53" t="n"/>
      <c r="AG269" s="54">
        <f>IFERROR(IF($A269="","",$AE269*'Dashboard'!$B$14),"")</f>
        <v/>
      </c>
      <c r="AH269" s="54">
        <f>IFERROR(IF($A269="","",$AF269-$AG269),"")</f>
        <v/>
      </c>
      <c r="AI269" s="54">
        <f>IFERROR(IF($A269="","",SUM($Y269,$AB269,$AF269)),"")</f>
        <v/>
      </c>
      <c r="AJ269" s="54">
        <f>IFERROR(IF($A269="","",$R269+$AI269),"")</f>
        <v/>
      </c>
      <c r="AK269" s="53" t="n"/>
      <c r="AL269" s="53" t="n"/>
      <c r="AM269" s="53" t="n"/>
      <c r="AN269" s="53" t="n"/>
      <c r="AO269" s="53" t="n"/>
      <c r="AP269" s="54">
        <f>IFERROR(IF($A269="","",SUM($AK269:$AO269)),"")</f>
        <v/>
      </c>
      <c r="AQ269" s="54">
        <f>IFERROR(IF($A269="","",$AP269-$AJ269),"")</f>
        <v/>
      </c>
      <c r="AR269" s="30">
        <f>IFERROR(IF($A269="","",IF(AND($AQ269&lt;='Dashboard'!$B$11,$AQ269&gt;=0-'Dashboard'!$B$11),"Balanced","Investigate")),"")</f>
        <v/>
      </c>
      <c r="AS269" s="36" t="n"/>
      <c r="AT269" s="36" t="n"/>
      <c r="AU269" s="36" t="n"/>
      <c r="AV269" s="52" t="n"/>
      <c r="AW269" s="36" t="n"/>
      <c r="AX269" s="37">
        <f>IFERROR(IF($A269="","",IF($AS269="","Missing preparer",IF($F269&gt;$E269,"Rooms sold exceed sellable rooms",IF(OR($AQ269&gt;'Dashboard'!$B$11,$AQ269&lt;0-'Dashboard'!$B$11),"Reconciliation exception","OK")))),"")</f>
        <v/>
      </c>
    </row>
    <row r="270">
      <c r="A270" s="52" t="n"/>
      <c r="B270" s="30">
        <f>IFERROR(IF($A270="","",VLOOKUP(MOD($A270-DATE(2026,1,5),7),'Instructions'!$H$2:$I$8,2,0)),"")</f>
        <v/>
      </c>
      <c r="C270" s="31" t="n"/>
      <c r="D270" s="31" t="n"/>
      <c r="E270" s="32">
        <f>IFERROR(IF($A270="","",MAX(0,$C270-$D270)),"")</f>
        <v/>
      </c>
      <c r="F270" s="31" t="n"/>
      <c r="G270" s="31" t="n"/>
      <c r="H270" s="33">
        <f>IFERROR(IF($A270="","",$F270/$E270),"")</f>
        <v/>
      </c>
      <c r="I270" s="53" t="n"/>
      <c r="J270" s="53" t="n"/>
      <c r="K270" s="53" t="n"/>
      <c r="L270" s="53" t="n"/>
      <c r="M270" s="53" t="n"/>
      <c r="N270" s="53" t="n"/>
      <c r="O270" s="54">
        <f>IFERROR(IF($A270="","",SUM($I270:$N270)),"")</f>
        <v/>
      </c>
      <c r="P270" s="53" t="n"/>
      <c r="Q270" s="53" t="n"/>
      <c r="R270" s="54">
        <f>IFERROR(IF($A270="","",$O270-$P270+$Q270),"")</f>
        <v/>
      </c>
      <c r="S270" s="54">
        <f>IFERROR(IF($A270="","",SUM($J270:$K270)),"")</f>
        <v/>
      </c>
      <c r="T270" s="54">
        <f>IFERROR(IF($A270="","",SUM($L270:$N270)),"")</f>
        <v/>
      </c>
      <c r="U270" s="54">
        <f>IFERROR(IF($A270="","",$I270/$F270),"")</f>
        <v/>
      </c>
      <c r="V270" s="54">
        <f>IFERROR(IF($A270="","",$I270/$C270),"")</f>
        <v/>
      </c>
      <c r="W270" s="53" t="n"/>
      <c r="X270" s="53" t="n"/>
      <c r="Y270" s="53" t="n"/>
      <c r="Z270" s="54">
        <f>IFERROR(IF($A270="","",$W270*'Dashboard'!$B$12),"")</f>
        <v/>
      </c>
      <c r="AA270" s="54">
        <f>IFERROR(IF($A270="","",$Y270-$Z270),"")</f>
        <v/>
      </c>
      <c r="AB270" s="53" t="n"/>
      <c r="AC270" s="54">
        <f>IFERROR(IF($A270="","",$X270*'Dashboard'!$B$13),"")</f>
        <v/>
      </c>
      <c r="AD270" s="54">
        <f>IFERROR(IF($A270="","",$AB270-$AC270),"")</f>
        <v/>
      </c>
      <c r="AE270" s="53" t="n"/>
      <c r="AF270" s="53" t="n"/>
      <c r="AG270" s="54">
        <f>IFERROR(IF($A270="","",$AE270*'Dashboard'!$B$14),"")</f>
        <v/>
      </c>
      <c r="AH270" s="54">
        <f>IFERROR(IF($A270="","",$AF270-$AG270),"")</f>
        <v/>
      </c>
      <c r="AI270" s="54">
        <f>IFERROR(IF($A270="","",SUM($Y270,$AB270,$AF270)),"")</f>
        <v/>
      </c>
      <c r="AJ270" s="54">
        <f>IFERROR(IF($A270="","",$R270+$AI270),"")</f>
        <v/>
      </c>
      <c r="AK270" s="53" t="n"/>
      <c r="AL270" s="53" t="n"/>
      <c r="AM270" s="53" t="n"/>
      <c r="AN270" s="53" t="n"/>
      <c r="AO270" s="53" t="n"/>
      <c r="AP270" s="54">
        <f>IFERROR(IF($A270="","",SUM($AK270:$AO270)),"")</f>
        <v/>
      </c>
      <c r="AQ270" s="54">
        <f>IFERROR(IF($A270="","",$AP270-$AJ270),"")</f>
        <v/>
      </c>
      <c r="AR270" s="30">
        <f>IFERROR(IF($A270="","",IF(AND($AQ270&lt;='Dashboard'!$B$11,$AQ270&gt;=0-'Dashboard'!$B$11),"Balanced","Investigate")),"")</f>
        <v/>
      </c>
      <c r="AS270" s="36" t="n"/>
      <c r="AT270" s="36" t="n"/>
      <c r="AU270" s="36" t="n"/>
      <c r="AV270" s="52" t="n"/>
      <c r="AW270" s="36" t="n"/>
      <c r="AX270" s="37">
        <f>IFERROR(IF($A270="","",IF($AS270="","Missing preparer",IF($F270&gt;$E270,"Rooms sold exceed sellable rooms",IF(OR($AQ270&gt;'Dashboard'!$B$11,$AQ270&lt;0-'Dashboard'!$B$11),"Reconciliation exception","OK")))),"")</f>
        <v/>
      </c>
    </row>
    <row r="271">
      <c r="A271" s="52" t="n"/>
      <c r="B271" s="30">
        <f>IFERROR(IF($A271="","",VLOOKUP(MOD($A271-DATE(2026,1,5),7),'Instructions'!$H$2:$I$8,2,0)),"")</f>
        <v/>
      </c>
      <c r="C271" s="31" t="n"/>
      <c r="D271" s="31" t="n"/>
      <c r="E271" s="32">
        <f>IFERROR(IF($A271="","",MAX(0,$C271-$D271)),"")</f>
        <v/>
      </c>
      <c r="F271" s="31" t="n"/>
      <c r="G271" s="31" t="n"/>
      <c r="H271" s="33">
        <f>IFERROR(IF($A271="","",$F271/$E271),"")</f>
        <v/>
      </c>
      <c r="I271" s="53" t="n"/>
      <c r="J271" s="53" t="n"/>
      <c r="K271" s="53" t="n"/>
      <c r="L271" s="53" t="n"/>
      <c r="M271" s="53" t="n"/>
      <c r="N271" s="53" t="n"/>
      <c r="O271" s="54">
        <f>IFERROR(IF($A271="","",SUM($I271:$N271)),"")</f>
        <v/>
      </c>
      <c r="P271" s="53" t="n"/>
      <c r="Q271" s="53" t="n"/>
      <c r="R271" s="54">
        <f>IFERROR(IF($A271="","",$O271-$P271+$Q271),"")</f>
        <v/>
      </c>
      <c r="S271" s="54">
        <f>IFERROR(IF($A271="","",SUM($J271:$K271)),"")</f>
        <v/>
      </c>
      <c r="T271" s="54">
        <f>IFERROR(IF($A271="","",SUM($L271:$N271)),"")</f>
        <v/>
      </c>
      <c r="U271" s="54">
        <f>IFERROR(IF($A271="","",$I271/$F271),"")</f>
        <v/>
      </c>
      <c r="V271" s="54">
        <f>IFERROR(IF($A271="","",$I271/$C271),"")</f>
        <v/>
      </c>
      <c r="W271" s="53" t="n"/>
      <c r="X271" s="53" t="n"/>
      <c r="Y271" s="53" t="n"/>
      <c r="Z271" s="54">
        <f>IFERROR(IF($A271="","",$W271*'Dashboard'!$B$12),"")</f>
        <v/>
      </c>
      <c r="AA271" s="54">
        <f>IFERROR(IF($A271="","",$Y271-$Z271),"")</f>
        <v/>
      </c>
      <c r="AB271" s="53" t="n"/>
      <c r="AC271" s="54">
        <f>IFERROR(IF($A271="","",$X271*'Dashboard'!$B$13),"")</f>
        <v/>
      </c>
      <c r="AD271" s="54">
        <f>IFERROR(IF($A271="","",$AB271-$AC271),"")</f>
        <v/>
      </c>
      <c r="AE271" s="53" t="n"/>
      <c r="AF271" s="53" t="n"/>
      <c r="AG271" s="54">
        <f>IFERROR(IF($A271="","",$AE271*'Dashboard'!$B$14),"")</f>
        <v/>
      </c>
      <c r="AH271" s="54">
        <f>IFERROR(IF($A271="","",$AF271-$AG271),"")</f>
        <v/>
      </c>
      <c r="AI271" s="54">
        <f>IFERROR(IF($A271="","",SUM($Y271,$AB271,$AF271)),"")</f>
        <v/>
      </c>
      <c r="AJ271" s="54">
        <f>IFERROR(IF($A271="","",$R271+$AI271),"")</f>
        <v/>
      </c>
      <c r="AK271" s="53" t="n"/>
      <c r="AL271" s="53" t="n"/>
      <c r="AM271" s="53" t="n"/>
      <c r="AN271" s="53" t="n"/>
      <c r="AO271" s="53" t="n"/>
      <c r="AP271" s="54">
        <f>IFERROR(IF($A271="","",SUM($AK271:$AO271)),"")</f>
        <v/>
      </c>
      <c r="AQ271" s="54">
        <f>IFERROR(IF($A271="","",$AP271-$AJ271),"")</f>
        <v/>
      </c>
      <c r="AR271" s="30">
        <f>IFERROR(IF($A271="","",IF(AND($AQ271&lt;='Dashboard'!$B$11,$AQ271&gt;=0-'Dashboard'!$B$11),"Balanced","Investigate")),"")</f>
        <v/>
      </c>
      <c r="AS271" s="36" t="n"/>
      <c r="AT271" s="36" t="n"/>
      <c r="AU271" s="36" t="n"/>
      <c r="AV271" s="52" t="n"/>
      <c r="AW271" s="36" t="n"/>
      <c r="AX271" s="37">
        <f>IFERROR(IF($A271="","",IF($AS271="","Missing preparer",IF($F271&gt;$E271,"Rooms sold exceed sellable rooms",IF(OR($AQ271&gt;'Dashboard'!$B$11,$AQ271&lt;0-'Dashboard'!$B$11),"Reconciliation exception","OK")))),"")</f>
        <v/>
      </c>
    </row>
    <row r="272">
      <c r="A272" s="52" t="n"/>
      <c r="B272" s="30">
        <f>IFERROR(IF($A272="","",VLOOKUP(MOD($A272-DATE(2026,1,5),7),'Instructions'!$H$2:$I$8,2,0)),"")</f>
        <v/>
      </c>
      <c r="C272" s="31" t="n"/>
      <c r="D272" s="31" t="n"/>
      <c r="E272" s="32">
        <f>IFERROR(IF($A272="","",MAX(0,$C272-$D272)),"")</f>
        <v/>
      </c>
      <c r="F272" s="31" t="n"/>
      <c r="G272" s="31" t="n"/>
      <c r="H272" s="33">
        <f>IFERROR(IF($A272="","",$F272/$E272),"")</f>
        <v/>
      </c>
      <c r="I272" s="53" t="n"/>
      <c r="J272" s="53" t="n"/>
      <c r="K272" s="53" t="n"/>
      <c r="L272" s="53" t="n"/>
      <c r="M272" s="53" t="n"/>
      <c r="N272" s="53" t="n"/>
      <c r="O272" s="54">
        <f>IFERROR(IF($A272="","",SUM($I272:$N272)),"")</f>
        <v/>
      </c>
      <c r="P272" s="53" t="n"/>
      <c r="Q272" s="53" t="n"/>
      <c r="R272" s="54">
        <f>IFERROR(IF($A272="","",$O272-$P272+$Q272),"")</f>
        <v/>
      </c>
      <c r="S272" s="54">
        <f>IFERROR(IF($A272="","",SUM($J272:$K272)),"")</f>
        <v/>
      </c>
      <c r="T272" s="54">
        <f>IFERROR(IF($A272="","",SUM($L272:$N272)),"")</f>
        <v/>
      </c>
      <c r="U272" s="54">
        <f>IFERROR(IF($A272="","",$I272/$F272),"")</f>
        <v/>
      </c>
      <c r="V272" s="54">
        <f>IFERROR(IF($A272="","",$I272/$C272),"")</f>
        <v/>
      </c>
      <c r="W272" s="53" t="n"/>
      <c r="X272" s="53" t="n"/>
      <c r="Y272" s="53" t="n"/>
      <c r="Z272" s="54">
        <f>IFERROR(IF($A272="","",$W272*'Dashboard'!$B$12),"")</f>
        <v/>
      </c>
      <c r="AA272" s="54">
        <f>IFERROR(IF($A272="","",$Y272-$Z272),"")</f>
        <v/>
      </c>
      <c r="AB272" s="53" t="n"/>
      <c r="AC272" s="54">
        <f>IFERROR(IF($A272="","",$X272*'Dashboard'!$B$13),"")</f>
        <v/>
      </c>
      <c r="AD272" s="54">
        <f>IFERROR(IF($A272="","",$AB272-$AC272),"")</f>
        <v/>
      </c>
      <c r="AE272" s="53" t="n"/>
      <c r="AF272" s="53" t="n"/>
      <c r="AG272" s="54">
        <f>IFERROR(IF($A272="","",$AE272*'Dashboard'!$B$14),"")</f>
        <v/>
      </c>
      <c r="AH272" s="54">
        <f>IFERROR(IF($A272="","",$AF272-$AG272),"")</f>
        <v/>
      </c>
      <c r="AI272" s="54">
        <f>IFERROR(IF($A272="","",SUM($Y272,$AB272,$AF272)),"")</f>
        <v/>
      </c>
      <c r="AJ272" s="54">
        <f>IFERROR(IF($A272="","",$R272+$AI272),"")</f>
        <v/>
      </c>
      <c r="AK272" s="53" t="n"/>
      <c r="AL272" s="53" t="n"/>
      <c r="AM272" s="53" t="n"/>
      <c r="AN272" s="53" t="n"/>
      <c r="AO272" s="53" t="n"/>
      <c r="AP272" s="54">
        <f>IFERROR(IF($A272="","",SUM($AK272:$AO272)),"")</f>
        <v/>
      </c>
      <c r="AQ272" s="54">
        <f>IFERROR(IF($A272="","",$AP272-$AJ272),"")</f>
        <v/>
      </c>
      <c r="AR272" s="30">
        <f>IFERROR(IF($A272="","",IF(AND($AQ272&lt;='Dashboard'!$B$11,$AQ272&gt;=0-'Dashboard'!$B$11),"Balanced","Investigate")),"")</f>
        <v/>
      </c>
      <c r="AS272" s="36" t="n"/>
      <c r="AT272" s="36" t="n"/>
      <c r="AU272" s="36" t="n"/>
      <c r="AV272" s="52" t="n"/>
      <c r="AW272" s="36" t="n"/>
      <c r="AX272" s="37">
        <f>IFERROR(IF($A272="","",IF($AS272="","Missing preparer",IF($F272&gt;$E272,"Rooms sold exceed sellable rooms",IF(OR($AQ272&gt;'Dashboard'!$B$11,$AQ272&lt;0-'Dashboard'!$B$11),"Reconciliation exception","OK")))),"")</f>
        <v/>
      </c>
    </row>
    <row r="273">
      <c r="A273" s="52" t="n"/>
      <c r="B273" s="30">
        <f>IFERROR(IF($A273="","",VLOOKUP(MOD($A273-DATE(2026,1,5),7),'Instructions'!$H$2:$I$8,2,0)),"")</f>
        <v/>
      </c>
      <c r="C273" s="31" t="n"/>
      <c r="D273" s="31" t="n"/>
      <c r="E273" s="32">
        <f>IFERROR(IF($A273="","",MAX(0,$C273-$D273)),"")</f>
        <v/>
      </c>
      <c r="F273" s="31" t="n"/>
      <c r="G273" s="31" t="n"/>
      <c r="H273" s="33">
        <f>IFERROR(IF($A273="","",$F273/$E273),"")</f>
        <v/>
      </c>
      <c r="I273" s="53" t="n"/>
      <c r="J273" s="53" t="n"/>
      <c r="K273" s="53" t="n"/>
      <c r="L273" s="53" t="n"/>
      <c r="M273" s="53" t="n"/>
      <c r="N273" s="53" t="n"/>
      <c r="O273" s="54">
        <f>IFERROR(IF($A273="","",SUM($I273:$N273)),"")</f>
        <v/>
      </c>
      <c r="P273" s="53" t="n"/>
      <c r="Q273" s="53" t="n"/>
      <c r="R273" s="54">
        <f>IFERROR(IF($A273="","",$O273-$P273+$Q273),"")</f>
        <v/>
      </c>
      <c r="S273" s="54">
        <f>IFERROR(IF($A273="","",SUM($J273:$K273)),"")</f>
        <v/>
      </c>
      <c r="T273" s="54">
        <f>IFERROR(IF($A273="","",SUM($L273:$N273)),"")</f>
        <v/>
      </c>
      <c r="U273" s="54">
        <f>IFERROR(IF($A273="","",$I273/$F273),"")</f>
        <v/>
      </c>
      <c r="V273" s="54">
        <f>IFERROR(IF($A273="","",$I273/$C273),"")</f>
        <v/>
      </c>
      <c r="W273" s="53" t="n"/>
      <c r="X273" s="53" t="n"/>
      <c r="Y273" s="53" t="n"/>
      <c r="Z273" s="54">
        <f>IFERROR(IF($A273="","",$W273*'Dashboard'!$B$12),"")</f>
        <v/>
      </c>
      <c r="AA273" s="54">
        <f>IFERROR(IF($A273="","",$Y273-$Z273),"")</f>
        <v/>
      </c>
      <c r="AB273" s="53" t="n"/>
      <c r="AC273" s="54">
        <f>IFERROR(IF($A273="","",$X273*'Dashboard'!$B$13),"")</f>
        <v/>
      </c>
      <c r="AD273" s="54">
        <f>IFERROR(IF($A273="","",$AB273-$AC273),"")</f>
        <v/>
      </c>
      <c r="AE273" s="53" t="n"/>
      <c r="AF273" s="53" t="n"/>
      <c r="AG273" s="54">
        <f>IFERROR(IF($A273="","",$AE273*'Dashboard'!$B$14),"")</f>
        <v/>
      </c>
      <c r="AH273" s="54">
        <f>IFERROR(IF($A273="","",$AF273-$AG273),"")</f>
        <v/>
      </c>
      <c r="AI273" s="54">
        <f>IFERROR(IF($A273="","",SUM($Y273,$AB273,$AF273)),"")</f>
        <v/>
      </c>
      <c r="AJ273" s="54">
        <f>IFERROR(IF($A273="","",$R273+$AI273),"")</f>
        <v/>
      </c>
      <c r="AK273" s="53" t="n"/>
      <c r="AL273" s="53" t="n"/>
      <c r="AM273" s="53" t="n"/>
      <c r="AN273" s="53" t="n"/>
      <c r="AO273" s="53" t="n"/>
      <c r="AP273" s="54">
        <f>IFERROR(IF($A273="","",SUM($AK273:$AO273)),"")</f>
        <v/>
      </c>
      <c r="AQ273" s="54">
        <f>IFERROR(IF($A273="","",$AP273-$AJ273),"")</f>
        <v/>
      </c>
      <c r="AR273" s="30">
        <f>IFERROR(IF($A273="","",IF(AND($AQ273&lt;='Dashboard'!$B$11,$AQ273&gt;=0-'Dashboard'!$B$11),"Balanced","Investigate")),"")</f>
        <v/>
      </c>
      <c r="AS273" s="36" t="n"/>
      <c r="AT273" s="36" t="n"/>
      <c r="AU273" s="36" t="n"/>
      <c r="AV273" s="52" t="n"/>
      <c r="AW273" s="36" t="n"/>
      <c r="AX273" s="37">
        <f>IFERROR(IF($A273="","",IF($AS273="","Missing preparer",IF($F273&gt;$E273,"Rooms sold exceed sellable rooms",IF(OR($AQ273&gt;'Dashboard'!$B$11,$AQ273&lt;0-'Dashboard'!$B$11),"Reconciliation exception","OK")))),"")</f>
        <v/>
      </c>
    </row>
    <row r="274">
      <c r="A274" s="52" t="n"/>
      <c r="B274" s="30">
        <f>IFERROR(IF($A274="","",VLOOKUP(MOD($A274-DATE(2026,1,5),7),'Instructions'!$H$2:$I$8,2,0)),"")</f>
        <v/>
      </c>
      <c r="C274" s="31" t="n"/>
      <c r="D274" s="31" t="n"/>
      <c r="E274" s="32">
        <f>IFERROR(IF($A274="","",MAX(0,$C274-$D274)),"")</f>
        <v/>
      </c>
      <c r="F274" s="31" t="n"/>
      <c r="G274" s="31" t="n"/>
      <c r="H274" s="33">
        <f>IFERROR(IF($A274="","",$F274/$E274),"")</f>
        <v/>
      </c>
      <c r="I274" s="53" t="n"/>
      <c r="J274" s="53" t="n"/>
      <c r="K274" s="53" t="n"/>
      <c r="L274" s="53" t="n"/>
      <c r="M274" s="53" t="n"/>
      <c r="N274" s="53" t="n"/>
      <c r="O274" s="54">
        <f>IFERROR(IF($A274="","",SUM($I274:$N274)),"")</f>
        <v/>
      </c>
      <c r="P274" s="53" t="n"/>
      <c r="Q274" s="53" t="n"/>
      <c r="R274" s="54">
        <f>IFERROR(IF($A274="","",$O274-$P274+$Q274),"")</f>
        <v/>
      </c>
      <c r="S274" s="54">
        <f>IFERROR(IF($A274="","",SUM($J274:$K274)),"")</f>
        <v/>
      </c>
      <c r="T274" s="54">
        <f>IFERROR(IF($A274="","",SUM($L274:$N274)),"")</f>
        <v/>
      </c>
      <c r="U274" s="54">
        <f>IFERROR(IF($A274="","",$I274/$F274),"")</f>
        <v/>
      </c>
      <c r="V274" s="54">
        <f>IFERROR(IF($A274="","",$I274/$C274),"")</f>
        <v/>
      </c>
      <c r="W274" s="53" t="n"/>
      <c r="X274" s="53" t="n"/>
      <c r="Y274" s="53" t="n"/>
      <c r="Z274" s="54">
        <f>IFERROR(IF($A274="","",$W274*'Dashboard'!$B$12),"")</f>
        <v/>
      </c>
      <c r="AA274" s="54">
        <f>IFERROR(IF($A274="","",$Y274-$Z274),"")</f>
        <v/>
      </c>
      <c r="AB274" s="53" t="n"/>
      <c r="AC274" s="54">
        <f>IFERROR(IF($A274="","",$X274*'Dashboard'!$B$13),"")</f>
        <v/>
      </c>
      <c r="AD274" s="54">
        <f>IFERROR(IF($A274="","",$AB274-$AC274),"")</f>
        <v/>
      </c>
      <c r="AE274" s="53" t="n"/>
      <c r="AF274" s="53" t="n"/>
      <c r="AG274" s="54">
        <f>IFERROR(IF($A274="","",$AE274*'Dashboard'!$B$14),"")</f>
        <v/>
      </c>
      <c r="AH274" s="54">
        <f>IFERROR(IF($A274="","",$AF274-$AG274),"")</f>
        <v/>
      </c>
      <c r="AI274" s="54">
        <f>IFERROR(IF($A274="","",SUM($Y274,$AB274,$AF274)),"")</f>
        <v/>
      </c>
      <c r="AJ274" s="54">
        <f>IFERROR(IF($A274="","",$R274+$AI274),"")</f>
        <v/>
      </c>
      <c r="AK274" s="53" t="n"/>
      <c r="AL274" s="53" t="n"/>
      <c r="AM274" s="53" t="n"/>
      <c r="AN274" s="53" t="n"/>
      <c r="AO274" s="53" t="n"/>
      <c r="AP274" s="54">
        <f>IFERROR(IF($A274="","",SUM($AK274:$AO274)),"")</f>
        <v/>
      </c>
      <c r="AQ274" s="54">
        <f>IFERROR(IF($A274="","",$AP274-$AJ274),"")</f>
        <v/>
      </c>
      <c r="AR274" s="30">
        <f>IFERROR(IF($A274="","",IF(AND($AQ274&lt;='Dashboard'!$B$11,$AQ274&gt;=0-'Dashboard'!$B$11),"Balanced","Investigate")),"")</f>
        <v/>
      </c>
      <c r="AS274" s="36" t="n"/>
      <c r="AT274" s="36" t="n"/>
      <c r="AU274" s="36" t="n"/>
      <c r="AV274" s="52" t="n"/>
      <c r="AW274" s="36" t="n"/>
      <c r="AX274" s="37">
        <f>IFERROR(IF($A274="","",IF($AS274="","Missing preparer",IF($F274&gt;$E274,"Rooms sold exceed sellable rooms",IF(OR($AQ274&gt;'Dashboard'!$B$11,$AQ274&lt;0-'Dashboard'!$B$11),"Reconciliation exception","OK")))),"")</f>
        <v/>
      </c>
    </row>
    <row r="275">
      <c r="A275" s="52" t="n"/>
      <c r="B275" s="30">
        <f>IFERROR(IF($A275="","",VLOOKUP(MOD($A275-DATE(2026,1,5),7),'Instructions'!$H$2:$I$8,2,0)),"")</f>
        <v/>
      </c>
      <c r="C275" s="31" t="n"/>
      <c r="D275" s="31" t="n"/>
      <c r="E275" s="32">
        <f>IFERROR(IF($A275="","",MAX(0,$C275-$D275)),"")</f>
        <v/>
      </c>
      <c r="F275" s="31" t="n"/>
      <c r="G275" s="31" t="n"/>
      <c r="H275" s="33">
        <f>IFERROR(IF($A275="","",$F275/$E275),"")</f>
        <v/>
      </c>
      <c r="I275" s="53" t="n"/>
      <c r="J275" s="53" t="n"/>
      <c r="K275" s="53" t="n"/>
      <c r="L275" s="53" t="n"/>
      <c r="M275" s="53" t="n"/>
      <c r="N275" s="53" t="n"/>
      <c r="O275" s="54">
        <f>IFERROR(IF($A275="","",SUM($I275:$N275)),"")</f>
        <v/>
      </c>
      <c r="P275" s="53" t="n"/>
      <c r="Q275" s="53" t="n"/>
      <c r="R275" s="54">
        <f>IFERROR(IF($A275="","",$O275-$P275+$Q275),"")</f>
        <v/>
      </c>
      <c r="S275" s="54">
        <f>IFERROR(IF($A275="","",SUM($J275:$K275)),"")</f>
        <v/>
      </c>
      <c r="T275" s="54">
        <f>IFERROR(IF($A275="","",SUM($L275:$N275)),"")</f>
        <v/>
      </c>
      <c r="U275" s="54">
        <f>IFERROR(IF($A275="","",$I275/$F275),"")</f>
        <v/>
      </c>
      <c r="V275" s="54">
        <f>IFERROR(IF($A275="","",$I275/$C275),"")</f>
        <v/>
      </c>
      <c r="W275" s="53" t="n"/>
      <c r="X275" s="53" t="n"/>
      <c r="Y275" s="53" t="n"/>
      <c r="Z275" s="54">
        <f>IFERROR(IF($A275="","",$W275*'Dashboard'!$B$12),"")</f>
        <v/>
      </c>
      <c r="AA275" s="54">
        <f>IFERROR(IF($A275="","",$Y275-$Z275),"")</f>
        <v/>
      </c>
      <c r="AB275" s="53" t="n"/>
      <c r="AC275" s="54">
        <f>IFERROR(IF($A275="","",$X275*'Dashboard'!$B$13),"")</f>
        <v/>
      </c>
      <c r="AD275" s="54">
        <f>IFERROR(IF($A275="","",$AB275-$AC275),"")</f>
        <v/>
      </c>
      <c r="AE275" s="53" t="n"/>
      <c r="AF275" s="53" t="n"/>
      <c r="AG275" s="54">
        <f>IFERROR(IF($A275="","",$AE275*'Dashboard'!$B$14),"")</f>
        <v/>
      </c>
      <c r="AH275" s="54">
        <f>IFERROR(IF($A275="","",$AF275-$AG275),"")</f>
        <v/>
      </c>
      <c r="AI275" s="54">
        <f>IFERROR(IF($A275="","",SUM($Y275,$AB275,$AF275)),"")</f>
        <v/>
      </c>
      <c r="AJ275" s="54">
        <f>IFERROR(IF($A275="","",$R275+$AI275),"")</f>
        <v/>
      </c>
      <c r="AK275" s="53" t="n"/>
      <c r="AL275" s="53" t="n"/>
      <c r="AM275" s="53" t="n"/>
      <c r="AN275" s="53" t="n"/>
      <c r="AO275" s="53" t="n"/>
      <c r="AP275" s="54">
        <f>IFERROR(IF($A275="","",SUM($AK275:$AO275)),"")</f>
        <v/>
      </c>
      <c r="AQ275" s="54">
        <f>IFERROR(IF($A275="","",$AP275-$AJ275),"")</f>
        <v/>
      </c>
      <c r="AR275" s="30">
        <f>IFERROR(IF($A275="","",IF(AND($AQ275&lt;='Dashboard'!$B$11,$AQ275&gt;=0-'Dashboard'!$B$11),"Balanced","Investigate")),"")</f>
        <v/>
      </c>
      <c r="AS275" s="36" t="n"/>
      <c r="AT275" s="36" t="n"/>
      <c r="AU275" s="36" t="n"/>
      <c r="AV275" s="52" t="n"/>
      <c r="AW275" s="36" t="n"/>
      <c r="AX275" s="37">
        <f>IFERROR(IF($A275="","",IF($AS275="","Missing preparer",IF($F275&gt;$E275,"Rooms sold exceed sellable rooms",IF(OR($AQ275&gt;'Dashboard'!$B$11,$AQ275&lt;0-'Dashboard'!$B$11),"Reconciliation exception","OK")))),"")</f>
        <v/>
      </c>
    </row>
    <row r="276">
      <c r="A276" s="52" t="n"/>
      <c r="B276" s="30">
        <f>IFERROR(IF($A276="","",VLOOKUP(MOD($A276-DATE(2026,1,5),7),'Instructions'!$H$2:$I$8,2,0)),"")</f>
        <v/>
      </c>
      <c r="C276" s="31" t="n"/>
      <c r="D276" s="31" t="n"/>
      <c r="E276" s="32">
        <f>IFERROR(IF($A276="","",MAX(0,$C276-$D276)),"")</f>
        <v/>
      </c>
      <c r="F276" s="31" t="n"/>
      <c r="G276" s="31" t="n"/>
      <c r="H276" s="33">
        <f>IFERROR(IF($A276="","",$F276/$E276),"")</f>
        <v/>
      </c>
      <c r="I276" s="53" t="n"/>
      <c r="J276" s="53" t="n"/>
      <c r="K276" s="53" t="n"/>
      <c r="L276" s="53" t="n"/>
      <c r="M276" s="53" t="n"/>
      <c r="N276" s="53" t="n"/>
      <c r="O276" s="54">
        <f>IFERROR(IF($A276="","",SUM($I276:$N276)),"")</f>
        <v/>
      </c>
      <c r="P276" s="53" t="n"/>
      <c r="Q276" s="53" t="n"/>
      <c r="R276" s="54">
        <f>IFERROR(IF($A276="","",$O276-$P276+$Q276),"")</f>
        <v/>
      </c>
      <c r="S276" s="54">
        <f>IFERROR(IF($A276="","",SUM($J276:$K276)),"")</f>
        <v/>
      </c>
      <c r="T276" s="54">
        <f>IFERROR(IF($A276="","",SUM($L276:$N276)),"")</f>
        <v/>
      </c>
      <c r="U276" s="54">
        <f>IFERROR(IF($A276="","",$I276/$F276),"")</f>
        <v/>
      </c>
      <c r="V276" s="54">
        <f>IFERROR(IF($A276="","",$I276/$C276),"")</f>
        <v/>
      </c>
      <c r="W276" s="53" t="n"/>
      <c r="X276" s="53" t="n"/>
      <c r="Y276" s="53" t="n"/>
      <c r="Z276" s="54">
        <f>IFERROR(IF($A276="","",$W276*'Dashboard'!$B$12),"")</f>
        <v/>
      </c>
      <c r="AA276" s="54">
        <f>IFERROR(IF($A276="","",$Y276-$Z276),"")</f>
        <v/>
      </c>
      <c r="AB276" s="53" t="n"/>
      <c r="AC276" s="54">
        <f>IFERROR(IF($A276="","",$X276*'Dashboard'!$B$13),"")</f>
        <v/>
      </c>
      <c r="AD276" s="54">
        <f>IFERROR(IF($A276="","",$AB276-$AC276),"")</f>
        <v/>
      </c>
      <c r="AE276" s="53" t="n"/>
      <c r="AF276" s="53" t="n"/>
      <c r="AG276" s="54">
        <f>IFERROR(IF($A276="","",$AE276*'Dashboard'!$B$14),"")</f>
        <v/>
      </c>
      <c r="AH276" s="54">
        <f>IFERROR(IF($A276="","",$AF276-$AG276),"")</f>
        <v/>
      </c>
      <c r="AI276" s="54">
        <f>IFERROR(IF($A276="","",SUM($Y276,$AB276,$AF276)),"")</f>
        <v/>
      </c>
      <c r="AJ276" s="54">
        <f>IFERROR(IF($A276="","",$R276+$AI276),"")</f>
        <v/>
      </c>
      <c r="AK276" s="53" t="n"/>
      <c r="AL276" s="53" t="n"/>
      <c r="AM276" s="53" t="n"/>
      <c r="AN276" s="53" t="n"/>
      <c r="AO276" s="53" t="n"/>
      <c r="AP276" s="54">
        <f>IFERROR(IF($A276="","",SUM($AK276:$AO276)),"")</f>
        <v/>
      </c>
      <c r="AQ276" s="54">
        <f>IFERROR(IF($A276="","",$AP276-$AJ276),"")</f>
        <v/>
      </c>
      <c r="AR276" s="30">
        <f>IFERROR(IF($A276="","",IF(AND($AQ276&lt;='Dashboard'!$B$11,$AQ276&gt;=0-'Dashboard'!$B$11),"Balanced","Investigate")),"")</f>
        <v/>
      </c>
      <c r="AS276" s="36" t="n"/>
      <c r="AT276" s="36" t="n"/>
      <c r="AU276" s="36" t="n"/>
      <c r="AV276" s="52" t="n"/>
      <c r="AW276" s="36" t="n"/>
      <c r="AX276" s="37">
        <f>IFERROR(IF($A276="","",IF($AS276="","Missing preparer",IF($F276&gt;$E276,"Rooms sold exceed sellable rooms",IF(OR($AQ276&gt;'Dashboard'!$B$11,$AQ276&lt;0-'Dashboard'!$B$11),"Reconciliation exception","OK")))),"")</f>
        <v/>
      </c>
    </row>
    <row r="277">
      <c r="A277" s="52" t="n"/>
      <c r="B277" s="30">
        <f>IFERROR(IF($A277="","",VLOOKUP(MOD($A277-DATE(2026,1,5),7),'Instructions'!$H$2:$I$8,2,0)),"")</f>
        <v/>
      </c>
      <c r="C277" s="31" t="n"/>
      <c r="D277" s="31" t="n"/>
      <c r="E277" s="32">
        <f>IFERROR(IF($A277="","",MAX(0,$C277-$D277)),"")</f>
        <v/>
      </c>
      <c r="F277" s="31" t="n"/>
      <c r="G277" s="31" t="n"/>
      <c r="H277" s="33">
        <f>IFERROR(IF($A277="","",$F277/$E277),"")</f>
        <v/>
      </c>
      <c r="I277" s="53" t="n"/>
      <c r="J277" s="53" t="n"/>
      <c r="K277" s="53" t="n"/>
      <c r="L277" s="53" t="n"/>
      <c r="M277" s="53" t="n"/>
      <c r="N277" s="53" t="n"/>
      <c r="O277" s="54">
        <f>IFERROR(IF($A277="","",SUM($I277:$N277)),"")</f>
        <v/>
      </c>
      <c r="P277" s="53" t="n"/>
      <c r="Q277" s="53" t="n"/>
      <c r="R277" s="54">
        <f>IFERROR(IF($A277="","",$O277-$P277+$Q277),"")</f>
        <v/>
      </c>
      <c r="S277" s="54">
        <f>IFERROR(IF($A277="","",SUM($J277:$K277)),"")</f>
        <v/>
      </c>
      <c r="T277" s="54">
        <f>IFERROR(IF($A277="","",SUM($L277:$N277)),"")</f>
        <v/>
      </c>
      <c r="U277" s="54">
        <f>IFERROR(IF($A277="","",$I277/$F277),"")</f>
        <v/>
      </c>
      <c r="V277" s="54">
        <f>IFERROR(IF($A277="","",$I277/$C277),"")</f>
        <v/>
      </c>
      <c r="W277" s="53" t="n"/>
      <c r="X277" s="53" t="n"/>
      <c r="Y277" s="53" t="n"/>
      <c r="Z277" s="54">
        <f>IFERROR(IF($A277="","",$W277*'Dashboard'!$B$12),"")</f>
        <v/>
      </c>
      <c r="AA277" s="54">
        <f>IFERROR(IF($A277="","",$Y277-$Z277),"")</f>
        <v/>
      </c>
      <c r="AB277" s="53" t="n"/>
      <c r="AC277" s="54">
        <f>IFERROR(IF($A277="","",$X277*'Dashboard'!$B$13),"")</f>
        <v/>
      </c>
      <c r="AD277" s="54">
        <f>IFERROR(IF($A277="","",$AB277-$AC277),"")</f>
        <v/>
      </c>
      <c r="AE277" s="53" t="n"/>
      <c r="AF277" s="53" t="n"/>
      <c r="AG277" s="54">
        <f>IFERROR(IF($A277="","",$AE277*'Dashboard'!$B$14),"")</f>
        <v/>
      </c>
      <c r="AH277" s="54">
        <f>IFERROR(IF($A277="","",$AF277-$AG277),"")</f>
        <v/>
      </c>
      <c r="AI277" s="54">
        <f>IFERROR(IF($A277="","",SUM($Y277,$AB277,$AF277)),"")</f>
        <v/>
      </c>
      <c r="AJ277" s="54">
        <f>IFERROR(IF($A277="","",$R277+$AI277),"")</f>
        <v/>
      </c>
      <c r="AK277" s="53" t="n"/>
      <c r="AL277" s="53" t="n"/>
      <c r="AM277" s="53" t="n"/>
      <c r="AN277" s="53" t="n"/>
      <c r="AO277" s="53" t="n"/>
      <c r="AP277" s="54">
        <f>IFERROR(IF($A277="","",SUM($AK277:$AO277)),"")</f>
        <v/>
      </c>
      <c r="AQ277" s="54">
        <f>IFERROR(IF($A277="","",$AP277-$AJ277),"")</f>
        <v/>
      </c>
      <c r="AR277" s="30">
        <f>IFERROR(IF($A277="","",IF(AND($AQ277&lt;='Dashboard'!$B$11,$AQ277&gt;=0-'Dashboard'!$B$11),"Balanced","Investigate")),"")</f>
        <v/>
      </c>
      <c r="AS277" s="36" t="n"/>
      <c r="AT277" s="36" t="n"/>
      <c r="AU277" s="36" t="n"/>
      <c r="AV277" s="52" t="n"/>
      <c r="AW277" s="36" t="n"/>
      <c r="AX277" s="37">
        <f>IFERROR(IF($A277="","",IF($AS277="","Missing preparer",IF($F277&gt;$E277,"Rooms sold exceed sellable rooms",IF(OR($AQ277&gt;'Dashboard'!$B$11,$AQ277&lt;0-'Dashboard'!$B$11),"Reconciliation exception","OK")))),"")</f>
        <v/>
      </c>
    </row>
    <row r="278">
      <c r="A278" s="52" t="n"/>
      <c r="B278" s="30">
        <f>IFERROR(IF($A278="","",VLOOKUP(MOD($A278-DATE(2026,1,5),7),'Instructions'!$H$2:$I$8,2,0)),"")</f>
        <v/>
      </c>
      <c r="C278" s="31" t="n"/>
      <c r="D278" s="31" t="n"/>
      <c r="E278" s="32">
        <f>IFERROR(IF($A278="","",MAX(0,$C278-$D278)),"")</f>
        <v/>
      </c>
      <c r="F278" s="31" t="n"/>
      <c r="G278" s="31" t="n"/>
      <c r="H278" s="33">
        <f>IFERROR(IF($A278="","",$F278/$E278),"")</f>
        <v/>
      </c>
      <c r="I278" s="53" t="n"/>
      <c r="J278" s="53" t="n"/>
      <c r="K278" s="53" t="n"/>
      <c r="L278" s="53" t="n"/>
      <c r="M278" s="53" t="n"/>
      <c r="N278" s="53" t="n"/>
      <c r="O278" s="54">
        <f>IFERROR(IF($A278="","",SUM($I278:$N278)),"")</f>
        <v/>
      </c>
      <c r="P278" s="53" t="n"/>
      <c r="Q278" s="53" t="n"/>
      <c r="R278" s="54">
        <f>IFERROR(IF($A278="","",$O278-$P278+$Q278),"")</f>
        <v/>
      </c>
      <c r="S278" s="54">
        <f>IFERROR(IF($A278="","",SUM($J278:$K278)),"")</f>
        <v/>
      </c>
      <c r="T278" s="54">
        <f>IFERROR(IF($A278="","",SUM($L278:$N278)),"")</f>
        <v/>
      </c>
      <c r="U278" s="54">
        <f>IFERROR(IF($A278="","",$I278/$F278),"")</f>
        <v/>
      </c>
      <c r="V278" s="54">
        <f>IFERROR(IF($A278="","",$I278/$C278),"")</f>
        <v/>
      </c>
      <c r="W278" s="53" t="n"/>
      <c r="X278" s="53" t="n"/>
      <c r="Y278" s="53" t="n"/>
      <c r="Z278" s="54">
        <f>IFERROR(IF($A278="","",$W278*'Dashboard'!$B$12),"")</f>
        <v/>
      </c>
      <c r="AA278" s="54">
        <f>IFERROR(IF($A278="","",$Y278-$Z278),"")</f>
        <v/>
      </c>
      <c r="AB278" s="53" t="n"/>
      <c r="AC278" s="54">
        <f>IFERROR(IF($A278="","",$X278*'Dashboard'!$B$13),"")</f>
        <v/>
      </c>
      <c r="AD278" s="54">
        <f>IFERROR(IF($A278="","",$AB278-$AC278),"")</f>
        <v/>
      </c>
      <c r="AE278" s="53" t="n"/>
      <c r="AF278" s="53" t="n"/>
      <c r="AG278" s="54">
        <f>IFERROR(IF($A278="","",$AE278*'Dashboard'!$B$14),"")</f>
        <v/>
      </c>
      <c r="AH278" s="54">
        <f>IFERROR(IF($A278="","",$AF278-$AG278),"")</f>
        <v/>
      </c>
      <c r="AI278" s="54">
        <f>IFERROR(IF($A278="","",SUM($Y278,$AB278,$AF278)),"")</f>
        <v/>
      </c>
      <c r="AJ278" s="54">
        <f>IFERROR(IF($A278="","",$R278+$AI278),"")</f>
        <v/>
      </c>
      <c r="AK278" s="53" t="n"/>
      <c r="AL278" s="53" t="n"/>
      <c r="AM278" s="53" t="n"/>
      <c r="AN278" s="53" t="n"/>
      <c r="AO278" s="53" t="n"/>
      <c r="AP278" s="54">
        <f>IFERROR(IF($A278="","",SUM($AK278:$AO278)),"")</f>
        <v/>
      </c>
      <c r="AQ278" s="54">
        <f>IFERROR(IF($A278="","",$AP278-$AJ278),"")</f>
        <v/>
      </c>
      <c r="AR278" s="30">
        <f>IFERROR(IF($A278="","",IF(AND($AQ278&lt;='Dashboard'!$B$11,$AQ278&gt;=0-'Dashboard'!$B$11),"Balanced","Investigate")),"")</f>
        <v/>
      </c>
      <c r="AS278" s="36" t="n"/>
      <c r="AT278" s="36" t="n"/>
      <c r="AU278" s="36" t="n"/>
      <c r="AV278" s="52" t="n"/>
      <c r="AW278" s="36" t="n"/>
      <c r="AX278" s="37">
        <f>IFERROR(IF($A278="","",IF($AS278="","Missing preparer",IF($F278&gt;$E278,"Rooms sold exceed sellable rooms",IF(OR($AQ278&gt;'Dashboard'!$B$11,$AQ278&lt;0-'Dashboard'!$B$11),"Reconciliation exception","OK")))),"")</f>
        <v/>
      </c>
    </row>
    <row r="279">
      <c r="A279" s="52" t="n"/>
      <c r="B279" s="30">
        <f>IFERROR(IF($A279="","",VLOOKUP(MOD($A279-DATE(2026,1,5),7),'Instructions'!$H$2:$I$8,2,0)),"")</f>
        <v/>
      </c>
      <c r="C279" s="31" t="n"/>
      <c r="D279" s="31" t="n"/>
      <c r="E279" s="32">
        <f>IFERROR(IF($A279="","",MAX(0,$C279-$D279)),"")</f>
        <v/>
      </c>
      <c r="F279" s="31" t="n"/>
      <c r="G279" s="31" t="n"/>
      <c r="H279" s="33">
        <f>IFERROR(IF($A279="","",$F279/$E279),"")</f>
        <v/>
      </c>
      <c r="I279" s="53" t="n"/>
      <c r="J279" s="53" t="n"/>
      <c r="K279" s="53" t="n"/>
      <c r="L279" s="53" t="n"/>
      <c r="M279" s="53" t="n"/>
      <c r="N279" s="53" t="n"/>
      <c r="O279" s="54">
        <f>IFERROR(IF($A279="","",SUM($I279:$N279)),"")</f>
        <v/>
      </c>
      <c r="P279" s="53" t="n"/>
      <c r="Q279" s="53" t="n"/>
      <c r="R279" s="54">
        <f>IFERROR(IF($A279="","",$O279-$P279+$Q279),"")</f>
        <v/>
      </c>
      <c r="S279" s="54">
        <f>IFERROR(IF($A279="","",SUM($J279:$K279)),"")</f>
        <v/>
      </c>
      <c r="T279" s="54">
        <f>IFERROR(IF($A279="","",SUM($L279:$N279)),"")</f>
        <v/>
      </c>
      <c r="U279" s="54">
        <f>IFERROR(IF($A279="","",$I279/$F279),"")</f>
        <v/>
      </c>
      <c r="V279" s="54">
        <f>IFERROR(IF($A279="","",$I279/$C279),"")</f>
        <v/>
      </c>
      <c r="W279" s="53" t="n"/>
      <c r="X279" s="53" t="n"/>
      <c r="Y279" s="53" t="n"/>
      <c r="Z279" s="54">
        <f>IFERROR(IF($A279="","",$W279*'Dashboard'!$B$12),"")</f>
        <v/>
      </c>
      <c r="AA279" s="54">
        <f>IFERROR(IF($A279="","",$Y279-$Z279),"")</f>
        <v/>
      </c>
      <c r="AB279" s="53" t="n"/>
      <c r="AC279" s="54">
        <f>IFERROR(IF($A279="","",$X279*'Dashboard'!$B$13),"")</f>
        <v/>
      </c>
      <c r="AD279" s="54">
        <f>IFERROR(IF($A279="","",$AB279-$AC279),"")</f>
        <v/>
      </c>
      <c r="AE279" s="53" t="n"/>
      <c r="AF279" s="53" t="n"/>
      <c r="AG279" s="54">
        <f>IFERROR(IF($A279="","",$AE279*'Dashboard'!$B$14),"")</f>
        <v/>
      </c>
      <c r="AH279" s="54">
        <f>IFERROR(IF($A279="","",$AF279-$AG279),"")</f>
        <v/>
      </c>
      <c r="AI279" s="54">
        <f>IFERROR(IF($A279="","",SUM($Y279,$AB279,$AF279)),"")</f>
        <v/>
      </c>
      <c r="AJ279" s="54">
        <f>IFERROR(IF($A279="","",$R279+$AI279),"")</f>
        <v/>
      </c>
      <c r="AK279" s="53" t="n"/>
      <c r="AL279" s="53" t="n"/>
      <c r="AM279" s="53" t="n"/>
      <c r="AN279" s="53" t="n"/>
      <c r="AO279" s="53" t="n"/>
      <c r="AP279" s="54">
        <f>IFERROR(IF($A279="","",SUM($AK279:$AO279)),"")</f>
        <v/>
      </c>
      <c r="AQ279" s="54">
        <f>IFERROR(IF($A279="","",$AP279-$AJ279),"")</f>
        <v/>
      </c>
      <c r="AR279" s="30">
        <f>IFERROR(IF($A279="","",IF(AND($AQ279&lt;='Dashboard'!$B$11,$AQ279&gt;=0-'Dashboard'!$B$11),"Balanced","Investigate")),"")</f>
        <v/>
      </c>
      <c r="AS279" s="36" t="n"/>
      <c r="AT279" s="36" t="n"/>
      <c r="AU279" s="36" t="n"/>
      <c r="AV279" s="52" t="n"/>
      <c r="AW279" s="36" t="n"/>
      <c r="AX279" s="37">
        <f>IFERROR(IF($A279="","",IF($AS279="","Missing preparer",IF($F279&gt;$E279,"Rooms sold exceed sellable rooms",IF(OR($AQ279&gt;'Dashboard'!$B$11,$AQ279&lt;0-'Dashboard'!$B$11),"Reconciliation exception","OK")))),"")</f>
        <v/>
      </c>
    </row>
    <row r="280">
      <c r="A280" s="52" t="n"/>
      <c r="B280" s="30">
        <f>IFERROR(IF($A280="","",VLOOKUP(MOD($A280-DATE(2026,1,5),7),'Instructions'!$H$2:$I$8,2,0)),"")</f>
        <v/>
      </c>
      <c r="C280" s="31" t="n"/>
      <c r="D280" s="31" t="n"/>
      <c r="E280" s="32">
        <f>IFERROR(IF($A280="","",MAX(0,$C280-$D280)),"")</f>
        <v/>
      </c>
      <c r="F280" s="31" t="n"/>
      <c r="G280" s="31" t="n"/>
      <c r="H280" s="33">
        <f>IFERROR(IF($A280="","",$F280/$E280),"")</f>
        <v/>
      </c>
      <c r="I280" s="53" t="n"/>
      <c r="J280" s="53" t="n"/>
      <c r="K280" s="53" t="n"/>
      <c r="L280" s="53" t="n"/>
      <c r="M280" s="53" t="n"/>
      <c r="N280" s="53" t="n"/>
      <c r="O280" s="54">
        <f>IFERROR(IF($A280="","",SUM($I280:$N280)),"")</f>
        <v/>
      </c>
      <c r="P280" s="53" t="n"/>
      <c r="Q280" s="53" t="n"/>
      <c r="R280" s="54">
        <f>IFERROR(IF($A280="","",$O280-$P280+$Q280),"")</f>
        <v/>
      </c>
      <c r="S280" s="54">
        <f>IFERROR(IF($A280="","",SUM($J280:$K280)),"")</f>
        <v/>
      </c>
      <c r="T280" s="54">
        <f>IFERROR(IF($A280="","",SUM($L280:$N280)),"")</f>
        <v/>
      </c>
      <c r="U280" s="54">
        <f>IFERROR(IF($A280="","",$I280/$F280),"")</f>
        <v/>
      </c>
      <c r="V280" s="54">
        <f>IFERROR(IF($A280="","",$I280/$C280),"")</f>
        <v/>
      </c>
      <c r="W280" s="53" t="n"/>
      <c r="X280" s="53" t="n"/>
      <c r="Y280" s="53" t="n"/>
      <c r="Z280" s="54">
        <f>IFERROR(IF($A280="","",$W280*'Dashboard'!$B$12),"")</f>
        <v/>
      </c>
      <c r="AA280" s="54">
        <f>IFERROR(IF($A280="","",$Y280-$Z280),"")</f>
        <v/>
      </c>
      <c r="AB280" s="53" t="n"/>
      <c r="AC280" s="54">
        <f>IFERROR(IF($A280="","",$X280*'Dashboard'!$B$13),"")</f>
        <v/>
      </c>
      <c r="AD280" s="54">
        <f>IFERROR(IF($A280="","",$AB280-$AC280),"")</f>
        <v/>
      </c>
      <c r="AE280" s="53" t="n"/>
      <c r="AF280" s="53" t="n"/>
      <c r="AG280" s="54">
        <f>IFERROR(IF($A280="","",$AE280*'Dashboard'!$B$14),"")</f>
        <v/>
      </c>
      <c r="AH280" s="54">
        <f>IFERROR(IF($A280="","",$AF280-$AG280),"")</f>
        <v/>
      </c>
      <c r="AI280" s="54">
        <f>IFERROR(IF($A280="","",SUM($Y280,$AB280,$AF280)),"")</f>
        <v/>
      </c>
      <c r="AJ280" s="54">
        <f>IFERROR(IF($A280="","",$R280+$AI280),"")</f>
        <v/>
      </c>
      <c r="AK280" s="53" t="n"/>
      <c r="AL280" s="53" t="n"/>
      <c r="AM280" s="53" t="n"/>
      <c r="AN280" s="53" t="n"/>
      <c r="AO280" s="53" t="n"/>
      <c r="AP280" s="54">
        <f>IFERROR(IF($A280="","",SUM($AK280:$AO280)),"")</f>
        <v/>
      </c>
      <c r="AQ280" s="54">
        <f>IFERROR(IF($A280="","",$AP280-$AJ280),"")</f>
        <v/>
      </c>
      <c r="AR280" s="30">
        <f>IFERROR(IF($A280="","",IF(AND($AQ280&lt;='Dashboard'!$B$11,$AQ280&gt;=0-'Dashboard'!$B$11),"Balanced","Investigate")),"")</f>
        <v/>
      </c>
      <c r="AS280" s="36" t="n"/>
      <c r="AT280" s="36" t="n"/>
      <c r="AU280" s="36" t="n"/>
      <c r="AV280" s="52" t="n"/>
      <c r="AW280" s="36" t="n"/>
      <c r="AX280" s="37">
        <f>IFERROR(IF($A280="","",IF($AS280="","Missing preparer",IF($F280&gt;$E280,"Rooms sold exceed sellable rooms",IF(OR($AQ280&gt;'Dashboard'!$B$11,$AQ280&lt;0-'Dashboard'!$B$11),"Reconciliation exception","OK")))),"")</f>
        <v/>
      </c>
    </row>
    <row r="281">
      <c r="A281" s="52" t="n"/>
      <c r="B281" s="30">
        <f>IFERROR(IF($A281="","",VLOOKUP(MOD($A281-DATE(2026,1,5),7),'Instructions'!$H$2:$I$8,2,0)),"")</f>
        <v/>
      </c>
      <c r="C281" s="31" t="n"/>
      <c r="D281" s="31" t="n"/>
      <c r="E281" s="32">
        <f>IFERROR(IF($A281="","",MAX(0,$C281-$D281)),"")</f>
        <v/>
      </c>
      <c r="F281" s="31" t="n"/>
      <c r="G281" s="31" t="n"/>
      <c r="H281" s="33">
        <f>IFERROR(IF($A281="","",$F281/$E281),"")</f>
        <v/>
      </c>
      <c r="I281" s="53" t="n"/>
      <c r="J281" s="53" t="n"/>
      <c r="K281" s="53" t="n"/>
      <c r="L281" s="53" t="n"/>
      <c r="M281" s="53" t="n"/>
      <c r="N281" s="53" t="n"/>
      <c r="O281" s="54">
        <f>IFERROR(IF($A281="","",SUM($I281:$N281)),"")</f>
        <v/>
      </c>
      <c r="P281" s="53" t="n"/>
      <c r="Q281" s="53" t="n"/>
      <c r="R281" s="54">
        <f>IFERROR(IF($A281="","",$O281-$P281+$Q281),"")</f>
        <v/>
      </c>
      <c r="S281" s="54">
        <f>IFERROR(IF($A281="","",SUM($J281:$K281)),"")</f>
        <v/>
      </c>
      <c r="T281" s="54">
        <f>IFERROR(IF($A281="","",SUM($L281:$N281)),"")</f>
        <v/>
      </c>
      <c r="U281" s="54">
        <f>IFERROR(IF($A281="","",$I281/$F281),"")</f>
        <v/>
      </c>
      <c r="V281" s="54">
        <f>IFERROR(IF($A281="","",$I281/$C281),"")</f>
        <v/>
      </c>
      <c r="W281" s="53" t="n"/>
      <c r="X281" s="53" t="n"/>
      <c r="Y281" s="53" t="n"/>
      <c r="Z281" s="54">
        <f>IFERROR(IF($A281="","",$W281*'Dashboard'!$B$12),"")</f>
        <v/>
      </c>
      <c r="AA281" s="54">
        <f>IFERROR(IF($A281="","",$Y281-$Z281),"")</f>
        <v/>
      </c>
      <c r="AB281" s="53" t="n"/>
      <c r="AC281" s="54">
        <f>IFERROR(IF($A281="","",$X281*'Dashboard'!$B$13),"")</f>
        <v/>
      </c>
      <c r="AD281" s="54">
        <f>IFERROR(IF($A281="","",$AB281-$AC281),"")</f>
        <v/>
      </c>
      <c r="AE281" s="53" t="n"/>
      <c r="AF281" s="53" t="n"/>
      <c r="AG281" s="54">
        <f>IFERROR(IF($A281="","",$AE281*'Dashboard'!$B$14),"")</f>
        <v/>
      </c>
      <c r="AH281" s="54">
        <f>IFERROR(IF($A281="","",$AF281-$AG281),"")</f>
        <v/>
      </c>
      <c r="AI281" s="54">
        <f>IFERROR(IF($A281="","",SUM($Y281,$AB281,$AF281)),"")</f>
        <v/>
      </c>
      <c r="AJ281" s="54">
        <f>IFERROR(IF($A281="","",$R281+$AI281),"")</f>
        <v/>
      </c>
      <c r="AK281" s="53" t="n"/>
      <c r="AL281" s="53" t="n"/>
      <c r="AM281" s="53" t="n"/>
      <c r="AN281" s="53" t="n"/>
      <c r="AO281" s="53" t="n"/>
      <c r="AP281" s="54">
        <f>IFERROR(IF($A281="","",SUM($AK281:$AO281)),"")</f>
        <v/>
      </c>
      <c r="AQ281" s="54">
        <f>IFERROR(IF($A281="","",$AP281-$AJ281),"")</f>
        <v/>
      </c>
      <c r="AR281" s="30">
        <f>IFERROR(IF($A281="","",IF(AND($AQ281&lt;='Dashboard'!$B$11,$AQ281&gt;=0-'Dashboard'!$B$11),"Balanced","Investigate")),"")</f>
        <v/>
      </c>
      <c r="AS281" s="36" t="n"/>
      <c r="AT281" s="36" t="n"/>
      <c r="AU281" s="36" t="n"/>
      <c r="AV281" s="52" t="n"/>
      <c r="AW281" s="36" t="n"/>
      <c r="AX281" s="37">
        <f>IFERROR(IF($A281="","",IF($AS281="","Missing preparer",IF($F281&gt;$E281,"Rooms sold exceed sellable rooms",IF(OR($AQ281&gt;'Dashboard'!$B$11,$AQ281&lt;0-'Dashboard'!$B$11),"Reconciliation exception","OK")))),"")</f>
        <v/>
      </c>
    </row>
    <row r="282">
      <c r="A282" s="52" t="n"/>
      <c r="B282" s="30">
        <f>IFERROR(IF($A282="","",VLOOKUP(MOD($A282-DATE(2026,1,5),7),'Instructions'!$H$2:$I$8,2,0)),"")</f>
        <v/>
      </c>
      <c r="C282" s="31" t="n"/>
      <c r="D282" s="31" t="n"/>
      <c r="E282" s="32">
        <f>IFERROR(IF($A282="","",MAX(0,$C282-$D282)),"")</f>
        <v/>
      </c>
      <c r="F282" s="31" t="n"/>
      <c r="G282" s="31" t="n"/>
      <c r="H282" s="33">
        <f>IFERROR(IF($A282="","",$F282/$E282),"")</f>
        <v/>
      </c>
      <c r="I282" s="53" t="n"/>
      <c r="J282" s="53" t="n"/>
      <c r="K282" s="53" t="n"/>
      <c r="L282" s="53" t="n"/>
      <c r="M282" s="53" t="n"/>
      <c r="N282" s="53" t="n"/>
      <c r="O282" s="54">
        <f>IFERROR(IF($A282="","",SUM($I282:$N282)),"")</f>
        <v/>
      </c>
      <c r="P282" s="53" t="n"/>
      <c r="Q282" s="53" t="n"/>
      <c r="R282" s="54">
        <f>IFERROR(IF($A282="","",$O282-$P282+$Q282),"")</f>
        <v/>
      </c>
      <c r="S282" s="54">
        <f>IFERROR(IF($A282="","",SUM($J282:$K282)),"")</f>
        <v/>
      </c>
      <c r="T282" s="54">
        <f>IFERROR(IF($A282="","",SUM($L282:$N282)),"")</f>
        <v/>
      </c>
      <c r="U282" s="54">
        <f>IFERROR(IF($A282="","",$I282/$F282),"")</f>
        <v/>
      </c>
      <c r="V282" s="54">
        <f>IFERROR(IF($A282="","",$I282/$C282),"")</f>
        <v/>
      </c>
      <c r="W282" s="53" t="n"/>
      <c r="X282" s="53" t="n"/>
      <c r="Y282" s="53" t="n"/>
      <c r="Z282" s="54">
        <f>IFERROR(IF($A282="","",$W282*'Dashboard'!$B$12),"")</f>
        <v/>
      </c>
      <c r="AA282" s="54">
        <f>IFERROR(IF($A282="","",$Y282-$Z282),"")</f>
        <v/>
      </c>
      <c r="AB282" s="53" t="n"/>
      <c r="AC282" s="54">
        <f>IFERROR(IF($A282="","",$X282*'Dashboard'!$B$13),"")</f>
        <v/>
      </c>
      <c r="AD282" s="54">
        <f>IFERROR(IF($A282="","",$AB282-$AC282),"")</f>
        <v/>
      </c>
      <c r="AE282" s="53" t="n"/>
      <c r="AF282" s="53" t="n"/>
      <c r="AG282" s="54">
        <f>IFERROR(IF($A282="","",$AE282*'Dashboard'!$B$14),"")</f>
        <v/>
      </c>
      <c r="AH282" s="54">
        <f>IFERROR(IF($A282="","",$AF282-$AG282),"")</f>
        <v/>
      </c>
      <c r="AI282" s="54">
        <f>IFERROR(IF($A282="","",SUM($Y282,$AB282,$AF282)),"")</f>
        <v/>
      </c>
      <c r="AJ282" s="54">
        <f>IFERROR(IF($A282="","",$R282+$AI282),"")</f>
        <v/>
      </c>
      <c r="AK282" s="53" t="n"/>
      <c r="AL282" s="53" t="n"/>
      <c r="AM282" s="53" t="n"/>
      <c r="AN282" s="53" t="n"/>
      <c r="AO282" s="53" t="n"/>
      <c r="AP282" s="54">
        <f>IFERROR(IF($A282="","",SUM($AK282:$AO282)),"")</f>
        <v/>
      </c>
      <c r="AQ282" s="54">
        <f>IFERROR(IF($A282="","",$AP282-$AJ282),"")</f>
        <v/>
      </c>
      <c r="AR282" s="30">
        <f>IFERROR(IF($A282="","",IF(AND($AQ282&lt;='Dashboard'!$B$11,$AQ282&gt;=0-'Dashboard'!$B$11),"Balanced","Investigate")),"")</f>
        <v/>
      </c>
      <c r="AS282" s="36" t="n"/>
      <c r="AT282" s="36" t="n"/>
      <c r="AU282" s="36" t="n"/>
      <c r="AV282" s="52" t="n"/>
      <c r="AW282" s="36" t="n"/>
      <c r="AX282" s="37">
        <f>IFERROR(IF($A282="","",IF($AS282="","Missing preparer",IF($F282&gt;$E282,"Rooms sold exceed sellable rooms",IF(OR($AQ282&gt;'Dashboard'!$B$11,$AQ282&lt;0-'Dashboard'!$B$11),"Reconciliation exception","OK")))),"")</f>
        <v/>
      </c>
    </row>
    <row r="283">
      <c r="A283" s="52" t="n"/>
      <c r="B283" s="30">
        <f>IFERROR(IF($A283="","",VLOOKUP(MOD($A283-DATE(2026,1,5),7),'Instructions'!$H$2:$I$8,2,0)),"")</f>
        <v/>
      </c>
      <c r="C283" s="31" t="n"/>
      <c r="D283" s="31" t="n"/>
      <c r="E283" s="32">
        <f>IFERROR(IF($A283="","",MAX(0,$C283-$D283)),"")</f>
        <v/>
      </c>
      <c r="F283" s="31" t="n"/>
      <c r="G283" s="31" t="n"/>
      <c r="H283" s="33">
        <f>IFERROR(IF($A283="","",$F283/$E283),"")</f>
        <v/>
      </c>
      <c r="I283" s="53" t="n"/>
      <c r="J283" s="53" t="n"/>
      <c r="K283" s="53" t="n"/>
      <c r="L283" s="53" t="n"/>
      <c r="M283" s="53" t="n"/>
      <c r="N283" s="53" t="n"/>
      <c r="O283" s="54">
        <f>IFERROR(IF($A283="","",SUM($I283:$N283)),"")</f>
        <v/>
      </c>
      <c r="P283" s="53" t="n"/>
      <c r="Q283" s="53" t="n"/>
      <c r="R283" s="54">
        <f>IFERROR(IF($A283="","",$O283-$P283+$Q283),"")</f>
        <v/>
      </c>
      <c r="S283" s="54">
        <f>IFERROR(IF($A283="","",SUM($J283:$K283)),"")</f>
        <v/>
      </c>
      <c r="T283" s="54">
        <f>IFERROR(IF($A283="","",SUM($L283:$N283)),"")</f>
        <v/>
      </c>
      <c r="U283" s="54">
        <f>IFERROR(IF($A283="","",$I283/$F283),"")</f>
        <v/>
      </c>
      <c r="V283" s="54">
        <f>IFERROR(IF($A283="","",$I283/$C283),"")</f>
        <v/>
      </c>
      <c r="W283" s="53" t="n"/>
      <c r="X283" s="53" t="n"/>
      <c r="Y283" s="53" t="n"/>
      <c r="Z283" s="54">
        <f>IFERROR(IF($A283="","",$W283*'Dashboard'!$B$12),"")</f>
        <v/>
      </c>
      <c r="AA283" s="54">
        <f>IFERROR(IF($A283="","",$Y283-$Z283),"")</f>
        <v/>
      </c>
      <c r="AB283" s="53" t="n"/>
      <c r="AC283" s="54">
        <f>IFERROR(IF($A283="","",$X283*'Dashboard'!$B$13),"")</f>
        <v/>
      </c>
      <c r="AD283" s="54">
        <f>IFERROR(IF($A283="","",$AB283-$AC283),"")</f>
        <v/>
      </c>
      <c r="AE283" s="53" t="n"/>
      <c r="AF283" s="53" t="n"/>
      <c r="AG283" s="54">
        <f>IFERROR(IF($A283="","",$AE283*'Dashboard'!$B$14),"")</f>
        <v/>
      </c>
      <c r="AH283" s="54">
        <f>IFERROR(IF($A283="","",$AF283-$AG283),"")</f>
        <v/>
      </c>
      <c r="AI283" s="54">
        <f>IFERROR(IF($A283="","",SUM($Y283,$AB283,$AF283)),"")</f>
        <v/>
      </c>
      <c r="AJ283" s="54">
        <f>IFERROR(IF($A283="","",$R283+$AI283),"")</f>
        <v/>
      </c>
      <c r="AK283" s="53" t="n"/>
      <c r="AL283" s="53" t="n"/>
      <c r="AM283" s="53" t="n"/>
      <c r="AN283" s="53" t="n"/>
      <c r="AO283" s="53" t="n"/>
      <c r="AP283" s="54">
        <f>IFERROR(IF($A283="","",SUM($AK283:$AO283)),"")</f>
        <v/>
      </c>
      <c r="AQ283" s="54">
        <f>IFERROR(IF($A283="","",$AP283-$AJ283),"")</f>
        <v/>
      </c>
      <c r="AR283" s="30">
        <f>IFERROR(IF($A283="","",IF(AND($AQ283&lt;='Dashboard'!$B$11,$AQ283&gt;=0-'Dashboard'!$B$11),"Balanced","Investigate")),"")</f>
        <v/>
      </c>
      <c r="AS283" s="36" t="n"/>
      <c r="AT283" s="36" t="n"/>
      <c r="AU283" s="36" t="n"/>
      <c r="AV283" s="52" t="n"/>
      <c r="AW283" s="36" t="n"/>
      <c r="AX283" s="37">
        <f>IFERROR(IF($A283="","",IF($AS283="","Missing preparer",IF($F283&gt;$E283,"Rooms sold exceed sellable rooms",IF(OR($AQ283&gt;'Dashboard'!$B$11,$AQ283&lt;0-'Dashboard'!$B$11),"Reconciliation exception","OK")))),"")</f>
        <v/>
      </c>
    </row>
    <row r="284">
      <c r="A284" s="52" t="n"/>
      <c r="B284" s="30">
        <f>IFERROR(IF($A284="","",VLOOKUP(MOD($A284-DATE(2026,1,5),7),'Instructions'!$H$2:$I$8,2,0)),"")</f>
        <v/>
      </c>
      <c r="C284" s="31" t="n"/>
      <c r="D284" s="31" t="n"/>
      <c r="E284" s="32">
        <f>IFERROR(IF($A284="","",MAX(0,$C284-$D284)),"")</f>
        <v/>
      </c>
      <c r="F284" s="31" t="n"/>
      <c r="G284" s="31" t="n"/>
      <c r="H284" s="33">
        <f>IFERROR(IF($A284="","",$F284/$E284),"")</f>
        <v/>
      </c>
      <c r="I284" s="53" t="n"/>
      <c r="J284" s="53" t="n"/>
      <c r="K284" s="53" t="n"/>
      <c r="L284" s="53" t="n"/>
      <c r="M284" s="53" t="n"/>
      <c r="N284" s="53" t="n"/>
      <c r="O284" s="54">
        <f>IFERROR(IF($A284="","",SUM($I284:$N284)),"")</f>
        <v/>
      </c>
      <c r="P284" s="53" t="n"/>
      <c r="Q284" s="53" t="n"/>
      <c r="R284" s="54">
        <f>IFERROR(IF($A284="","",$O284-$P284+$Q284),"")</f>
        <v/>
      </c>
      <c r="S284" s="54">
        <f>IFERROR(IF($A284="","",SUM($J284:$K284)),"")</f>
        <v/>
      </c>
      <c r="T284" s="54">
        <f>IFERROR(IF($A284="","",SUM($L284:$N284)),"")</f>
        <v/>
      </c>
      <c r="U284" s="54">
        <f>IFERROR(IF($A284="","",$I284/$F284),"")</f>
        <v/>
      </c>
      <c r="V284" s="54">
        <f>IFERROR(IF($A284="","",$I284/$C284),"")</f>
        <v/>
      </c>
      <c r="W284" s="53" t="n"/>
      <c r="X284" s="53" t="n"/>
      <c r="Y284" s="53" t="n"/>
      <c r="Z284" s="54">
        <f>IFERROR(IF($A284="","",$W284*'Dashboard'!$B$12),"")</f>
        <v/>
      </c>
      <c r="AA284" s="54">
        <f>IFERROR(IF($A284="","",$Y284-$Z284),"")</f>
        <v/>
      </c>
      <c r="AB284" s="53" t="n"/>
      <c r="AC284" s="54">
        <f>IFERROR(IF($A284="","",$X284*'Dashboard'!$B$13),"")</f>
        <v/>
      </c>
      <c r="AD284" s="54">
        <f>IFERROR(IF($A284="","",$AB284-$AC284),"")</f>
        <v/>
      </c>
      <c r="AE284" s="53" t="n"/>
      <c r="AF284" s="53" t="n"/>
      <c r="AG284" s="54">
        <f>IFERROR(IF($A284="","",$AE284*'Dashboard'!$B$14),"")</f>
        <v/>
      </c>
      <c r="AH284" s="54">
        <f>IFERROR(IF($A284="","",$AF284-$AG284),"")</f>
        <v/>
      </c>
      <c r="AI284" s="54">
        <f>IFERROR(IF($A284="","",SUM($Y284,$AB284,$AF284)),"")</f>
        <v/>
      </c>
      <c r="AJ284" s="54">
        <f>IFERROR(IF($A284="","",$R284+$AI284),"")</f>
        <v/>
      </c>
      <c r="AK284" s="53" t="n"/>
      <c r="AL284" s="53" t="n"/>
      <c r="AM284" s="53" t="n"/>
      <c r="AN284" s="53" t="n"/>
      <c r="AO284" s="53" t="n"/>
      <c r="AP284" s="54">
        <f>IFERROR(IF($A284="","",SUM($AK284:$AO284)),"")</f>
        <v/>
      </c>
      <c r="AQ284" s="54">
        <f>IFERROR(IF($A284="","",$AP284-$AJ284),"")</f>
        <v/>
      </c>
      <c r="AR284" s="30">
        <f>IFERROR(IF($A284="","",IF(AND($AQ284&lt;='Dashboard'!$B$11,$AQ284&gt;=0-'Dashboard'!$B$11),"Balanced","Investigate")),"")</f>
        <v/>
      </c>
      <c r="AS284" s="36" t="n"/>
      <c r="AT284" s="36" t="n"/>
      <c r="AU284" s="36" t="n"/>
      <c r="AV284" s="52" t="n"/>
      <c r="AW284" s="36" t="n"/>
      <c r="AX284" s="37">
        <f>IFERROR(IF($A284="","",IF($AS284="","Missing preparer",IF($F284&gt;$E284,"Rooms sold exceed sellable rooms",IF(OR($AQ284&gt;'Dashboard'!$B$11,$AQ284&lt;0-'Dashboard'!$B$11),"Reconciliation exception","OK")))),"")</f>
        <v/>
      </c>
    </row>
    <row r="285">
      <c r="A285" s="52" t="n"/>
      <c r="B285" s="30">
        <f>IFERROR(IF($A285="","",VLOOKUP(MOD($A285-DATE(2026,1,5),7),'Instructions'!$H$2:$I$8,2,0)),"")</f>
        <v/>
      </c>
      <c r="C285" s="31" t="n"/>
      <c r="D285" s="31" t="n"/>
      <c r="E285" s="32">
        <f>IFERROR(IF($A285="","",MAX(0,$C285-$D285)),"")</f>
        <v/>
      </c>
      <c r="F285" s="31" t="n"/>
      <c r="G285" s="31" t="n"/>
      <c r="H285" s="33">
        <f>IFERROR(IF($A285="","",$F285/$E285),"")</f>
        <v/>
      </c>
      <c r="I285" s="53" t="n"/>
      <c r="J285" s="53" t="n"/>
      <c r="K285" s="53" t="n"/>
      <c r="L285" s="53" t="n"/>
      <c r="M285" s="53" t="n"/>
      <c r="N285" s="53" t="n"/>
      <c r="O285" s="54">
        <f>IFERROR(IF($A285="","",SUM($I285:$N285)),"")</f>
        <v/>
      </c>
      <c r="P285" s="53" t="n"/>
      <c r="Q285" s="53" t="n"/>
      <c r="R285" s="54">
        <f>IFERROR(IF($A285="","",$O285-$P285+$Q285),"")</f>
        <v/>
      </c>
      <c r="S285" s="54">
        <f>IFERROR(IF($A285="","",SUM($J285:$K285)),"")</f>
        <v/>
      </c>
      <c r="T285" s="54">
        <f>IFERROR(IF($A285="","",SUM($L285:$N285)),"")</f>
        <v/>
      </c>
      <c r="U285" s="54">
        <f>IFERROR(IF($A285="","",$I285/$F285),"")</f>
        <v/>
      </c>
      <c r="V285" s="54">
        <f>IFERROR(IF($A285="","",$I285/$C285),"")</f>
        <v/>
      </c>
      <c r="W285" s="53" t="n"/>
      <c r="X285" s="53" t="n"/>
      <c r="Y285" s="53" t="n"/>
      <c r="Z285" s="54">
        <f>IFERROR(IF($A285="","",$W285*'Dashboard'!$B$12),"")</f>
        <v/>
      </c>
      <c r="AA285" s="54">
        <f>IFERROR(IF($A285="","",$Y285-$Z285),"")</f>
        <v/>
      </c>
      <c r="AB285" s="53" t="n"/>
      <c r="AC285" s="54">
        <f>IFERROR(IF($A285="","",$X285*'Dashboard'!$B$13),"")</f>
        <v/>
      </c>
      <c r="AD285" s="54">
        <f>IFERROR(IF($A285="","",$AB285-$AC285),"")</f>
        <v/>
      </c>
      <c r="AE285" s="53" t="n"/>
      <c r="AF285" s="53" t="n"/>
      <c r="AG285" s="54">
        <f>IFERROR(IF($A285="","",$AE285*'Dashboard'!$B$14),"")</f>
        <v/>
      </c>
      <c r="AH285" s="54">
        <f>IFERROR(IF($A285="","",$AF285-$AG285),"")</f>
        <v/>
      </c>
      <c r="AI285" s="54">
        <f>IFERROR(IF($A285="","",SUM($Y285,$AB285,$AF285)),"")</f>
        <v/>
      </c>
      <c r="AJ285" s="54">
        <f>IFERROR(IF($A285="","",$R285+$AI285),"")</f>
        <v/>
      </c>
      <c r="AK285" s="53" t="n"/>
      <c r="AL285" s="53" t="n"/>
      <c r="AM285" s="53" t="n"/>
      <c r="AN285" s="53" t="n"/>
      <c r="AO285" s="53" t="n"/>
      <c r="AP285" s="54">
        <f>IFERROR(IF($A285="","",SUM($AK285:$AO285)),"")</f>
        <v/>
      </c>
      <c r="AQ285" s="54">
        <f>IFERROR(IF($A285="","",$AP285-$AJ285),"")</f>
        <v/>
      </c>
      <c r="AR285" s="30">
        <f>IFERROR(IF($A285="","",IF(AND($AQ285&lt;='Dashboard'!$B$11,$AQ285&gt;=0-'Dashboard'!$B$11),"Balanced","Investigate")),"")</f>
        <v/>
      </c>
      <c r="AS285" s="36" t="n"/>
      <c r="AT285" s="36" t="n"/>
      <c r="AU285" s="36" t="n"/>
      <c r="AV285" s="52" t="n"/>
      <c r="AW285" s="36" t="n"/>
      <c r="AX285" s="37">
        <f>IFERROR(IF($A285="","",IF($AS285="","Missing preparer",IF($F285&gt;$E285,"Rooms sold exceed sellable rooms",IF(OR($AQ285&gt;'Dashboard'!$B$11,$AQ285&lt;0-'Dashboard'!$B$11),"Reconciliation exception","OK")))),"")</f>
        <v/>
      </c>
    </row>
    <row r="286">
      <c r="A286" s="52" t="n"/>
      <c r="B286" s="30">
        <f>IFERROR(IF($A286="","",VLOOKUP(MOD($A286-DATE(2026,1,5),7),'Instructions'!$H$2:$I$8,2,0)),"")</f>
        <v/>
      </c>
      <c r="C286" s="31" t="n"/>
      <c r="D286" s="31" t="n"/>
      <c r="E286" s="32">
        <f>IFERROR(IF($A286="","",MAX(0,$C286-$D286)),"")</f>
        <v/>
      </c>
      <c r="F286" s="31" t="n"/>
      <c r="G286" s="31" t="n"/>
      <c r="H286" s="33">
        <f>IFERROR(IF($A286="","",$F286/$E286),"")</f>
        <v/>
      </c>
      <c r="I286" s="53" t="n"/>
      <c r="J286" s="53" t="n"/>
      <c r="K286" s="53" t="n"/>
      <c r="L286" s="53" t="n"/>
      <c r="M286" s="53" t="n"/>
      <c r="N286" s="53" t="n"/>
      <c r="O286" s="54">
        <f>IFERROR(IF($A286="","",SUM($I286:$N286)),"")</f>
        <v/>
      </c>
      <c r="P286" s="53" t="n"/>
      <c r="Q286" s="53" t="n"/>
      <c r="R286" s="54">
        <f>IFERROR(IF($A286="","",$O286-$P286+$Q286),"")</f>
        <v/>
      </c>
      <c r="S286" s="54">
        <f>IFERROR(IF($A286="","",SUM($J286:$K286)),"")</f>
        <v/>
      </c>
      <c r="T286" s="54">
        <f>IFERROR(IF($A286="","",SUM($L286:$N286)),"")</f>
        <v/>
      </c>
      <c r="U286" s="54">
        <f>IFERROR(IF($A286="","",$I286/$F286),"")</f>
        <v/>
      </c>
      <c r="V286" s="54">
        <f>IFERROR(IF($A286="","",$I286/$C286),"")</f>
        <v/>
      </c>
      <c r="W286" s="53" t="n"/>
      <c r="X286" s="53" t="n"/>
      <c r="Y286" s="53" t="n"/>
      <c r="Z286" s="54">
        <f>IFERROR(IF($A286="","",$W286*'Dashboard'!$B$12),"")</f>
        <v/>
      </c>
      <c r="AA286" s="54">
        <f>IFERROR(IF($A286="","",$Y286-$Z286),"")</f>
        <v/>
      </c>
      <c r="AB286" s="53" t="n"/>
      <c r="AC286" s="54">
        <f>IFERROR(IF($A286="","",$X286*'Dashboard'!$B$13),"")</f>
        <v/>
      </c>
      <c r="AD286" s="54">
        <f>IFERROR(IF($A286="","",$AB286-$AC286),"")</f>
        <v/>
      </c>
      <c r="AE286" s="53" t="n"/>
      <c r="AF286" s="53" t="n"/>
      <c r="AG286" s="54">
        <f>IFERROR(IF($A286="","",$AE286*'Dashboard'!$B$14),"")</f>
        <v/>
      </c>
      <c r="AH286" s="54">
        <f>IFERROR(IF($A286="","",$AF286-$AG286),"")</f>
        <v/>
      </c>
      <c r="AI286" s="54">
        <f>IFERROR(IF($A286="","",SUM($Y286,$AB286,$AF286)),"")</f>
        <v/>
      </c>
      <c r="AJ286" s="54">
        <f>IFERROR(IF($A286="","",$R286+$AI286),"")</f>
        <v/>
      </c>
      <c r="AK286" s="53" t="n"/>
      <c r="AL286" s="53" t="n"/>
      <c r="AM286" s="53" t="n"/>
      <c r="AN286" s="53" t="n"/>
      <c r="AO286" s="53" t="n"/>
      <c r="AP286" s="54">
        <f>IFERROR(IF($A286="","",SUM($AK286:$AO286)),"")</f>
        <v/>
      </c>
      <c r="AQ286" s="54">
        <f>IFERROR(IF($A286="","",$AP286-$AJ286),"")</f>
        <v/>
      </c>
      <c r="AR286" s="30">
        <f>IFERROR(IF($A286="","",IF(AND($AQ286&lt;='Dashboard'!$B$11,$AQ286&gt;=0-'Dashboard'!$B$11),"Balanced","Investigate")),"")</f>
        <v/>
      </c>
      <c r="AS286" s="36" t="n"/>
      <c r="AT286" s="36" t="n"/>
      <c r="AU286" s="36" t="n"/>
      <c r="AV286" s="52" t="n"/>
      <c r="AW286" s="36" t="n"/>
      <c r="AX286" s="37">
        <f>IFERROR(IF($A286="","",IF($AS286="","Missing preparer",IF($F286&gt;$E286,"Rooms sold exceed sellable rooms",IF(OR($AQ286&gt;'Dashboard'!$B$11,$AQ286&lt;0-'Dashboard'!$B$11),"Reconciliation exception","OK")))),"")</f>
        <v/>
      </c>
    </row>
    <row r="287">
      <c r="A287" s="52" t="n"/>
      <c r="B287" s="30">
        <f>IFERROR(IF($A287="","",VLOOKUP(MOD($A287-DATE(2026,1,5),7),'Instructions'!$H$2:$I$8,2,0)),"")</f>
        <v/>
      </c>
      <c r="C287" s="31" t="n"/>
      <c r="D287" s="31" t="n"/>
      <c r="E287" s="32">
        <f>IFERROR(IF($A287="","",MAX(0,$C287-$D287)),"")</f>
        <v/>
      </c>
      <c r="F287" s="31" t="n"/>
      <c r="G287" s="31" t="n"/>
      <c r="H287" s="33">
        <f>IFERROR(IF($A287="","",$F287/$E287),"")</f>
        <v/>
      </c>
      <c r="I287" s="53" t="n"/>
      <c r="J287" s="53" t="n"/>
      <c r="K287" s="53" t="n"/>
      <c r="L287" s="53" t="n"/>
      <c r="M287" s="53" t="n"/>
      <c r="N287" s="53" t="n"/>
      <c r="O287" s="54">
        <f>IFERROR(IF($A287="","",SUM($I287:$N287)),"")</f>
        <v/>
      </c>
      <c r="P287" s="53" t="n"/>
      <c r="Q287" s="53" t="n"/>
      <c r="R287" s="54">
        <f>IFERROR(IF($A287="","",$O287-$P287+$Q287),"")</f>
        <v/>
      </c>
      <c r="S287" s="54">
        <f>IFERROR(IF($A287="","",SUM($J287:$K287)),"")</f>
        <v/>
      </c>
      <c r="T287" s="54">
        <f>IFERROR(IF($A287="","",SUM($L287:$N287)),"")</f>
        <v/>
      </c>
      <c r="U287" s="54">
        <f>IFERROR(IF($A287="","",$I287/$F287),"")</f>
        <v/>
      </c>
      <c r="V287" s="54">
        <f>IFERROR(IF($A287="","",$I287/$C287),"")</f>
        <v/>
      </c>
      <c r="W287" s="53" t="n"/>
      <c r="X287" s="53" t="n"/>
      <c r="Y287" s="53" t="n"/>
      <c r="Z287" s="54">
        <f>IFERROR(IF($A287="","",$W287*'Dashboard'!$B$12),"")</f>
        <v/>
      </c>
      <c r="AA287" s="54">
        <f>IFERROR(IF($A287="","",$Y287-$Z287),"")</f>
        <v/>
      </c>
      <c r="AB287" s="53" t="n"/>
      <c r="AC287" s="54">
        <f>IFERROR(IF($A287="","",$X287*'Dashboard'!$B$13),"")</f>
        <v/>
      </c>
      <c r="AD287" s="54">
        <f>IFERROR(IF($A287="","",$AB287-$AC287),"")</f>
        <v/>
      </c>
      <c r="AE287" s="53" t="n"/>
      <c r="AF287" s="53" t="n"/>
      <c r="AG287" s="54">
        <f>IFERROR(IF($A287="","",$AE287*'Dashboard'!$B$14),"")</f>
        <v/>
      </c>
      <c r="AH287" s="54">
        <f>IFERROR(IF($A287="","",$AF287-$AG287),"")</f>
        <v/>
      </c>
      <c r="AI287" s="54">
        <f>IFERROR(IF($A287="","",SUM($Y287,$AB287,$AF287)),"")</f>
        <v/>
      </c>
      <c r="AJ287" s="54">
        <f>IFERROR(IF($A287="","",$R287+$AI287),"")</f>
        <v/>
      </c>
      <c r="AK287" s="53" t="n"/>
      <c r="AL287" s="53" t="n"/>
      <c r="AM287" s="53" t="n"/>
      <c r="AN287" s="53" t="n"/>
      <c r="AO287" s="53" t="n"/>
      <c r="AP287" s="54">
        <f>IFERROR(IF($A287="","",SUM($AK287:$AO287)),"")</f>
        <v/>
      </c>
      <c r="AQ287" s="54">
        <f>IFERROR(IF($A287="","",$AP287-$AJ287),"")</f>
        <v/>
      </c>
      <c r="AR287" s="30">
        <f>IFERROR(IF($A287="","",IF(AND($AQ287&lt;='Dashboard'!$B$11,$AQ287&gt;=0-'Dashboard'!$B$11),"Balanced","Investigate")),"")</f>
        <v/>
      </c>
      <c r="AS287" s="36" t="n"/>
      <c r="AT287" s="36" t="n"/>
      <c r="AU287" s="36" t="n"/>
      <c r="AV287" s="52" t="n"/>
      <c r="AW287" s="36" t="n"/>
      <c r="AX287" s="37">
        <f>IFERROR(IF($A287="","",IF($AS287="","Missing preparer",IF($F287&gt;$E287,"Rooms sold exceed sellable rooms",IF(OR($AQ287&gt;'Dashboard'!$B$11,$AQ287&lt;0-'Dashboard'!$B$11),"Reconciliation exception","OK")))),"")</f>
        <v/>
      </c>
    </row>
    <row r="288">
      <c r="A288" s="52" t="n"/>
      <c r="B288" s="30">
        <f>IFERROR(IF($A288="","",VLOOKUP(MOD($A288-DATE(2026,1,5),7),'Instructions'!$H$2:$I$8,2,0)),"")</f>
        <v/>
      </c>
      <c r="C288" s="31" t="n"/>
      <c r="D288" s="31" t="n"/>
      <c r="E288" s="32">
        <f>IFERROR(IF($A288="","",MAX(0,$C288-$D288)),"")</f>
        <v/>
      </c>
      <c r="F288" s="31" t="n"/>
      <c r="G288" s="31" t="n"/>
      <c r="H288" s="33">
        <f>IFERROR(IF($A288="","",$F288/$E288),"")</f>
        <v/>
      </c>
      <c r="I288" s="53" t="n"/>
      <c r="J288" s="53" t="n"/>
      <c r="K288" s="53" t="n"/>
      <c r="L288" s="53" t="n"/>
      <c r="M288" s="53" t="n"/>
      <c r="N288" s="53" t="n"/>
      <c r="O288" s="54">
        <f>IFERROR(IF($A288="","",SUM($I288:$N288)),"")</f>
        <v/>
      </c>
      <c r="P288" s="53" t="n"/>
      <c r="Q288" s="53" t="n"/>
      <c r="R288" s="54">
        <f>IFERROR(IF($A288="","",$O288-$P288+$Q288),"")</f>
        <v/>
      </c>
      <c r="S288" s="54">
        <f>IFERROR(IF($A288="","",SUM($J288:$K288)),"")</f>
        <v/>
      </c>
      <c r="T288" s="54">
        <f>IFERROR(IF($A288="","",SUM($L288:$N288)),"")</f>
        <v/>
      </c>
      <c r="U288" s="54">
        <f>IFERROR(IF($A288="","",$I288/$F288),"")</f>
        <v/>
      </c>
      <c r="V288" s="54">
        <f>IFERROR(IF($A288="","",$I288/$C288),"")</f>
        <v/>
      </c>
      <c r="W288" s="53" t="n"/>
      <c r="X288" s="53" t="n"/>
      <c r="Y288" s="53" t="n"/>
      <c r="Z288" s="54">
        <f>IFERROR(IF($A288="","",$W288*'Dashboard'!$B$12),"")</f>
        <v/>
      </c>
      <c r="AA288" s="54">
        <f>IFERROR(IF($A288="","",$Y288-$Z288),"")</f>
        <v/>
      </c>
      <c r="AB288" s="53" t="n"/>
      <c r="AC288" s="54">
        <f>IFERROR(IF($A288="","",$X288*'Dashboard'!$B$13),"")</f>
        <v/>
      </c>
      <c r="AD288" s="54">
        <f>IFERROR(IF($A288="","",$AB288-$AC288),"")</f>
        <v/>
      </c>
      <c r="AE288" s="53" t="n"/>
      <c r="AF288" s="53" t="n"/>
      <c r="AG288" s="54">
        <f>IFERROR(IF($A288="","",$AE288*'Dashboard'!$B$14),"")</f>
        <v/>
      </c>
      <c r="AH288" s="54">
        <f>IFERROR(IF($A288="","",$AF288-$AG288),"")</f>
        <v/>
      </c>
      <c r="AI288" s="54">
        <f>IFERROR(IF($A288="","",SUM($Y288,$AB288,$AF288)),"")</f>
        <v/>
      </c>
      <c r="AJ288" s="54">
        <f>IFERROR(IF($A288="","",$R288+$AI288),"")</f>
        <v/>
      </c>
      <c r="AK288" s="53" t="n"/>
      <c r="AL288" s="53" t="n"/>
      <c r="AM288" s="53" t="n"/>
      <c r="AN288" s="53" t="n"/>
      <c r="AO288" s="53" t="n"/>
      <c r="AP288" s="54">
        <f>IFERROR(IF($A288="","",SUM($AK288:$AO288)),"")</f>
        <v/>
      </c>
      <c r="AQ288" s="54">
        <f>IFERROR(IF($A288="","",$AP288-$AJ288),"")</f>
        <v/>
      </c>
      <c r="AR288" s="30">
        <f>IFERROR(IF($A288="","",IF(AND($AQ288&lt;='Dashboard'!$B$11,$AQ288&gt;=0-'Dashboard'!$B$11),"Balanced","Investigate")),"")</f>
        <v/>
      </c>
      <c r="AS288" s="36" t="n"/>
      <c r="AT288" s="36" t="n"/>
      <c r="AU288" s="36" t="n"/>
      <c r="AV288" s="52" t="n"/>
      <c r="AW288" s="36" t="n"/>
      <c r="AX288" s="37">
        <f>IFERROR(IF($A288="","",IF($AS288="","Missing preparer",IF($F288&gt;$E288,"Rooms sold exceed sellable rooms",IF(OR($AQ288&gt;'Dashboard'!$B$11,$AQ288&lt;0-'Dashboard'!$B$11),"Reconciliation exception","OK")))),"")</f>
        <v/>
      </c>
    </row>
    <row r="289">
      <c r="A289" s="52" t="n"/>
      <c r="B289" s="30">
        <f>IFERROR(IF($A289="","",VLOOKUP(MOD($A289-DATE(2026,1,5),7),'Instructions'!$H$2:$I$8,2,0)),"")</f>
        <v/>
      </c>
      <c r="C289" s="31" t="n"/>
      <c r="D289" s="31" t="n"/>
      <c r="E289" s="32">
        <f>IFERROR(IF($A289="","",MAX(0,$C289-$D289)),"")</f>
        <v/>
      </c>
      <c r="F289" s="31" t="n"/>
      <c r="G289" s="31" t="n"/>
      <c r="H289" s="33">
        <f>IFERROR(IF($A289="","",$F289/$E289),"")</f>
        <v/>
      </c>
      <c r="I289" s="53" t="n"/>
      <c r="J289" s="53" t="n"/>
      <c r="K289" s="53" t="n"/>
      <c r="L289" s="53" t="n"/>
      <c r="M289" s="53" t="n"/>
      <c r="N289" s="53" t="n"/>
      <c r="O289" s="54">
        <f>IFERROR(IF($A289="","",SUM($I289:$N289)),"")</f>
        <v/>
      </c>
      <c r="P289" s="53" t="n"/>
      <c r="Q289" s="53" t="n"/>
      <c r="R289" s="54">
        <f>IFERROR(IF($A289="","",$O289-$P289+$Q289),"")</f>
        <v/>
      </c>
      <c r="S289" s="54">
        <f>IFERROR(IF($A289="","",SUM($J289:$K289)),"")</f>
        <v/>
      </c>
      <c r="T289" s="54">
        <f>IFERROR(IF($A289="","",SUM($L289:$N289)),"")</f>
        <v/>
      </c>
      <c r="U289" s="54">
        <f>IFERROR(IF($A289="","",$I289/$F289),"")</f>
        <v/>
      </c>
      <c r="V289" s="54">
        <f>IFERROR(IF($A289="","",$I289/$C289),"")</f>
        <v/>
      </c>
      <c r="W289" s="53" t="n"/>
      <c r="X289" s="53" t="n"/>
      <c r="Y289" s="53" t="n"/>
      <c r="Z289" s="54">
        <f>IFERROR(IF($A289="","",$W289*'Dashboard'!$B$12),"")</f>
        <v/>
      </c>
      <c r="AA289" s="54">
        <f>IFERROR(IF($A289="","",$Y289-$Z289),"")</f>
        <v/>
      </c>
      <c r="AB289" s="53" t="n"/>
      <c r="AC289" s="54">
        <f>IFERROR(IF($A289="","",$X289*'Dashboard'!$B$13),"")</f>
        <v/>
      </c>
      <c r="AD289" s="54">
        <f>IFERROR(IF($A289="","",$AB289-$AC289),"")</f>
        <v/>
      </c>
      <c r="AE289" s="53" t="n"/>
      <c r="AF289" s="53" t="n"/>
      <c r="AG289" s="54">
        <f>IFERROR(IF($A289="","",$AE289*'Dashboard'!$B$14),"")</f>
        <v/>
      </c>
      <c r="AH289" s="54">
        <f>IFERROR(IF($A289="","",$AF289-$AG289),"")</f>
        <v/>
      </c>
      <c r="AI289" s="54">
        <f>IFERROR(IF($A289="","",SUM($Y289,$AB289,$AF289)),"")</f>
        <v/>
      </c>
      <c r="AJ289" s="54">
        <f>IFERROR(IF($A289="","",$R289+$AI289),"")</f>
        <v/>
      </c>
      <c r="AK289" s="53" t="n"/>
      <c r="AL289" s="53" t="n"/>
      <c r="AM289" s="53" t="n"/>
      <c r="AN289" s="53" t="n"/>
      <c r="AO289" s="53" t="n"/>
      <c r="AP289" s="54">
        <f>IFERROR(IF($A289="","",SUM($AK289:$AO289)),"")</f>
        <v/>
      </c>
      <c r="AQ289" s="54">
        <f>IFERROR(IF($A289="","",$AP289-$AJ289),"")</f>
        <v/>
      </c>
      <c r="AR289" s="30">
        <f>IFERROR(IF($A289="","",IF(AND($AQ289&lt;='Dashboard'!$B$11,$AQ289&gt;=0-'Dashboard'!$B$11),"Balanced","Investigate")),"")</f>
        <v/>
      </c>
      <c r="AS289" s="36" t="n"/>
      <c r="AT289" s="36" t="n"/>
      <c r="AU289" s="36" t="n"/>
      <c r="AV289" s="52" t="n"/>
      <c r="AW289" s="36" t="n"/>
      <c r="AX289" s="37">
        <f>IFERROR(IF($A289="","",IF($AS289="","Missing preparer",IF($F289&gt;$E289,"Rooms sold exceed sellable rooms",IF(OR($AQ289&gt;'Dashboard'!$B$11,$AQ289&lt;0-'Dashboard'!$B$11),"Reconciliation exception","OK")))),"")</f>
        <v/>
      </c>
    </row>
    <row r="290">
      <c r="A290" s="52" t="n"/>
      <c r="B290" s="30">
        <f>IFERROR(IF($A290="","",VLOOKUP(MOD($A290-DATE(2026,1,5),7),'Instructions'!$H$2:$I$8,2,0)),"")</f>
        <v/>
      </c>
      <c r="C290" s="31" t="n"/>
      <c r="D290" s="31" t="n"/>
      <c r="E290" s="32">
        <f>IFERROR(IF($A290="","",MAX(0,$C290-$D290)),"")</f>
        <v/>
      </c>
      <c r="F290" s="31" t="n"/>
      <c r="G290" s="31" t="n"/>
      <c r="H290" s="33">
        <f>IFERROR(IF($A290="","",$F290/$E290),"")</f>
        <v/>
      </c>
      <c r="I290" s="53" t="n"/>
      <c r="J290" s="53" t="n"/>
      <c r="K290" s="53" t="n"/>
      <c r="L290" s="53" t="n"/>
      <c r="M290" s="53" t="n"/>
      <c r="N290" s="53" t="n"/>
      <c r="O290" s="54">
        <f>IFERROR(IF($A290="","",SUM($I290:$N290)),"")</f>
        <v/>
      </c>
      <c r="P290" s="53" t="n"/>
      <c r="Q290" s="53" t="n"/>
      <c r="R290" s="54">
        <f>IFERROR(IF($A290="","",$O290-$P290+$Q290),"")</f>
        <v/>
      </c>
      <c r="S290" s="54">
        <f>IFERROR(IF($A290="","",SUM($J290:$K290)),"")</f>
        <v/>
      </c>
      <c r="T290" s="54">
        <f>IFERROR(IF($A290="","",SUM($L290:$N290)),"")</f>
        <v/>
      </c>
      <c r="U290" s="54">
        <f>IFERROR(IF($A290="","",$I290/$F290),"")</f>
        <v/>
      </c>
      <c r="V290" s="54">
        <f>IFERROR(IF($A290="","",$I290/$C290),"")</f>
        <v/>
      </c>
      <c r="W290" s="53" t="n"/>
      <c r="X290" s="53" t="n"/>
      <c r="Y290" s="53" t="n"/>
      <c r="Z290" s="54">
        <f>IFERROR(IF($A290="","",$W290*'Dashboard'!$B$12),"")</f>
        <v/>
      </c>
      <c r="AA290" s="54">
        <f>IFERROR(IF($A290="","",$Y290-$Z290),"")</f>
        <v/>
      </c>
      <c r="AB290" s="53" t="n"/>
      <c r="AC290" s="54">
        <f>IFERROR(IF($A290="","",$X290*'Dashboard'!$B$13),"")</f>
        <v/>
      </c>
      <c r="AD290" s="54">
        <f>IFERROR(IF($A290="","",$AB290-$AC290),"")</f>
        <v/>
      </c>
      <c r="AE290" s="53" t="n"/>
      <c r="AF290" s="53" t="n"/>
      <c r="AG290" s="54">
        <f>IFERROR(IF($A290="","",$AE290*'Dashboard'!$B$14),"")</f>
        <v/>
      </c>
      <c r="AH290" s="54">
        <f>IFERROR(IF($A290="","",$AF290-$AG290),"")</f>
        <v/>
      </c>
      <c r="AI290" s="54">
        <f>IFERROR(IF($A290="","",SUM($Y290,$AB290,$AF290)),"")</f>
        <v/>
      </c>
      <c r="AJ290" s="54">
        <f>IFERROR(IF($A290="","",$R290+$AI290),"")</f>
        <v/>
      </c>
      <c r="AK290" s="53" t="n"/>
      <c r="AL290" s="53" t="n"/>
      <c r="AM290" s="53" t="n"/>
      <c r="AN290" s="53" t="n"/>
      <c r="AO290" s="53" t="n"/>
      <c r="AP290" s="54">
        <f>IFERROR(IF($A290="","",SUM($AK290:$AO290)),"")</f>
        <v/>
      </c>
      <c r="AQ290" s="54">
        <f>IFERROR(IF($A290="","",$AP290-$AJ290),"")</f>
        <v/>
      </c>
      <c r="AR290" s="30">
        <f>IFERROR(IF($A290="","",IF(AND($AQ290&lt;='Dashboard'!$B$11,$AQ290&gt;=0-'Dashboard'!$B$11),"Balanced","Investigate")),"")</f>
        <v/>
      </c>
      <c r="AS290" s="36" t="n"/>
      <c r="AT290" s="36" t="n"/>
      <c r="AU290" s="36" t="n"/>
      <c r="AV290" s="52" t="n"/>
      <c r="AW290" s="36" t="n"/>
      <c r="AX290" s="37">
        <f>IFERROR(IF($A290="","",IF($AS290="","Missing preparer",IF($F290&gt;$E290,"Rooms sold exceed sellable rooms",IF(OR($AQ290&gt;'Dashboard'!$B$11,$AQ290&lt;0-'Dashboard'!$B$11),"Reconciliation exception","OK")))),"")</f>
        <v/>
      </c>
    </row>
    <row r="291">
      <c r="A291" s="52" t="n"/>
      <c r="B291" s="30">
        <f>IFERROR(IF($A291="","",VLOOKUP(MOD($A291-DATE(2026,1,5),7),'Instructions'!$H$2:$I$8,2,0)),"")</f>
        <v/>
      </c>
      <c r="C291" s="31" t="n"/>
      <c r="D291" s="31" t="n"/>
      <c r="E291" s="32">
        <f>IFERROR(IF($A291="","",MAX(0,$C291-$D291)),"")</f>
        <v/>
      </c>
      <c r="F291" s="31" t="n"/>
      <c r="G291" s="31" t="n"/>
      <c r="H291" s="33">
        <f>IFERROR(IF($A291="","",$F291/$E291),"")</f>
        <v/>
      </c>
      <c r="I291" s="53" t="n"/>
      <c r="J291" s="53" t="n"/>
      <c r="K291" s="53" t="n"/>
      <c r="L291" s="53" t="n"/>
      <c r="M291" s="53" t="n"/>
      <c r="N291" s="53" t="n"/>
      <c r="O291" s="54">
        <f>IFERROR(IF($A291="","",SUM($I291:$N291)),"")</f>
        <v/>
      </c>
      <c r="P291" s="53" t="n"/>
      <c r="Q291" s="53" t="n"/>
      <c r="R291" s="54">
        <f>IFERROR(IF($A291="","",$O291-$P291+$Q291),"")</f>
        <v/>
      </c>
      <c r="S291" s="54">
        <f>IFERROR(IF($A291="","",SUM($J291:$K291)),"")</f>
        <v/>
      </c>
      <c r="T291" s="54">
        <f>IFERROR(IF($A291="","",SUM($L291:$N291)),"")</f>
        <v/>
      </c>
      <c r="U291" s="54">
        <f>IFERROR(IF($A291="","",$I291/$F291),"")</f>
        <v/>
      </c>
      <c r="V291" s="54">
        <f>IFERROR(IF($A291="","",$I291/$C291),"")</f>
        <v/>
      </c>
      <c r="W291" s="53" t="n"/>
      <c r="X291" s="53" t="n"/>
      <c r="Y291" s="53" t="n"/>
      <c r="Z291" s="54">
        <f>IFERROR(IF($A291="","",$W291*'Dashboard'!$B$12),"")</f>
        <v/>
      </c>
      <c r="AA291" s="54">
        <f>IFERROR(IF($A291="","",$Y291-$Z291),"")</f>
        <v/>
      </c>
      <c r="AB291" s="53" t="n"/>
      <c r="AC291" s="54">
        <f>IFERROR(IF($A291="","",$X291*'Dashboard'!$B$13),"")</f>
        <v/>
      </c>
      <c r="AD291" s="54">
        <f>IFERROR(IF($A291="","",$AB291-$AC291),"")</f>
        <v/>
      </c>
      <c r="AE291" s="53" t="n"/>
      <c r="AF291" s="53" t="n"/>
      <c r="AG291" s="54">
        <f>IFERROR(IF($A291="","",$AE291*'Dashboard'!$B$14),"")</f>
        <v/>
      </c>
      <c r="AH291" s="54">
        <f>IFERROR(IF($A291="","",$AF291-$AG291),"")</f>
        <v/>
      </c>
      <c r="AI291" s="54">
        <f>IFERROR(IF($A291="","",SUM($Y291,$AB291,$AF291)),"")</f>
        <v/>
      </c>
      <c r="AJ291" s="54">
        <f>IFERROR(IF($A291="","",$R291+$AI291),"")</f>
        <v/>
      </c>
      <c r="AK291" s="53" t="n"/>
      <c r="AL291" s="53" t="n"/>
      <c r="AM291" s="53" t="n"/>
      <c r="AN291" s="53" t="n"/>
      <c r="AO291" s="53" t="n"/>
      <c r="AP291" s="54">
        <f>IFERROR(IF($A291="","",SUM($AK291:$AO291)),"")</f>
        <v/>
      </c>
      <c r="AQ291" s="54">
        <f>IFERROR(IF($A291="","",$AP291-$AJ291),"")</f>
        <v/>
      </c>
      <c r="AR291" s="30">
        <f>IFERROR(IF($A291="","",IF(AND($AQ291&lt;='Dashboard'!$B$11,$AQ291&gt;=0-'Dashboard'!$B$11),"Balanced","Investigate")),"")</f>
        <v/>
      </c>
      <c r="AS291" s="36" t="n"/>
      <c r="AT291" s="36" t="n"/>
      <c r="AU291" s="36" t="n"/>
      <c r="AV291" s="52" t="n"/>
      <c r="AW291" s="36" t="n"/>
      <c r="AX291" s="37">
        <f>IFERROR(IF($A291="","",IF($AS291="","Missing preparer",IF($F291&gt;$E291,"Rooms sold exceed sellable rooms",IF(OR($AQ291&gt;'Dashboard'!$B$11,$AQ291&lt;0-'Dashboard'!$B$11),"Reconciliation exception","OK")))),"")</f>
        <v/>
      </c>
    </row>
    <row r="292">
      <c r="A292" s="52" t="n"/>
      <c r="B292" s="30">
        <f>IFERROR(IF($A292="","",VLOOKUP(MOD($A292-DATE(2026,1,5),7),'Instructions'!$H$2:$I$8,2,0)),"")</f>
        <v/>
      </c>
      <c r="C292" s="31" t="n"/>
      <c r="D292" s="31" t="n"/>
      <c r="E292" s="32">
        <f>IFERROR(IF($A292="","",MAX(0,$C292-$D292)),"")</f>
        <v/>
      </c>
      <c r="F292" s="31" t="n"/>
      <c r="G292" s="31" t="n"/>
      <c r="H292" s="33">
        <f>IFERROR(IF($A292="","",$F292/$E292),"")</f>
        <v/>
      </c>
      <c r="I292" s="53" t="n"/>
      <c r="J292" s="53" t="n"/>
      <c r="K292" s="53" t="n"/>
      <c r="L292" s="53" t="n"/>
      <c r="M292" s="53" t="n"/>
      <c r="N292" s="53" t="n"/>
      <c r="O292" s="54">
        <f>IFERROR(IF($A292="","",SUM($I292:$N292)),"")</f>
        <v/>
      </c>
      <c r="P292" s="53" t="n"/>
      <c r="Q292" s="53" t="n"/>
      <c r="R292" s="54">
        <f>IFERROR(IF($A292="","",$O292-$P292+$Q292),"")</f>
        <v/>
      </c>
      <c r="S292" s="54">
        <f>IFERROR(IF($A292="","",SUM($J292:$K292)),"")</f>
        <v/>
      </c>
      <c r="T292" s="54">
        <f>IFERROR(IF($A292="","",SUM($L292:$N292)),"")</f>
        <v/>
      </c>
      <c r="U292" s="54">
        <f>IFERROR(IF($A292="","",$I292/$F292),"")</f>
        <v/>
      </c>
      <c r="V292" s="54">
        <f>IFERROR(IF($A292="","",$I292/$C292),"")</f>
        <v/>
      </c>
      <c r="W292" s="53" t="n"/>
      <c r="X292" s="53" t="n"/>
      <c r="Y292" s="53" t="n"/>
      <c r="Z292" s="54">
        <f>IFERROR(IF($A292="","",$W292*'Dashboard'!$B$12),"")</f>
        <v/>
      </c>
      <c r="AA292" s="54">
        <f>IFERROR(IF($A292="","",$Y292-$Z292),"")</f>
        <v/>
      </c>
      <c r="AB292" s="53" t="n"/>
      <c r="AC292" s="54">
        <f>IFERROR(IF($A292="","",$X292*'Dashboard'!$B$13),"")</f>
        <v/>
      </c>
      <c r="AD292" s="54">
        <f>IFERROR(IF($A292="","",$AB292-$AC292),"")</f>
        <v/>
      </c>
      <c r="AE292" s="53" t="n"/>
      <c r="AF292" s="53" t="n"/>
      <c r="AG292" s="54">
        <f>IFERROR(IF($A292="","",$AE292*'Dashboard'!$B$14),"")</f>
        <v/>
      </c>
      <c r="AH292" s="54">
        <f>IFERROR(IF($A292="","",$AF292-$AG292),"")</f>
        <v/>
      </c>
      <c r="AI292" s="54">
        <f>IFERROR(IF($A292="","",SUM($Y292,$AB292,$AF292)),"")</f>
        <v/>
      </c>
      <c r="AJ292" s="54">
        <f>IFERROR(IF($A292="","",$R292+$AI292),"")</f>
        <v/>
      </c>
      <c r="AK292" s="53" t="n"/>
      <c r="AL292" s="53" t="n"/>
      <c r="AM292" s="53" t="n"/>
      <c r="AN292" s="53" t="n"/>
      <c r="AO292" s="53" t="n"/>
      <c r="AP292" s="54">
        <f>IFERROR(IF($A292="","",SUM($AK292:$AO292)),"")</f>
        <v/>
      </c>
      <c r="AQ292" s="54">
        <f>IFERROR(IF($A292="","",$AP292-$AJ292),"")</f>
        <v/>
      </c>
      <c r="AR292" s="30">
        <f>IFERROR(IF($A292="","",IF(AND($AQ292&lt;='Dashboard'!$B$11,$AQ292&gt;=0-'Dashboard'!$B$11),"Balanced","Investigate")),"")</f>
        <v/>
      </c>
      <c r="AS292" s="36" t="n"/>
      <c r="AT292" s="36" t="n"/>
      <c r="AU292" s="36" t="n"/>
      <c r="AV292" s="52" t="n"/>
      <c r="AW292" s="36" t="n"/>
      <c r="AX292" s="37">
        <f>IFERROR(IF($A292="","",IF($AS292="","Missing preparer",IF($F292&gt;$E292,"Rooms sold exceed sellable rooms",IF(OR($AQ292&gt;'Dashboard'!$B$11,$AQ292&lt;0-'Dashboard'!$B$11),"Reconciliation exception","OK")))),"")</f>
        <v/>
      </c>
    </row>
    <row r="293">
      <c r="A293" s="52" t="n"/>
      <c r="B293" s="30">
        <f>IFERROR(IF($A293="","",VLOOKUP(MOD($A293-DATE(2026,1,5),7),'Instructions'!$H$2:$I$8,2,0)),"")</f>
        <v/>
      </c>
      <c r="C293" s="31" t="n"/>
      <c r="D293" s="31" t="n"/>
      <c r="E293" s="32">
        <f>IFERROR(IF($A293="","",MAX(0,$C293-$D293)),"")</f>
        <v/>
      </c>
      <c r="F293" s="31" t="n"/>
      <c r="G293" s="31" t="n"/>
      <c r="H293" s="33">
        <f>IFERROR(IF($A293="","",$F293/$E293),"")</f>
        <v/>
      </c>
      <c r="I293" s="53" t="n"/>
      <c r="J293" s="53" t="n"/>
      <c r="K293" s="53" t="n"/>
      <c r="L293" s="53" t="n"/>
      <c r="M293" s="53" t="n"/>
      <c r="N293" s="53" t="n"/>
      <c r="O293" s="54">
        <f>IFERROR(IF($A293="","",SUM($I293:$N293)),"")</f>
        <v/>
      </c>
      <c r="P293" s="53" t="n"/>
      <c r="Q293" s="53" t="n"/>
      <c r="R293" s="54">
        <f>IFERROR(IF($A293="","",$O293-$P293+$Q293),"")</f>
        <v/>
      </c>
      <c r="S293" s="54">
        <f>IFERROR(IF($A293="","",SUM($J293:$K293)),"")</f>
        <v/>
      </c>
      <c r="T293" s="54">
        <f>IFERROR(IF($A293="","",SUM($L293:$N293)),"")</f>
        <v/>
      </c>
      <c r="U293" s="54">
        <f>IFERROR(IF($A293="","",$I293/$F293),"")</f>
        <v/>
      </c>
      <c r="V293" s="54">
        <f>IFERROR(IF($A293="","",$I293/$C293),"")</f>
        <v/>
      </c>
      <c r="W293" s="53" t="n"/>
      <c r="X293" s="53" t="n"/>
      <c r="Y293" s="53" t="n"/>
      <c r="Z293" s="54">
        <f>IFERROR(IF($A293="","",$W293*'Dashboard'!$B$12),"")</f>
        <v/>
      </c>
      <c r="AA293" s="54">
        <f>IFERROR(IF($A293="","",$Y293-$Z293),"")</f>
        <v/>
      </c>
      <c r="AB293" s="53" t="n"/>
      <c r="AC293" s="54">
        <f>IFERROR(IF($A293="","",$X293*'Dashboard'!$B$13),"")</f>
        <v/>
      </c>
      <c r="AD293" s="54">
        <f>IFERROR(IF($A293="","",$AB293-$AC293),"")</f>
        <v/>
      </c>
      <c r="AE293" s="53" t="n"/>
      <c r="AF293" s="53" t="n"/>
      <c r="AG293" s="54">
        <f>IFERROR(IF($A293="","",$AE293*'Dashboard'!$B$14),"")</f>
        <v/>
      </c>
      <c r="AH293" s="54">
        <f>IFERROR(IF($A293="","",$AF293-$AG293),"")</f>
        <v/>
      </c>
      <c r="AI293" s="54">
        <f>IFERROR(IF($A293="","",SUM($Y293,$AB293,$AF293)),"")</f>
        <v/>
      </c>
      <c r="AJ293" s="54">
        <f>IFERROR(IF($A293="","",$R293+$AI293),"")</f>
        <v/>
      </c>
      <c r="AK293" s="53" t="n"/>
      <c r="AL293" s="53" t="n"/>
      <c r="AM293" s="53" t="n"/>
      <c r="AN293" s="53" t="n"/>
      <c r="AO293" s="53" t="n"/>
      <c r="AP293" s="54">
        <f>IFERROR(IF($A293="","",SUM($AK293:$AO293)),"")</f>
        <v/>
      </c>
      <c r="AQ293" s="54">
        <f>IFERROR(IF($A293="","",$AP293-$AJ293),"")</f>
        <v/>
      </c>
      <c r="AR293" s="30">
        <f>IFERROR(IF($A293="","",IF(AND($AQ293&lt;='Dashboard'!$B$11,$AQ293&gt;=0-'Dashboard'!$B$11),"Balanced","Investigate")),"")</f>
        <v/>
      </c>
      <c r="AS293" s="36" t="n"/>
      <c r="AT293" s="36" t="n"/>
      <c r="AU293" s="36" t="n"/>
      <c r="AV293" s="52" t="n"/>
      <c r="AW293" s="36" t="n"/>
      <c r="AX293" s="37">
        <f>IFERROR(IF($A293="","",IF($AS293="","Missing preparer",IF($F293&gt;$E293,"Rooms sold exceed sellable rooms",IF(OR($AQ293&gt;'Dashboard'!$B$11,$AQ293&lt;0-'Dashboard'!$B$11),"Reconciliation exception","OK")))),"")</f>
        <v/>
      </c>
    </row>
    <row r="294">
      <c r="A294" s="52" t="n"/>
      <c r="B294" s="30">
        <f>IFERROR(IF($A294="","",VLOOKUP(MOD($A294-DATE(2026,1,5),7),'Instructions'!$H$2:$I$8,2,0)),"")</f>
        <v/>
      </c>
      <c r="C294" s="31" t="n"/>
      <c r="D294" s="31" t="n"/>
      <c r="E294" s="32">
        <f>IFERROR(IF($A294="","",MAX(0,$C294-$D294)),"")</f>
        <v/>
      </c>
      <c r="F294" s="31" t="n"/>
      <c r="G294" s="31" t="n"/>
      <c r="H294" s="33">
        <f>IFERROR(IF($A294="","",$F294/$E294),"")</f>
        <v/>
      </c>
      <c r="I294" s="53" t="n"/>
      <c r="J294" s="53" t="n"/>
      <c r="K294" s="53" t="n"/>
      <c r="L294" s="53" t="n"/>
      <c r="M294" s="53" t="n"/>
      <c r="N294" s="53" t="n"/>
      <c r="O294" s="54">
        <f>IFERROR(IF($A294="","",SUM($I294:$N294)),"")</f>
        <v/>
      </c>
      <c r="P294" s="53" t="n"/>
      <c r="Q294" s="53" t="n"/>
      <c r="R294" s="54">
        <f>IFERROR(IF($A294="","",$O294-$P294+$Q294),"")</f>
        <v/>
      </c>
      <c r="S294" s="54">
        <f>IFERROR(IF($A294="","",SUM($J294:$K294)),"")</f>
        <v/>
      </c>
      <c r="T294" s="54">
        <f>IFERROR(IF($A294="","",SUM($L294:$N294)),"")</f>
        <v/>
      </c>
      <c r="U294" s="54">
        <f>IFERROR(IF($A294="","",$I294/$F294),"")</f>
        <v/>
      </c>
      <c r="V294" s="54">
        <f>IFERROR(IF($A294="","",$I294/$C294),"")</f>
        <v/>
      </c>
      <c r="W294" s="53" t="n"/>
      <c r="X294" s="53" t="n"/>
      <c r="Y294" s="53" t="n"/>
      <c r="Z294" s="54">
        <f>IFERROR(IF($A294="","",$W294*'Dashboard'!$B$12),"")</f>
        <v/>
      </c>
      <c r="AA294" s="54">
        <f>IFERROR(IF($A294="","",$Y294-$Z294),"")</f>
        <v/>
      </c>
      <c r="AB294" s="53" t="n"/>
      <c r="AC294" s="54">
        <f>IFERROR(IF($A294="","",$X294*'Dashboard'!$B$13),"")</f>
        <v/>
      </c>
      <c r="AD294" s="54">
        <f>IFERROR(IF($A294="","",$AB294-$AC294),"")</f>
        <v/>
      </c>
      <c r="AE294" s="53" t="n"/>
      <c r="AF294" s="53" t="n"/>
      <c r="AG294" s="54">
        <f>IFERROR(IF($A294="","",$AE294*'Dashboard'!$B$14),"")</f>
        <v/>
      </c>
      <c r="AH294" s="54">
        <f>IFERROR(IF($A294="","",$AF294-$AG294),"")</f>
        <v/>
      </c>
      <c r="AI294" s="54">
        <f>IFERROR(IF($A294="","",SUM($Y294,$AB294,$AF294)),"")</f>
        <v/>
      </c>
      <c r="AJ294" s="54">
        <f>IFERROR(IF($A294="","",$R294+$AI294),"")</f>
        <v/>
      </c>
      <c r="AK294" s="53" t="n"/>
      <c r="AL294" s="53" t="n"/>
      <c r="AM294" s="53" t="n"/>
      <c r="AN294" s="53" t="n"/>
      <c r="AO294" s="53" t="n"/>
      <c r="AP294" s="54">
        <f>IFERROR(IF($A294="","",SUM($AK294:$AO294)),"")</f>
        <v/>
      </c>
      <c r="AQ294" s="54">
        <f>IFERROR(IF($A294="","",$AP294-$AJ294),"")</f>
        <v/>
      </c>
      <c r="AR294" s="30">
        <f>IFERROR(IF($A294="","",IF(AND($AQ294&lt;='Dashboard'!$B$11,$AQ294&gt;=0-'Dashboard'!$B$11),"Balanced","Investigate")),"")</f>
        <v/>
      </c>
      <c r="AS294" s="36" t="n"/>
      <c r="AT294" s="36" t="n"/>
      <c r="AU294" s="36" t="n"/>
      <c r="AV294" s="52" t="n"/>
      <c r="AW294" s="36" t="n"/>
      <c r="AX294" s="37">
        <f>IFERROR(IF($A294="","",IF($AS294="","Missing preparer",IF($F294&gt;$E294,"Rooms sold exceed sellable rooms",IF(OR($AQ294&gt;'Dashboard'!$B$11,$AQ294&lt;0-'Dashboard'!$B$11),"Reconciliation exception","OK")))),"")</f>
        <v/>
      </c>
    </row>
    <row r="295">
      <c r="A295" s="52" t="n"/>
      <c r="B295" s="30">
        <f>IFERROR(IF($A295="","",VLOOKUP(MOD($A295-DATE(2026,1,5),7),'Instructions'!$H$2:$I$8,2,0)),"")</f>
        <v/>
      </c>
      <c r="C295" s="31" t="n"/>
      <c r="D295" s="31" t="n"/>
      <c r="E295" s="32">
        <f>IFERROR(IF($A295="","",MAX(0,$C295-$D295)),"")</f>
        <v/>
      </c>
      <c r="F295" s="31" t="n"/>
      <c r="G295" s="31" t="n"/>
      <c r="H295" s="33">
        <f>IFERROR(IF($A295="","",$F295/$E295),"")</f>
        <v/>
      </c>
      <c r="I295" s="53" t="n"/>
      <c r="J295" s="53" t="n"/>
      <c r="K295" s="53" t="n"/>
      <c r="L295" s="53" t="n"/>
      <c r="M295" s="53" t="n"/>
      <c r="N295" s="53" t="n"/>
      <c r="O295" s="54">
        <f>IFERROR(IF($A295="","",SUM($I295:$N295)),"")</f>
        <v/>
      </c>
      <c r="P295" s="53" t="n"/>
      <c r="Q295" s="53" t="n"/>
      <c r="R295" s="54">
        <f>IFERROR(IF($A295="","",$O295-$P295+$Q295),"")</f>
        <v/>
      </c>
      <c r="S295" s="54">
        <f>IFERROR(IF($A295="","",SUM($J295:$K295)),"")</f>
        <v/>
      </c>
      <c r="T295" s="54">
        <f>IFERROR(IF($A295="","",SUM($L295:$N295)),"")</f>
        <v/>
      </c>
      <c r="U295" s="54">
        <f>IFERROR(IF($A295="","",$I295/$F295),"")</f>
        <v/>
      </c>
      <c r="V295" s="54">
        <f>IFERROR(IF($A295="","",$I295/$C295),"")</f>
        <v/>
      </c>
      <c r="W295" s="53" t="n"/>
      <c r="X295" s="53" t="n"/>
      <c r="Y295" s="53" t="n"/>
      <c r="Z295" s="54">
        <f>IFERROR(IF($A295="","",$W295*'Dashboard'!$B$12),"")</f>
        <v/>
      </c>
      <c r="AA295" s="54">
        <f>IFERROR(IF($A295="","",$Y295-$Z295),"")</f>
        <v/>
      </c>
      <c r="AB295" s="53" t="n"/>
      <c r="AC295" s="54">
        <f>IFERROR(IF($A295="","",$X295*'Dashboard'!$B$13),"")</f>
        <v/>
      </c>
      <c r="AD295" s="54">
        <f>IFERROR(IF($A295="","",$AB295-$AC295),"")</f>
        <v/>
      </c>
      <c r="AE295" s="53" t="n"/>
      <c r="AF295" s="53" t="n"/>
      <c r="AG295" s="54">
        <f>IFERROR(IF($A295="","",$AE295*'Dashboard'!$B$14),"")</f>
        <v/>
      </c>
      <c r="AH295" s="54">
        <f>IFERROR(IF($A295="","",$AF295-$AG295),"")</f>
        <v/>
      </c>
      <c r="AI295" s="54">
        <f>IFERROR(IF($A295="","",SUM($Y295,$AB295,$AF295)),"")</f>
        <v/>
      </c>
      <c r="AJ295" s="54">
        <f>IFERROR(IF($A295="","",$R295+$AI295),"")</f>
        <v/>
      </c>
      <c r="AK295" s="53" t="n"/>
      <c r="AL295" s="53" t="n"/>
      <c r="AM295" s="53" t="n"/>
      <c r="AN295" s="53" t="n"/>
      <c r="AO295" s="53" t="n"/>
      <c r="AP295" s="54">
        <f>IFERROR(IF($A295="","",SUM($AK295:$AO295)),"")</f>
        <v/>
      </c>
      <c r="AQ295" s="54">
        <f>IFERROR(IF($A295="","",$AP295-$AJ295),"")</f>
        <v/>
      </c>
      <c r="AR295" s="30">
        <f>IFERROR(IF($A295="","",IF(AND($AQ295&lt;='Dashboard'!$B$11,$AQ295&gt;=0-'Dashboard'!$B$11),"Balanced","Investigate")),"")</f>
        <v/>
      </c>
      <c r="AS295" s="36" t="n"/>
      <c r="AT295" s="36" t="n"/>
      <c r="AU295" s="36" t="n"/>
      <c r="AV295" s="52" t="n"/>
      <c r="AW295" s="36" t="n"/>
      <c r="AX295" s="37">
        <f>IFERROR(IF($A295="","",IF($AS295="","Missing preparer",IF($F295&gt;$E295,"Rooms sold exceed sellable rooms",IF(OR($AQ295&gt;'Dashboard'!$B$11,$AQ295&lt;0-'Dashboard'!$B$11),"Reconciliation exception","OK")))),"")</f>
        <v/>
      </c>
    </row>
    <row r="296">
      <c r="A296" s="52" t="n"/>
      <c r="B296" s="30">
        <f>IFERROR(IF($A296="","",VLOOKUP(MOD($A296-DATE(2026,1,5),7),'Instructions'!$H$2:$I$8,2,0)),"")</f>
        <v/>
      </c>
      <c r="C296" s="31" t="n"/>
      <c r="D296" s="31" t="n"/>
      <c r="E296" s="32">
        <f>IFERROR(IF($A296="","",MAX(0,$C296-$D296)),"")</f>
        <v/>
      </c>
      <c r="F296" s="31" t="n"/>
      <c r="G296" s="31" t="n"/>
      <c r="H296" s="33">
        <f>IFERROR(IF($A296="","",$F296/$E296),"")</f>
        <v/>
      </c>
      <c r="I296" s="53" t="n"/>
      <c r="J296" s="53" t="n"/>
      <c r="K296" s="53" t="n"/>
      <c r="L296" s="53" t="n"/>
      <c r="M296" s="53" t="n"/>
      <c r="N296" s="53" t="n"/>
      <c r="O296" s="54">
        <f>IFERROR(IF($A296="","",SUM($I296:$N296)),"")</f>
        <v/>
      </c>
      <c r="P296" s="53" t="n"/>
      <c r="Q296" s="53" t="n"/>
      <c r="R296" s="54">
        <f>IFERROR(IF($A296="","",$O296-$P296+$Q296),"")</f>
        <v/>
      </c>
      <c r="S296" s="54">
        <f>IFERROR(IF($A296="","",SUM($J296:$K296)),"")</f>
        <v/>
      </c>
      <c r="T296" s="54">
        <f>IFERROR(IF($A296="","",SUM($L296:$N296)),"")</f>
        <v/>
      </c>
      <c r="U296" s="54">
        <f>IFERROR(IF($A296="","",$I296/$F296),"")</f>
        <v/>
      </c>
      <c r="V296" s="54">
        <f>IFERROR(IF($A296="","",$I296/$C296),"")</f>
        <v/>
      </c>
      <c r="W296" s="53" t="n"/>
      <c r="X296" s="53" t="n"/>
      <c r="Y296" s="53" t="n"/>
      <c r="Z296" s="54">
        <f>IFERROR(IF($A296="","",$W296*'Dashboard'!$B$12),"")</f>
        <v/>
      </c>
      <c r="AA296" s="54">
        <f>IFERROR(IF($A296="","",$Y296-$Z296),"")</f>
        <v/>
      </c>
      <c r="AB296" s="53" t="n"/>
      <c r="AC296" s="54">
        <f>IFERROR(IF($A296="","",$X296*'Dashboard'!$B$13),"")</f>
        <v/>
      </c>
      <c r="AD296" s="54">
        <f>IFERROR(IF($A296="","",$AB296-$AC296),"")</f>
        <v/>
      </c>
      <c r="AE296" s="53" t="n"/>
      <c r="AF296" s="53" t="n"/>
      <c r="AG296" s="54">
        <f>IFERROR(IF($A296="","",$AE296*'Dashboard'!$B$14),"")</f>
        <v/>
      </c>
      <c r="AH296" s="54">
        <f>IFERROR(IF($A296="","",$AF296-$AG296),"")</f>
        <v/>
      </c>
      <c r="AI296" s="54">
        <f>IFERROR(IF($A296="","",SUM($Y296,$AB296,$AF296)),"")</f>
        <v/>
      </c>
      <c r="AJ296" s="54">
        <f>IFERROR(IF($A296="","",$R296+$AI296),"")</f>
        <v/>
      </c>
      <c r="AK296" s="53" t="n"/>
      <c r="AL296" s="53" t="n"/>
      <c r="AM296" s="53" t="n"/>
      <c r="AN296" s="53" t="n"/>
      <c r="AO296" s="53" t="n"/>
      <c r="AP296" s="54">
        <f>IFERROR(IF($A296="","",SUM($AK296:$AO296)),"")</f>
        <v/>
      </c>
      <c r="AQ296" s="54">
        <f>IFERROR(IF($A296="","",$AP296-$AJ296),"")</f>
        <v/>
      </c>
      <c r="AR296" s="30">
        <f>IFERROR(IF($A296="","",IF(AND($AQ296&lt;='Dashboard'!$B$11,$AQ296&gt;=0-'Dashboard'!$B$11),"Balanced","Investigate")),"")</f>
        <v/>
      </c>
      <c r="AS296" s="36" t="n"/>
      <c r="AT296" s="36" t="n"/>
      <c r="AU296" s="36" t="n"/>
      <c r="AV296" s="52" t="n"/>
      <c r="AW296" s="36" t="n"/>
      <c r="AX296" s="37">
        <f>IFERROR(IF($A296="","",IF($AS296="","Missing preparer",IF($F296&gt;$E296,"Rooms sold exceed sellable rooms",IF(OR($AQ296&gt;'Dashboard'!$B$11,$AQ296&lt;0-'Dashboard'!$B$11),"Reconciliation exception","OK")))),"")</f>
        <v/>
      </c>
    </row>
    <row r="297">
      <c r="A297" s="52" t="n"/>
      <c r="B297" s="30">
        <f>IFERROR(IF($A297="","",VLOOKUP(MOD($A297-DATE(2026,1,5),7),'Instructions'!$H$2:$I$8,2,0)),"")</f>
        <v/>
      </c>
      <c r="C297" s="31" t="n"/>
      <c r="D297" s="31" t="n"/>
      <c r="E297" s="32">
        <f>IFERROR(IF($A297="","",MAX(0,$C297-$D297)),"")</f>
        <v/>
      </c>
      <c r="F297" s="31" t="n"/>
      <c r="G297" s="31" t="n"/>
      <c r="H297" s="33">
        <f>IFERROR(IF($A297="","",$F297/$E297),"")</f>
        <v/>
      </c>
      <c r="I297" s="53" t="n"/>
      <c r="J297" s="53" t="n"/>
      <c r="K297" s="53" t="n"/>
      <c r="L297" s="53" t="n"/>
      <c r="M297" s="53" t="n"/>
      <c r="N297" s="53" t="n"/>
      <c r="O297" s="54">
        <f>IFERROR(IF($A297="","",SUM($I297:$N297)),"")</f>
        <v/>
      </c>
      <c r="P297" s="53" t="n"/>
      <c r="Q297" s="53" t="n"/>
      <c r="R297" s="54">
        <f>IFERROR(IF($A297="","",$O297-$P297+$Q297),"")</f>
        <v/>
      </c>
      <c r="S297" s="54">
        <f>IFERROR(IF($A297="","",SUM($J297:$K297)),"")</f>
        <v/>
      </c>
      <c r="T297" s="54">
        <f>IFERROR(IF($A297="","",SUM($L297:$N297)),"")</f>
        <v/>
      </c>
      <c r="U297" s="54">
        <f>IFERROR(IF($A297="","",$I297/$F297),"")</f>
        <v/>
      </c>
      <c r="V297" s="54">
        <f>IFERROR(IF($A297="","",$I297/$C297),"")</f>
        <v/>
      </c>
      <c r="W297" s="53" t="n"/>
      <c r="X297" s="53" t="n"/>
      <c r="Y297" s="53" t="n"/>
      <c r="Z297" s="54">
        <f>IFERROR(IF($A297="","",$W297*'Dashboard'!$B$12),"")</f>
        <v/>
      </c>
      <c r="AA297" s="54">
        <f>IFERROR(IF($A297="","",$Y297-$Z297),"")</f>
        <v/>
      </c>
      <c r="AB297" s="53" t="n"/>
      <c r="AC297" s="54">
        <f>IFERROR(IF($A297="","",$X297*'Dashboard'!$B$13),"")</f>
        <v/>
      </c>
      <c r="AD297" s="54">
        <f>IFERROR(IF($A297="","",$AB297-$AC297),"")</f>
        <v/>
      </c>
      <c r="AE297" s="53" t="n"/>
      <c r="AF297" s="53" t="n"/>
      <c r="AG297" s="54">
        <f>IFERROR(IF($A297="","",$AE297*'Dashboard'!$B$14),"")</f>
        <v/>
      </c>
      <c r="AH297" s="54">
        <f>IFERROR(IF($A297="","",$AF297-$AG297),"")</f>
        <v/>
      </c>
      <c r="AI297" s="54">
        <f>IFERROR(IF($A297="","",SUM($Y297,$AB297,$AF297)),"")</f>
        <v/>
      </c>
      <c r="AJ297" s="54">
        <f>IFERROR(IF($A297="","",$R297+$AI297),"")</f>
        <v/>
      </c>
      <c r="AK297" s="53" t="n"/>
      <c r="AL297" s="53" t="n"/>
      <c r="AM297" s="53" t="n"/>
      <c r="AN297" s="53" t="n"/>
      <c r="AO297" s="53" t="n"/>
      <c r="AP297" s="54">
        <f>IFERROR(IF($A297="","",SUM($AK297:$AO297)),"")</f>
        <v/>
      </c>
      <c r="AQ297" s="54">
        <f>IFERROR(IF($A297="","",$AP297-$AJ297),"")</f>
        <v/>
      </c>
      <c r="AR297" s="30">
        <f>IFERROR(IF($A297="","",IF(AND($AQ297&lt;='Dashboard'!$B$11,$AQ297&gt;=0-'Dashboard'!$B$11),"Balanced","Investigate")),"")</f>
        <v/>
      </c>
      <c r="AS297" s="36" t="n"/>
      <c r="AT297" s="36" t="n"/>
      <c r="AU297" s="36" t="n"/>
      <c r="AV297" s="52" t="n"/>
      <c r="AW297" s="36" t="n"/>
      <c r="AX297" s="37">
        <f>IFERROR(IF($A297="","",IF($AS297="","Missing preparer",IF($F297&gt;$E297,"Rooms sold exceed sellable rooms",IF(OR($AQ297&gt;'Dashboard'!$B$11,$AQ297&lt;0-'Dashboard'!$B$11),"Reconciliation exception","OK")))),"")</f>
        <v/>
      </c>
    </row>
    <row r="298">
      <c r="A298" s="52" t="n"/>
      <c r="B298" s="30">
        <f>IFERROR(IF($A298="","",VLOOKUP(MOD($A298-DATE(2026,1,5),7),'Instructions'!$H$2:$I$8,2,0)),"")</f>
        <v/>
      </c>
      <c r="C298" s="31" t="n"/>
      <c r="D298" s="31" t="n"/>
      <c r="E298" s="32">
        <f>IFERROR(IF($A298="","",MAX(0,$C298-$D298)),"")</f>
        <v/>
      </c>
      <c r="F298" s="31" t="n"/>
      <c r="G298" s="31" t="n"/>
      <c r="H298" s="33">
        <f>IFERROR(IF($A298="","",$F298/$E298),"")</f>
        <v/>
      </c>
      <c r="I298" s="53" t="n"/>
      <c r="J298" s="53" t="n"/>
      <c r="K298" s="53" t="n"/>
      <c r="L298" s="53" t="n"/>
      <c r="M298" s="53" t="n"/>
      <c r="N298" s="53" t="n"/>
      <c r="O298" s="54">
        <f>IFERROR(IF($A298="","",SUM($I298:$N298)),"")</f>
        <v/>
      </c>
      <c r="P298" s="53" t="n"/>
      <c r="Q298" s="53" t="n"/>
      <c r="R298" s="54">
        <f>IFERROR(IF($A298="","",$O298-$P298+$Q298),"")</f>
        <v/>
      </c>
      <c r="S298" s="54">
        <f>IFERROR(IF($A298="","",SUM($J298:$K298)),"")</f>
        <v/>
      </c>
      <c r="T298" s="54">
        <f>IFERROR(IF($A298="","",SUM($L298:$N298)),"")</f>
        <v/>
      </c>
      <c r="U298" s="54">
        <f>IFERROR(IF($A298="","",$I298/$F298),"")</f>
        <v/>
      </c>
      <c r="V298" s="54">
        <f>IFERROR(IF($A298="","",$I298/$C298),"")</f>
        <v/>
      </c>
      <c r="W298" s="53" t="n"/>
      <c r="X298" s="53" t="n"/>
      <c r="Y298" s="53" t="n"/>
      <c r="Z298" s="54">
        <f>IFERROR(IF($A298="","",$W298*'Dashboard'!$B$12),"")</f>
        <v/>
      </c>
      <c r="AA298" s="54">
        <f>IFERROR(IF($A298="","",$Y298-$Z298),"")</f>
        <v/>
      </c>
      <c r="AB298" s="53" t="n"/>
      <c r="AC298" s="54">
        <f>IFERROR(IF($A298="","",$X298*'Dashboard'!$B$13),"")</f>
        <v/>
      </c>
      <c r="AD298" s="54">
        <f>IFERROR(IF($A298="","",$AB298-$AC298),"")</f>
        <v/>
      </c>
      <c r="AE298" s="53" t="n"/>
      <c r="AF298" s="53" t="n"/>
      <c r="AG298" s="54">
        <f>IFERROR(IF($A298="","",$AE298*'Dashboard'!$B$14),"")</f>
        <v/>
      </c>
      <c r="AH298" s="54">
        <f>IFERROR(IF($A298="","",$AF298-$AG298),"")</f>
        <v/>
      </c>
      <c r="AI298" s="54">
        <f>IFERROR(IF($A298="","",SUM($Y298,$AB298,$AF298)),"")</f>
        <v/>
      </c>
      <c r="AJ298" s="54">
        <f>IFERROR(IF($A298="","",$R298+$AI298),"")</f>
        <v/>
      </c>
      <c r="AK298" s="53" t="n"/>
      <c r="AL298" s="53" t="n"/>
      <c r="AM298" s="53" t="n"/>
      <c r="AN298" s="53" t="n"/>
      <c r="AO298" s="53" t="n"/>
      <c r="AP298" s="54">
        <f>IFERROR(IF($A298="","",SUM($AK298:$AO298)),"")</f>
        <v/>
      </c>
      <c r="AQ298" s="54">
        <f>IFERROR(IF($A298="","",$AP298-$AJ298),"")</f>
        <v/>
      </c>
      <c r="AR298" s="30">
        <f>IFERROR(IF($A298="","",IF(AND($AQ298&lt;='Dashboard'!$B$11,$AQ298&gt;=0-'Dashboard'!$B$11),"Balanced","Investigate")),"")</f>
        <v/>
      </c>
      <c r="AS298" s="36" t="n"/>
      <c r="AT298" s="36" t="n"/>
      <c r="AU298" s="36" t="n"/>
      <c r="AV298" s="52" t="n"/>
      <c r="AW298" s="36" t="n"/>
      <c r="AX298" s="37">
        <f>IFERROR(IF($A298="","",IF($AS298="","Missing preparer",IF($F298&gt;$E298,"Rooms sold exceed sellable rooms",IF(OR($AQ298&gt;'Dashboard'!$B$11,$AQ298&lt;0-'Dashboard'!$B$11),"Reconciliation exception","OK")))),"")</f>
        <v/>
      </c>
    </row>
    <row r="299">
      <c r="A299" s="52" t="n"/>
      <c r="B299" s="30">
        <f>IFERROR(IF($A299="","",VLOOKUP(MOD($A299-DATE(2026,1,5),7),'Instructions'!$H$2:$I$8,2,0)),"")</f>
        <v/>
      </c>
      <c r="C299" s="31" t="n"/>
      <c r="D299" s="31" t="n"/>
      <c r="E299" s="32">
        <f>IFERROR(IF($A299="","",MAX(0,$C299-$D299)),"")</f>
        <v/>
      </c>
      <c r="F299" s="31" t="n"/>
      <c r="G299" s="31" t="n"/>
      <c r="H299" s="33">
        <f>IFERROR(IF($A299="","",$F299/$E299),"")</f>
        <v/>
      </c>
      <c r="I299" s="53" t="n"/>
      <c r="J299" s="53" t="n"/>
      <c r="K299" s="53" t="n"/>
      <c r="L299" s="53" t="n"/>
      <c r="M299" s="53" t="n"/>
      <c r="N299" s="53" t="n"/>
      <c r="O299" s="54">
        <f>IFERROR(IF($A299="","",SUM($I299:$N299)),"")</f>
        <v/>
      </c>
      <c r="P299" s="53" t="n"/>
      <c r="Q299" s="53" t="n"/>
      <c r="R299" s="54">
        <f>IFERROR(IF($A299="","",$O299-$P299+$Q299),"")</f>
        <v/>
      </c>
      <c r="S299" s="54">
        <f>IFERROR(IF($A299="","",SUM($J299:$K299)),"")</f>
        <v/>
      </c>
      <c r="T299" s="54">
        <f>IFERROR(IF($A299="","",SUM($L299:$N299)),"")</f>
        <v/>
      </c>
      <c r="U299" s="54">
        <f>IFERROR(IF($A299="","",$I299/$F299),"")</f>
        <v/>
      </c>
      <c r="V299" s="54">
        <f>IFERROR(IF($A299="","",$I299/$C299),"")</f>
        <v/>
      </c>
      <c r="W299" s="53" t="n"/>
      <c r="X299" s="53" t="n"/>
      <c r="Y299" s="53" t="n"/>
      <c r="Z299" s="54">
        <f>IFERROR(IF($A299="","",$W299*'Dashboard'!$B$12),"")</f>
        <v/>
      </c>
      <c r="AA299" s="54">
        <f>IFERROR(IF($A299="","",$Y299-$Z299),"")</f>
        <v/>
      </c>
      <c r="AB299" s="53" t="n"/>
      <c r="AC299" s="54">
        <f>IFERROR(IF($A299="","",$X299*'Dashboard'!$B$13),"")</f>
        <v/>
      </c>
      <c r="AD299" s="54">
        <f>IFERROR(IF($A299="","",$AB299-$AC299),"")</f>
        <v/>
      </c>
      <c r="AE299" s="53" t="n"/>
      <c r="AF299" s="53" t="n"/>
      <c r="AG299" s="54">
        <f>IFERROR(IF($A299="","",$AE299*'Dashboard'!$B$14),"")</f>
        <v/>
      </c>
      <c r="AH299" s="54">
        <f>IFERROR(IF($A299="","",$AF299-$AG299),"")</f>
        <v/>
      </c>
      <c r="AI299" s="54">
        <f>IFERROR(IF($A299="","",SUM($Y299,$AB299,$AF299)),"")</f>
        <v/>
      </c>
      <c r="AJ299" s="54">
        <f>IFERROR(IF($A299="","",$R299+$AI299),"")</f>
        <v/>
      </c>
      <c r="AK299" s="53" t="n"/>
      <c r="AL299" s="53" t="n"/>
      <c r="AM299" s="53" t="n"/>
      <c r="AN299" s="53" t="n"/>
      <c r="AO299" s="53" t="n"/>
      <c r="AP299" s="54">
        <f>IFERROR(IF($A299="","",SUM($AK299:$AO299)),"")</f>
        <v/>
      </c>
      <c r="AQ299" s="54">
        <f>IFERROR(IF($A299="","",$AP299-$AJ299),"")</f>
        <v/>
      </c>
      <c r="AR299" s="30">
        <f>IFERROR(IF($A299="","",IF(AND($AQ299&lt;='Dashboard'!$B$11,$AQ299&gt;=0-'Dashboard'!$B$11),"Balanced","Investigate")),"")</f>
        <v/>
      </c>
      <c r="AS299" s="36" t="n"/>
      <c r="AT299" s="36" t="n"/>
      <c r="AU299" s="36" t="n"/>
      <c r="AV299" s="52" t="n"/>
      <c r="AW299" s="36" t="n"/>
      <c r="AX299" s="37">
        <f>IFERROR(IF($A299="","",IF($AS299="","Missing preparer",IF($F299&gt;$E299,"Rooms sold exceed sellable rooms",IF(OR($AQ299&gt;'Dashboard'!$B$11,$AQ299&lt;0-'Dashboard'!$B$11),"Reconciliation exception","OK")))),"")</f>
        <v/>
      </c>
    </row>
    <row r="300">
      <c r="A300" s="52" t="n"/>
      <c r="B300" s="30">
        <f>IFERROR(IF($A300="","",VLOOKUP(MOD($A300-DATE(2026,1,5),7),'Instructions'!$H$2:$I$8,2,0)),"")</f>
        <v/>
      </c>
      <c r="C300" s="31" t="n"/>
      <c r="D300" s="31" t="n"/>
      <c r="E300" s="32">
        <f>IFERROR(IF($A300="","",MAX(0,$C300-$D300)),"")</f>
        <v/>
      </c>
      <c r="F300" s="31" t="n"/>
      <c r="G300" s="31" t="n"/>
      <c r="H300" s="33">
        <f>IFERROR(IF($A300="","",$F300/$E300),"")</f>
        <v/>
      </c>
      <c r="I300" s="53" t="n"/>
      <c r="J300" s="53" t="n"/>
      <c r="K300" s="53" t="n"/>
      <c r="L300" s="53" t="n"/>
      <c r="M300" s="53" t="n"/>
      <c r="N300" s="53" t="n"/>
      <c r="O300" s="54">
        <f>IFERROR(IF($A300="","",SUM($I300:$N300)),"")</f>
        <v/>
      </c>
      <c r="P300" s="53" t="n"/>
      <c r="Q300" s="53" t="n"/>
      <c r="R300" s="54">
        <f>IFERROR(IF($A300="","",$O300-$P300+$Q300),"")</f>
        <v/>
      </c>
      <c r="S300" s="54">
        <f>IFERROR(IF($A300="","",SUM($J300:$K300)),"")</f>
        <v/>
      </c>
      <c r="T300" s="54">
        <f>IFERROR(IF($A300="","",SUM($L300:$N300)),"")</f>
        <v/>
      </c>
      <c r="U300" s="54">
        <f>IFERROR(IF($A300="","",$I300/$F300),"")</f>
        <v/>
      </c>
      <c r="V300" s="54">
        <f>IFERROR(IF($A300="","",$I300/$C300),"")</f>
        <v/>
      </c>
      <c r="W300" s="53" t="n"/>
      <c r="X300" s="53" t="n"/>
      <c r="Y300" s="53" t="n"/>
      <c r="Z300" s="54">
        <f>IFERROR(IF($A300="","",$W300*'Dashboard'!$B$12),"")</f>
        <v/>
      </c>
      <c r="AA300" s="54">
        <f>IFERROR(IF($A300="","",$Y300-$Z300),"")</f>
        <v/>
      </c>
      <c r="AB300" s="53" t="n"/>
      <c r="AC300" s="54">
        <f>IFERROR(IF($A300="","",$X300*'Dashboard'!$B$13),"")</f>
        <v/>
      </c>
      <c r="AD300" s="54">
        <f>IFERROR(IF($A300="","",$AB300-$AC300),"")</f>
        <v/>
      </c>
      <c r="AE300" s="53" t="n"/>
      <c r="AF300" s="53" t="n"/>
      <c r="AG300" s="54">
        <f>IFERROR(IF($A300="","",$AE300*'Dashboard'!$B$14),"")</f>
        <v/>
      </c>
      <c r="AH300" s="54">
        <f>IFERROR(IF($A300="","",$AF300-$AG300),"")</f>
        <v/>
      </c>
      <c r="AI300" s="54">
        <f>IFERROR(IF($A300="","",SUM($Y300,$AB300,$AF300)),"")</f>
        <v/>
      </c>
      <c r="AJ300" s="54">
        <f>IFERROR(IF($A300="","",$R300+$AI300),"")</f>
        <v/>
      </c>
      <c r="AK300" s="53" t="n"/>
      <c r="AL300" s="53" t="n"/>
      <c r="AM300" s="53" t="n"/>
      <c r="AN300" s="53" t="n"/>
      <c r="AO300" s="53" t="n"/>
      <c r="AP300" s="54">
        <f>IFERROR(IF($A300="","",SUM($AK300:$AO300)),"")</f>
        <v/>
      </c>
      <c r="AQ300" s="54">
        <f>IFERROR(IF($A300="","",$AP300-$AJ300),"")</f>
        <v/>
      </c>
      <c r="AR300" s="30">
        <f>IFERROR(IF($A300="","",IF(AND($AQ300&lt;='Dashboard'!$B$11,$AQ300&gt;=0-'Dashboard'!$B$11),"Balanced","Investigate")),"")</f>
        <v/>
      </c>
      <c r="AS300" s="36" t="n"/>
      <c r="AT300" s="36" t="n"/>
      <c r="AU300" s="36" t="n"/>
      <c r="AV300" s="52" t="n"/>
      <c r="AW300" s="36" t="n"/>
      <c r="AX300" s="37">
        <f>IFERROR(IF($A300="","",IF($AS300="","Missing preparer",IF($F300&gt;$E300,"Rooms sold exceed sellable rooms",IF(OR($AQ300&gt;'Dashboard'!$B$11,$AQ300&lt;0-'Dashboard'!$B$11),"Reconciliation exception","OK")))),"")</f>
        <v/>
      </c>
    </row>
    <row r="301">
      <c r="A301" s="52" t="n"/>
      <c r="B301" s="30">
        <f>IFERROR(IF($A301="","",VLOOKUP(MOD($A301-DATE(2026,1,5),7),'Instructions'!$H$2:$I$8,2,0)),"")</f>
        <v/>
      </c>
      <c r="C301" s="31" t="n"/>
      <c r="D301" s="31" t="n"/>
      <c r="E301" s="32">
        <f>IFERROR(IF($A301="","",MAX(0,$C301-$D301)),"")</f>
        <v/>
      </c>
      <c r="F301" s="31" t="n"/>
      <c r="G301" s="31" t="n"/>
      <c r="H301" s="33">
        <f>IFERROR(IF($A301="","",$F301/$E301),"")</f>
        <v/>
      </c>
      <c r="I301" s="53" t="n"/>
      <c r="J301" s="53" t="n"/>
      <c r="K301" s="53" t="n"/>
      <c r="L301" s="53" t="n"/>
      <c r="M301" s="53" t="n"/>
      <c r="N301" s="53" t="n"/>
      <c r="O301" s="54">
        <f>IFERROR(IF($A301="","",SUM($I301:$N301)),"")</f>
        <v/>
      </c>
      <c r="P301" s="53" t="n"/>
      <c r="Q301" s="53" t="n"/>
      <c r="R301" s="54">
        <f>IFERROR(IF($A301="","",$O301-$P301+$Q301),"")</f>
        <v/>
      </c>
      <c r="S301" s="54">
        <f>IFERROR(IF($A301="","",SUM($J301:$K301)),"")</f>
        <v/>
      </c>
      <c r="T301" s="54">
        <f>IFERROR(IF($A301="","",SUM($L301:$N301)),"")</f>
        <v/>
      </c>
      <c r="U301" s="54">
        <f>IFERROR(IF($A301="","",$I301/$F301),"")</f>
        <v/>
      </c>
      <c r="V301" s="54">
        <f>IFERROR(IF($A301="","",$I301/$C301),"")</f>
        <v/>
      </c>
      <c r="W301" s="53" t="n"/>
      <c r="X301" s="53" t="n"/>
      <c r="Y301" s="53" t="n"/>
      <c r="Z301" s="54">
        <f>IFERROR(IF($A301="","",$W301*'Dashboard'!$B$12),"")</f>
        <v/>
      </c>
      <c r="AA301" s="54">
        <f>IFERROR(IF($A301="","",$Y301-$Z301),"")</f>
        <v/>
      </c>
      <c r="AB301" s="53" t="n"/>
      <c r="AC301" s="54">
        <f>IFERROR(IF($A301="","",$X301*'Dashboard'!$B$13),"")</f>
        <v/>
      </c>
      <c r="AD301" s="54">
        <f>IFERROR(IF($A301="","",$AB301-$AC301),"")</f>
        <v/>
      </c>
      <c r="AE301" s="53" t="n"/>
      <c r="AF301" s="53" t="n"/>
      <c r="AG301" s="54">
        <f>IFERROR(IF($A301="","",$AE301*'Dashboard'!$B$14),"")</f>
        <v/>
      </c>
      <c r="AH301" s="54">
        <f>IFERROR(IF($A301="","",$AF301-$AG301),"")</f>
        <v/>
      </c>
      <c r="AI301" s="54">
        <f>IFERROR(IF($A301="","",SUM($Y301,$AB301,$AF301)),"")</f>
        <v/>
      </c>
      <c r="AJ301" s="54">
        <f>IFERROR(IF($A301="","",$R301+$AI301),"")</f>
        <v/>
      </c>
      <c r="AK301" s="53" t="n"/>
      <c r="AL301" s="53" t="n"/>
      <c r="AM301" s="53" t="n"/>
      <c r="AN301" s="53" t="n"/>
      <c r="AO301" s="53" t="n"/>
      <c r="AP301" s="54">
        <f>IFERROR(IF($A301="","",SUM($AK301:$AO301)),"")</f>
        <v/>
      </c>
      <c r="AQ301" s="54">
        <f>IFERROR(IF($A301="","",$AP301-$AJ301),"")</f>
        <v/>
      </c>
      <c r="AR301" s="30">
        <f>IFERROR(IF($A301="","",IF(AND($AQ301&lt;='Dashboard'!$B$11,$AQ301&gt;=0-'Dashboard'!$B$11),"Balanced","Investigate")),"")</f>
        <v/>
      </c>
      <c r="AS301" s="36" t="n"/>
      <c r="AT301" s="36" t="n"/>
      <c r="AU301" s="36" t="n"/>
      <c r="AV301" s="52" t="n"/>
      <c r="AW301" s="36" t="n"/>
      <c r="AX301" s="37">
        <f>IFERROR(IF($A301="","",IF($AS301="","Missing preparer",IF($F301&gt;$E301,"Rooms sold exceed sellable rooms",IF(OR($AQ301&gt;'Dashboard'!$B$11,$AQ301&lt;0-'Dashboard'!$B$11),"Reconciliation exception","OK")))),"")</f>
        <v/>
      </c>
    </row>
    <row r="302">
      <c r="A302" s="52" t="n"/>
      <c r="B302" s="30">
        <f>IFERROR(IF($A302="","",VLOOKUP(MOD($A302-DATE(2026,1,5),7),'Instructions'!$H$2:$I$8,2,0)),"")</f>
        <v/>
      </c>
      <c r="C302" s="31" t="n"/>
      <c r="D302" s="31" t="n"/>
      <c r="E302" s="32">
        <f>IFERROR(IF($A302="","",MAX(0,$C302-$D302)),"")</f>
        <v/>
      </c>
      <c r="F302" s="31" t="n"/>
      <c r="G302" s="31" t="n"/>
      <c r="H302" s="33">
        <f>IFERROR(IF($A302="","",$F302/$E302),"")</f>
        <v/>
      </c>
      <c r="I302" s="53" t="n"/>
      <c r="J302" s="53" t="n"/>
      <c r="K302" s="53" t="n"/>
      <c r="L302" s="53" t="n"/>
      <c r="M302" s="53" t="n"/>
      <c r="N302" s="53" t="n"/>
      <c r="O302" s="54">
        <f>IFERROR(IF($A302="","",SUM($I302:$N302)),"")</f>
        <v/>
      </c>
      <c r="P302" s="53" t="n"/>
      <c r="Q302" s="53" t="n"/>
      <c r="R302" s="54">
        <f>IFERROR(IF($A302="","",$O302-$P302+$Q302),"")</f>
        <v/>
      </c>
      <c r="S302" s="54">
        <f>IFERROR(IF($A302="","",SUM($J302:$K302)),"")</f>
        <v/>
      </c>
      <c r="T302" s="54">
        <f>IFERROR(IF($A302="","",SUM($L302:$N302)),"")</f>
        <v/>
      </c>
      <c r="U302" s="54">
        <f>IFERROR(IF($A302="","",$I302/$F302),"")</f>
        <v/>
      </c>
      <c r="V302" s="54">
        <f>IFERROR(IF($A302="","",$I302/$C302),"")</f>
        <v/>
      </c>
      <c r="W302" s="53" t="n"/>
      <c r="X302" s="53" t="n"/>
      <c r="Y302" s="53" t="n"/>
      <c r="Z302" s="54">
        <f>IFERROR(IF($A302="","",$W302*'Dashboard'!$B$12),"")</f>
        <v/>
      </c>
      <c r="AA302" s="54">
        <f>IFERROR(IF($A302="","",$Y302-$Z302),"")</f>
        <v/>
      </c>
      <c r="AB302" s="53" t="n"/>
      <c r="AC302" s="54">
        <f>IFERROR(IF($A302="","",$X302*'Dashboard'!$B$13),"")</f>
        <v/>
      </c>
      <c r="AD302" s="54">
        <f>IFERROR(IF($A302="","",$AB302-$AC302),"")</f>
        <v/>
      </c>
      <c r="AE302" s="53" t="n"/>
      <c r="AF302" s="53" t="n"/>
      <c r="AG302" s="54">
        <f>IFERROR(IF($A302="","",$AE302*'Dashboard'!$B$14),"")</f>
        <v/>
      </c>
      <c r="AH302" s="54">
        <f>IFERROR(IF($A302="","",$AF302-$AG302),"")</f>
        <v/>
      </c>
      <c r="AI302" s="54">
        <f>IFERROR(IF($A302="","",SUM($Y302,$AB302,$AF302)),"")</f>
        <v/>
      </c>
      <c r="AJ302" s="54">
        <f>IFERROR(IF($A302="","",$R302+$AI302),"")</f>
        <v/>
      </c>
      <c r="AK302" s="53" t="n"/>
      <c r="AL302" s="53" t="n"/>
      <c r="AM302" s="53" t="n"/>
      <c r="AN302" s="53" t="n"/>
      <c r="AO302" s="53" t="n"/>
      <c r="AP302" s="54">
        <f>IFERROR(IF($A302="","",SUM($AK302:$AO302)),"")</f>
        <v/>
      </c>
      <c r="AQ302" s="54">
        <f>IFERROR(IF($A302="","",$AP302-$AJ302),"")</f>
        <v/>
      </c>
      <c r="AR302" s="30">
        <f>IFERROR(IF($A302="","",IF(AND($AQ302&lt;='Dashboard'!$B$11,$AQ302&gt;=0-'Dashboard'!$B$11),"Balanced","Investigate")),"")</f>
        <v/>
      </c>
      <c r="AS302" s="36" t="n"/>
      <c r="AT302" s="36" t="n"/>
      <c r="AU302" s="36" t="n"/>
      <c r="AV302" s="52" t="n"/>
      <c r="AW302" s="36" t="n"/>
      <c r="AX302" s="37">
        <f>IFERROR(IF($A302="","",IF($AS302="","Missing preparer",IF($F302&gt;$E302,"Rooms sold exceed sellable rooms",IF(OR($AQ302&gt;'Dashboard'!$B$11,$AQ302&lt;0-'Dashboard'!$B$11),"Reconciliation exception","OK")))),"")</f>
        <v/>
      </c>
    </row>
    <row r="303">
      <c r="A303" s="52" t="n"/>
      <c r="B303" s="30">
        <f>IFERROR(IF($A303="","",VLOOKUP(MOD($A303-DATE(2026,1,5),7),'Instructions'!$H$2:$I$8,2,0)),"")</f>
        <v/>
      </c>
      <c r="C303" s="31" t="n"/>
      <c r="D303" s="31" t="n"/>
      <c r="E303" s="32">
        <f>IFERROR(IF($A303="","",MAX(0,$C303-$D303)),"")</f>
        <v/>
      </c>
      <c r="F303" s="31" t="n"/>
      <c r="G303" s="31" t="n"/>
      <c r="H303" s="33">
        <f>IFERROR(IF($A303="","",$F303/$E303),"")</f>
        <v/>
      </c>
      <c r="I303" s="53" t="n"/>
      <c r="J303" s="53" t="n"/>
      <c r="K303" s="53" t="n"/>
      <c r="L303" s="53" t="n"/>
      <c r="M303" s="53" t="n"/>
      <c r="N303" s="53" t="n"/>
      <c r="O303" s="54">
        <f>IFERROR(IF($A303="","",SUM($I303:$N303)),"")</f>
        <v/>
      </c>
      <c r="P303" s="53" t="n"/>
      <c r="Q303" s="53" t="n"/>
      <c r="R303" s="54">
        <f>IFERROR(IF($A303="","",$O303-$P303+$Q303),"")</f>
        <v/>
      </c>
      <c r="S303" s="54">
        <f>IFERROR(IF($A303="","",SUM($J303:$K303)),"")</f>
        <v/>
      </c>
      <c r="T303" s="54">
        <f>IFERROR(IF($A303="","",SUM($L303:$N303)),"")</f>
        <v/>
      </c>
      <c r="U303" s="54">
        <f>IFERROR(IF($A303="","",$I303/$F303),"")</f>
        <v/>
      </c>
      <c r="V303" s="54">
        <f>IFERROR(IF($A303="","",$I303/$C303),"")</f>
        <v/>
      </c>
      <c r="W303" s="53" t="n"/>
      <c r="X303" s="53" t="n"/>
      <c r="Y303" s="53" t="n"/>
      <c r="Z303" s="54">
        <f>IFERROR(IF($A303="","",$W303*'Dashboard'!$B$12),"")</f>
        <v/>
      </c>
      <c r="AA303" s="54">
        <f>IFERROR(IF($A303="","",$Y303-$Z303),"")</f>
        <v/>
      </c>
      <c r="AB303" s="53" t="n"/>
      <c r="AC303" s="54">
        <f>IFERROR(IF($A303="","",$X303*'Dashboard'!$B$13),"")</f>
        <v/>
      </c>
      <c r="AD303" s="54">
        <f>IFERROR(IF($A303="","",$AB303-$AC303),"")</f>
        <v/>
      </c>
      <c r="AE303" s="53" t="n"/>
      <c r="AF303" s="53" t="n"/>
      <c r="AG303" s="54">
        <f>IFERROR(IF($A303="","",$AE303*'Dashboard'!$B$14),"")</f>
        <v/>
      </c>
      <c r="AH303" s="54">
        <f>IFERROR(IF($A303="","",$AF303-$AG303),"")</f>
        <v/>
      </c>
      <c r="AI303" s="54">
        <f>IFERROR(IF($A303="","",SUM($Y303,$AB303,$AF303)),"")</f>
        <v/>
      </c>
      <c r="AJ303" s="54">
        <f>IFERROR(IF($A303="","",$R303+$AI303),"")</f>
        <v/>
      </c>
      <c r="AK303" s="53" t="n"/>
      <c r="AL303" s="53" t="n"/>
      <c r="AM303" s="53" t="n"/>
      <c r="AN303" s="53" t="n"/>
      <c r="AO303" s="53" t="n"/>
      <c r="AP303" s="54">
        <f>IFERROR(IF($A303="","",SUM($AK303:$AO303)),"")</f>
        <v/>
      </c>
      <c r="AQ303" s="54">
        <f>IFERROR(IF($A303="","",$AP303-$AJ303),"")</f>
        <v/>
      </c>
      <c r="AR303" s="30">
        <f>IFERROR(IF($A303="","",IF(AND($AQ303&lt;='Dashboard'!$B$11,$AQ303&gt;=0-'Dashboard'!$B$11),"Balanced","Investigate")),"")</f>
        <v/>
      </c>
      <c r="AS303" s="36" t="n"/>
      <c r="AT303" s="36" t="n"/>
      <c r="AU303" s="36" t="n"/>
      <c r="AV303" s="52" t="n"/>
      <c r="AW303" s="36" t="n"/>
      <c r="AX303" s="37">
        <f>IFERROR(IF($A303="","",IF($AS303="","Missing preparer",IF($F303&gt;$E303,"Rooms sold exceed sellable rooms",IF(OR($AQ303&gt;'Dashboard'!$B$11,$AQ303&lt;0-'Dashboard'!$B$11),"Reconciliation exception","OK")))),"")</f>
        <v/>
      </c>
    </row>
    <row r="304">
      <c r="A304" s="52" t="n"/>
      <c r="B304" s="30">
        <f>IFERROR(IF($A304="","",VLOOKUP(MOD($A304-DATE(2026,1,5),7),'Instructions'!$H$2:$I$8,2,0)),"")</f>
        <v/>
      </c>
      <c r="C304" s="31" t="n"/>
      <c r="D304" s="31" t="n"/>
      <c r="E304" s="32">
        <f>IFERROR(IF($A304="","",MAX(0,$C304-$D304)),"")</f>
        <v/>
      </c>
      <c r="F304" s="31" t="n"/>
      <c r="G304" s="31" t="n"/>
      <c r="H304" s="33">
        <f>IFERROR(IF($A304="","",$F304/$E304),"")</f>
        <v/>
      </c>
      <c r="I304" s="53" t="n"/>
      <c r="J304" s="53" t="n"/>
      <c r="K304" s="53" t="n"/>
      <c r="L304" s="53" t="n"/>
      <c r="M304" s="53" t="n"/>
      <c r="N304" s="53" t="n"/>
      <c r="O304" s="54">
        <f>IFERROR(IF($A304="","",SUM($I304:$N304)),"")</f>
        <v/>
      </c>
      <c r="P304" s="53" t="n"/>
      <c r="Q304" s="53" t="n"/>
      <c r="R304" s="54">
        <f>IFERROR(IF($A304="","",$O304-$P304+$Q304),"")</f>
        <v/>
      </c>
      <c r="S304" s="54">
        <f>IFERROR(IF($A304="","",SUM($J304:$K304)),"")</f>
        <v/>
      </c>
      <c r="T304" s="54">
        <f>IFERROR(IF($A304="","",SUM($L304:$N304)),"")</f>
        <v/>
      </c>
      <c r="U304" s="54">
        <f>IFERROR(IF($A304="","",$I304/$F304),"")</f>
        <v/>
      </c>
      <c r="V304" s="54">
        <f>IFERROR(IF($A304="","",$I304/$C304),"")</f>
        <v/>
      </c>
      <c r="W304" s="53" t="n"/>
      <c r="X304" s="53" t="n"/>
      <c r="Y304" s="53" t="n"/>
      <c r="Z304" s="54">
        <f>IFERROR(IF($A304="","",$W304*'Dashboard'!$B$12),"")</f>
        <v/>
      </c>
      <c r="AA304" s="54">
        <f>IFERROR(IF($A304="","",$Y304-$Z304),"")</f>
        <v/>
      </c>
      <c r="AB304" s="53" t="n"/>
      <c r="AC304" s="54">
        <f>IFERROR(IF($A304="","",$X304*'Dashboard'!$B$13),"")</f>
        <v/>
      </c>
      <c r="AD304" s="54">
        <f>IFERROR(IF($A304="","",$AB304-$AC304),"")</f>
        <v/>
      </c>
      <c r="AE304" s="53" t="n"/>
      <c r="AF304" s="53" t="n"/>
      <c r="AG304" s="54">
        <f>IFERROR(IF($A304="","",$AE304*'Dashboard'!$B$14),"")</f>
        <v/>
      </c>
      <c r="AH304" s="54">
        <f>IFERROR(IF($A304="","",$AF304-$AG304),"")</f>
        <v/>
      </c>
      <c r="AI304" s="54">
        <f>IFERROR(IF($A304="","",SUM($Y304,$AB304,$AF304)),"")</f>
        <v/>
      </c>
      <c r="AJ304" s="54">
        <f>IFERROR(IF($A304="","",$R304+$AI304),"")</f>
        <v/>
      </c>
      <c r="AK304" s="53" t="n"/>
      <c r="AL304" s="53" t="n"/>
      <c r="AM304" s="53" t="n"/>
      <c r="AN304" s="53" t="n"/>
      <c r="AO304" s="53" t="n"/>
      <c r="AP304" s="54">
        <f>IFERROR(IF($A304="","",SUM($AK304:$AO304)),"")</f>
        <v/>
      </c>
      <c r="AQ304" s="54">
        <f>IFERROR(IF($A304="","",$AP304-$AJ304),"")</f>
        <v/>
      </c>
      <c r="AR304" s="30">
        <f>IFERROR(IF($A304="","",IF(AND($AQ304&lt;='Dashboard'!$B$11,$AQ304&gt;=0-'Dashboard'!$B$11),"Balanced","Investigate")),"")</f>
        <v/>
      </c>
      <c r="AS304" s="36" t="n"/>
      <c r="AT304" s="36" t="n"/>
      <c r="AU304" s="36" t="n"/>
      <c r="AV304" s="52" t="n"/>
      <c r="AW304" s="36" t="n"/>
      <c r="AX304" s="37">
        <f>IFERROR(IF($A304="","",IF($AS304="","Missing preparer",IF($F304&gt;$E304,"Rooms sold exceed sellable rooms",IF(OR($AQ304&gt;'Dashboard'!$B$11,$AQ304&lt;0-'Dashboard'!$B$11),"Reconciliation exception","OK")))),"")</f>
        <v/>
      </c>
    </row>
    <row r="305">
      <c r="A305" s="52" t="n"/>
      <c r="B305" s="30">
        <f>IFERROR(IF($A305="","",VLOOKUP(MOD($A305-DATE(2026,1,5),7),'Instructions'!$H$2:$I$8,2,0)),"")</f>
        <v/>
      </c>
      <c r="C305" s="31" t="n"/>
      <c r="D305" s="31" t="n"/>
      <c r="E305" s="32">
        <f>IFERROR(IF($A305="","",MAX(0,$C305-$D305)),"")</f>
        <v/>
      </c>
      <c r="F305" s="31" t="n"/>
      <c r="G305" s="31" t="n"/>
      <c r="H305" s="33">
        <f>IFERROR(IF($A305="","",$F305/$E305),"")</f>
        <v/>
      </c>
      <c r="I305" s="53" t="n"/>
      <c r="J305" s="53" t="n"/>
      <c r="K305" s="53" t="n"/>
      <c r="L305" s="53" t="n"/>
      <c r="M305" s="53" t="n"/>
      <c r="N305" s="53" t="n"/>
      <c r="O305" s="54">
        <f>IFERROR(IF($A305="","",SUM($I305:$N305)),"")</f>
        <v/>
      </c>
      <c r="P305" s="53" t="n"/>
      <c r="Q305" s="53" t="n"/>
      <c r="R305" s="54">
        <f>IFERROR(IF($A305="","",$O305-$P305+$Q305),"")</f>
        <v/>
      </c>
      <c r="S305" s="54">
        <f>IFERROR(IF($A305="","",SUM($J305:$K305)),"")</f>
        <v/>
      </c>
      <c r="T305" s="54">
        <f>IFERROR(IF($A305="","",SUM($L305:$N305)),"")</f>
        <v/>
      </c>
      <c r="U305" s="54">
        <f>IFERROR(IF($A305="","",$I305/$F305),"")</f>
        <v/>
      </c>
      <c r="V305" s="54">
        <f>IFERROR(IF($A305="","",$I305/$C305),"")</f>
        <v/>
      </c>
      <c r="W305" s="53" t="n"/>
      <c r="X305" s="53" t="n"/>
      <c r="Y305" s="53" t="n"/>
      <c r="Z305" s="54">
        <f>IFERROR(IF($A305="","",$W305*'Dashboard'!$B$12),"")</f>
        <v/>
      </c>
      <c r="AA305" s="54">
        <f>IFERROR(IF($A305="","",$Y305-$Z305),"")</f>
        <v/>
      </c>
      <c r="AB305" s="53" t="n"/>
      <c r="AC305" s="54">
        <f>IFERROR(IF($A305="","",$X305*'Dashboard'!$B$13),"")</f>
        <v/>
      </c>
      <c r="AD305" s="54">
        <f>IFERROR(IF($A305="","",$AB305-$AC305),"")</f>
        <v/>
      </c>
      <c r="AE305" s="53" t="n"/>
      <c r="AF305" s="53" t="n"/>
      <c r="AG305" s="54">
        <f>IFERROR(IF($A305="","",$AE305*'Dashboard'!$B$14),"")</f>
        <v/>
      </c>
      <c r="AH305" s="54">
        <f>IFERROR(IF($A305="","",$AF305-$AG305),"")</f>
        <v/>
      </c>
      <c r="AI305" s="54">
        <f>IFERROR(IF($A305="","",SUM($Y305,$AB305,$AF305)),"")</f>
        <v/>
      </c>
      <c r="AJ305" s="54">
        <f>IFERROR(IF($A305="","",$R305+$AI305),"")</f>
        <v/>
      </c>
      <c r="AK305" s="53" t="n"/>
      <c r="AL305" s="53" t="n"/>
      <c r="AM305" s="53" t="n"/>
      <c r="AN305" s="53" t="n"/>
      <c r="AO305" s="53" t="n"/>
      <c r="AP305" s="54">
        <f>IFERROR(IF($A305="","",SUM($AK305:$AO305)),"")</f>
        <v/>
      </c>
      <c r="AQ305" s="54">
        <f>IFERROR(IF($A305="","",$AP305-$AJ305),"")</f>
        <v/>
      </c>
      <c r="AR305" s="30">
        <f>IFERROR(IF($A305="","",IF(AND($AQ305&lt;='Dashboard'!$B$11,$AQ305&gt;=0-'Dashboard'!$B$11),"Balanced","Investigate")),"")</f>
        <v/>
      </c>
      <c r="AS305" s="36" t="n"/>
      <c r="AT305" s="36" t="n"/>
      <c r="AU305" s="36" t="n"/>
      <c r="AV305" s="52" t="n"/>
      <c r="AW305" s="36" t="n"/>
      <c r="AX305" s="37">
        <f>IFERROR(IF($A305="","",IF($AS305="","Missing preparer",IF($F305&gt;$E305,"Rooms sold exceed sellable rooms",IF(OR($AQ305&gt;'Dashboard'!$B$11,$AQ305&lt;0-'Dashboard'!$B$11),"Reconciliation exception","OK")))),"")</f>
        <v/>
      </c>
    </row>
    <row r="306">
      <c r="A306" s="52" t="n"/>
      <c r="B306" s="30">
        <f>IFERROR(IF($A306="","",VLOOKUP(MOD($A306-DATE(2026,1,5),7),'Instructions'!$H$2:$I$8,2,0)),"")</f>
        <v/>
      </c>
      <c r="C306" s="31" t="n"/>
      <c r="D306" s="31" t="n"/>
      <c r="E306" s="32">
        <f>IFERROR(IF($A306="","",MAX(0,$C306-$D306)),"")</f>
        <v/>
      </c>
      <c r="F306" s="31" t="n"/>
      <c r="G306" s="31" t="n"/>
      <c r="H306" s="33">
        <f>IFERROR(IF($A306="","",$F306/$E306),"")</f>
        <v/>
      </c>
      <c r="I306" s="53" t="n"/>
      <c r="J306" s="53" t="n"/>
      <c r="K306" s="53" t="n"/>
      <c r="L306" s="53" t="n"/>
      <c r="M306" s="53" t="n"/>
      <c r="N306" s="53" t="n"/>
      <c r="O306" s="54">
        <f>IFERROR(IF($A306="","",SUM($I306:$N306)),"")</f>
        <v/>
      </c>
      <c r="P306" s="53" t="n"/>
      <c r="Q306" s="53" t="n"/>
      <c r="R306" s="54">
        <f>IFERROR(IF($A306="","",$O306-$P306+$Q306),"")</f>
        <v/>
      </c>
      <c r="S306" s="54">
        <f>IFERROR(IF($A306="","",SUM($J306:$K306)),"")</f>
        <v/>
      </c>
      <c r="T306" s="54">
        <f>IFERROR(IF($A306="","",SUM($L306:$N306)),"")</f>
        <v/>
      </c>
      <c r="U306" s="54">
        <f>IFERROR(IF($A306="","",$I306/$F306),"")</f>
        <v/>
      </c>
      <c r="V306" s="54">
        <f>IFERROR(IF($A306="","",$I306/$C306),"")</f>
        <v/>
      </c>
      <c r="W306" s="53" t="n"/>
      <c r="X306" s="53" t="n"/>
      <c r="Y306" s="53" t="n"/>
      <c r="Z306" s="54">
        <f>IFERROR(IF($A306="","",$W306*'Dashboard'!$B$12),"")</f>
        <v/>
      </c>
      <c r="AA306" s="54">
        <f>IFERROR(IF($A306="","",$Y306-$Z306),"")</f>
        <v/>
      </c>
      <c r="AB306" s="53" t="n"/>
      <c r="AC306" s="54">
        <f>IFERROR(IF($A306="","",$X306*'Dashboard'!$B$13),"")</f>
        <v/>
      </c>
      <c r="AD306" s="54">
        <f>IFERROR(IF($A306="","",$AB306-$AC306),"")</f>
        <v/>
      </c>
      <c r="AE306" s="53" t="n"/>
      <c r="AF306" s="53" t="n"/>
      <c r="AG306" s="54">
        <f>IFERROR(IF($A306="","",$AE306*'Dashboard'!$B$14),"")</f>
        <v/>
      </c>
      <c r="AH306" s="54">
        <f>IFERROR(IF($A306="","",$AF306-$AG306),"")</f>
        <v/>
      </c>
      <c r="AI306" s="54">
        <f>IFERROR(IF($A306="","",SUM($Y306,$AB306,$AF306)),"")</f>
        <v/>
      </c>
      <c r="AJ306" s="54">
        <f>IFERROR(IF($A306="","",$R306+$AI306),"")</f>
        <v/>
      </c>
      <c r="AK306" s="53" t="n"/>
      <c r="AL306" s="53" t="n"/>
      <c r="AM306" s="53" t="n"/>
      <c r="AN306" s="53" t="n"/>
      <c r="AO306" s="53" t="n"/>
      <c r="AP306" s="54">
        <f>IFERROR(IF($A306="","",SUM($AK306:$AO306)),"")</f>
        <v/>
      </c>
      <c r="AQ306" s="54">
        <f>IFERROR(IF($A306="","",$AP306-$AJ306),"")</f>
        <v/>
      </c>
      <c r="AR306" s="30">
        <f>IFERROR(IF($A306="","",IF(AND($AQ306&lt;='Dashboard'!$B$11,$AQ306&gt;=0-'Dashboard'!$B$11),"Balanced","Investigate")),"")</f>
        <v/>
      </c>
      <c r="AS306" s="36" t="n"/>
      <c r="AT306" s="36" t="n"/>
      <c r="AU306" s="36" t="n"/>
      <c r="AV306" s="52" t="n"/>
      <c r="AW306" s="36" t="n"/>
      <c r="AX306" s="37">
        <f>IFERROR(IF($A306="","",IF($AS306="","Missing preparer",IF($F306&gt;$E306,"Rooms sold exceed sellable rooms",IF(OR($AQ306&gt;'Dashboard'!$B$11,$AQ306&lt;0-'Dashboard'!$B$11),"Reconciliation exception","OK")))),"")</f>
        <v/>
      </c>
    </row>
    <row r="307">
      <c r="A307" s="52" t="n"/>
      <c r="B307" s="30">
        <f>IFERROR(IF($A307="","",VLOOKUP(MOD($A307-DATE(2026,1,5),7),'Instructions'!$H$2:$I$8,2,0)),"")</f>
        <v/>
      </c>
      <c r="C307" s="31" t="n"/>
      <c r="D307" s="31" t="n"/>
      <c r="E307" s="32">
        <f>IFERROR(IF($A307="","",MAX(0,$C307-$D307)),"")</f>
        <v/>
      </c>
      <c r="F307" s="31" t="n"/>
      <c r="G307" s="31" t="n"/>
      <c r="H307" s="33">
        <f>IFERROR(IF($A307="","",$F307/$E307),"")</f>
        <v/>
      </c>
      <c r="I307" s="53" t="n"/>
      <c r="J307" s="53" t="n"/>
      <c r="K307" s="53" t="n"/>
      <c r="L307" s="53" t="n"/>
      <c r="M307" s="53" t="n"/>
      <c r="N307" s="53" t="n"/>
      <c r="O307" s="54">
        <f>IFERROR(IF($A307="","",SUM($I307:$N307)),"")</f>
        <v/>
      </c>
      <c r="P307" s="53" t="n"/>
      <c r="Q307" s="53" t="n"/>
      <c r="R307" s="54">
        <f>IFERROR(IF($A307="","",$O307-$P307+$Q307),"")</f>
        <v/>
      </c>
      <c r="S307" s="54">
        <f>IFERROR(IF($A307="","",SUM($J307:$K307)),"")</f>
        <v/>
      </c>
      <c r="T307" s="54">
        <f>IFERROR(IF($A307="","",SUM($L307:$N307)),"")</f>
        <v/>
      </c>
      <c r="U307" s="54">
        <f>IFERROR(IF($A307="","",$I307/$F307),"")</f>
        <v/>
      </c>
      <c r="V307" s="54">
        <f>IFERROR(IF($A307="","",$I307/$C307),"")</f>
        <v/>
      </c>
      <c r="W307" s="53" t="n"/>
      <c r="X307" s="53" t="n"/>
      <c r="Y307" s="53" t="n"/>
      <c r="Z307" s="54">
        <f>IFERROR(IF($A307="","",$W307*'Dashboard'!$B$12),"")</f>
        <v/>
      </c>
      <c r="AA307" s="54">
        <f>IFERROR(IF($A307="","",$Y307-$Z307),"")</f>
        <v/>
      </c>
      <c r="AB307" s="53" t="n"/>
      <c r="AC307" s="54">
        <f>IFERROR(IF($A307="","",$X307*'Dashboard'!$B$13),"")</f>
        <v/>
      </c>
      <c r="AD307" s="54">
        <f>IFERROR(IF($A307="","",$AB307-$AC307),"")</f>
        <v/>
      </c>
      <c r="AE307" s="53" t="n"/>
      <c r="AF307" s="53" t="n"/>
      <c r="AG307" s="54">
        <f>IFERROR(IF($A307="","",$AE307*'Dashboard'!$B$14),"")</f>
        <v/>
      </c>
      <c r="AH307" s="54">
        <f>IFERROR(IF($A307="","",$AF307-$AG307),"")</f>
        <v/>
      </c>
      <c r="AI307" s="54">
        <f>IFERROR(IF($A307="","",SUM($Y307,$AB307,$AF307)),"")</f>
        <v/>
      </c>
      <c r="AJ307" s="54">
        <f>IFERROR(IF($A307="","",$R307+$AI307),"")</f>
        <v/>
      </c>
      <c r="AK307" s="53" t="n"/>
      <c r="AL307" s="53" t="n"/>
      <c r="AM307" s="53" t="n"/>
      <c r="AN307" s="53" t="n"/>
      <c r="AO307" s="53" t="n"/>
      <c r="AP307" s="54">
        <f>IFERROR(IF($A307="","",SUM($AK307:$AO307)),"")</f>
        <v/>
      </c>
      <c r="AQ307" s="54">
        <f>IFERROR(IF($A307="","",$AP307-$AJ307),"")</f>
        <v/>
      </c>
      <c r="AR307" s="30">
        <f>IFERROR(IF($A307="","",IF(AND($AQ307&lt;='Dashboard'!$B$11,$AQ307&gt;=0-'Dashboard'!$B$11),"Balanced","Investigate")),"")</f>
        <v/>
      </c>
      <c r="AS307" s="36" t="n"/>
      <c r="AT307" s="36" t="n"/>
      <c r="AU307" s="36" t="n"/>
      <c r="AV307" s="52" t="n"/>
      <c r="AW307" s="36" t="n"/>
      <c r="AX307" s="37">
        <f>IFERROR(IF($A307="","",IF($AS307="","Missing preparer",IF($F307&gt;$E307,"Rooms sold exceed sellable rooms",IF(OR($AQ307&gt;'Dashboard'!$B$11,$AQ307&lt;0-'Dashboard'!$B$11),"Reconciliation exception","OK")))),"")</f>
        <v/>
      </c>
    </row>
    <row r="308">
      <c r="A308" s="52" t="n"/>
      <c r="B308" s="30">
        <f>IFERROR(IF($A308="","",VLOOKUP(MOD($A308-DATE(2026,1,5),7),'Instructions'!$H$2:$I$8,2,0)),"")</f>
        <v/>
      </c>
      <c r="C308" s="31" t="n"/>
      <c r="D308" s="31" t="n"/>
      <c r="E308" s="32">
        <f>IFERROR(IF($A308="","",MAX(0,$C308-$D308)),"")</f>
        <v/>
      </c>
      <c r="F308" s="31" t="n"/>
      <c r="G308" s="31" t="n"/>
      <c r="H308" s="33">
        <f>IFERROR(IF($A308="","",$F308/$E308),"")</f>
        <v/>
      </c>
      <c r="I308" s="53" t="n"/>
      <c r="J308" s="53" t="n"/>
      <c r="K308" s="53" t="n"/>
      <c r="L308" s="53" t="n"/>
      <c r="M308" s="53" t="n"/>
      <c r="N308" s="53" t="n"/>
      <c r="O308" s="54">
        <f>IFERROR(IF($A308="","",SUM($I308:$N308)),"")</f>
        <v/>
      </c>
      <c r="P308" s="53" t="n"/>
      <c r="Q308" s="53" t="n"/>
      <c r="R308" s="54">
        <f>IFERROR(IF($A308="","",$O308-$P308+$Q308),"")</f>
        <v/>
      </c>
      <c r="S308" s="54">
        <f>IFERROR(IF($A308="","",SUM($J308:$K308)),"")</f>
        <v/>
      </c>
      <c r="T308" s="54">
        <f>IFERROR(IF($A308="","",SUM($L308:$N308)),"")</f>
        <v/>
      </c>
      <c r="U308" s="54">
        <f>IFERROR(IF($A308="","",$I308/$F308),"")</f>
        <v/>
      </c>
      <c r="V308" s="54">
        <f>IFERROR(IF($A308="","",$I308/$C308),"")</f>
        <v/>
      </c>
      <c r="W308" s="53" t="n"/>
      <c r="X308" s="53" t="n"/>
      <c r="Y308" s="53" t="n"/>
      <c r="Z308" s="54">
        <f>IFERROR(IF($A308="","",$W308*'Dashboard'!$B$12),"")</f>
        <v/>
      </c>
      <c r="AA308" s="54">
        <f>IFERROR(IF($A308="","",$Y308-$Z308),"")</f>
        <v/>
      </c>
      <c r="AB308" s="53" t="n"/>
      <c r="AC308" s="54">
        <f>IFERROR(IF($A308="","",$X308*'Dashboard'!$B$13),"")</f>
        <v/>
      </c>
      <c r="AD308" s="54">
        <f>IFERROR(IF($A308="","",$AB308-$AC308),"")</f>
        <v/>
      </c>
      <c r="AE308" s="53" t="n"/>
      <c r="AF308" s="53" t="n"/>
      <c r="AG308" s="54">
        <f>IFERROR(IF($A308="","",$AE308*'Dashboard'!$B$14),"")</f>
        <v/>
      </c>
      <c r="AH308" s="54">
        <f>IFERROR(IF($A308="","",$AF308-$AG308),"")</f>
        <v/>
      </c>
      <c r="AI308" s="54">
        <f>IFERROR(IF($A308="","",SUM($Y308,$AB308,$AF308)),"")</f>
        <v/>
      </c>
      <c r="AJ308" s="54">
        <f>IFERROR(IF($A308="","",$R308+$AI308),"")</f>
        <v/>
      </c>
      <c r="AK308" s="53" t="n"/>
      <c r="AL308" s="53" t="n"/>
      <c r="AM308" s="53" t="n"/>
      <c r="AN308" s="53" t="n"/>
      <c r="AO308" s="53" t="n"/>
      <c r="AP308" s="54">
        <f>IFERROR(IF($A308="","",SUM($AK308:$AO308)),"")</f>
        <v/>
      </c>
      <c r="AQ308" s="54">
        <f>IFERROR(IF($A308="","",$AP308-$AJ308),"")</f>
        <v/>
      </c>
      <c r="AR308" s="30">
        <f>IFERROR(IF($A308="","",IF(AND($AQ308&lt;='Dashboard'!$B$11,$AQ308&gt;=0-'Dashboard'!$B$11),"Balanced","Investigate")),"")</f>
        <v/>
      </c>
      <c r="AS308" s="36" t="n"/>
      <c r="AT308" s="36" t="n"/>
      <c r="AU308" s="36" t="n"/>
      <c r="AV308" s="52" t="n"/>
      <c r="AW308" s="36" t="n"/>
      <c r="AX308" s="37">
        <f>IFERROR(IF($A308="","",IF($AS308="","Missing preparer",IF($F308&gt;$E308,"Rooms sold exceed sellable rooms",IF(OR($AQ308&gt;'Dashboard'!$B$11,$AQ308&lt;0-'Dashboard'!$B$11),"Reconciliation exception","OK")))),"")</f>
        <v/>
      </c>
    </row>
    <row r="309">
      <c r="A309" s="52" t="n"/>
      <c r="B309" s="30">
        <f>IFERROR(IF($A309="","",VLOOKUP(MOD($A309-DATE(2026,1,5),7),'Instructions'!$H$2:$I$8,2,0)),"")</f>
        <v/>
      </c>
      <c r="C309" s="31" t="n"/>
      <c r="D309" s="31" t="n"/>
      <c r="E309" s="32">
        <f>IFERROR(IF($A309="","",MAX(0,$C309-$D309)),"")</f>
        <v/>
      </c>
      <c r="F309" s="31" t="n"/>
      <c r="G309" s="31" t="n"/>
      <c r="H309" s="33">
        <f>IFERROR(IF($A309="","",$F309/$E309),"")</f>
        <v/>
      </c>
      <c r="I309" s="53" t="n"/>
      <c r="J309" s="53" t="n"/>
      <c r="K309" s="53" t="n"/>
      <c r="L309" s="53" t="n"/>
      <c r="M309" s="53" t="n"/>
      <c r="N309" s="53" t="n"/>
      <c r="O309" s="54">
        <f>IFERROR(IF($A309="","",SUM($I309:$N309)),"")</f>
        <v/>
      </c>
      <c r="P309" s="53" t="n"/>
      <c r="Q309" s="53" t="n"/>
      <c r="R309" s="54">
        <f>IFERROR(IF($A309="","",$O309-$P309+$Q309),"")</f>
        <v/>
      </c>
      <c r="S309" s="54">
        <f>IFERROR(IF($A309="","",SUM($J309:$K309)),"")</f>
        <v/>
      </c>
      <c r="T309" s="54">
        <f>IFERROR(IF($A309="","",SUM($L309:$N309)),"")</f>
        <v/>
      </c>
      <c r="U309" s="54">
        <f>IFERROR(IF($A309="","",$I309/$F309),"")</f>
        <v/>
      </c>
      <c r="V309" s="54">
        <f>IFERROR(IF($A309="","",$I309/$C309),"")</f>
        <v/>
      </c>
      <c r="W309" s="53" t="n"/>
      <c r="X309" s="53" t="n"/>
      <c r="Y309" s="53" t="n"/>
      <c r="Z309" s="54">
        <f>IFERROR(IF($A309="","",$W309*'Dashboard'!$B$12),"")</f>
        <v/>
      </c>
      <c r="AA309" s="54">
        <f>IFERROR(IF($A309="","",$Y309-$Z309),"")</f>
        <v/>
      </c>
      <c r="AB309" s="53" t="n"/>
      <c r="AC309" s="54">
        <f>IFERROR(IF($A309="","",$X309*'Dashboard'!$B$13),"")</f>
        <v/>
      </c>
      <c r="AD309" s="54">
        <f>IFERROR(IF($A309="","",$AB309-$AC309),"")</f>
        <v/>
      </c>
      <c r="AE309" s="53" t="n"/>
      <c r="AF309" s="53" t="n"/>
      <c r="AG309" s="54">
        <f>IFERROR(IF($A309="","",$AE309*'Dashboard'!$B$14),"")</f>
        <v/>
      </c>
      <c r="AH309" s="54">
        <f>IFERROR(IF($A309="","",$AF309-$AG309),"")</f>
        <v/>
      </c>
      <c r="AI309" s="54">
        <f>IFERROR(IF($A309="","",SUM($Y309,$AB309,$AF309)),"")</f>
        <v/>
      </c>
      <c r="AJ309" s="54">
        <f>IFERROR(IF($A309="","",$R309+$AI309),"")</f>
        <v/>
      </c>
      <c r="AK309" s="53" t="n"/>
      <c r="AL309" s="53" t="n"/>
      <c r="AM309" s="53" t="n"/>
      <c r="AN309" s="53" t="n"/>
      <c r="AO309" s="53" t="n"/>
      <c r="AP309" s="54">
        <f>IFERROR(IF($A309="","",SUM($AK309:$AO309)),"")</f>
        <v/>
      </c>
      <c r="AQ309" s="54">
        <f>IFERROR(IF($A309="","",$AP309-$AJ309),"")</f>
        <v/>
      </c>
      <c r="AR309" s="30">
        <f>IFERROR(IF($A309="","",IF(AND($AQ309&lt;='Dashboard'!$B$11,$AQ309&gt;=0-'Dashboard'!$B$11),"Balanced","Investigate")),"")</f>
        <v/>
      </c>
      <c r="AS309" s="36" t="n"/>
      <c r="AT309" s="36" t="n"/>
      <c r="AU309" s="36" t="n"/>
      <c r="AV309" s="52" t="n"/>
      <c r="AW309" s="36" t="n"/>
      <c r="AX309" s="37">
        <f>IFERROR(IF($A309="","",IF($AS309="","Missing preparer",IF($F309&gt;$E309,"Rooms sold exceed sellable rooms",IF(OR($AQ309&gt;'Dashboard'!$B$11,$AQ309&lt;0-'Dashboard'!$B$11),"Reconciliation exception","OK")))),"")</f>
        <v/>
      </c>
    </row>
    <row r="310">
      <c r="A310" s="52" t="n"/>
      <c r="B310" s="30">
        <f>IFERROR(IF($A310="","",VLOOKUP(MOD($A310-DATE(2026,1,5),7),'Instructions'!$H$2:$I$8,2,0)),"")</f>
        <v/>
      </c>
      <c r="C310" s="31" t="n"/>
      <c r="D310" s="31" t="n"/>
      <c r="E310" s="32">
        <f>IFERROR(IF($A310="","",MAX(0,$C310-$D310)),"")</f>
        <v/>
      </c>
      <c r="F310" s="31" t="n"/>
      <c r="G310" s="31" t="n"/>
      <c r="H310" s="33">
        <f>IFERROR(IF($A310="","",$F310/$E310),"")</f>
        <v/>
      </c>
      <c r="I310" s="53" t="n"/>
      <c r="J310" s="53" t="n"/>
      <c r="K310" s="53" t="n"/>
      <c r="L310" s="53" t="n"/>
      <c r="M310" s="53" t="n"/>
      <c r="N310" s="53" t="n"/>
      <c r="O310" s="54">
        <f>IFERROR(IF($A310="","",SUM($I310:$N310)),"")</f>
        <v/>
      </c>
      <c r="P310" s="53" t="n"/>
      <c r="Q310" s="53" t="n"/>
      <c r="R310" s="54">
        <f>IFERROR(IF($A310="","",$O310-$P310+$Q310),"")</f>
        <v/>
      </c>
      <c r="S310" s="54">
        <f>IFERROR(IF($A310="","",SUM($J310:$K310)),"")</f>
        <v/>
      </c>
      <c r="T310" s="54">
        <f>IFERROR(IF($A310="","",SUM($L310:$N310)),"")</f>
        <v/>
      </c>
      <c r="U310" s="54">
        <f>IFERROR(IF($A310="","",$I310/$F310),"")</f>
        <v/>
      </c>
      <c r="V310" s="54">
        <f>IFERROR(IF($A310="","",$I310/$C310),"")</f>
        <v/>
      </c>
      <c r="W310" s="53" t="n"/>
      <c r="X310" s="53" t="n"/>
      <c r="Y310" s="53" t="n"/>
      <c r="Z310" s="54">
        <f>IFERROR(IF($A310="","",$W310*'Dashboard'!$B$12),"")</f>
        <v/>
      </c>
      <c r="AA310" s="54">
        <f>IFERROR(IF($A310="","",$Y310-$Z310),"")</f>
        <v/>
      </c>
      <c r="AB310" s="53" t="n"/>
      <c r="AC310" s="54">
        <f>IFERROR(IF($A310="","",$X310*'Dashboard'!$B$13),"")</f>
        <v/>
      </c>
      <c r="AD310" s="54">
        <f>IFERROR(IF($A310="","",$AB310-$AC310),"")</f>
        <v/>
      </c>
      <c r="AE310" s="53" t="n"/>
      <c r="AF310" s="53" t="n"/>
      <c r="AG310" s="54">
        <f>IFERROR(IF($A310="","",$AE310*'Dashboard'!$B$14),"")</f>
        <v/>
      </c>
      <c r="AH310" s="54">
        <f>IFERROR(IF($A310="","",$AF310-$AG310),"")</f>
        <v/>
      </c>
      <c r="AI310" s="54">
        <f>IFERROR(IF($A310="","",SUM($Y310,$AB310,$AF310)),"")</f>
        <v/>
      </c>
      <c r="AJ310" s="54">
        <f>IFERROR(IF($A310="","",$R310+$AI310),"")</f>
        <v/>
      </c>
      <c r="AK310" s="53" t="n"/>
      <c r="AL310" s="53" t="n"/>
      <c r="AM310" s="53" t="n"/>
      <c r="AN310" s="53" t="n"/>
      <c r="AO310" s="53" t="n"/>
      <c r="AP310" s="54">
        <f>IFERROR(IF($A310="","",SUM($AK310:$AO310)),"")</f>
        <v/>
      </c>
      <c r="AQ310" s="54">
        <f>IFERROR(IF($A310="","",$AP310-$AJ310),"")</f>
        <v/>
      </c>
      <c r="AR310" s="30">
        <f>IFERROR(IF($A310="","",IF(AND($AQ310&lt;='Dashboard'!$B$11,$AQ310&gt;=0-'Dashboard'!$B$11),"Balanced","Investigate")),"")</f>
        <v/>
      </c>
      <c r="AS310" s="36" t="n"/>
      <c r="AT310" s="36" t="n"/>
      <c r="AU310" s="36" t="n"/>
      <c r="AV310" s="52" t="n"/>
      <c r="AW310" s="36" t="n"/>
      <c r="AX310" s="37">
        <f>IFERROR(IF($A310="","",IF($AS310="","Missing preparer",IF($F310&gt;$E310,"Rooms sold exceed sellable rooms",IF(OR($AQ310&gt;'Dashboard'!$B$11,$AQ310&lt;0-'Dashboard'!$B$11),"Reconciliation exception","OK")))),"")</f>
        <v/>
      </c>
    </row>
    <row r="311">
      <c r="A311" s="52" t="n"/>
      <c r="B311" s="30">
        <f>IFERROR(IF($A311="","",VLOOKUP(MOD($A311-DATE(2026,1,5),7),'Instructions'!$H$2:$I$8,2,0)),"")</f>
        <v/>
      </c>
      <c r="C311" s="31" t="n"/>
      <c r="D311" s="31" t="n"/>
      <c r="E311" s="32">
        <f>IFERROR(IF($A311="","",MAX(0,$C311-$D311)),"")</f>
        <v/>
      </c>
      <c r="F311" s="31" t="n"/>
      <c r="G311" s="31" t="n"/>
      <c r="H311" s="33">
        <f>IFERROR(IF($A311="","",$F311/$E311),"")</f>
        <v/>
      </c>
      <c r="I311" s="53" t="n"/>
      <c r="J311" s="53" t="n"/>
      <c r="K311" s="53" t="n"/>
      <c r="L311" s="53" t="n"/>
      <c r="M311" s="53" t="n"/>
      <c r="N311" s="53" t="n"/>
      <c r="O311" s="54">
        <f>IFERROR(IF($A311="","",SUM($I311:$N311)),"")</f>
        <v/>
      </c>
      <c r="P311" s="53" t="n"/>
      <c r="Q311" s="53" t="n"/>
      <c r="R311" s="54">
        <f>IFERROR(IF($A311="","",$O311-$P311+$Q311),"")</f>
        <v/>
      </c>
      <c r="S311" s="54">
        <f>IFERROR(IF($A311="","",SUM($J311:$K311)),"")</f>
        <v/>
      </c>
      <c r="T311" s="54">
        <f>IFERROR(IF($A311="","",SUM($L311:$N311)),"")</f>
        <v/>
      </c>
      <c r="U311" s="54">
        <f>IFERROR(IF($A311="","",$I311/$F311),"")</f>
        <v/>
      </c>
      <c r="V311" s="54">
        <f>IFERROR(IF($A311="","",$I311/$C311),"")</f>
        <v/>
      </c>
      <c r="W311" s="53" t="n"/>
      <c r="X311" s="53" t="n"/>
      <c r="Y311" s="53" t="n"/>
      <c r="Z311" s="54">
        <f>IFERROR(IF($A311="","",$W311*'Dashboard'!$B$12),"")</f>
        <v/>
      </c>
      <c r="AA311" s="54">
        <f>IFERROR(IF($A311="","",$Y311-$Z311),"")</f>
        <v/>
      </c>
      <c r="AB311" s="53" t="n"/>
      <c r="AC311" s="54">
        <f>IFERROR(IF($A311="","",$X311*'Dashboard'!$B$13),"")</f>
        <v/>
      </c>
      <c r="AD311" s="54">
        <f>IFERROR(IF($A311="","",$AB311-$AC311),"")</f>
        <v/>
      </c>
      <c r="AE311" s="53" t="n"/>
      <c r="AF311" s="53" t="n"/>
      <c r="AG311" s="54">
        <f>IFERROR(IF($A311="","",$AE311*'Dashboard'!$B$14),"")</f>
        <v/>
      </c>
      <c r="AH311" s="54">
        <f>IFERROR(IF($A311="","",$AF311-$AG311),"")</f>
        <v/>
      </c>
      <c r="AI311" s="54">
        <f>IFERROR(IF($A311="","",SUM($Y311,$AB311,$AF311)),"")</f>
        <v/>
      </c>
      <c r="AJ311" s="54">
        <f>IFERROR(IF($A311="","",$R311+$AI311),"")</f>
        <v/>
      </c>
      <c r="AK311" s="53" t="n"/>
      <c r="AL311" s="53" t="n"/>
      <c r="AM311" s="53" t="n"/>
      <c r="AN311" s="53" t="n"/>
      <c r="AO311" s="53" t="n"/>
      <c r="AP311" s="54">
        <f>IFERROR(IF($A311="","",SUM($AK311:$AO311)),"")</f>
        <v/>
      </c>
      <c r="AQ311" s="54">
        <f>IFERROR(IF($A311="","",$AP311-$AJ311),"")</f>
        <v/>
      </c>
      <c r="AR311" s="30">
        <f>IFERROR(IF($A311="","",IF(AND($AQ311&lt;='Dashboard'!$B$11,$AQ311&gt;=0-'Dashboard'!$B$11),"Balanced","Investigate")),"")</f>
        <v/>
      </c>
      <c r="AS311" s="36" t="n"/>
      <c r="AT311" s="36" t="n"/>
      <c r="AU311" s="36" t="n"/>
      <c r="AV311" s="52" t="n"/>
      <c r="AW311" s="36" t="n"/>
      <c r="AX311" s="37">
        <f>IFERROR(IF($A311="","",IF($AS311="","Missing preparer",IF($F311&gt;$E311,"Rooms sold exceed sellable rooms",IF(OR($AQ311&gt;'Dashboard'!$B$11,$AQ311&lt;0-'Dashboard'!$B$11),"Reconciliation exception","OK")))),"")</f>
        <v/>
      </c>
    </row>
    <row r="312">
      <c r="A312" s="52" t="n"/>
      <c r="B312" s="30">
        <f>IFERROR(IF($A312="","",VLOOKUP(MOD($A312-DATE(2026,1,5),7),'Instructions'!$H$2:$I$8,2,0)),"")</f>
        <v/>
      </c>
      <c r="C312" s="31" t="n"/>
      <c r="D312" s="31" t="n"/>
      <c r="E312" s="32">
        <f>IFERROR(IF($A312="","",MAX(0,$C312-$D312)),"")</f>
        <v/>
      </c>
      <c r="F312" s="31" t="n"/>
      <c r="G312" s="31" t="n"/>
      <c r="H312" s="33">
        <f>IFERROR(IF($A312="","",$F312/$E312),"")</f>
        <v/>
      </c>
      <c r="I312" s="53" t="n"/>
      <c r="J312" s="53" t="n"/>
      <c r="K312" s="53" t="n"/>
      <c r="L312" s="53" t="n"/>
      <c r="M312" s="53" t="n"/>
      <c r="N312" s="53" t="n"/>
      <c r="O312" s="54">
        <f>IFERROR(IF($A312="","",SUM($I312:$N312)),"")</f>
        <v/>
      </c>
      <c r="P312" s="53" t="n"/>
      <c r="Q312" s="53" t="n"/>
      <c r="R312" s="54">
        <f>IFERROR(IF($A312="","",$O312-$P312+$Q312),"")</f>
        <v/>
      </c>
      <c r="S312" s="54">
        <f>IFERROR(IF($A312="","",SUM($J312:$K312)),"")</f>
        <v/>
      </c>
      <c r="T312" s="54">
        <f>IFERROR(IF($A312="","",SUM($L312:$N312)),"")</f>
        <v/>
      </c>
      <c r="U312" s="54">
        <f>IFERROR(IF($A312="","",$I312/$F312),"")</f>
        <v/>
      </c>
      <c r="V312" s="54">
        <f>IFERROR(IF($A312="","",$I312/$C312),"")</f>
        <v/>
      </c>
      <c r="W312" s="53" t="n"/>
      <c r="X312" s="53" t="n"/>
      <c r="Y312" s="53" t="n"/>
      <c r="Z312" s="54">
        <f>IFERROR(IF($A312="","",$W312*'Dashboard'!$B$12),"")</f>
        <v/>
      </c>
      <c r="AA312" s="54">
        <f>IFERROR(IF($A312="","",$Y312-$Z312),"")</f>
        <v/>
      </c>
      <c r="AB312" s="53" t="n"/>
      <c r="AC312" s="54">
        <f>IFERROR(IF($A312="","",$X312*'Dashboard'!$B$13),"")</f>
        <v/>
      </c>
      <c r="AD312" s="54">
        <f>IFERROR(IF($A312="","",$AB312-$AC312),"")</f>
        <v/>
      </c>
      <c r="AE312" s="53" t="n"/>
      <c r="AF312" s="53" t="n"/>
      <c r="AG312" s="54">
        <f>IFERROR(IF($A312="","",$AE312*'Dashboard'!$B$14),"")</f>
        <v/>
      </c>
      <c r="AH312" s="54">
        <f>IFERROR(IF($A312="","",$AF312-$AG312),"")</f>
        <v/>
      </c>
      <c r="AI312" s="54">
        <f>IFERROR(IF($A312="","",SUM($Y312,$AB312,$AF312)),"")</f>
        <v/>
      </c>
      <c r="AJ312" s="54">
        <f>IFERROR(IF($A312="","",$R312+$AI312),"")</f>
        <v/>
      </c>
      <c r="AK312" s="53" t="n"/>
      <c r="AL312" s="53" t="n"/>
      <c r="AM312" s="53" t="n"/>
      <c r="AN312" s="53" t="n"/>
      <c r="AO312" s="53" t="n"/>
      <c r="AP312" s="54">
        <f>IFERROR(IF($A312="","",SUM($AK312:$AO312)),"")</f>
        <v/>
      </c>
      <c r="AQ312" s="54">
        <f>IFERROR(IF($A312="","",$AP312-$AJ312),"")</f>
        <v/>
      </c>
      <c r="AR312" s="30">
        <f>IFERROR(IF($A312="","",IF(AND($AQ312&lt;='Dashboard'!$B$11,$AQ312&gt;=0-'Dashboard'!$B$11),"Balanced","Investigate")),"")</f>
        <v/>
      </c>
      <c r="AS312" s="36" t="n"/>
      <c r="AT312" s="36" t="n"/>
      <c r="AU312" s="36" t="n"/>
      <c r="AV312" s="52" t="n"/>
      <c r="AW312" s="36" t="n"/>
      <c r="AX312" s="37">
        <f>IFERROR(IF($A312="","",IF($AS312="","Missing preparer",IF($F312&gt;$E312,"Rooms sold exceed sellable rooms",IF(OR($AQ312&gt;'Dashboard'!$B$11,$AQ312&lt;0-'Dashboard'!$B$11),"Reconciliation exception","OK")))),"")</f>
        <v/>
      </c>
    </row>
    <row r="313">
      <c r="A313" s="52" t="n"/>
      <c r="B313" s="30">
        <f>IFERROR(IF($A313="","",VLOOKUP(MOD($A313-DATE(2026,1,5),7),'Instructions'!$H$2:$I$8,2,0)),"")</f>
        <v/>
      </c>
      <c r="C313" s="31" t="n"/>
      <c r="D313" s="31" t="n"/>
      <c r="E313" s="32">
        <f>IFERROR(IF($A313="","",MAX(0,$C313-$D313)),"")</f>
        <v/>
      </c>
      <c r="F313" s="31" t="n"/>
      <c r="G313" s="31" t="n"/>
      <c r="H313" s="33">
        <f>IFERROR(IF($A313="","",$F313/$E313),"")</f>
        <v/>
      </c>
      <c r="I313" s="53" t="n"/>
      <c r="J313" s="53" t="n"/>
      <c r="K313" s="53" t="n"/>
      <c r="L313" s="53" t="n"/>
      <c r="M313" s="53" t="n"/>
      <c r="N313" s="53" t="n"/>
      <c r="O313" s="54">
        <f>IFERROR(IF($A313="","",SUM($I313:$N313)),"")</f>
        <v/>
      </c>
      <c r="P313" s="53" t="n"/>
      <c r="Q313" s="53" t="n"/>
      <c r="R313" s="54">
        <f>IFERROR(IF($A313="","",$O313-$P313+$Q313),"")</f>
        <v/>
      </c>
      <c r="S313" s="54">
        <f>IFERROR(IF($A313="","",SUM($J313:$K313)),"")</f>
        <v/>
      </c>
      <c r="T313" s="54">
        <f>IFERROR(IF($A313="","",SUM($L313:$N313)),"")</f>
        <v/>
      </c>
      <c r="U313" s="54">
        <f>IFERROR(IF($A313="","",$I313/$F313),"")</f>
        <v/>
      </c>
      <c r="V313" s="54">
        <f>IFERROR(IF($A313="","",$I313/$C313),"")</f>
        <v/>
      </c>
      <c r="W313" s="53" t="n"/>
      <c r="X313" s="53" t="n"/>
      <c r="Y313" s="53" t="n"/>
      <c r="Z313" s="54">
        <f>IFERROR(IF($A313="","",$W313*'Dashboard'!$B$12),"")</f>
        <v/>
      </c>
      <c r="AA313" s="54">
        <f>IFERROR(IF($A313="","",$Y313-$Z313),"")</f>
        <v/>
      </c>
      <c r="AB313" s="53" t="n"/>
      <c r="AC313" s="54">
        <f>IFERROR(IF($A313="","",$X313*'Dashboard'!$B$13),"")</f>
        <v/>
      </c>
      <c r="AD313" s="54">
        <f>IFERROR(IF($A313="","",$AB313-$AC313),"")</f>
        <v/>
      </c>
      <c r="AE313" s="53" t="n"/>
      <c r="AF313" s="53" t="n"/>
      <c r="AG313" s="54">
        <f>IFERROR(IF($A313="","",$AE313*'Dashboard'!$B$14),"")</f>
        <v/>
      </c>
      <c r="AH313" s="54">
        <f>IFERROR(IF($A313="","",$AF313-$AG313),"")</f>
        <v/>
      </c>
      <c r="AI313" s="54">
        <f>IFERROR(IF($A313="","",SUM($Y313,$AB313,$AF313)),"")</f>
        <v/>
      </c>
      <c r="AJ313" s="54">
        <f>IFERROR(IF($A313="","",$R313+$AI313),"")</f>
        <v/>
      </c>
      <c r="AK313" s="53" t="n"/>
      <c r="AL313" s="53" t="n"/>
      <c r="AM313" s="53" t="n"/>
      <c r="AN313" s="53" t="n"/>
      <c r="AO313" s="53" t="n"/>
      <c r="AP313" s="54">
        <f>IFERROR(IF($A313="","",SUM($AK313:$AO313)),"")</f>
        <v/>
      </c>
      <c r="AQ313" s="54">
        <f>IFERROR(IF($A313="","",$AP313-$AJ313),"")</f>
        <v/>
      </c>
      <c r="AR313" s="30">
        <f>IFERROR(IF($A313="","",IF(AND($AQ313&lt;='Dashboard'!$B$11,$AQ313&gt;=0-'Dashboard'!$B$11),"Balanced","Investigate")),"")</f>
        <v/>
      </c>
      <c r="AS313" s="36" t="n"/>
      <c r="AT313" s="36" t="n"/>
      <c r="AU313" s="36" t="n"/>
      <c r="AV313" s="52" t="n"/>
      <c r="AW313" s="36" t="n"/>
      <c r="AX313" s="37">
        <f>IFERROR(IF($A313="","",IF($AS313="","Missing preparer",IF($F313&gt;$E313,"Rooms sold exceed sellable rooms",IF(OR($AQ313&gt;'Dashboard'!$B$11,$AQ313&lt;0-'Dashboard'!$B$11),"Reconciliation exception","OK")))),"")</f>
        <v/>
      </c>
    </row>
    <row r="314">
      <c r="A314" s="52" t="n"/>
      <c r="B314" s="30">
        <f>IFERROR(IF($A314="","",VLOOKUP(MOD($A314-DATE(2026,1,5),7),'Instructions'!$H$2:$I$8,2,0)),"")</f>
        <v/>
      </c>
      <c r="C314" s="31" t="n"/>
      <c r="D314" s="31" t="n"/>
      <c r="E314" s="32">
        <f>IFERROR(IF($A314="","",MAX(0,$C314-$D314)),"")</f>
        <v/>
      </c>
      <c r="F314" s="31" t="n"/>
      <c r="G314" s="31" t="n"/>
      <c r="H314" s="33">
        <f>IFERROR(IF($A314="","",$F314/$E314),"")</f>
        <v/>
      </c>
      <c r="I314" s="53" t="n"/>
      <c r="J314" s="53" t="n"/>
      <c r="K314" s="53" t="n"/>
      <c r="L314" s="53" t="n"/>
      <c r="M314" s="53" t="n"/>
      <c r="N314" s="53" t="n"/>
      <c r="O314" s="54">
        <f>IFERROR(IF($A314="","",SUM($I314:$N314)),"")</f>
        <v/>
      </c>
      <c r="P314" s="53" t="n"/>
      <c r="Q314" s="53" t="n"/>
      <c r="R314" s="54">
        <f>IFERROR(IF($A314="","",$O314-$P314+$Q314),"")</f>
        <v/>
      </c>
      <c r="S314" s="54">
        <f>IFERROR(IF($A314="","",SUM($J314:$K314)),"")</f>
        <v/>
      </c>
      <c r="T314" s="54">
        <f>IFERROR(IF($A314="","",SUM($L314:$N314)),"")</f>
        <v/>
      </c>
      <c r="U314" s="54">
        <f>IFERROR(IF($A314="","",$I314/$F314),"")</f>
        <v/>
      </c>
      <c r="V314" s="54">
        <f>IFERROR(IF($A314="","",$I314/$C314),"")</f>
        <v/>
      </c>
      <c r="W314" s="53" t="n"/>
      <c r="X314" s="53" t="n"/>
      <c r="Y314" s="53" t="n"/>
      <c r="Z314" s="54">
        <f>IFERROR(IF($A314="","",$W314*'Dashboard'!$B$12),"")</f>
        <v/>
      </c>
      <c r="AA314" s="54">
        <f>IFERROR(IF($A314="","",$Y314-$Z314),"")</f>
        <v/>
      </c>
      <c r="AB314" s="53" t="n"/>
      <c r="AC314" s="54">
        <f>IFERROR(IF($A314="","",$X314*'Dashboard'!$B$13),"")</f>
        <v/>
      </c>
      <c r="AD314" s="54">
        <f>IFERROR(IF($A314="","",$AB314-$AC314),"")</f>
        <v/>
      </c>
      <c r="AE314" s="53" t="n"/>
      <c r="AF314" s="53" t="n"/>
      <c r="AG314" s="54">
        <f>IFERROR(IF($A314="","",$AE314*'Dashboard'!$B$14),"")</f>
        <v/>
      </c>
      <c r="AH314" s="54">
        <f>IFERROR(IF($A314="","",$AF314-$AG314),"")</f>
        <v/>
      </c>
      <c r="AI314" s="54">
        <f>IFERROR(IF($A314="","",SUM($Y314,$AB314,$AF314)),"")</f>
        <v/>
      </c>
      <c r="AJ314" s="54">
        <f>IFERROR(IF($A314="","",$R314+$AI314),"")</f>
        <v/>
      </c>
      <c r="AK314" s="53" t="n"/>
      <c r="AL314" s="53" t="n"/>
      <c r="AM314" s="53" t="n"/>
      <c r="AN314" s="53" t="n"/>
      <c r="AO314" s="53" t="n"/>
      <c r="AP314" s="54">
        <f>IFERROR(IF($A314="","",SUM($AK314:$AO314)),"")</f>
        <v/>
      </c>
      <c r="AQ314" s="54">
        <f>IFERROR(IF($A314="","",$AP314-$AJ314),"")</f>
        <v/>
      </c>
      <c r="AR314" s="30">
        <f>IFERROR(IF($A314="","",IF(AND($AQ314&lt;='Dashboard'!$B$11,$AQ314&gt;=0-'Dashboard'!$B$11),"Balanced","Investigate")),"")</f>
        <v/>
      </c>
      <c r="AS314" s="36" t="n"/>
      <c r="AT314" s="36" t="n"/>
      <c r="AU314" s="36" t="n"/>
      <c r="AV314" s="52" t="n"/>
      <c r="AW314" s="36" t="n"/>
      <c r="AX314" s="37">
        <f>IFERROR(IF($A314="","",IF($AS314="","Missing preparer",IF($F314&gt;$E314,"Rooms sold exceed sellable rooms",IF(OR($AQ314&gt;'Dashboard'!$B$11,$AQ314&lt;0-'Dashboard'!$B$11),"Reconciliation exception","OK")))),"")</f>
        <v/>
      </c>
    </row>
    <row r="315">
      <c r="A315" s="52" t="n"/>
      <c r="B315" s="30">
        <f>IFERROR(IF($A315="","",VLOOKUP(MOD($A315-DATE(2026,1,5),7),'Instructions'!$H$2:$I$8,2,0)),"")</f>
        <v/>
      </c>
      <c r="C315" s="31" t="n"/>
      <c r="D315" s="31" t="n"/>
      <c r="E315" s="32">
        <f>IFERROR(IF($A315="","",MAX(0,$C315-$D315)),"")</f>
        <v/>
      </c>
      <c r="F315" s="31" t="n"/>
      <c r="G315" s="31" t="n"/>
      <c r="H315" s="33">
        <f>IFERROR(IF($A315="","",$F315/$E315),"")</f>
        <v/>
      </c>
      <c r="I315" s="53" t="n"/>
      <c r="J315" s="53" t="n"/>
      <c r="K315" s="53" t="n"/>
      <c r="L315" s="53" t="n"/>
      <c r="M315" s="53" t="n"/>
      <c r="N315" s="53" t="n"/>
      <c r="O315" s="54">
        <f>IFERROR(IF($A315="","",SUM($I315:$N315)),"")</f>
        <v/>
      </c>
      <c r="P315" s="53" t="n"/>
      <c r="Q315" s="53" t="n"/>
      <c r="R315" s="54">
        <f>IFERROR(IF($A315="","",$O315-$P315+$Q315),"")</f>
        <v/>
      </c>
      <c r="S315" s="54">
        <f>IFERROR(IF($A315="","",SUM($J315:$K315)),"")</f>
        <v/>
      </c>
      <c r="T315" s="54">
        <f>IFERROR(IF($A315="","",SUM($L315:$N315)),"")</f>
        <v/>
      </c>
      <c r="U315" s="54">
        <f>IFERROR(IF($A315="","",$I315/$F315),"")</f>
        <v/>
      </c>
      <c r="V315" s="54">
        <f>IFERROR(IF($A315="","",$I315/$C315),"")</f>
        <v/>
      </c>
      <c r="W315" s="53" t="n"/>
      <c r="X315" s="53" t="n"/>
      <c r="Y315" s="53" t="n"/>
      <c r="Z315" s="54">
        <f>IFERROR(IF($A315="","",$W315*'Dashboard'!$B$12),"")</f>
        <v/>
      </c>
      <c r="AA315" s="54">
        <f>IFERROR(IF($A315="","",$Y315-$Z315),"")</f>
        <v/>
      </c>
      <c r="AB315" s="53" t="n"/>
      <c r="AC315" s="54">
        <f>IFERROR(IF($A315="","",$X315*'Dashboard'!$B$13),"")</f>
        <v/>
      </c>
      <c r="AD315" s="54">
        <f>IFERROR(IF($A315="","",$AB315-$AC315),"")</f>
        <v/>
      </c>
      <c r="AE315" s="53" t="n"/>
      <c r="AF315" s="53" t="n"/>
      <c r="AG315" s="54">
        <f>IFERROR(IF($A315="","",$AE315*'Dashboard'!$B$14),"")</f>
        <v/>
      </c>
      <c r="AH315" s="54">
        <f>IFERROR(IF($A315="","",$AF315-$AG315),"")</f>
        <v/>
      </c>
      <c r="AI315" s="54">
        <f>IFERROR(IF($A315="","",SUM($Y315,$AB315,$AF315)),"")</f>
        <v/>
      </c>
      <c r="AJ315" s="54">
        <f>IFERROR(IF($A315="","",$R315+$AI315),"")</f>
        <v/>
      </c>
      <c r="AK315" s="53" t="n"/>
      <c r="AL315" s="53" t="n"/>
      <c r="AM315" s="53" t="n"/>
      <c r="AN315" s="53" t="n"/>
      <c r="AO315" s="53" t="n"/>
      <c r="AP315" s="54">
        <f>IFERROR(IF($A315="","",SUM($AK315:$AO315)),"")</f>
        <v/>
      </c>
      <c r="AQ315" s="54">
        <f>IFERROR(IF($A315="","",$AP315-$AJ315),"")</f>
        <v/>
      </c>
      <c r="AR315" s="30">
        <f>IFERROR(IF($A315="","",IF(AND($AQ315&lt;='Dashboard'!$B$11,$AQ315&gt;=0-'Dashboard'!$B$11),"Balanced","Investigate")),"")</f>
        <v/>
      </c>
      <c r="AS315" s="36" t="n"/>
      <c r="AT315" s="36" t="n"/>
      <c r="AU315" s="36" t="n"/>
      <c r="AV315" s="52" t="n"/>
      <c r="AW315" s="36" t="n"/>
      <c r="AX315" s="37">
        <f>IFERROR(IF($A315="","",IF($AS315="","Missing preparer",IF($F315&gt;$E315,"Rooms sold exceed sellable rooms",IF(OR($AQ315&gt;'Dashboard'!$B$11,$AQ315&lt;0-'Dashboard'!$B$11),"Reconciliation exception","OK")))),"")</f>
        <v/>
      </c>
    </row>
    <row r="316">
      <c r="A316" s="52" t="n"/>
      <c r="B316" s="30">
        <f>IFERROR(IF($A316="","",VLOOKUP(MOD($A316-DATE(2026,1,5),7),'Instructions'!$H$2:$I$8,2,0)),"")</f>
        <v/>
      </c>
      <c r="C316" s="31" t="n"/>
      <c r="D316" s="31" t="n"/>
      <c r="E316" s="32">
        <f>IFERROR(IF($A316="","",MAX(0,$C316-$D316)),"")</f>
        <v/>
      </c>
      <c r="F316" s="31" t="n"/>
      <c r="G316" s="31" t="n"/>
      <c r="H316" s="33">
        <f>IFERROR(IF($A316="","",$F316/$E316),"")</f>
        <v/>
      </c>
      <c r="I316" s="53" t="n"/>
      <c r="J316" s="53" t="n"/>
      <c r="K316" s="53" t="n"/>
      <c r="L316" s="53" t="n"/>
      <c r="M316" s="53" t="n"/>
      <c r="N316" s="53" t="n"/>
      <c r="O316" s="54">
        <f>IFERROR(IF($A316="","",SUM($I316:$N316)),"")</f>
        <v/>
      </c>
      <c r="P316" s="53" t="n"/>
      <c r="Q316" s="53" t="n"/>
      <c r="R316" s="54">
        <f>IFERROR(IF($A316="","",$O316-$P316+$Q316),"")</f>
        <v/>
      </c>
      <c r="S316" s="54">
        <f>IFERROR(IF($A316="","",SUM($J316:$K316)),"")</f>
        <v/>
      </c>
      <c r="T316" s="54">
        <f>IFERROR(IF($A316="","",SUM($L316:$N316)),"")</f>
        <v/>
      </c>
      <c r="U316" s="54">
        <f>IFERROR(IF($A316="","",$I316/$F316),"")</f>
        <v/>
      </c>
      <c r="V316" s="54">
        <f>IFERROR(IF($A316="","",$I316/$C316),"")</f>
        <v/>
      </c>
      <c r="W316" s="53" t="n"/>
      <c r="X316" s="53" t="n"/>
      <c r="Y316" s="53" t="n"/>
      <c r="Z316" s="54">
        <f>IFERROR(IF($A316="","",$W316*'Dashboard'!$B$12),"")</f>
        <v/>
      </c>
      <c r="AA316" s="54">
        <f>IFERROR(IF($A316="","",$Y316-$Z316),"")</f>
        <v/>
      </c>
      <c r="AB316" s="53" t="n"/>
      <c r="AC316" s="54">
        <f>IFERROR(IF($A316="","",$X316*'Dashboard'!$B$13),"")</f>
        <v/>
      </c>
      <c r="AD316" s="54">
        <f>IFERROR(IF($A316="","",$AB316-$AC316),"")</f>
        <v/>
      </c>
      <c r="AE316" s="53" t="n"/>
      <c r="AF316" s="53" t="n"/>
      <c r="AG316" s="54">
        <f>IFERROR(IF($A316="","",$AE316*'Dashboard'!$B$14),"")</f>
        <v/>
      </c>
      <c r="AH316" s="54">
        <f>IFERROR(IF($A316="","",$AF316-$AG316),"")</f>
        <v/>
      </c>
      <c r="AI316" s="54">
        <f>IFERROR(IF($A316="","",SUM($Y316,$AB316,$AF316)),"")</f>
        <v/>
      </c>
      <c r="AJ316" s="54">
        <f>IFERROR(IF($A316="","",$R316+$AI316),"")</f>
        <v/>
      </c>
      <c r="AK316" s="53" t="n"/>
      <c r="AL316" s="53" t="n"/>
      <c r="AM316" s="53" t="n"/>
      <c r="AN316" s="53" t="n"/>
      <c r="AO316" s="53" t="n"/>
      <c r="AP316" s="54">
        <f>IFERROR(IF($A316="","",SUM($AK316:$AO316)),"")</f>
        <v/>
      </c>
      <c r="AQ316" s="54">
        <f>IFERROR(IF($A316="","",$AP316-$AJ316),"")</f>
        <v/>
      </c>
      <c r="AR316" s="30">
        <f>IFERROR(IF($A316="","",IF(AND($AQ316&lt;='Dashboard'!$B$11,$AQ316&gt;=0-'Dashboard'!$B$11),"Balanced","Investigate")),"")</f>
        <v/>
      </c>
      <c r="AS316" s="36" t="n"/>
      <c r="AT316" s="36" t="n"/>
      <c r="AU316" s="36" t="n"/>
      <c r="AV316" s="52" t="n"/>
      <c r="AW316" s="36" t="n"/>
      <c r="AX316" s="37">
        <f>IFERROR(IF($A316="","",IF($AS316="","Missing preparer",IF($F316&gt;$E316,"Rooms sold exceed sellable rooms",IF(OR($AQ316&gt;'Dashboard'!$B$11,$AQ316&lt;0-'Dashboard'!$B$11),"Reconciliation exception","OK")))),"")</f>
        <v/>
      </c>
    </row>
    <row r="317">
      <c r="A317" s="52" t="n"/>
      <c r="B317" s="30">
        <f>IFERROR(IF($A317="","",VLOOKUP(MOD($A317-DATE(2026,1,5),7),'Instructions'!$H$2:$I$8,2,0)),"")</f>
        <v/>
      </c>
      <c r="C317" s="31" t="n"/>
      <c r="D317" s="31" t="n"/>
      <c r="E317" s="32">
        <f>IFERROR(IF($A317="","",MAX(0,$C317-$D317)),"")</f>
        <v/>
      </c>
      <c r="F317" s="31" t="n"/>
      <c r="G317" s="31" t="n"/>
      <c r="H317" s="33">
        <f>IFERROR(IF($A317="","",$F317/$E317),"")</f>
        <v/>
      </c>
      <c r="I317" s="53" t="n"/>
      <c r="J317" s="53" t="n"/>
      <c r="K317" s="53" t="n"/>
      <c r="L317" s="53" t="n"/>
      <c r="M317" s="53" t="n"/>
      <c r="N317" s="53" t="n"/>
      <c r="O317" s="54">
        <f>IFERROR(IF($A317="","",SUM($I317:$N317)),"")</f>
        <v/>
      </c>
      <c r="P317" s="53" t="n"/>
      <c r="Q317" s="53" t="n"/>
      <c r="R317" s="54">
        <f>IFERROR(IF($A317="","",$O317-$P317+$Q317),"")</f>
        <v/>
      </c>
      <c r="S317" s="54">
        <f>IFERROR(IF($A317="","",SUM($J317:$K317)),"")</f>
        <v/>
      </c>
      <c r="T317" s="54">
        <f>IFERROR(IF($A317="","",SUM($L317:$N317)),"")</f>
        <v/>
      </c>
      <c r="U317" s="54">
        <f>IFERROR(IF($A317="","",$I317/$F317),"")</f>
        <v/>
      </c>
      <c r="V317" s="54">
        <f>IFERROR(IF($A317="","",$I317/$C317),"")</f>
        <v/>
      </c>
      <c r="W317" s="53" t="n"/>
      <c r="X317" s="53" t="n"/>
      <c r="Y317" s="53" t="n"/>
      <c r="Z317" s="54">
        <f>IFERROR(IF($A317="","",$W317*'Dashboard'!$B$12),"")</f>
        <v/>
      </c>
      <c r="AA317" s="54">
        <f>IFERROR(IF($A317="","",$Y317-$Z317),"")</f>
        <v/>
      </c>
      <c r="AB317" s="53" t="n"/>
      <c r="AC317" s="54">
        <f>IFERROR(IF($A317="","",$X317*'Dashboard'!$B$13),"")</f>
        <v/>
      </c>
      <c r="AD317" s="54">
        <f>IFERROR(IF($A317="","",$AB317-$AC317),"")</f>
        <v/>
      </c>
      <c r="AE317" s="53" t="n"/>
      <c r="AF317" s="53" t="n"/>
      <c r="AG317" s="54">
        <f>IFERROR(IF($A317="","",$AE317*'Dashboard'!$B$14),"")</f>
        <v/>
      </c>
      <c r="AH317" s="54">
        <f>IFERROR(IF($A317="","",$AF317-$AG317),"")</f>
        <v/>
      </c>
      <c r="AI317" s="54">
        <f>IFERROR(IF($A317="","",SUM($Y317,$AB317,$AF317)),"")</f>
        <v/>
      </c>
      <c r="AJ317" s="54">
        <f>IFERROR(IF($A317="","",$R317+$AI317),"")</f>
        <v/>
      </c>
      <c r="AK317" s="53" t="n"/>
      <c r="AL317" s="53" t="n"/>
      <c r="AM317" s="53" t="n"/>
      <c r="AN317" s="53" t="n"/>
      <c r="AO317" s="53" t="n"/>
      <c r="AP317" s="54">
        <f>IFERROR(IF($A317="","",SUM($AK317:$AO317)),"")</f>
        <v/>
      </c>
      <c r="AQ317" s="54">
        <f>IFERROR(IF($A317="","",$AP317-$AJ317),"")</f>
        <v/>
      </c>
      <c r="AR317" s="30">
        <f>IFERROR(IF($A317="","",IF(AND($AQ317&lt;='Dashboard'!$B$11,$AQ317&gt;=0-'Dashboard'!$B$11),"Balanced","Investigate")),"")</f>
        <v/>
      </c>
      <c r="AS317" s="36" t="n"/>
      <c r="AT317" s="36" t="n"/>
      <c r="AU317" s="36" t="n"/>
      <c r="AV317" s="52" t="n"/>
      <c r="AW317" s="36" t="n"/>
      <c r="AX317" s="37">
        <f>IFERROR(IF($A317="","",IF($AS317="","Missing preparer",IF($F317&gt;$E317,"Rooms sold exceed sellable rooms",IF(OR($AQ317&gt;'Dashboard'!$B$11,$AQ317&lt;0-'Dashboard'!$B$11),"Reconciliation exception","OK")))),"")</f>
        <v/>
      </c>
    </row>
    <row r="318">
      <c r="A318" s="52" t="n"/>
      <c r="B318" s="30">
        <f>IFERROR(IF($A318="","",VLOOKUP(MOD($A318-DATE(2026,1,5),7),'Instructions'!$H$2:$I$8,2,0)),"")</f>
        <v/>
      </c>
      <c r="C318" s="31" t="n"/>
      <c r="D318" s="31" t="n"/>
      <c r="E318" s="32">
        <f>IFERROR(IF($A318="","",MAX(0,$C318-$D318)),"")</f>
        <v/>
      </c>
      <c r="F318" s="31" t="n"/>
      <c r="G318" s="31" t="n"/>
      <c r="H318" s="33">
        <f>IFERROR(IF($A318="","",$F318/$E318),"")</f>
        <v/>
      </c>
      <c r="I318" s="53" t="n"/>
      <c r="J318" s="53" t="n"/>
      <c r="K318" s="53" t="n"/>
      <c r="L318" s="53" t="n"/>
      <c r="M318" s="53" t="n"/>
      <c r="N318" s="53" t="n"/>
      <c r="O318" s="54">
        <f>IFERROR(IF($A318="","",SUM($I318:$N318)),"")</f>
        <v/>
      </c>
      <c r="P318" s="53" t="n"/>
      <c r="Q318" s="53" t="n"/>
      <c r="R318" s="54">
        <f>IFERROR(IF($A318="","",$O318-$P318+$Q318),"")</f>
        <v/>
      </c>
      <c r="S318" s="54">
        <f>IFERROR(IF($A318="","",SUM($J318:$K318)),"")</f>
        <v/>
      </c>
      <c r="T318" s="54">
        <f>IFERROR(IF($A318="","",SUM($L318:$N318)),"")</f>
        <v/>
      </c>
      <c r="U318" s="54">
        <f>IFERROR(IF($A318="","",$I318/$F318),"")</f>
        <v/>
      </c>
      <c r="V318" s="54">
        <f>IFERROR(IF($A318="","",$I318/$C318),"")</f>
        <v/>
      </c>
      <c r="W318" s="53" t="n"/>
      <c r="X318" s="53" t="n"/>
      <c r="Y318" s="53" t="n"/>
      <c r="Z318" s="54">
        <f>IFERROR(IF($A318="","",$W318*'Dashboard'!$B$12),"")</f>
        <v/>
      </c>
      <c r="AA318" s="54">
        <f>IFERROR(IF($A318="","",$Y318-$Z318),"")</f>
        <v/>
      </c>
      <c r="AB318" s="53" t="n"/>
      <c r="AC318" s="54">
        <f>IFERROR(IF($A318="","",$X318*'Dashboard'!$B$13),"")</f>
        <v/>
      </c>
      <c r="AD318" s="54">
        <f>IFERROR(IF($A318="","",$AB318-$AC318),"")</f>
        <v/>
      </c>
      <c r="AE318" s="53" t="n"/>
      <c r="AF318" s="53" t="n"/>
      <c r="AG318" s="54">
        <f>IFERROR(IF($A318="","",$AE318*'Dashboard'!$B$14),"")</f>
        <v/>
      </c>
      <c r="AH318" s="54">
        <f>IFERROR(IF($A318="","",$AF318-$AG318),"")</f>
        <v/>
      </c>
      <c r="AI318" s="54">
        <f>IFERROR(IF($A318="","",SUM($Y318,$AB318,$AF318)),"")</f>
        <v/>
      </c>
      <c r="AJ318" s="54">
        <f>IFERROR(IF($A318="","",$R318+$AI318),"")</f>
        <v/>
      </c>
      <c r="AK318" s="53" t="n"/>
      <c r="AL318" s="53" t="n"/>
      <c r="AM318" s="53" t="n"/>
      <c r="AN318" s="53" t="n"/>
      <c r="AO318" s="53" t="n"/>
      <c r="AP318" s="54">
        <f>IFERROR(IF($A318="","",SUM($AK318:$AO318)),"")</f>
        <v/>
      </c>
      <c r="AQ318" s="54">
        <f>IFERROR(IF($A318="","",$AP318-$AJ318),"")</f>
        <v/>
      </c>
      <c r="AR318" s="30">
        <f>IFERROR(IF($A318="","",IF(AND($AQ318&lt;='Dashboard'!$B$11,$AQ318&gt;=0-'Dashboard'!$B$11),"Balanced","Investigate")),"")</f>
        <v/>
      </c>
      <c r="AS318" s="36" t="n"/>
      <c r="AT318" s="36" t="n"/>
      <c r="AU318" s="36" t="n"/>
      <c r="AV318" s="52" t="n"/>
      <c r="AW318" s="36" t="n"/>
      <c r="AX318" s="37">
        <f>IFERROR(IF($A318="","",IF($AS318="","Missing preparer",IF($F318&gt;$E318,"Rooms sold exceed sellable rooms",IF(OR($AQ318&gt;'Dashboard'!$B$11,$AQ318&lt;0-'Dashboard'!$B$11),"Reconciliation exception","OK")))),"")</f>
        <v/>
      </c>
    </row>
    <row r="319">
      <c r="A319" s="52" t="n"/>
      <c r="B319" s="30">
        <f>IFERROR(IF($A319="","",VLOOKUP(MOD($A319-DATE(2026,1,5),7),'Instructions'!$H$2:$I$8,2,0)),"")</f>
        <v/>
      </c>
      <c r="C319" s="31" t="n"/>
      <c r="D319" s="31" t="n"/>
      <c r="E319" s="32">
        <f>IFERROR(IF($A319="","",MAX(0,$C319-$D319)),"")</f>
        <v/>
      </c>
      <c r="F319" s="31" t="n"/>
      <c r="G319" s="31" t="n"/>
      <c r="H319" s="33">
        <f>IFERROR(IF($A319="","",$F319/$E319),"")</f>
        <v/>
      </c>
      <c r="I319" s="53" t="n"/>
      <c r="J319" s="53" t="n"/>
      <c r="K319" s="53" t="n"/>
      <c r="L319" s="53" t="n"/>
      <c r="M319" s="53" t="n"/>
      <c r="N319" s="53" t="n"/>
      <c r="O319" s="54">
        <f>IFERROR(IF($A319="","",SUM($I319:$N319)),"")</f>
        <v/>
      </c>
      <c r="P319" s="53" t="n"/>
      <c r="Q319" s="53" t="n"/>
      <c r="R319" s="54">
        <f>IFERROR(IF($A319="","",$O319-$P319+$Q319),"")</f>
        <v/>
      </c>
      <c r="S319" s="54">
        <f>IFERROR(IF($A319="","",SUM($J319:$K319)),"")</f>
        <v/>
      </c>
      <c r="T319" s="54">
        <f>IFERROR(IF($A319="","",SUM($L319:$N319)),"")</f>
        <v/>
      </c>
      <c r="U319" s="54">
        <f>IFERROR(IF($A319="","",$I319/$F319),"")</f>
        <v/>
      </c>
      <c r="V319" s="54">
        <f>IFERROR(IF($A319="","",$I319/$C319),"")</f>
        <v/>
      </c>
      <c r="W319" s="53" t="n"/>
      <c r="X319" s="53" t="n"/>
      <c r="Y319" s="53" t="n"/>
      <c r="Z319" s="54">
        <f>IFERROR(IF($A319="","",$W319*'Dashboard'!$B$12),"")</f>
        <v/>
      </c>
      <c r="AA319" s="54">
        <f>IFERROR(IF($A319="","",$Y319-$Z319),"")</f>
        <v/>
      </c>
      <c r="AB319" s="53" t="n"/>
      <c r="AC319" s="54">
        <f>IFERROR(IF($A319="","",$X319*'Dashboard'!$B$13),"")</f>
        <v/>
      </c>
      <c r="AD319" s="54">
        <f>IFERROR(IF($A319="","",$AB319-$AC319),"")</f>
        <v/>
      </c>
      <c r="AE319" s="53" t="n"/>
      <c r="AF319" s="53" t="n"/>
      <c r="AG319" s="54">
        <f>IFERROR(IF($A319="","",$AE319*'Dashboard'!$B$14),"")</f>
        <v/>
      </c>
      <c r="AH319" s="54">
        <f>IFERROR(IF($A319="","",$AF319-$AG319),"")</f>
        <v/>
      </c>
      <c r="AI319" s="54">
        <f>IFERROR(IF($A319="","",SUM($Y319,$AB319,$AF319)),"")</f>
        <v/>
      </c>
      <c r="AJ319" s="54">
        <f>IFERROR(IF($A319="","",$R319+$AI319),"")</f>
        <v/>
      </c>
      <c r="AK319" s="53" t="n"/>
      <c r="AL319" s="53" t="n"/>
      <c r="AM319" s="53" t="n"/>
      <c r="AN319" s="53" t="n"/>
      <c r="AO319" s="53" t="n"/>
      <c r="AP319" s="54">
        <f>IFERROR(IF($A319="","",SUM($AK319:$AO319)),"")</f>
        <v/>
      </c>
      <c r="AQ319" s="54">
        <f>IFERROR(IF($A319="","",$AP319-$AJ319),"")</f>
        <v/>
      </c>
      <c r="AR319" s="30">
        <f>IFERROR(IF($A319="","",IF(AND($AQ319&lt;='Dashboard'!$B$11,$AQ319&gt;=0-'Dashboard'!$B$11),"Balanced","Investigate")),"")</f>
        <v/>
      </c>
      <c r="AS319" s="36" t="n"/>
      <c r="AT319" s="36" t="n"/>
      <c r="AU319" s="36" t="n"/>
      <c r="AV319" s="52" t="n"/>
      <c r="AW319" s="36" t="n"/>
      <c r="AX319" s="37">
        <f>IFERROR(IF($A319="","",IF($AS319="","Missing preparer",IF($F319&gt;$E319,"Rooms sold exceed sellable rooms",IF(OR($AQ319&gt;'Dashboard'!$B$11,$AQ319&lt;0-'Dashboard'!$B$11),"Reconciliation exception","OK")))),"")</f>
        <v/>
      </c>
    </row>
    <row r="320">
      <c r="A320" s="52" t="n"/>
      <c r="B320" s="30">
        <f>IFERROR(IF($A320="","",VLOOKUP(MOD($A320-DATE(2026,1,5),7),'Instructions'!$H$2:$I$8,2,0)),"")</f>
        <v/>
      </c>
      <c r="C320" s="31" t="n"/>
      <c r="D320" s="31" t="n"/>
      <c r="E320" s="32">
        <f>IFERROR(IF($A320="","",MAX(0,$C320-$D320)),"")</f>
        <v/>
      </c>
      <c r="F320" s="31" t="n"/>
      <c r="G320" s="31" t="n"/>
      <c r="H320" s="33">
        <f>IFERROR(IF($A320="","",$F320/$E320),"")</f>
        <v/>
      </c>
      <c r="I320" s="53" t="n"/>
      <c r="J320" s="53" t="n"/>
      <c r="K320" s="53" t="n"/>
      <c r="L320" s="53" t="n"/>
      <c r="M320" s="53" t="n"/>
      <c r="N320" s="53" t="n"/>
      <c r="O320" s="54">
        <f>IFERROR(IF($A320="","",SUM($I320:$N320)),"")</f>
        <v/>
      </c>
      <c r="P320" s="53" t="n"/>
      <c r="Q320" s="53" t="n"/>
      <c r="R320" s="54">
        <f>IFERROR(IF($A320="","",$O320-$P320+$Q320),"")</f>
        <v/>
      </c>
      <c r="S320" s="54">
        <f>IFERROR(IF($A320="","",SUM($J320:$K320)),"")</f>
        <v/>
      </c>
      <c r="T320" s="54">
        <f>IFERROR(IF($A320="","",SUM($L320:$N320)),"")</f>
        <v/>
      </c>
      <c r="U320" s="54">
        <f>IFERROR(IF($A320="","",$I320/$F320),"")</f>
        <v/>
      </c>
      <c r="V320" s="54">
        <f>IFERROR(IF($A320="","",$I320/$C320),"")</f>
        <v/>
      </c>
      <c r="W320" s="53" t="n"/>
      <c r="X320" s="53" t="n"/>
      <c r="Y320" s="53" t="n"/>
      <c r="Z320" s="54">
        <f>IFERROR(IF($A320="","",$W320*'Dashboard'!$B$12),"")</f>
        <v/>
      </c>
      <c r="AA320" s="54">
        <f>IFERROR(IF($A320="","",$Y320-$Z320),"")</f>
        <v/>
      </c>
      <c r="AB320" s="53" t="n"/>
      <c r="AC320" s="54">
        <f>IFERROR(IF($A320="","",$X320*'Dashboard'!$B$13),"")</f>
        <v/>
      </c>
      <c r="AD320" s="54">
        <f>IFERROR(IF($A320="","",$AB320-$AC320),"")</f>
        <v/>
      </c>
      <c r="AE320" s="53" t="n"/>
      <c r="AF320" s="53" t="n"/>
      <c r="AG320" s="54">
        <f>IFERROR(IF($A320="","",$AE320*'Dashboard'!$B$14),"")</f>
        <v/>
      </c>
      <c r="AH320" s="54">
        <f>IFERROR(IF($A320="","",$AF320-$AG320),"")</f>
        <v/>
      </c>
      <c r="AI320" s="54">
        <f>IFERROR(IF($A320="","",SUM($Y320,$AB320,$AF320)),"")</f>
        <v/>
      </c>
      <c r="AJ320" s="54">
        <f>IFERROR(IF($A320="","",$R320+$AI320),"")</f>
        <v/>
      </c>
      <c r="AK320" s="53" t="n"/>
      <c r="AL320" s="53" t="n"/>
      <c r="AM320" s="53" t="n"/>
      <c r="AN320" s="53" t="n"/>
      <c r="AO320" s="53" t="n"/>
      <c r="AP320" s="54">
        <f>IFERROR(IF($A320="","",SUM($AK320:$AO320)),"")</f>
        <v/>
      </c>
      <c r="AQ320" s="54">
        <f>IFERROR(IF($A320="","",$AP320-$AJ320),"")</f>
        <v/>
      </c>
      <c r="AR320" s="30">
        <f>IFERROR(IF($A320="","",IF(AND($AQ320&lt;='Dashboard'!$B$11,$AQ320&gt;=0-'Dashboard'!$B$11),"Balanced","Investigate")),"")</f>
        <v/>
      </c>
      <c r="AS320" s="36" t="n"/>
      <c r="AT320" s="36" t="n"/>
      <c r="AU320" s="36" t="n"/>
      <c r="AV320" s="52" t="n"/>
      <c r="AW320" s="36" t="n"/>
      <c r="AX320" s="37">
        <f>IFERROR(IF($A320="","",IF($AS320="","Missing preparer",IF($F320&gt;$E320,"Rooms sold exceed sellable rooms",IF(OR($AQ320&gt;'Dashboard'!$B$11,$AQ320&lt;0-'Dashboard'!$B$11),"Reconciliation exception","OK")))),"")</f>
        <v/>
      </c>
    </row>
    <row r="321">
      <c r="A321" s="52" t="n"/>
      <c r="B321" s="30">
        <f>IFERROR(IF($A321="","",VLOOKUP(MOD($A321-DATE(2026,1,5),7),'Instructions'!$H$2:$I$8,2,0)),"")</f>
        <v/>
      </c>
      <c r="C321" s="31" t="n"/>
      <c r="D321" s="31" t="n"/>
      <c r="E321" s="32">
        <f>IFERROR(IF($A321="","",MAX(0,$C321-$D321)),"")</f>
        <v/>
      </c>
      <c r="F321" s="31" t="n"/>
      <c r="G321" s="31" t="n"/>
      <c r="H321" s="33">
        <f>IFERROR(IF($A321="","",$F321/$E321),"")</f>
        <v/>
      </c>
      <c r="I321" s="53" t="n"/>
      <c r="J321" s="53" t="n"/>
      <c r="K321" s="53" t="n"/>
      <c r="L321" s="53" t="n"/>
      <c r="M321" s="53" t="n"/>
      <c r="N321" s="53" t="n"/>
      <c r="O321" s="54">
        <f>IFERROR(IF($A321="","",SUM($I321:$N321)),"")</f>
        <v/>
      </c>
      <c r="P321" s="53" t="n"/>
      <c r="Q321" s="53" t="n"/>
      <c r="R321" s="54">
        <f>IFERROR(IF($A321="","",$O321-$P321+$Q321),"")</f>
        <v/>
      </c>
      <c r="S321" s="54">
        <f>IFERROR(IF($A321="","",SUM($J321:$K321)),"")</f>
        <v/>
      </c>
      <c r="T321" s="54">
        <f>IFERROR(IF($A321="","",SUM($L321:$N321)),"")</f>
        <v/>
      </c>
      <c r="U321" s="54">
        <f>IFERROR(IF($A321="","",$I321/$F321),"")</f>
        <v/>
      </c>
      <c r="V321" s="54">
        <f>IFERROR(IF($A321="","",$I321/$C321),"")</f>
        <v/>
      </c>
      <c r="W321" s="53" t="n"/>
      <c r="X321" s="53" t="n"/>
      <c r="Y321" s="53" t="n"/>
      <c r="Z321" s="54">
        <f>IFERROR(IF($A321="","",$W321*'Dashboard'!$B$12),"")</f>
        <v/>
      </c>
      <c r="AA321" s="54">
        <f>IFERROR(IF($A321="","",$Y321-$Z321),"")</f>
        <v/>
      </c>
      <c r="AB321" s="53" t="n"/>
      <c r="AC321" s="54">
        <f>IFERROR(IF($A321="","",$X321*'Dashboard'!$B$13),"")</f>
        <v/>
      </c>
      <c r="AD321" s="54">
        <f>IFERROR(IF($A321="","",$AB321-$AC321),"")</f>
        <v/>
      </c>
      <c r="AE321" s="53" t="n"/>
      <c r="AF321" s="53" t="n"/>
      <c r="AG321" s="54">
        <f>IFERROR(IF($A321="","",$AE321*'Dashboard'!$B$14),"")</f>
        <v/>
      </c>
      <c r="AH321" s="54">
        <f>IFERROR(IF($A321="","",$AF321-$AG321),"")</f>
        <v/>
      </c>
      <c r="AI321" s="54">
        <f>IFERROR(IF($A321="","",SUM($Y321,$AB321,$AF321)),"")</f>
        <v/>
      </c>
      <c r="AJ321" s="54">
        <f>IFERROR(IF($A321="","",$R321+$AI321),"")</f>
        <v/>
      </c>
      <c r="AK321" s="53" t="n"/>
      <c r="AL321" s="53" t="n"/>
      <c r="AM321" s="53" t="n"/>
      <c r="AN321" s="53" t="n"/>
      <c r="AO321" s="53" t="n"/>
      <c r="AP321" s="54">
        <f>IFERROR(IF($A321="","",SUM($AK321:$AO321)),"")</f>
        <v/>
      </c>
      <c r="AQ321" s="54">
        <f>IFERROR(IF($A321="","",$AP321-$AJ321),"")</f>
        <v/>
      </c>
      <c r="AR321" s="30">
        <f>IFERROR(IF($A321="","",IF(AND($AQ321&lt;='Dashboard'!$B$11,$AQ321&gt;=0-'Dashboard'!$B$11),"Balanced","Investigate")),"")</f>
        <v/>
      </c>
      <c r="AS321" s="36" t="n"/>
      <c r="AT321" s="36" t="n"/>
      <c r="AU321" s="36" t="n"/>
      <c r="AV321" s="52" t="n"/>
      <c r="AW321" s="36" t="n"/>
      <c r="AX321" s="37">
        <f>IFERROR(IF($A321="","",IF($AS321="","Missing preparer",IF($F321&gt;$E321,"Rooms sold exceed sellable rooms",IF(OR($AQ321&gt;'Dashboard'!$B$11,$AQ321&lt;0-'Dashboard'!$B$11),"Reconciliation exception","OK")))),"")</f>
        <v/>
      </c>
    </row>
    <row r="322">
      <c r="A322" s="52" t="n"/>
      <c r="B322" s="30">
        <f>IFERROR(IF($A322="","",VLOOKUP(MOD($A322-DATE(2026,1,5),7),'Instructions'!$H$2:$I$8,2,0)),"")</f>
        <v/>
      </c>
      <c r="C322" s="31" t="n"/>
      <c r="D322" s="31" t="n"/>
      <c r="E322" s="32">
        <f>IFERROR(IF($A322="","",MAX(0,$C322-$D322)),"")</f>
        <v/>
      </c>
      <c r="F322" s="31" t="n"/>
      <c r="G322" s="31" t="n"/>
      <c r="H322" s="33">
        <f>IFERROR(IF($A322="","",$F322/$E322),"")</f>
        <v/>
      </c>
      <c r="I322" s="53" t="n"/>
      <c r="J322" s="53" t="n"/>
      <c r="K322" s="53" t="n"/>
      <c r="L322" s="53" t="n"/>
      <c r="M322" s="53" t="n"/>
      <c r="N322" s="53" t="n"/>
      <c r="O322" s="54">
        <f>IFERROR(IF($A322="","",SUM($I322:$N322)),"")</f>
        <v/>
      </c>
      <c r="P322" s="53" t="n"/>
      <c r="Q322" s="53" t="n"/>
      <c r="R322" s="54">
        <f>IFERROR(IF($A322="","",$O322-$P322+$Q322),"")</f>
        <v/>
      </c>
      <c r="S322" s="54">
        <f>IFERROR(IF($A322="","",SUM($J322:$K322)),"")</f>
        <v/>
      </c>
      <c r="T322" s="54">
        <f>IFERROR(IF($A322="","",SUM($L322:$N322)),"")</f>
        <v/>
      </c>
      <c r="U322" s="54">
        <f>IFERROR(IF($A322="","",$I322/$F322),"")</f>
        <v/>
      </c>
      <c r="V322" s="54">
        <f>IFERROR(IF($A322="","",$I322/$C322),"")</f>
        <v/>
      </c>
      <c r="W322" s="53" t="n"/>
      <c r="X322" s="53" t="n"/>
      <c r="Y322" s="53" t="n"/>
      <c r="Z322" s="54">
        <f>IFERROR(IF($A322="","",$W322*'Dashboard'!$B$12),"")</f>
        <v/>
      </c>
      <c r="AA322" s="54">
        <f>IFERROR(IF($A322="","",$Y322-$Z322),"")</f>
        <v/>
      </c>
      <c r="AB322" s="53" t="n"/>
      <c r="AC322" s="54">
        <f>IFERROR(IF($A322="","",$X322*'Dashboard'!$B$13),"")</f>
        <v/>
      </c>
      <c r="AD322" s="54">
        <f>IFERROR(IF($A322="","",$AB322-$AC322),"")</f>
        <v/>
      </c>
      <c r="AE322" s="53" t="n"/>
      <c r="AF322" s="53" t="n"/>
      <c r="AG322" s="54">
        <f>IFERROR(IF($A322="","",$AE322*'Dashboard'!$B$14),"")</f>
        <v/>
      </c>
      <c r="AH322" s="54">
        <f>IFERROR(IF($A322="","",$AF322-$AG322),"")</f>
        <v/>
      </c>
      <c r="AI322" s="54">
        <f>IFERROR(IF($A322="","",SUM($Y322,$AB322,$AF322)),"")</f>
        <v/>
      </c>
      <c r="AJ322" s="54">
        <f>IFERROR(IF($A322="","",$R322+$AI322),"")</f>
        <v/>
      </c>
      <c r="AK322" s="53" t="n"/>
      <c r="AL322" s="53" t="n"/>
      <c r="AM322" s="53" t="n"/>
      <c r="AN322" s="53" t="n"/>
      <c r="AO322" s="53" t="n"/>
      <c r="AP322" s="54">
        <f>IFERROR(IF($A322="","",SUM($AK322:$AO322)),"")</f>
        <v/>
      </c>
      <c r="AQ322" s="54">
        <f>IFERROR(IF($A322="","",$AP322-$AJ322),"")</f>
        <v/>
      </c>
      <c r="AR322" s="30">
        <f>IFERROR(IF($A322="","",IF(AND($AQ322&lt;='Dashboard'!$B$11,$AQ322&gt;=0-'Dashboard'!$B$11),"Balanced","Investigate")),"")</f>
        <v/>
      </c>
      <c r="AS322" s="36" t="n"/>
      <c r="AT322" s="36" t="n"/>
      <c r="AU322" s="36" t="n"/>
      <c r="AV322" s="52" t="n"/>
      <c r="AW322" s="36" t="n"/>
      <c r="AX322" s="37">
        <f>IFERROR(IF($A322="","",IF($AS322="","Missing preparer",IF($F322&gt;$E322,"Rooms sold exceed sellable rooms",IF(OR($AQ322&gt;'Dashboard'!$B$11,$AQ322&lt;0-'Dashboard'!$B$11),"Reconciliation exception","OK")))),"")</f>
        <v/>
      </c>
    </row>
    <row r="323">
      <c r="A323" s="52" t="n"/>
      <c r="B323" s="30">
        <f>IFERROR(IF($A323="","",VLOOKUP(MOD($A323-DATE(2026,1,5),7),'Instructions'!$H$2:$I$8,2,0)),"")</f>
        <v/>
      </c>
      <c r="C323" s="31" t="n"/>
      <c r="D323" s="31" t="n"/>
      <c r="E323" s="32">
        <f>IFERROR(IF($A323="","",MAX(0,$C323-$D323)),"")</f>
        <v/>
      </c>
      <c r="F323" s="31" t="n"/>
      <c r="G323" s="31" t="n"/>
      <c r="H323" s="33">
        <f>IFERROR(IF($A323="","",$F323/$E323),"")</f>
        <v/>
      </c>
      <c r="I323" s="53" t="n"/>
      <c r="J323" s="53" t="n"/>
      <c r="K323" s="53" t="n"/>
      <c r="L323" s="53" t="n"/>
      <c r="M323" s="53" t="n"/>
      <c r="N323" s="53" t="n"/>
      <c r="O323" s="54">
        <f>IFERROR(IF($A323="","",SUM($I323:$N323)),"")</f>
        <v/>
      </c>
      <c r="P323" s="53" t="n"/>
      <c r="Q323" s="53" t="n"/>
      <c r="R323" s="54">
        <f>IFERROR(IF($A323="","",$O323-$P323+$Q323),"")</f>
        <v/>
      </c>
      <c r="S323" s="54">
        <f>IFERROR(IF($A323="","",SUM($J323:$K323)),"")</f>
        <v/>
      </c>
      <c r="T323" s="54">
        <f>IFERROR(IF($A323="","",SUM($L323:$N323)),"")</f>
        <v/>
      </c>
      <c r="U323" s="54">
        <f>IFERROR(IF($A323="","",$I323/$F323),"")</f>
        <v/>
      </c>
      <c r="V323" s="54">
        <f>IFERROR(IF($A323="","",$I323/$C323),"")</f>
        <v/>
      </c>
      <c r="W323" s="53" t="n"/>
      <c r="X323" s="53" t="n"/>
      <c r="Y323" s="53" t="n"/>
      <c r="Z323" s="54">
        <f>IFERROR(IF($A323="","",$W323*'Dashboard'!$B$12),"")</f>
        <v/>
      </c>
      <c r="AA323" s="54">
        <f>IFERROR(IF($A323="","",$Y323-$Z323),"")</f>
        <v/>
      </c>
      <c r="AB323" s="53" t="n"/>
      <c r="AC323" s="54">
        <f>IFERROR(IF($A323="","",$X323*'Dashboard'!$B$13),"")</f>
        <v/>
      </c>
      <c r="AD323" s="54">
        <f>IFERROR(IF($A323="","",$AB323-$AC323),"")</f>
        <v/>
      </c>
      <c r="AE323" s="53" t="n"/>
      <c r="AF323" s="53" t="n"/>
      <c r="AG323" s="54">
        <f>IFERROR(IF($A323="","",$AE323*'Dashboard'!$B$14),"")</f>
        <v/>
      </c>
      <c r="AH323" s="54">
        <f>IFERROR(IF($A323="","",$AF323-$AG323),"")</f>
        <v/>
      </c>
      <c r="AI323" s="54">
        <f>IFERROR(IF($A323="","",SUM($Y323,$AB323,$AF323)),"")</f>
        <v/>
      </c>
      <c r="AJ323" s="54">
        <f>IFERROR(IF($A323="","",$R323+$AI323),"")</f>
        <v/>
      </c>
      <c r="AK323" s="53" t="n"/>
      <c r="AL323" s="53" t="n"/>
      <c r="AM323" s="53" t="n"/>
      <c r="AN323" s="53" t="n"/>
      <c r="AO323" s="53" t="n"/>
      <c r="AP323" s="54">
        <f>IFERROR(IF($A323="","",SUM($AK323:$AO323)),"")</f>
        <v/>
      </c>
      <c r="AQ323" s="54">
        <f>IFERROR(IF($A323="","",$AP323-$AJ323),"")</f>
        <v/>
      </c>
      <c r="AR323" s="30">
        <f>IFERROR(IF($A323="","",IF(AND($AQ323&lt;='Dashboard'!$B$11,$AQ323&gt;=0-'Dashboard'!$B$11),"Balanced","Investigate")),"")</f>
        <v/>
      </c>
      <c r="AS323" s="36" t="n"/>
      <c r="AT323" s="36" t="n"/>
      <c r="AU323" s="36" t="n"/>
      <c r="AV323" s="52" t="n"/>
      <c r="AW323" s="36" t="n"/>
      <c r="AX323" s="37">
        <f>IFERROR(IF($A323="","",IF($AS323="","Missing preparer",IF($F323&gt;$E323,"Rooms sold exceed sellable rooms",IF(OR($AQ323&gt;'Dashboard'!$B$11,$AQ323&lt;0-'Dashboard'!$B$11),"Reconciliation exception","OK")))),"")</f>
        <v/>
      </c>
    </row>
    <row r="324">
      <c r="A324" s="52" t="n"/>
      <c r="B324" s="30">
        <f>IFERROR(IF($A324="","",VLOOKUP(MOD($A324-DATE(2026,1,5),7),'Instructions'!$H$2:$I$8,2,0)),"")</f>
        <v/>
      </c>
      <c r="C324" s="31" t="n"/>
      <c r="D324" s="31" t="n"/>
      <c r="E324" s="32">
        <f>IFERROR(IF($A324="","",MAX(0,$C324-$D324)),"")</f>
        <v/>
      </c>
      <c r="F324" s="31" t="n"/>
      <c r="G324" s="31" t="n"/>
      <c r="H324" s="33">
        <f>IFERROR(IF($A324="","",$F324/$E324),"")</f>
        <v/>
      </c>
      <c r="I324" s="53" t="n"/>
      <c r="J324" s="53" t="n"/>
      <c r="K324" s="53" t="n"/>
      <c r="L324" s="53" t="n"/>
      <c r="M324" s="53" t="n"/>
      <c r="N324" s="53" t="n"/>
      <c r="O324" s="54">
        <f>IFERROR(IF($A324="","",SUM($I324:$N324)),"")</f>
        <v/>
      </c>
      <c r="P324" s="53" t="n"/>
      <c r="Q324" s="53" t="n"/>
      <c r="R324" s="54">
        <f>IFERROR(IF($A324="","",$O324-$P324+$Q324),"")</f>
        <v/>
      </c>
      <c r="S324" s="54">
        <f>IFERROR(IF($A324="","",SUM($J324:$K324)),"")</f>
        <v/>
      </c>
      <c r="T324" s="54">
        <f>IFERROR(IF($A324="","",SUM($L324:$N324)),"")</f>
        <v/>
      </c>
      <c r="U324" s="54">
        <f>IFERROR(IF($A324="","",$I324/$F324),"")</f>
        <v/>
      </c>
      <c r="V324" s="54">
        <f>IFERROR(IF($A324="","",$I324/$C324),"")</f>
        <v/>
      </c>
      <c r="W324" s="53" t="n"/>
      <c r="X324" s="53" t="n"/>
      <c r="Y324" s="53" t="n"/>
      <c r="Z324" s="54">
        <f>IFERROR(IF($A324="","",$W324*'Dashboard'!$B$12),"")</f>
        <v/>
      </c>
      <c r="AA324" s="54">
        <f>IFERROR(IF($A324="","",$Y324-$Z324),"")</f>
        <v/>
      </c>
      <c r="AB324" s="53" t="n"/>
      <c r="AC324" s="54">
        <f>IFERROR(IF($A324="","",$X324*'Dashboard'!$B$13),"")</f>
        <v/>
      </c>
      <c r="AD324" s="54">
        <f>IFERROR(IF($A324="","",$AB324-$AC324),"")</f>
        <v/>
      </c>
      <c r="AE324" s="53" t="n"/>
      <c r="AF324" s="53" t="n"/>
      <c r="AG324" s="54">
        <f>IFERROR(IF($A324="","",$AE324*'Dashboard'!$B$14),"")</f>
        <v/>
      </c>
      <c r="AH324" s="54">
        <f>IFERROR(IF($A324="","",$AF324-$AG324),"")</f>
        <v/>
      </c>
      <c r="AI324" s="54">
        <f>IFERROR(IF($A324="","",SUM($Y324,$AB324,$AF324)),"")</f>
        <v/>
      </c>
      <c r="AJ324" s="54">
        <f>IFERROR(IF($A324="","",$R324+$AI324),"")</f>
        <v/>
      </c>
      <c r="AK324" s="53" t="n"/>
      <c r="AL324" s="53" t="n"/>
      <c r="AM324" s="53" t="n"/>
      <c r="AN324" s="53" t="n"/>
      <c r="AO324" s="53" t="n"/>
      <c r="AP324" s="54">
        <f>IFERROR(IF($A324="","",SUM($AK324:$AO324)),"")</f>
        <v/>
      </c>
      <c r="AQ324" s="54">
        <f>IFERROR(IF($A324="","",$AP324-$AJ324),"")</f>
        <v/>
      </c>
      <c r="AR324" s="30">
        <f>IFERROR(IF($A324="","",IF(AND($AQ324&lt;='Dashboard'!$B$11,$AQ324&gt;=0-'Dashboard'!$B$11),"Balanced","Investigate")),"")</f>
        <v/>
      </c>
      <c r="AS324" s="36" t="n"/>
      <c r="AT324" s="36" t="n"/>
      <c r="AU324" s="36" t="n"/>
      <c r="AV324" s="52" t="n"/>
      <c r="AW324" s="36" t="n"/>
      <c r="AX324" s="37">
        <f>IFERROR(IF($A324="","",IF($AS324="","Missing preparer",IF($F324&gt;$E324,"Rooms sold exceed sellable rooms",IF(OR($AQ324&gt;'Dashboard'!$B$11,$AQ324&lt;0-'Dashboard'!$B$11),"Reconciliation exception","OK")))),"")</f>
        <v/>
      </c>
    </row>
    <row r="325">
      <c r="A325" s="52" t="n"/>
      <c r="B325" s="30">
        <f>IFERROR(IF($A325="","",VLOOKUP(MOD($A325-DATE(2026,1,5),7),'Instructions'!$H$2:$I$8,2,0)),"")</f>
        <v/>
      </c>
      <c r="C325" s="31" t="n"/>
      <c r="D325" s="31" t="n"/>
      <c r="E325" s="32">
        <f>IFERROR(IF($A325="","",MAX(0,$C325-$D325)),"")</f>
        <v/>
      </c>
      <c r="F325" s="31" t="n"/>
      <c r="G325" s="31" t="n"/>
      <c r="H325" s="33">
        <f>IFERROR(IF($A325="","",$F325/$E325),"")</f>
        <v/>
      </c>
      <c r="I325" s="53" t="n"/>
      <c r="J325" s="53" t="n"/>
      <c r="K325" s="53" t="n"/>
      <c r="L325" s="53" t="n"/>
      <c r="M325" s="53" t="n"/>
      <c r="N325" s="53" t="n"/>
      <c r="O325" s="54">
        <f>IFERROR(IF($A325="","",SUM($I325:$N325)),"")</f>
        <v/>
      </c>
      <c r="P325" s="53" t="n"/>
      <c r="Q325" s="53" t="n"/>
      <c r="R325" s="54">
        <f>IFERROR(IF($A325="","",$O325-$P325+$Q325),"")</f>
        <v/>
      </c>
      <c r="S325" s="54">
        <f>IFERROR(IF($A325="","",SUM($J325:$K325)),"")</f>
        <v/>
      </c>
      <c r="T325" s="54">
        <f>IFERROR(IF($A325="","",SUM($L325:$N325)),"")</f>
        <v/>
      </c>
      <c r="U325" s="54">
        <f>IFERROR(IF($A325="","",$I325/$F325),"")</f>
        <v/>
      </c>
      <c r="V325" s="54">
        <f>IFERROR(IF($A325="","",$I325/$C325),"")</f>
        <v/>
      </c>
      <c r="W325" s="53" t="n"/>
      <c r="X325" s="53" t="n"/>
      <c r="Y325" s="53" t="n"/>
      <c r="Z325" s="54">
        <f>IFERROR(IF($A325="","",$W325*'Dashboard'!$B$12),"")</f>
        <v/>
      </c>
      <c r="AA325" s="54">
        <f>IFERROR(IF($A325="","",$Y325-$Z325),"")</f>
        <v/>
      </c>
      <c r="AB325" s="53" t="n"/>
      <c r="AC325" s="54">
        <f>IFERROR(IF($A325="","",$X325*'Dashboard'!$B$13),"")</f>
        <v/>
      </c>
      <c r="AD325" s="54">
        <f>IFERROR(IF($A325="","",$AB325-$AC325),"")</f>
        <v/>
      </c>
      <c r="AE325" s="53" t="n"/>
      <c r="AF325" s="53" t="n"/>
      <c r="AG325" s="54">
        <f>IFERROR(IF($A325="","",$AE325*'Dashboard'!$B$14),"")</f>
        <v/>
      </c>
      <c r="AH325" s="54">
        <f>IFERROR(IF($A325="","",$AF325-$AG325),"")</f>
        <v/>
      </c>
      <c r="AI325" s="54">
        <f>IFERROR(IF($A325="","",SUM($Y325,$AB325,$AF325)),"")</f>
        <v/>
      </c>
      <c r="AJ325" s="54">
        <f>IFERROR(IF($A325="","",$R325+$AI325),"")</f>
        <v/>
      </c>
      <c r="AK325" s="53" t="n"/>
      <c r="AL325" s="53" t="n"/>
      <c r="AM325" s="53" t="n"/>
      <c r="AN325" s="53" t="n"/>
      <c r="AO325" s="53" t="n"/>
      <c r="AP325" s="54">
        <f>IFERROR(IF($A325="","",SUM($AK325:$AO325)),"")</f>
        <v/>
      </c>
      <c r="AQ325" s="54">
        <f>IFERROR(IF($A325="","",$AP325-$AJ325),"")</f>
        <v/>
      </c>
      <c r="AR325" s="30">
        <f>IFERROR(IF($A325="","",IF(AND($AQ325&lt;='Dashboard'!$B$11,$AQ325&gt;=0-'Dashboard'!$B$11),"Balanced","Investigate")),"")</f>
        <v/>
      </c>
      <c r="AS325" s="36" t="n"/>
      <c r="AT325" s="36" t="n"/>
      <c r="AU325" s="36" t="n"/>
      <c r="AV325" s="52" t="n"/>
      <c r="AW325" s="36" t="n"/>
      <c r="AX325" s="37">
        <f>IFERROR(IF($A325="","",IF($AS325="","Missing preparer",IF($F325&gt;$E325,"Rooms sold exceed sellable rooms",IF(OR($AQ325&gt;'Dashboard'!$B$11,$AQ325&lt;0-'Dashboard'!$B$11),"Reconciliation exception","OK")))),"")</f>
        <v/>
      </c>
    </row>
    <row r="326">
      <c r="A326" s="52" t="n"/>
      <c r="B326" s="30">
        <f>IFERROR(IF($A326="","",VLOOKUP(MOD($A326-DATE(2026,1,5),7),'Instructions'!$H$2:$I$8,2,0)),"")</f>
        <v/>
      </c>
      <c r="C326" s="31" t="n"/>
      <c r="D326" s="31" t="n"/>
      <c r="E326" s="32">
        <f>IFERROR(IF($A326="","",MAX(0,$C326-$D326)),"")</f>
        <v/>
      </c>
      <c r="F326" s="31" t="n"/>
      <c r="G326" s="31" t="n"/>
      <c r="H326" s="33">
        <f>IFERROR(IF($A326="","",$F326/$E326),"")</f>
        <v/>
      </c>
      <c r="I326" s="53" t="n"/>
      <c r="J326" s="53" t="n"/>
      <c r="K326" s="53" t="n"/>
      <c r="L326" s="53" t="n"/>
      <c r="M326" s="53" t="n"/>
      <c r="N326" s="53" t="n"/>
      <c r="O326" s="54">
        <f>IFERROR(IF($A326="","",SUM($I326:$N326)),"")</f>
        <v/>
      </c>
      <c r="P326" s="53" t="n"/>
      <c r="Q326" s="53" t="n"/>
      <c r="R326" s="54">
        <f>IFERROR(IF($A326="","",$O326-$P326+$Q326),"")</f>
        <v/>
      </c>
      <c r="S326" s="54">
        <f>IFERROR(IF($A326="","",SUM($J326:$K326)),"")</f>
        <v/>
      </c>
      <c r="T326" s="54">
        <f>IFERROR(IF($A326="","",SUM($L326:$N326)),"")</f>
        <v/>
      </c>
      <c r="U326" s="54">
        <f>IFERROR(IF($A326="","",$I326/$F326),"")</f>
        <v/>
      </c>
      <c r="V326" s="54">
        <f>IFERROR(IF($A326="","",$I326/$C326),"")</f>
        <v/>
      </c>
      <c r="W326" s="53" t="n"/>
      <c r="X326" s="53" t="n"/>
      <c r="Y326" s="53" t="n"/>
      <c r="Z326" s="54">
        <f>IFERROR(IF($A326="","",$W326*'Dashboard'!$B$12),"")</f>
        <v/>
      </c>
      <c r="AA326" s="54">
        <f>IFERROR(IF($A326="","",$Y326-$Z326),"")</f>
        <v/>
      </c>
      <c r="AB326" s="53" t="n"/>
      <c r="AC326" s="54">
        <f>IFERROR(IF($A326="","",$X326*'Dashboard'!$B$13),"")</f>
        <v/>
      </c>
      <c r="AD326" s="54">
        <f>IFERROR(IF($A326="","",$AB326-$AC326),"")</f>
        <v/>
      </c>
      <c r="AE326" s="53" t="n"/>
      <c r="AF326" s="53" t="n"/>
      <c r="AG326" s="54">
        <f>IFERROR(IF($A326="","",$AE326*'Dashboard'!$B$14),"")</f>
        <v/>
      </c>
      <c r="AH326" s="54">
        <f>IFERROR(IF($A326="","",$AF326-$AG326),"")</f>
        <v/>
      </c>
      <c r="AI326" s="54">
        <f>IFERROR(IF($A326="","",SUM($Y326,$AB326,$AF326)),"")</f>
        <v/>
      </c>
      <c r="AJ326" s="54">
        <f>IFERROR(IF($A326="","",$R326+$AI326),"")</f>
        <v/>
      </c>
      <c r="AK326" s="53" t="n"/>
      <c r="AL326" s="53" t="n"/>
      <c r="AM326" s="53" t="n"/>
      <c r="AN326" s="53" t="n"/>
      <c r="AO326" s="53" t="n"/>
      <c r="AP326" s="54">
        <f>IFERROR(IF($A326="","",SUM($AK326:$AO326)),"")</f>
        <v/>
      </c>
      <c r="AQ326" s="54">
        <f>IFERROR(IF($A326="","",$AP326-$AJ326),"")</f>
        <v/>
      </c>
      <c r="AR326" s="30">
        <f>IFERROR(IF($A326="","",IF(AND($AQ326&lt;='Dashboard'!$B$11,$AQ326&gt;=0-'Dashboard'!$B$11),"Balanced","Investigate")),"")</f>
        <v/>
      </c>
      <c r="AS326" s="36" t="n"/>
      <c r="AT326" s="36" t="n"/>
      <c r="AU326" s="36" t="n"/>
      <c r="AV326" s="52" t="n"/>
      <c r="AW326" s="36" t="n"/>
      <c r="AX326" s="37">
        <f>IFERROR(IF($A326="","",IF($AS326="","Missing preparer",IF($F326&gt;$E326,"Rooms sold exceed sellable rooms",IF(OR($AQ326&gt;'Dashboard'!$B$11,$AQ326&lt;0-'Dashboard'!$B$11),"Reconciliation exception","OK")))),"")</f>
        <v/>
      </c>
    </row>
    <row r="327">
      <c r="A327" s="52" t="n"/>
      <c r="B327" s="30">
        <f>IFERROR(IF($A327="","",VLOOKUP(MOD($A327-DATE(2026,1,5),7),'Instructions'!$H$2:$I$8,2,0)),"")</f>
        <v/>
      </c>
      <c r="C327" s="31" t="n"/>
      <c r="D327" s="31" t="n"/>
      <c r="E327" s="32">
        <f>IFERROR(IF($A327="","",MAX(0,$C327-$D327)),"")</f>
        <v/>
      </c>
      <c r="F327" s="31" t="n"/>
      <c r="G327" s="31" t="n"/>
      <c r="H327" s="33">
        <f>IFERROR(IF($A327="","",$F327/$E327),"")</f>
        <v/>
      </c>
      <c r="I327" s="53" t="n"/>
      <c r="J327" s="53" t="n"/>
      <c r="K327" s="53" t="n"/>
      <c r="L327" s="53" t="n"/>
      <c r="M327" s="53" t="n"/>
      <c r="N327" s="53" t="n"/>
      <c r="O327" s="54">
        <f>IFERROR(IF($A327="","",SUM($I327:$N327)),"")</f>
        <v/>
      </c>
      <c r="P327" s="53" t="n"/>
      <c r="Q327" s="53" t="n"/>
      <c r="R327" s="54">
        <f>IFERROR(IF($A327="","",$O327-$P327+$Q327),"")</f>
        <v/>
      </c>
      <c r="S327" s="54">
        <f>IFERROR(IF($A327="","",SUM($J327:$K327)),"")</f>
        <v/>
      </c>
      <c r="T327" s="54">
        <f>IFERROR(IF($A327="","",SUM($L327:$N327)),"")</f>
        <v/>
      </c>
      <c r="U327" s="54">
        <f>IFERROR(IF($A327="","",$I327/$F327),"")</f>
        <v/>
      </c>
      <c r="V327" s="54">
        <f>IFERROR(IF($A327="","",$I327/$C327),"")</f>
        <v/>
      </c>
      <c r="W327" s="53" t="n"/>
      <c r="X327" s="53" t="n"/>
      <c r="Y327" s="53" t="n"/>
      <c r="Z327" s="54">
        <f>IFERROR(IF($A327="","",$W327*'Dashboard'!$B$12),"")</f>
        <v/>
      </c>
      <c r="AA327" s="54">
        <f>IFERROR(IF($A327="","",$Y327-$Z327),"")</f>
        <v/>
      </c>
      <c r="AB327" s="53" t="n"/>
      <c r="AC327" s="54">
        <f>IFERROR(IF($A327="","",$X327*'Dashboard'!$B$13),"")</f>
        <v/>
      </c>
      <c r="AD327" s="54">
        <f>IFERROR(IF($A327="","",$AB327-$AC327),"")</f>
        <v/>
      </c>
      <c r="AE327" s="53" t="n"/>
      <c r="AF327" s="53" t="n"/>
      <c r="AG327" s="54">
        <f>IFERROR(IF($A327="","",$AE327*'Dashboard'!$B$14),"")</f>
        <v/>
      </c>
      <c r="AH327" s="54">
        <f>IFERROR(IF($A327="","",$AF327-$AG327),"")</f>
        <v/>
      </c>
      <c r="AI327" s="54">
        <f>IFERROR(IF($A327="","",SUM($Y327,$AB327,$AF327)),"")</f>
        <v/>
      </c>
      <c r="AJ327" s="54">
        <f>IFERROR(IF($A327="","",$R327+$AI327),"")</f>
        <v/>
      </c>
      <c r="AK327" s="53" t="n"/>
      <c r="AL327" s="53" t="n"/>
      <c r="AM327" s="53" t="n"/>
      <c r="AN327" s="53" t="n"/>
      <c r="AO327" s="53" t="n"/>
      <c r="AP327" s="54">
        <f>IFERROR(IF($A327="","",SUM($AK327:$AO327)),"")</f>
        <v/>
      </c>
      <c r="AQ327" s="54">
        <f>IFERROR(IF($A327="","",$AP327-$AJ327),"")</f>
        <v/>
      </c>
      <c r="AR327" s="30">
        <f>IFERROR(IF($A327="","",IF(AND($AQ327&lt;='Dashboard'!$B$11,$AQ327&gt;=0-'Dashboard'!$B$11),"Balanced","Investigate")),"")</f>
        <v/>
      </c>
      <c r="AS327" s="36" t="n"/>
      <c r="AT327" s="36" t="n"/>
      <c r="AU327" s="36" t="n"/>
      <c r="AV327" s="52" t="n"/>
      <c r="AW327" s="36" t="n"/>
      <c r="AX327" s="37">
        <f>IFERROR(IF($A327="","",IF($AS327="","Missing preparer",IF($F327&gt;$E327,"Rooms sold exceed sellable rooms",IF(OR($AQ327&gt;'Dashboard'!$B$11,$AQ327&lt;0-'Dashboard'!$B$11),"Reconciliation exception","OK")))),"")</f>
        <v/>
      </c>
    </row>
    <row r="328">
      <c r="A328" s="52" t="n"/>
      <c r="B328" s="30">
        <f>IFERROR(IF($A328="","",VLOOKUP(MOD($A328-DATE(2026,1,5),7),'Instructions'!$H$2:$I$8,2,0)),"")</f>
        <v/>
      </c>
      <c r="C328" s="31" t="n"/>
      <c r="D328" s="31" t="n"/>
      <c r="E328" s="32">
        <f>IFERROR(IF($A328="","",MAX(0,$C328-$D328)),"")</f>
        <v/>
      </c>
      <c r="F328" s="31" t="n"/>
      <c r="G328" s="31" t="n"/>
      <c r="H328" s="33">
        <f>IFERROR(IF($A328="","",$F328/$E328),"")</f>
        <v/>
      </c>
      <c r="I328" s="53" t="n"/>
      <c r="J328" s="53" t="n"/>
      <c r="K328" s="53" t="n"/>
      <c r="L328" s="53" t="n"/>
      <c r="M328" s="53" t="n"/>
      <c r="N328" s="53" t="n"/>
      <c r="O328" s="54">
        <f>IFERROR(IF($A328="","",SUM($I328:$N328)),"")</f>
        <v/>
      </c>
      <c r="P328" s="53" t="n"/>
      <c r="Q328" s="53" t="n"/>
      <c r="R328" s="54">
        <f>IFERROR(IF($A328="","",$O328-$P328+$Q328),"")</f>
        <v/>
      </c>
      <c r="S328" s="54">
        <f>IFERROR(IF($A328="","",SUM($J328:$K328)),"")</f>
        <v/>
      </c>
      <c r="T328" s="54">
        <f>IFERROR(IF($A328="","",SUM($L328:$N328)),"")</f>
        <v/>
      </c>
      <c r="U328" s="54">
        <f>IFERROR(IF($A328="","",$I328/$F328),"")</f>
        <v/>
      </c>
      <c r="V328" s="54">
        <f>IFERROR(IF($A328="","",$I328/$C328),"")</f>
        <v/>
      </c>
      <c r="W328" s="53" t="n"/>
      <c r="X328" s="53" t="n"/>
      <c r="Y328" s="53" t="n"/>
      <c r="Z328" s="54">
        <f>IFERROR(IF($A328="","",$W328*'Dashboard'!$B$12),"")</f>
        <v/>
      </c>
      <c r="AA328" s="54">
        <f>IFERROR(IF($A328="","",$Y328-$Z328),"")</f>
        <v/>
      </c>
      <c r="AB328" s="53" t="n"/>
      <c r="AC328" s="54">
        <f>IFERROR(IF($A328="","",$X328*'Dashboard'!$B$13),"")</f>
        <v/>
      </c>
      <c r="AD328" s="54">
        <f>IFERROR(IF($A328="","",$AB328-$AC328),"")</f>
        <v/>
      </c>
      <c r="AE328" s="53" t="n"/>
      <c r="AF328" s="53" t="n"/>
      <c r="AG328" s="54">
        <f>IFERROR(IF($A328="","",$AE328*'Dashboard'!$B$14),"")</f>
        <v/>
      </c>
      <c r="AH328" s="54">
        <f>IFERROR(IF($A328="","",$AF328-$AG328),"")</f>
        <v/>
      </c>
      <c r="AI328" s="54">
        <f>IFERROR(IF($A328="","",SUM($Y328,$AB328,$AF328)),"")</f>
        <v/>
      </c>
      <c r="AJ328" s="54">
        <f>IFERROR(IF($A328="","",$R328+$AI328),"")</f>
        <v/>
      </c>
      <c r="AK328" s="53" t="n"/>
      <c r="AL328" s="53" t="n"/>
      <c r="AM328" s="53" t="n"/>
      <c r="AN328" s="53" t="n"/>
      <c r="AO328" s="53" t="n"/>
      <c r="AP328" s="54">
        <f>IFERROR(IF($A328="","",SUM($AK328:$AO328)),"")</f>
        <v/>
      </c>
      <c r="AQ328" s="54">
        <f>IFERROR(IF($A328="","",$AP328-$AJ328),"")</f>
        <v/>
      </c>
      <c r="AR328" s="30">
        <f>IFERROR(IF($A328="","",IF(AND($AQ328&lt;='Dashboard'!$B$11,$AQ328&gt;=0-'Dashboard'!$B$11),"Balanced","Investigate")),"")</f>
        <v/>
      </c>
      <c r="AS328" s="36" t="n"/>
      <c r="AT328" s="36" t="n"/>
      <c r="AU328" s="36" t="n"/>
      <c r="AV328" s="52" t="n"/>
      <c r="AW328" s="36" t="n"/>
      <c r="AX328" s="37">
        <f>IFERROR(IF($A328="","",IF($AS328="","Missing preparer",IF($F328&gt;$E328,"Rooms sold exceed sellable rooms",IF(OR($AQ328&gt;'Dashboard'!$B$11,$AQ328&lt;0-'Dashboard'!$B$11),"Reconciliation exception","OK")))),"")</f>
        <v/>
      </c>
    </row>
    <row r="329">
      <c r="A329" s="52" t="n"/>
      <c r="B329" s="30">
        <f>IFERROR(IF($A329="","",VLOOKUP(MOD($A329-DATE(2026,1,5),7),'Instructions'!$H$2:$I$8,2,0)),"")</f>
        <v/>
      </c>
      <c r="C329" s="31" t="n"/>
      <c r="D329" s="31" t="n"/>
      <c r="E329" s="32">
        <f>IFERROR(IF($A329="","",MAX(0,$C329-$D329)),"")</f>
        <v/>
      </c>
      <c r="F329" s="31" t="n"/>
      <c r="G329" s="31" t="n"/>
      <c r="H329" s="33">
        <f>IFERROR(IF($A329="","",$F329/$E329),"")</f>
        <v/>
      </c>
      <c r="I329" s="53" t="n"/>
      <c r="J329" s="53" t="n"/>
      <c r="K329" s="53" t="n"/>
      <c r="L329" s="53" t="n"/>
      <c r="M329" s="53" t="n"/>
      <c r="N329" s="53" t="n"/>
      <c r="O329" s="54">
        <f>IFERROR(IF($A329="","",SUM($I329:$N329)),"")</f>
        <v/>
      </c>
      <c r="P329" s="53" t="n"/>
      <c r="Q329" s="53" t="n"/>
      <c r="R329" s="54">
        <f>IFERROR(IF($A329="","",$O329-$P329+$Q329),"")</f>
        <v/>
      </c>
      <c r="S329" s="54">
        <f>IFERROR(IF($A329="","",SUM($J329:$K329)),"")</f>
        <v/>
      </c>
      <c r="T329" s="54">
        <f>IFERROR(IF($A329="","",SUM($L329:$N329)),"")</f>
        <v/>
      </c>
      <c r="U329" s="54">
        <f>IFERROR(IF($A329="","",$I329/$F329),"")</f>
        <v/>
      </c>
      <c r="V329" s="54">
        <f>IFERROR(IF($A329="","",$I329/$C329),"")</f>
        <v/>
      </c>
      <c r="W329" s="53" t="n"/>
      <c r="X329" s="53" t="n"/>
      <c r="Y329" s="53" t="n"/>
      <c r="Z329" s="54">
        <f>IFERROR(IF($A329="","",$W329*'Dashboard'!$B$12),"")</f>
        <v/>
      </c>
      <c r="AA329" s="54">
        <f>IFERROR(IF($A329="","",$Y329-$Z329),"")</f>
        <v/>
      </c>
      <c r="AB329" s="53" t="n"/>
      <c r="AC329" s="54">
        <f>IFERROR(IF($A329="","",$X329*'Dashboard'!$B$13),"")</f>
        <v/>
      </c>
      <c r="AD329" s="54">
        <f>IFERROR(IF($A329="","",$AB329-$AC329),"")</f>
        <v/>
      </c>
      <c r="AE329" s="53" t="n"/>
      <c r="AF329" s="53" t="n"/>
      <c r="AG329" s="54">
        <f>IFERROR(IF($A329="","",$AE329*'Dashboard'!$B$14),"")</f>
        <v/>
      </c>
      <c r="AH329" s="54">
        <f>IFERROR(IF($A329="","",$AF329-$AG329),"")</f>
        <v/>
      </c>
      <c r="AI329" s="54">
        <f>IFERROR(IF($A329="","",SUM($Y329,$AB329,$AF329)),"")</f>
        <v/>
      </c>
      <c r="AJ329" s="54">
        <f>IFERROR(IF($A329="","",$R329+$AI329),"")</f>
        <v/>
      </c>
      <c r="AK329" s="53" t="n"/>
      <c r="AL329" s="53" t="n"/>
      <c r="AM329" s="53" t="n"/>
      <c r="AN329" s="53" t="n"/>
      <c r="AO329" s="53" t="n"/>
      <c r="AP329" s="54">
        <f>IFERROR(IF($A329="","",SUM($AK329:$AO329)),"")</f>
        <v/>
      </c>
      <c r="AQ329" s="54">
        <f>IFERROR(IF($A329="","",$AP329-$AJ329),"")</f>
        <v/>
      </c>
      <c r="AR329" s="30">
        <f>IFERROR(IF($A329="","",IF(AND($AQ329&lt;='Dashboard'!$B$11,$AQ329&gt;=0-'Dashboard'!$B$11),"Balanced","Investigate")),"")</f>
        <v/>
      </c>
      <c r="AS329" s="36" t="n"/>
      <c r="AT329" s="36" t="n"/>
      <c r="AU329" s="36" t="n"/>
      <c r="AV329" s="52" t="n"/>
      <c r="AW329" s="36" t="n"/>
      <c r="AX329" s="37">
        <f>IFERROR(IF($A329="","",IF($AS329="","Missing preparer",IF($F329&gt;$E329,"Rooms sold exceed sellable rooms",IF(OR($AQ329&gt;'Dashboard'!$B$11,$AQ329&lt;0-'Dashboard'!$B$11),"Reconciliation exception","OK")))),"")</f>
        <v/>
      </c>
    </row>
    <row r="330">
      <c r="A330" s="52" t="n"/>
      <c r="B330" s="30">
        <f>IFERROR(IF($A330="","",VLOOKUP(MOD($A330-DATE(2026,1,5),7),'Instructions'!$H$2:$I$8,2,0)),"")</f>
        <v/>
      </c>
      <c r="C330" s="31" t="n"/>
      <c r="D330" s="31" t="n"/>
      <c r="E330" s="32">
        <f>IFERROR(IF($A330="","",MAX(0,$C330-$D330)),"")</f>
        <v/>
      </c>
      <c r="F330" s="31" t="n"/>
      <c r="G330" s="31" t="n"/>
      <c r="H330" s="33">
        <f>IFERROR(IF($A330="","",$F330/$E330),"")</f>
        <v/>
      </c>
      <c r="I330" s="53" t="n"/>
      <c r="J330" s="53" t="n"/>
      <c r="K330" s="53" t="n"/>
      <c r="L330" s="53" t="n"/>
      <c r="M330" s="53" t="n"/>
      <c r="N330" s="53" t="n"/>
      <c r="O330" s="54">
        <f>IFERROR(IF($A330="","",SUM($I330:$N330)),"")</f>
        <v/>
      </c>
      <c r="P330" s="53" t="n"/>
      <c r="Q330" s="53" t="n"/>
      <c r="R330" s="54">
        <f>IFERROR(IF($A330="","",$O330-$P330+$Q330),"")</f>
        <v/>
      </c>
      <c r="S330" s="54">
        <f>IFERROR(IF($A330="","",SUM($J330:$K330)),"")</f>
        <v/>
      </c>
      <c r="T330" s="54">
        <f>IFERROR(IF($A330="","",SUM($L330:$N330)),"")</f>
        <v/>
      </c>
      <c r="U330" s="54">
        <f>IFERROR(IF($A330="","",$I330/$F330),"")</f>
        <v/>
      </c>
      <c r="V330" s="54">
        <f>IFERROR(IF($A330="","",$I330/$C330),"")</f>
        <v/>
      </c>
      <c r="W330" s="53" t="n"/>
      <c r="X330" s="53" t="n"/>
      <c r="Y330" s="53" t="n"/>
      <c r="Z330" s="54">
        <f>IFERROR(IF($A330="","",$W330*'Dashboard'!$B$12),"")</f>
        <v/>
      </c>
      <c r="AA330" s="54">
        <f>IFERROR(IF($A330="","",$Y330-$Z330),"")</f>
        <v/>
      </c>
      <c r="AB330" s="53" t="n"/>
      <c r="AC330" s="54">
        <f>IFERROR(IF($A330="","",$X330*'Dashboard'!$B$13),"")</f>
        <v/>
      </c>
      <c r="AD330" s="54">
        <f>IFERROR(IF($A330="","",$AB330-$AC330),"")</f>
        <v/>
      </c>
      <c r="AE330" s="53" t="n"/>
      <c r="AF330" s="53" t="n"/>
      <c r="AG330" s="54">
        <f>IFERROR(IF($A330="","",$AE330*'Dashboard'!$B$14),"")</f>
        <v/>
      </c>
      <c r="AH330" s="54">
        <f>IFERROR(IF($A330="","",$AF330-$AG330),"")</f>
        <v/>
      </c>
      <c r="AI330" s="54">
        <f>IFERROR(IF($A330="","",SUM($Y330,$AB330,$AF330)),"")</f>
        <v/>
      </c>
      <c r="AJ330" s="54">
        <f>IFERROR(IF($A330="","",$R330+$AI330),"")</f>
        <v/>
      </c>
      <c r="AK330" s="53" t="n"/>
      <c r="AL330" s="53" t="n"/>
      <c r="AM330" s="53" t="n"/>
      <c r="AN330" s="53" t="n"/>
      <c r="AO330" s="53" t="n"/>
      <c r="AP330" s="54">
        <f>IFERROR(IF($A330="","",SUM($AK330:$AO330)),"")</f>
        <v/>
      </c>
      <c r="AQ330" s="54">
        <f>IFERROR(IF($A330="","",$AP330-$AJ330),"")</f>
        <v/>
      </c>
      <c r="AR330" s="30">
        <f>IFERROR(IF($A330="","",IF(AND($AQ330&lt;='Dashboard'!$B$11,$AQ330&gt;=0-'Dashboard'!$B$11),"Balanced","Investigate")),"")</f>
        <v/>
      </c>
      <c r="AS330" s="36" t="n"/>
      <c r="AT330" s="36" t="n"/>
      <c r="AU330" s="36" t="n"/>
      <c r="AV330" s="52" t="n"/>
      <c r="AW330" s="36" t="n"/>
      <c r="AX330" s="37">
        <f>IFERROR(IF($A330="","",IF($AS330="","Missing preparer",IF($F330&gt;$E330,"Rooms sold exceed sellable rooms",IF(OR($AQ330&gt;'Dashboard'!$B$11,$AQ330&lt;0-'Dashboard'!$B$11),"Reconciliation exception","OK")))),"")</f>
        <v/>
      </c>
    </row>
    <row r="331">
      <c r="A331" s="52" t="n"/>
      <c r="B331" s="30">
        <f>IFERROR(IF($A331="","",VLOOKUP(MOD($A331-DATE(2026,1,5),7),'Instructions'!$H$2:$I$8,2,0)),"")</f>
        <v/>
      </c>
      <c r="C331" s="31" t="n"/>
      <c r="D331" s="31" t="n"/>
      <c r="E331" s="32">
        <f>IFERROR(IF($A331="","",MAX(0,$C331-$D331)),"")</f>
        <v/>
      </c>
      <c r="F331" s="31" t="n"/>
      <c r="G331" s="31" t="n"/>
      <c r="H331" s="33">
        <f>IFERROR(IF($A331="","",$F331/$E331),"")</f>
        <v/>
      </c>
      <c r="I331" s="53" t="n"/>
      <c r="J331" s="53" t="n"/>
      <c r="K331" s="53" t="n"/>
      <c r="L331" s="53" t="n"/>
      <c r="M331" s="53" t="n"/>
      <c r="N331" s="53" t="n"/>
      <c r="O331" s="54">
        <f>IFERROR(IF($A331="","",SUM($I331:$N331)),"")</f>
        <v/>
      </c>
      <c r="P331" s="53" t="n"/>
      <c r="Q331" s="53" t="n"/>
      <c r="R331" s="54">
        <f>IFERROR(IF($A331="","",$O331-$P331+$Q331),"")</f>
        <v/>
      </c>
      <c r="S331" s="54">
        <f>IFERROR(IF($A331="","",SUM($J331:$K331)),"")</f>
        <v/>
      </c>
      <c r="T331" s="54">
        <f>IFERROR(IF($A331="","",SUM($L331:$N331)),"")</f>
        <v/>
      </c>
      <c r="U331" s="54">
        <f>IFERROR(IF($A331="","",$I331/$F331),"")</f>
        <v/>
      </c>
      <c r="V331" s="54">
        <f>IFERROR(IF($A331="","",$I331/$C331),"")</f>
        <v/>
      </c>
      <c r="W331" s="53" t="n"/>
      <c r="X331" s="53" t="n"/>
      <c r="Y331" s="53" t="n"/>
      <c r="Z331" s="54">
        <f>IFERROR(IF($A331="","",$W331*'Dashboard'!$B$12),"")</f>
        <v/>
      </c>
      <c r="AA331" s="54">
        <f>IFERROR(IF($A331="","",$Y331-$Z331),"")</f>
        <v/>
      </c>
      <c r="AB331" s="53" t="n"/>
      <c r="AC331" s="54">
        <f>IFERROR(IF($A331="","",$X331*'Dashboard'!$B$13),"")</f>
        <v/>
      </c>
      <c r="AD331" s="54">
        <f>IFERROR(IF($A331="","",$AB331-$AC331),"")</f>
        <v/>
      </c>
      <c r="AE331" s="53" t="n"/>
      <c r="AF331" s="53" t="n"/>
      <c r="AG331" s="54">
        <f>IFERROR(IF($A331="","",$AE331*'Dashboard'!$B$14),"")</f>
        <v/>
      </c>
      <c r="AH331" s="54">
        <f>IFERROR(IF($A331="","",$AF331-$AG331),"")</f>
        <v/>
      </c>
      <c r="AI331" s="54">
        <f>IFERROR(IF($A331="","",SUM($Y331,$AB331,$AF331)),"")</f>
        <v/>
      </c>
      <c r="AJ331" s="54">
        <f>IFERROR(IF($A331="","",$R331+$AI331),"")</f>
        <v/>
      </c>
      <c r="AK331" s="53" t="n"/>
      <c r="AL331" s="53" t="n"/>
      <c r="AM331" s="53" t="n"/>
      <c r="AN331" s="53" t="n"/>
      <c r="AO331" s="53" t="n"/>
      <c r="AP331" s="54">
        <f>IFERROR(IF($A331="","",SUM($AK331:$AO331)),"")</f>
        <v/>
      </c>
      <c r="AQ331" s="54">
        <f>IFERROR(IF($A331="","",$AP331-$AJ331),"")</f>
        <v/>
      </c>
      <c r="AR331" s="30">
        <f>IFERROR(IF($A331="","",IF(AND($AQ331&lt;='Dashboard'!$B$11,$AQ331&gt;=0-'Dashboard'!$B$11),"Balanced","Investigate")),"")</f>
        <v/>
      </c>
      <c r="AS331" s="36" t="n"/>
      <c r="AT331" s="36" t="n"/>
      <c r="AU331" s="36" t="n"/>
      <c r="AV331" s="52" t="n"/>
      <c r="AW331" s="36" t="n"/>
      <c r="AX331" s="37">
        <f>IFERROR(IF($A331="","",IF($AS331="","Missing preparer",IF($F331&gt;$E331,"Rooms sold exceed sellable rooms",IF(OR($AQ331&gt;'Dashboard'!$B$11,$AQ331&lt;0-'Dashboard'!$B$11),"Reconciliation exception","OK")))),"")</f>
        <v/>
      </c>
    </row>
    <row r="332">
      <c r="A332" s="52" t="n"/>
      <c r="B332" s="30">
        <f>IFERROR(IF($A332="","",VLOOKUP(MOD($A332-DATE(2026,1,5),7),'Instructions'!$H$2:$I$8,2,0)),"")</f>
        <v/>
      </c>
      <c r="C332" s="31" t="n"/>
      <c r="D332" s="31" t="n"/>
      <c r="E332" s="32">
        <f>IFERROR(IF($A332="","",MAX(0,$C332-$D332)),"")</f>
        <v/>
      </c>
      <c r="F332" s="31" t="n"/>
      <c r="G332" s="31" t="n"/>
      <c r="H332" s="33">
        <f>IFERROR(IF($A332="","",$F332/$E332),"")</f>
        <v/>
      </c>
      <c r="I332" s="53" t="n"/>
      <c r="J332" s="53" t="n"/>
      <c r="K332" s="53" t="n"/>
      <c r="L332" s="53" t="n"/>
      <c r="M332" s="53" t="n"/>
      <c r="N332" s="53" t="n"/>
      <c r="O332" s="54">
        <f>IFERROR(IF($A332="","",SUM($I332:$N332)),"")</f>
        <v/>
      </c>
      <c r="P332" s="53" t="n"/>
      <c r="Q332" s="53" t="n"/>
      <c r="R332" s="54">
        <f>IFERROR(IF($A332="","",$O332-$P332+$Q332),"")</f>
        <v/>
      </c>
      <c r="S332" s="54">
        <f>IFERROR(IF($A332="","",SUM($J332:$K332)),"")</f>
        <v/>
      </c>
      <c r="T332" s="54">
        <f>IFERROR(IF($A332="","",SUM($L332:$N332)),"")</f>
        <v/>
      </c>
      <c r="U332" s="54">
        <f>IFERROR(IF($A332="","",$I332/$F332),"")</f>
        <v/>
      </c>
      <c r="V332" s="54">
        <f>IFERROR(IF($A332="","",$I332/$C332),"")</f>
        <v/>
      </c>
      <c r="W332" s="53" t="n"/>
      <c r="X332" s="53" t="n"/>
      <c r="Y332" s="53" t="n"/>
      <c r="Z332" s="54">
        <f>IFERROR(IF($A332="","",$W332*'Dashboard'!$B$12),"")</f>
        <v/>
      </c>
      <c r="AA332" s="54">
        <f>IFERROR(IF($A332="","",$Y332-$Z332),"")</f>
        <v/>
      </c>
      <c r="AB332" s="53" t="n"/>
      <c r="AC332" s="54">
        <f>IFERROR(IF($A332="","",$X332*'Dashboard'!$B$13),"")</f>
        <v/>
      </c>
      <c r="AD332" s="54">
        <f>IFERROR(IF($A332="","",$AB332-$AC332),"")</f>
        <v/>
      </c>
      <c r="AE332" s="53" t="n"/>
      <c r="AF332" s="53" t="n"/>
      <c r="AG332" s="54">
        <f>IFERROR(IF($A332="","",$AE332*'Dashboard'!$B$14),"")</f>
        <v/>
      </c>
      <c r="AH332" s="54">
        <f>IFERROR(IF($A332="","",$AF332-$AG332),"")</f>
        <v/>
      </c>
      <c r="AI332" s="54">
        <f>IFERROR(IF($A332="","",SUM($Y332,$AB332,$AF332)),"")</f>
        <v/>
      </c>
      <c r="AJ332" s="54">
        <f>IFERROR(IF($A332="","",$R332+$AI332),"")</f>
        <v/>
      </c>
      <c r="AK332" s="53" t="n"/>
      <c r="AL332" s="53" t="n"/>
      <c r="AM332" s="53" t="n"/>
      <c r="AN332" s="53" t="n"/>
      <c r="AO332" s="53" t="n"/>
      <c r="AP332" s="54">
        <f>IFERROR(IF($A332="","",SUM($AK332:$AO332)),"")</f>
        <v/>
      </c>
      <c r="AQ332" s="54">
        <f>IFERROR(IF($A332="","",$AP332-$AJ332),"")</f>
        <v/>
      </c>
      <c r="AR332" s="30">
        <f>IFERROR(IF($A332="","",IF(AND($AQ332&lt;='Dashboard'!$B$11,$AQ332&gt;=0-'Dashboard'!$B$11),"Balanced","Investigate")),"")</f>
        <v/>
      </c>
      <c r="AS332" s="36" t="n"/>
      <c r="AT332" s="36" t="n"/>
      <c r="AU332" s="36" t="n"/>
      <c r="AV332" s="52" t="n"/>
      <c r="AW332" s="36" t="n"/>
      <c r="AX332" s="37">
        <f>IFERROR(IF($A332="","",IF($AS332="","Missing preparer",IF($F332&gt;$E332,"Rooms sold exceed sellable rooms",IF(OR($AQ332&gt;'Dashboard'!$B$11,$AQ332&lt;0-'Dashboard'!$B$11),"Reconciliation exception","OK")))),"")</f>
        <v/>
      </c>
    </row>
    <row r="333">
      <c r="A333" s="52" t="n"/>
      <c r="B333" s="30">
        <f>IFERROR(IF($A333="","",VLOOKUP(MOD($A333-DATE(2026,1,5),7),'Instructions'!$H$2:$I$8,2,0)),"")</f>
        <v/>
      </c>
      <c r="C333" s="31" t="n"/>
      <c r="D333" s="31" t="n"/>
      <c r="E333" s="32">
        <f>IFERROR(IF($A333="","",MAX(0,$C333-$D333)),"")</f>
        <v/>
      </c>
      <c r="F333" s="31" t="n"/>
      <c r="G333" s="31" t="n"/>
      <c r="H333" s="33">
        <f>IFERROR(IF($A333="","",$F333/$E333),"")</f>
        <v/>
      </c>
      <c r="I333" s="53" t="n"/>
      <c r="J333" s="53" t="n"/>
      <c r="K333" s="53" t="n"/>
      <c r="L333" s="53" t="n"/>
      <c r="M333" s="53" t="n"/>
      <c r="N333" s="53" t="n"/>
      <c r="O333" s="54">
        <f>IFERROR(IF($A333="","",SUM($I333:$N333)),"")</f>
        <v/>
      </c>
      <c r="P333" s="53" t="n"/>
      <c r="Q333" s="53" t="n"/>
      <c r="R333" s="54">
        <f>IFERROR(IF($A333="","",$O333-$P333+$Q333),"")</f>
        <v/>
      </c>
      <c r="S333" s="54">
        <f>IFERROR(IF($A333="","",SUM($J333:$K333)),"")</f>
        <v/>
      </c>
      <c r="T333" s="54">
        <f>IFERROR(IF($A333="","",SUM($L333:$N333)),"")</f>
        <v/>
      </c>
      <c r="U333" s="54">
        <f>IFERROR(IF($A333="","",$I333/$F333),"")</f>
        <v/>
      </c>
      <c r="V333" s="54">
        <f>IFERROR(IF($A333="","",$I333/$C333),"")</f>
        <v/>
      </c>
      <c r="W333" s="53" t="n"/>
      <c r="X333" s="53" t="n"/>
      <c r="Y333" s="53" t="n"/>
      <c r="Z333" s="54">
        <f>IFERROR(IF($A333="","",$W333*'Dashboard'!$B$12),"")</f>
        <v/>
      </c>
      <c r="AA333" s="54">
        <f>IFERROR(IF($A333="","",$Y333-$Z333),"")</f>
        <v/>
      </c>
      <c r="AB333" s="53" t="n"/>
      <c r="AC333" s="54">
        <f>IFERROR(IF($A333="","",$X333*'Dashboard'!$B$13),"")</f>
        <v/>
      </c>
      <c r="AD333" s="54">
        <f>IFERROR(IF($A333="","",$AB333-$AC333),"")</f>
        <v/>
      </c>
      <c r="AE333" s="53" t="n"/>
      <c r="AF333" s="53" t="n"/>
      <c r="AG333" s="54">
        <f>IFERROR(IF($A333="","",$AE333*'Dashboard'!$B$14),"")</f>
        <v/>
      </c>
      <c r="AH333" s="54">
        <f>IFERROR(IF($A333="","",$AF333-$AG333),"")</f>
        <v/>
      </c>
      <c r="AI333" s="54">
        <f>IFERROR(IF($A333="","",SUM($Y333,$AB333,$AF333)),"")</f>
        <v/>
      </c>
      <c r="AJ333" s="54">
        <f>IFERROR(IF($A333="","",$R333+$AI333),"")</f>
        <v/>
      </c>
      <c r="AK333" s="53" t="n"/>
      <c r="AL333" s="53" t="n"/>
      <c r="AM333" s="53" t="n"/>
      <c r="AN333" s="53" t="n"/>
      <c r="AO333" s="53" t="n"/>
      <c r="AP333" s="54">
        <f>IFERROR(IF($A333="","",SUM($AK333:$AO333)),"")</f>
        <v/>
      </c>
      <c r="AQ333" s="54">
        <f>IFERROR(IF($A333="","",$AP333-$AJ333),"")</f>
        <v/>
      </c>
      <c r="AR333" s="30">
        <f>IFERROR(IF($A333="","",IF(AND($AQ333&lt;='Dashboard'!$B$11,$AQ333&gt;=0-'Dashboard'!$B$11),"Balanced","Investigate")),"")</f>
        <v/>
      </c>
      <c r="AS333" s="36" t="n"/>
      <c r="AT333" s="36" t="n"/>
      <c r="AU333" s="36" t="n"/>
      <c r="AV333" s="52" t="n"/>
      <c r="AW333" s="36" t="n"/>
      <c r="AX333" s="37">
        <f>IFERROR(IF($A333="","",IF($AS333="","Missing preparer",IF($F333&gt;$E333,"Rooms sold exceed sellable rooms",IF(OR($AQ333&gt;'Dashboard'!$B$11,$AQ333&lt;0-'Dashboard'!$B$11),"Reconciliation exception","OK")))),"")</f>
        <v/>
      </c>
    </row>
    <row r="334">
      <c r="A334" s="52" t="n"/>
      <c r="B334" s="30">
        <f>IFERROR(IF($A334="","",VLOOKUP(MOD($A334-DATE(2026,1,5),7),'Instructions'!$H$2:$I$8,2,0)),"")</f>
        <v/>
      </c>
      <c r="C334" s="31" t="n"/>
      <c r="D334" s="31" t="n"/>
      <c r="E334" s="32">
        <f>IFERROR(IF($A334="","",MAX(0,$C334-$D334)),"")</f>
        <v/>
      </c>
      <c r="F334" s="31" t="n"/>
      <c r="G334" s="31" t="n"/>
      <c r="H334" s="33">
        <f>IFERROR(IF($A334="","",$F334/$E334),"")</f>
        <v/>
      </c>
      <c r="I334" s="53" t="n"/>
      <c r="J334" s="53" t="n"/>
      <c r="K334" s="53" t="n"/>
      <c r="L334" s="53" t="n"/>
      <c r="M334" s="53" t="n"/>
      <c r="N334" s="53" t="n"/>
      <c r="O334" s="54">
        <f>IFERROR(IF($A334="","",SUM($I334:$N334)),"")</f>
        <v/>
      </c>
      <c r="P334" s="53" t="n"/>
      <c r="Q334" s="53" t="n"/>
      <c r="R334" s="54">
        <f>IFERROR(IF($A334="","",$O334-$P334+$Q334),"")</f>
        <v/>
      </c>
      <c r="S334" s="54">
        <f>IFERROR(IF($A334="","",SUM($J334:$K334)),"")</f>
        <v/>
      </c>
      <c r="T334" s="54">
        <f>IFERROR(IF($A334="","",SUM($L334:$N334)),"")</f>
        <v/>
      </c>
      <c r="U334" s="54">
        <f>IFERROR(IF($A334="","",$I334/$F334),"")</f>
        <v/>
      </c>
      <c r="V334" s="54">
        <f>IFERROR(IF($A334="","",$I334/$C334),"")</f>
        <v/>
      </c>
      <c r="W334" s="53" t="n"/>
      <c r="X334" s="53" t="n"/>
      <c r="Y334" s="53" t="n"/>
      <c r="Z334" s="54">
        <f>IFERROR(IF($A334="","",$W334*'Dashboard'!$B$12),"")</f>
        <v/>
      </c>
      <c r="AA334" s="54">
        <f>IFERROR(IF($A334="","",$Y334-$Z334),"")</f>
        <v/>
      </c>
      <c r="AB334" s="53" t="n"/>
      <c r="AC334" s="54">
        <f>IFERROR(IF($A334="","",$X334*'Dashboard'!$B$13),"")</f>
        <v/>
      </c>
      <c r="AD334" s="54">
        <f>IFERROR(IF($A334="","",$AB334-$AC334),"")</f>
        <v/>
      </c>
      <c r="AE334" s="53" t="n"/>
      <c r="AF334" s="53" t="n"/>
      <c r="AG334" s="54">
        <f>IFERROR(IF($A334="","",$AE334*'Dashboard'!$B$14),"")</f>
        <v/>
      </c>
      <c r="AH334" s="54">
        <f>IFERROR(IF($A334="","",$AF334-$AG334),"")</f>
        <v/>
      </c>
      <c r="AI334" s="54">
        <f>IFERROR(IF($A334="","",SUM($Y334,$AB334,$AF334)),"")</f>
        <v/>
      </c>
      <c r="AJ334" s="54">
        <f>IFERROR(IF($A334="","",$R334+$AI334),"")</f>
        <v/>
      </c>
      <c r="AK334" s="53" t="n"/>
      <c r="AL334" s="53" t="n"/>
      <c r="AM334" s="53" t="n"/>
      <c r="AN334" s="53" t="n"/>
      <c r="AO334" s="53" t="n"/>
      <c r="AP334" s="54">
        <f>IFERROR(IF($A334="","",SUM($AK334:$AO334)),"")</f>
        <v/>
      </c>
      <c r="AQ334" s="54">
        <f>IFERROR(IF($A334="","",$AP334-$AJ334),"")</f>
        <v/>
      </c>
      <c r="AR334" s="30">
        <f>IFERROR(IF($A334="","",IF(AND($AQ334&lt;='Dashboard'!$B$11,$AQ334&gt;=0-'Dashboard'!$B$11),"Balanced","Investigate")),"")</f>
        <v/>
      </c>
      <c r="AS334" s="36" t="n"/>
      <c r="AT334" s="36" t="n"/>
      <c r="AU334" s="36" t="n"/>
      <c r="AV334" s="52" t="n"/>
      <c r="AW334" s="36" t="n"/>
      <c r="AX334" s="37">
        <f>IFERROR(IF($A334="","",IF($AS334="","Missing preparer",IF($F334&gt;$E334,"Rooms sold exceed sellable rooms",IF(OR($AQ334&gt;'Dashboard'!$B$11,$AQ334&lt;0-'Dashboard'!$B$11),"Reconciliation exception","OK")))),"")</f>
        <v/>
      </c>
    </row>
    <row r="335">
      <c r="A335" s="52" t="n"/>
      <c r="B335" s="30">
        <f>IFERROR(IF($A335="","",VLOOKUP(MOD($A335-DATE(2026,1,5),7),'Instructions'!$H$2:$I$8,2,0)),"")</f>
        <v/>
      </c>
      <c r="C335" s="31" t="n"/>
      <c r="D335" s="31" t="n"/>
      <c r="E335" s="32">
        <f>IFERROR(IF($A335="","",MAX(0,$C335-$D335)),"")</f>
        <v/>
      </c>
      <c r="F335" s="31" t="n"/>
      <c r="G335" s="31" t="n"/>
      <c r="H335" s="33">
        <f>IFERROR(IF($A335="","",$F335/$E335),"")</f>
        <v/>
      </c>
      <c r="I335" s="53" t="n"/>
      <c r="J335" s="53" t="n"/>
      <c r="K335" s="53" t="n"/>
      <c r="L335" s="53" t="n"/>
      <c r="M335" s="53" t="n"/>
      <c r="N335" s="53" t="n"/>
      <c r="O335" s="54">
        <f>IFERROR(IF($A335="","",SUM($I335:$N335)),"")</f>
        <v/>
      </c>
      <c r="P335" s="53" t="n"/>
      <c r="Q335" s="53" t="n"/>
      <c r="R335" s="54">
        <f>IFERROR(IF($A335="","",$O335-$P335+$Q335),"")</f>
        <v/>
      </c>
      <c r="S335" s="54">
        <f>IFERROR(IF($A335="","",SUM($J335:$K335)),"")</f>
        <v/>
      </c>
      <c r="T335" s="54">
        <f>IFERROR(IF($A335="","",SUM($L335:$N335)),"")</f>
        <v/>
      </c>
      <c r="U335" s="54">
        <f>IFERROR(IF($A335="","",$I335/$F335),"")</f>
        <v/>
      </c>
      <c r="V335" s="54">
        <f>IFERROR(IF($A335="","",$I335/$C335),"")</f>
        <v/>
      </c>
      <c r="W335" s="53" t="n"/>
      <c r="X335" s="53" t="n"/>
      <c r="Y335" s="53" t="n"/>
      <c r="Z335" s="54">
        <f>IFERROR(IF($A335="","",$W335*'Dashboard'!$B$12),"")</f>
        <v/>
      </c>
      <c r="AA335" s="54">
        <f>IFERROR(IF($A335="","",$Y335-$Z335),"")</f>
        <v/>
      </c>
      <c r="AB335" s="53" t="n"/>
      <c r="AC335" s="54">
        <f>IFERROR(IF($A335="","",$X335*'Dashboard'!$B$13),"")</f>
        <v/>
      </c>
      <c r="AD335" s="54">
        <f>IFERROR(IF($A335="","",$AB335-$AC335),"")</f>
        <v/>
      </c>
      <c r="AE335" s="53" t="n"/>
      <c r="AF335" s="53" t="n"/>
      <c r="AG335" s="54">
        <f>IFERROR(IF($A335="","",$AE335*'Dashboard'!$B$14),"")</f>
        <v/>
      </c>
      <c r="AH335" s="54">
        <f>IFERROR(IF($A335="","",$AF335-$AG335),"")</f>
        <v/>
      </c>
      <c r="AI335" s="54">
        <f>IFERROR(IF($A335="","",SUM($Y335,$AB335,$AF335)),"")</f>
        <v/>
      </c>
      <c r="AJ335" s="54">
        <f>IFERROR(IF($A335="","",$R335+$AI335),"")</f>
        <v/>
      </c>
      <c r="AK335" s="53" t="n"/>
      <c r="AL335" s="53" t="n"/>
      <c r="AM335" s="53" t="n"/>
      <c r="AN335" s="53" t="n"/>
      <c r="AO335" s="53" t="n"/>
      <c r="AP335" s="54">
        <f>IFERROR(IF($A335="","",SUM($AK335:$AO335)),"")</f>
        <v/>
      </c>
      <c r="AQ335" s="54">
        <f>IFERROR(IF($A335="","",$AP335-$AJ335),"")</f>
        <v/>
      </c>
      <c r="AR335" s="30">
        <f>IFERROR(IF($A335="","",IF(AND($AQ335&lt;='Dashboard'!$B$11,$AQ335&gt;=0-'Dashboard'!$B$11),"Balanced","Investigate")),"")</f>
        <v/>
      </c>
      <c r="AS335" s="36" t="n"/>
      <c r="AT335" s="36" t="n"/>
      <c r="AU335" s="36" t="n"/>
      <c r="AV335" s="52" t="n"/>
      <c r="AW335" s="36" t="n"/>
      <c r="AX335" s="37">
        <f>IFERROR(IF($A335="","",IF($AS335="","Missing preparer",IF($F335&gt;$E335,"Rooms sold exceed sellable rooms",IF(OR($AQ335&gt;'Dashboard'!$B$11,$AQ335&lt;0-'Dashboard'!$B$11),"Reconciliation exception","OK")))),"")</f>
        <v/>
      </c>
    </row>
    <row r="336">
      <c r="A336" s="52" t="n"/>
      <c r="B336" s="30">
        <f>IFERROR(IF($A336="","",VLOOKUP(MOD($A336-DATE(2026,1,5),7),'Instructions'!$H$2:$I$8,2,0)),"")</f>
        <v/>
      </c>
      <c r="C336" s="31" t="n"/>
      <c r="D336" s="31" t="n"/>
      <c r="E336" s="32">
        <f>IFERROR(IF($A336="","",MAX(0,$C336-$D336)),"")</f>
        <v/>
      </c>
      <c r="F336" s="31" t="n"/>
      <c r="G336" s="31" t="n"/>
      <c r="H336" s="33">
        <f>IFERROR(IF($A336="","",$F336/$E336),"")</f>
        <v/>
      </c>
      <c r="I336" s="53" t="n"/>
      <c r="J336" s="53" t="n"/>
      <c r="K336" s="53" t="n"/>
      <c r="L336" s="53" t="n"/>
      <c r="M336" s="53" t="n"/>
      <c r="N336" s="53" t="n"/>
      <c r="O336" s="54">
        <f>IFERROR(IF($A336="","",SUM($I336:$N336)),"")</f>
        <v/>
      </c>
      <c r="P336" s="53" t="n"/>
      <c r="Q336" s="53" t="n"/>
      <c r="R336" s="54">
        <f>IFERROR(IF($A336="","",$O336-$P336+$Q336),"")</f>
        <v/>
      </c>
      <c r="S336" s="54">
        <f>IFERROR(IF($A336="","",SUM($J336:$K336)),"")</f>
        <v/>
      </c>
      <c r="T336" s="54">
        <f>IFERROR(IF($A336="","",SUM($L336:$N336)),"")</f>
        <v/>
      </c>
      <c r="U336" s="54">
        <f>IFERROR(IF($A336="","",$I336/$F336),"")</f>
        <v/>
      </c>
      <c r="V336" s="54">
        <f>IFERROR(IF($A336="","",$I336/$C336),"")</f>
        <v/>
      </c>
      <c r="W336" s="53" t="n"/>
      <c r="X336" s="53" t="n"/>
      <c r="Y336" s="53" t="n"/>
      <c r="Z336" s="54">
        <f>IFERROR(IF($A336="","",$W336*'Dashboard'!$B$12),"")</f>
        <v/>
      </c>
      <c r="AA336" s="54">
        <f>IFERROR(IF($A336="","",$Y336-$Z336),"")</f>
        <v/>
      </c>
      <c r="AB336" s="53" t="n"/>
      <c r="AC336" s="54">
        <f>IFERROR(IF($A336="","",$X336*'Dashboard'!$B$13),"")</f>
        <v/>
      </c>
      <c r="AD336" s="54">
        <f>IFERROR(IF($A336="","",$AB336-$AC336),"")</f>
        <v/>
      </c>
      <c r="AE336" s="53" t="n"/>
      <c r="AF336" s="53" t="n"/>
      <c r="AG336" s="54">
        <f>IFERROR(IF($A336="","",$AE336*'Dashboard'!$B$14),"")</f>
        <v/>
      </c>
      <c r="AH336" s="54">
        <f>IFERROR(IF($A336="","",$AF336-$AG336),"")</f>
        <v/>
      </c>
      <c r="AI336" s="54">
        <f>IFERROR(IF($A336="","",SUM($Y336,$AB336,$AF336)),"")</f>
        <v/>
      </c>
      <c r="AJ336" s="54">
        <f>IFERROR(IF($A336="","",$R336+$AI336),"")</f>
        <v/>
      </c>
      <c r="AK336" s="53" t="n"/>
      <c r="AL336" s="53" t="n"/>
      <c r="AM336" s="53" t="n"/>
      <c r="AN336" s="53" t="n"/>
      <c r="AO336" s="53" t="n"/>
      <c r="AP336" s="54">
        <f>IFERROR(IF($A336="","",SUM($AK336:$AO336)),"")</f>
        <v/>
      </c>
      <c r="AQ336" s="54">
        <f>IFERROR(IF($A336="","",$AP336-$AJ336),"")</f>
        <v/>
      </c>
      <c r="AR336" s="30">
        <f>IFERROR(IF($A336="","",IF(AND($AQ336&lt;='Dashboard'!$B$11,$AQ336&gt;=0-'Dashboard'!$B$11),"Balanced","Investigate")),"")</f>
        <v/>
      </c>
      <c r="AS336" s="36" t="n"/>
      <c r="AT336" s="36" t="n"/>
      <c r="AU336" s="36" t="n"/>
      <c r="AV336" s="52" t="n"/>
      <c r="AW336" s="36" t="n"/>
      <c r="AX336" s="37">
        <f>IFERROR(IF($A336="","",IF($AS336="","Missing preparer",IF($F336&gt;$E336,"Rooms sold exceed sellable rooms",IF(OR($AQ336&gt;'Dashboard'!$B$11,$AQ336&lt;0-'Dashboard'!$B$11),"Reconciliation exception","OK")))),"")</f>
        <v/>
      </c>
    </row>
    <row r="337">
      <c r="A337" s="52" t="n"/>
      <c r="B337" s="30">
        <f>IFERROR(IF($A337="","",VLOOKUP(MOD($A337-DATE(2026,1,5),7),'Instructions'!$H$2:$I$8,2,0)),"")</f>
        <v/>
      </c>
      <c r="C337" s="31" t="n"/>
      <c r="D337" s="31" t="n"/>
      <c r="E337" s="32">
        <f>IFERROR(IF($A337="","",MAX(0,$C337-$D337)),"")</f>
        <v/>
      </c>
      <c r="F337" s="31" t="n"/>
      <c r="G337" s="31" t="n"/>
      <c r="H337" s="33">
        <f>IFERROR(IF($A337="","",$F337/$E337),"")</f>
        <v/>
      </c>
      <c r="I337" s="53" t="n"/>
      <c r="J337" s="53" t="n"/>
      <c r="K337" s="53" t="n"/>
      <c r="L337" s="53" t="n"/>
      <c r="M337" s="53" t="n"/>
      <c r="N337" s="53" t="n"/>
      <c r="O337" s="54">
        <f>IFERROR(IF($A337="","",SUM($I337:$N337)),"")</f>
        <v/>
      </c>
      <c r="P337" s="53" t="n"/>
      <c r="Q337" s="53" t="n"/>
      <c r="R337" s="54">
        <f>IFERROR(IF($A337="","",$O337-$P337+$Q337),"")</f>
        <v/>
      </c>
      <c r="S337" s="54">
        <f>IFERROR(IF($A337="","",SUM($J337:$K337)),"")</f>
        <v/>
      </c>
      <c r="T337" s="54">
        <f>IFERROR(IF($A337="","",SUM($L337:$N337)),"")</f>
        <v/>
      </c>
      <c r="U337" s="54">
        <f>IFERROR(IF($A337="","",$I337/$F337),"")</f>
        <v/>
      </c>
      <c r="V337" s="54">
        <f>IFERROR(IF($A337="","",$I337/$C337),"")</f>
        <v/>
      </c>
      <c r="W337" s="53" t="n"/>
      <c r="X337" s="53" t="n"/>
      <c r="Y337" s="53" t="n"/>
      <c r="Z337" s="54">
        <f>IFERROR(IF($A337="","",$W337*'Dashboard'!$B$12),"")</f>
        <v/>
      </c>
      <c r="AA337" s="54">
        <f>IFERROR(IF($A337="","",$Y337-$Z337),"")</f>
        <v/>
      </c>
      <c r="AB337" s="53" t="n"/>
      <c r="AC337" s="54">
        <f>IFERROR(IF($A337="","",$X337*'Dashboard'!$B$13),"")</f>
        <v/>
      </c>
      <c r="AD337" s="54">
        <f>IFERROR(IF($A337="","",$AB337-$AC337),"")</f>
        <v/>
      </c>
      <c r="AE337" s="53" t="n"/>
      <c r="AF337" s="53" t="n"/>
      <c r="AG337" s="54">
        <f>IFERROR(IF($A337="","",$AE337*'Dashboard'!$B$14),"")</f>
        <v/>
      </c>
      <c r="AH337" s="54">
        <f>IFERROR(IF($A337="","",$AF337-$AG337),"")</f>
        <v/>
      </c>
      <c r="AI337" s="54">
        <f>IFERROR(IF($A337="","",SUM($Y337,$AB337,$AF337)),"")</f>
        <v/>
      </c>
      <c r="AJ337" s="54">
        <f>IFERROR(IF($A337="","",$R337+$AI337),"")</f>
        <v/>
      </c>
      <c r="AK337" s="53" t="n"/>
      <c r="AL337" s="53" t="n"/>
      <c r="AM337" s="53" t="n"/>
      <c r="AN337" s="53" t="n"/>
      <c r="AO337" s="53" t="n"/>
      <c r="AP337" s="54">
        <f>IFERROR(IF($A337="","",SUM($AK337:$AO337)),"")</f>
        <v/>
      </c>
      <c r="AQ337" s="54">
        <f>IFERROR(IF($A337="","",$AP337-$AJ337),"")</f>
        <v/>
      </c>
      <c r="AR337" s="30">
        <f>IFERROR(IF($A337="","",IF(AND($AQ337&lt;='Dashboard'!$B$11,$AQ337&gt;=0-'Dashboard'!$B$11),"Balanced","Investigate")),"")</f>
        <v/>
      </c>
      <c r="AS337" s="36" t="n"/>
      <c r="AT337" s="36" t="n"/>
      <c r="AU337" s="36" t="n"/>
      <c r="AV337" s="52" t="n"/>
      <c r="AW337" s="36" t="n"/>
      <c r="AX337" s="37">
        <f>IFERROR(IF($A337="","",IF($AS337="","Missing preparer",IF($F337&gt;$E337,"Rooms sold exceed sellable rooms",IF(OR($AQ337&gt;'Dashboard'!$B$11,$AQ337&lt;0-'Dashboard'!$B$11),"Reconciliation exception","OK")))),"")</f>
        <v/>
      </c>
    </row>
    <row r="338">
      <c r="A338" s="52" t="n"/>
      <c r="B338" s="30">
        <f>IFERROR(IF($A338="","",VLOOKUP(MOD($A338-DATE(2026,1,5),7),'Instructions'!$H$2:$I$8,2,0)),"")</f>
        <v/>
      </c>
      <c r="C338" s="31" t="n"/>
      <c r="D338" s="31" t="n"/>
      <c r="E338" s="32">
        <f>IFERROR(IF($A338="","",MAX(0,$C338-$D338)),"")</f>
        <v/>
      </c>
      <c r="F338" s="31" t="n"/>
      <c r="G338" s="31" t="n"/>
      <c r="H338" s="33">
        <f>IFERROR(IF($A338="","",$F338/$E338),"")</f>
        <v/>
      </c>
      <c r="I338" s="53" t="n"/>
      <c r="J338" s="53" t="n"/>
      <c r="K338" s="53" t="n"/>
      <c r="L338" s="53" t="n"/>
      <c r="M338" s="53" t="n"/>
      <c r="N338" s="53" t="n"/>
      <c r="O338" s="54">
        <f>IFERROR(IF($A338="","",SUM($I338:$N338)),"")</f>
        <v/>
      </c>
      <c r="P338" s="53" t="n"/>
      <c r="Q338" s="53" t="n"/>
      <c r="R338" s="54">
        <f>IFERROR(IF($A338="","",$O338-$P338+$Q338),"")</f>
        <v/>
      </c>
      <c r="S338" s="54">
        <f>IFERROR(IF($A338="","",SUM($J338:$K338)),"")</f>
        <v/>
      </c>
      <c r="T338" s="54">
        <f>IFERROR(IF($A338="","",SUM($L338:$N338)),"")</f>
        <v/>
      </c>
      <c r="U338" s="54">
        <f>IFERROR(IF($A338="","",$I338/$F338),"")</f>
        <v/>
      </c>
      <c r="V338" s="54">
        <f>IFERROR(IF($A338="","",$I338/$C338),"")</f>
        <v/>
      </c>
      <c r="W338" s="53" t="n"/>
      <c r="X338" s="53" t="n"/>
      <c r="Y338" s="53" t="n"/>
      <c r="Z338" s="54">
        <f>IFERROR(IF($A338="","",$W338*'Dashboard'!$B$12),"")</f>
        <v/>
      </c>
      <c r="AA338" s="54">
        <f>IFERROR(IF($A338="","",$Y338-$Z338),"")</f>
        <v/>
      </c>
      <c r="AB338" s="53" t="n"/>
      <c r="AC338" s="54">
        <f>IFERROR(IF($A338="","",$X338*'Dashboard'!$B$13),"")</f>
        <v/>
      </c>
      <c r="AD338" s="54">
        <f>IFERROR(IF($A338="","",$AB338-$AC338),"")</f>
        <v/>
      </c>
      <c r="AE338" s="53" t="n"/>
      <c r="AF338" s="53" t="n"/>
      <c r="AG338" s="54">
        <f>IFERROR(IF($A338="","",$AE338*'Dashboard'!$B$14),"")</f>
        <v/>
      </c>
      <c r="AH338" s="54">
        <f>IFERROR(IF($A338="","",$AF338-$AG338),"")</f>
        <v/>
      </c>
      <c r="AI338" s="54">
        <f>IFERROR(IF($A338="","",SUM($Y338,$AB338,$AF338)),"")</f>
        <v/>
      </c>
      <c r="AJ338" s="54">
        <f>IFERROR(IF($A338="","",$R338+$AI338),"")</f>
        <v/>
      </c>
      <c r="AK338" s="53" t="n"/>
      <c r="AL338" s="53" t="n"/>
      <c r="AM338" s="53" t="n"/>
      <c r="AN338" s="53" t="n"/>
      <c r="AO338" s="53" t="n"/>
      <c r="AP338" s="54">
        <f>IFERROR(IF($A338="","",SUM($AK338:$AO338)),"")</f>
        <v/>
      </c>
      <c r="AQ338" s="54">
        <f>IFERROR(IF($A338="","",$AP338-$AJ338),"")</f>
        <v/>
      </c>
      <c r="AR338" s="30">
        <f>IFERROR(IF($A338="","",IF(AND($AQ338&lt;='Dashboard'!$B$11,$AQ338&gt;=0-'Dashboard'!$B$11),"Balanced","Investigate")),"")</f>
        <v/>
      </c>
      <c r="AS338" s="36" t="n"/>
      <c r="AT338" s="36" t="n"/>
      <c r="AU338" s="36" t="n"/>
      <c r="AV338" s="52" t="n"/>
      <c r="AW338" s="36" t="n"/>
      <c r="AX338" s="37">
        <f>IFERROR(IF($A338="","",IF($AS338="","Missing preparer",IF($F338&gt;$E338,"Rooms sold exceed sellable rooms",IF(OR($AQ338&gt;'Dashboard'!$B$11,$AQ338&lt;0-'Dashboard'!$B$11),"Reconciliation exception","OK")))),"")</f>
        <v/>
      </c>
    </row>
    <row r="339">
      <c r="A339" s="52" t="n"/>
      <c r="B339" s="30">
        <f>IFERROR(IF($A339="","",VLOOKUP(MOD($A339-DATE(2026,1,5),7),'Instructions'!$H$2:$I$8,2,0)),"")</f>
        <v/>
      </c>
      <c r="C339" s="31" t="n"/>
      <c r="D339" s="31" t="n"/>
      <c r="E339" s="32">
        <f>IFERROR(IF($A339="","",MAX(0,$C339-$D339)),"")</f>
        <v/>
      </c>
      <c r="F339" s="31" t="n"/>
      <c r="G339" s="31" t="n"/>
      <c r="H339" s="33">
        <f>IFERROR(IF($A339="","",$F339/$E339),"")</f>
        <v/>
      </c>
      <c r="I339" s="53" t="n"/>
      <c r="J339" s="53" t="n"/>
      <c r="K339" s="53" t="n"/>
      <c r="L339" s="53" t="n"/>
      <c r="M339" s="53" t="n"/>
      <c r="N339" s="53" t="n"/>
      <c r="O339" s="54">
        <f>IFERROR(IF($A339="","",SUM($I339:$N339)),"")</f>
        <v/>
      </c>
      <c r="P339" s="53" t="n"/>
      <c r="Q339" s="53" t="n"/>
      <c r="R339" s="54">
        <f>IFERROR(IF($A339="","",$O339-$P339+$Q339),"")</f>
        <v/>
      </c>
      <c r="S339" s="54">
        <f>IFERROR(IF($A339="","",SUM($J339:$K339)),"")</f>
        <v/>
      </c>
      <c r="T339" s="54">
        <f>IFERROR(IF($A339="","",SUM($L339:$N339)),"")</f>
        <v/>
      </c>
      <c r="U339" s="54">
        <f>IFERROR(IF($A339="","",$I339/$F339),"")</f>
        <v/>
      </c>
      <c r="V339" s="54">
        <f>IFERROR(IF($A339="","",$I339/$C339),"")</f>
        <v/>
      </c>
      <c r="W339" s="53" t="n"/>
      <c r="X339" s="53" t="n"/>
      <c r="Y339" s="53" t="n"/>
      <c r="Z339" s="54">
        <f>IFERROR(IF($A339="","",$W339*'Dashboard'!$B$12),"")</f>
        <v/>
      </c>
      <c r="AA339" s="54">
        <f>IFERROR(IF($A339="","",$Y339-$Z339),"")</f>
        <v/>
      </c>
      <c r="AB339" s="53" t="n"/>
      <c r="AC339" s="54">
        <f>IFERROR(IF($A339="","",$X339*'Dashboard'!$B$13),"")</f>
        <v/>
      </c>
      <c r="AD339" s="54">
        <f>IFERROR(IF($A339="","",$AB339-$AC339),"")</f>
        <v/>
      </c>
      <c r="AE339" s="53" t="n"/>
      <c r="AF339" s="53" t="n"/>
      <c r="AG339" s="54">
        <f>IFERROR(IF($A339="","",$AE339*'Dashboard'!$B$14),"")</f>
        <v/>
      </c>
      <c r="AH339" s="54">
        <f>IFERROR(IF($A339="","",$AF339-$AG339),"")</f>
        <v/>
      </c>
      <c r="AI339" s="54">
        <f>IFERROR(IF($A339="","",SUM($Y339,$AB339,$AF339)),"")</f>
        <v/>
      </c>
      <c r="AJ339" s="54">
        <f>IFERROR(IF($A339="","",$R339+$AI339),"")</f>
        <v/>
      </c>
      <c r="AK339" s="53" t="n"/>
      <c r="AL339" s="53" t="n"/>
      <c r="AM339" s="53" t="n"/>
      <c r="AN339" s="53" t="n"/>
      <c r="AO339" s="53" t="n"/>
      <c r="AP339" s="54">
        <f>IFERROR(IF($A339="","",SUM($AK339:$AO339)),"")</f>
        <v/>
      </c>
      <c r="AQ339" s="54">
        <f>IFERROR(IF($A339="","",$AP339-$AJ339),"")</f>
        <v/>
      </c>
      <c r="AR339" s="30">
        <f>IFERROR(IF($A339="","",IF(AND($AQ339&lt;='Dashboard'!$B$11,$AQ339&gt;=0-'Dashboard'!$B$11),"Balanced","Investigate")),"")</f>
        <v/>
      </c>
      <c r="AS339" s="36" t="n"/>
      <c r="AT339" s="36" t="n"/>
      <c r="AU339" s="36" t="n"/>
      <c r="AV339" s="52" t="n"/>
      <c r="AW339" s="36" t="n"/>
      <c r="AX339" s="37">
        <f>IFERROR(IF($A339="","",IF($AS339="","Missing preparer",IF($F339&gt;$E339,"Rooms sold exceed sellable rooms",IF(OR($AQ339&gt;'Dashboard'!$B$11,$AQ339&lt;0-'Dashboard'!$B$11),"Reconciliation exception","OK")))),"")</f>
        <v/>
      </c>
    </row>
    <row r="340">
      <c r="A340" s="52" t="n"/>
      <c r="B340" s="30">
        <f>IFERROR(IF($A340="","",VLOOKUP(MOD($A340-DATE(2026,1,5),7),'Instructions'!$H$2:$I$8,2,0)),"")</f>
        <v/>
      </c>
      <c r="C340" s="31" t="n"/>
      <c r="D340" s="31" t="n"/>
      <c r="E340" s="32">
        <f>IFERROR(IF($A340="","",MAX(0,$C340-$D340)),"")</f>
        <v/>
      </c>
      <c r="F340" s="31" t="n"/>
      <c r="G340" s="31" t="n"/>
      <c r="H340" s="33">
        <f>IFERROR(IF($A340="","",$F340/$E340),"")</f>
        <v/>
      </c>
      <c r="I340" s="53" t="n"/>
      <c r="J340" s="53" t="n"/>
      <c r="K340" s="53" t="n"/>
      <c r="L340" s="53" t="n"/>
      <c r="M340" s="53" t="n"/>
      <c r="N340" s="53" t="n"/>
      <c r="O340" s="54">
        <f>IFERROR(IF($A340="","",SUM($I340:$N340)),"")</f>
        <v/>
      </c>
      <c r="P340" s="53" t="n"/>
      <c r="Q340" s="53" t="n"/>
      <c r="R340" s="54">
        <f>IFERROR(IF($A340="","",$O340-$P340+$Q340),"")</f>
        <v/>
      </c>
      <c r="S340" s="54">
        <f>IFERROR(IF($A340="","",SUM($J340:$K340)),"")</f>
        <v/>
      </c>
      <c r="T340" s="54">
        <f>IFERROR(IF($A340="","",SUM($L340:$N340)),"")</f>
        <v/>
      </c>
      <c r="U340" s="54">
        <f>IFERROR(IF($A340="","",$I340/$F340),"")</f>
        <v/>
      </c>
      <c r="V340" s="54">
        <f>IFERROR(IF($A340="","",$I340/$C340),"")</f>
        <v/>
      </c>
      <c r="W340" s="53" t="n"/>
      <c r="X340" s="53" t="n"/>
      <c r="Y340" s="53" t="n"/>
      <c r="Z340" s="54">
        <f>IFERROR(IF($A340="","",$W340*'Dashboard'!$B$12),"")</f>
        <v/>
      </c>
      <c r="AA340" s="54">
        <f>IFERROR(IF($A340="","",$Y340-$Z340),"")</f>
        <v/>
      </c>
      <c r="AB340" s="53" t="n"/>
      <c r="AC340" s="54">
        <f>IFERROR(IF($A340="","",$X340*'Dashboard'!$B$13),"")</f>
        <v/>
      </c>
      <c r="AD340" s="54">
        <f>IFERROR(IF($A340="","",$AB340-$AC340),"")</f>
        <v/>
      </c>
      <c r="AE340" s="53" t="n"/>
      <c r="AF340" s="53" t="n"/>
      <c r="AG340" s="54">
        <f>IFERROR(IF($A340="","",$AE340*'Dashboard'!$B$14),"")</f>
        <v/>
      </c>
      <c r="AH340" s="54">
        <f>IFERROR(IF($A340="","",$AF340-$AG340),"")</f>
        <v/>
      </c>
      <c r="AI340" s="54">
        <f>IFERROR(IF($A340="","",SUM($Y340,$AB340,$AF340)),"")</f>
        <v/>
      </c>
      <c r="AJ340" s="54">
        <f>IFERROR(IF($A340="","",$R340+$AI340),"")</f>
        <v/>
      </c>
      <c r="AK340" s="53" t="n"/>
      <c r="AL340" s="53" t="n"/>
      <c r="AM340" s="53" t="n"/>
      <c r="AN340" s="53" t="n"/>
      <c r="AO340" s="53" t="n"/>
      <c r="AP340" s="54">
        <f>IFERROR(IF($A340="","",SUM($AK340:$AO340)),"")</f>
        <v/>
      </c>
      <c r="AQ340" s="54">
        <f>IFERROR(IF($A340="","",$AP340-$AJ340),"")</f>
        <v/>
      </c>
      <c r="AR340" s="30">
        <f>IFERROR(IF($A340="","",IF(AND($AQ340&lt;='Dashboard'!$B$11,$AQ340&gt;=0-'Dashboard'!$B$11),"Balanced","Investigate")),"")</f>
        <v/>
      </c>
      <c r="AS340" s="36" t="n"/>
      <c r="AT340" s="36" t="n"/>
      <c r="AU340" s="36" t="n"/>
      <c r="AV340" s="52" t="n"/>
      <c r="AW340" s="36" t="n"/>
      <c r="AX340" s="37">
        <f>IFERROR(IF($A340="","",IF($AS340="","Missing preparer",IF($F340&gt;$E340,"Rooms sold exceed sellable rooms",IF(OR($AQ340&gt;'Dashboard'!$B$11,$AQ340&lt;0-'Dashboard'!$B$11),"Reconciliation exception","OK")))),"")</f>
        <v/>
      </c>
    </row>
    <row r="341">
      <c r="A341" s="52" t="n"/>
      <c r="B341" s="30">
        <f>IFERROR(IF($A341="","",VLOOKUP(MOD($A341-DATE(2026,1,5),7),'Instructions'!$H$2:$I$8,2,0)),"")</f>
        <v/>
      </c>
      <c r="C341" s="31" t="n"/>
      <c r="D341" s="31" t="n"/>
      <c r="E341" s="32">
        <f>IFERROR(IF($A341="","",MAX(0,$C341-$D341)),"")</f>
        <v/>
      </c>
      <c r="F341" s="31" t="n"/>
      <c r="G341" s="31" t="n"/>
      <c r="H341" s="33">
        <f>IFERROR(IF($A341="","",$F341/$E341),"")</f>
        <v/>
      </c>
      <c r="I341" s="53" t="n"/>
      <c r="J341" s="53" t="n"/>
      <c r="K341" s="53" t="n"/>
      <c r="L341" s="53" t="n"/>
      <c r="M341" s="53" t="n"/>
      <c r="N341" s="53" t="n"/>
      <c r="O341" s="54">
        <f>IFERROR(IF($A341="","",SUM($I341:$N341)),"")</f>
        <v/>
      </c>
      <c r="P341" s="53" t="n"/>
      <c r="Q341" s="53" t="n"/>
      <c r="R341" s="54">
        <f>IFERROR(IF($A341="","",$O341-$P341+$Q341),"")</f>
        <v/>
      </c>
      <c r="S341" s="54">
        <f>IFERROR(IF($A341="","",SUM($J341:$K341)),"")</f>
        <v/>
      </c>
      <c r="T341" s="54">
        <f>IFERROR(IF($A341="","",SUM($L341:$N341)),"")</f>
        <v/>
      </c>
      <c r="U341" s="54">
        <f>IFERROR(IF($A341="","",$I341/$F341),"")</f>
        <v/>
      </c>
      <c r="V341" s="54">
        <f>IFERROR(IF($A341="","",$I341/$C341),"")</f>
        <v/>
      </c>
      <c r="W341" s="53" t="n"/>
      <c r="X341" s="53" t="n"/>
      <c r="Y341" s="53" t="n"/>
      <c r="Z341" s="54">
        <f>IFERROR(IF($A341="","",$W341*'Dashboard'!$B$12),"")</f>
        <v/>
      </c>
      <c r="AA341" s="54">
        <f>IFERROR(IF($A341="","",$Y341-$Z341),"")</f>
        <v/>
      </c>
      <c r="AB341" s="53" t="n"/>
      <c r="AC341" s="54">
        <f>IFERROR(IF($A341="","",$X341*'Dashboard'!$B$13),"")</f>
        <v/>
      </c>
      <c r="AD341" s="54">
        <f>IFERROR(IF($A341="","",$AB341-$AC341),"")</f>
        <v/>
      </c>
      <c r="AE341" s="53" t="n"/>
      <c r="AF341" s="53" t="n"/>
      <c r="AG341" s="54">
        <f>IFERROR(IF($A341="","",$AE341*'Dashboard'!$B$14),"")</f>
        <v/>
      </c>
      <c r="AH341" s="54">
        <f>IFERROR(IF($A341="","",$AF341-$AG341),"")</f>
        <v/>
      </c>
      <c r="AI341" s="54">
        <f>IFERROR(IF($A341="","",SUM($Y341,$AB341,$AF341)),"")</f>
        <v/>
      </c>
      <c r="AJ341" s="54">
        <f>IFERROR(IF($A341="","",$R341+$AI341),"")</f>
        <v/>
      </c>
      <c r="AK341" s="53" t="n"/>
      <c r="AL341" s="53" t="n"/>
      <c r="AM341" s="53" t="n"/>
      <c r="AN341" s="53" t="n"/>
      <c r="AO341" s="53" t="n"/>
      <c r="AP341" s="54">
        <f>IFERROR(IF($A341="","",SUM($AK341:$AO341)),"")</f>
        <v/>
      </c>
      <c r="AQ341" s="54">
        <f>IFERROR(IF($A341="","",$AP341-$AJ341),"")</f>
        <v/>
      </c>
      <c r="AR341" s="30">
        <f>IFERROR(IF($A341="","",IF(AND($AQ341&lt;='Dashboard'!$B$11,$AQ341&gt;=0-'Dashboard'!$B$11),"Balanced","Investigate")),"")</f>
        <v/>
      </c>
      <c r="AS341" s="36" t="n"/>
      <c r="AT341" s="36" t="n"/>
      <c r="AU341" s="36" t="n"/>
      <c r="AV341" s="52" t="n"/>
      <c r="AW341" s="36" t="n"/>
      <c r="AX341" s="37">
        <f>IFERROR(IF($A341="","",IF($AS341="","Missing preparer",IF($F341&gt;$E341,"Rooms sold exceed sellable rooms",IF(OR($AQ341&gt;'Dashboard'!$B$11,$AQ341&lt;0-'Dashboard'!$B$11),"Reconciliation exception","OK")))),"")</f>
        <v/>
      </c>
    </row>
    <row r="342">
      <c r="A342" s="52" t="n"/>
      <c r="B342" s="30">
        <f>IFERROR(IF($A342="","",VLOOKUP(MOD($A342-DATE(2026,1,5),7),'Instructions'!$H$2:$I$8,2,0)),"")</f>
        <v/>
      </c>
      <c r="C342" s="31" t="n"/>
      <c r="D342" s="31" t="n"/>
      <c r="E342" s="32">
        <f>IFERROR(IF($A342="","",MAX(0,$C342-$D342)),"")</f>
        <v/>
      </c>
      <c r="F342" s="31" t="n"/>
      <c r="G342" s="31" t="n"/>
      <c r="H342" s="33">
        <f>IFERROR(IF($A342="","",$F342/$E342),"")</f>
        <v/>
      </c>
      <c r="I342" s="53" t="n"/>
      <c r="J342" s="53" t="n"/>
      <c r="K342" s="53" t="n"/>
      <c r="L342" s="53" t="n"/>
      <c r="M342" s="53" t="n"/>
      <c r="N342" s="53" t="n"/>
      <c r="O342" s="54">
        <f>IFERROR(IF($A342="","",SUM($I342:$N342)),"")</f>
        <v/>
      </c>
      <c r="P342" s="53" t="n"/>
      <c r="Q342" s="53" t="n"/>
      <c r="R342" s="54">
        <f>IFERROR(IF($A342="","",$O342-$P342+$Q342),"")</f>
        <v/>
      </c>
      <c r="S342" s="54">
        <f>IFERROR(IF($A342="","",SUM($J342:$K342)),"")</f>
        <v/>
      </c>
      <c r="T342" s="54">
        <f>IFERROR(IF($A342="","",SUM($L342:$N342)),"")</f>
        <v/>
      </c>
      <c r="U342" s="54">
        <f>IFERROR(IF($A342="","",$I342/$F342),"")</f>
        <v/>
      </c>
      <c r="V342" s="54">
        <f>IFERROR(IF($A342="","",$I342/$C342),"")</f>
        <v/>
      </c>
      <c r="W342" s="53" t="n"/>
      <c r="X342" s="53" t="n"/>
      <c r="Y342" s="53" t="n"/>
      <c r="Z342" s="54">
        <f>IFERROR(IF($A342="","",$W342*'Dashboard'!$B$12),"")</f>
        <v/>
      </c>
      <c r="AA342" s="54">
        <f>IFERROR(IF($A342="","",$Y342-$Z342),"")</f>
        <v/>
      </c>
      <c r="AB342" s="53" t="n"/>
      <c r="AC342" s="54">
        <f>IFERROR(IF($A342="","",$X342*'Dashboard'!$B$13),"")</f>
        <v/>
      </c>
      <c r="AD342" s="54">
        <f>IFERROR(IF($A342="","",$AB342-$AC342),"")</f>
        <v/>
      </c>
      <c r="AE342" s="53" t="n"/>
      <c r="AF342" s="53" t="n"/>
      <c r="AG342" s="54">
        <f>IFERROR(IF($A342="","",$AE342*'Dashboard'!$B$14),"")</f>
        <v/>
      </c>
      <c r="AH342" s="54">
        <f>IFERROR(IF($A342="","",$AF342-$AG342),"")</f>
        <v/>
      </c>
      <c r="AI342" s="54">
        <f>IFERROR(IF($A342="","",SUM($Y342,$AB342,$AF342)),"")</f>
        <v/>
      </c>
      <c r="AJ342" s="54">
        <f>IFERROR(IF($A342="","",$R342+$AI342),"")</f>
        <v/>
      </c>
      <c r="AK342" s="53" t="n"/>
      <c r="AL342" s="53" t="n"/>
      <c r="AM342" s="53" t="n"/>
      <c r="AN342" s="53" t="n"/>
      <c r="AO342" s="53" t="n"/>
      <c r="AP342" s="54">
        <f>IFERROR(IF($A342="","",SUM($AK342:$AO342)),"")</f>
        <v/>
      </c>
      <c r="AQ342" s="54">
        <f>IFERROR(IF($A342="","",$AP342-$AJ342),"")</f>
        <v/>
      </c>
      <c r="AR342" s="30">
        <f>IFERROR(IF($A342="","",IF(AND($AQ342&lt;='Dashboard'!$B$11,$AQ342&gt;=0-'Dashboard'!$B$11),"Balanced","Investigate")),"")</f>
        <v/>
      </c>
      <c r="AS342" s="36" t="n"/>
      <c r="AT342" s="36" t="n"/>
      <c r="AU342" s="36" t="n"/>
      <c r="AV342" s="52" t="n"/>
      <c r="AW342" s="36" t="n"/>
      <c r="AX342" s="37">
        <f>IFERROR(IF($A342="","",IF($AS342="","Missing preparer",IF($F342&gt;$E342,"Rooms sold exceed sellable rooms",IF(OR($AQ342&gt;'Dashboard'!$B$11,$AQ342&lt;0-'Dashboard'!$B$11),"Reconciliation exception","OK")))),"")</f>
        <v/>
      </c>
    </row>
    <row r="343">
      <c r="A343" s="52" t="n"/>
      <c r="B343" s="30">
        <f>IFERROR(IF($A343="","",VLOOKUP(MOD($A343-DATE(2026,1,5),7),'Instructions'!$H$2:$I$8,2,0)),"")</f>
        <v/>
      </c>
      <c r="C343" s="31" t="n"/>
      <c r="D343" s="31" t="n"/>
      <c r="E343" s="32">
        <f>IFERROR(IF($A343="","",MAX(0,$C343-$D343)),"")</f>
        <v/>
      </c>
      <c r="F343" s="31" t="n"/>
      <c r="G343" s="31" t="n"/>
      <c r="H343" s="33">
        <f>IFERROR(IF($A343="","",$F343/$E343),"")</f>
        <v/>
      </c>
      <c r="I343" s="53" t="n"/>
      <c r="J343" s="53" t="n"/>
      <c r="K343" s="53" t="n"/>
      <c r="L343" s="53" t="n"/>
      <c r="M343" s="53" t="n"/>
      <c r="N343" s="53" t="n"/>
      <c r="O343" s="54">
        <f>IFERROR(IF($A343="","",SUM($I343:$N343)),"")</f>
        <v/>
      </c>
      <c r="P343" s="53" t="n"/>
      <c r="Q343" s="53" t="n"/>
      <c r="R343" s="54">
        <f>IFERROR(IF($A343="","",$O343-$P343+$Q343),"")</f>
        <v/>
      </c>
      <c r="S343" s="54">
        <f>IFERROR(IF($A343="","",SUM($J343:$K343)),"")</f>
        <v/>
      </c>
      <c r="T343" s="54">
        <f>IFERROR(IF($A343="","",SUM($L343:$N343)),"")</f>
        <v/>
      </c>
      <c r="U343" s="54">
        <f>IFERROR(IF($A343="","",$I343/$F343),"")</f>
        <v/>
      </c>
      <c r="V343" s="54">
        <f>IFERROR(IF($A343="","",$I343/$C343),"")</f>
        <v/>
      </c>
      <c r="W343" s="53" t="n"/>
      <c r="X343" s="53" t="n"/>
      <c r="Y343" s="53" t="n"/>
      <c r="Z343" s="54">
        <f>IFERROR(IF($A343="","",$W343*'Dashboard'!$B$12),"")</f>
        <v/>
      </c>
      <c r="AA343" s="54">
        <f>IFERROR(IF($A343="","",$Y343-$Z343),"")</f>
        <v/>
      </c>
      <c r="AB343" s="53" t="n"/>
      <c r="AC343" s="54">
        <f>IFERROR(IF($A343="","",$X343*'Dashboard'!$B$13),"")</f>
        <v/>
      </c>
      <c r="AD343" s="54">
        <f>IFERROR(IF($A343="","",$AB343-$AC343),"")</f>
        <v/>
      </c>
      <c r="AE343" s="53" t="n"/>
      <c r="AF343" s="53" t="n"/>
      <c r="AG343" s="54">
        <f>IFERROR(IF($A343="","",$AE343*'Dashboard'!$B$14),"")</f>
        <v/>
      </c>
      <c r="AH343" s="54">
        <f>IFERROR(IF($A343="","",$AF343-$AG343),"")</f>
        <v/>
      </c>
      <c r="AI343" s="54">
        <f>IFERROR(IF($A343="","",SUM($Y343,$AB343,$AF343)),"")</f>
        <v/>
      </c>
      <c r="AJ343" s="54">
        <f>IFERROR(IF($A343="","",$R343+$AI343),"")</f>
        <v/>
      </c>
      <c r="AK343" s="53" t="n"/>
      <c r="AL343" s="53" t="n"/>
      <c r="AM343" s="53" t="n"/>
      <c r="AN343" s="53" t="n"/>
      <c r="AO343" s="53" t="n"/>
      <c r="AP343" s="54">
        <f>IFERROR(IF($A343="","",SUM($AK343:$AO343)),"")</f>
        <v/>
      </c>
      <c r="AQ343" s="54">
        <f>IFERROR(IF($A343="","",$AP343-$AJ343),"")</f>
        <v/>
      </c>
      <c r="AR343" s="30">
        <f>IFERROR(IF($A343="","",IF(AND($AQ343&lt;='Dashboard'!$B$11,$AQ343&gt;=0-'Dashboard'!$B$11),"Balanced","Investigate")),"")</f>
        <v/>
      </c>
      <c r="AS343" s="36" t="n"/>
      <c r="AT343" s="36" t="n"/>
      <c r="AU343" s="36" t="n"/>
      <c r="AV343" s="52" t="n"/>
      <c r="AW343" s="36" t="n"/>
      <c r="AX343" s="37">
        <f>IFERROR(IF($A343="","",IF($AS343="","Missing preparer",IF($F343&gt;$E343,"Rooms sold exceed sellable rooms",IF(OR($AQ343&gt;'Dashboard'!$B$11,$AQ343&lt;0-'Dashboard'!$B$11),"Reconciliation exception","OK")))),"")</f>
        <v/>
      </c>
    </row>
    <row r="344">
      <c r="A344" s="52" t="n"/>
      <c r="B344" s="30">
        <f>IFERROR(IF($A344="","",VLOOKUP(MOD($A344-DATE(2026,1,5),7),'Instructions'!$H$2:$I$8,2,0)),"")</f>
        <v/>
      </c>
      <c r="C344" s="31" t="n"/>
      <c r="D344" s="31" t="n"/>
      <c r="E344" s="32">
        <f>IFERROR(IF($A344="","",MAX(0,$C344-$D344)),"")</f>
        <v/>
      </c>
      <c r="F344" s="31" t="n"/>
      <c r="G344" s="31" t="n"/>
      <c r="H344" s="33">
        <f>IFERROR(IF($A344="","",$F344/$E344),"")</f>
        <v/>
      </c>
      <c r="I344" s="53" t="n"/>
      <c r="J344" s="53" t="n"/>
      <c r="K344" s="53" t="n"/>
      <c r="L344" s="53" t="n"/>
      <c r="M344" s="53" t="n"/>
      <c r="N344" s="53" t="n"/>
      <c r="O344" s="54">
        <f>IFERROR(IF($A344="","",SUM($I344:$N344)),"")</f>
        <v/>
      </c>
      <c r="P344" s="53" t="n"/>
      <c r="Q344" s="53" t="n"/>
      <c r="R344" s="54">
        <f>IFERROR(IF($A344="","",$O344-$P344+$Q344),"")</f>
        <v/>
      </c>
      <c r="S344" s="54">
        <f>IFERROR(IF($A344="","",SUM($J344:$K344)),"")</f>
        <v/>
      </c>
      <c r="T344" s="54">
        <f>IFERROR(IF($A344="","",SUM($L344:$N344)),"")</f>
        <v/>
      </c>
      <c r="U344" s="54">
        <f>IFERROR(IF($A344="","",$I344/$F344),"")</f>
        <v/>
      </c>
      <c r="V344" s="54">
        <f>IFERROR(IF($A344="","",$I344/$C344),"")</f>
        <v/>
      </c>
      <c r="W344" s="53" t="n"/>
      <c r="X344" s="53" t="n"/>
      <c r="Y344" s="53" t="n"/>
      <c r="Z344" s="54">
        <f>IFERROR(IF($A344="","",$W344*'Dashboard'!$B$12),"")</f>
        <v/>
      </c>
      <c r="AA344" s="54">
        <f>IFERROR(IF($A344="","",$Y344-$Z344),"")</f>
        <v/>
      </c>
      <c r="AB344" s="53" t="n"/>
      <c r="AC344" s="54">
        <f>IFERROR(IF($A344="","",$X344*'Dashboard'!$B$13),"")</f>
        <v/>
      </c>
      <c r="AD344" s="54">
        <f>IFERROR(IF($A344="","",$AB344-$AC344),"")</f>
        <v/>
      </c>
      <c r="AE344" s="53" t="n"/>
      <c r="AF344" s="53" t="n"/>
      <c r="AG344" s="54">
        <f>IFERROR(IF($A344="","",$AE344*'Dashboard'!$B$14),"")</f>
        <v/>
      </c>
      <c r="AH344" s="54">
        <f>IFERROR(IF($A344="","",$AF344-$AG344),"")</f>
        <v/>
      </c>
      <c r="AI344" s="54">
        <f>IFERROR(IF($A344="","",SUM($Y344,$AB344,$AF344)),"")</f>
        <v/>
      </c>
      <c r="AJ344" s="54">
        <f>IFERROR(IF($A344="","",$R344+$AI344),"")</f>
        <v/>
      </c>
      <c r="AK344" s="53" t="n"/>
      <c r="AL344" s="53" t="n"/>
      <c r="AM344" s="53" t="n"/>
      <c r="AN344" s="53" t="n"/>
      <c r="AO344" s="53" t="n"/>
      <c r="AP344" s="54">
        <f>IFERROR(IF($A344="","",SUM($AK344:$AO344)),"")</f>
        <v/>
      </c>
      <c r="AQ344" s="54">
        <f>IFERROR(IF($A344="","",$AP344-$AJ344),"")</f>
        <v/>
      </c>
      <c r="AR344" s="30">
        <f>IFERROR(IF($A344="","",IF(AND($AQ344&lt;='Dashboard'!$B$11,$AQ344&gt;=0-'Dashboard'!$B$11),"Balanced","Investigate")),"")</f>
        <v/>
      </c>
      <c r="AS344" s="36" t="n"/>
      <c r="AT344" s="36" t="n"/>
      <c r="AU344" s="36" t="n"/>
      <c r="AV344" s="52" t="n"/>
      <c r="AW344" s="36" t="n"/>
      <c r="AX344" s="37">
        <f>IFERROR(IF($A344="","",IF($AS344="","Missing preparer",IF($F344&gt;$E344,"Rooms sold exceed sellable rooms",IF(OR($AQ344&gt;'Dashboard'!$B$11,$AQ344&lt;0-'Dashboard'!$B$11),"Reconciliation exception","OK")))),"")</f>
        <v/>
      </c>
    </row>
    <row r="345">
      <c r="A345" s="52" t="n"/>
      <c r="B345" s="30">
        <f>IFERROR(IF($A345="","",VLOOKUP(MOD($A345-DATE(2026,1,5),7),'Instructions'!$H$2:$I$8,2,0)),"")</f>
        <v/>
      </c>
      <c r="C345" s="31" t="n"/>
      <c r="D345" s="31" t="n"/>
      <c r="E345" s="32">
        <f>IFERROR(IF($A345="","",MAX(0,$C345-$D345)),"")</f>
        <v/>
      </c>
      <c r="F345" s="31" t="n"/>
      <c r="G345" s="31" t="n"/>
      <c r="H345" s="33">
        <f>IFERROR(IF($A345="","",$F345/$E345),"")</f>
        <v/>
      </c>
      <c r="I345" s="53" t="n"/>
      <c r="J345" s="53" t="n"/>
      <c r="K345" s="53" t="n"/>
      <c r="L345" s="53" t="n"/>
      <c r="M345" s="53" t="n"/>
      <c r="N345" s="53" t="n"/>
      <c r="O345" s="54">
        <f>IFERROR(IF($A345="","",SUM($I345:$N345)),"")</f>
        <v/>
      </c>
      <c r="P345" s="53" t="n"/>
      <c r="Q345" s="53" t="n"/>
      <c r="R345" s="54">
        <f>IFERROR(IF($A345="","",$O345-$P345+$Q345),"")</f>
        <v/>
      </c>
      <c r="S345" s="54">
        <f>IFERROR(IF($A345="","",SUM($J345:$K345)),"")</f>
        <v/>
      </c>
      <c r="T345" s="54">
        <f>IFERROR(IF($A345="","",SUM($L345:$N345)),"")</f>
        <v/>
      </c>
      <c r="U345" s="54">
        <f>IFERROR(IF($A345="","",$I345/$F345),"")</f>
        <v/>
      </c>
      <c r="V345" s="54">
        <f>IFERROR(IF($A345="","",$I345/$C345),"")</f>
        <v/>
      </c>
      <c r="W345" s="53" t="n"/>
      <c r="X345" s="53" t="n"/>
      <c r="Y345" s="53" t="n"/>
      <c r="Z345" s="54">
        <f>IFERROR(IF($A345="","",$W345*'Dashboard'!$B$12),"")</f>
        <v/>
      </c>
      <c r="AA345" s="54">
        <f>IFERROR(IF($A345="","",$Y345-$Z345),"")</f>
        <v/>
      </c>
      <c r="AB345" s="53" t="n"/>
      <c r="AC345" s="54">
        <f>IFERROR(IF($A345="","",$X345*'Dashboard'!$B$13),"")</f>
        <v/>
      </c>
      <c r="AD345" s="54">
        <f>IFERROR(IF($A345="","",$AB345-$AC345),"")</f>
        <v/>
      </c>
      <c r="AE345" s="53" t="n"/>
      <c r="AF345" s="53" t="n"/>
      <c r="AG345" s="54">
        <f>IFERROR(IF($A345="","",$AE345*'Dashboard'!$B$14),"")</f>
        <v/>
      </c>
      <c r="AH345" s="54">
        <f>IFERROR(IF($A345="","",$AF345-$AG345),"")</f>
        <v/>
      </c>
      <c r="AI345" s="54">
        <f>IFERROR(IF($A345="","",SUM($Y345,$AB345,$AF345)),"")</f>
        <v/>
      </c>
      <c r="AJ345" s="54">
        <f>IFERROR(IF($A345="","",$R345+$AI345),"")</f>
        <v/>
      </c>
      <c r="AK345" s="53" t="n"/>
      <c r="AL345" s="53" t="n"/>
      <c r="AM345" s="53" t="n"/>
      <c r="AN345" s="53" t="n"/>
      <c r="AO345" s="53" t="n"/>
      <c r="AP345" s="54">
        <f>IFERROR(IF($A345="","",SUM($AK345:$AO345)),"")</f>
        <v/>
      </c>
      <c r="AQ345" s="54">
        <f>IFERROR(IF($A345="","",$AP345-$AJ345),"")</f>
        <v/>
      </c>
      <c r="AR345" s="30">
        <f>IFERROR(IF($A345="","",IF(AND($AQ345&lt;='Dashboard'!$B$11,$AQ345&gt;=0-'Dashboard'!$B$11),"Balanced","Investigate")),"")</f>
        <v/>
      </c>
      <c r="AS345" s="36" t="n"/>
      <c r="AT345" s="36" t="n"/>
      <c r="AU345" s="36" t="n"/>
      <c r="AV345" s="52" t="n"/>
      <c r="AW345" s="36" t="n"/>
      <c r="AX345" s="37">
        <f>IFERROR(IF($A345="","",IF($AS345="","Missing preparer",IF($F345&gt;$E345,"Rooms sold exceed sellable rooms",IF(OR($AQ345&gt;'Dashboard'!$B$11,$AQ345&lt;0-'Dashboard'!$B$11),"Reconciliation exception","OK")))),"")</f>
        <v/>
      </c>
    </row>
    <row r="346">
      <c r="A346" s="52" t="n"/>
      <c r="B346" s="30">
        <f>IFERROR(IF($A346="","",VLOOKUP(MOD($A346-DATE(2026,1,5),7),'Instructions'!$H$2:$I$8,2,0)),"")</f>
        <v/>
      </c>
      <c r="C346" s="31" t="n"/>
      <c r="D346" s="31" t="n"/>
      <c r="E346" s="32">
        <f>IFERROR(IF($A346="","",MAX(0,$C346-$D346)),"")</f>
        <v/>
      </c>
      <c r="F346" s="31" t="n"/>
      <c r="G346" s="31" t="n"/>
      <c r="H346" s="33">
        <f>IFERROR(IF($A346="","",$F346/$E346),"")</f>
        <v/>
      </c>
      <c r="I346" s="53" t="n"/>
      <c r="J346" s="53" t="n"/>
      <c r="K346" s="53" t="n"/>
      <c r="L346" s="53" t="n"/>
      <c r="M346" s="53" t="n"/>
      <c r="N346" s="53" t="n"/>
      <c r="O346" s="54">
        <f>IFERROR(IF($A346="","",SUM($I346:$N346)),"")</f>
        <v/>
      </c>
      <c r="P346" s="53" t="n"/>
      <c r="Q346" s="53" t="n"/>
      <c r="R346" s="54">
        <f>IFERROR(IF($A346="","",$O346-$P346+$Q346),"")</f>
        <v/>
      </c>
      <c r="S346" s="54">
        <f>IFERROR(IF($A346="","",SUM($J346:$K346)),"")</f>
        <v/>
      </c>
      <c r="T346" s="54">
        <f>IFERROR(IF($A346="","",SUM($L346:$N346)),"")</f>
        <v/>
      </c>
      <c r="U346" s="54">
        <f>IFERROR(IF($A346="","",$I346/$F346),"")</f>
        <v/>
      </c>
      <c r="V346" s="54">
        <f>IFERROR(IF($A346="","",$I346/$C346),"")</f>
        <v/>
      </c>
      <c r="W346" s="53" t="n"/>
      <c r="X346" s="53" t="n"/>
      <c r="Y346" s="53" t="n"/>
      <c r="Z346" s="54">
        <f>IFERROR(IF($A346="","",$W346*'Dashboard'!$B$12),"")</f>
        <v/>
      </c>
      <c r="AA346" s="54">
        <f>IFERROR(IF($A346="","",$Y346-$Z346),"")</f>
        <v/>
      </c>
      <c r="AB346" s="53" t="n"/>
      <c r="AC346" s="54">
        <f>IFERROR(IF($A346="","",$X346*'Dashboard'!$B$13),"")</f>
        <v/>
      </c>
      <c r="AD346" s="54">
        <f>IFERROR(IF($A346="","",$AB346-$AC346),"")</f>
        <v/>
      </c>
      <c r="AE346" s="53" t="n"/>
      <c r="AF346" s="53" t="n"/>
      <c r="AG346" s="54">
        <f>IFERROR(IF($A346="","",$AE346*'Dashboard'!$B$14),"")</f>
        <v/>
      </c>
      <c r="AH346" s="54">
        <f>IFERROR(IF($A346="","",$AF346-$AG346),"")</f>
        <v/>
      </c>
      <c r="AI346" s="54">
        <f>IFERROR(IF($A346="","",SUM($Y346,$AB346,$AF346)),"")</f>
        <v/>
      </c>
      <c r="AJ346" s="54">
        <f>IFERROR(IF($A346="","",$R346+$AI346),"")</f>
        <v/>
      </c>
      <c r="AK346" s="53" t="n"/>
      <c r="AL346" s="53" t="n"/>
      <c r="AM346" s="53" t="n"/>
      <c r="AN346" s="53" t="n"/>
      <c r="AO346" s="53" t="n"/>
      <c r="AP346" s="54">
        <f>IFERROR(IF($A346="","",SUM($AK346:$AO346)),"")</f>
        <v/>
      </c>
      <c r="AQ346" s="54">
        <f>IFERROR(IF($A346="","",$AP346-$AJ346),"")</f>
        <v/>
      </c>
      <c r="AR346" s="30">
        <f>IFERROR(IF($A346="","",IF(AND($AQ346&lt;='Dashboard'!$B$11,$AQ346&gt;=0-'Dashboard'!$B$11),"Balanced","Investigate")),"")</f>
        <v/>
      </c>
      <c r="AS346" s="36" t="n"/>
      <c r="AT346" s="36" t="n"/>
      <c r="AU346" s="36" t="n"/>
      <c r="AV346" s="52" t="n"/>
      <c r="AW346" s="36" t="n"/>
      <c r="AX346" s="37">
        <f>IFERROR(IF($A346="","",IF($AS346="","Missing preparer",IF($F346&gt;$E346,"Rooms sold exceed sellable rooms",IF(OR($AQ346&gt;'Dashboard'!$B$11,$AQ346&lt;0-'Dashboard'!$B$11),"Reconciliation exception","OK")))),"")</f>
        <v/>
      </c>
    </row>
    <row r="347">
      <c r="A347" s="52" t="n"/>
      <c r="B347" s="30">
        <f>IFERROR(IF($A347="","",VLOOKUP(MOD($A347-DATE(2026,1,5),7),'Instructions'!$H$2:$I$8,2,0)),"")</f>
        <v/>
      </c>
      <c r="C347" s="31" t="n"/>
      <c r="D347" s="31" t="n"/>
      <c r="E347" s="32">
        <f>IFERROR(IF($A347="","",MAX(0,$C347-$D347)),"")</f>
        <v/>
      </c>
      <c r="F347" s="31" t="n"/>
      <c r="G347" s="31" t="n"/>
      <c r="H347" s="33">
        <f>IFERROR(IF($A347="","",$F347/$E347),"")</f>
        <v/>
      </c>
      <c r="I347" s="53" t="n"/>
      <c r="J347" s="53" t="n"/>
      <c r="K347" s="53" t="n"/>
      <c r="L347" s="53" t="n"/>
      <c r="M347" s="53" t="n"/>
      <c r="N347" s="53" t="n"/>
      <c r="O347" s="54">
        <f>IFERROR(IF($A347="","",SUM($I347:$N347)),"")</f>
        <v/>
      </c>
      <c r="P347" s="53" t="n"/>
      <c r="Q347" s="53" t="n"/>
      <c r="R347" s="54">
        <f>IFERROR(IF($A347="","",$O347-$P347+$Q347),"")</f>
        <v/>
      </c>
      <c r="S347" s="54">
        <f>IFERROR(IF($A347="","",SUM($J347:$K347)),"")</f>
        <v/>
      </c>
      <c r="T347" s="54">
        <f>IFERROR(IF($A347="","",SUM($L347:$N347)),"")</f>
        <v/>
      </c>
      <c r="U347" s="54">
        <f>IFERROR(IF($A347="","",$I347/$F347),"")</f>
        <v/>
      </c>
      <c r="V347" s="54">
        <f>IFERROR(IF($A347="","",$I347/$C347),"")</f>
        <v/>
      </c>
      <c r="W347" s="53" t="n"/>
      <c r="X347" s="53" t="n"/>
      <c r="Y347" s="53" t="n"/>
      <c r="Z347" s="54">
        <f>IFERROR(IF($A347="","",$W347*'Dashboard'!$B$12),"")</f>
        <v/>
      </c>
      <c r="AA347" s="54">
        <f>IFERROR(IF($A347="","",$Y347-$Z347),"")</f>
        <v/>
      </c>
      <c r="AB347" s="53" t="n"/>
      <c r="AC347" s="54">
        <f>IFERROR(IF($A347="","",$X347*'Dashboard'!$B$13),"")</f>
        <v/>
      </c>
      <c r="AD347" s="54">
        <f>IFERROR(IF($A347="","",$AB347-$AC347),"")</f>
        <v/>
      </c>
      <c r="AE347" s="53" t="n"/>
      <c r="AF347" s="53" t="n"/>
      <c r="AG347" s="54">
        <f>IFERROR(IF($A347="","",$AE347*'Dashboard'!$B$14),"")</f>
        <v/>
      </c>
      <c r="AH347" s="54">
        <f>IFERROR(IF($A347="","",$AF347-$AG347),"")</f>
        <v/>
      </c>
      <c r="AI347" s="54">
        <f>IFERROR(IF($A347="","",SUM($Y347,$AB347,$AF347)),"")</f>
        <v/>
      </c>
      <c r="AJ347" s="54">
        <f>IFERROR(IF($A347="","",$R347+$AI347),"")</f>
        <v/>
      </c>
      <c r="AK347" s="53" t="n"/>
      <c r="AL347" s="53" t="n"/>
      <c r="AM347" s="53" t="n"/>
      <c r="AN347" s="53" t="n"/>
      <c r="AO347" s="53" t="n"/>
      <c r="AP347" s="54">
        <f>IFERROR(IF($A347="","",SUM($AK347:$AO347)),"")</f>
        <v/>
      </c>
      <c r="AQ347" s="54">
        <f>IFERROR(IF($A347="","",$AP347-$AJ347),"")</f>
        <v/>
      </c>
      <c r="AR347" s="30">
        <f>IFERROR(IF($A347="","",IF(AND($AQ347&lt;='Dashboard'!$B$11,$AQ347&gt;=0-'Dashboard'!$B$11),"Balanced","Investigate")),"")</f>
        <v/>
      </c>
      <c r="AS347" s="36" t="n"/>
      <c r="AT347" s="36" t="n"/>
      <c r="AU347" s="36" t="n"/>
      <c r="AV347" s="52" t="n"/>
      <c r="AW347" s="36" t="n"/>
      <c r="AX347" s="37">
        <f>IFERROR(IF($A347="","",IF($AS347="","Missing preparer",IF($F347&gt;$E347,"Rooms sold exceed sellable rooms",IF(OR($AQ347&gt;'Dashboard'!$B$11,$AQ347&lt;0-'Dashboard'!$B$11),"Reconciliation exception","OK")))),"")</f>
        <v/>
      </c>
    </row>
    <row r="348">
      <c r="A348" s="52" t="n"/>
      <c r="B348" s="30">
        <f>IFERROR(IF($A348="","",VLOOKUP(MOD($A348-DATE(2026,1,5),7),'Instructions'!$H$2:$I$8,2,0)),"")</f>
        <v/>
      </c>
      <c r="C348" s="31" t="n"/>
      <c r="D348" s="31" t="n"/>
      <c r="E348" s="32">
        <f>IFERROR(IF($A348="","",MAX(0,$C348-$D348)),"")</f>
        <v/>
      </c>
      <c r="F348" s="31" t="n"/>
      <c r="G348" s="31" t="n"/>
      <c r="H348" s="33">
        <f>IFERROR(IF($A348="","",$F348/$E348),"")</f>
        <v/>
      </c>
      <c r="I348" s="53" t="n"/>
      <c r="J348" s="53" t="n"/>
      <c r="K348" s="53" t="n"/>
      <c r="L348" s="53" t="n"/>
      <c r="M348" s="53" t="n"/>
      <c r="N348" s="53" t="n"/>
      <c r="O348" s="54">
        <f>IFERROR(IF($A348="","",SUM($I348:$N348)),"")</f>
        <v/>
      </c>
      <c r="P348" s="53" t="n"/>
      <c r="Q348" s="53" t="n"/>
      <c r="R348" s="54">
        <f>IFERROR(IF($A348="","",$O348-$P348+$Q348),"")</f>
        <v/>
      </c>
      <c r="S348" s="54">
        <f>IFERROR(IF($A348="","",SUM($J348:$K348)),"")</f>
        <v/>
      </c>
      <c r="T348" s="54">
        <f>IFERROR(IF($A348="","",SUM($L348:$N348)),"")</f>
        <v/>
      </c>
      <c r="U348" s="54">
        <f>IFERROR(IF($A348="","",$I348/$F348),"")</f>
        <v/>
      </c>
      <c r="V348" s="54">
        <f>IFERROR(IF($A348="","",$I348/$C348),"")</f>
        <v/>
      </c>
      <c r="W348" s="53" t="n"/>
      <c r="X348" s="53" t="n"/>
      <c r="Y348" s="53" t="n"/>
      <c r="Z348" s="54">
        <f>IFERROR(IF($A348="","",$W348*'Dashboard'!$B$12),"")</f>
        <v/>
      </c>
      <c r="AA348" s="54">
        <f>IFERROR(IF($A348="","",$Y348-$Z348),"")</f>
        <v/>
      </c>
      <c r="AB348" s="53" t="n"/>
      <c r="AC348" s="54">
        <f>IFERROR(IF($A348="","",$X348*'Dashboard'!$B$13),"")</f>
        <v/>
      </c>
      <c r="AD348" s="54">
        <f>IFERROR(IF($A348="","",$AB348-$AC348),"")</f>
        <v/>
      </c>
      <c r="AE348" s="53" t="n"/>
      <c r="AF348" s="53" t="n"/>
      <c r="AG348" s="54">
        <f>IFERROR(IF($A348="","",$AE348*'Dashboard'!$B$14),"")</f>
        <v/>
      </c>
      <c r="AH348" s="54">
        <f>IFERROR(IF($A348="","",$AF348-$AG348),"")</f>
        <v/>
      </c>
      <c r="AI348" s="54">
        <f>IFERROR(IF($A348="","",SUM($Y348,$AB348,$AF348)),"")</f>
        <v/>
      </c>
      <c r="AJ348" s="54">
        <f>IFERROR(IF($A348="","",$R348+$AI348),"")</f>
        <v/>
      </c>
      <c r="AK348" s="53" t="n"/>
      <c r="AL348" s="53" t="n"/>
      <c r="AM348" s="53" t="n"/>
      <c r="AN348" s="53" t="n"/>
      <c r="AO348" s="53" t="n"/>
      <c r="AP348" s="54">
        <f>IFERROR(IF($A348="","",SUM($AK348:$AO348)),"")</f>
        <v/>
      </c>
      <c r="AQ348" s="54">
        <f>IFERROR(IF($A348="","",$AP348-$AJ348),"")</f>
        <v/>
      </c>
      <c r="AR348" s="30">
        <f>IFERROR(IF($A348="","",IF(AND($AQ348&lt;='Dashboard'!$B$11,$AQ348&gt;=0-'Dashboard'!$B$11),"Balanced","Investigate")),"")</f>
        <v/>
      </c>
      <c r="AS348" s="36" t="n"/>
      <c r="AT348" s="36" t="n"/>
      <c r="AU348" s="36" t="n"/>
      <c r="AV348" s="52" t="n"/>
      <c r="AW348" s="36" t="n"/>
      <c r="AX348" s="37">
        <f>IFERROR(IF($A348="","",IF($AS348="","Missing preparer",IF($F348&gt;$E348,"Rooms sold exceed sellable rooms",IF(OR($AQ348&gt;'Dashboard'!$B$11,$AQ348&lt;0-'Dashboard'!$B$11),"Reconciliation exception","OK")))),"")</f>
        <v/>
      </c>
    </row>
    <row r="349">
      <c r="A349" s="52" t="n"/>
      <c r="B349" s="30">
        <f>IFERROR(IF($A349="","",VLOOKUP(MOD($A349-DATE(2026,1,5),7),'Instructions'!$H$2:$I$8,2,0)),"")</f>
        <v/>
      </c>
      <c r="C349" s="31" t="n"/>
      <c r="D349" s="31" t="n"/>
      <c r="E349" s="32">
        <f>IFERROR(IF($A349="","",MAX(0,$C349-$D349)),"")</f>
        <v/>
      </c>
      <c r="F349" s="31" t="n"/>
      <c r="G349" s="31" t="n"/>
      <c r="H349" s="33">
        <f>IFERROR(IF($A349="","",$F349/$E349),"")</f>
        <v/>
      </c>
      <c r="I349" s="53" t="n"/>
      <c r="J349" s="53" t="n"/>
      <c r="K349" s="53" t="n"/>
      <c r="L349" s="53" t="n"/>
      <c r="M349" s="53" t="n"/>
      <c r="N349" s="53" t="n"/>
      <c r="O349" s="54">
        <f>IFERROR(IF($A349="","",SUM($I349:$N349)),"")</f>
        <v/>
      </c>
      <c r="P349" s="53" t="n"/>
      <c r="Q349" s="53" t="n"/>
      <c r="R349" s="54">
        <f>IFERROR(IF($A349="","",$O349-$P349+$Q349),"")</f>
        <v/>
      </c>
      <c r="S349" s="54">
        <f>IFERROR(IF($A349="","",SUM($J349:$K349)),"")</f>
        <v/>
      </c>
      <c r="T349" s="54">
        <f>IFERROR(IF($A349="","",SUM($L349:$N349)),"")</f>
        <v/>
      </c>
      <c r="U349" s="54">
        <f>IFERROR(IF($A349="","",$I349/$F349),"")</f>
        <v/>
      </c>
      <c r="V349" s="54">
        <f>IFERROR(IF($A349="","",$I349/$C349),"")</f>
        <v/>
      </c>
      <c r="W349" s="53" t="n"/>
      <c r="X349" s="53" t="n"/>
      <c r="Y349" s="53" t="n"/>
      <c r="Z349" s="54">
        <f>IFERROR(IF($A349="","",$W349*'Dashboard'!$B$12),"")</f>
        <v/>
      </c>
      <c r="AA349" s="54">
        <f>IFERROR(IF($A349="","",$Y349-$Z349),"")</f>
        <v/>
      </c>
      <c r="AB349" s="53" t="n"/>
      <c r="AC349" s="54">
        <f>IFERROR(IF($A349="","",$X349*'Dashboard'!$B$13),"")</f>
        <v/>
      </c>
      <c r="AD349" s="54">
        <f>IFERROR(IF($A349="","",$AB349-$AC349),"")</f>
        <v/>
      </c>
      <c r="AE349" s="53" t="n"/>
      <c r="AF349" s="53" t="n"/>
      <c r="AG349" s="54">
        <f>IFERROR(IF($A349="","",$AE349*'Dashboard'!$B$14),"")</f>
        <v/>
      </c>
      <c r="AH349" s="54">
        <f>IFERROR(IF($A349="","",$AF349-$AG349),"")</f>
        <v/>
      </c>
      <c r="AI349" s="54">
        <f>IFERROR(IF($A349="","",SUM($Y349,$AB349,$AF349)),"")</f>
        <v/>
      </c>
      <c r="AJ349" s="54">
        <f>IFERROR(IF($A349="","",$R349+$AI349),"")</f>
        <v/>
      </c>
      <c r="AK349" s="53" t="n"/>
      <c r="AL349" s="53" t="n"/>
      <c r="AM349" s="53" t="n"/>
      <c r="AN349" s="53" t="n"/>
      <c r="AO349" s="53" t="n"/>
      <c r="AP349" s="54">
        <f>IFERROR(IF($A349="","",SUM($AK349:$AO349)),"")</f>
        <v/>
      </c>
      <c r="AQ349" s="54">
        <f>IFERROR(IF($A349="","",$AP349-$AJ349),"")</f>
        <v/>
      </c>
      <c r="AR349" s="30">
        <f>IFERROR(IF($A349="","",IF(AND($AQ349&lt;='Dashboard'!$B$11,$AQ349&gt;=0-'Dashboard'!$B$11),"Balanced","Investigate")),"")</f>
        <v/>
      </c>
      <c r="AS349" s="36" t="n"/>
      <c r="AT349" s="36" t="n"/>
      <c r="AU349" s="36" t="n"/>
      <c r="AV349" s="52" t="n"/>
      <c r="AW349" s="36" t="n"/>
      <c r="AX349" s="37">
        <f>IFERROR(IF($A349="","",IF($AS349="","Missing preparer",IF($F349&gt;$E349,"Rooms sold exceed sellable rooms",IF(OR($AQ349&gt;'Dashboard'!$B$11,$AQ349&lt;0-'Dashboard'!$B$11),"Reconciliation exception","OK")))),"")</f>
        <v/>
      </c>
    </row>
    <row r="350">
      <c r="A350" s="52" t="n"/>
      <c r="B350" s="30">
        <f>IFERROR(IF($A350="","",VLOOKUP(MOD($A350-DATE(2026,1,5),7),'Instructions'!$H$2:$I$8,2,0)),"")</f>
        <v/>
      </c>
      <c r="C350" s="31" t="n"/>
      <c r="D350" s="31" t="n"/>
      <c r="E350" s="32">
        <f>IFERROR(IF($A350="","",MAX(0,$C350-$D350)),"")</f>
        <v/>
      </c>
      <c r="F350" s="31" t="n"/>
      <c r="G350" s="31" t="n"/>
      <c r="H350" s="33">
        <f>IFERROR(IF($A350="","",$F350/$E350),"")</f>
        <v/>
      </c>
      <c r="I350" s="53" t="n"/>
      <c r="J350" s="53" t="n"/>
      <c r="K350" s="53" t="n"/>
      <c r="L350" s="53" t="n"/>
      <c r="M350" s="53" t="n"/>
      <c r="N350" s="53" t="n"/>
      <c r="O350" s="54">
        <f>IFERROR(IF($A350="","",SUM($I350:$N350)),"")</f>
        <v/>
      </c>
      <c r="P350" s="53" t="n"/>
      <c r="Q350" s="53" t="n"/>
      <c r="R350" s="54">
        <f>IFERROR(IF($A350="","",$O350-$P350+$Q350),"")</f>
        <v/>
      </c>
      <c r="S350" s="54">
        <f>IFERROR(IF($A350="","",SUM($J350:$K350)),"")</f>
        <v/>
      </c>
      <c r="T350" s="54">
        <f>IFERROR(IF($A350="","",SUM($L350:$N350)),"")</f>
        <v/>
      </c>
      <c r="U350" s="54">
        <f>IFERROR(IF($A350="","",$I350/$F350),"")</f>
        <v/>
      </c>
      <c r="V350" s="54">
        <f>IFERROR(IF($A350="","",$I350/$C350),"")</f>
        <v/>
      </c>
      <c r="W350" s="53" t="n"/>
      <c r="X350" s="53" t="n"/>
      <c r="Y350" s="53" t="n"/>
      <c r="Z350" s="54">
        <f>IFERROR(IF($A350="","",$W350*'Dashboard'!$B$12),"")</f>
        <v/>
      </c>
      <c r="AA350" s="54">
        <f>IFERROR(IF($A350="","",$Y350-$Z350),"")</f>
        <v/>
      </c>
      <c r="AB350" s="53" t="n"/>
      <c r="AC350" s="54">
        <f>IFERROR(IF($A350="","",$X350*'Dashboard'!$B$13),"")</f>
        <v/>
      </c>
      <c r="AD350" s="54">
        <f>IFERROR(IF($A350="","",$AB350-$AC350),"")</f>
        <v/>
      </c>
      <c r="AE350" s="53" t="n"/>
      <c r="AF350" s="53" t="n"/>
      <c r="AG350" s="54">
        <f>IFERROR(IF($A350="","",$AE350*'Dashboard'!$B$14),"")</f>
        <v/>
      </c>
      <c r="AH350" s="54">
        <f>IFERROR(IF($A350="","",$AF350-$AG350),"")</f>
        <v/>
      </c>
      <c r="AI350" s="54">
        <f>IFERROR(IF($A350="","",SUM($Y350,$AB350,$AF350)),"")</f>
        <v/>
      </c>
      <c r="AJ350" s="54">
        <f>IFERROR(IF($A350="","",$R350+$AI350),"")</f>
        <v/>
      </c>
      <c r="AK350" s="53" t="n"/>
      <c r="AL350" s="53" t="n"/>
      <c r="AM350" s="53" t="n"/>
      <c r="AN350" s="53" t="n"/>
      <c r="AO350" s="53" t="n"/>
      <c r="AP350" s="54">
        <f>IFERROR(IF($A350="","",SUM($AK350:$AO350)),"")</f>
        <v/>
      </c>
      <c r="AQ350" s="54">
        <f>IFERROR(IF($A350="","",$AP350-$AJ350),"")</f>
        <v/>
      </c>
      <c r="AR350" s="30">
        <f>IFERROR(IF($A350="","",IF(AND($AQ350&lt;='Dashboard'!$B$11,$AQ350&gt;=0-'Dashboard'!$B$11),"Balanced","Investigate")),"")</f>
        <v/>
      </c>
      <c r="AS350" s="36" t="n"/>
      <c r="AT350" s="36" t="n"/>
      <c r="AU350" s="36" t="n"/>
      <c r="AV350" s="52" t="n"/>
      <c r="AW350" s="36" t="n"/>
      <c r="AX350" s="37">
        <f>IFERROR(IF($A350="","",IF($AS350="","Missing preparer",IF($F350&gt;$E350,"Rooms sold exceed sellable rooms",IF(OR($AQ350&gt;'Dashboard'!$B$11,$AQ350&lt;0-'Dashboard'!$B$11),"Reconciliation exception","OK")))),"")</f>
        <v/>
      </c>
    </row>
    <row r="351">
      <c r="A351" s="52" t="n"/>
      <c r="B351" s="30">
        <f>IFERROR(IF($A351="","",VLOOKUP(MOD($A351-DATE(2026,1,5),7),'Instructions'!$H$2:$I$8,2,0)),"")</f>
        <v/>
      </c>
      <c r="C351" s="31" t="n"/>
      <c r="D351" s="31" t="n"/>
      <c r="E351" s="32">
        <f>IFERROR(IF($A351="","",MAX(0,$C351-$D351)),"")</f>
        <v/>
      </c>
      <c r="F351" s="31" t="n"/>
      <c r="G351" s="31" t="n"/>
      <c r="H351" s="33">
        <f>IFERROR(IF($A351="","",$F351/$E351),"")</f>
        <v/>
      </c>
      <c r="I351" s="53" t="n"/>
      <c r="J351" s="53" t="n"/>
      <c r="K351" s="53" t="n"/>
      <c r="L351" s="53" t="n"/>
      <c r="M351" s="53" t="n"/>
      <c r="N351" s="53" t="n"/>
      <c r="O351" s="54">
        <f>IFERROR(IF($A351="","",SUM($I351:$N351)),"")</f>
        <v/>
      </c>
      <c r="P351" s="53" t="n"/>
      <c r="Q351" s="53" t="n"/>
      <c r="R351" s="54">
        <f>IFERROR(IF($A351="","",$O351-$P351+$Q351),"")</f>
        <v/>
      </c>
      <c r="S351" s="54">
        <f>IFERROR(IF($A351="","",SUM($J351:$K351)),"")</f>
        <v/>
      </c>
      <c r="T351" s="54">
        <f>IFERROR(IF($A351="","",SUM($L351:$N351)),"")</f>
        <v/>
      </c>
      <c r="U351" s="54">
        <f>IFERROR(IF($A351="","",$I351/$F351),"")</f>
        <v/>
      </c>
      <c r="V351" s="54">
        <f>IFERROR(IF($A351="","",$I351/$C351),"")</f>
        <v/>
      </c>
      <c r="W351" s="53" t="n"/>
      <c r="X351" s="53" t="n"/>
      <c r="Y351" s="53" t="n"/>
      <c r="Z351" s="54">
        <f>IFERROR(IF($A351="","",$W351*'Dashboard'!$B$12),"")</f>
        <v/>
      </c>
      <c r="AA351" s="54">
        <f>IFERROR(IF($A351="","",$Y351-$Z351),"")</f>
        <v/>
      </c>
      <c r="AB351" s="53" t="n"/>
      <c r="AC351" s="54">
        <f>IFERROR(IF($A351="","",$X351*'Dashboard'!$B$13),"")</f>
        <v/>
      </c>
      <c r="AD351" s="54">
        <f>IFERROR(IF($A351="","",$AB351-$AC351),"")</f>
        <v/>
      </c>
      <c r="AE351" s="53" t="n"/>
      <c r="AF351" s="53" t="n"/>
      <c r="AG351" s="54">
        <f>IFERROR(IF($A351="","",$AE351*'Dashboard'!$B$14),"")</f>
        <v/>
      </c>
      <c r="AH351" s="54">
        <f>IFERROR(IF($A351="","",$AF351-$AG351),"")</f>
        <v/>
      </c>
      <c r="AI351" s="54">
        <f>IFERROR(IF($A351="","",SUM($Y351,$AB351,$AF351)),"")</f>
        <v/>
      </c>
      <c r="AJ351" s="54">
        <f>IFERROR(IF($A351="","",$R351+$AI351),"")</f>
        <v/>
      </c>
      <c r="AK351" s="53" t="n"/>
      <c r="AL351" s="53" t="n"/>
      <c r="AM351" s="53" t="n"/>
      <c r="AN351" s="53" t="n"/>
      <c r="AO351" s="53" t="n"/>
      <c r="AP351" s="54">
        <f>IFERROR(IF($A351="","",SUM($AK351:$AO351)),"")</f>
        <v/>
      </c>
      <c r="AQ351" s="54">
        <f>IFERROR(IF($A351="","",$AP351-$AJ351),"")</f>
        <v/>
      </c>
      <c r="AR351" s="30">
        <f>IFERROR(IF($A351="","",IF(AND($AQ351&lt;='Dashboard'!$B$11,$AQ351&gt;=0-'Dashboard'!$B$11),"Balanced","Investigate")),"")</f>
        <v/>
      </c>
      <c r="AS351" s="36" t="n"/>
      <c r="AT351" s="36" t="n"/>
      <c r="AU351" s="36" t="n"/>
      <c r="AV351" s="52" t="n"/>
      <c r="AW351" s="36" t="n"/>
      <c r="AX351" s="37">
        <f>IFERROR(IF($A351="","",IF($AS351="","Missing preparer",IF($F351&gt;$E351,"Rooms sold exceed sellable rooms",IF(OR($AQ351&gt;'Dashboard'!$B$11,$AQ351&lt;0-'Dashboard'!$B$11),"Reconciliation exception","OK")))),"")</f>
        <v/>
      </c>
    </row>
    <row r="352">
      <c r="A352" s="52" t="n"/>
      <c r="B352" s="30">
        <f>IFERROR(IF($A352="","",VLOOKUP(MOD($A352-DATE(2026,1,5),7),'Instructions'!$H$2:$I$8,2,0)),"")</f>
        <v/>
      </c>
      <c r="C352" s="31" t="n"/>
      <c r="D352" s="31" t="n"/>
      <c r="E352" s="32">
        <f>IFERROR(IF($A352="","",MAX(0,$C352-$D352)),"")</f>
        <v/>
      </c>
      <c r="F352" s="31" t="n"/>
      <c r="G352" s="31" t="n"/>
      <c r="H352" s="33">
        <f>IFERROR(IF($A352="","",$F352/$E352),"")</f>
        <v/>
      </c>
      <c r="I352" s="53" t="n"/>
      <c r="J352" s="53" t="n"/>
      <c r="K352" s="53" t="n"/>
      <c r="L352" s="53" t="n"/>
      <c r="M352" s="53" t="n"/>
      <c r="N352" s="53" t="n"/>
      <c r="O352" s="54">
        <f>IFERROR(IF($A352="","",SUM($I352:$N352)),"")</f>
        <v/>
      </c>
      <c r="P352" s="53" t="n"/>
      <c r="Q352" s="53" t="n"/>
      <c r="R352" s="54">
        <f>IFERROR(IF($A352="","",$O352-$P352+$Q352),"")</f>
        <v/>
      </c>
      <c r="S352" s="54">
        <f>IFERROR(IF($A352="","",SUM($J352:$K352)),"")</f>
        <v/>
      </c>
      <c r="T352" s="54">
        <f>IFERROR(IF($A352="","",SUM($L352:$N352)),"")</f>
        <v/>
      </c>
      <c r="U352" s="54">
        <f>IFERROR(IF($A352="","",$I352/$F352),"")</f>
        <v/>
      </c>
      <c r="V352" s="54">
        <f>IFERROR(IF($A352="","",$I352/$C352),"")</f>
        <v/>
      </c>
      <c r="W352" s="53" t="n"/>
      <c r="X352" s="53" t="n"/>
      <c r="Y352" s="53" t="n"/>
      <c r="Z352" s="54">
        <f>IFERROR(IF($A352="","",$W352*'Dashboard'!$B$12),"")</f>
        <v/>
      </c>
      <c r="AA352" s="54">
        <f>IFERROR(IF($A352="","",$Y352-$Z352),"")</f>
        <v/>
      </c>
      <c r="AB352" s="53" t="n"/>
      <c r="AC352" s="54">
        <f>IFERROR(IF($A352="","",$X352*'Dashboard'!$B$13),"")</f>
        <v/>
      </c>
      <c r="AD352" s="54">
        <f>IFERROR(IF($A352="","",$AB352-$AC352),"")</f>
        <v/>
      </c>
      <c r="AE352" s="53" t="n"/>
      <c r="AF352" s="53" t="n"/>
      <c r="AG352" s="54">
        <f>IFERROR(IF($A352="","",$AE352*'Dashboard'!$B$14),"")</f>
        <v/>
      </c>
      <c r="AH352" s="54">
        <f>IFERROR(IF($A352="","",$AF352-$AG352),"")</f>
        <v/>
      </c>
      <c r="AI352" s="54">
        <f>IFERROR(IF($A352="","",SUM($Y352,$AB352,$AF352)),"")</f>
        <v/>
      </c>
      <c r="AJ352" s="54">
        <f>IFERROR(IF($A352="","",$R352+$AI352),"")</f>
        <v/>
      </c>
      <c r="AK352" s="53" t="n"/>
      <c r="AL352" s="53" t="n"/>
      <c r="AM352" s="53" t="n"/>
      <c r="AN352" s="53" t="n"/>
      <c r="AO352" s="53" t="n"/>
      <c r="AP352" s="54">
        <f>IFERROR(IF($A352="","",SUM($AK352:$AO352)),"")</f>
        <v/>
      </c>
      <c r="AQ352" s="54">
        <f>IFERROR(IF($A352="","",$AP352-$AJ352),"")</f>
        <v/>
      </c>
      <c r="AR352" s="30">
        <f>IFERROR(IF($A352="","",IF(AND($AQ352&lt;='Dashboard'!$B$11,$AQ352&gt;=0-'Dashboard'!$B$11),"Balanced","Investigate")),"")</f>
        <v/>
      </c>
      <c r="AS352" s="36" t="n"/>
      <c r="AT352" s="36" t="n"/>
      <c r="AU352" s="36" t="n"/>
      <c r="AV352" s="52" t="n"/>
      <c r="AW352" s="36" t="n"/>
      <c r="AX352" s="37">
        <f>IFERROR(IF($A352="","",IF($AS352="","Missing preparer",IF($F352&gt;$E352,"Rooms sold exceed sellable rooms",IF(OR($AQ352&gt;'Dashboard'!$B$11,$AQ352&lt;0-'Dashboard'!$B$11),"Reconciliation exception","OK")))),"")</f>
        <v/>
      </c>
    </row>
    <row r="353">
      <c r="A353" s="52" t="n"/>
      <c r="B353" s="30">
        <f>IFERROR(IF($A353="","",VLOOKUP(MOD($A353-DATE(2026,1,5),7),'Instructions'!$H$2:$I$8,2,0)),"")</f>
        <v/>
      </c>
      <c r="C353" s="31" t="n"/>
      <c r="D353" s="31" t="n"/>
      <c r="E353" s="32">
        <f>IFERROR(IF($A353="","",MAX(0,$C353-$D353)),"")</f>
        <v/>
      </c>
      <c r="F353" s="31" t="n"/>
      <c r="G353" s="31" t="n"/>
      <c r="H353" s="33">
        <f>IFERROR(IF($A353="","",$F353/$E353),"")</f>
        <v/>
      </c>
      <c r="I353" s="53" t="n"/>
      <c r="J353" s="53" t="n"/>
      <c r="K353" s="53" t="n"/>
      <c r="L353" s="53" t="n"/>
      <c r="M353" s="53" t="n"/>
      <c r="N353" s="53" t="n"/>
      <c r="O353" s="54">
        <f>IFERROR(IF($A353="","",SUM($I353:$N353)),"")</f>
        <v/>
      </c>
      <c r="P353" s="53" t="n"/>
      <c r="Q353" s="53" t="n"/>
      <c r="R353" s="54">
        <f>IFERROR(IF($A353="","",$O353-$P353+$Q353),"")</f>
        <v/>
      </c>
      <c r="S353" s="54">
        <f>IFERROR(IF($A353="","",SUM($J353:$K353)),"")</f>
        <v/>
      </c>
      <c r="T353" s="54">
        <f>IFERROR(IF($A353="","",SUM($L353:$N353)),"")</f>
        <v/>
      </c>
      <c r="U353" s="54">
        <f>IFERROR(IF($A353="","",$I353/$F353),"")</f>
        <v/>
      </c>
      <c r="V353" s="54">
        <f>IFERROR(IF($A353="","",$I353/$C353),"")</f>
        <v/>
      </c>
      <c r="W353" s="53" t="n"/>
      <c r="X353" s="53" t="n"/>
      <c r="Y353" s="53" t="n"/>
      <c r="Z353" s="54">
        <f>IFERROR(IF($A353="","",$W353*'Dashboard'!$B$12),"")</f>
        <v/>
      </c>
      <c r="AA353" s="54">
        <f>IFERROR(IF($A353="","",$Y353-$Z353),"")</f>
        <v/>
      </c>
      <c r="AB353" s="53" t="n"/>
      <c r="AC353" s="54">
        <f>IFERROR(IF($A353="","",$X353*'Dashboard'!$B$13),"")</f>
        <v/>
      </c>
      <c r="AD353" s="54">
        <f>IFERROR(IF($A353="","",$AB353-$AC353),"")</f>
        <v/>
      </c>
      <c r="AE353" s="53" t="n"/>
      <c r="AF353" s="53" t="n"/>
      <c r="AG353" s="54">
        <f>IFERROR(IF($A353="","",$AE353*'Dashboard'!$B$14),"")</f>
        <v/>
      </c>
      <c r="AH353" s="54">
        <f>IFERROR(IF($A353="","",$AF353-$AG353),"")</f>
        <v/>
      </c>
      <c r="AI353" s="54">
        <f>IFERROR(IF($A353="","",SUM($Y353,$AB353,$AF353)),"")</f>
        <v/>
      </c>
      <c r="AJ353" s="54">
        <f>IFERROR(IF($A353="","",$R353+$AI353),"")</f>
        <v/>
      </c>
      <c r="AK353" s="53" t="n"/>
      <c r="AL353" s="53" t="n"/>
      <c r="AM353" s="53" t="n"/>
      <c r="AN353" s="53" t="n"/>
      <c r="AO353" s="53" t="n"/>
      <c r="AP353" s="54">
        <f>IFERROR(IF($A353="","",SUM($AK353:$AO353)),"")</f>
        <v/>
      </c>
      <c r="AQ353" s="54">
        <f>IFERROR(IF($A353="","",$AP353-$AJ353),"")</f>
        <v/>
      </c>
      <c r="AR353" s="30">
        <f>IFERROR(IF($A353="","",IF(AND($AQ353&lt;='Dashboard'!$B$11,$AQ353&gt;=0-'Dashboard'!$B$11),"Balanced","Investigate")),"")</f>
        <v/>
      </c>
      <c r="AS353" s="36" t="n"/>
      <c r="AT353" s="36" t="n"/>
      <c r="AU353" s="36" t="n"/>
      <c r="AV353" s="52" t="n"/>
      <c r="AW353" s="36" t="n"/>
      <c r="AX353" s="37">
        <f>IFERROR(IF($A353="","",IF($AS353="","Missing preparer",IF($F353&gt;$E353,"Rooms sold exceed sellable rooms",IF(OR($AQ353&gt;'Dashboard'!$B$11,$AQ353&lt;0-'Dashboard'!$B$11),"Reconciliation exception","OK")))),"")</f>
        <v/>
      </c>
    </row>
    <row r="354">
      <c r="A354" s="52" t="n"/>
      <c r="B354" s="30">
        <f>IFERROR(IF($A354="","",VLOOKUP(MOD($A354-DATE(2026,1,5),7),'Instructions'!$H$2:$I$8,2,0)),"")</f>
        <v/>
      </c>
      <c r="C354" s="31" t="n"/>
      <c r="D354" s="31" t="n"/>
      <c r="E354" s="32">
        <f>IFERROR(IF($A354="","",MAX(0,$C354-$D354)),"")</f>
        <v/>
      </c>
      <c r="F354" s="31" t="n"/>
      <c r="G354" s="31" t="n"/>
      <c r="H354" s="33">
        <f>IFERROR(IF($A354="","",$F354/$E354),"")</f>
        <v/>
      </c>
      <c r="I354" s="53" t="n"/>
      <c r="J354" s="53" t="n"/>
      <c r="K354" s="53" t="n"/>
      <c r="L354" s="53" t="n"/>
      <c r="M354" s="53" t="n"/>
      <c r="N354" s="53" t="n"/>
      <c r="O354" s="54">
        <f>IFERROR(IF($A354="","",SUM($I354:$N354)),"")</f>
        <v/>
      </c>
      <c r="P354" s="53" t="n"/>
      <c r="Q354" s="53" t="n"/>
      <c r="R354" s="54">
        <f>IFERROR(IF($A354="","",$O354-$P354+$Q354),"")</f>
        <v/>
      </c>
      <c r="S354" s="54">
        <f>IFERROR(IF($A354="","",SUM($J354:$K354)),"")</f>
        <v/>
      </c>
      <c r="T354" s="54">
        <f>IFERROR(IF($A354="","",SUM($L354:$N354)),"")</f>
        <v/>
      </c>
      <c r="U354" s="54">
        <f>IFERROR(IF($A354="","",$I354/$F354),"")</f>
        <v/>
      </c>
      <c r="V354" s="54">
        <f>IFERROR(IF($A354="","",$I354/$C354),"")</f>
        <v/>
      </c>
      <c r="W354" s="53" t="n"/>
      <c r="X354" s="53" t="n"/>
      <c r="Y354" s="53" t="n"/>
      <c r="Z354" s="54">
        <f>IFERROR(IF($A354="","",$W354*'Dashboard'!$B$12),"")</f>
        <v/>
      </c>
      <c r="AA354" s="54">
        <f>IFERROR(IF($A354="","",$Y354-$Z354),"")</f>
        <v/>
      </c>
      <c r="AB354" s="53" t="n"/>
      <c r="AC354" s="54">
        <f>IFERROR(IF($A354="","",$X354*'Dashboard'!$B$13),"")</f>
        <v/>
      </c>
      <c r="AD354" s="54">
        <f>IFERROR(IF($A354="","",$AB354-$AC354),"")</f>
        <v/>
      </c>
      <c r="AE354" s="53" t="n"/>
      <c r="AF354" s="53" t="n"/>
      <c r="AG354" s="54">
        <f>IFERROR(IF($A354="","",$AE354*'Dashboard'!$B$14),"")</f>
        <v/>
      </c>
      <c r="AH354" s="54">
        <f>IFERROR(IF($A354="","",$AF354-$AG354),"")</f>
        <v/>
      </c>
      <c r="AI354" s="54">
        <f>IFERROR(IF($A354="","",SUM($Y354,$AB354,$AF354)),"")</f>
        <v/>
      </c>
      <c r="AJ354" s="54">
        <f>IFERROR(IF($A354="","",$R354+$AI354),"")</f>
        <v/>
      </c>
      <c r="AK354" s="53" t="n"/>
      <c r="AL354" s="53" t="n"/>
      <c r="AM354" s="53" t="n"/>
      <c r="AN354" s="53" t="n"/>
      <c r="AO354" s="53" t="n"/>
      <c r="AP354" s="54">
        <f>IFERROR(IF($A354="","",SUM($AK354:$AO354)),"")</f>
        <v/>
      </c>
      <c r="AQ354" s="54">
        <f>IFERROR(IF($A354="","",$AP354-$AJ354),"")</f>
        <v/>
      </c>
      <c r="AR354" s="30">
        <f>IFERROR(IF($A354="","",IF(AND($AQ354&lt;='Dashboard'!$B$11,$AQ354&gt;=0-'Dashboard'!$B$11),"Balanced","Investigate")),"")</f>
        <v/>
      </c>
      <c r="AS354" s="36" t="n"/>
      <c r="AT354" s="36" t="n"/>
      <c r="AU354" s="36" t="n"/>
      <c r="AV354" s="52" t="n"/>
      <c r="AW354" s="36" t="n"/>
      <c r="AX354" s="37">
        <f>IFERROR(IF($A354="","",IF($AS354="","Missing preparer",IF($F354&gt;$E354,"Rooms sold exceed sellable rooms",IF(OR($AQ354&gt;'Dashboard'!$B$11,$AQ354&lt;0-'Dashboard'!$B$11),"Reconciliation exception","OK")))),"")</f>
        <v/>
      </c>
    </row>
    <row r="355">
      <c r="A355" s="52" t="n"/>
      <c r="B355" s="30">
        <f>IFERROR(IF($A355="","",VLOOKUP(MOD($A355-DATE(2026,1,5),7),'Instructions'!$H$2:$I$8,2,0)),"")</f>
        <v/>
      </c>
      <c r="C355" s="31" t="n"/>
      <c r="D355" s="31" t="n"/>
      <c r="E355" s="32">
        <f>IFERROR(IF($A355="","",MAX(0,$C355-$D355)),"")</f>
        <v/>
      </c>
      <c r="F355" s="31" t="n"/>
      <c r="G355" s="31" t="n"/>
      <c r="H355" s="33">
        <f>IFERROR(IF($A355="","",$F355/$E355),"")</f>
        <v/>
      </c>
      <c r="I355" s="53" t="n"/>
      <c r="J355" s="53" t="n"/>
      <c r="K355" s="53" t="n"/>
      <c r="L355" s="53" t="n"/>
      <c r="M355" s="53" t="n"/>
      <c r="N355" s="53" t="n"/>
      <c r="O355" s="54">
        <f>IFERROR(IF($A355="","",SUM($I355:$N355)),"")</f>
        <v/>
      </c>
      <c r="P355" s="53" t="n"/>
      <c r="Q355" s="53" t="n"/>
      <c r="R355" s="54">
        <f>IFERROR(IF($A355="","",$O355-$P355+$Q355),"")</f>
        <v/>
      </c>
      <c r="S355" s="54">
        <f>IFERROR(IF($A355="","",SUM($J355:$K355)),"")</f>
        <v/>
      </c>
      <c r="T355" s="54">
        <f>IFERROR(IF($A355="","",SUM($L355:$N355)),"")</f>
        <v/>
      </c>
      <c r="U355" s="54">
        <f>IFERROR(IF($A355="","",$I355/$F355),"")</f>
        <v/>
      </c>
      <c r="V355" s="54">
        <f>IFERROR(IF($A355="","",$I355/$C355),"")</f>
        <v/>
      </c>
      <c r="W355" s="53" t="n"/>
      <c r="X355" s="53" t="n"/>
      <c r="Y355" s="53" t="n"/>
      <c r="Z355" s="54">
        <f>IFERROR(IF($A355="","",$W355*'Dashboard'!$B$12),"")</f>
        <v/>
      </c>
      <c r="AA355" s="54">
        <f>IFERROR(IF($A355="","",$Y355-$Z355),"")</f>
        <v/>
      </c>
      <c r="AB355" s="53" t="n"/>
      <c r="AC355" s="54">
        <f>IFERROR(IF($A355="","",$X355*'Dashboard'!$B$13),"")</f>
        <v/>
      </c>
      <c r="AD355" s="54">
        <f>IFERROR(IF($A355="","",$AB355-$AC355),"")</f>
        <v/>
      </c>
      <c r="AE355" s="53" t="n"/>
      <c r="AF355" s="53" t="n"/>
      <c r="AG355" s="54">
        <f>IFERROR(IF($A355="","",$AE355*'Dashboard'!$B$14),"")</f>
        <v/>
      </c>
      <c r="AH355" s="54">
        <f>IFERROR(IF($A355="","",$AF355-$AG355),"")</f>
        <v/>
      </c>
      <c r="AI355" s="54">
        <f>IFERROR(IF($A355="","",SUM($Y355,$AB355,$AF355)),"")</f>
        <v/>
      </c>
      <c r="AJ355" s="54">
        <f>IFERROR(IF($A355="","",$R355+$AI355),"")</f>
        <v/>
      </c>
      <c r="AK355" s="53" t="n"/>
      <c r="AL355" s="53" t="n"/>
      <c r="AM355" s="53" t="n"/>
      <c r="AN355" s="53" t="n"/>
      <c r="AO355" s="53" t="n"/>
      <c r="AP355" s="54">
        <f>IFERROR(IF($A355="","",SUM($AK355:$AO355)),"")</f>
        <v/>
      </c>
      <c r="AQ355" s="54">
        <f>IFERROR(IF($A355="","",$AP355-$AJ355),"")</f>
        <v/>
      </c>
      <c r="AR355" s="30">
        <f>IFERROR(IF($A355="","",IF(AND($AQ355&lt;='Dashboard'!$B$11,$AQ355&gt;=0-'Dashboard'!$B$11),"Balanced","Investigate")),"")</f>
        <v/>
      </c>
      <c r="AS355" s="36" t="n"/>
      <c r="AT355" s="36" t="n"/>
      <c r="AU355" s="36" t="n"/>
      <c r="AV355" s="52" t="n"/>
      <c r="AW355" s="36" t="n"/>
      <c r="AX355" s="37">
        <f>IFERROR(IF($A355="","",IF($AS355="","Missing preparer",IF($F355&gt;$E355,"Rooms sold exceed sellable rooms",IF(OR($AQ355&gt;'Dashboard'!$B$11,$AQ355&lt;0-'Dashboard'!$B$11),"Reconciliation exception","OK")))),"")</f>
        <v/>
      </c>
    </row>
    <row r="356">
      <c r="A356" s="52" t="n"/>
      <c r="B356" s="30">
        <f>IFERROR(IF($A356="","",VLOOKUP(MOD($A356-DATE(2026,1,5),7),'Instructions'!$H$2:$I$8,2,0)),"")</f>
        <v/>
      </c>
      <c r="C356" s="31" t="n"/>
      <c r="D356" s="31" t="n"/>
      <c r="E356" s="32">
        <f>IFERROR(IF($A356="","",MAX(0,$C356-$D356)),"")</f>
        <v/>
      </c>
      <c r="F356" s="31" t="n"/>
      <c r="G356" s="31" t="n"/>
      <c r="H356" s="33">
        <f>IFERROR(IF($A356="","",$F356/$E356),"")</f>
        <v/>
      </c>
      <c r="I356" s="53" t="n"/>
      <c r="J356" s="53" t="n"/>
      <c r="K356" s="53" t="n"/>
      <c r="L356" s="53" t="n"/>
      <c r="M356" s="53" t="n"/>
      <c r="N356" s="53" t="n"/>
      <c r="O356" s="54">
        <f>IFERROR(IF($A356="","",SUM($I356:$N356)),"")</f>
        <v/>
      </c>
      <c r="P356" s="53" t="n"/>
      <c r="Q356" s="53" t="n"/>
      <c r="R356" s="54">
        <f>IFERROR(IF($A356="","",$O356-$P356+$Q356),"")</f>
        <v/>
      </c>
      <c r="S356" s="54">
        <f>IFERROR(IF($A356="","",SUM($J356:$K356)),"")</f>
        <v/>
      </c>
      <c r="T356" s="54">
        <f>IFERROR(IF($A356="","",SUM($L356:$N356)),"")</f>
        <v/>
      </c>
      <c r="U356" s="54">
        <f>IFERROR(IF($A356="","",$I356/$F356),"")</f>
        <v/>
      </c>
      <c r="V356" s="54">
        <f>IFERROR(IF($A356="","",$I356/$C356),"")</f>
        <v/>
      </c>
      <c r="W356" s="53" t="n"/>
      <c r="X356" s="53" t="n"/>
      <c r="Y356" s="53" t="n"/>
      <c r="Z356" s="54">
        <f>IFERROR(IF($A356="","",$W356*'Dashboard'!$B$12),"")</f>
        <v/>
      </c>
      <c r="AA356" s="54">
        <f>IFERROR(IF($A356="","",$Y356-$Z356),"")</f>
        <v/>
      </c>
      <c r="AB356" s="53" t="n"/>
      <c r="AC356" s="54">
        <f>IFERROR(IF($A356="","",$X356*'Dashboard'!$B$13),"")</f>
        <v/>
      </c>
      <c r="AD356" s="54">
        <f>IFERROR(IF($A356="","",$AB356-$AC356),"")</f>
        <v/>
      </c>
      <c r="AE356" s="53" t="n"/>
      <c r="AF356" s="53" t="n"/>
      <c r="AG356" s="54">
        <f>IFERROR(IF($A356="","",$AE356*'Dashboard'!$B$14),"")</f>
        <v/>
      </c>
      <c r="AH356" s="54">
        <f>IFERROR(IF($A356="","",$AF356-$AG356),"")</f>
        <v/>
      </c>
      <c r="AI356" s="54">
        <f>IFERROR(IF($A356="","",SUM($Y356,$AB356,$AF356)),"")</f>
        <v/>
      </c>
      <c r="AJ356" s="54">
        <f>IFERROR(IF($A356="","",$R356+$AI356),"")</f>
        <v/>
      </c>
      <c r="AK356" s="53" t="n"/>
      <c r="AL356" s="53" t="n"/>
      <c r="AM356" s="53" t="n"/>
      <c r="AN356" s="53" t="n"/>
      <c r="AO356" s="53" t="n"/>
      <c r="AP356" s="54">
        <f>IFERROR(IF($A356="","",SUM($AK356:$AO356)),"")</f>
        <v/>
      </c>
      <c r="AQ356" s="54">
        <f>IFERROR(IF($A356="","",$AP356-$AJ356),"")</f>
        <v/>
      </c>
      <c r="AR356" s="30">
        <f>IFERROR(IF($A356="","",IF(AND($AQ356&lt;='Dashboard'!$B$11,$AQ356&gt;=0-'Dashboard'!$B$11),"Balanced","Investigate")),"")</f>
        <v/>
      </c>
      <c r="AS356" s="36" t="n"/>
      <c r="AT356" s="36" t="n"/>
      <c r="AU356" s="36" t="n"/>
      <c r="AV356" s="52" t="n"/>
      <c r="AW356" s="36" t="n"/>
      <c r="AX356" s="37">
        <f>IFERROR(IF($A356="","",IF($AS356="","Missing preparer",IF($F356&gt;$E356,"Rooms sold exceed sellable rooms",IF(OR($AQ356&gt;'Dashboard'!$B$11,$AQ356&lt;0-'Dashboard'!$B$11),"Reconciliation exception","OK")))),"")</f>
        <v/>
      </c>
    </row>
    <row r="357">
      <c r="A357" s="52" t="n"/>
      <c r="B357" s="30">
        <f>IFERROR(IF($A357="","",VLOOKUP(MOD($A357-DATE(2026,1,5),7),'Instructions'!$H$2:$I$8,2,0)),"")</f>
        <v/>
      </c>
      <c r="C357" s="31" t="n"/>
      <c r="D357" s="31" t="n"/>
      <c r="E357" s="32">
        <f>IFERROR(IF($A357="","",MAX(0,$C357-$D357)),"")</f>
        <v/>
      </c>
      <c r="F357" s="31" t="n"/>
      <c r="G357" s="31" t="n"/>
      <c r="H357" s="33">
        <f>IFERROR(IF($A357="","",$F357/$E357),"")</f>
        <v/>
      </c>
      <c r="I357" s="53" t="n"/>
      <c r="J357" s="53" t="n"/>
      <c r="K357" s="53" t="n"/>
      <c r="L357" s="53" t="n"/>
      <c r="M357" s="53" t="n"/>
      <c r="N357" s="53" t="n"/>
      <c r="O357" s="54">
        <f>IFERROR(IF($A357="","",SUM($I357:$N357)),"")</f>
        <v/>
      </c>
      <c r="P357" s="53" t="n"/>
      <c r="Q357" s="53" t="n"/>
      <c r="R357" s="54">
        <f>IFERROR(IF($A357="","",$O357-$P357+$Q357),"")</f>
        <v/>
      </c>
      <c r="S357" s="54">
        <f>IFERROR(IF($A357="","",SUM($J357:$K357)),"")</f>
        <v/>
      </c>
      <c r="T357" s="54">
        <f>IFERROR(IF($A357="","",SUM($L357:$N357)),"")</f>
        <v/>
      </c>
      <c r="U357" s="54">
        <f>IFERROR(IF($A357="","",$I357/$F357),"")</f>
        <v/>
      </c>
      <c r="V357" s="54">
        <f>IFERROR(IF($A357="","",$I357/$C357),"")</f>
        <v/>
      </c>
      <c r="W357" s="53" t="n"/>
      <c r="X357" s="53" t="n"/>
      <c r="Y357" s="53" t="n"/>
      <c r="Z357" s="54">
        <f>IFERROR(IF($A357="","",$W357*'Dashboard'!$B$12),"")</f>
        <v/>
      </c>
      <c r="AA357" s="54">
        <f>IFERROR(IF($A357="","",$Y357-$Z357),"")</f>
        <v/>
      </c>
      <c r="AB357" s="53" t="n"/>
      <c r="AC357" s="54">
        <f>IFERROR(IF($A357="","",$X357*'Dashboard'!$B$13),"")</f>
        <v/>
      </c>
      <c r="AD357" s="54">
        <f>IFERROR(IF($A357="","",$AB357-$AC357),"")</f>
        <v/>
      </c>
      <c r="AE357" s="53" t="n"/>
      <c r="AF357" s="53" t="n"/>
      <c r="AG357" s="54">
        <f>IFERROR(IF($A357="","",$AE357*'Dashboard'!$B$14),"")</f>
        <v/>
      </c>
      <c r="AH357" s="54">
        <f>IFERROR(IF($A357="","",$AF357-$AG357),"")</f>
        <v/>
      </c>
      <c r="AI357" s="54">
        <f>IFERROR(IF($A357="","",SUM($Y357,$AB357,$AF357)),"")</f>
        <v/>
      </c>
      <c r="AJ357" s="54">
        <f>IFERROR(IF($A357="","",$R357+$AI357),"")</f>
        <v/>
      </c>
      <c r="AK357" s="53" t="n"/>
      <c r="AL357" s="53" t="n"/>
      <c r="AM357" s="53" t="n"/>
      <c r="AN357" s="53" t="n"/>
      <c r="AO357" s="53" t="n"/>
      <c r="AP357" s="54">
        <f>IFERROR(IF($A357="","",SUM($AK357:$AO357)),"")</f>
        <v/>
      </c>
      <c r="AQ357" s="54">
        <f>IFERROR(IF($A357="","",$AP357-$AJ357),"")</f>
        <v/>
      </c>
      <c r="AR357" s="30">
        <f>IFERROR(IF($A357="","",IF(AND($AQ357&lt;='Dashboard'!$B$11,$AQ357&gt;=0-'Dashboard'!$B$11),"Balanced","Investigate")),"")</f>
        <v/>
      </c>
      <c r="AS357" s="36" t="n"/>
      <c r="AT357" s="36" t="n"/>
      <c r="AU357" s="36" t="n"/>
      <c r="AV357" s="52" t="n"/>
      <c r="AW357" s="36" t="n"/>
      <c r="AX357" s="37">
        <f>IFERROR(IF($A357="","",IF($AS357="","Missing preparer",IF($F357&gt;$E357,"Rooms sold exceed sellable rooms",IF(OR($AQ357&gt;'Dashboard'!$B$11,$AQ357&lt;0-'Dashboard'!$B$11),"Reconciliation exception","OK")))),"")</f>
        <v/>
      </c>
    </row>
    <row r="358">
      <c r="A358" s="52" t="n"/>
      <c r="B358" s="30">
        <f>IFERROR(IF($A358="","",VLOOKUP(MOD($A358-DATE(2026,1,5),7),'Instructions'!$H$2:$I$8,2,0)),"")</f>
        <v/>
      </c>
      <c r="C358" s="31" t="n"/>
      <c r="D358" s="31" t="n"/>
      <c r="E358" s="32">
        <f>IFERROR(IF($A358="","",MAX(0,$C358-$D358)),"")</f>
        <v/>
      </c>
      <c r="F358" s="31" t="n"/>
      <c r="G358" s="31" t="n"/>
      <c r="H358" s="33">
        <f>IFERROR(IF($A358="","",$F358/$E358),"")</f>
        <v/>
      </c>
      <c r="I358" s="53" t="n"/>
      <c r="J358" s="53" t="n"/>
      <c r="K358" s="53" t="n"/>
      <c r="L358" s="53" t="n"/>
      <c r="M358" s="53" t="n"/>
      <c r="N358" s="53" t="n"/>
      <c r="O358" s="54">
        <f>IFERROR(IF($A358="","",SUM($I358:$N358)),"")</f>
        <v/>
      </c>
      <c r="P358" s="53" t="n"/>
      <c r="Q358" s="53" t="n"/>
      <c r="R358" s="54">
        <f>IFERROR(IF($A358="","",$O358-$P358+$Q358),"")</f>
        <v/>
      </c>
      <c r="S358" s="54">
        <f>IFERROR(IF($A358="","",SUM($J358:$K358)),"")</f>
        <v/>
      </c>
      <c r="T358" s="54">
        <f>IFERROR(IF($A358="","",SUM($L358:$N358)),"")</f>
        <v/>
      </c>
      <c r="U358" s="54">
        <f>IFERROR(IF($A358="","",$I358/$F358),"")</f>
        <v/>
      </c>
      <c r="V358" s="54">
        <f>IFERROR(IF($A358="","",$I358/$C358),"")</f>
        <v/>
      </c>
      <c r="W358" s="53" t="n"/>
      <c r="X358" s="53" t="n"/>
      <c r="Y358" s="53" t="n"/>
      <c r="Z358" s="54">
        <f>IFERROR(IF($A358="","",$W358*'Dashboard'!$B$12),"")</f>
        <v/>
      </c>
      <c r="AA358" s="54">
        <f>IFERROR(IF($A358="","",$Y358-$Z358),"")</f>
        <v/>
      </c>
      <c r="AB358" s="53" t="n"/>
      <c r="AC358" s="54">
        <f>IFERROR(IF($A358="","",$X358*'Dashboard'!$B$13),"")</f>
        <v/>
      </c>
      <c r="AD358" s="54">
        <f>IFERROR(IF($A358="","",$AB358-$AC358),"")</f>
        <v/>
      </c>
      <c r="AE358" s="53" t="n"/>
      <c r="AF358" s="53" t="n"/>
      <c r="AG358" s="54">
        <f>IFERROR(IF($A358="","",$AE358*'Dashboard'!$B$14),"")</f>
        <v/>
      </c>
      <c r="AH358" s="54">
        <f>IFERROR(IF($A358="","",$AF358-$AG358),"")</f>
        <v/>
      </c>
      <c r="AI358" s="54">
        <f>IFERROR(IF($A358="","",SUM($Y358,$AB358,$AF358)),"")</f>
        <v/>
      </c>
      <c r="AJ358" s="54">
        <f>IFERROR(IF($A358="","",$R358+$AI358),"")</f>
        <v/>
      </c>
      <c r="AK358" s="53" t="n"/>
      <c r="AL358" s="53" t="n"/>
      <c r="AM358" s="53" t="n"/>
      <c r="AN358" s="53" t="n"/>
      <c r="AO358" s="53" t="n"/>
      <c r="AP358" s="54">
        <f>IFERROR(IF($A358="","",SUM($AK358:$AO358)),"")</f>
        <v/>
      </c>
      <c r="AQ358" s="54">
        <f>IFERROR(IF($A358="","",$AP358-$AJ358),"")</f>
        <v/>
      </c>
      <c r="AR358" s="30">
        <f>IFERROR(IF($A358="","",IF(AND($AQ358&lt;='Dashboard'!$B$11,$AQ358&gt;=0-'Dashboard'!$B$11),"Balanced","Investigate")),"")</f>
        <v/>
      </c>
      <c r="AS358" s="36" t="n"/>
      <c r="AT358" s="36" t="n"/>
      <c r="AU358" s="36" t="n"/>
      <c r="AV358" s="52" t="n"/>
      <c r="AW358" s="36" t="n"/>
      <c r="AX358" s="37">
        <f>IFERROR(IF($A358="","",IF($AS358="","Missing preparer",IF($F358&gt;$E358,"Rooms sold exceed sellable rooms",IF(OR($AQ358&gt;'Dashboard'!$B$11,$AQ358&lt;0-'Dashboard'!$B$11),"Reconciliation exception","OK")))),"")</f>
        <v/>
      </c>
    </row>
    <row r="359">
      <c r="A359" s="52" t="n"/>
      <c r="B359" s="30">
        <f>IFERROR(IF($A359="","",VLOOKUP(MOD($A359-DATE(2026,1,5),7),'Instructions'!$H$2:$I$8,2,0)),"")</f>
        <v/>
      </c>
      <c r="C359" s="31" t="n"/>
      <c r="D359" s="31" t="n"/>
      <c r="E359" s="32">
        <f>IFERROR(IF($A359="","",MAX(0,$C359-$D359)),"")</f>
        <v/>
      </c>
      <c r="F359" s="31" t="n"/>
      <c r="G359" s="31" t="n"/>
      <c r="H359" s="33">
        <f>IFERROR(IF($A359="","",$F359/$E359),"")</f>
        <v/>
      </c>
      <c r="I359" s="53" t="n"/>
      <c r="J359" s="53" t="n"/>
      <c r="K359" s="53" t="n"/>
      <c r="L359" s="53" t="n"/>
      <c r="M359" s="53" t="n"/>
      <c r="N359" s="53" t="n"/>
      <c r="O359" s="54">
        <f>IFERROR(IF($A359="","",SUM($I359:$N359)),"")</f>
        <v/>
      </c>
      <c r="P359" s="53" t="n"/>
      <c r="Q359" s="53" t="n"/>
      <c r="R359" s="54">
        <f>IFERROR(IF($A359="","",$O359-$P359+$Q359),"")</f>
        <v/>
      </c>
      <c r="S359" s="54">
        <f>IFERROR(IF($A359="","",SUM($J359:$K359)),"")</f>
        <v/>
      </c>
      <c r="T359" s="54">
        <f>IFERROR(IF($A359="","",SUM($L359:$N359)),"")</f>
        <v/>
      </c>
      <c r="U359" s="54">
        <f>IFERROR(IF($A359="","",$I359/$F359),"")</f>
        <v/>
      </c>
      <c r="V359" s="54">
        <f>IFERROR(IF($A359="","",$I359/$C359),"")</f>
        <v/>
      </c>
      <c r="W359" s="53" t="n"/>
      <c r="X359" s="53" t="n"/>
      <c r="Y359" s="53" t="n"/>
      <c r="Z359" s="54">
        <f>IFERROR(IF($A359="","",$W359*'Dashboard'!$B$12),"")</f>
        <v/>
      </c>
      <c r="AA359" s="54">
        <f>IFERROR(IF($A359="","",$Y359-$Z359),"")</f>
        <v/>
      </c>
      <c r="AB359" s="53" t="n"/>
      <c r="AC359" s="54">
        <f>IFERROR(IF($A359="","",$X359*'Dashboard'!$B$13),"")</f>
        <v/>
      </c>
      <c r="AD359" s="54">
        <f>IFERROR(IF($A359="","",$AB359-$AC359),"")</f>
        <v/>
      </c>
      <c r="AE359" s="53" t="n"/>
      <c r="AF359" s="53" t="n"/>
      <c r="AG359" s="54">
        <f>IFERROR(IF($A359="","",$AE359*'Dashboard'!$B$14),"")</f>
        <v/>
      </c>
      <c r="AH359" s="54">
        <f>IFERROR(IF($A359="","",$AF359-$AG359),"")</f>
        <v/>
      </c>
      <c r="AI359" s="54">
        <f>IFERROR(IF($A359="","",SUM($Y359,$AB359,$AF359)),"")</f>
        <v/>
      </c>
      <c r="AJ359" s="54">
        <f>IFERROR(IF($A359="","",$R359+$AI359),"")</f>
        <v/>
      </c>
      <c r="AK359" s="53" t="n"/>
      <c r="AL359" s="53" t="n"/>
      <c r="AM359" s="53" t="n"/>
      <c r="AN359" s="53" t="n"/>
      <c r="AO359" s="53" t="n"/>
      <c r="AP359" s="54">
        <f>IFERROR(IF($A359="","",SUM($AK359:$AO359)),"")</f>
        <v/>
      </c>
      <c r="AQ359" s="54">
        <f>IFERROR(IF($A359="","",$AP359-$AJ359),"")</f>
        <v/>
      </c>
      <c r="AR359" s="30">
        <f>IFERROR(IF($A359="","",IF(AND($AQ359&lt;='Dashboard'!$B$11,$AQ359&gt;=0-'Dashboard'!$B$11),"Balanced","Investigate")),"")</f>
        <v/>
      </c>
      <c r="AS359" s="36" t="n"/>
      <c r="AT359" s="36" t="n"/>
      <c r="AU359" s="36" t="n"/>
      <c r="AV359" s="52" t="n"/>
      <c r="AW359" s="36" t="n"/>
      <c r="AX359" s="37">
        <f>IFERROR(IF($A359="","",IF($AS359="","Missing preparer",IF($F359&gt;$E359,"Rooms sold exceed sellable rooms",IF(OR($AQ359&gt;'Dashboard'!$B$11,$AQ359&lt;0-'Dashboard'!$B$11),"Reconciliation exception","OK")))),"")</f>
        <v/>
      </c>
    </row>
    <row r="360">
      <c r="A360" s="52" t="n"/>
      <c r="B360" s="30">
        <f>IFERROR(IF($A360="","",VLOOKUP(MOD($A360-DATE(2026,1,5),7),'Instructions'!$H$2:$I$8,2,0)),"")</f>
        <v/>
      </c>
      <c r="C360" s="31" t="n"/>
      <c r="D360" s="31" t="n"/>
      <c r="E360" s="32">
        <f>IFERROR(IF($A360="","",MAX(0,$C360-$D360)),"")</f>
        <v/>
      </c>
      <c r="F360" s="31" t="n"/>
      <c r="G360" s="31" t="n"/>
      <c r="H360" s="33">
        <f>IFERROR(IF($A360="","",$F360/$E360),"")</f>
        <v/>
      </c>
      <c r="I360" s="53" t="n"/>
      <c r="J360" s="53" t="n"/>
      <c r="K360" s="53" t="n"/>
      <c r="L360" s="53" t="n"/>
      <c r="M360" s="53" t="n"/>
      <c r="N360" s="53" t="n"/>
      <c r="O360" s="54">
        <f>IFERROR(IF($A360="","",SUM($I360:$N360)),"")</f>
        <v/>
      </c>
      <c r="P360" s="53" t="n"/>
      <c r="Q360" s="53" t="n"/>
      <c r="R360" s="54">
        <f>IFERROR(IF($A360="","",$O360-$P360+$Q360),"")</f>
        <v/>
      </c>
      <c r="S360" s="54">
        <f>IFERROR(IF($A360="","",SUM($J360:$K360)),"")</f>
        <v/>
      </c>
      <c r="T360" s="54">
        <f>IFERROR(IF($A360="","",SUM($L360:$N360)),"")</f>
        <v/>
      </c>
      <c r="U360" s="54">
        <f>IFERROR(IF($A360="","",$I360/$F360),"")</f>
        <v/>
      </c>
      <c r="V360" s="54">
        <f>IFERROR(IF($A360="","",$I360/$C360),"")</f>
        <v/>
      </c>
      <c r="W360" s="53" t="n"/>
      <c r="X360" s="53" t="n"/>
      <c r="Y360" s="53" t="n"/>
      <c r="Z360" s="54">
        <f>IFERROR(IF($A360="","",$W360*'Dashboard'!$B$12),"")</f>
        <v/>
      </c>
      <c r="AA360" s="54">
        <f>IFERROR(IF($A360="","",$Y360-$Z360),"")</f>
        <v/>
      </c>
      <c r="AB360" s="53" t="n"/>
      <c r="AC360" s="54">
        <f>IFERROR(IF($A360="","",$X360*'Dashboard'!$B$13),"")</f>
        <v/>
      </c>
      <c r="AD360" s="54">
        <f>IFERROR(IF($A360="","",$AB360-$AC360),"")</f>
        <v/>
      </c>
      <c r="AE360" s="53" t="n"/>
      <c r="AF360" s="53" t="n"/>
      <c r="AG360" s="54">
        <f>IFERROR(IF($A360="","",$AE360*'Dashboard'!$B$14),"")</f>
        <v/>
      </c>
      <c r="AH360" s="54">
        <f>IFERROR(IF($A360="","",$AF360-$AG360),"")</f>
        <v/>
      </c>
      <c r="AI360" s="54">
        <f>IFERROR(IF($A360="","",SUM($Y360,$AB360,$AF360)),"")</f>
        <v/>
      </c>
      <c r="AJ360" s="54">
        <f>IFERROR(IF($A360="","",$R360+$AI360),"")</f>
        <v/>
      </c>
      <c r="AK360" s="53" t="n"/>
      <c r="AL360" s="53" t="n"/>
      <c r="AM360" s="53" t="n"/>
      <c r="AN360" s="53" t="n"/>
      <c r="AO360" s="53" t="n"/>
      <c r="AP360" s="54">
        <f>IFERROR(IF($A360="","",SUM($AK360:$AO360)),"")</f>
        <v/>
      </c>
      <c r="AQ360" s="54">
        <f>IFERROR(IF($A360="","",$AP360-$AJ360),"")</f>
        <v/>
      </c>
      <c r="AR360" s="30">
        <f>IFERROR(IF($A360="","",IF(AND($AQ360&lt;='Dashboard'!$B$11,$AQ360&gt;=0-'Dashboard'!$B$11),"Balanced","Investigate")),"")</f>
        <v/>
      </c>
      <c r="AS360" s="36" t="n"/>
      <c r="AT360" s="36" t="n"/>
      <c r="AU360" s="36" t="n"/>
      <c r="AV360" s="52" t="n"/>
      <c r="AW360" s="36" t="n"/>
      <c r="AX360" s="37">
        <f>IFERROR(IF($A360="","",IF($AS360="","Missing preparer",IF($F360&gt;$E360,"Rooms sold exceed sellable rooms",IF(OR($AQ360&gt;'Dashboard'!$B$11,$AQ360&lt;0-'Dashboard'!$B$11),"Reconciliation exception","OK")))),"")</f>
        <v/>
      </c>
    </row>
    <row r="361">
      <c r="A361" s="52" t="n"/>
      <c r="B361" s="30">
        <f>IFERROR(IF($A361="","",VLOOKUP(MOD($A361-DATE(2026,1,5),7),'Instructions'!$H$2:$I$8,2,0)),"")</f>
        <v/>
      </c>
      <c r="C361" s="31" t="n"/>
      <c r="D361" s="31" t="n"/>
      <c r="E361" s="32">
        <f>IFERROR(IF($A361="","",MAX(0,$C361-$D361)),"")</f>
        <v/>
      </c>
      <c r="F361" s="31" t="n"/>
      <c r="G361" s="31" t="n"/>
      <c r="H361" s="33">
        <f>IFERROR(IF($A361="","",$F361/$E361),"")</f>
        <v/>
      </c>
      <c r="I361" s="53" t="n"/>
      <c r="J361" s="53" t="n"/>
      <c r="K361" s="53" t="n"/>
      <c r="L361" s="53" t="n"/>
      <c r="M361" s="53" t="n"/>
      <c r="N361" s="53" t="n"/>
      <c r="O361" s="54">
        <f>IFERROR(IF($A361="","",SUM($I361:$N361)),"")</f>
        <v/>
      </c>
      <c r="P361" s="53" t="n"/>
      <c r="Q361" s="53" t="n"/>
      <c r="R361" s="54">
        <f>IFERROR(IF($A361="","",$O361-$P361+$Q361),"")</f>
        <v/>
      </c>
      <c r="S361" s="54">
        <f>IFERROR(IF($A361="","",SUM($J361:$K361)),"")</f>
        <v/>
      </c>
      <c r="T361" s="54">
        <f>IFERROR(IF($A361="","",SUM($L361:$N361)),"")</f>
        <v/>
      </c>
      <c r="U361" s="54">
        <f>IFERROR(IF($A361="","",$I361/$F361),"")</f>
        <v/>
      </c>
      <c r="V361" s="54">
        <f>IFERROR(IF($A361="","",$I361/$C361),"")</f>
        <v/>
      </c>
      <c r="W361" s="53" t="n"/>
      <c r="X361" s="53" t="n"/>
      <c r="Y361" s="53" t="n"/>
      <c r="Z361" s="54">
        <f>IFERROR(IF($A361="","",$W361*'Dashboard'!$B$12),"")</f>
        <v/>
      </c>
      <c r="AA361" s="54">
        <f>IFERROR(IF($A361="","",$Y361-$Z361),"")</f>
        <v/>
      </c>
      <c r="AB361" s="53" t="n"/>
      <c r="AC361" s="54">
        <f>IFERROR(IF($A361="","",$X361*'Dashboard'!$B$13),"")</f>
        <v/>
      </c>
      <c r="AD361" s="54">
        <f>IFERROR(IF($A361="","",$AB361-$AC361),"")</f>
        <v/>
      </c>
      <c r="AE361" s="53" t="n"/>
      <c r="AF361" s="53" t="n"/>
      <c r="AG361" s="54">
        <f>IFERROR(IF($A361="","",$AE361*'Dashboard'!$B$14),"")</f>
        <v/>
      </c>
      <c r="AH361" s="54">
        <f>IFERROR(IF($A361="","",$AF361-$AG361),"")</f>
        <v/>
      </c>
      <c r="AI361" s="54">
        <f>IFERROR(IF($A361="","",SUM($Y361,$AB361,$AF361)),"")</f>
        <v/>
      </c>
      <c r="AJ361" s="54">
        <f>IFERROR(IF($A361="","",$R361+$AI361),"")</f>
        <v/>
      </c>
      <c r="AK361" s="53" t="n"/>
      <c r="AL361" s="53" t="n"/>
      <c r="AM361" s="53" t="n"/>
      <c r="AN361" s="53" t="n"/>
      <c r="AO361" s="53" t="n"/>
      <c r="AP361" s="54">
        <f>IFERROR(IF($A361="","",SUM($AK361:$AO361)),"")</f>
        <v/>
      </c>
      <c r="AQ361" s="54">
        <f>IFERROR(IF($A361="","",$AP361-$AJ361),"")</f>
        <v/>
      </c>
      <c r="AR361" s="30">
        <f>IFERROR(IF($A361="","",IF(AND($AQ361&lt;='Dashboard'!$B$11,$AQ361&gt;=0-'Dashboard'!$B$11),"Balanced","Investigate")),"")</f>
        <v/>
      </c>
      <c r="AS361" s="36" t="n"/>
      <c r="AT361" s="36" t="n"/>
      <c r="AU361" s="36" t="n"/>
      <c r="AV361" s="52" t="n"/>
      <c r="AW361" s="36" t="n"/>
      <c r="AX361" s="37">
        <f>IFERROR(IF($A361="","",IF($AS361="","Missing preparer",IF($F361&gt;$E361,"Rooms sold exceed sellable rooms",IF(OR($AQ361&gt;'Dashboard'!$B$11,$AQ361&lt;0-'Dashboard'!$B$11),"Reconciliation exception","OK")))),"")</f>
        <v/>
      </c>
    </row>
    <row r="362">
      <c r="A362" s="52" t="n"/>
      <c r="B362" s="30">
        <f>IFERROR(IF($A362="","",VLOOKUP(MOD($A362-DATE(2026,1,5),7),'Instructions'!$H$2:$I$8,2,0)),"")</f>
        <v/>
      </c>
      <c r="C362" s="31" t="n"/>
      <c r="D362" s="31" t="n"/>
      <c r="E362" s="32">
        <f>IFERROR(IF($A362="","",MAX(0,$C362-$D362)),"")</f>
        <v/>
      </c>
      <c r="F362" s="31" t="n"/>
      <c r="G362" s="31" t="n"/>
      <c r="H362" s="33">
        <f>IFERROR(IF($A362="","",$F362/$E362),"")</f>
        <v/>
      </c>
      <c r="I362" s="53" t="n"/>
      <c r="J362" s="53" t="n"/>
      <c r="K362" s="53" t="n"/>
      <c r="L362" s="53" t="n"/>
      <c r="M362" s="53" t="n"/>
      <c r="N362" s="53" t="n"/>
      <c r="O362" s="54">
        <f>IFERROR(IF($A362="","",SUM($I362:$N362)),"")</f>
        <v/>
      </c>
      <c r="P362" s="53" t="n"/>
      <c r="Q362" s="53" t="n"/>
      <c r="R362" s="54">
        <f>IFERROR(IF($A362="","",$O362-$P362+$Q362),"")</f>
        <v/>
      </c>
      <c r="S362" s="54">
        <f>IFERROR(IF($A362="","",SUM($J362:$K362)),"")</f>
        <v/>
      </c>
      <c r="T362" s="54">
        <f>IFERROR(IF($A362="","",SUM($L362:$N362)),"")</f>
        <v/>
      </c>
      <c r="U362" s="54">
        <f>IFERROR(IF($A362="","",$I362/$F362),"")</f>
        <v/>
      </c>
      <c r="V362" s="54">
        <f>IFERROR(IF($A362="","",$I362/$C362),"")</f>
        <v/>
      </c>
      <c r="W362" s="53" t="n"/>
      <c r="X362" s="53" t="n"/>
      <c r="Y362" s="53" t="n"/>
      <c r="Z362" s="54">
        <f>IFERROR(IF($A362="","",$W362*'Dashboard'!$B$12),"")</f>
        <v/>
      </c>
      <c r="AA362" s="54">
        <f>IFERROR(IF($A362="","",$Y362-$Z362),"")</f>
        <v/>
      </c>
      <c r="AB362" s="53" t="n"/>
      <c r="AC362" s="54">
        <f>IFERROR(IF($A362="","",$X362*'Dashboard'!$B$13),"")</f>
        <v/>
      </c>
      <c r="AD362" s="54">
        <f>IFERROR(IF($A362="","",$AB362-$AC362),"")</f>
        <v/>
      </c>
      <c r="AE362" s="53" t="n"/>
      <c r="AF362" s="53" t="n"/>
      <c r="AG362" s="54">
        <f>IFERROR(IF($A362="","",$AE362*'Dashboard'!$B$14),"")</f>
        <v/>
      </c>
      <c r="AH362" s="54">
        <f>IFERROR(IF($A362="","",$AF362-$AG362),"")</f>
        <v/>
      </c>
      <c r="AI362" s="54">
        <f>IFERROR(IF($A362="","",SUM($Y362,$AB362,$AF362)),"")</f>
        <v/>
      </c>
      <c r="AJ362" s="54">
        <f>IFERROR(IF($A362="","",$R362+$AI362),"")</f>
        <v/>
      </c>
      <c r="AK362" s="53" t="n"/>
      <c r="AL362" s="53" t="n"/>
      <c r="AM362" s="53" t="n"/>
      <c r="AN362" s="53" t="n"/>
      <c r="AO362" s="53" t="n"/>
      <c r="AP362" s="54">
        <f>IFERROR(IF($A362="","",SUM($AK362:$AO362)),"")</f>
        <v/>
      </c>
      <c r="AQ362" s="54">
        <f>IFERROR(IF($A362="","",$AP362-$AJ362),"")</f>
        <v/>
      </c>
      <c r="AR362" s="30">
        <f>IFERROR(IF($A362="","",IF(AND($AQ362&lt;='Dashboard'!$B$11,$AQ362&gt;=0-'Dashboard'!$B$11),"Balanced","Investigate")),"")</f>
        <v/>
      </c>
      <c r="AS362" s="36" t="n"/>
      <c r="AT362" s="36" t="n"/>
      <c r="AU362" s="36" t="n"/>
      <c r="AV362" s="52" t="n"/>
      <c r="AW362" s="36" t="n"/>
      <c r="AX362" s="37">
        <f>IFERROR(IF($A362="","",IF($AS362="","Missing preparer",IF($F362&gt;$E362,"Rooms sold exceed sellable rooms",IF(OR($AQ362&gt;'Dashboard'!$B$11,$AQ362&lt;0-'Dashboard'!$B$11),"Reconciliation exception","OK")))),"")</f>
        <v/>
      </c>
    </row>
    <row r="363">
      <c r="A363" s="52" t="n"/>
      <c r="B363" s="30">
        <f>IFERROR(IF($A363="","",VLOOKUP(MOD($A363-DATE(2026,1,5),7),'Instructions'!$H$2:$I$8,2,0)),"")</f>
        <v/>
      </c>
      <c r="C363" s="31" t="n"/>
      <c r="D363" s="31" t="n"/>
      <c r="E363" s="32">
        <f>IFERROR(IF($A363="","",MAX(0,$C363-$D363)),"")</f>
        <v/>
      </c>
      <c r="F363" s="31" t="n"/>
      <c r="G363" s="31" t="n"/>
      <c r="H363" s="33">
        <f>IFERROR(IF($A363="","",$F363/$E363),"")</f>
        <v/>
      </c>
      <c r="I363" s="53" t="n"/>
      <c r="J363" s="53" t="n"/>
      <c r="K363" s="53" t="n"/>
      <c r="L363" s="53" t="n"/>
      <c r="M363" s="53" t="n"/>
      <c r="N363" s="53" t="n"/>
      <c r="O363" s="54">
        <f>IFERROR(IF($A363="","",SUM($I363:$N363)),"")</f>
        <v/>
      </c>
      <c r="P363" s="53" t="n"/>
      <c r="Q363" s="53" t="n"/>
      <c r="R363" s="54">
        <f>IFERROR(IF($A363="","",$O363-$P363+$Q363),"")</f>
        <v/>
      </c>
      <c r="S363" s="54">
        <f>IFERROR(IF($A363="","",SUM($J363:$K363)),"")</f>
        <v/>
      </c>
      <c r="T363" s="54">
        <f>IFERROR(IF($A363="","",SUM($L363:$N363)),"")</f>
        <v/>
      </c>
      <c r="U363" s="54">
        <f>IFERROR(IF($A363="","",$I363/$F363),"")</f>
        <v/>
      </c>
      <c r="V363" s="54">
        <f>IFERROR(IF($A363="","",$I363/$C363),"")</f>
        <v/>
      </c>
      <c r="W363" s="53" t="n"/>
      <c r="X363" s="53" t="n"/>
      <c r="Y363" s="53" t="n"/>
      <c r="Z363" s="54">
        <f>IFERROR(IF($A363="","",$W363*'Dashboard'!$B$12),"")</f>
        <v/>
      </c>
      <c r="AA363" s="54">
        <f>IFERROR(IF($A363="","",$Y363-$Z363),"")</f>
        <v/>
      </c>
      <c r="AB363" s="53" t="n"/>
      <c r="AC363" s="54">
        <f>IFERROR(IF($A363="","",$X363*'Dashboard'!$B$13),"")</f>
        <v/>
      </c>
      <c r="AD363" s="54">
        <f>IFERROR(IF($A363="","",$AB363-$AC363),"")</f>
        <v/>
      </c>
      <c r="AE363" s="53" t="n"/>
      <c r="AF363" s="53" t="n"/>
      <c r="AG363" s="54">
        <f>IFERROR(IF($A363="","",$AE363*'Dashboard'!$B$14),"")</f>
        <v/>
      </c>
      <c r="AH363" s="54">
        <f>IFERROR(IF($A363="","",$AF363-$AG363),"")</f>
        <v/>
      </c>
      <c r="AI363" s="54">
        <f>IFERROR(IF($A363="","",SUM($Y363,$AB363,$AF363)),"")</f>
        <v/>
      </c>
      <c r="AJ363" s="54">
        <f>IFERROR(IF($A363="","",$R363+$AI363),"")</f>
        <v/>
      </c>
      <c r="AK363" s="53" t="n"/>
      <c r="AL363" s="53" t="n"/>
      <c r="AM363" s="53" t="n"/>
      <c r="AN363" s="53" t="n"/>
      <c r="AO363" s="53" t="n"/>
      <c r="AP363" s="54">
        <f>IFERROR(IF($A363="","",SUM($AK363:$AO363)),"")</f>
        <v/>
      </c>
      <c r="AQ363" s="54">
        <f>IFERROR(IF($A363="","",$AP363-$AJ363),"")</f>
        <v/>
      </c>
      <c r="AR363" s="30">
        <f>IFERROR(IF($A363="","",IF(AND($AQ363&lt;='Dashboard'!$B$11,$AQ363&gt;=0-'Dashboard'!$B$11),"Balanced","Investigate")),"")</f>
        <v/>
      </c>
      <c r="AS363" s="36" t="n"/>
      <c r="AT363" s="36" t="n"/>
      <c r="AU363" s="36" t="n"/>
      <c r="AV363" s="52" t="n"/>
      <c r="AW363" s="36" t="n"/>
      <c r="AX363" s="37">
        <f>IFERROR(IF($A363="","",IF($AS363="","Missing preparer",IF($F363&gt;$E363,"Rooms sold exceed sellable rooms",IF(OR($AQ363&gt;'Dashboard'!$B$11,$AQ363&lt;0-'Dashboard'!$B$11),"Reconciliation exception","OK")))),"")</f>
        <v/>
      </c>
    </row>
    <row r="364">
      <c r="A364" s="52" t="n"/>
      <c r="B364" s="30">
        <f>IFERROR(IF($A364="","",VLOOKUP(MOD($A364-DATE(2026,1,5),7),'Instructions'!$H$2:$I$8,2,0)),"")</f>
        <v/>
      </c>
      <c r="C364" s="31" t="n"/>
      <c r="D364" s="31" t="n"/>
      <c r="E364" s="32">
        <f>IFERROR(IF($A364="","",MAX(0,$C364-$D364)),"")</f>
        <v/>
      </c>
      <c r="F364" s="31" t="n"/>
      <c r="G364" s="31" t="n"/>
      <c r="H364" s="33">
        <f>IFERROR(IF($A364="","",$F364/$E364),"")</f>
        <v/>
      </c>
      <c r="I364" s="53" t="n"/>
      <c r="J364" s="53" t="n"/>
      <c r="K364" s="53" t="n"/>
      <c r="L364" s="53" t="n"/>
      <c r="M364" s="53" t="n"/>
      <c r="N364" s="53" t="n"/>
      <c r="O364" s="54">
        <f>IFERROR(IF($A364="","",SUM($I364:$N364)),"")</f>
        <v/>
      </c>
      <c r="P364" s="53" t="n"/>
      <c r="Q364" s="53" t="n"/>
      <c r="R364" s="54">
        <f>IFERROR(IF($A364="","",$O364-$P364+$Q364),"")</f>
        <v/>
      </c>
      <c r="S364" s="54">
        <f>IFERROR(IF($A364="","",SUM($J364:$K364)),"")</f>
        <v/>
      </c>
      <c r="T364" s="54">
        <f>IFERROR(IF($A364="","",SUM($L364:$N364)),"")</f>
        <v/>
      </c>
      <c r="U364" s="54">
        <f>IFERROR(IF($A364="","",$I364/$F364),"")</f>
        <v/>
      </c>
      <c r="V364" s="54">
        <f>IFERROR(IF($A364="","",$I364/$C364),"")</f>
        <v/>
      </c>
      <c r="W364" s="53" t="n"/>
      <c r="X364" s="53" t="n"/>
      <c r="Y364" s="53" t="n"/>
      <c r="Z364" s="54">
        <f>IFERROR(IF($A364="","",$W364*'Dashboard'!$B$12),"")</f>
        <v/>
      </c>
      <c r="AA364" s="54">
        <f>IFERROR(IF($A364="","",$Y364-$Z364),"")</f>
        <v/>
      </c>
      <c r="AB364" s="53" t="n"/>
      <c r="AC364" s="54">
        <f>IFERROR(IF($A364="","",$X364*'Dashboard'!$B$13),"")</f>
        <v/>
      </c>
      <c r="AD364" s="54">
        <f>IFERROR(IF($A364="","",$AB364-$AC364),"")</f>
        <v/>
      </c>
      <c r="AE364" s="53" t="n"/>
      <c r="AF364" s="53" t="n"/>
      <c r="AG364" s="54">
        <f>IFERROR(IF($A364="","",$AE364*'Dashboard'!$B$14),"")</f>
        <v/>
      </c>
      <c r="AH364" s="54">
        <f>IFERROR(IF($A364="","",$AF364-$AG364),"")</f>
        <v/>
      </c>
      <c r="AI364" s="54">
        <f>IFERROR(IF($A364="","",SUM($Y364,$AB364,$AF364)),"")</f>
        <v/>
      </c>
      <c r="AJ364" s="54">
        <f>IFERROR(IF($A364="","",$R364+$AI364),"")</f>
        <v/>
      </c>
      <c r="AK364" s="53" t="n"/>
      <c r="AL364" s="53" t="n"/>
      <c r="AM364" s="53" t="n"/>
      <c r="AN364" s="53" t="n"/>
      <c r="AO364" s="53" t="n"/>
      <c r="AP364" s="54">
        <f>IFERROR(IF($A364="","",SUM($AK364:$AO364)),"")</f>
        <v/>
      </c>
      <c r="AQ364" s="54">
        <f>IFERROR(IF($A364="","",$AP364-$AJ364),"")</f>
        <v/>
      </c>
      <c r="AR364" s="30">
        <f>IFERROR(IF($A364="","",IF(AND($AQ364&lt;='Dashboard'!$B$11,$AQ364&gt;=0-'Dashboard'!$B$11),"Balanced","Investigate")),"")</f>
        <v/>
      </c>
      <c r="AS364" s="36" t="n"/>
      <c r="AT364" s="36" t="n"/>
      <c r="AU364" s="36" t="n"/>
      <c r="AV364" s="52" t="n"/>
      <c r="AW364" s="36" t="n"/>
      <c r="AX364" s="37">
        <f>IFERROR(IF($A364="","",IF($AS364="","Missing preparer",IF($F364&gt;$E364,"Rooms sold exceed sellable rooms",IF(OR($AQ364&gt;'Dashboard'!$B$11,$AQ364&lt;0-'Dashboard'!$B$11),"Reconciliation exception","OK")))),"")</f>
        <v/>
      </c>
    </row>
    <row r="365">
      <c r="A365" s="52" t="n"/>
      <c r="B365" s="30">
        <f>IFERROR(IF($A365="","",VLOOKUP(MOD($A365-DATE(2026,1,5),7),'Instructions'!$H$2:$I$8,2,0)),"")</f>
        <v/>
      </c>
      <c r="C365" s="31" t="n"/>
      <c r="D365" s="31" t="n"/>
      <c r="E365" s="32">
        <f>IFERROR(IF($A365="","",MAX(0,$C365-$D365)),"")</f>
        <v/>
      </c>
      <c r="F365" s="31" t="n"/>
      <c r="G365" s="31" t="n"/>
      <c r="H365" s="33">
        <f>IFERROR(IF($A365="","",$F365/$E365),"")</f>
        <v/>
      </c>
      <c r="I365" s="53" t="n"/>
      <c r="J365" s="53" t="n"/>
      <c r="K365" s="53" t="n"/>
      <c r="L365" s="53" t="n"/>
      <c r="M365" s="53" t="n"/>
      <c r="N365" s="53" t="n"/>
      <c r="O365" s="54">
        <f>IFERROR(IF($A365="","",SUM($I365:$N365)),"")</f>
        <v/>
      </c>
      <c r="P365" s="53" t="n"/>
      <c r="Q365" s="53" t="n"/>
      <c r="R365" s="54">
        <f>IFERROR(IF($A365="","",$O365-$P365+$Q365),"")</f>
        <v/>
      </c>
      <c r="S365" s="54">
        <f>IFERROR(IF($A365="","",SUM($J365:$K365)),"")</f>
        <v/>
      </c>
      <c r="T365" s="54">
        <f>IFERROR(IF($A365="","",SUM($L365:$N365)),"")</f>
        <v/>
      </c>
      <c r="U365" s="54">
        <f>IFERROR(IF($A365="","",$I365/$F365),"")</f>
        <v/>
      </c>
      <c r="V365" s="54">
        <f>IFERROR(IF($A365="","",$I365/$C365),"")</f>
        <v/>
      </c>
      <c r="W365" s="53" t="n"/>
      <c r="X365" s="53" t="n"/>
      <c r="Y365" s="53" t="n"/>
      <c r="Z365" s="54">
        <f>IFERROR(IF($A365="","",$W365*'Dashboard'!$B$12),"")</f>
        <v/>
      </c>
      <c r="AA365" s="54">
        <f>IFERROR(IF($A365="","",$Y365-$Z365),"")</f>
        <v/>
      </c>
      <c r="AB365" s="53" t="n"/>
      <c r="AC365" s="54">
        <f>IFERROR(IF($A365="","",$X365*'Dashboard'!$B$13),"")</f>
        <v/>
      </c>
      <c r="AD365" s="54">
        <f>IFERROR(IF($A365="","",$AB365-$AC365),"")</f>
        <v/>
      </c>
      <c r="AE365" s="53" t="n"/>
      <c r="AF365" s="53" t="n"/>
      <c r="AG365" s="54">
        <f>IFERROR(IF($A365="","",$AE365*'Dashboard'!$B$14),"")</f>
        <v/>
      </c>
      <c r="AH365" s="54">
        <f>IFERROR(IF($A365="","",$AF365-$AG365),"")</f>
        <v/>
      </c>
      <c r="AI365" s="54">
        <f>IFERROR(IF($A365="","",SUM($Y365,$AB365,$AF365)),"")</f>
        <v/>
      </c>
      <c r="AJ365" s="54">
        <f>IFERROR(IF($A365="","",$R365+$AI365),"")</f>
        <v/>
      </c>
      <c r="AK365" s="53" t="n"/>
      <c r="AL365" s="53" t="n"/>
      <c r="AM365" s="53" t="n"/>
      <c r="AN365" s="53" t="n"/>
      <c r="AO365" s="53" t="n"/>
      <c r="AP365" s="54">
        <f>IFERROR(IF($A365="","",SUM($AK365:$AO365)),"")</f>
        <v/>
      </c>
      <c r="AQ365" s="54">
        <f>IFERROR(IF($A365="","",$AP365-$AJ365),"")</f>
        <v/>
      </c>
      <c r="AR365" s="30">
        <f>IFERROR(IF($A365="","",IF(AND($AQ365&lt;='Dashboard'!$B$11,$AQ365&gt;=0-'Dashboard'!$B$11),"Balanced","Investigate")),"")</f>
        <v/>
      </c>
      <c r="AS365" s="36" t="n"/>
      <c r="AT365" s="36" t="n"/>
      <c r="AU365" s="36" t="n"/>
      <c r="AV365" s="52" t="n"/>
      <c r="AW365" s="36" t="n"/>
      <c r="AX365" s="37">
        <f>IFERROR(IF($A365="","",IF($AS365="","Missing preparer",IF($F365&gt;$E365,"Rooms sold exceed sellable rooms",IF(OR($AQ365&gt;'Dashboard'!$B$11,$AQ365&lt;0-'Dashboard'!$B$11),"Reconciliation exception","OK")))),"")</f>
        <v/>
      </c>
    </row>
    <row r="366">
      <c r="A366" s="52" t="n"/>
      <c r="B366" s="30">
        <f>IFERROR(IF($A366="","",VLOOKUP(MOD($A366-DATE(2026,1,5),7),'Instructions'!$H$2:$I$8,2,0)),"")</f>
        <v/>
      </c>
      <c r="C366" s="31" t="n"/>
      <c r="D366" s="31" t="n"/>
      <c r="E366" s="32">
        <f>IFERROR(IF($A366="","",MAX(0,$C366-$D366)),"")</f>
        <v/>
      </c>
      <c r="F366" s="31" t="n"/>
      <c r="G366" s="31" t="n"/>
      <c r="H366" s="33">
        <f>IFERROR(IF($A366="","",$F366/$E366),"")</f>
        <v/>
      </c>
      <c r="I366" s="53" t="n"/>
      <c r="J366" s="53" t="n"/>
      <c r="K366" s="53" t="n"/>
      <c r="L366" s="53" t="n"/>
      <c r="M366" s="53" t="n"/>
      <c r="N366" s="53" t="n"/>
      <c r="O366" s="54">
        <f>IFERROR(IF($A366="","",SUM($I366:$N366)),"")</f>
        <v/>
      </c>
      <c r="P366" s="53" t="n"/>
      <c r="Q366" s="53" t="n"/>
      <c r="R366" s="54">
        <f>IFERROR(IF($A366="","",$O366-$P366+$Q366),"")</f>
        <v/>
      </c>
      <c r="S366" s="54">
        <f>IFERROR(IF($A366="","",SUM($J366:$K366)),"")</f>
        <v/>
      </c>
      <c r="T366" s="54">
        <f>IFERROR(IF($A366="","",SUM($L366:$N366)),"")</f>
        <v/>
      </c>
      <c r="U366" s="54">
        <f>IFERROR(IF($A366="","",$I366/$F366),"")</f>
        <v/>
      </c>
      <c r="V366" s="54">
        <f>IFERROR(IF($A366="","",$I366/$C366),"")</f>
        <v/>
      </c>
      <c r="W366" s="53" t="n"/>
      <c r="X366" s="53" t="n"/>
      <c r="Y366" s="53" t="n"/>
      <c r="Z366" s="54">
        <f>IFERROR(IF($A366="","",$W366*'Dashboard'!$B$12),"")</f>
        <v/>
      </c>
      <c r="AA366" s="54">
        <f>IFERROR(IF($A366="","",$Y366-$Z366),"")</f>
        <v/>
      </c>
      <c r="AB366" s="53" t="n"/>
      <c r="AC366" s="54">
        <f>IFERROR(IF($A366="","",$X366*'Dashboard'!$B$13),"")</f>
        <v/>
      </c>
      <c r="AD366" s="54">
        <f>IFERROR(IF($A366="","",$AB366-$AC366),"")</f>
        <v/>
      </c>
      <c r="AE366" s="53" t="n"/>
      <c r="AF366" s="53" t="n"/>
      <c r="AG366" s="54">
        <f>IFERROR(IF($A366="","",$AE366*'Dashboard'!$B$14),"")</f>
        <v/>
      </c>
      <c r="AH366" s="54">
        <f>IFERROR(IF($A366="","",$AF366-$AG366),"")</f>
        <v/>
      </c>
      <c r="AI366" s="54">
        <f>IFERROR(IF($A366="","",SUM($Y366,$AB366,$AF366)),"")</f>
        <v/>
      </c>
      <c r="AJ366" s="54">
        <f>IFERROR(IF($A366="","",$R366+$AI366),"")</f>
        <v/>
      </c>
      <c r="AK366" s="53" t="n"/>
      <c r="AL366" s="53" t="n"/>
      <c r="AM366" s="53" t="n"/>
      <c r="AN366" s="53" t="n"/>
      <c r="AO366" s="53" t="n"/>
      <c r="AP366" s="54">
        <f>IFERROR(IF($A366="","",SUM($AK366:$AO366)),"")</f>
        <v/>
      </c>
      <c r="AQ366" s="54">
        <f>IFERROR(IF($A366="","",$AP366-$AJ366),"")</f>
        <v/>
      </c>
      <c r="AR366" s="30">
        <f>IFERROR(IF($A366="","",IF(AND($AQ366&lt;='Dashboard'!$B$11,$AQ366&gt;=0-'Dashboard'!$B$11),"Balanced","Investigate")),"")</f>
        <v/>
      </c>
      <c r="AS366" s="36" t="n"/>
      <c r="AT366" s="36" t="n"/>
      <c r="AU366" s="36" t="n"/>
      <c r="AV366" s="52" t="n"/>
      <c r="AW366" s="36" t="n"/>
      <c r="AX366" s="37">
        <f>IFERROR(IF($A366="","",IF($AS366="","Missing preparer",IF($F366&gt;$E366,"Rooms sold exceed sellable rooms",IF(OR($AQ366&gt;'Dashboard'!$B$11,$AQ366&lt;0-'Dashboard'!$B$11),"Reconciliation exception","OK")))),"")</f>
        <v/>
      </c>
    </row>
    <row r="367">
      <c r="A367" s="52" t="n"/>
      <c r="B367" s="30">
        <f>IFERROR(IF($A367="","",VLOOKUP(MOD($A367-DATE(2026,1,5),7),'Instructions'!$H$2:$I$8,2,0)),"")</f>
        <v/>
      </c>
      <c r="C367" s="31" t="n"/>
      <c r="D367" s="31" t="n"/>
      <c r="E367" s="32">
        <f>IFERROR(IF($A367="","",MAX(0,$C367-$D367)),"")</f>
        <v/>
      </c>
      <c r="F367" s="31" t="n"/>
      <c r="G367" s="31" t="n"/>
      <c r="H367" s="33">
        <f>IFERROR(IF($A367="","",$F367/$E367),"")</f>
        <v/>
      </c>
      <c r="I367" s="53" t="n"/>
      <c r="J367" s="53" t="n"/>
      <c r="K367" s="53" t="n"/>
      <c r="L367" s="53" t="n"/>
      <c r="M367" s="53" t="n"/>
      <c r="N367" s="53" t="n"/>
      <c r="O367" s="54">
        <f>IFERROR(IF($A367="","",SUM($I367:$N367)),"")</f>
        <v/>
      </c>
      <c r="P367" s="53" t="n"/>
      <c r="Q367" s="53" t="n"/>
      <c r="R367" s="54">
        <f>IFERROR(IF($A367="","",$O367-$P367+$Q367),"")</f>
        <v/>
      </c>
      <c r="S367" s="54">
        <f>IFERROR(IF($A367="","",SUM($J367:$K367)),"")</f>
        <v/>
      </c>
      <c r="T367" s="54">
        <f>IFERROR(IF($A367="","",SUM($L367:$N367)),"")</f>
        <v/>
      </c>
      <c r="U367" s="54">
        <f>IFERROR(IF($A367="","",$I367/$F367),"")</f>
        <v/>
      </c>
      <c r="V367" s="54">
        <f>IFERROR(IF($A367="","",$I367/$C367),"")</f>
        <v/>
      </c>
      <c r="W367" s="53" t="n"/>
      <c r="X367" s="53" t="n"/>
      <c r="Y367" s="53" t="n"/>
      <c r="Z367" s="54">
        <f>IFERROR(IF($A367="","",$W367*'Dashboard'!$B$12),"")</f>
        <v/>
      </c>
      <c r="AA367" s="54">
        <f>IFERROR(IF($A367="","",$Y367-$Z367),"")</f>
        <v/>
      </c>
      <c r="AB367" s="53" t="n"/>
      <c r="AC367" s="54">
        <f>IFERROR(IF($A367="","",$X367*'Dashboard'!$B$13),"")</f>
        <v/>
      </c>
      <c r="AD367" s="54">
        <f>IFERROR(IF($A367="","",$AB367-$AC367),"")</f>
        <v/>
      </c>
      <c r="AE367" s="53" t="n"/>
      <c r="AF367" s="53" t="n"/>
      <c r="AG367" s="54">
        <f>IFERROR(IF($A367="","",$AE367*'Dashboard'!$B$14),"")</f>
        <v/>
      </c>
      <c r="AH367" s="54">
        <f>IFERROR(IF($A367="","",$AF367-$AG367),"")</f>
        <v/>
      </c>
      <c r="AI367" s="54">
        <f>IFERROR(IF($A367="","",SUM($Y367,$AB367,$AF367)),"")</f>
        <v/>
      </c>
      <c r="AJ367" s="54">
        <f>IFERROR(IF($A367="","",$R367+$AI367),"")</f>
        <v/>
      </c>
      <c r="AK367" s="53" t="n"/>
      <c r="AL367" s="53" t="n"/>
      <c r="AM367" s="53" t="n"/>
      <c r="AN367" s="53" t="n"/>
      <c r="AO367" s="53" t="n"/>
      <c r="AP367" s="54">
        <f>IFERROR(IF($A367="","",SUM($AK367:$AO367)),"")</f>
        <v/>
      </c>
      <c r="AQ367" s="54">
        <f>IFERROR(IF($A367="","",$AP367-$AJ367),"")</f>
        <v/>
      </c>
      <c r="AR367" s="30">
        <f>IFERROR(IF($A367="","",IF(AND($AQ367&lt;='Dashboard'!$B$11,$AQ367&gt;=0-'Dashboard'!$B$11),"Balanced","Investigate")),"")</f>
        <v/>
      </c>
      <c r="AS367" s="36" t="n"/>
      <c r="AT367" s="36" t="n"/>
      <c r="AU367" s="36" t="n"/>
      <c r="AV367" s="52" t="n"/>
      <c r="AW367" s="36" t="n"/>
      <c r="AX367" s="37">
        <f>IFERROR(IF($A367="","",IF($AS367="","Missing preparer",IF($F367&gt;$E367,"Rooms sold exceed sellable rooms",IF(OR($AQ367&gt;'Dashboard'!$B$11,$AQ367&lt;0-'Dashboard'!$B$11),"Reconciliation exception","OK")))),"")</f>
        <v/>
      </c>
    </row>
    <row r="368">
      <c r="A368" s="52" t="n"/>
      <c r="B368" s="30">
        <f>IFERROR(IF($A368="","",VLOOKUP(MOD($A368-DATE(2026,1,5),7),'Instructions'!$H$2:$I$8,2,0)),"")</f>
        <v/>
      </c>
      <c r="C368" s="31" t="n"/>
      <c r="D368" s="31" t="n"/>
      <c r="E368" s="32">
        <f>IFERROR(IF($A368="","",MAX(0,$C368-$D368)),"")</f>
        <v/>
      </c>
      <c r="F368" s="31" t="n"/>
      <c r="G368" s="31" t="n"/>
      <c r="H368" s="33">
        <f>IFERROR(IF($A368="","",$F368/$E368),"")</f>
        <v/>
      </c>
      <c r="I368" s="53" t="n"/>
      <c r="J368" s="53" t="n"/>
      <c r="K368" s="53" t="n"/>
      <c r="L368" s="53" t="n"/>
      <c r="M368" s="53" t="n"/>
      <c r="N368" s="53" t="n"/>
      <c r="O368" s="54">
        <f>IFERROR(IF($A368="","",SUM($I368:$N368)),"")</f>
        <v/>
      </c>
      <c r="P368" s="53" t="n"/>
      <c r="Q368" s="53" t="n"/>
      <c r="R368" s="54">
        <f>IFERROR(IF($A368="","",$O368-$P368+$Q368),"")</f>
        <v/>
      </c>
      <c r="S368" s="54">
        <f>IFERROR(IF($A368="","",SUM($J368:$K368)),"")</f>
        <v/>
      </c>
      <c r="T368" s="54">
        <f>IFERROR(IF($A368="","",SUM($L368:$N368)),"")</f>
        <v/>
      </c>
      <c r="U368" s="54">
        <f>IFERROR(IF($A368="","",$I368/$F368),"")</f>
        <v/>
      </c>
      <c r="V368" s="54">
        <f>IFERROR(IF($A368="","",$I368/$C368),"")</f>
        <v/>
      </c>
      <c r="W368" s="53" t="n"/>
      <c r="X368" s="53" t="n"/>
      <c r="Y368" s="53" t="n"/>
      <c r="Z368" s="54">
        <f>IFERROR(IF($A368="","",$W368*'Dashboard'!$B$12),"")</f>
        <v/>
      </c>
      <c r="AA368" s="54">
        <f>IFERROR(IF($A368="","",$Y368-$Z368),"")</f>
        <v/>
      </c>
      <c r="AB368" s="53" t="n"/>
      <c r="AC368" s="54">
        <f>IFERROR(IF($A368="","",$X368*'Dashboard'!$B$13),"")</f>
        <v/>
      </c>
      <c r="AD368" s="54">
        <f>IFERROR(IF($A368="","",$AB368-$AC368),"")</f>
        <v/>
      </c>
      <c r="AE368" s="53" t="n"/>
      <c r="AF368" s="53" t="n"/>
      <c r="AG368" s="54">
        <f>IFERROR(IF($A368="","",$AE368*'Dashboard'!$B$14),"")</f>
        <v/>
      </c>
      <c r="AH368" s="54">
        <f>IFERROR(IF($A368="","",$AF368-$AG368),"")</f>
        <v/>
      </c>
      <c r="AI368" s="54">
        <f>IFERROR(IF($A368="","",SUM($Y368,$AB368,$AF368)),"")</f>
        <v/>
      </c>
      <c r="AJ368" s="54">
        <f>IFERROR(IF($A368="","",$R368+$AI368),"")</f>
        <v/>
      </c>
      <c r="AK368" s="53" t="n"/>
      <c r="AL368" s="53" t="n"/>
      <c r="AM368" s="53" t="n"/>
      <c r="AN368" s="53" t="n"/>
      <c r="AO368" s="53" t="n"/>
      <c r="AP368" s="54">
        <f>IFERROR(IF($A368="","",SUM($AK368:$AO368)),"")</f>
        <v/>
      </c>
      <c r="AQ368" s="54">
        <f>IFERROR(IF($A368="","",$AP368-$AJ368),"")</f>
        <v/>
      </c>
      <c r="AR368" s="30">
        <f>IFERROR(IF($A368="","",IF(AND($AQ368&lt;='Dashboard'!$B$11,$AQ368&gt;=0-'Dashboard'!$B$11),"Balanced","Investigate")),"")</f>
        <v/>
      </c>
      <c r="AS368" s="36" t="n"/>
      <c r="AT368" s="36" t="n"/>
      <c r="AU368" s="36" t="n"/>
      <c r="AV368" s="52" t="n"/>
      <c r="AW368" s="36" t="n"/>
      <c r="AX368" s="37">
        <f>IFERROR(IF($A368="","",IF($AS368="","Missing preparer",IF($F368&gt;$E368,"Rooms sold exceed sellable rooms",IF(OR($AQ368&gt;'Dashboard'!$B$11,$AQ368&lt;0-'Dashboard'!$B$11),"Reconciliation exception","OK")))),"")</f>
        <v/>
      </c>
    </row>
    <row r="369">
      <c r="A369" s="52" t="n"/>
      <c r="B369" s="30">
        <f>IFERROR(IF($A369="","",VLOOKUP(MOD($A369-DATE(2026,1,5),7),'Instructions'!$H$2:$I$8,2,0)),"")</f>
        <v/>
      </c>
      <c r="C369" s="31" t="n"/>
      <c r="D369" s="31" t="n"/>
      <c r="E369" s="32">
        <f>IFERROR(IF($A369="","",MAX(0,$C369-$D369)),"")</f>
        <v/>
      </c>
      <c r="F369" s="31" t="n"/>
      <c r="G369" s="31" t="n"/>
      <c r="H369" s="33">
        <f>IFERROR(IF($A369="","",$F369/$E369),"")</f>
        <v/>
      </c>
      <c r="I369" s="53" t="n"/>
      <c r="J369" s="53" t="n"/>
      <c r="K369" s="53" t="n"/>
      <c r="L369" s="53" t="n"/>
      <c r="M369" s="53" t="n"/>
      <c r="N369" s="53" t="n"/>
      <c r="O369" s="54">
        <f>IFERROR(IF($A369="","",SUM($I369:$N369)),"")</f>
        <v/>
      </c>
      <c r="P369" s="53" t="n"/>
      <c r="Q369" s="53" t="n"/>
      <c r="R369" s="54">
        <f>IFERROR(IF($A369="","",$O369-$P369+$Q369),"")</f>
        <v/>
      </c>
      <c r="S369" s="54">
        <f>IFERROR(IF($A369="","",SUM($J369:$K369)),"")</f>
        <v/>
      </c>
      <c r="T369" s="54">
        <f>IFERROR(IF($A369="","",SUM($L369:$N369)),"")</f>
        <v/>
      </c>
      <c r="U369" s="54">
        <f>IFERROR(IF($A369="","",$I369/$F369),"")</f>
        <v/>
      </c>
      <c r="V369" s="54">
        <f>IFERROR(IF($A369="","",$I369/$C369),"")</f>
        <v/>
      </c>
      <c r="W369" s="53" t="n"/>
      <c r="X369" s="53" t="n"/>
      <c r="Y369" s="53" t="n"/>
      <c r="Z369" s="54">
        <f>IFERROR(IF($A369="","",$W369*'Dashboard'!$B$12),"")</f>
        <v/>
      </c>
      <c r="AA369" s="54">
        <f>IFERROR(IF($A369="","",$Y369-$Z369),"")</f>
        <v/>
      </c>
      <c r="AB369" s="53" t="n"/>
      <c r="AC369" s="54">
        <f>IFERROR(IF($A369="","",$X369*'Dashboard'!$B$13),"")</f>
        <v/>
      </c>
      <c r="AD369" s="54">
        <f>IFERROR(IF($A369="","",$AB369-$AC369),"")</f>
        <v/>
      </c>
      <c r="AE369" s="53" t="n"/>
      <c r="AF369" s="53" t="n"/>
      <c r="AG369" s="54">
        <f>IFERROR(IF($A369="","",$AE369*'Dashboard'!$B$14),"")</f>
        <v/>
      </c>
      <c r="AH369" s="54">
        <f>IFERROR(IF($A369="","",$AF369-$AG369),"")</f>
        <v/>
      </c>
      <c r="AI369" s="54">
        <f>IFERROR(IF($A369="","",SUM($Y369,$AB369,$AF369)),"")</f>
        <v/>
      </c>
      <c r="AJ369" s="54">
        <f>IFERROR(IF($A369="","",$R369+$AI369),"")</f>
        <v/>
      </c>
      <c r="AK369" s="53" t="n"/>
      <c r="AL369" s="53" t="n"/>
      <c r="AM369" s="53" t="n"/>
      <c r="AN369" s="53" t="n"/>
      <c r="AO369" s="53" t="n"/>
      <c r="AP369" s="54">
        <f>IFERROR(IF($A369="","",SUM($AK369:$AO369)),"")</f>
        <v/>
      </c>
      <c r="AQ369" s="54">
        <f>IFERROR(IF($A369="","",$AP369-$AJ369),"")</f>
        <v/>
      </c>
      <c r="AR369" s="30">
        <f>IFERROR(IF($A369="","",IF(AND($AQ369&lt;='Dashboard'!$B$11,$AQ369&gt;=0-'Dashboard'!$B$11),"Balanced","Investigate")),"")</f>
        <v/>
      </c>
      <c r="AS369" s="36" t="n"/>
      <c r="AT369" s="36" t="n"/>
      <c r="AU369" s="36" t="n"/>
      <c r="AV369" s="52" t="n"/>
      <c r="AW369" s="36" t="n"/>
      <c r="AX369" s="37">
        <f>IFERROR(IF($A369="","",IF($AS369="","Missing preparer",IF($F369&gt;$E369,"Rooms sold exceed sellable rooms",IF(OR($AQ369&gt;'Dashboard'!$B$11,$AQ369&lt;0-'Dashboard'!$B$11),"Reconciliation exception","OK")))),"")</f>
        <v/>
      </c>
    </row>
    <row r="370">
      <c r="A370" s="52" t="n"/>
      <c r="B370" s="30">
        <f>IFERROR(IF($A370="","",VLOOKUP(MOD($A370-DATE(2026,1,5),7),'Instructions'!$H$2:$I$8,2,0)),"")</f>
        <v/>
      </c>
      <c r="C370" s="31" t="n"/>
      <c r="D370" s="31" t="n"/>
      <c r="E370" s="32">
        <f>IFERROR(IF($A370="","",MAX(0,$C370-$D370)),"")</f>
        <v/>
      </c>
      <c r="F370" s="31" t="n"/>
      <c r="G370" s="31" t="n"/>
      <c r="H370" s="33">
        <f>IFERROR(IF($A370="","",$F370/$E370),"")</f>
        <v/>
      </c>
      <c r="I370" s="53" t="n"/>
      <c r="J370" s="53" t="n"/>
      <c r="K370" s="53" t="n"/>
      <c r="L370" s="53" t="n"/>
      <c r="M370" s="53" t="n"/>
      <c r="N370" s="53" t="n"/>
      <c r="O370" s="54">
        <f>IFERROR(IF($A370="","",SUM($I370:$N370)),"")</f>
        <v/>
      </c>
      <c r="P370" s="53" t="n"/>
      <c r="Q370" s="53" t="n"/>
      <c r="R370" s="54">
        <f>IFERROR(IF($A370="","",$O370-$P370+$Q370),"")</f>
        <v/>
      </c>
      <c r="S370" s="54">
        <f>IFERROR(IF($A370="","",SUM($J370:$K370)),"")</f>
        <v/>
      </c>
      <c r="T370" s="54">
        <f>IFERROR(IF($A370="","",SUM($L370:$N370)),"")</f>
        <v/>
      </c>
      <c r="U370" s="54">
        <f>IFERROR(IF($A370="","",$I370/$F370),"")</f>
        <v/>
      </c>
      <c r="V370" s="54">
        <f>IFERROR(IF($A370="","",$I370/$C370),"")</f>
        <v/>
      </c>
      <c r="W370" s="53" t="n"/>
      <c r="X370" s="53" t="n"/>
      <c r="Y370" s="53" t="n"/>
      <c r="Z370" s="54">
        <f>IFERROR(IF($A370="","",$W370*'Dashboard'!$B$12),"")</f>
        <v/>
      </c>
      <c r="AA370" s="54">
        <f>IFERROR(IF($A370="","",$Y370-$Z370),"")</f>
        <v/>
      </c>
      <c r="AB370" s="53" t="n"/>
      <c r="AC370" s="54">
        <f>IFERROR(IF($A370="","",$X370*'Dashboard'!$B$13),"")</f>
        <v/>
      </c>
      <c r="AD370" s="54">
        <f>IFERROR(IF($A370="","",$AB370-$AC370),"")</f>
        <v/>
      </c>
      <c r="AE370" s="53" t="n"/>
      <c r="AF370" s="53" t="n"/>
      <c r="AG370" s="54">
        <f>IFERROR(IF($A370="","",$AE370*'Dashboard'!$B$14),"")</f>
        <v/>
      </c>
      <c r="AH370" s="54">
        <f>IFERROR(IF($A370="","",$AF370-$AG370),"")</f>
        <v/>
      </c>
      <c r="AI370" s="54">
        <f>IFERROR(IF($A370="","",SUM($Y370,$AB370,$AF370)),"")</f>
        <v/>
      </c>
      <c r="AJ370" s="54">
        <f>IFERROR(IF($A370="","",$R370+$AI370),"")</f>
        <v/>
      </c>
      <c r="AK370" s="53" t="n"/>
      <c r="AL370" s="53" t="n"/>
      <c r="AM370" s="53" t="n"/>
      <c r="AN370" s="53" t="n"/>
      <c r="AO370" s="53" t="n"/>
      <c r="AP370" s="54">
        <f>IFERROR(IF($A370="","",SUM($AK370:$AO370)),"")</f>
        <v/>
      </c>
      <c r="AQ370" s="54">
        <f>IFERROR(IF($A370="","",$AP370-$AJ370),"")</f>
        <v/>
      </c>
      <c r="AR370" s="30">
        <f>IFERROR(IF($A370="","",IF(AND($AQ370&lt;='Dashboard'!$B$11,$AQ370&gt;=0-'Dashboard'!$B$11),"Balanced","Investigate")),"")</f>
        <v/>
      </c>
      <c r="AS370" s="36" t="n"/>
      <c r="AT370" s="36" t="n"/>
      <c r="AU370" s="36" t="n"/>
      <c r="AV370" s="52" t="n"/>
      <c r="AW370" s="36" t="n"/>
      <c r="AX370" s="37">
        <f>IFERROR(IF($A370="","",IF($AS370="","Missing preparer",IF($F370&gt;$E370,"Rooms sold exceed sellable rooms",IF(OR($AQ370&gt;'Dashboard'!$B$11,$AQ370&lt;0-'Dashboard'!$B$11),"Reconciliation exception","OK")))),"")</f>
        <v/>
      </c>
    </row>
    <row r="371">
      <c r="A371" s="52" t="n"/>
      <c r="B371" s="30">
        <f>IFERROR(IF($A371="","",VLOOKUP(MOD($A371-DATE(2026,1,5),7),'Instructions'!$H$2:$I$8,2,0)),"")</f>
        <v/>
      </c>
      <c r="C371" s="31" t="n"/>
      <c r="D371" s="31" t="n"/>
      <c r="E371" s="32">
        <f>IFERROR(IF($A371="","",MAX(0,$C371-$D371)),"")</f>
        <v/>
      </c>
      <c r="F371" s="31" t="n"/>
      <c r="G371" s="31" t="n"/>
      <c r="H371" s="33">
        <f>IFERROR(IF($A371="","",$F371/$E371),"")</f>
        <v/>
      </c>
      <c r="I371" s="53" t="n"/>
      <c r="J371" s="53" t="n"/>
      <c r="K371" s="53" t="n"/>
      <c r="L371" s="53" t="n"/>
      <c r="M371" s="53" t="n"/>
      <c r="N371" s="53" t="n"/>
      <c r="O371" s="54">
        <f>IFERROR(IF($A371="","",SUM($I371:$N371)),"")</f>
        <v/>
      </c>
      <c r="P371" s="53" t="n"/>
      <c r="Q371" s="53" t="n"/>
      <c r="R371" s="54">
        <f>IFERROR(IF($A371="","",$O371-$P371+$Q371),"")</f>
        <v/>
      </c>
      <c r="S371" s="54">
        <f>IFERROR(IF($A371="","",SUM($J371:$K371)),"")</f>
        <v/>
      </c>
      <c r="T371" s="54">
        <f>IFERROR(IF($A371="","",SUM($L371:$N371)),"")</f>
        <v/>
      </c>
      <c r="U371" s="54">
        <f>IFERROR(IF($A371="","",$I371/$F371),"")</f>
        <v/>
      </c>
      <c r="V371" s="54">
        <f>IFERROR(IF($A371="","",$I371/$C371),"")</f>
        <v/>
      </c>
      <c r="W371" s="53" t="n"/>
      <c r="X371" s="53" t="n"/>
      <c r="Y371" s="53" t="n"/>
      <c r="Z371" s="54">
        <f>IFERROR(IF($A371="","",$W371*'Dashboard'!$B$12),"")</f>
        <v/>
      </c>
      <c r="AA371" s="54">
        <f>IFERROR(IF($A371="","",$Y371-$Z371),"")</f>
        <v/>
      </c>
      <c r="AB371" s="53" t="n"/>
      <c r="AC371" s="54">
        <f>IFERROR(IF($A371="","",$X371*'Dashboard'!$B$13),"")</f>
        <v/>
      </c>
      <c r="AD371" s="54">
        <f>IFERROR(IF($A371="","",$AB371-$AC371),"")</f>
        <v/>
      </c>
      <c r="AE371" s="53" t="n"/>
      <c r="AF371" s="53" t="n"/>
      <c r="AG371" s="54">
        <f>IFERROR(IF($A371="","",$AE371*'Dashboard'!$B$14),"")</f>
        <v/>
      </c>
      <c r="AH371" s="54">
        <f>IFERROR(IF($A371="","",$AF371-$AG371),"")</f>
        <v/>
      </c>
      <c r="AI371" s="54">
        <f>IFERROR(IF($A371="","",SUM($Y371,$AB371,$AF371)),"")</f>
        <v/>
      </c>
      <c r="AJ371" s="54">
        <f>IFERROR(IF($A371="","",$R371+$AI371),"")</f>
        <v/>
      </c>
      <c r="AK371" s="53" t="n"/>
      <c r="AL371" s="53" t="n"/>
      <c r="AM371" s="53" t="n"/>
      <c r="AN371" s="53" t="n"/>
      <c r="AO371" s="53" t="n"/>
      <c r="AP371" s="54">
        <f>IFERROR(IF($A371="","",SUM($AK371:$AO371)),"")</f>
        <v/>
      </c>
      <c r="AQ371" s="54">
        <f>IFERROR(IF($A371="","",$AP371-$AJ371),"")</f>
        <v/>
      </c>
      <c r="AR371" s="30">
        <f>IFERROR(IF($A371="","",IF(AND($AQ371&lt;='Dashboard'!$B$11,$AQ371&gt;=0-'Dashboard'!$B$11),"Balanced","Investigate")),"")</f>
        <v/>
      </c>
      <c r="AS371" s="36" t="n"/>
      <c r="AT371" s="36" t="n"/>
      <c r="AU371" s="36" t="n"/>
      <c r="AV371" s="52" t="n"/>
      <c r="AW371" s="36" t="n"/>
      <c r="AX371" s="37">
        <f>IFERROR(IF($A371="","",IF($AS371="","Missing preparer",IF($F371&gt;$E371,"Rooms sold exceed sellable rooms",IF(OR($AQ371&gt;'Dashboard'!$B$11,$AQ371&lt;0-'Dashboard'!$B$11),"Reconciliation exception","OK")))),"")</f>
        <v/>
      </c>
    </row>
  </sheetData>
  <autoFilter ref="A1:AX371"/>
  <conditionalFormatting sqref="AQ2:AQ371">
    <cfRule type="expression" priority="1" dxfId="1">
      <formula>AND($A2&lt;&gt;"",OR($AQ2&gt;'Dashboard'!$B$11,$AQ2&lt;0-'Dashboard'!$B$11))</formula>
    </cfRule>
  </conditionalFormatting>
  <conditionalFormatting sqref="AT2:AT371">
    <cfRule type="expression" priority="2" dxfId="2">
      <formula>AND($A2&lt;&gt;"",$AT2="Pending Review")</formula>
    </cfRule>
    <cfRule type="expression" priority="3" dxfId="1">
      <formula>AND($A2&lt;&gt;"",$AT2="Follow-Up Required")</formula>
    </cfRule>
    <cfRule type="expression" priority="4" dxfId="0">
      <formula>AND($A2&lt;&gt;"",$AT2="Reviewed")</formula>
    </cfRule>
  </conditionalFormatting>
  <conditionalFormatting sqref="AX2:AX371">
    <cfRule type="expression" priority="5" dxfId="0">
      <formula>AND($A2&lt;&gt;"",$AX2="OK")</formula>
    </cfRule>
  </conditionalFormatting>
  <dataValidations count="3">
    <dataValidation sqref="A2:A371 AV2:AV371" showDropDown="0" showInputMessage="0" showErrorMessage="1" allowBlank="0" error="Enter a date from 1/1/2026 through 12/31/2030." type="date" operator="between">
      <formula1>DATE(2026,1,1)</formula1>
      <formula2>DATE(2030,12,31)</formula2>
    </dataValidation>
    <dataValidation sqref="C2:G371" showDropDown="0" showInputMessage="0" showErrorMessage="1" allowBlank="0" error="Enter a whole number from 0 through 5,000." type="whole" operator="between">
      <formula1>0</formula1>
      <formula2>5000</formula2>
    </dataValidation>
    <dataValidation sqref="AT2:AT371" showDropDown="0" showInputMessage="0" showErrorMessage="1" allowBlank="0" error="Select Pending Review, Reviewed, or Follow-Up Required." type="list">
      <formula1>"Pending Review,Reviewed,Follow-Up Required"</formula1>
    </dataValidation>
  </dataValidations>
  <pageMargins left="0.25" right="0.25" top="0.45" bottom="0.45" header="0.5" footer="0.5"/>
  <pageSetup orientation="landscape" fitToHeight="0" fitToWidth="1"/>
  <headerFooter>
    <oddHeader/>
    <oddFooter>&amp;CHotel Daily Revenue Report&amp;RPage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0" customWidth="1" min="1" max="1"/>
    <col width="55" customWidth="1" min="2" max="2"/>
    <col width="18" customWidth="1" min="3" max="3"/>
    <col width="18" customWidth="1" min="4" max="4"/>
    <col width="18" customWidth="1" min="5" max="5"/>
    <col width="18" customWidth="1" min="6" max="6"/>
    <col hidden="1" width="13" customWidth="1" min="8" max="8"/>
    <col hidden="1" width="13" customWidth="1" min="9" max="9"/>
  </cols>
  <sheetData>
    <row r="1" ht="34" customHeight="1">
      <c r="A1" s="38" t="inlineStr">
        <is>
          <t>Hotel Daily Revenue Report — Instructions</t>
        </is>
      </c>
      <c r="B1" s="39" t="n"/>
      <c r="C1" s="39" t="n"/>
      <c r="D1" s="39" t="n"/>
      <c r="E1" s="39" t="n"/>
      <c r="F1" s="39" t="n"/>
    </row>
    <row r="2">
      <c r="A2" s="40" t="n"/>
      <c r="B2" s="40" t="n"/>
      <c r="C2" s="40" t="n"/>
      <c r="D2" s="40" t="n"/>
      <c r="E2" s="40" t="n"/>
      <c r="F2" s="40" t="n"/>
      <c r="H2" t="n">
        <v>0</v>
      </c>
      <c r="I2" t="inlineStr">
        <is>
          <t>Mon</t>
        </is>
      </c>
    </row>
    <row r="3" ht="24" customHeight="1">
      <c r="A3" s="41" t="inlineStr">
        <is>
          <t>Daily Workflow</t>
        </is>
      </c>
      <c r="B3" s="39" t="n"/>
      <c r="C3" s="39" t="n"/>
      <c r="D3" s="39" t="n"/>
      <c r="E3" s="39" t="n"/>
      <c r="F3" s="39" t="n"/>
      <c r="H3" t="n">
        <v>1</v>
      </c>
      <c r="I3" t="inlineStr">
        <is>
          <t>Tue</t>
        </is>
      </c>
    </row>
    <row r="4" ht="24" customHeight="1">
      <c r="A4" s="40" t="inlineStr">
        <is>
          <t>1. Update the reporting assumptions on the Dashboard.</t>
        </is>
      </c>
      <c r="B4" s="40" t="n"/>
      <c r="C4" s="40" t="n"/>
      <c r="D4" s="40" t="n"/>
      <c r="E4" s="40" t="n"/>
      <c r="F4" s="40" t="n"/>
      <c r="H4" t="n">
        <v>2</v>
      </c>
      <c r="I4" t="inlineStr">
        <is>
          <t>Wed</t>
        </is>
      </c>
    </row>
    <row r="5" ht="24" customHeight="1">
      <c r="A5" s="40" t="inlineStr">
        <is>
          <t>2. Enter one row for each hotel business date.</t>
        </is>
      </c>
      <c r="B5" s="40" t="n"/>
      <c r="C5" s="40" t="n"/>
      <c r="D5" s="40" t="n"/>
      <c r="E5" s="40" t="n"/>
      <c r="F5" s="40" t="n"/>
      <c r="H5" t="n">
        <v>3</v>
      </c>
      <c r="I5" t="inlineStr">
        <is>
          <t>Thu</t>
        </is>
      </c>
    </row>
    <row r="6" ht="24" customHeight="1">
      <c r="A6" s="40" t="inlineStr">
        <is>
          <t>3. Record room inventory, out-of-order rooms, and rooms sold.</t>
        </is>
      </c>
      <c r="B6" s="40" t="n"/>
      <c r="C6" s="40" t="n"/>
      <c r="D6" s="40" t="n"/>
      <c r="E6" s="40" t="n"/>
      <c r="F6" s="40" t="n"/>
      <c r="H6" t="n">
        <v>4</v>
      </c>
      <c r="I6" t="inlineStr">
        <is>
          <t>Fri</t>
        </is>
      </c>
    </row>
    <row r="7" ht="24" customHeight="1">
      <c r="A7" s="40" t="inlineStr">
        <is>
          <t>4. Enter departmental revenue from the property’s daily operating reports.</t>
        </is>
      </c>
      <c r="B7" s="40" t="n"/>
      <c r="C7" s="40" t="n"/>
      <c r="D7" s="40" t="n"/>
      <c r="E7" s="40" t="n"/>
      <c r="F7" s="40" t="n"/>
      <c r="H7" t="n">
        <v>5</v>
      </c>
      <c r="I7" t="inlineStr">
        <is>
          <t>Sat</t>
        </is>
      </c>
    </row>
    <row r="8" ht="24" customHeight="1">
      <c r="A8" s="40" t="inlineStr">
        <is>
          <t>5. Enter actual taxes and service charges collected.</t>
        </is>
      </c>
      <c r="B8" s="40" t="n"/>
      <c r="C8" s="40" t="n"/>
      <c r="D8" s="40" t="n"/>
      <c r="E8" s="40" t="n"/>
      <c r="F8" s="40" t="n"/>
      <c r="H8" t="n">
        <v>6</v>
      </c>
      <c r="I8" t="inlineStr">
        <is>
          <t>Sun</t>
        </is>
      </c>
    </row>
    <row r="9" ht="24" customHeight="1">
      <c r="A9" s="40" t="inlineStr">
        <is>
          <t>6. Enter payment totals by tender category.</t>
        </is>
      </c>
      <c r="B9" s="40" t="n"/>
      <c r="C9" s="40" t="n"/>
      <c r="D9" s="40" t="n"/>
      <c r="E9" s="40" t="n"/>
      <c r="F9" s="40" t="n"/>
    </row>
    <row r="10" ht="24" customHeight="1">
      <c r="A10" s="40" t="inlineStr">
        <is>
          <t>7. Review reconciliation, tax, service-charge, and room-count exceptions.</t>
        </is>
      </c>
      <c r="B10" s="40" t="n"/>
      <c r="C10" s="40" t="n"/>
      <c r="D10" s="40" t="n"/>
      <c r="E10" s="40" t="n"/>
      <c r="F10" s="40" t="n"/>
    </row>
    <row r="11" ht="24" customHeight="1">
      <c r="A11" s="40" t="inlineStr">
        <is>
          <t>8. Assign a review status and enter reviewer details.</t>
        </is>
      </c>
      <c r="B11" s="40" t="n"/>
      <c r="C11" s="40" t="n"/>
      <c r="D11" s="40" t="n"/>
      <c r="E11" s="40" t="n"/>
      <c r="F11" s="40" t="n"/>
    </row>
    <row r="12" ht="24" customHeight="1">
      <c r="A12" s="40" t="inlineStr">
        <is>
          <t>9. Use the Dashboard to monitor performance and unresolved exceptions.</t>
        </is>
      </c>
      <c r="B12" s="40" t="n"/>
      <c r="C12" s="40" t="n"/>
      <c r="D12" s="40" t="n"/>
      <c r="E12" s="40" t="n"/>
      <c r="F12" s="40" t="n"/>
    </row>
    <row r="13" ht="24" customHeight="1">
      <c r="A13" s="40" t="n"/>
      <c r="B13" s="40" t="n"/>
      <c r="C13" s="40" t="n"/>
      <c r="D13" s="40" t="n"/>
      <c r="E13" s="40" t="n"/>
      <c r="F13" s="40" t="n"/>
    </row>
    <row r="14" ht="24" customHeight="1">
      <c r="A14" s="41" t="inlineStr">
        <is>
          <t>Field Definitions</t>
        </is>
      </c>
      <c r="B14" s="39" t="n"/>
      <c r="C14" s="39" t="n"/>
      <c r="D14" s="39" t="n"/>
      <c r="E14" s="39" t="n"/>
      <c r="F14" s="39" t="n"/>
    </row>
    <row r="15" ht="24" customHeight="1">
      <c r="A15" s="40" t="inlineStr">
        <is>
          <t>Sellable Rooms</t>
        </is>
      </c>
      <c r="B15" s="40" t="inlineStr">
        <is>
          <t>Room inventory less out-of-order rooms.</t>
        </is>
      </c>
      <c r="C15" s="40" t="n"/>
      <c r="D15" s="40" t="n"/>
      <c r="E15" s="40" t="n"/>
      <c r="F15" s="40" t="n"/>
    </row>
    <row r="16" ht="24" customHeight="1">
      <c r="A16" s="40" t="inlineStr">
        <is>
          <t>Occupancy</t>
        </is>
      </c>
      <c r="B16" s="40" t="inlineStr">
        <is>
          <t>Rooms sold divided by sellable rooms.</t>
        </is>
      </c>
      <c r="C16" s="40" t="n"/>
      <c r="D16" s="40" t="n"/>
      <c r="E16" s="40" t="n"/>
      <c r="F16" s="40" t="n"/>
    </row>
    <row r="17" ht="24" customHeight="1">
      <c r="A17" s="40" t="inlineStr">
        <is>
          <t>ADR</t>
        </is>
      </c>
      <c r="B17" s="40" t="inlineStr">
        <is>
          <t>Room revenue divided by rooms sold.</t>
        </is>
      </c>
      <c r="C17" s="40" t="n"/>
      <c r="D17" s="40" t="n"/>
      <c r="E17" s="40" t="n"/>
      <c r="F17" s="40" t="n"/>
    </row>
    <row r="18" ht="24" customHeight="1">
      <c r="A18" s="40" t="inlineStr">
        <is>
          <t>RevPAR</t>
        </is>
      </c>
      <c r="B18" s="40" t="inlineStr">
        <is>
          <t>Room revenue divided by total room inventory.</t>
        </is>
      </c>
      <c r="C18" s="40" t="n"/>
      <c r="D18" s="40" t="n"/>
      <c r="E18" s="40" t="n"/>
      <c r="F18" s="40" t="n"/>
    </row>
    <row r="19" ht="24" customHeight="1">
      <c r="A19" s="40" t="inlineStr">
        <is>
          <t>Net Operating Revenue</t>
        </is>
      </c>
      <c r="B19" s="40" t="inlineStr">
        <is>
          <t>Gross departmental revenue less discounts and allowances, plus revenue adjustments.</t>
        </is>
      </c>
      <c r="C19" s="40" t="n"/>
      <c r="D19" s="40" t="n"/>
      <c r="E19" s="40" t="n"/>
      <c r="F19" s="40" t="n"/>
    </row>
    <row r="20" ht="24" customHeight="1">
      <c r="A20" s="40" t="inlineStr">
        <is>
          <t>Total Guest Charges</t>
        </is>
      </c>
      <c r="B20" s="40" t="inlineStr">
        <is>
          <t>Net operating revenue plus actual taxes and service charges.</t>
        </is>
      </c>
      <c r="C20" s="40" t="n"/>
      <c r="D20" s="40" t="n"/>
      <c r="E20" s="40" t="n"/>
      <c r="F20" s="40" t="n"/>
    </row>
    <row r="21" ht="24" customHeight="1">
      <c r="A21" s="40" t="inlineStr">
        <is>
          <t>Reconciliation Variance</t>
        </is>
      </c>
      <c r="B21" s="40" t="inlineStr">
        <is>
          <t>Total tender less total guest charges.</t>
        </is>
      </c>
      <c r="C21" s="40" t="n"/>
      <c r="D21" s="40" t="n"/>
      <c r="E21" s="40" t="n"/>
      <c r="F21" s="40" t="n"/>
    </row>
    <row r="22" ht="24" customHeight="1">
      <c r="A22" s="40" t="inlineStr">
        <is>
          <t>Tax Variance</t>
        </is>
      </c>
      <c r="B22" s="40" t="inlineStr">
        <is>
          <t>Actual tax collected less expected tax based on the editable assumption.</t>
        </is>
      </c>
      <c r="C22" s="40" t="n"/>
      <c r="D22" s="40" t="n"/>
      <c r="E22" s="40" t="n"/>
      <c r="F22" s="40" t="n"/>
    </row>
    <row r="23" ht="24" customHeight="1">
      <c r="A23" s="40" t="inlineStr">
        <is>
          <t>Service Charge Variance</t>
        </is>
      </c>
      <c r="B23" s="40" t="inlineStr">
        <is>
          <t>Actual service charges less expected service charges based on the editable assumption.</t>
        </is>
      </c>
      <c r="C23" s="40" t="n"/>
      <c r="D23" s="40" t="n"/>
      <c r="E23" s="40" t="n"/>
      <c r="F23" s="40" t="n"/>
    </row>
    <row r="24" ht="24" customHeight="1">
      <c r="A24" s="40" t="n"/>
      <c r="B24" s="40" t="n"/>
      <c r="C24" s="40" t="n"/>
      <c r="D24" s="40" t="n"/>
      <c r="E24" s="40" t="n"/>
      <c r="F24" s="40" t="n"/>
    </row>
    <row r="25" ht="24" customHeight="1">
      <c r="A25" s="41" t="inlineStr">
        <is>
          <t>Important Operating Notes</t>
        </is>
      </c>
      <c r="B25" s="39" t="n"/>
      <c r="C25" s="39" t="n"/>
      <c r="D25" s="39" t="n"/>
      <c r="E25" s="39" t="n"/>
      <c r="F25" s="39" t="n"/>
    </row>
    <row r="26" ht="24" customHeight="1">
      <c r="A26" s="40" t="inlineStr">
        <is>
          <t>• Enter discounts and allowances as positive reduction amounts.</t>
        </is>
      </c>
      <c r="B26" s="40" t="n"/>
      <c r="C26" s="40" t="n"/>
      <c r="D26" s="40" t="n"/>
      <c r="E26" s="40" t="n"/>
      <c r="F26" s="40" t="n"/>
    </row>
    <row r="27" ht="24" customHeight="1">
      <c r="A27" s="40" t="inlineStr">
        <is>
          <t>• Revenue adjustments may be positive or negative.</t>
        </is>
      </c>
      <c r="B27" s="40" t="n"/>
      <c r="C27" s="40" t="n"/>
      <c r="D27" s="40" t="n"/>
      <c r="E27" s="40" t="n"/>
      <c r="F27" s="40" t="n"/>
    </row>
    <row r="28" ht="24" customHeight="1">
      <c r="A28" s="40" t="inlineStr">
        <is>
          <t>• Expected tax and service-charge calculations are operating checks, not tax filings or legal determinations.</t>
        </is>
      </c>
      <c r="B28" s="40" t="n"/>
      <c r="C28" s="40" t="n"/>
      <c r="D28" s="40" t="n"/>
      <c r="E28" s="40" t="n"/>
      <c r="F28" s="40" t="n"/>
    </row>
    <row r="29" ht="24" customHeight="1">
      <c r="A29" s="40" t="inlineStr">
        <is>
          <t>• Confirm taxable categories, tax rates, service-charge practices, and reporting policies with the property’s accounting and tax advisors.</t>
        </is>
      </c>
      <c r="B29" s="40" t="n"/>
      <c r="C29" s="40" t="n"/>
      <c r="D29" s="40" t="n"/>
      <c r="E29" s="40" t="n"/>
      <c r="F29" s="40" t="n"/>
    </row>
    <row r="30" ht="24" customHeight="1">
      <c r="A30" s="40" t="inlineStr">
        <is>
          <t>• Investigate variances rather than overwriting formulas.</t>
        </is>
      </c>
      <c r="B30" s="40" t="n"/>
      <c r="C30" s="40" t="n"/>
      <c r="D30" s="40" t="n"/>
      <c r="E30" s="40" t="n"/>
      <c r="F30" s="40" t="n"/>
    </row>
    <row r="31" ht="24" customHeight="1">
      <c r="A31" s="40" t="inlineStr">
        <is>
          <t>• Do not delete calculated columns from the Daily Revenue table.</t>
        </is>
      </c>
      <c r="B31" s="40" t="n"/>
      <c r="C31" s="40" t="n"/>
      <c r="D31" s="40" t="n"/>
      <c r="E31" s="40" t="n"/>
      <c r="F31" s="40" t="n"/>
    </row>
    <row r="32" ht="24" customHeight="1">
      <c r="A32" s="40" t="inlineStr">
        <is>
          <t>• Add new daily records within the prepared table rows so formulas and validations remain available.</t>
        </is>
      </c>
      <c r="B32" s="40" t="n"/>
      <c r="C32" s="40" t="n"/>
      <c r="D32" s="40" t="n"/>
      <c r="E32" s="40" t="n"/>
      <c r="F32" s="40" t="n"/>
    </row>
    <row r="33" ht="24" customHeight="1">
      <c r="A33" s="40" t="n"/>
      <c r="B33" s="40" t="n"/>
      <c r="C33" s="40" t="n"/>
      <c r="D33" s="40" t="n"/>
      <c r="E33" s="40" t="n"/>
      <c r="F33" s="40" t="n"/>
    </row>
    <row r="34" ht="24" customHeight="1">
      <c r="A34" s="41" t="inlineStr">
        <is>
          <t>Color Key</t>
        </is>
      </c>
      <c r="B34" s="39" t="n"/>
      <c r="C34" s="39" t="n"/>
      <c r="D34" s="39" t="n"/>
      <c r="E34" s="39" t="n"/>
      <c r="F34" s="39" t="n"/>
    </row>
    <row r="35" ht="24" customHeight="1">
      <c r="A35" s="36" t="inlineStr">
        <is>
          <t>Blue cells</t>
        </is>
      </c>
      <c r="B35" s="36" t="inlineStr">
        <is>
          <t>User inputs</t>
        </is>
      </c>
      <c r="C35" s="40" t="n"/>
      <c r="D35" s="40" t="n"/>
      <c r="E35" s="40" t="n"/>
      <c r="F35" s="40" t="n"/>
    </row>
    <row r="36" ht="24" customHeight="1">
      <c r="A36" s="37" t="inlineStr">
        <is>
          <t>Gray or green-tinted cells</t>
        </is>
      </c>
      <c r="B36" s="37" t="inlineStr">
        <is>
          <t>Calculated fields</t>
        </is>
      </c>
      <c r="C36" s="40" t="n"/>
      <c r="D36" s="40" t="n"/>
      <c r="E36" s="40" t="n"/>
      <c r="F36" s="40" t="n"/>
    </row>
    <row r="37" ht="24" customHeight="1">
      <c r="A37" s="42" t="inlineStr">
        <is>
          <t>Green status</t>
        </is>
      </c>
      <c r="B37" s="42" t="inlineStr">
        <is>
          <t>Acceptable or reviewed</t>
        </is>
      </c>
      <c r="C37" s="40" t="n"/>
      <c r="D37" s="40" t="n"/>
      <c r="E37" s="40" t="n"/>
      <c r="F37" s="40" t="n"/>
    </row>
    <row r="38" ht="24" customHeight="1">
      <c r="A38" s="43" t="inlineStr">
        <is>
          <t>Amber status</t>
        </is>
      </c>
      <c r="B38" s="43" t="inlineStr">
        <is>
          <t>Pending attention</t>
        </is>
      </c>
      <c r="C38" s="40" t="n"/>
      <c r="D38" s="40" t="n"/>
      <c r="E38" s="40" t="n"/>
      <c r="F38" s="40" t="n"/>
    </row>
    <row r="39" ht="24" customHeight="1">
      <c r="A39" s="44" t="inlineStr">
        <is>
          <t>Red status</t>
        </is>
      </c>
      <c r="B39" s="44" t="inlineStr">
        <is>
          <t>Exception requiring investigation</t>
        </is>
      </c>
      <c r="C39" s="40" t="n"/>
      <c r="D39" s="40" t="n"/>
      <c r="E39" s="40" t="n"/>
      <c r="F39" s="40" t="n"/>
    </row>
    <row r="40" ht="24" customHeight="1">
      <c r="A40" s="40" t="n"/>
      <c r="B40" s="40" t="n"/>
      <c r="C40" s="40" t="n"/>
      <c r="D40" s="40" t="n"/>
      <c r="E40" s="40" t="n"/>
      <c r="F40" s="40" t="n"/>
    </row>
  </sheetData>
  <pageMargins left="0.25" right="0.25" top="0.45" bottom="0.45" header="0.5" footer="0.5"/>
  <pageSetup orientation="portrait" fitToHeight="0" fitToWidth="1"/>
  <headerFooter>
    <oddHeader/>
    <oddFooter>&amp;CHotel Daily Revenue Report&amp;RPage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2026-09-06T16:18:41Z</dcterms:created>
  <dcterms:modified xmlns:dcterms="http://purl.org/dc/terms/" xmlns:xsi="http://www.w3.org/2001/XMLSchema-instance" xsi:type="dcterms:W3CDTF">2026-09-06T16:18:43+00:00Z</dcterms:modified>
</cp:coreProperties>
</file>