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ate Shop" sheetId="2" state="visible" r:id="rId2"/>
    <sheet xmlns:r="http://schemas.openxmlformats.org/officeDocument/2006/relationships" name="Setup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'Rate Shop'!$A$5:$X$155</definedName>
    <definedName name="_xlnm._FilterDatabase" localSheetId="2" hidden="1">'Setup'!$A$15:$J$115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/d/yyyy"/>
    <numFmt numFmtId="165" formatCode="$#,##0.00"/>
    <numFmt numFmtId="166" formatCode="0.0"/>
    <numFmt numFmtId="167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FFFFFF"/>
      <sz val="11"/>
    </font>
    <font>
      <name val="Calibri"/>
      <b val="1"/>
      <color rgb="00253746"/>
      <sz val="10"/>
    </font>
    <font>
      <name val="Calibri"/>
      <color rgb="00253746"/>
      <sz val="10"/>
    </font>
    <font>
      <name val="Calibri"/>
      <i val="1"/>
      <color rgb="00405A6B"/>
      <sz val="11"/>
    </font>
    <font>
      <name val="Calibri"/>
      <b val="1"/>
      <color rgb="0017324D"/>
      <sz val="16"/>
    </font>
  </fonts>
  <fills count="9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B5D74"/>
      </patternFill>
    </fill>
    <fill>
      <patternFill patternType="solid">
        <fgColor rgb="00F2F7F8"/>
      </patternFill>
    </fill>
    <fill>
      <patternFill patternType="solid">
        <fgColor rgb="00FFF1CE"/>
      </patternFill>
    </fill>
    <fill>
      <patternFill patternType="solid">
        <fgColor rgb="00FFF2CC"/>
      </patternFill>
    </fill>
    <fill>
      <patternFill patternType="solid">
        <fgColor rgb="00E8F1F5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/>
      <top style="thin">
        <color rgb="00C7D5E0"/>
      </top>
      <bottom style="thin">
        <color rgb="00C7D5E0"/>
      </bottom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  <border>
      <left style="thin">
        <color rgb="00C7D5E0"/>
      </left>
      <right/>
      <top/>
      <bottom/>
      <diagonal/>
    </border>
    <border>
      <left/>
      <right style="thin">
        <color rgb="00C7D5E0"/>
      </right>
      <top/>
      <bottom/>
      <diagonal/>
    </border>
    <border>
      <left style="thin">
        <color rgb="00C7D5E0"/>
      </left>
      <right/>
      <top/>
      <bottom style="thin">
        <color rgb="00C7D5E0"/>
      </bottom>
      <diagonal/>
    </border>
    <border>
      <left/>
      <right/>
      <top/>
      <bottom style="thin">
        <color rgb="00C7D5E0"/>
      </bottom>
      <diagonal/>
    </border>
    <border>
      <left/>
      <right style="thin">
        <color rgb="00C7D5E0"/>
      </right>
      <top/>
      <bottom style="thin">
        <color rgb="00C7D5E0"/>
      </bottom>
      <diagonal/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2" fillId="3" borderId="1" pivotButton="0" quotePrefix="0" xfId="0"/>
    <xf numFmtId="0" fontId="2" fillId="3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0" fontId="0" fillId="0" borderId="2" pivotButton="0" quotePrefix="0" xfId="0"/>
    <xf numFmtId="0" fontId="0" fillId="0" borderId="3" pivotButton="0" quotePrefix="0" xfId="0"/>
    <xf numFmtId="165" fontId="0" fillId="7" borderId="1" pivotButton="0" quotePrefix="0" xfId="0"/>
    <xf numFmtId="0" fontId="3" fillId="5" borderId="1" applyAlignment="1" pivotButton="0" quotePrefix="0" xfId="0">
      <alignment horizontal="left" vertical="center" wrapText="1"/>
    </xf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3" borderId="1" applyAlignment="1" pivotButton="0" quotePrefix="0" xfId="0">
      <alignment horizontal="center" vertical="center" wrapText="1"/>
    </xf>
    <xf numFmtId="165" fontId="6" fillId="7" borderId="1" applyAlignment="1" pivotButton="0" quotePrefix="0" xfId="0">
      <alignment horizontal="center" vertical="center" wrapText="1"/>
    </xf>
    <xf numFmtId="166" fontId="6" fillId="7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1" fontId="6" fillId="7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left" vertical="center" wrapText="1"/>
    </xf>
    <xf numFmtId="165" fontId="4" fillId="7" borderId="1" applyAlignment="1" pivotButton="0" quotePrefix="0" xfId="0">
      <alignment horizontal="left" vertical="center" wrapText="1"/>
    </xf>
    <xf numFmtId="167" fontId="4" fillId="7" borderId="1" applyAlignment="1" pivotButton="0" quotePrefix="0" xfId="0">
      <alignment horizontal="left" vertical="center" wrapText="1"/>
    </xf>
    <xf numFmtId="164" fontId="4" fillId="7" borderId="1" applyAlignment="1" pivotButton="0" quotePrefix="0" xfId="0">
      <alignment horizontal="left" vertical="center" wrapText="1"/>
    </xf>
    <xf numFmtId="164" fontId="0" fillId="7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left" vertical="center" wrapText="1"/>
    </xf>
    <xf numFmtId="10" fontId="4" fillId="7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left" vertical="center" wrapText="1"/>
    </xf>
    <xf numFmtId="0" fontId="4" fillId="5" borderId="1" pivotButton="0" quotePrefix="0" xfId="0"/>
    <xf numFmtId="165" fontId="0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10" fontId="4" fillId="5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center" wrapText="1"/>
    </xf>
    <xf numFmtId="0" fontId="0" fillId="7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top" wrapText="1"/>
    </xf>
    <xf numFmtId="0" fontId="4" fillId="8" borderId="1" applyAlignment="1" pivotButton="0" quotePrefix="0" xfId="0">
      <alignment horizontal="left" vertical="top" wrapText="1"/>
    </xf>
    <xf numFmtId="164" fontId="3" fillId="5" borderId="1" applyAlignment="1" pivotButton="0" quotePrefix="0" xfId="0">
      <alignment horizontal="left" vertical="center" wrapText="1"/>
    </xf>
    <xf numFmtId="165" fontId="0" fillId="7" borderId="1" pivotButton="0" quotePrefix="0" xfId="0"/>
    <xf numFmtId="165" fontId="6" fillId="7" borderId="1" applyAlignment="1" pivotButton="0" quotePrefix="0" xfId="0">
      <alignment horizontal="center" vertical="center" wrapText="1"/>
    </xf>
    <xf numFmtId="166" fontId="6" fillId="7" borderId="1" applyAlignment="1" pivotButton="0" quotePrefix="0" xfId="0">
      <alignment horizontal="center" vertical="center" wrapText="1"/>
    </xf>
    <xf numFmtId="165" fontId="4" fillId="7" borderId="1" applyAlignment="1" pivotButton="0" quotePrefix="0" xfId="0">
      <alignment horizontal="left" vertical="center" wrapText="1"/>
    </xf>
    <xf numFmtId="167" fontId="4" fillId="7" borderId="1" applyAlignment="1" pivotButton="0" quotePrefix="0" xfId="0">
      <alignment horizontal="left" vertical="center" wrapText="1"/>
    </xf>
    <xf numFmtId="164" fontId="4" fillId="7" borderId="1" applyAlignment="1" pivotButton="0" quotePrefix="0" xfId="0">
      <alignment horizontal="left" vertical="center" wrapText="1"/>
    </xf>
    <xf numFmtId="164" fontId="0" fillId="7" borderId="1" pivotButton="0" quotePrefix="0" xfId="0"/>
    <xf numFmtId="164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 wrapText="1"/>
    </xf>
    <xf numFmtId="165" fontId="0" fillId="5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9">
    <dxf>
      <font>
        <name val="Calibri"/>
        <b val="1"/>
        <color rgb="00253746"/>
        <sz val="10"/>
      </font>
      <fill>
        <patternFill patternType="solid">
          <fgColor rgb="00D9EAF0"/>
        </patternFill>
      </fill>
    </dxf>
    <dxf>
      <font>
        <name val="Calibri"/>
        <color rgb="00808080"/>
        <sz val="10"/>
      </font>
      <fill>
        <patternFill patternType="solid">
          <fgColor rgb="00E7E6E6"/>
        </patternFill>
      </fill>
    </dxf>
    <dxf>
      <font>
        <name val="Calibri"/>
        <b val="1"/>
        <color rgb="00147D64"/>
        <sz val="10"/>
      </font>
      <fill>
        <patternFill patternType="solid">
          <fgColor rgb="00D9EDE7"/>
        </patternFill>
      </fill>
    </dxf>
    <dxf>
      <font>
        <name val="Calibri"/>
        <b val="1"/>
        <color rgb="00C73939"/>
        <sz val="10"/>
      </font>
      <fill>
        <patternFill patternType="solid">
          <fgColor rgb="00F7D9D9"/>
        </patternFill>
      </fill>
    </dxf>
    <dxf>
      <fill>
        <patternFill patternType="solid">
          <fgColor rgb="00FFF2CC"/>
        </patternFill>
      </fill>
    </dxf>
    <dxf>
      <font>
        <name val="Calibri"/>
        <b val="1"/>
        <color rgb="00C73939"/>
        <sz val="10"/>
      </font>
      <fill>
        <patternFill patternType="solid">
          <fgColor rgb="00FFF2CC"/>
        </patternFill>
      </fill>
    </dxf>
    <dxf>
      <fill>
        <patternFill patternType="solid">
          <fgColor rgb="00FCE4D6"/>
        </patternFill>
      </fill>
    </dxf>
    <dxf>
      <fill>
        <patternFill patternType="solid">
          <fgColor rgb="00DDEBF7"/>
        </patternFill>
      </fill>
    </dxf>
    <dxf>
      <font>
        <name val="Calibri"/>
        <b val="1"/>
        <color rgb="00147D64"/>
        <sz val="10"/>
      </font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Selected Rate by Property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'Dashboard'!F18</f>
            </strRef>
          </tx>
          <spPr>
            <a:solidFill xmlns:a="http://schemas.openxmlformats.org/drawingml/2006/main">
              <a:srgbClr val="2B5D74"/>
            </a:solidFill>
            <a:ln xmlns:a="http://schemas.openxmlformats.org/drawingml/2006/main">
              <a:solidFill>
                <a:srgbClr val="17324D"/>
              </a:solidFill>
              <a:prstDash val="solid"/>
            </a:ln>
          </spPr>
          <cat>
            <numRef>
              <f>'Dashboard'!$A$19:$A$23</f>
            </numRef>
          </cat>
          <val>
            <numRef>
              <f>'Dashboard'!$F$19:$F$23</f>
            </numRef>
          </val>
        </ser>
        <dLbls>
          <showVal val="0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Property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Selected Rate ($)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Subject Hotel vs. Competitive Set Average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'Dashboard'!Q34</f>
            </strRef>
          </tx>
          <spPr>
            <a:ln xmlns:a="http://schemas.openxmlformats.org/drawingml/2006/main" w="28575">
              <a:solidFill>
                <a:srgbClr val="17324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'Dashboard'!$P$35</f>
            </numRef>
          </cat>
          <val>
            <numRef>
              <f>'Dashboard'!$Q$35</f>
            </numRef>
          </val>
        </ser>
        <ser>
          <idx val="1"/>
          <order val="1"/>
          <tx>
            <strRef>
              <f>'Dashboard'!R34</f>
            </strRef>
          </tx>
          <spPr>
            <a:ln xmlns:a="http://schemas.openxmlformats.org/drawingml/2006/main" w="28575">
              <a:solidFill>
                <a:srgbClr val="147D6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'Dashboard'!$P$35</f>
            </numRef>
          </cat>
          <val>
            <numRef>
              <f>'Dashboard'!$R$35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Stay 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Selected Rate ($)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OpenAI</author>
  </authors>
  <commentList>
    <comment ref="N5" authorId="0" shapeId="0">
      <text>
        <t>Internal comparison assumption from Setup, not a determination of applicable tax.</t>
      </text>
    </comment>
    <comment ref="S5" authorId="0" shapeId="0">
      <text>
        <t>Optional manual source reference only. No automated import is implied.</t>
      </text>
    </comment>
  </commentList>
</comments>
</file>

<file path=xl/comments/comment2.xml><?xml version="1.0" encoding="utf-8"?>
<comments xmlns="http://schemas.openxmlformats.org/spreadsheetml/2006/main">
  <authors>
    <author>OpenAI</author>
  </authors>
  <commentList>
    <comment ref="D4" authorId="0" shapeId="0">
      <text>
        <t>Select the property used as the subject hotel for dashboard comparisons.</t>
      </text>
    </comment>
    <comment ref="D5" authorId="0" shapeId="0">
      <text>
        <t>Internal freshness threshold in days. Update it to match the hotel's rate-shopping cadence.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10</col>
      <colOff>0</colOff>
      <row>3</row>
      <rowOff>0</rowOff>
    </from>
    <ext cx="504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17</row>
      <rowOff>0</rowOff>
    </from>
    <ext cx="504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RateShop" displayName="tblRateShop" ref="A5:X155" headerRowCount="1">
  <autoFilter ref="A5:X155"/>
  <tableColumns count="24">
    <tableColumn id="1" name="Shop ID"/>
    <tableColumn id="2" name="Shop Date"/>
    <tableColumn id="3" name="Stay Date"/>
    <tableColumn id="4" name="Nights"/>
    <tableColumn id="5" name="Day of Week"/>
    <tableColumn id="6" name="Property"/>
    <tableColumn id="7" name="Property Role"/>
    <tableColumn id="8" name="Room Category"/>
    <tableColumn id="9" name="Booking Channel"/>
    <tableColumn id="10" name="Cancellation Policy"/>
    <tableColumn id="11" name="Availability"/>
    <tableColumn id="12" name="Displayed Room Rate"/>
    <tableColumn id="13" name="Taxes and Fees Included"/>
    <tableColumn id="14" name="Estimated Tax Rate"/>
    <tableColumn id="15" name="Estimated Mandatory Fee"/>
    <tableColumn id="16" name="Estimated Nightly Total"/>
    <tableColumn id="17" name="Minimum Stay"/>
    <tableColumn id="18" name="Promotion"/>
    <tableColumn id="19" name="Source URL or Reference"/>
    <tableColumn id="20" name="Observed By"/>
    <tableColumn id="21" name="Include in Analysis"/>
    <tableColumn id="22" name="Latest Matching Shop"/>
    <tableColumn id="23" name="Record Status"/>
    <tableColumn id="24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Properties" displayName="tblProperties" ref="A15:J115" headerRowCount="1">
  <autoFilter ref="A15:J115"/>
  <tableColumns count="10">
    <tableColumn id="1" name="Property"/>
    <tableColumn id="2" name="Property Role"/>
    <tableColumn id="3" name="Market"/>
    <tableColumn id="4" name="Estimated Tax Rate"/>
    <tableColumn id="5" name="Estimated Mandatory Nightly Fee"/>
    <tableColumn id="6" name="Distance from Subject Hotel in Miles"/>
    <tableColumn id="7" name="Chain Scale or Positioning"/>
    <tableColumn id="8" name="External Property Code"/>
    <tableColumn id="9" name="Active"/>
    <tableColumn id="10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101"/>
  <sheetViews>
    <sheetView showGridLines="0" zoomScale="70" zoomScaleNormal="7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9" customWidth="1" min="2" max="2"/>
    <col width="24" customWidth="1" min="3" max="3"/>
    <col width="19" customWidth="1" min="4" max="4"/>
    <col width="27" customWidth="1" min="5" max="5"/>
    <col width="20" customWidth="1" min="6" max="6"/>
    <col width="25" customWidth="1" min="7" max="7"/>
    <col width="18" customWidth="1" min="8" max="8"/>
    <col width="22" customWidth="1" min="9" max="9"/>
    <col width="15" customWidth="1" min="10" max="10"/>
    <col width="14" customWidth="1" min="11" max="11"/>
    <col hidden="1" width="14" customWidth="1" min="12" max="12"/>
    <col hidden="1" width="18" customWidth="1" min="13" max="13"/>
    <col hidden="1" width="14" customWidth="1" min="14" max="14"/>
    <col hidden="1" width="14" customWidth="1" min="15" max="15"/>
    <col hidden="1" width="14" customWidth="1" min="16" max="16"/>
    <col hidden="1" width="18" customWidth="1" min="17" max="17"/>
    <col hidden="1" width="23" customWidth="1" min="18" max="18"/>
  </cols>
  <sheetData>
    <row r="1" ht="30" customHeight="1">
      <c r="A1" s="1" t="inlineStr">
        <is>
          <t>Hotel Competitor Rate Shop Dashboard</t>
        </is>
      </c>
    </row>
    <row r="2">
      <c r="A2" s="2" t="inlineStr">
        <is>
          <t>Compare the subject hotel with selected competitors using the latest available shop for each property.</t>
        </is>
      </c>
    </row>
    <row r="3">
      <c r="M3" s="3" t="inlineStr">
        <is>
          <t>Dashboard Helpers</t>
        </is>
      </c>
    </row>
    <row r="4">
      <c r="A4" s="4" t="inlineStr">
        <is>
          <t>Stay Date</t>
        </is>
      </c>
      <c r="B4" s="46" t="n">
        <v>46192</v>
      </c>
      <c r="D4" s="6" t="inlineStr">
        <is>
          <t>Dashboard results use rows marked “Yes” in Include in Analysis and the latest shop date for each matching property.</t>
        </is>
      </c>
      <c r="E4" s="7" t="n"/>
      <c r="F4" s="7" t="n"/>
      <c r="G4" s="7" t="n"/>
      <c r="H4" s="7" t="n"/>
      <c r="I4" s="8" t="n"/>
      <c r="M4" s="47">
        <f>IFERROR(INDEX($F$19:$F$23,MATCH("Subject Hotel",$B$19:$B$23,0)),"")</f>
        <v/>
      </c>
    </row>
    <row r="5">
      <c r="A5" s="4" t="inlineStr">
        <is>
          <t>Room Category</t>
        </is>
      </c>
      <c r="B5" s="10" t="inlineStr">
        <is>
          <t>Standard King</t>
        </is>
      </c>
      <c r="D5" s="11" t="n"/>
      <c r="I5" s="12" t="n"/>
    </row>
    <row r="6">
      <c r="A6" s="4" t="inlineStr">
        <is>
          <t>Booking Channel</t>
        </is>
      </c>
      <c r="B6" s="10" t="inlineStr">
        <is>
          <t>Hotel Website</t>
        </is>
      </c>
      <c r="D6" s="13" t="n"/>
      <c r="E6" s="14" t="n"/>
      <c r="F6" s="14" t="n"/>
      <c r="G6" s="14" t="n"/>
      <c r="H6" s="14" t="n"/>
      <c r="I6" s="15" t="n"/>
    </row>
    <row r="7">
      <c r="A7" s="4" t="inlineStr">
        <is>
          <t>Cancellation Policy</t>
        </is>
      </c>
      <c r="B7" s="10" t="inlineStr">
        <is>
          <t>Flexible</t>
        </is>
      </c>
    </row>
    <row r="8">
      <c r="A8" s="4" t="inlineStr">
        <is>
          <t>Comparison Basis</t>
        </is>
      </c>
      <c r="B8" s="10" t="inlineStr">
        <is>
          <t>Estimated Nightly Total</t>
        </is>
      </c>
    </row>
    <row r="9"/>
    <row r="10">
      <c r="A10" s="16" t="inlineStr">
        <is>
          <t>Subject Hotel Rate</t>
        </is>
      </c>
      <c r="C10" s="16" t="inlineStr">
        <is>
          <t>Competitive Set Average</t>
        </is>
      </c>
      <c r="E10" s="16" t="inlineStr">
        <is>
          <t>Rate Difference vs. Comp Average</t>
        </is>
      </c>
      <c r="G10" s="16" t="inlineStr">
        <is>
          <t>Rate Index</t>
        </is>
      </c>
      <c r="I10" s="16" t="inlineStr">
        <is>
          <t>Subject Hotel Rank</t>
        </is>
      </c>
    </row>
    <row r="11">
      <c r="A11" s="48">
        <f>IFERROR(IF(COUNT($M$4)=0,"N/A",$M$4),"N/A")</f>
        <v/>
      </c>
      <c r="C11" s="48">
        <f>IFERROR(SUMIFS($F$19:$F$23,$B$19:$B$23,"Competitor",$C$19:$C$23,"Available")/COUNTIFS($B$19:$B$23,"Competitor",$C$19:$C$23,"Available",$F$19:$F$23,"&gt;0"),"N/A")</f>
        <v/>
      </c>
      <c r="E11" s="48">
        <f>IFERROR(IF(OR(NOT(ISNUMBER($A$11)),NOT(ISNUMBER($C$11))),"N/A",$A$11-$C$11),"N/A")</f>
        <v/>
      </c>
      <c r="G11" s="49">
        <f>IFERROR(IF(OR(NOT(ISNUMBER($A$11)),NOT(ISNUMBER($C$11))),"N/A",$A$11/$C$11*100),"N/A")</f>
        <v/>
      </c>
      <c r="I11" s="19">
        <f>IFERROR(IF(COUNT($M$4)=0,"N/A",CONCATENATE(1+COUNTIF($F$19:$F$23,"&lt;"&amp;$M$4)," of ",COUNTIF($F$19:$F$23,"&gt;0"))),"N/A")</f>
        <v/>
      </c>
    </row>
    <row r="12"/>
    <row r="13">
      <c r="A13" s="16" t="inlineStr">
        <is>
          <t>Lowest Competitor Rate</t>
        </is>
      </c>
      <c r="C13" s="16" t="inlineStr">
        <is>
          <t>Highest Competitor Rate</t>
        </is>
      </c>
      <c r="E13" s="16" t="inlineStr">
        <is>
          <t>Available Competitors</t>
        </is>
      </c>
      <c r="G13" s="16" t="inlineStr">
        <is>
          <t>Sold-Out Competitors</t>
        </is>
      </c>
      <c r="I13" s="16" t="inlineStr">
        <is>
          <t>Rate-Shop Age</t>
        </is>
      </c>
    </row>
    <row r="14">
      <c r="A14" s="48">
        <f>IFERROR(IF(COUNTIFS($B$19:$B$23,"Competitor",$F$19:$F$23,"&gt;0")=0,"N/A",AGGREGATE(15,6,$F$19:$F$23/(($B$19:$B$23="Competitor")*($F$19:$F$23&gt;0)),1)),"N/A")</f>
        <v/>
      </c>
      <c r="C14" s="48">
        <f>IFERROR(IF(COUNTIFS($B$19:$B$23,"Competitor",$F$19:$F$23,"&gt;0")=0,"N/A",AGGREGATE(14,6,$F$19:$F$23/(($B$19:$B$23="Competitor")*($F$19:$F$23&gt;0)),1)),"N/A")</f>
        <v/>
      </c>
      <c r="E14" s="20">
        <f>IFERROR(COUNTIFS($B$19:$B$23,"Competitor",$C$19:$C$23,"Available",$F$19:$F$23,"&gt;0"),0)</f>
        <v/>
      </c>
      <c r="G14" s="20">
        <f>IFERROR(COUNTIFS($B$19:$B$23,"Competitor",$C$19:$C$23,"Sold Out"),0)</f>
        <v/>
      </c>
      <c r="I14" s="19">
        <f>IFERROR(IF(COUNT($J$19:$J$23)=0,"No Data",CONCATENATE(TODAY()-MAX($J$19:$J$23)," days")),"No Data")</f>
        <v/>
      </c>
    </row>
    <row r="15"/>
    <row r="16">
      <c r="A16" s="16" t="inlineStr">
        <is>
          <t>Shop Freshness Status</t>
        </is>
      </c>
    </row>
    <row r="17">
      <c r="A17" s="19">
        <f>IFERROR(IF(COUNT($J$19:$J$23)=0,"No Data",IF(TODAY()-MAX($J$19:$J$23)&lt;='Setup'!$B$5,"Current","Refresh Needed")),"No Data")</f>
        <v/>
      </c>
    </row>
    <row r="18">
      <c r="A18" s="21" t="inlineStr">
        <is>
          <t>Property</t>
        </is>
      </c>
      <c r="B18" s="21" t="inlineStr">
        <is>
          <t>Property Role</t>
        </is>
      </c>
      <c r="C18" s="21" t="inlineStr">
        <is>
          <t>Availability</t>
        </is>
      </c>
      <c r="D18" s="21" t="inlineStr">
        <is>
          <t>Room Rate</t>
        </is>
      </c>
      <c r="E18" s="21" t="inlineStr">
        <is>
          <t>Estimated Nightly Total</t>
        </is>
      </c>
      <c r="F18" s="21" t="inlineStr">
        <is>
          <t>Selected Comparison Amount</t>
        </is>
      </c>
      <c r="G18" s="21" t="inlineStr">
        <is>
          <t>Difference vs. Subject Hotel</t>
        </is>
      </c>
      <c r="H18" s="21" t="inlineStr">
        <is>
          <t>Percent Difference</t>
        </is>
      </c>
      <c r="I18" s="21" t="inlineStr">
        <is>
          <t>Rate Rank</t>
        </is>
      </c>
      <c r="J18" s="21" t="inlineStr">
        <is>
          <t>Shop Date</t>
        </is>
      </c>
    </row>
    <row r="19">
      <c r="A19" s="22">
        <f>IFERROR(IF('Setup'!A16="","",'Setup'!A16),"")</f>
        <v/>
      </c>
      <c r="B19" s="22">
        <f>IFERROR(IF(A19="","",VLOOKUP(A19,'Setup'!$A$16:$J$115,2,FALSE)),"")</f>
        <v/>
      </c>
      <c r="C19" s="22">
        <f>IFERROR(IF(A19="","",IF(COUNTIFS('Rate Shop'!$F$6:$F$155,A19,'Rate Shop'!$C$6:$C$155,$B$4,'Rate Shop'!$H$6:$H$155,$B$5,'Rate Shop'!$I$6:$I$155,$B$6,'Rate Shop'!$J$6:$J$155,$B$7,'Rate Shop'!$U$6:$U$155,"Yes",'Rate Shop'!$V$6:$V$155,1,'Rate Shop'!$K$6:$K$155,"Available")&gt;0,"Available",IF(COUNTIFS('Rate Shop'!$F$6:$F$155,A19,'Rate Shop'!$C$6:$C$155,$B$4,'Rate Shop'!$H$6:$H$155,$B$5,'Rate Shop'!$I$6:$I$155,$B$6,'Rate Shop'!$J$6:$J$155,$B$7,'Rate Shop'!$U$6:$U$155,"Yes",'Rate Shop'!$V$6:$V$155,1,'Rate Shop'!$K$6:$K$155,"Sold Out")&gt;0,"Sold Out","No Data"))),"")</f>
        <v/>
      </c>
      <c r="D19" s="50">
        <f>IFERROR(IF(C19&lt;&gt;"Available","",SUMIFS('Rate Shop'!$L$6:$L$155,'Rate Shop'!$F$6:$F$155,A19,'Rate Shop'!$C$6:$C$155,$B$4,'Rate Shop'!$H$6:$H$155,$B$5,'Rate Shop'!$I$6:$I$155,$B$6,'Rate Shop'!$J$6:$J$155,$B$7,'Rate Shop'!$U$6:$U$155,"Yes",'Rate Shop'!$V$6:$V$155,1)),"")</f>
        <v/>
      </c>
      <c r="E19" s="50">
        <f>IFERROR(IF(C19&lt;&gt;"Available","",SUMIFS('Rate Shop'!$P$6:$P$155,'Rate Shop'!$F$6:$F$155,A19,'Rate Shop'!$C$6:$C$155,$B$4,'Rate Shop'!$H$6:$H$155,$B$5,'Rate Shop'!$I$6:$I$155,$B$6,'Rate Shop'!$J$6:$J$155,$B$7,'Rate Shop'!$U$6:$U$155,"Yes",'Rate Shop'!$V$6:$V$155,1)),"")</f>
        <v/>
      </c>
      <c r="F19" s="50">
        <f>IFERROR(IF(C19&lt;&gt;"Available","",IF($B$8="Room Rate",D19,E19)),"")</f>
        <v/>
      </c>
      <c r="G19" s="50">
        <f>IFERROR(IF(OR(B19&lt;&gt;"Competitor",F19="",$M$4=""),"",F19-$M$4),"")</f>
        <v/>
      </c>
      <c r="H19" s="51">
        <f>IFERROR(IF(OR(B19&lt;&gt;"Competitor",F19="",$M$4=""),"",F19/$M$4-1),"")</f>
        <v/>
      </c>
      <c r="I19" s="22">
        <f>IFERROR(IF(F19="","",1+COUNTIF($F$19:$F$23,"&lt;"&amp;F19)),"")</f>
        <v/>
      </c>
      <c r="J19" s="52">
        <f>IFERROR(IF(A19="","",SUMIFS('Rate Shop'!$B$6:$B$155,'Rate Shop'!$F$6:$F$155,A19,'Rate Shop'!$C$6:$C$155,$B$4,'Rate Shop'!$H$6:$H$155,$B$5,'Rate Shop'!$I$6:$I$155,$B$6,'Rate Shop'!$J$6:$J$155,$B$7,'Rate Shop'!$U$6:$U$155,"Yes",'Rate Shop'!$V$6:$V$155,1)),"")</f>
        <v/>
      </c>
    </row>
    <row r="20">
      <c r="A20" s="22">
        <f>IFERROR(IF('Setup'!A17="","",'Setup'!A17),"")</f>
        <v/>
      </c>
      <c r="B20" s="22">
        <f>IFERROR(IF(A20="","",VLOOKUP(A20,'Setup'!$A$16:$J$115,2,FALSE)),"")</f>
        <v/>
      </c>
      <c r="C20" s="22">
        <f>IFERROR(IF(A20="","",IF(COUNTIFS('Rate Shop'!$F$6:$F$155,A20,'Rate Shop'!$C$6:$C$155,$B$4,'Rate Shop'!$H$6:$H$155,$B$5,'Rate Shop'!$I$6:$I$155,$B$6,'Rate Shop'!$J$6:$J$155,$B$7,'Rate Shop'!$U$6:$U$155,"Yes",'Rate Shop'!$V$6:$V$155,1,'Rate Shop'!$K$6:$K$155,"Available")&gt;0,"Available",IF(COUNTIFS('Rate Shop'!$F$6:$F$155,A20,'Rate Shop'!$C$6:$C$155,$B$4,'Rate Shop'!$H$6:$H$155,$B$5,'Rate Shop'!$I$6:$I$155,$B$6,'Rate Shop'!$J$6:$J$155,$B$7,'Rate Shop'!$U$6:$U$155,"Yes",'Rate Shop'!$V$6:$V$155,1,'Rate Shop'!$K$6:$K$155,"Sold Out")&gt;0,"Sold Out","No Data"))),"")</f>
        <v/>
      </c>
      <c r="D20" s="50">
        <f>IFERROR(IF(C20&lt;&gt;"Available","",SUMIFS('Rate Shop'!$L$6:$L$155,'Rate Shop'!$F$6:$F$155,A20,'Rate Shop'!$C$6:$C$155,$B$4,'Rate Shop'!$H$6:$H$155,$B$5,'Rate Shop'!$I$6:$I$155,$B$6,'Rate Shop'!$J$6:$J$155,$B$7,'Rate Shop'!$U$6:$U$155,"Yes",'Rate Shop'!$V$6:$V$155,1)),"")</f>
        <v/>
      </c>
      <c r="E20" s="50">
        <f>IFERROR(IF(C20&lt;&gt;"Available","",SUMIFS('Rate Shop'!$P$6:$P$155,'Rate Shop'!$F$6:$F$155,A20,'Rate Shop'!$C$6:$C$155,$B$4,'Rate Shop'!$H$6:$H$155,$B$5,'Rate Shop'!$I$6:$I$155,$B$6,'Rate Shop'!$J$6:$J$155,$B$7,'Rate Shop'!$U$6:$U$155,"Yes",'Rate Shop'!$V$6:$V$155,1)),"")</f>
        <v/>
      </c>
      <c r="F20" s="50">
        <f>IFERROR(IF(C20&lt;&gt;"Available","",IF($B$8="Room Rate",D20,E20)),"")</f>
        <v/>
      </c>
      <c r="G20" s="50">
        <f>IFERROR(IF(OR(B20&lt;&gt;"Competitor",F20="",$M$4=""),"",F20-$M$4),"")</f>
        <v/>
      </c>
      <c r="H20" s="51">
        <f>IFERROR(IF(OR(B20&lt;&gt;"Competitor",F20="",$M$4=""),"",F20/$M$4-1),"")</f>
        <v/>
      </c>
      <c r="I20" s="22">
        <f>IFERROR(IF(F20="","",1+COUNTIF($F$19:$F$23,"&lt;"&amp;F20)),"")</f>
        <v/>
      </c>
      <c r="J20" s="52">
        <f>IFERROR(IF(A20="","",SUMIFS('Rate Shop'!$B$6:$B$155,'Rate Shop'!$F$6:$F$155,A20,'Rate Shop'!$C$6:$C$155,$B$4,'Rate Shop'!$H$6:$H$155,$B$5,'Rate Shop'!$I$6:$I$155,$B$6,'Rate Shop'!$J$6:$J$155,$B$7,'Rate Shop'!$U$6:$U$155,"Yes",'Rate Shop'!$V$6:$V$155,1)),"")</f>
        <v/>
      </c>
    </row>
    <row r="21">
      <c r="A21" s="22">
        <f>IFERROR(IF('Setup'!A18="","",'Setup'!A18),"")</f>
        <v/>
      </c>
      <c r="B21" s="22">
        <f>IFERROR(IF(A21="","",VLOOKUP(A21,'Setup'!$A$16:$J$115,2,FALSE)),"")</f>
        <v/>
      </c>
      <c r="C21" s="22">
        <f>IFERROR(IF(A21="","",IF(COUNTIFS('Rate Shop'!$F$6:$F$155,A21,'Rate Shop'!$C$6:$C$155,$B$4,'Rate Shop'!$H$6:$H$155,$B$5,'Rate Shop'!$I$6:$I$155,$B$6,'Rate Shop'!$J$6:$J$155,$B$7,'Rate Shop'!$U$6:$U$155,"Yes",'Rate Shop'!$V$6:$V$155,1,'Rate Shop'!$K$6:$K$155,"Available")&gt;0,"Available",IF(COUNTIFS('Rate Shop'!$F$6:$F$155,A21,'Rate Shop'!$C$6:$C$155,$B$4,'Rate Shop'!$H$6:$H$155,$B$5,'Rate Shop'!$I$6:$I$155,$B$6,'Rate Shop'!$J$6:$J$155,$B$7,'Rate Shop'!$U$6:$U$155,"Yes",'Rate Shop'!$V$6:$V$155,1,'Rate Shop'!$K$6:$K$155,"Sold Out")&gt;0,"Sold Out","No Data"))),"")</f>
        <v/>
      </c>
      <c r="D21" s="50">
        <f>IFERROR(IF(C21&lt;&gt;"Available","",SUMIFS('Rate Shop'!$L$6:$L$155,'Rate Shop'!$F$6:$F$155,A21,'Rate Shop'!$C$6:$C$155,$B$4,'Rate Shop'!$H$6:$H$155,$B$5,'Rate Shop'!$I$6:$I$155,$B$6,'Rate Shop'!$J$6:$J$155,$B$7,'Rate Shop'!$U$6:$U$155,"Yes",'Rate Shop'!$V$6:$V$155,1)),"")</f>
        <v/>
      </c>
      <c r="E21" s="50">
        <f>IFERROR(IF(C21&lt;&gt;"Available","",SUMIFS('Rate Shop'!$P$6:$P$155,'Rate Shop'!$F$6:$F$155,A21,'Rate Shop'!$C$6:$C$155,$B$4,'Rate Shop'!$H$6:$H$155,$B$5,'Rate Shop'!$I$6:$I$155,$B$6,'Rate Shop'!$J$6:$J$155,$B$7,'Rate Shop'!$U$6:$U$155,"Yes",'Rate Shop'!$V$6:$V$155,1)),"")</f>
        <v/>
      </c>
      <c r="F21" s="50">
        <f>IFERROR(IF(C21&lt;&gt;"Available","",IF($B$8="Room Rate",D21,E21)),"")</f>
        <v/>
      </c>
      <c r="G21" s="50">
        <f>IFERROR(IF(OR(B21&lt;&gt;"Competitor",F21="",$M$4=""),"",F21-$M$4),"")</f>
        <v/>
      </c>
      <c r="H21" s="51">
        <f>IFERROR(IF(OR(B21&lt;&gt;"Competitor",F21="",$M$4=""),"",F21/$M$4-1),"")</f>
        <v/>
      </c>
      <c r="I21" s="22">
        <f>IFERROR(IF(F21="","",1+COUNTIF($F$19:$F$23,"&lt;"&amp;F21)),"")</f>
        <v/>
      </c>
      <c r="J21" s="52">
        <f>IFERROR(IF(A21="","",SUMIFS('Rate Shop'!$B$6:$B$155,'Rate Shop'!$F$6:$F$155,A21,'Rate Shop'!$C$6:$C$155,$B$4,'Rate Shop'!$H$6:$H$155,$B$5,'Rate Shop'!$I$6:$I$155,$B$6,'Rate Shop'!$J$6:$J$155,$B$7,'Rate Shop'!$U$6:$U$155,"Yes",'Rate Shop'!$V$6:$V$155,1)),"")</f>
        <v/>
      </c>
    </row>
    <row r="22">
      <c r="A22" s="22">
        <f>IFERROR(IF('Setup'!A19="","",'Setup'!A19),"")</f>
        <v/>
      </c>
      <c r="B22" s="22">
        <f>IFERROR(IF(A22="","",VLOOKUP(A22,'Setup'!$A$16:$J$115,2,FALSE)),"")</f>
        <v/>
      </c>
      <c r="C22" s="22">
        <f>IFERROR(IF(A22="","",IF(COUNTIFS('Rate Shop'!$F$6:$F$155,A22,'Rate Shop'!$C$6:$C$155,$B$4,'Rate Shop'!$H$6:$H$155,$B$5,'Rate Shop'!$I$6:$I$155,$B$6,'Rate Shop'!$J$6:$J$155,$B$7,'Rate Shop'!$U$6:$U$155,"Yes",'Rate Shop'!$V$6:$V$155,1,'Rate Shop'!$K$6:$K$155,"Available")&gt;0,"Available",IF(COUNTIFS('Rate Shop'!$F$6:$F$155,A22,'Rate Shop'!$C$6:$C$155,$B$4,'Rate Shop'!$H$6:$H$155,$B$5,'Rate Shop'!$I$6:$I$155,$B$6,'Rate Shop'!$J$6:$J$155,$B$7,'Rate Shop'!$U$6:$U$155,"Yes",'Rate Shop'!$V$6:$V$155,1,'Rate Shop'!$K$6:$K$155,"Sold Out")&gt;0,"Sold Out","No Data"))),"")</f>
        <v/>
      </c>
      <c r="D22" s="50">
        <f>IFERROR(IF(C22&lt;&gt;"Available","",SUMIFS('Rate Shop'!$L$6:$L$155,'Rate Shop'!$F$6:$F$155,A22,'Rate Shop'!$C$6:$C$155,$B$4,'Rate Shop'!$H$6:$H$155,$B$5,'Rate Shop'!$I$6:$I$155,$B$6,'Rate Shop'!$J$6:$J$155,$B$7,'Rate Shop'!$U$6:$U$155,"Yes",'Rate Shop'!$V$6:$V$155,1)),"")</f>
        <v/>
      </c>
      <c r="E22" s="50">
        <f>IFERROR(IF(C22&lt;&gt;"Available","",SUMIFS('Rate Shop'!$P$6:$P$155,'Rate Shop'!$F$6:$F$155,A22,'Rate Shop'!$C$6:$C$155,$B$4,'Rate Shop'!$H$6:$H$155,$B$5,'Rate Shop'!$I$6:$I$155,$B$6,'Rate Shop'!$J$6:$J$155,$B$7,'Rate Shop'!$U$6:$U$155,"Yes",'Rate Shop'!$V$6:$V$155,1)),"")</f>
        <v/>
      </c>
      <c r="F22" s="50">
        <f>IFERROR(IF(C22&lt;&gt;"Available","",IF($B$8="Room Rate",D22,E22)),"")</f>
        <v/>
      </c>
      <c r="G22" s="50">
        <f>IFERROR(IF(OR(B22&lt;&gt;"Competitor",F22="",$M$4=""),"",F22-$M$4),"")</f>
        <v/>
      </c>
      <c r="H22" s="51">
        <f>IFERROR(IF(OR(B22&lt;&gt;"Competitor",F22="",$M$4=""),"",F22/$M$4-1),"")</f>
        <v/>
      </c>
      <c r="I22" s="22">
        <f>IFERROR(IF(F22="","",1+COUNTIF($F$19:$F$23,"&lt;"&amp;F22)),"")</f>
        <v/>
      </c>
      <c r="J22" s="52">
        <f>IFERROR(IF(A22="","",SUMIFS('Rate Shop'!$B$6:$B$155,'Rate Shop'!$F$6:$F$155,A22,'Rate Shop'!$C$6:$C$155,$B$4,'Rate Shop'!$H$6:$H$155,$B$5,'Rate Shop'!$I$6:$I$155,$B$6,'Rate Shop'!$J$6:$J$155,$B$7,'Rate Shop'!$U$6:$U$155,"Yes",'Rate Shop'!$V$6:$V$155,1)),"")</f>
        <v/>
      </c>
    </row>
    <row r="23">
      <c r="A23" s="22">
        <f>IFERROR(IF('Setup'!A20="","",'Setup'!A20),"")</f>
        <v/>
      </c>
      <c r="B23" s="22">
        <f>IFERROR(IF(A23="","",VLOOKUP(A23,'Setup'!$A$16:$J$115,2,FALSE)),"")</f>
        <v/>
      </c>
      <c r="C23" s="22">
        <f>IFERROR(IF(A23="","",IF(COUNTIFS('Rate Shop'!$F$6:$F$155,A23,'Rate Shop'!$C$6:$C$155,$B$4,'Rate Shop'!$H$6:$H$155,$B$5,'Rate Shop'!$I$6:$I$155,$B$6,'Rate Shop'!$J$6:$J$155,$B$7,'Rate Shop'!$U$6:$U$155,"Yes",'Rate Shop'!$V$6:$V$155,1,'Rate Shop'!$K$6:$K$155,"Available")&gt;0,"Available",IF(COUNTIFS('Rate Shop'!$F$6:$F$155,A23,'Rate Shop'!$C$6:$C$155,$B$4,'Rate Shop'!$H$6:$H$155,$B$5,'Rate Shop'!$I$6:$I$155,$B$6,'Rate Shop'!$J$6:$J$155,$B$7,'Rate Shop'!$U$6:$U$155,"Yes",'Rate Shop'!$V$6:$V$155,1,'Rate Shop'!$K$6:$K$155,"Sold Out")&gt;0,"Sold Out","No Data"))),"")</f>
        <v/>
      </c>
      <c r="D23" s="50">
        <f>IFERROR(IF(C23&lt;&gt;"Available","",SUMIFS('Rate Shop'!$L$6:$L$155,'Rate Shop'!$F$6:$F$155,A23,'Rate Shop'!$C$6:$C$155,$B$4,'Rate Shop'!$H$6:$H$155,$B$5,'Rate Shop'!$I$6:$I$155,$B$6,'Rate Shop'!$J$6:$J$155,$B$7,'Rate Shop'!$U$6:$U$155,"Yes",'Rate Shop'!$V$6:$V$155,1)),"")</f>
        <v/>
      </c>
      <c r="E23" s="50">
        <f>IFERROR(IF(C23&lt;&gt;"Available","",SUMIFS('Rate Shop'!$P$6:$P$155,'Rate Shop'!$F$6:$F$155,A23,'Rate Shop'!$C$6:$C$155,$B$4,'Rate Shop'!$H$6:$H$155,$B$5,'Rate Shop'!$I$6:$I$155,$B$6,'Rate Shop'!$J$6:$J$155,$B$7,'Rate Shop'!$U$6:$U$155,"Yes",'Rate Shop'!$V$6:$V$155,1)),"")</f>
        <v/>
      </c>
      <c r="F23" s="50">
        <f>IFERROR(IF(C23&lt;&gt;"Available","",IF($B$8="Room Rate",D23,E23)),"")</f>
        <v/>
      </c>
      <c r="G23" s="50">
        <f>IFERROR(IF(OR(B23&lt;&gt;"Competitor",F23="",$M$4=""),"",F23-$M$4),"")</f>
        <v/>
      </c>
      <c r="H23" s="51">
        <f>IFERROR(IF(OR(B23&lt;&gt;"Competitor",F23="",$M$4=""),"",F23/$M$4-1),"")</f>
        <v/>
      </c>
      <c r="I23" s="22">
        <f>IFERROR(IF(F23="","",1+COUNTIF($F$19:$F$23,"&lt;"&amp;F23)),"")</f>
        <v/>
      </c>
      <c r="J23" s="52">
        <f>IFERROR(IF(A23="","",SUMIFS('Rate Shop'!$B$6:$B$155,'Rate Shop'!$F$6:$F$155,A23,'Rate Shop'!$C$6:$C$155,$B$4,'Rate Shop'!$H$6:$H$155,$B$5,'Rate Shop'!$I$6:$I$155,$B$6,'Rate Shop'!$J$6:$J$155,$B$7,'Rate Shop'!$U$6:$U$155,"Yes",'Rate Shop'!$V$6:$V$155,1)),"")</f>
        <v/>
      </c>
    </row>
    <row r="24">
      <c r="A24">
        <f>""</f>
        <v/>
      </c>
      <c r="B24">
        <f>""</f>
        <v/>
      </c>
      <c r="C24">
        <f>""</f>
        <v/>
      </c>
      <c r="D24">
        <f>""</f>
        <v/>
      </c>
      <c r="E24">
        <f>""</f>
        <v/>
      </c>
      <c r="F24">
        <f>""</f>
        <v/>
      </c>
      <c r="G24">
        <f>""</f>
        <v/>
      </c>
      <c r="H24">
        <f>""</f>
        <v/>
      </c>
      <c r="I24">
        <f>""</f>
        <v/>
      </c>
      <c r="J24">
        <f>""</f>
        <v/>
      </c>
    </row>
    <row r="25">
      <c r="A25">
        <f>""</f>
        <v/>
      </c>
      <c r="B25">
        <f>""</f>
        <v/>
      </c>
      <c r="C25">
        <f>""</f>
        <v/>
      </c>
      <c r="D25">
        <f>""</f>
        <v/>
      </c>
      <c r="E25">
        <f>""</f>
        <v/>
      </c>
      <c r="F25">
        <f>""</f>
        <v/>
      </c>
      <c r="G25">
        <f>""</f>
        <v/>
      </c>
      <c r="H25">
        <f>""</f>
        <v/>
      </c>
      <c r="I25">
        <f>""</f>
        <v/>
      </c>
      <c r="J25">
        <f>""</f>
        <v/>
      </c>
    </row>
    <row r="26">
      <c r="A26">
        <f>""</f>
        <v/>
      </c>
      <c r="B26">
        <f>""</f>
        <v/>
      </c>
      <c r="C26">
        <f>""</f>
        <v/>
      </c>
      <c r="D26">
        <f>""</f>
        <v/>
      </c>
      <c r="E26">
        <f>""</f>
        <v/>
      </c>
      <c r="F26">
        <f>""</f>
        <v/>
      </c>
      <c r="G26">
        <f>""</f>
        <v/>
      </c>
      <c r="H26">
        <f>""</f>
        <v/>
      </c>
      <c r="I26">
        <f>""</f>
        <v/>
      </c>
      <c r="J26">
        <f>""</f>
        <v/>
      </c>
    </row>
    <row r="27">
      <c r="A27">
        <f>""</f>
        <v/>
      </c>
      <c r="B27">
        <f>""</f>
        <v/>
      </c>
      <c r="C27">
        <f>""</f>
        <v/>
      </c>
      <c r="D27">
        <f>""</f>
        <v/>
      </c>
      <c r="E27">
        <f>""</f>
        <v/>
      </c>
      <c r="F27">
        <f>""</f>
        <v/>
      </c>
      <c r="G27">
        <f>""</f>
        <v/>
      </c>
      <c r="H27">
        <f>""</f>
        <v/>
      </c>
      <c r="I27">
        <f>""</f>
        <v/>
      </c>
      <c r="J27">
        <f>""</f>
        <v/>
      </c>
    </row>
    <row r="28">
      <c r="A28">
        <f>""</f>
        <v/>
      </c>
      <c r="B28">
        <f>""</f>
        <v/>
      </c>
      <c r="C28">
        <f>""</f>
        <v/>
      </c>
      <c r="D28">
        <f>""</f>
        <v/>
      </c>
      <c r="E28">
        <f>""</f>
        <v/>
      </c>
      <c r="F28">
        <f>""</f>
        <v/>
      </c>
      <c r="G28">
        <f>""</f>
        <v/>
      </c>
      <c r="H28">
        <f>""</f>
        <v/>
      </c>
      <c r="I28">
        <f>""</f>
        <v/>
      </c>
      <c r="J28">
        <f>""</f>
        <v/>
      </c>
    </row>
    <row r="29">
      <c r="A29">
        <f>""</f>
        <v/>
      </c>
      <c r="B29">
        <f>""</f>
        <v/>
      </c>
      <c r="C29">
        <f>""</f>
        <v/>
      </c>
      <c r="D29">
        <f>""</f>
        <v/>
      </c>
      <c r="E29">
        <f>""</f>
        <v/>
      </c>
      <c r="F29">
        <f>""</f>
        <v/>
      </c>
      <c r="G29">
        <f>""</f>
        <v/>
      </c>
      <c r="H29">
        <f>""</f>
        <v/>
      </c>
      <c r="I29">
        <f>""</f>
        <v/>
      </c>
      <c r="J29">
        <f>""</f>
        <v/>
      </c>
    </row>
    <row r="30">
      <c r="A30">
        <f>""</f>
        <v/>
      </c>
      <c r="B30">
        <f>""</f>
        <v/>
      </c>
      <c r="C30">
        <f>""</f>
        <v/>
      </c>
      <c r="D30">
        <f>""</f>
        <v/>
      </c>
      <c r="E30">
        <f>""</f>
        <v/>
      </c>
      <c r="F30">
        <f>""</f>
        <v/>
      </c>
      <c r="G30">
        <f>""</f>
        <v/>
      </c>
      <c r="H30">
        <f>""</f>
        <v/>
      </c>
      <c r="I30">
        <f>""</f>
        <v/>
      </c>
      <c r="J30">
        <f>""</f>
        <v/>
      </c>
    </row>
    <row r="31">
      <c r="A31">
        <f>""</f>
        <v/>
      </c>
      <c r="B31">
        <f>""</f>
        <v/>
      </c>
      <c r="C31">
        <f>""</f>
        <v/>
      </c>
      <c r="D31">
        <f>""</f>
        <v/>
      </c>
      <c r="E31">
        <f>""</f>
        <v/>
      </c>
      <c r="F31">
        <f>""</f>
        <v/>
      </c>
      <c r="G31">
        <f>""</f>
        <v/>
      </c>
      <c r="H31">
        <f>""</f>
        <v/>
      </c>
      <c r="I31">
        <f>""</f>
        <v/>
      </c>
      <c r="J31">
        <f>""</f>
        <v/>
      </c>
    </row>
    <row r="32">
      <c r="A32">
        <f>""</f>
        <v/>
      </c>
      <c r="B32">
        <f>""</f>
        <v/>
      </c>
      <c r="C32">
        <f>""</f>
        <v/>
      </c>
      <c r="D32">
        <f>""</f>
        <v/>
      </c>
      <c r="E32">
        <f>""</f>
        <v/>
      </c>
      <c r="F32">
        <f>""</f>
        <v/>
      </c>
      <c r="G32">
        <f>""</f>
        <v/>
      </c>
      <c r="H32">
        <f>""</f>
        <v/>
      </c>
      <c r="I32">
        <f>""</f>
        <v/>
      </c>
      <c r="J32">
        <f>""</f>
        <v/>
      </c>
    </row>
    <row r="33">
      <c r="A33">
        <f>""</f>
        <v/>
      </c>
      <c r="B33">
        <f>""</f>
        <v/>
      </c>
      <c r="C33">
        <f>""</f>
        <v/>
      </c>
      <c r="D33">
        <f>""</f>
        <v/>
      </c>
      <c r="E33">
        <f>""</f>
        <v/>
      </c>
      <c r="F33">
        <f>""</f>
        <v/>
      </c>
      <c r="G33">
        <f>""</f>
        <v/>
      </c>
      <c r="H33">
        <f>""</f>
        <v/>
      </c>
      <c r="I33">
        <f>""</f>
        <v/>
      </c>
      <c r="J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  <c r="G34">
        <f>""</f>
        <v/>
      </c>
      <c r="H34">
        <f>""</f>
        <v/>
      </c>
      <c r="I34">
        <f>""</f>
        <v/>
      </c>
      <c r="J34">
        <f>""</f>
        <v/>
      </c>
      <c r="P34" s="3" t="inlineStr">
        <is>
          <t>Stay Date</t>
        </is>
      </c>
      <c r="Q34" s="3" t="inlineStr">
        <is>
          <t>Subject Hotel</t>
        </is>
      </c>
      <c r="R34" s="3" t="inlineStr">
        <is>
          <t>Competitive Set Average</t>
        </is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  <c r="H35">
        <f>""</f>
        <v/>
      </c>
      <c r="I35">
        <f>""</f>
        <v/>
      </c>
      <c r="J35">
        <f>""</f>
        <v/>
      </c>
      <c r="P35" s="53">
        <f>IFERROR($B$4,"")</f>
        <v/>
      </c>
      <c r="Q35" s="47">
        <f>IFERROR($M$4,"")</f>
        <v/>
      </c>
      <c r="R35" s="47">
        <f>IFERROR(SUMIFS($F$19:$F$23,$B$19:$B$23,"Competitor",$C$19:$C$23,"Available")/COUNTIFS($B$19:$B$23,"Competitor",$C$19:$C$23,"Available",$F$19:$F$23,"&gt;0"),"")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  <c r="H36">
        <f>""</f>
        <v/>
      </c>
      <c r="I36">
        <f>""</f>
        <v/>
      </c>
      <c r="J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  <c r="H37">
        <f>""</f>
        <v/>
      </c>
      <c r="I37">
        <f>""</f>
        <v/>
      </c>
      <c r="J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  <c r="H38">
        <f>""</f>
        <v/>
      </c>
      <c r="I38">
        <f>""</f>
        <v/>
      </c>
      <c r="J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  <c r="H39">
        <f>""</f>
        <v/>
      </c>
      <c r="I39">
        <f>""</f>
        <v/>
      </c>
      <c r="J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  <c r="I40">
        <f>""</f>
        <v/>
      </c>
      <c r="J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  <c r="I41">
        <f>""</f>
        <v/>
      </c>
      <c r="J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  <c r="I42">
        <f>""</f>
        <v/>
      </c>
      <c r="J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  <c r="I43">
        <f>""</f>
        <v/>
      </c>
      <c r="J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  <c r="I44">
        <f>""</f>
        <v/>
      </c>
      <c r="J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  <c r="I45">
        <f>""</f>
        <v/>
      </c>
      <c r="J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  <c r="I46">
        <f>""</f>
        <v/>
      </c>
      <c r="J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  <c r="I47">
        <f>""</f>
        <v/>
      </c>
      <c r="J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  <c r="I48">
        <f>""</f>
        <v/>
      </c>
      <c r="J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  <c r="I49">
        <f>""</f>
        <v/>
      </c>
      <c r="J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  <c r="I50">
        <f>""</f>
        <v/>
      </c>
      <c r="J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  <c r="I51">
        <f>""</f>
        <v/>
      </c>
      <c r="J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  <c r="I52">
        <f>""</f>
        <v/>
      </c>
      <c r="J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  <c r="I53">
        <f>""</f>
        <v/>
      </c>
      <c r="J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  <c r="I54">
        <f>""</f>
        <v/>
      </c>
      <c r="J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I55">
        <f>""</f>
        <v/>
      </c>
      <c r="J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I56">
        <f>""</f>
        <v/>
      </c>
      <c r="J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  <c r="I57">
        <f>""</f>
        <v/>
      </c>
      <c r="J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I58">
        <f>""</f>
        <v/>
      </c>
      <c r="J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I59">
        <f>""</f>
        <v/>
      </c>
      <c r="J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I60">
        <f>""</f>
        <v/>
      </c>
      <c r="J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I61">
        <f>""</f>
        <v/>
      </c>
      <c r="J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I62">
        <f>""</f>
        <v/>
      </c>
      <c r="J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I63">
        <f>""</f>
        <v/>
      </c>
      <c r="J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I64">
        <f>""</f>
        <v/>
      </c>
      <c r="J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I65">
        <f>""</f>
        <v/>
      </c>
      <c r="J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I66">
        <f>""</f>
        <v/>
      </c>
      <c r="J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I67">
        <f>""</f>
        <v/>
      </c>
      <c r="J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I68">
        <f>""</f>
        <v/>
      </c>
      <c r="J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I69">
        <f>""</f>
        <v/>
      </c>
      <c r="J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I70">
        <f>""</f>
        <v/>
      </c>
      <c r="J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I71">
        <f>""</f>
        <v/>
      </c>
      <c r="J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I72">
        <f>""</f>
        <v/>
      </c>
      <c r="J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I73">
        <f>""</f>
        <v/>
      </c>
      <c r="J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I74">
        <f>""</f>
        <v/>
      </c>
      <c r="J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I75">
        <f>""</f>
        <v/>
      </c>
      <c r="J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I76">
        <f>""</f>
        <v/>
      </c>
      <c r="J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I77">
        <f>""</f>
        <v/>
      </c>
      <c r="J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I78">
        <f>""</f>
        <v/>
      </c>
      <c r="J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I79">
        <f>""</f>
        <v/>
      </c>
      <c r="J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I80">
        <f>""</f>
        <v/>
      </c>
      <c r="J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I81">
        <f>""</f>
        <v/>
      </c>
      <c r="J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I82">
        <f>""</f>
        <v/>
      </c>
      <c r="J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I83">
        <f>""</f>
        <v/>
      </c>
      <c r="J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I84">
        <f>""</f>
        <v/>
      </c>
      <c r="J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I85">
        <f>""</f>
        <v/>
      </c>
      <c r="J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I86">
        <f>""</f>
        <v/>
      </c>
      <c r="J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I87">
        <f>""</f>
        <v/>
      </c>
      <c r="J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I88">
        <f>""</f>
        <v/>
      </c>
      <c r="J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I89">
        <f>""</f>
        <v/>
      </c>
      <c r="J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I90">
        <f>""</f>
        <v/>
      </c>
      <c r="J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I91">
        <f>""</f>
        <v/>
      </c>
      <c r="J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I92">
        <f>""</f>
        <v/>
      </c>
      <c r="J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I93">
        <f>""</f>
        <v/>
      </c>
      <c r="J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I94">
        <f>""</f>
        <v/>
      </c>
      <c r="J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I95">
        <f>""</f>
        <v/>
      </c>
      <c r="J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I96">
        <f>""</f>
        <v/>
      </c>
      <c r="J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I97">
        <f>""</f>
        <v/>
      </c>
      <c r="J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I98">
        <f>""</f>
        <v/>
      </c>
      <c r="J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I99">
        <f>""</f>
        <v/>
      </c>
      <c r="J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I100">
        <f>""</f>
        <v/>
      </c>
      <c r="J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I101">
        <f>""</f>
        <v/>
      </c>
      <c r="J101">
        <f>""</f>
        <v/>
      </c>
    </row>
  </sheetData>
  <mergeCells count="3">
    <mergeCell ref="A1:J1"/>
    <mergeCell ref="D4:I6"/>
    <mergeCell ref="A2:J2"/>
  </mergeCells>
  <conditionalFormatting sqref="A19:J23">
    <cfRule type="expression" priority="1" dxfId="0" stopIfTrue="1">
      <formula>$B19="Subject Hotel"</formula>
    </cfRule>
    <cfRule type="expression" priority="2" dxfId="1" stopIfTrue="1">
      <formula>$C19="Sold Out"</formula>
    </cfRule>
  </conditionalFormatting>
  <conditionalFormatting sqref="F19:F23">
    <cfRule type="expression" priority="3" dxfId="2" stopIfTrue="1">
      <formula>AND($B19="Competitor",$F19&lt;&gt;"",$F19&lt;$M$4)</formula>
    </cfRule>
    <cfRule type="expression" priority="4" dxfId="3" stopIfTrue="1">
      <formula>AND($B19="Competitor",$F19&lt;&gt;"",$F19&gt;$M$4)</formula>
    </cfRule>
    <cfRule type="expression" priority="5" dxfId="4" stopIfTrue="1">
      <formula>AND($C19="Available",$F19="")</formula>
    </cfRule>
  </conditionalFormatting>
  <conditionalFormatting sqref="A17">
    <cfRule type="expression" priority="6" dxfId="3" stopIfTrue="1">
      <formula>A17="Refresh Needed"</formula>
    </cfRule>
    <cfRule type="expression" priority="7" dxfId="2" stopIfTrue="1">
      <formula>A17="Current"</formula>
    </cfRule>
  </conditionalFormatting>
  <dataValidations count="5">
    <dataValidation sqref="B4" showDropDown="0" showInputMessage="0" showErrorMessage="0" allowBlank="0" type="date" operator="greaterThanOrEqual">
      <formula1>DATE(2000,1,1)</formula1>
    </dataValidation>
    <dataValidation sqref="B5" showDropDown="0" showInputMessage="0" showErrorMessage="0" allowBlank="0" type="list">
      <formula1>'Setup'!$L$4:$L$9</formula1>
    </dataValidation>
    <dataValidation sqref="B6" showDropDown="0" showInputMessage="0" showErrorMessage="0" allowBlank="0" type="list">
      <formula1>'Setup'!$M$4:$M$9</formula1>
    </dataValidation>
    <dataValidation sqref="B7" showDropDown="0" showInputMessage="0" showErrorMessage="0" allowBlank="0" type="list">
      <formula1>'Setup'!$N$4:$N$8</formula1>
    </dataValidation>
    <dataValidation sqref="B8" showDropDown="0" showInputMessage="0" showErrorMessage="0" allowBlank="0" type="list">
      <formula1>"Room Rate,Estimated Nightly Total"</formula1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X155"/>
  <sheetViews>
    <sheetView showGridLines="0" zoomScale="70" zoomScaleNormal="7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9" customWidth="1" min="4" max="4"/>
    <col width="12" customWidth="1" min="5" max="5"/>
    <col width="25" customWidth="1" min="6" max="6"/>
    <col width="17" customWidth="1" min="7" max="7"/>
    <col width="22" customWidth="1" min="8" max="8"/>
    <col width="19" customWidth="1" min="9" max="9"/>
    <col width="23" customWidth="1" min="10" max="10"/>
    <col width="16" customWidth="1" min="11" max="11"/>
    <col width="18" customWidth="1" min="12" max="12"/>
    <col width="21" customWidth="1" min="13" max="13"/>
    <col width="18" customWidth="1" min="14" max="14"/>
    <col width="21" customWidth="1" min="15" max="15"/>
    <col width="21" customWidth="1" min="16" max="16"/>
    <col width="13" customWidth="1" min="17" max="17"/>
    <col width="22" customWidth="1" min="18" max="18"/>
    <col width="34" customWidth="1" min="19" max="19"/>
    <col width="14" customWidth="1" min="20" max="20"/>
    <col width="18" customWidth="1" min="21" max="21"/>
    <col width="19" customWidth="1" min="22" max="22"/>
    <col width="31" customWidth="1" min="23" max="23"/>
    <col width="42" customWidth="1" min="24" max="24"/>
  </cols>
  <sheetData>
    <row r="1" ht="28" customHeight="1">
      <c r="A1" s="1" t="inlineStr">
        <is>
          <t>Hotel Competitor Rate Shop</t>
        </is>
      </c>
    </row>
    <row r="3" ht="30" customHeight="1">
      <c r="A3" s="6" t="inlineStr">
        <is>
          <t>Enter one row per property, stay date, room category, booking channel, and cancellation policy. Record sold-out results instead of leaving them blank.</t>
        </is>
      </c>
      <c r="B3" s="27" t="n"/>
      <c r="C3" s="27" t="n"/>
      <c r="D3" s="27" t="n"/>
      <c r="E3" s="27" t="n"/>
      <c r="F3" s="27" t="n"/>
      <c r="G3" s="27" t="n"/>
      <c r="H3" s="27" t="n"/>
      <c r="I3" s="27" t="n"/>
      <c r="J3" s="27" t="n"/>
      <c r="K3" s="27" t="n"/>
      <c r="L3" s="27" t="n"/>
      <c r="M3" s="27" t="n"/>
      <c r="N3" s="27" t="n"/>
      <c r="O3" s="27" t="n"/>
      <c r="P3" s="27" t="n"/>
      <c r="Q3" s="27" t="n"/>
      <c r="R3" s="27" t="n"/>
      <c r="S3" s="27" t="n"/>
      <c r="T3" s="27" t="n"/>
      <c r="U3" s="27" t="n"/>
      <c r="V3" s="27" t="n"/>
      <c r="W3" s="27" t="n"/>
      <c r="X3" s="28" t="n"/>
    </row>
    <row r="5">
      <c r="A5" s="21" t="inlineStr">
        <is>
          <t>Shop ID</t>
        </is>
      </c>
      <c r="B5" s="21" t="inlineStr">
        <is>
          <t>Shop Date</t>
        </is>
      </c>
      <c r="C5" s="21" t="inlineStr">
        <is>
          <t>Stay Date</t>
        </is>
      </c>
      <c r="D5" s="21" t="inlineStr">
        <is>
          <t>Nights</t>
        </is>
      </c>
      <c r="E5" s="21" t="inlineStr">
        <is>
          <t>Day of Week</t>
        </is>
      </c>
      <c r="F5" s="21" t="inlineStr">
        <is>
          <t>Property</t>
        </is>
      </c>
      <c r="G5" s="21" t="inlineStr">
        <is>
          <t>Property Role</t>
        </is>
      </c>
      <c r="H5" s="21" t="inlineStr">
        <is>
          <t>Room Category</t>
        </is>
      </c>
      <c r="I5" s="21" t="inlineStr">
        <is>
          <t>Booking Channel</t>
        </is>
      </c>
      <c r="J5" s="21" t="inlineStr">
        <is>
          <t>Cancellation Policy</t>
        </is>
      </c>
      <c r="K5" s="21" t="inlineStr">
        <is>
          <t>Availability</t>
        </is>
      </c>
      <c r="L5" s="21" t="inlineStr">
        <is>
          <t>Displayed Room Rate</t>
        </is>
      </c>
      <c r="M5" s="21" t="inlineStr">
        <is>
          <t>Taxes and Fees Included</t>
        </is>
      </c>
      <c r="N5" s="21" t="inlineStr">
        <is>
          <t>Estimated Tax Rate</t>
        </is>
      </c>
      <c r="O5" s="21" t="inlineStr">
        <is>
          <t>Estimated Mandatory Fee</t>
        </is>
      </c>
      <c r="P5" s="21" t="inlineStr">
        <is>
          <t>Estimated Nightly Total</t>
        </is>
      </c>
      <c r="Q5" s="21" t="inlineStr">
        <is>
          <t>Minimum Stay</t>
        </is>
      </c>
      <c r="R5" s="21" t="inlineStr">
        <is>
          <t>Promotion</t>
        </is>
      </c>
      <c r="S5" s="21" t="inlineStr">
        <is>
          <t>Source URL or Reference</t>
        </is>
      </c>
      <c r="T5" s="21" t="inlineStr">
        <is>
          <t>Observed By</t>
        </is>
      </c>
      <c r="U5" s="21" t="inlineStr">
        <is>
          <t>Include in Analysis</t>
        </is>
      </c>
      <c r="V5" s="21" t="inlineStr">
        <is>
          <t>Latest Matching Shop</t>
        </is>
      </c>
      <c r="W5" s="21" t="inlineStr">
        <is>
          <t>Record Status</t>
        </is>
      </c>
      <c r="X5" s="21" t="inlineStr">
        <is>
          <t>Notes</t>
        </is>
      </c>
    </row>
    <row r="6">
      <c r="A6" s="29" t="inlineStr">
        <is>
          <t>RS-2026-001</t>
        </is>
      </c>
      <c r="B6" s="54" t="n">
        <v>46174</v>
      </c>
      <c r="C6" s="54" t="n">
        <v>46192</v>
      </c>
      <c r="D6" s="31" t="n">
        <v>1</v>
      </c>
      <c r="E6" s="22">
        <f>IFERROR(IF(C6="","",TEXT(C6,"ddd")),"")</f>
        <v/>
      </c>
      <c r="F6" s="29" t="inlineStr">
        <is>
          <t>Harbor Point Hotel</t>
        </is>
      </c>
      <c r="G6" s="22">
        <f>IFERROR(IF(F6="","",VLOOKUP(F6,'Setup'!$A$16:$E$115,2,FALSE)),"")</f>
        <v/>
      </c>
      <c r="H6" s="29" t="inlineStr">
        <is>
          <t>Standard King</t>
        </is>
      </c>
      <c r="I6" s="29" t="inlineStr">
        <is>
          <t>Hotel Website</t>
        </is>
      </c>
      <c r="J6" s="29" t="inlineStr">
        <is>
          <t>Flexible</t>
        </is>
      </c>
      <c r="K6" s="29" t="inlineStr">
        <is>
          <t>Available</t>
        </is>
      </c>
      <c r="L6" s="55" t="n">
        <v>219</v>
      </c>
      <c r="M6" s="29" t="inlineStr">
        <is>
          <t>No</t>
        </is>
      </c>
      <c r="N6" s="33">
        <f>IFERROR(IF(F6="","",VLOOKUP(F6,'Setup'!$A$16:$E$115,4,FALSE)),"")</f>
        <v/>
      </c>
      <c r="O6" s="50">
        <f>IFERROR(IF(F6="","",VLOOKUP(F6,'Setup'!$A$16:$E$115,5,FALSE)),"")</f>
        <v/>
      </c>
      <c r="P6" s="50">
        <f>IFERROR(IF(A6="","",IF(K6&lt;&gt;"Available","",IF(M6="Yes",L6,IF(L6="","",L6*(1+N6)+O6)))),"")</f>
        <v/>
      </c>
      <c r="Q6" s="31" t="n">
        <v>1</v>
      </c>
      <c r="R6" s="29" t="inlineStr">
        <is>
          <t>None</t>
        </is>
      </c>
      <c r="S6" s="29" t="inlineStr">
        <is>
          <t>Property website checked manually</t>
        </is>
      </c>
      <c r="T6" s="31" t="inlineStr">
        <is>
          <t>JM</t>
        </is>
      </c>
      <c r="U6" s="31" t="inlineStr">
        <is>
          <t>Yes</t>
        </is>
      </c>
      <c r="V6" s="34">
        <f>IFERROR(IF(OR(A6="",B6="",C6="",F6="",H6="",I6="",J6="",U6&lt;&gt;"Yes"),0,IF(COUNTIFS($F$6:$F$155,F6,$C$6:$C$155,C6,$H$6:$H$155,H6,$I$6:$I$155,I6,$J$6:$J$155,J6,$U$6:$U$155,"Yes",$B$6:$B$155,"&gt;"&amp;B6)=0,1,0)),0)</f>
        <v/>
      </c>
      <c r="W6" s="22">
        <f>IFERROR(IF(A6="","",IF(OR(B6="",C6="",D6="",F6="",H6="",I6="",J6="",K6="",M6="",U6=""),"Missing Required Field",IF(C6&lt;B6,"Stay Date Before Shop Date",IF(AND(K6="Available",OR(L6="",L6&lt;=0)),"Available Rate Missing",IF(AND(K6&lt;&gt;"Available",L6&gt;0),"Rate Entered for Unavailable Room",IF(M6="Unknown","Review Included Charges","Ready")))))),"")</f>
        <v/>
      </c>
      <c r="X6" s="29" t="inlineStr">
        <is>
          <t>Public flexible rate; parking excluded.</t>
        </is>
      </c>
    </row>
    <row r="7">
      <c r="A7" s="29" t="inlineStr">
        <is>
          <t>RS-2026-002</t>
        </is>
      </c>
      <c r="B7" s="54" t="n">
        <v>46174</v>
      </c>
      <c r="C7" s="54" t="n">
        <v>46192</v>
      </c>
      <c r="D7" s="31" t="n">
        <v>1</v>
      </c>
      <c r="E7" s="22">
        <f>IFERROR(IF(C7="","",TEXT(C7,"ddd")),"")</f>
        <v/>
      </c>
      <c r="F7" s="29" t="inlineStr">
        <is>
          <t>Bayside Suites</t>
        </is>
      </c>
      <c r="G7" s="22">
        <f>IFERROR(IF(F7="","",VLOOKUP(F7,'Setup'!$A$16:$E$115,2,FALSE)),"")</f>
        <v/>
      </c>
      <c r="H7" s="29" t="inlineStr">
        <is>
          <t>Standard King</t>
        </is>
      </c>
      <c r="I7" s="29" t="inlineStr">
        <is>
          <t>Hotel Website</t>
        </is>
      </c>
      <c r="J7" s="29" t="inlineStr">
        <is>
          <t>Flexible</t>
        </is>
      </c>
      <c r="K7" s="29" t="inlineStr">
        <is>
          <t>Available</t>
        </is>
      </c>
      <c r="L7" s="55" t="n">
        <v>209</v>
      </c>
      <c r="M7" s="29" t="inlineStr">
        <is>
          <t>No</t>
        </is>
      </c>
      <c r="N7" s="33">
        <f>IFERROR(IF(F7="","",VLOOKUP(F7,'Setup'!$A$16:$E$115,4,FALSE)),"")</f>
        <v/>
      </c>
      <c r="O7" s="50">
        <f>IFERROR(IF(F7="","",VLOOKUP(F7,'Setup'!$A$16:$E$115,5,FALSE)),"")</f>
        <v/>
      </c>
      <c r="P7" s="50">
        <f>IFERROR(IF(A7="","",IF(K7&lt;&gt;"Available","",IF(M7="Yes",L7,IF(L7="","",L7*(1+N7)+O7)))),"")</f>
        <v/>
      </c>
      <c r="Q7" s="31" t="n">
        <v>1</v>
      </c>
      <c r="R7" s="29" t="inlineStr">
        <is>
          <t>Member Rate</t>
        </is>
      </c>
      <c r="S7" s="29" t="inlineStr">
        <is>
          <t>Property website checked manually</t>
        </is>
      </c>
      <c r="T7" s="31" t="inlineStr">
        <is>
          <t>JM</t>
        </is>
      </c>
      <c r="U7" s="31" t="inlineStr">
        <is>
          <t>Yes</t>
        </is>
      </c>
      <c r="V7" s="34">
        <f>IFERROR(IF(OR(A7="",B7="",C7="",F7="",H7="",I7="",J7="",U7&lt;&gt;"Yes"),0,IF(COUNTIFS($F$6:$F$155,F7,$C$6:$C$155,C7,$H$6:$H$155,H7,$I$6:$I$155,I7,$J$6:$J$155,J7,$U$6:$U$155,"Yes",$B$6:$B$155,"&gt;"&amp;B7)=0,1,0)),0)</f>
        <v/>
      </c>
      <c r="W7" s="22">
        <f>IFERROR(IF(A7="","",IF(OR(B7="",C7="",D7="",F7="",H7="",I7="",J7="",K7="",M7="",U7=""),"Missing Required Field",IF(C7&lt;B7,"Stay Date Before Shop Date",IF(AND(K7="Available",OR(L7="",L7&lt;=0)),"Available Rate Missing",IF(AND(K7&lt;&gt;"Available",L7&gt;0),"Rate Entered for Unavailable Room",IF(M7="Unknown","Review Included Charges","Ready")))))),"")</f>
        <v/>
      </c>
      <c r="X7" s="29" t="inlineStr">
        <is>
          <t>Member rate; breakfast included.</t>
        </is>
      </c>
    </row>
    <row r="8">
      <c r="A8" s="29" t="inlineStr">
        <is>
          <t>RS-2026-003</t>
        </is>
      </c>
      <c r="B8" s="54" t="n">
        <v>46174</v>
      </c>
      <c r="C8" s="54" t="n">
        <v>46192</v>
      </c>
      <c r="D8" s="31" t="n">
        <v>1</v>
      </c>
      <c r="E8" s="22">
        <f>IFERROR(IF(C8="","",TEXT(C8,"ddd")),"")</f>
        <v/>
      </c>
      <c r="F8" s="29" t="inlineStr">
        <is>
          <t>Market Street Inn</t>
        </is>
      </c>
      <c r="G8" s="22">
        <f>IFERROR(IF(F8="","",VLOOKUP(F8,'Setup'!$A$16:$E$115,2,FALSE)),"")</f>
        <v/>
      </c>
      <c r="H8" s="29" t="inlineStr">
        <is>
          <t>Standard King</t>
        </is>
      </c>
      <c r="I8" s="29" t="inlineStr">
        <is>
          <t>Hotel Website</t>
        </is>
      </c>
      <c r="J8" s="29" t="inlineStr">
        <is>
          <t>Flexible</t>
        </is>
      </c>
      <c r="K8" s="29" t="inlineStr">
        <is>
          <t>Available</t>
        </is>
      </c>
      <c r="L8" s="55" t="n">
        <v>229</v>
      </c>
      <c r="M8" s="29" t="inlineStr">
        <is>
          <t>No</t>
        </is>
      </c>
      <c r="N8" s="33">
        <f>IFERROR(IF(F8="","",VLOOKUP(F8,'Setup'!$A$16:$E$115,4,FALSE)),"")</f>
        <v/>
      </c>
      <c r="O8" s="50">
        <f>IFERROR(IF(F8="","",VLOOKUP(F8,'Setup'!$A$16:$E$115,5,FALSE)),"")</f>
        <v/>
      </c>
      <c r="P8" s="50">
        <f>IFERROR(IF(A8="","",IF(K8&lt;&gt;"Available","",IF(M8="Yes",L8,IF(L8="","",L8*(1+N8)+O8)))),"")</f>
        <v/>
      </c>
      <c r="Q8" s="31" t="n"/>
      <c r="R8" s="29" t="inlineStr">
        <is>
          <t>None</t>
        </is>
      </c>
      <c r="S8" s="29" t="inlineStr">
        <is>
          <t>Property website checked manually</t>
        </is>
      </c>
      <c r="T8" s="31" t="inlineStr">
        <is>
          <t>AR</t>
        </is>
      </c>
      <c r="U8" s="31" t="inlineStr">
        <is>
          <t>Yes</t>
        </is>
      </c>
      <c r="V8" s="34">
        <f>IFERROR(IF(OR(A8="",B8="",C8="",F8="",H8="",I8="",J8="",U8&lt;&gt;"Yes"),0,IF(COUNTIFS($F$6:$F$155,F8,$C$6:$C$155,C8,$H$6:$H$155,H8,$I$6:$I$155,I8,$J$6:$J$155,J8,$U$6:$U$155,"Yes",$B$6:$B$155,"&gt;"&amp;B8)=0,1,0)),0)</f>
        <v/>
      </c>
      <c r="W8" s="22">
        <f>IFERROR(IF(A8="","",IF(OR(B8="",C8="",D8="",F8="",H8="",I8="",J8="",K8="",M8="",U8=""),"Missing Required Field",IF(C8&lt;B8,"Stay Date Before Shop Date",IF(AND(K8="Available",OR(L8="",L8&lt;=0)),"Available Rate Missing",IF(AND(K8&lt;&gt;"Available",L8&gt;0),"Rate Entered for Unavailable Room",IF(M8="Unknown","Review Included Charges","Ready")))))),"")</f>
        <v/>
      </c>
      <c r="X8" s="29" t="inlineStr">
        <is>
          <t>Smaller room; no destination fee observed.</t>
        </is>
      </c>
    </row>
    <row r="9">
      <c r="A9" s="29" t="inlineStr">
        <is>
          <t>RS-2026-004</t>
        </is>
      </c>
      <c r="B9" s="54" t="n">
        <v>46174</v>
      </c>
      <c r="C9" s="54" t="n">
        <v>46192</v>
      </c>
      <c r="D9" s="31" t="n">
        <v>1</v>
      </c>
      <c r="E9" s="22">
        <f>IFERROR(IF(C9="","",TEXT(C9,"ddd")),"")</f>
        <v/>
      </c>
      <c r="F9" s="29" t="inlineStr">
        <is>
          <t>Riverfront Lodge</t>
        </is>
      </c>
      <c r="G9" s="22">
        <f>IFERROR(IF(F9="","",VLOOKUP(F9,'Setup'!$A$16:$E$115,2,FALSE)),"")</f>
        <v/>
      </c>
      <c r="H9" s="29" t="inlineStr">
        <is>
          <t>Standard King</t>
        </is>
      </c>
      <c r="I9" s="29" t="inlineStr">
        <is>
          <t>Hotel Website</t>
        </is>
      </c>
      <c r="J9" s="29" t="inlineStr">
        <is>
          <t>Flexible</t>
        </is>
      </c>
      <c r="K9" s="29" t="inlineStr">
        <is>
          <t>Sold Out</t>
        </is>
      </c>
      <c r="L9" s="55" t="n">
        <v>0</v>
      </c>
      <c r="M9" s="29" t="inlineStr">
        <is>
          <t>Unknown</t>
        </is>
      </c>
      <c r="N9" s="33">
        <f>IFERROR(IF(F9="","",VLOOKUP(F9,'Setup'!$A$16:$E$115,4,FALSE)),"")</f>
        <v/>
      </c>
      <c r="O9" s="50">
        <f>IFERROR(IF(F9="","",VLOOKUP(F9,'Setup'!$A$16:$E$115,5,FALSE)),"")</f>
        <v/>
      </c>
      <c r="P9" s="50">
        <f>IFERROR(IF(A9="","",IF(K9&lt;&gt;"Available","",IF(M9="Yes",L9,IF(L9="","",L9*(1+N9)+O9)))),"")</f>
        <v/>
      </c>
      <c r="Q9" s="31" t="n"/>
      <c r="R9" s="29" t="inlineStr">
        <is>
          <t>None</t>
        </is>
      </c>
      <c r="S9" s="29" t="inlineStr">
        <is>
          <t>Property website checked manually</t>
        </is>
      </c>
      <c r="T9" s="31" t="inlineStr">
        <is>
          <t>AR</t>
        </is>
      </c>
      <c r="U9" s="31" t="inlineStr">
        <is>
          <t>Yes</t>
        </is>
      </c>
      <c r="V9" s="34">
        <f>IFERROR(IF(OR(A9="",B9="",C9="",F9="",H9="",I9="",J9="",U9&lt;&gt;"Yes"),0,IF(COUNTIFS($F$6:$F$155,F9,$C$6:$C$155,C9,$H$6:$H$155,H9,$I$6:$I$155,I9,$J$6:$J$155,J9,$U$6:$U$155,"Yes",$B$6:$B$155,"&gt;"&amp;B9)=0,1,0)),0)</f>
        <v/>
      </c>
      <c r="W9" s="22">
        <f>IFERROR(IF(A9="","",IF(OR(B9="",C9="",D9="",F9="",H9="",I9="",J9="",K9="",M9="",U9=""),"Missing Required Field",IF(C9&lt;B9,"Stay Date Before Shop Date",IF(AND(K9="Available",OR(L9="",L9&lt;=0)),"Available Rate Missing",IF(AND(K9&lt;&gt;"Available",L9&gt;0),"Rate Entered for Unavailable Room",IF(M9="Unknown","Review Included Charges","Ready")))))),"")</f>
        <v/>
      </c>
      <c r="X9" s="29" t="inlineStr">
        <is>
          <t>Standard King shown sold out.</t>
        </is>
      </c>
    </row>
    <row r="10">
      <c r="A10" s="29" t="inlineStr">
        <is>
          <t>RS-2026-005</t>
        </is>
      </c>
      <c r="B10" s="54" t="n">
        <v>46174</v>
      </c>
      <c r="C10" s="54" t="n">
        <v>46192</v>
      </c>
      <c r="D10" s="31" t="n">
        <v>1</v>
      </c>
      <c r="E10" s="22">
        <f>IFERROR(IF(C10="","",TEXT(C10,"ddd")),"")</f>
        <v/>
      </c>
      <c r="F10" s="29" t="inlineStr">
        <is>
          <t>Grandview Hotel</t>
        </is>
      </c>
      <c r="G10" s="22">
        <f>IFERROR(IF(F10="","",VLOOKUP(F10,'Setup'!$A$16:$E$115,2,FALSE)),"")</f>
        <v/>
      </c>
      <c r="H10" s="29" t="inlineStr">
        <is>
          <t>Standard King</t>
        </is>
      </c>
      <c r="I10" s="29" t="inlineStr">
        <is>
          <t>Hotel Website</t>
        </is>
      </c>
      <c r="J10" s="29" t="inlineStr">
        <is>
          <t>Flexible</t>
        </is>
      </c>
      <c r="K10" s="29" t="inlineStr">
        <is>
          <t>Available</t>
        </is>
      </c>
      <c r="L10" s="55" t="n">
        <v>245</v>
      </c>
      <c r="M10" s="29" t="inlineStr">
        <is>
          <t>Yes</t>
        </is>
      </c>
      <c r="N10" s="33">
        <f>IFERROR(IF(F10="","",VLOOKUP(F10,'Setup'!$A$16:$E$115,4,FALSE)),"")</f>
        <v/>
      </c>
      <c r="O10" s="50">
        <f>IFERROR(IF(F10="","",VLOOKUP(F10,'Setup'!$A$16:$E$115,5,FALSE)),"")</f>
        <v/>
      </c>
      <c r="P10" s="50">
        <f>IFERROR(IF(A10="","",IF(K10&lt;&gt;"Available","",IF(M10="Yes",L10,IF(L10="","",L10*(1+N10)+O10)))),"")</f>
        <v/>
      </c>
      <c r="Q10" s="31" t="n">
        <v>1</v>
      </c>
      <c r="R10" s="29" t="inlineStr">
        <is>
          <t>Summer Offer</t>
        </is>
      </c>
      <c r="S10" s="29" t="inlineStr">
        <is>
          <t>Property website checked manually</t>
        </is>
      </c>
      <c r="T10" s="31" t="inlineStr">
        <is>
          <t>JM</t>
        </is>
      </c>
      <c r="U10" s="31" t="inlineStr">
        <is>
          <t>Yes</t>
        </is>
      </c>
      <c r="V10" s="34">
        <f>IFERROR(IF(OR(A10="",B10="",C10="",F10="",H10="",I10="",J10="",U10&lt;&gt;"Yes"),0,IF(COUNTIFS($F$6:$F$155,F10,$C$6:$C$155,C10,$H$6:$H$155,H10,$I$6:$I$155,I10,$J$6:$J$155,J10,$U$6:$U$155,"Yes",$B$6:$B$155,"&gt;"&amp;B10)=0,1,0)),0)</f>
        <v/>
      </c>
      <c r="W10" s="22">
        <f>IFERROR(IF(A10="","",IF(OR(B10="",C10="",D10="",F10="",H10="",I10="",J10="",K10="",M10="",U10=""),"Missing Required Field",IF(C10&lt;B10,"Stay Date Before Shop Date",IF(AND(K10="Available",OR(L10="",L10&lt;=0)),"Available Rate Missing",IF(AND(K10&lt;&gt;"Available",L10&gt;0),"Rate Entered for Unavailable Room",IF(M10="Unknown","Review Included Charges","Ready")))))),"")</f>
        <v/>
      </c>
      <c r="X10" s="29" t="inlineStr">
        <is>
          <t>Taxes and mandatory fee displayed as included.</t>
        </is>
      </c>
    </row>
    <row r="11">
      <c r="A11" s="29" t="inlineStr">
        <is>
          <t>RS-2026-006</t>
        </is>
      </c>
      <c r="B11" s="54" t="n">
        <v>46175</v>
      </c>
      <c r="C11" s="54" t="n">
        <v>46192</v>
      </c>
      <c r="D11" s="31" t="n">
        <v>1</v>
      </c>
      <c r="E11" s="22">
        <f>IFERROR(IF(C11="","",TEXT(C11,"ddd")),"")</f>
        <v/>
      </c>
      <c r="F11" s="29" t="inlineStr">
        <is>
          <t>Harbor Point Hotel</t>
        </is>
      </c>
      <c r="G11" s="22">
        <f>IFERROR(IF(F11="","",VLOOKUP(F11,'Setup'!$A$16:$E$115,2,FALSE)),"")</f>
        <v/>
      </c>
      <c r="H11" s="29" t="inlineStr">
        <is>
          <t>Standard King</t>
        </is>
      </c>
      <c r="I11" s="29" t="inlineStr">
        <is>
          <t>Hotel Website</t>
        </is>
      </c>
      <c r="J11" s="29" t="inlineStr">
        <is>
          <t>Flexible</t>
        </is>
      </c>
      <c r="K11" s="29" t="inlineStr">
        <is>
          <t>Available</t>
        </is>
      </c>
      <c r="L11" s="55" t="n">
        <v>225</v>
      </c>
      <c r="M11" s="29" t="inlineStr">
        <is>
          <t>No</t>
        </is>
      </c>
      <c r="N11" s="33">
        <f>IFERROR(IF(F11="","",VLOOKUP(F11,'Setup'!$A$16:$E$115,4,FALSE)),"")</f>
        <v/>
      </c>
      <c r="O11" s="50">
        <f>IFERROR(IF(F11="","",VLOOKUP(F11,'Setup'!$A$16:$E$115,5,FALSE)),"")</f>
        <v/>
      </c>
      <c r="P11" s="50">
        <f>IFERROR(IF(A11="","",IF(K11&lt;&gt;"Available","",IF(M11="Yes",L11,IF(L11="","",L11*(1+N11)+O11)))),"")</f>
        <v/>
      </c>
      <c r="Q11" s="31" t="n">
        <v>1</v>
      </c>
      <c r="R11" s="29" t="inlineStr">
        <is>
          <t>None</t>
        </is>
      </c>
      <c r="S11" s="29" t="inlineStr">
        <is>
          <t>Property website checked manually</t>
        </is>
      </c>
      <c r="T11" s="31" t="inlineStr">
        <is>
          <t>JM</t>
        </is>
      </c>
      <c r="U11" s="31" t="inlineStr">
        <is>
          <t>Yes</t>
        </is>
      </c>
      <c r="V11" s="34">
        <f>IFERROR(IF(OR(A11="",B11="",C11="",F11="",H11="",I11="",J11="",U11&lt;&gt;"Yes"),0,IF(COUNTIFS($F$6:$F$155,F11,$C$6:$C$155,C11,$H$6:$H$155,H11,$I$6:$I$155,I11,$J$6:$J$155,J11,$U$6:$U$155,"Yes",$B$6:$B$155,"&gt;"&amp;B11)=0,1,0)),0)</f>
        <v/>
      </c>
      <c r="W11" s="22">
        <f>IFERROR(IF(A11="","",IF(OR(B11="",C11="",D11="",F11="",H11="",I11="",J11="",K11="",M11="",U11=""),"Missing Required Field",IF(C11&lt;B11,"Stay Date Before Shop Date",IF(AND(K11="Available",OR(L11="",L11&lt;=0)),"Available Rate Missing",IF(AND(K11&lt;&gt;"Available",L11&gt;0),"Rate Entered for Unavailable Room",IF(M11="Unknown","Review Included Charges","Ready")))))),"")</f>
        <v/>
      </c>
      <c r="X11" s="29" t="inlineStr">
        <is>
          <t>Latest subject hotel public flexible rate.</t>
        </is>
      </c>
    </row>
    <row r="12">
      <c r="A12" s="29" t="inlineStr">
        <is>
          <t>RS-2026-007</t>
        </is>
      </c>
      <c r="B12" s="54" t="n">
        <v>46175</v>
      </c>
      <c r="C12" s="54" t="n">
        <v>46192</v>
      </c>
      <c r="D12" s="31" t="n">
        <v>1</v>
      </c>
      <c r="E12" s="22">
        <f>IFERROR(IF(C12="","",TEXT(C12,"ddd")),"")</f>
        <v/>
      </c>
      <c r="F12" s="29" t="inlineStr">
        <is>
          <t>Bayside Suites</t>
        </is>
      </c>
      <c r="G12" s="22">
        <f>IFERROR(IF(F12="","",VLOOKUP(F12,'Setup'!$A$16:$E$115,2,FALSE)),"")</f>
        <v/>
      </c>
      <c r="H12" s="29" t="inlineStr">
        <is>
          <t>Standard King</t>
        </is>
      </c>
      <c r="I12" s="29" t="inlineStr">
        <is>
          <t>Hotel Website</t>
        </is>
      </c>
      <c r="J12" s="29" t="inlineStr">
        <is>
          <t>Flexible</t>
        </is>
      </c>
      <c r="K12" s="29" t="inlineStr">
        <is>
          <t>Available</t>
        </is>
      </c>
      <c r="L12" s="55" t="n">
        <v>215</v>
      </c>
      <c r="M12" s="29" t="inlineStr">
        <is>
          <t>No</t>
        </is>
      </c>
      <c r="N12" s="33">
        <f>IFERROR(IF(F12="","",VLOOKUP(F12,'Setup'!$A$16:$E$115,4,FALSE)),"")</f>
        <v/>
      </c>
      <c r="O12" s="50">
        <f>IFERROR(IF(F12="","",VLOOKUP(F12,'Setup'!$A$16:$E$115,5,FALSE)),"")</f>
        <v/>
      </c>
      <c r="P12" s="50">
        <f>IFERROR(IF(A12="","",IF(K12&lt;&gt;"Available","",IF(M12="Yes",L12,IF(L12="","",L12*(1+N12)+O12)))),"")</f>
        <v/>
      </c>
      <c r="Q12" s="31" t="n">
        <v>1</v>
      </c>
      <c r="R12" s="29" t="inlineStr">
        <is>
          <t>Member Rate</t>
        </is>
      </c>
      <c r="S12" s="29" t="inlineStr">
        <is>
          <t>Property website checked manually</t>
        </is>
      </c>
      <c r="T12" s="31" t="inlineStr">
        <is>
          <t>AR</t>
        </is>
      </c>
      <c r="U12" s="31" t="inlineStr">
        <is>
          <t>Yes</t>
        </is>
      </c>
      <c r="V12" s="34">
        <f>IFERROR(IF(OR(A12="",B12="",C12="",F12="",H12="",I12="",J12="",U12&lt;&gt;"Yes"),0,IF(COUNTIFS($F$6:$F$155,F12,$C$6:$C$155,C12,$H$6:$H$155,H12,$I$6:$I$155,I12,$J$6:$J$155,J12,$U$6:$U$155,"Yes",$B$6:$B$155,"&gt;"&amp;B12)=0,1,0)),0)</f>
        <v/>
      </c>
      <c r="W12" s="22">
        <f>IFERROR(IF(A12="","",IF(OR(B12="",C12="",D12="",F12="",H12="",I12="",J12="",K12="",M12="",U12=""),"Missing Required Field",IF(C12&lt;B12,"Stay Date Before Shop Date",IF(AND(K12="Available",OR(L12="",L12&lt;=0)),"Available Rate Missing",IF(AND(K12&lt;&gt;"Available",L12&gt;0),"Rate Entered for Unavailable Room",IF(M12="Unknown","Review Included Charges","Ready")))))),"")</f>
        <v/>
      </c>
      <c r="X12" s="29" t="inlineStr">
        <is>
          <t>Member rate; breakfast included.</t>
        </is>
      </c>
    </row>
    <row r="13">
      <c r="A13" s="29" t="inlineStr">
        <is>
          <t>RS-2026-008</t>
        </is>
      </c>
      <c r="B13" s="54" t="n">
        <v>46175</v>
      </c>
      <c r="C13" s="54" t="n">
        <v>46192</v>
      </c>
      <c r="D13" s="31" t="n">
        <v>1</v>
      </c>
      <c r="E13" s="22">
        <f>IFERROR(IF(C13="","",TEXT(C13,"ddd")),"")</f>
        <v/>
      </c>
      <c r="F13" s="29" t="inlineStr">
        <is>
          <t>Market Street Inn</t>
        </is>
      </c>
      <c r="G13" s="22">
        <f>IFERROR(IF(F13="","",VLOOKUP(F13,'Setup'!$A$16:$E$115,2,FALSE)),"")</f>
        <v/>
      </c>
      <c r="H13" s="29" t="inlineStr">
        <is>
          <t>Standard King</t>
        </is>
      </c>
      <c r="I13" s="29" t="inlineStr">
        <is>
          <t>Hotel Website</t>
        </is>
      </c>
      <c r="J13" s="29" t="inlineStr">
        <is>
          <t>Flexible</t>
        </is>
      </c>
      <c r="K13" s="29" t="inlineStr">
        <is>
          <t>Available</t>
        </is>
      </c>
      <c r="L13" s="55" t="n">
        <v>229</v>
      </c>
      <c r="M13" s="29" t="inlineStr">
        <is>
          <t>No</t>
        </is>
      </c>
      <c r="N13" s="33">
        <f>IFERROR(IF(F13="","",VLOOKUP(F13,'Setup'!$A$16:$E$115,4,FALSE)),"")</f>
        <v/>
      </c>
      <c r="O13" s="50">
        <f>IFERROR(IF(F13="","",VLOOKUP(F13,'Setup'!$A$16:$E$115,5,FALSE)),"")</f>
        <v/>
      </c>
      <c r="P13" s="50">
        <f>IFERROR(IF(A13="","",IF(K13&lt;&gt;"Available","",IF(M13="Yes",L13,IF(L13="","",L13*(1+N13)+O13)))),"")</f>
        <v/>
      </c>
      <c r="Q13" s="31" t="n"/>
      <c r="R13" s="29" t="inlineStr">
        <is>
          <t>None</t>
        </is>
      </c>
      <c r="S13" s="29" t="inlineStr">
        <is>
          <t>Property website checked manually</t>
        </is>
      </c>
      <c r="T13" s="31" t="inlineStr">
        <is>
          <t>AR</t>
        </is>
      </c>
      <c r="U13" s="31" t="inlineStr">
        <is>
          <t>Yes</t>
        </is>
      </c>
      <c r="V13" s="34">
        <f>IFERROR(IF(OR(A13="",B13="",C13="",F13="",H13="",I13="",J13="",U13&lt;&gt;"Yes"),0,IF(COUNTIFS($F$6:$F$155,F13,$C$6:$C$155,C13,$H$6:$H$155,H13,$I$6:$I$155,I13,$J$6:$J$155,J13,$U$6:$U$155,"Yes",$B$6:$B$155,"&gt;"&amp;B13)=0,1,0)),0)</f>
        <v/>
      </c>
      <c r="W13" s="22">
        <f>IFERROR(IF(A13="","",IF(OR(B13="",C13="",D13="",F13="",H13="",I13="",J13="",K13="",M13="",U13=""),"Missing Required Field",IF(C13&lt;B13,"Stay Date Before Shop Date",IF(AND(K13="Available",OR(L13="",L13&lt;=0)),"Available Rate Missing",IF(AND(K13&lt;&gt;"Available",L13&gt;0),"Rate Entered for Unavailable Room",IF(M13="Unknown","Review Included Charges","Ready")))))),"")</f>
        <v/>
      </c>
      <c r="X13" s="29" t="inlineStr">
        <is>
          <t>Compact room; parking charged separately.</t>
        </is>
      </c>
    </row>
    <row r="14">
      <c r="A14" s="29" t="inlineStr">
        <is>
          <t>RS-2026-009</t>
        </is>
      </c>
      <c r="B14" s="54" t="n">
        <v>46175</v>
      </c>
      <c r="C14" s="54" t="n">
        <v>46192</v>
      </c>
      <c r="D14" s="31" t="n">
        <v>1</v>
      </c>
      <c r="E14" s="22">
        <f>IFERROR(IF(C14="","",TEXT(C14,"ddd")),"")</f>
        <v/>
      </c>
      <c r="F14" s="29" t="inlineStr">
        <is>
          <t>Riverfront Lodge</t>
        </is>
      </c>
      <c r="G14" s="22">
        <f>IFERROR(IF(F14="","",VLOOKUP(F14,'Setup'!$A$16:$E$115,2,FALSE)),"")</f>
        <v/>
      </c>
      <c r="H14" s="29" t="inlineStr">
        <is>
          <t>Standard King</t>
        </is>
      </c>
      <c r="I14" s="29" t="inlineStr">
        <is>
          <t>Hotel Website</t>
        </is>
      </c>
      <c r="J14" s="29" t="inlineStr">
        <is>
          <t>Flexible</t>
        </is>
      </c>
      <c r="K14" s="29" t="inlineStr">
        <is>
          <t>Available</t>
        </is>
      </c>
      <c r="L14" s="55" t="n">
        <v>239</v>
      </c>
      <c r="M14" s="29" t="inlineStr">
        <is>
          <t>No</t>
        </is>
      </c>
      <c r="N14" s="33">
        <f>IFERROR(IF(F14="","",VLOOKUP(F14,'Setup'!$A$16:$E$115,4,FALSE)),"")</f>
        <v/>
      </c>
      <c r="O14" s="50">
        <f>IFERROR(IF(F14="","",VLOOKUP(F14,'Setup'!$A$16:$E$115,5,FALSE)),"")</f>
        <v/>
      </c>
      <c r="P14" s="50">
        <f>IFERROR(IF(A14="","",IF(K14&lt;&gt;"Available","",IF(M14="Yes",L14,IF(L14="","",L14*(1+N14)+O14)))),"")</f>
        <v/>
      </c>
      <c r="Q14" s="31" t="n">
        <v>1</v>
      </c>
      <c r="R14" s="29" t="inlineStr">
        <is>
          <t>None</t>
        </is>
      </c>
      <c r="S14" s="29" t="inlineStr">
        <is>
          <t>Property website checked manually</t>
        </is>
      </c>
      <c r="T14" s="31" t="inlineStr">
        <is>
          <t>JM</t>
        </is>
      </c>
      <c r="U14" s="31" t="inlineStr">
        <is>
          <t>Yes</t>
        </is>
      </c>
      <c r="V14" s="34">
        <f>IFERROR(IF(OR(A14="",B14="",C14="",F14="",H14="",I14="",J14="",U14&lt;&gt;"Yes"),0,IF(COUNTIFS($F$6:$F$155,F14,$C$6:$C$155,C14,$H$6:$H$155,H14,$I$6:$I$155,I14,$J$6:$J$155,J14,$U$6:$U$155,"Yes",$B$6:$B$155,"&gt;"&amp;B14)=0,1,0)),0)</f>
        <v/>
      </c>
      <c r="W14" s="22">
        <f>IFERROR(IF(A14="","",IF(OR(B14="",C14="",D14="",F14="",H14="",I14="",J14="",K14="",M14="",U14=""),"Missing Required Field",IF(C14&lt;B14,"Stay Date Before Shop Date",IF(AND(K14="Available",OR(L14="",L14&lt;=0)),"Available Rate Missing",IF(AND(K14&lt;&gt;"Available",L14&gt;0),"Rate Entered for Unavailable Room",IF(M14="Unknown","Review Included Charges","Ready")))))),"")</f>
        <v/>
      </c>
      <c r="X14" s="29" t="inlineStr">
        <is>
          <t>River view not guaranteed.</t>
        </is>
      </c>
    </row>
    <row r="15">
      <c r="A15" s="29" t="inlineStr">
        <is>
          <t>RS-2026-010</t>
        </is>
      </c>
      <c r="B15" s="54" t="n">
        <v>46175</v>
      </c>
      <c r="C15" s="54" t="n">
        <v>46192</v>
      </c>
      <c r="D15" s="31" t="n">
        <v>1</v>
      </c>
      <c r="E15" s="22">
        <f>IFERROR(IF(C15="","",TEXT(C15,"ddd")),"")</f>
        <v/>
      </c>
      <c r="F15" s="29" t="inlineStr">
        <is>
          <t>Grandview Hotel</t>
        </is>
      </c>
      <c r="G15" s="22">
        <f>IFERROR(IF(F15="","",VLOOKUP(F15,'Setup'!$A$16:$E$115,2,FALSE)),"")</f>
        <v/>
      </c>
      <c r="H15" s="29" t="inlineStr">
        <is>
          <t>Standard King</t>
        </is>
      </c>
      <c r="I15" s="29" t="inlineStr">
        <is>
          <t>Hotel Website</t>
        </is>
      </c>
      <c r="J15" s="29" t="inlineStr">
        <is>
          <t>Flexible</t>
        </is>
      </c>
      <c r="K15" s="29" t="inlineStr">
        <is>
          <t>Available</t>
        </is>
      </c>
      <c r="L15" s="55" t="n">
        <v>249</v>
      </c>
      <c r="M15" s="29" t="inlineStr">
        <is>
          <t>Yes</t>
        </is>
      </c>
      <c r="N15" s="33">
        <f>IFERROR(IF(F15="","",VLOOKUP(F15,'Setup'!$A$16:$E$115,4,FALSE)),"")</f>
        <v/>
      </c>
      <c r="O15" s="50">
        <f>IFERROR(IF(F15="","",VLOOKUP(F15,'Setup'!$A$16:$E$115,5,FALSE)),"")</f>
        <v/>
      </c>
      <c r="P15" s="50">
        <f>IFERROR(IF(A15="","",IF(K15&lt;&gt;"Available","",IF(M15="Yes",L15,IF(L15="","",L15*(1+N15)+O15)))),"")</f>
        <v/>
      </c>
      <c r="Q15" s="31" t="n">
        <v>1</v>
      </c>
      <c r="R15" s="29" t="inlineStr">
        <is>
          <t>Summer Offer</t>
        </is>
      </c>
      <c r="S15" s="29" t="inlineStr">
        <is>
          <t>Property website checked manually</t>
        </is>
      </c>
      <c r="T15" s="31" t="inlineStr">
        <is>
          <t>JM</t>
        </is>
      </c>
      <c r="U15" s="31" t="inlineStr">
        <is>
          <t>Yes</t>
        </is>
      </c>
      <c r="V15" s="34">
        <f>IFERROR(IF(OR(A15="",B15="",C15="",F15="",H15="",I15="",J15="",U15&lt;&gt;"Yes"),0,IF(COUNTIFS($F$6:$F$155,F15,$C$6:$C$155,C15,$H$6:$H$155,H15,$I$6:$I$155,I15,$J$6:$J$155,J15,$U$6:$U$155,"Yes",$B$6:$B$155,"&gt;"&amp;B15)=0,1,0)),0)</f>
        <v/>
      </c>
      <c r="W15" s="22">
        <f>IFERROR(IF(A15="","",IF(OR(B15="",C15="",D15="",F15="",H15="",I15="",J15="",K15="",M15="",U15=""),"Missing Required Field",IF(C15&lt;B15,"Stay Date Before Shop Date",IF(AND(K15="Available",OR(L15="",L15&lt;=0)),"Available Rate Missing",IF(AND(K15&lt;&gt;"Available",L15&gt;0),"Rate Entered for Unavailable Room",IF(M15="Unknown","Review Included Charges","Ready")))))),"")</f>
        <v/>
      </c>
      <c r="X15" s="29" t="inlineStr">
        <is>
          <t>Larger room; included-charge display confirmed.</t>
        </is>
      </c>
    </row>
    <row r="16">
      <c r="A16" s="29" t="n"/>
      <c r="B16" s="54" t="n"/>
      <c r="C16" s="54" t="n"/>
      <c r="D16" s="31" t="n"/>
      <c r="E16" s="22">
        <f>IFERROR(IF(C16="","",TEXT(C16,"ddd")),"")</f>
        <v/>
      </c>
      <c r="F16" s="29" t="n"/>
      <c r="G16" s="22">
        <f>IFERROR(IF(F16="","",VLOOKUP(F16,'Setup'!$A$16:$E$115,2,FALSE)),"")</f>
        <v/>
      </c>
      <c r="H16" s="29" t="n"/>
      <c r="I16" s="29" t="n"/>
      <c r="J16" s="29" t="n"/>
      <c r="K16" s="29" t="n"/>
      <c r="L16" s="55" t="n"/>
      <c r="M16" s="29" t="n"/>
      <c r="N16" s="33">
        <f>IFERROR(IF(F16="","",VLOOKUP(F16,'Setup'!$A$16:$E$115,4,FALSE)),"")</f>
        <v/>
      </c>
      <c r="O16" s="50">
        <f>IFERROR(IF(F16="","",VLOOKUP(F16,'Setup'!$A$16:$E$115,5,FALSE)),"")</f>
        <v/>
      </c>
      <c r="P16" s="50">
        <f>IFERROR(IF(A16="","",IF(K16&lt;&gt;"Available","",IF(M16="Yes",L16,IF(L16="","",L16*(1+N16)+O16)))),"")</f>
        <v/>
      </c>
      <c r="Q16" s="31" t="n"/>
      <c r="R16" s="29" t="n"/>
      <c r="S16" s="29" t="n"/>
      <c r="T16" s="31" t="n"/>
      <c r="U16" s="31" t="n"/>
      <c r="V16" s="34">
        <f>IFERROR(IF(OR(A16="",B16="",C16="",F16="",H16="",I16="",J16="",U16&lt;&gt;"Yes"),0,IF(COUNTIFS($F$6:$F$155,F16,$C$6:$C$155,C16,$H$6:$H$155,H16,$I$6:$I$155,I16,$J$6:$J$155,J16,$U$6:$U$155,"Yes",$B$6:$B$155,"&gt;"&amp;B16)=0,1,0)),0)</f>
        <v/>
      </c>
      <c r="W16" s="22">
        <f>IFERROR(IF(A16="","",IF(OR(B16="",C16="",D16="",F16="",H16="",I16="",J16="",K16="",M16="",U16=""),"Missing Required Field",IF(C16&lt;B16,"Stay Date Before Shop Date",IF(AND(K16="Available",OR(L16="",L16&lt;=0)),"Available Rate Missing",IF(AND(K16&lt;&gt;"Available",L16&gt;0),"Rate Entered for Unavailable Room",IF(M16="Unknown","Review Included Charges","Ready")))))),"")</f>
        <v/>
      </c>
      <c r="X16" s="29" t="n"/>
    </row>
    <row r="17">
      <c r="A17" s="29" t="n"/>
      <c r="B17" s="54" t="n"/>
      <c r="C17" s="54" t="n"/>
      <c r="D17" s="31" t="n"/>
      <c r="E17" s="22">
        <f>IFERROR(IF(C17="","",TEXT(C17,"ddd")),"")</f>
        <v/>
      </c>
      <c r="F17" s="29" t="n"/>
      <c r="G17" s="22">
        <f>IFERROR(IF(F17="","",VLOOKUP(F17,'Setup'!$A$16:$E$115,2,FALSE)),"")</f>
        <v/>
      </c>
      <c r="H17" s="29" t="n"/>
      <c r="I17" s="29" t="n"/>
      <c r="J17" s="29" t="n"/>
      <c r="K17" s="29" t="n"/>
      <c r="L17" s="55" t="n"/>
      <c r="M17" s="29" t="n"/>
      <c r="N17" s="33">
        <f>IFERROR(IF(F17="","",VLOOKUP(F17,'Setup'!$A$16:$E$115,4,FALSE)),"")</f>
        <v/>
      </c>
      <c r="O17" s="50">
        <f>IFERROR(IF(F17="","",VLOOKUP(F17,'Setup'!$A$16:$E$115,5,FALSE)),"")</f>
        <v/>
      </c>
      <c r="P17" s="50">
        <f>IFERROR(IF(A17="","",IF(K17&lt;&gt;"Available","",IF(M17="Yes",L17,IF(L17="","",L17*(1+N17)+O17)))),"")</f>
        <v/>
      </c>
      <c r="Q17" s="31" t="n"/>
      <c r="R17" s="29" t="n"/>
      <c r="S17" s="29" t="n"/>
      <c r="T17" s="31" t="n"/>
      <c r="U17" s="31" t="n"/>
      <c r="V17" s="34">
        <f>IFERROR(IF(OR(A17="",B17="",C17="",F17="",H17="",I17="",J17="",U17&lt;&gt;"Yes"),0,IF(COUNTIFS($F$6:$F$155,F17,$C$6:$C$155,C17,$H$6:$H$155,H17,$I$6:$I$155,I17,$J$6:$J$155,J17,$U$6:$U$155,"Yes",$B$6:$B$155,"&gt;"&amp;B17)=0,1,0)),0)</f>
        <v/>
      </c>
      <c r="W17" s="22">
        <f>IFERROR(IF(A17="","",IF(OR(B17="",C17="",D17="",F17="",H17="",I17="",J17="",K17="",M17="",U17=""),"Missing Required Field",IF(C17&lt;B17,"Stay Date Before Shop Date",IF(AND(K17="Available",OR(L17="",L17&lt;=0)),"Available Rate Missing",IF(AND(K17&lt;&gt;"Available",L17&gt;0),"Rate Entered for Unavailable Room",IF(M17="Unknown","Review Included Charges","Ready")))))),"")</f>
        <v/>
      </c>
      <c r="X17" s="29" t="n"/>
    </row>
    <row r="18">
      <c r="A18" s="29" t="n"/>
      <c r="B18" s="54" t="n"/>
      <c r="C18" s="54" t="n"/>
      <c r="D18" s="31" t="n"/>
      <c r="E18" s="22">
        <f>IFERROR(IF(C18="","",TEXT(C18,"ddd")),"")</f>
        <v/>
      </c>
      <c r="F18" s="29" t="n"/>
      <c r="G18" s="22">
        <f>IFERROR(IF(F18="","",VLOOKUP(F18,'Setup'!$A$16:$E$115,2,FALSE)),"")</f>
        <v/>
      </c>
      <c r="H18" s="29" t="n"/>
      <c r="I18" s="29" t="n"/>
      <c r="J18" s="29" t="n"/>
      <c r="K18" s="29" t="n"/>
      <c r="L18" s="55" t="n"/>
      <c r="M18" s="29" t="n"/>
      <c r="N18" s="33">
        <f>IFERROR(IF(F18="","",VLOOKUP(F18,'Setup'!$A$16:$E$115,4,FALSE)),"")</f>
        <v/>
      </c>
      <c r="O18" s="50">
        <f>IFERROR(IF(F18="","",VLOOKUP(F18,'Setup'!$A$16:$E$115,5,FALSE)),"")</f>
        <v/>
      </c>
      <c r="P18" s="50">
        <f>IFERROR(IF(A18="","",IF(K18&lt;&gt;"Available","",IF(M18="Yes",L18,IF(L18="","",L18*(1+N18)+O18)))),"")</f>
        <v/>
      </c>
      <c r="Q18" s="31" t="n"/>
      <c r="R18" s="29" t="n"/>
      <c r="S18" s="29" t="n"/>
      <c r="T18" s="31" t="n"/>
      <c r="U18" s="31" t="n"/>
      <c r="V18" s="34">
        <f>IFERROR(IF(OR(A18="",B18="",C18="",F18="",H18="",I18="",J18="",U18&lt;&gt;"Yes"),0,IF(COUNTIFS($F$6:$F$155,F18,$C$6:$C$155,C18,$H$6:$H$155,H18,$I$6:$I$155,I18,$J$6:$J$155,J18,$U$6:$U$155,"Yes",$B$6:$B$155,"&gt;"&amp;B18)=0,1,0)),0)</f>
        <v/>
      </c>
      <c r="W18" s="22">
        <f>IFERROR(IF(A18="","",IF(OR(B18="",C18="",D18="",F18="",H18="",I18="",J18="",K18="",M18="",U18=""),"Missing Required Field",IF(C18&lt;B18,"Stay Date Before Shop Date",IF(AND(K18="Available",OR(L18="",L18&lt;=0)),"Available Rate Missing",IF(AND(K18&lt;&gt;"Available",L18&gt;0),"Rate Entered for Unavailable Room",IF(M18="Unknown","Review Included Charges","Ready")))))),"")</f>
        <v/>
      </c>
      <c r="X18" s="29" t="n"/>
    </row>
    <row r="19">
      <c r="A19" s="29" t="n"/>
      <c r="B19" s="54" t="n"/>
      <c r="C19" s="54" t="n"/>
      <c r="D19" s="31" t="n"/>
      <c r="E19" s="22">
        <f>IFERROR(IF(C19="","",TEXT(C19,"ddd")),"")</f>
        <v/>
      </c>
      <c r="F19" s="29" t="n"/>
      <c r="G19" s="22">
        <f>IFERROR(IF(F19="","",VLOOKUP(F19,'Setup'!$A$16:$E$115,2,FALSE)),"")</f>
        <v/>
      </c>
      <c r="H19" s="29" t="n"/>
      <c r="I19" s="29" t="n"/>
      <c r="J19" s="29" t="n"/>
      <c r="K19" s="29" t="n"/>
      <c r="L19" s="55" t="n"/>
      <c r="M19" s="29" t="n"/>
      <c r="N19" s="33">
        <f>IFERROR(IF(F19="","",VLOOKUP(F19,'Setup'!$A$16:$E$115,4,FALSE)),"")</f>
        <v/>
      </c>
      <c r="O19" s="50">
        <f>IFERROR(IF(F19="","",VLOOKUP(F19,'Setup'!$A$16:$E$115,5,FALSE)),"")</f>
        <v/>
      </c>
      <c r="P19" s="50">
        <f>IFERROR(IF(A19="","",IF(K19&lt;&gt;"Available","",IF(M19="Yes",L19,IF(L19="","",L19*(1+N19)+O19)))),"")</f>
        <v/>
      </c>
      <c r="Q19" s="31" t="n"/>
      <c r="R19" s="29" t="n"/>
      <c r="S19" s="29" t="n"/>
      <c r="T19" s="31" t="n"/>
      <c r="U19" s="31" t="n"/>
      <c r="V19" s="34">
        <f>IFERROR(IF(OR(A19="",B19="",C19="",F19="",H19="",I19="",J19="",U19&lt;&gt;"Yes"),0,IF(COUNTIFS($F$6:$F$155,F19,$C$6:$C$155,C19,$H$6:$H$155,H19,$I$6:$I$155,I19,$J$6:$J$155,J19,$U$6:$U$155,"Yes",$B$6:$B$155,"&gt;"&amp;B19)=0,1,0)),0)</f>
        <v/>
      </c>
      <c r="W19" s="22">
        <f>IFERROR(IF(A19="","",IF(OR(B19="",C19="",D19="",F19="",H19="",I19="",J19="",K19="",M19="",U19=""),"Missing Required Field",IF(C19&lt;B19,"Stay Date Before Shop Date",IF(AND(K19="Available",OR(L19="",L19&lt;=0)),"Available Rate Missing",IF(AND(K19&lt;&gt;"Available",L19&gt;0),"Rate Entered for Unavailable Room",IF(M19="Unknown","Review Included Charges","Ready")))))),"")</f>
        <v/>
      </c>
      <c r="X19" s="29" t="n"/>
    </row>
    <row r="20">
      <c r="A20" s="29" t="n"/>
      <c r="B20" s="54" t="n"/>
      <c r="C20" s="54" t="n"/>
      <c r="D20" s="31" t="n"/>
      <c r="E20" s="22">
        <f>IFERROR(IF(C20="","",TEXT(C20,"ddd")),"")</f>
        <v/>
      </c>
      <c r="F20" s="29" t="n"/>
      <c r="G20" s="22">
        <f>IFERROR(IF(F20="","",VLOOKUP(F20,'Setup'!$A$16:$E$115,2,FALSE)),"")</f>
        <v/>
      </c>
      <c r="H20" s="29" t="n"/>
      <c r="I20" s="29" t="n"/>
      <c r="J20" s="29" t="n"/>
      <c r="K20" s="29" t="n"/>
      <c r="L20" s="55" t="n"/>
      <c r="M20" s="29" t="n"/>
      <c r="N20" s="33">
        <f>IFERROR(IF(F20="","",VLOOKUP(F20,'Setup'!$A$16:$E$115,4,FALSE)),"")</f>
        <v/>
      </c>
      <c r="O20" s="50">
        <f>IFERROR(IF(F20="","",VLOOKUP(F20,'Setup'!$A$16:$E$115,5,FALSE)),"")</f>
        <v/>
      </c>
      <c r="P20" s="50">
        <f>IFERROR(IF(A20="","",IF(K20&lt;&gt;"Available","",IF(M20="Yes",L20,IF(L20="","",L20*(1+N20)+O20)))),"")</f>
        <v/>
      </c>
      <c r="Q20" s="31" t="n"/>
      <c r="R20" s="29" t="n"/>
      <c r="S20" s="29" t="n"/>
      <c r="T20" s="31" t="n"/>
      <c r="U20" s="31" t="n"/>
      <c r="V20" s="34">
        <f>IFERROR(IF(OR(A20="",B20="",C20="",F20="",H20="",I20="",J20="",U20&lt;&gt;"Yes"),0,IF(COUNTIFS($F$6:$F$155,F20,$C$6:$C$155,C20,$H$6:$H$155,H20,$I$6:$I$155,I20,$J$6:$J$155,J20,$U$6:$U$155,"Yes",$B$6:$B$155,"&gt;"&amp;B20)=0,1,0)),0)</f>
        <v/>
      </c>
      <c r="W20" s="22">
        <f>IFERROR(IF(A20="","",IF(OR(B20="",C20="",D20="",F20="",H20="",I20="",J20="",K20="",M20="",U20=""),"Missing Required Field",IF(C20&lt;B20,"Stay Date Before Shop Date",IF(AND(K20="Available",OR(L20="",L20&lt;=0)),"Available Rate Missing",IF(AND(K20&lt;&gt;"Available",L20&gt;0),"Rate Entered for Unavailable Room",IF(M20="Unknown","Review Included Charges","Ready")))))),"")</f>
        <v/>
      </c>
      <c r="X20" s="29" t="n"/>
    </row>
    <row r="21">
      <c r="A21" s="29" t="n"/>
      <c r="B21" s="54" t="n"/>
      <c r="C21" s="54" t="n"/>
      <c r="D21" s="31" t="n"/>
      <c r="E21" s="22">
        <f>IFERROR(IF(C21="","",TEXT(C21,"ddd")),"")</f>
        <v/>
      </c>
      <c r="F21" s="29" t="n"/>
      <c r="G21" s="22">
        <f>IFERROR(IF(F21="","",VLOOKUP(F21,'Setup'!$A$16:$E$115,2,FALSE)),"")</f>
        <v/>
      </c>
      <c r="H21" s="29" t="n"/>
      <c r="I21" s="29" t="n"/>
      <c r="J21" s="29" t="n"/>
      <c r="K21" s="29" t="n"/>
      <c r="L21" s="55" t="n"/>
      <c r="M21" s="29" t="n"/>
      <c r="N21" s="33">
        <f>IFERROR(IF(F21="","",VLOOKUP(F21,'Setup'!$A$16:$E$115,4,FALSE)),"")</f>
        <v/>
      </c>
      <c r="O21" s="50">
        <f>IFERROR(IF(F21="","",VLOOKUP(F21,'Setup'!$A$16:$E$115,5,FALSE)),"")</f>
        <v/>
      </c>
      <c r="P21" s="50">
        <f>IFERROR(IF(A21="","",IF(K21&lt;&gt;"Available","",IF(M21="Yes",L21,IF(L21="","",L21*(1+N21)+O21)))),"")</f>
        <v/>
      </c>
      <c r="Q21" s="31" t="n"/>
      <c r="R21" s="29" t="n"/>
      <c r="S21" s="29" t="n"/>
      <c r="T21" s="31" t="n"/>
      <c r="U21" s="31" t="n"/>
      <c r="V21" s="34">
        <f>IFERROR(IF(OR(A21="",B21="",C21="",F21="",H21="",I21="",J21="",U21&lt;&gt;"Yes"),0,IF(COUNTIFS($F$6:$F$155,F21,$C$6:$C$155,C21,$H$6:$H$155,H21,$I$6:$I$155,I21,$J$6:$J$155,J21,$U$6:$U$155,"Yes",$B$6:$B$155,"&gt;"&amp;B21)=0,1,0)),0)</f>
        <v/>
      </c>
      <c r="W21" s="22">
        <f>IFERROR(IF(A21="","",IF(OR(B21="",C21="",D21="",F21="",H21="",I21="",J21="",K21="",M21="",U21=""),"Missing Required Field",IF(C21&lt;B21,"Stay Date Before Shop Date",IF(AND(K21="Available",OR(L21="",L21&lt;=0)),"Available Rate Missing",IF(AND(K21&lt;&gt;"Available",L21&gt;0),"Rate Entered for Unavailable Room",IF(M21="Unknown","Review Included Charges","Ready")))))),"")</f>
        <v/>
      </c>
      <c r="X21" s="29" t="n"/>
    </row>
    <row r="22">
      <c r="A22" s="29" t="n"/>
      <c r="B22" s="54" t="n"/>
      <c r="C22" s="54" t="n"/>
      <c r="D22" s="31" t="n"/>
      <c r="E22" s="22">
        <f>IFERROR(IF(C22="","",TEXT(C22,"ddd")),"")</f>
        <v/>
      </c>
      <c r="F22" s="29" t="n"/>
      <c r="G22" s="22">
        <f>IFERROR(IF(F22="","",VLOOKUP(F22,'Setup'!$A$16:$E$115,2,FALSE)),"")</f>
        <v/>
      </c>
      <c r="H22" s="29" t="n"/>
      <c r="I22" s="29" t="n"/>
      <c r="J22" s="29" t="n"/>
      <c r="K22" s="29" t="n"/>
      <c r="L22" s="55" t="n"/>
      <c r="M22" s="29" t="n"/>
      <c r="N22" s="33">
        <f>IFERROR(IF(F22="","",VLOOKUP(F22,'Setup'!$A$16:$E$115,4,FALSE)),"")</f>
        <v/>
      </c>
      <c r="O22" s="50">
        <f>IFERROR(IF(F22="","",VLOOKUP(F22,'Setup'!$A$16:$E$115,5,FALSE)),"")</f>
        <v/>
      </c>
      <c r="P22" s="50">
        <f>IFERROR(IF(A22="","",IF(K22&lt;&gt;"Available","",IF(M22="Yes",L22,IF(L22="","",L22*(1+N22)+O22)))),"")</f>
        <v/>
      </c>
      <c r="Q22" s="31" t="n"/>
      <c r="R22" s="29" t="n"/>
      <c r="S22" s="29" t="n"/>
      <c r="T22" s="31" t="n"/>
      <c r="U22" s="31" t="n"/>
      <c r="V22" s="34">
        <f>IFERROR(IF(OR(A22="",B22="",C22="",F22="",H22="",I22="",J22="",U22&lt;&gt;"Yes"),0,IF(COUNTIFS($F$6:$F$155,F22,$C$6:$C$155,C22,$H$6:$H$155,H22,$I$6:$I$155,I22,$J$6:$J$155,J22,$U$6:$U$155,"Yes",$B$6:$B$155,"&gt;"&amp;B22)=0,1,0)),0)</f>
        <v/>
      </c>
      <c r="W22" s="22">
        <f>IFERROR(IF(A22="","",IF(OR(B22="",C22="",D22="",F22="",H22="",I22="",J22="",K22="",M22="",U22=""),"Missing Required Field",IF(C22&lt;B22,"Stay Date Before Shop Date",IF(AND(K22="Available",OR(L22="",L22&lt;=0)),"Available Rate Missing",IF(AND(K22&lt;&gt;"Available",L22&gt;0),"Rate Entered for Unavailable Room",IF(M22="Unknown","Review Included Charges","Ready")))))),"")</f>
        <v/>
      </c>
      <c r="X22" s="29" t="n"/>
    </row>
    <row r="23">
      <c r="A23" s="29" t="n"/>
      <c r="B23" s="54" t="n"/>
      <c r="C23" s="54" t="n"/>
      <c r="D23" s="31" t="n"/>
      <c r="E23" s="22">
        <f>IFERROR(IF(C23="","",TEXT(C23,"ddd")),"")</f>
        <v/>
      </c>
      <c r="F23" s="29" t="n"/>
      <c r="G23" s="22">
        <f>IFERROR(IF(F23="","",VLOOKUP(F23,'Setup'!$A$16:$E$115,2,FALSE)),"")</f>
        <v/>
      </c>
      <c r="H23" s="29" t="n"/>
      <c r="I23" s="29" t="n"/>
      <c r="J23" s="29" t="n"/>
      <c r="K23" s="29" t="n"/>
      <c r="L23" s="55" t="n"/>
      <c r="M23" s="29" t="n"/>
      <c r="N23" s="33">
        <f>IFERROR(IF(F23="","",VLOOKUP(F23,'Setup'!$A$16:$E$115,4,FALSE)),"")</f>
        <v/>
      </c>
      <c r="O23" s="50">
        <f>IFERROR(IF(F23="","",VLOOKUP(F23,'Setup'!$A$16:$E$115,5,FALSE)),"")</f>
        <v/>
      </c>
      <c r="P23" s="50">
        <f>IFERROR(IF(A23="","",IF(K23&lt;&gt;"Available","",IF(M23="Yes",L23,IF(L23="","",L23*(1+N23)+O23)))),"")</f>
        <v/>
      </c>
      <c r="Q23" s="31" t="n"/>
      <c r="R23" s="29" t="n"/>
      <c r="S23" s="29" t="n"/>
      <c r="T23" s="31" t="n"/>
      <c r="U23" s="31" t="n"/>
      <c r="V23" s="34">
        <f>IFERROR(IF(OR(A23="",B23="",C23="",F23="",H23="",I23="",J23="",U23&lt;&gt;"Yes"),0,IF(COUNTIFS($F$6:$F$155,F23,$C$6:$C$155,C23,$H$6:$H$155,H23,$I$6:$I$155,I23,$J$6:$J$155,J23,$U$6:$U$155,"Yes",$B$6:$B$155,"&gt;"&amp;B23)=0,1,0)),0)</f>
        <v/>
      </c>
      <c r="W23" s="22">
        <f>IFERROR(IF(A23="","",IF(OR(B23="",C23="",D23="",F23="",H23="",I23="",J23="",K23="",M23="",U23=""),"Missing Required Field",IF(C23&lt;B23,"Stay Date Before Shop Date",IF(AND(K23="Available",OR(L23="",L23&lt;=0)),"Available Rate Missing",IF(AND(K23&lt;&gt;"Available",L23&gt;0),"Rate Entered for Unavailable Room",IF(M23="Unknown","Review Included Charges","Ready")))))),"")</f>
        <v/>
      </c>
      <c r="X23" s="29" t="n"/>
    </row>
    <row r="24">
      <c r="A24" s="29" t="n"/>
      <c r="B24" s="54" t="n"/>
      <c r="C24" s="54" t="n"/>
      <c r="D24" s="31" t="n"/>
      <c r="E24" s="22">
        <f>IFERROR(IF(C24="","",TEXT(C24,"ddd")),"")</f>
        <v/>
      </c>
      <c r="F24" s="29" t="n"/>
      <c r="G24" s="22">
        <f>IFERROR(IF(F24="","",VLOOKUP(F24,'Setup'!$A$16:$E$115,2,FALSE)),"")</f>
        <v/>
      </c>
      <c r="H24" s="29" t="n"/>
      <c r="I24" s="29" t="n"/>
      <c r="J24" s="29" t="n"/>
      <c r="K24" s="29" t="n"/>
      <c r="L24" s="55" t="n"/>
      <c r="M24" s="29" t="n"/>
      <c r="N24" s="33">
        <f>IFERROR(IF(F24="","",VLOOKUP(F24,'Setup'!$A$16:$E$115,4,FALSE)),"")</f>
        <v/>
      </c>
      <c r="O24" s="50">
        <f>IFERROR(IF(F24="","",VLOOKUP(F24,'Setup'!$A$16:$E$115,5,FALSE)),"")</f>
        <v/>
      </c>
      <c r="P24" s="50">
        <f>IFERROR(IF(A24="","",IF(K24&lt;&gt;"Available","",IF(M24="Yes",L24,IF(L24="","",L24*(1+N24)+O24)))),"")</f>
        <v/>
      </c>
      <c r="Q24" s="31" t="n"/>
      <c r="R24" s="29" t="n"/>
      <c r="S24" s="29" t="n"/>
      <c r="T24" s="31" t="n"/>
      <c r="U24" s="31" t="n"/>
      <c r="V24" s="34">
        <f>IFERROR(IF(OR(A24="",B24="",C24="",F24="",H24="",I24="",J24="",U24&lt;&gt;"Yes"),0,IF(COUNTIFS($F$6:$F$155,F24,$C$6:$C$155,C24,$H$6:$H$155,H24,$I$6:$I$155,I24,$J$6:$J$155,J24,$U$6:$U$155,"Yes",$B$6:$B$155,"&gt;"&amp;B24)=0,1,0)),0)</f>
        <v/>
      </c>
      <c r="W24" s="22">
        <f>IFERROR(IF(A24="","",IF(OR(B24="",C24="",D24="",F24="",H24="",I24="",J24="",K24="",M24="",U24=""),"Missing Required Field",IF(C24&lt;B24,"Stay Date Before Shop Date",IF(AND(K24="Available",OR(L24="",L24&lt;=0)),"Available Rate Missing",IF(AND(K24&lt;&gt;"Available",L24&gt;0),"Rate Entered for Unavailable Room",IF(M24="Unknown","Review Included Charges","Ready")))))),"")</f>
        <v/>
      </c>
      <c r="X24" s="29" t="n"/>
    </row>
    <row r="25">
      <c r="A25" s="29" t="n"/>
      <c r="B25" s="54" t="n"/>
      <c r="C25" s="54" t="n"/>
      <c r="D25" s="31" t="n"/>
      <c r="E25" s="22">
        <f>IFERROR(IF(C25="","",TEXT(C25,"ddd")),"")</f>
        <v/>
      </c>
      <c r="F25" s="29" t="n"/>
      <c r="G25" s="22">
        <f>IFERROR(IF(F25="","",VLOOKUP(F25,'Setup'!$A$16:$E$115,2,FALSE)),"")</f>
        <v/>
      </c>
      <c r="H25" s="29" t="n"/>
      <c r="I25" s="29" t="n"/>
      <c r="J25" s="29" t="n"/>
      <c r="K25" s="29" t="n"/>
      <c r="L25" s="55" t="n"/>
      <c r="M25" s="29" t="n"/>
      <c r="N25" s="33">
        <f>IFERROR(IF(F25="","",VLOOKUP(F25,'Setup'!$A$16:$E$115,4,FALSE)),"")</f>
        <v/>
      </c>
      <c r="O25" s="50">
        <f>IFERROR(IF(F25="","",VLOOKUP(F25,'Setup'!$A$16:$E$115,5,FALSE)),"")</f>
        <v/>
      </c>
      <c r="P25" s="50">
        <f>IFERROR(IF(A25="","",IF(K25&lt;&gt;"Available","",IF(M25="Yes",L25,IF(L25="","",L25*(1+N25)+O25)))),"")</f>
        <v/>
      </c>
      <c r="Q25" s="31" t="n"/>
      <c r="R25" s="29" t="n"/>
      <c r="S25" s="29" t="n"/>
      <c r="T25" s="31" t="n"/>
      <c r="U25" s="31" t="n"/>
      <c r="V25" s="34">
        <f>IFERROR(IF(OR(A25="",B25="",C25="",F25="",H25="",I25="",J25="",U25&lt;&gt;"Yes"),0,IF(COUNTIFS($F$6:$F$155,F25,$C$6:$C$155,C25,$H$6:$H$155,H25,$I$6:$I$155,I25,$J$6:$J$155,J25,$U$6:$U$155,"Yes",$B$6:$B$155,"&gt;"&amp;B25)=0,1,0)),0)</f>
        <v/>
      </c>
      <c r="W25" s="22">
        <f>IFERROR(IF(A25="","",IF(OR(B25="",C25="",D25="",F25="",H25="",I25="",J25="",K25="",M25="",U25=""),"Missing Required Field",IF(C25&lt;B25,"Stay Date Before Shop Date",IF(AND(K25="Available",OR(L25="",L25&lt;=0)),"Available Rate Missing",IF(AND(K25&lt;&gt;"Available",L25&gt;0),"Rate Entered for Unavailable Room",IF(M25="Unknown","Review Included Charges","Ready")))))),"")</f>
        <v/>
      </c>
      <c r="X25" s="29" t="n"/>
    </row>
    <row r="26">
      <c r="A26" s="29" t="n"/>
      <c r="B26" s="54" t="n"/>
      <c r="C26" s="54" t="n"/>
      <c r="D26" s="31" t="n"/>
      <c r="E26" s="22">
        <f>IFERROR(IF(C26="","",TEXT(C26,"ddd")),"")</f>
        <v/>
      </c>
      <c r="F26" s="29" t="n"/>
      <c r="G26" s="22">
        <f>IFERROR(IF(F26="","",VLOOKUP(F26,'Setup'!$A$16:$E$115,2,FALSE)),"")</f>
        <v/>
      </c>
      <c r="H26" s="29" t="n"/>
      <c r="I26" s="29" t="n"/>
      <c r="J26" s="29" t="n"/>
      <c r="K26" s="29" t="n"/>
      <c r="L26" s="55" t="n"/>
      <c r="M26" s="29" t="n"/>
      <c r="N26" s="33">
        <f>IFERROR(IF(F26="","",VLOOKUP(F26,'Setup'!$A$16:$E$115,4,FALSE)),"")</f>
        <v/>
      </c>
      <c r="O26" s="50">
        <f>IFERROR(IF(F26="","",VLOOKUP(F26,'Setup'!$A$16:$E$115,5,FALSE)),"")</f>
        <v/>
      </c>
      <c r="P26" s="50">
        <f>IFERROR(IF(A26="","",IF(K26&lt;&gt;"Available","",IF(M26="Yes",L26,IF(L26="","",L26*(1+N26)+O26)))),"")</f>
        <v/>
      </c>
      <c r="Q26" s="31" t="n"/>
      <c r="R26" s="29" t="n"/>
      <c r="S26" s="29" t="n"/>
      <c r="T26" s="31" t="n"/>
      <c r="U26" s="31" t="n"/>
      <c r="V26" s="34">
        <f>IFERROR(IF(OR(A26="",B26="",C26="",F26="",H26="",I26="",J26="",U26&lt;&gt;"Yes"),0,IF(COUNTIFS($F$6:$F$155,F26,$C$6:$C$155,C26,$H$6:$H$155,H26,$I$6:$I$155,I26,$J$6:$J$155,J26,$U$6:$U$155,"Yes",$B$6:$B$155,"&gt;"&amp;B26)=0,1,0)),0)</f>
        <v/>
      </c>
      <c r="W26" s="22">
        <f>IFERROR(IF(A26="","",IF(OR(B26="",C26="",D26="",F26="",H26="",I26="",J26="",K26="",M26="",U26=""),"Missing Required Field",IF(C26&lt;B26,"Stay Date Before Shop Date",IF(AND(K26="Available",OR(L26="",L26&lt;=0)),"Available Rate Missing",IF(AND(K26&lt;&gt;"Available",L26&gt;0),"Rate Entered for Unavailable Room",IF(M26="Unknown","Review Included Charges","Ready")))))),"")</f>
        <v/>
      </c>
      <c r="X26" s="29" t="n"/>
    </row>
    <row r="27">
      <c r="A27" s="29" t="n"/>
      <c r="B27" s="54" t="n"/>
      <c r="C27" s="54" t="n"/>
      <c r="D27" s="31" t="n"/>
      <c r="E27" s="22">
        <f>IFERROR(IF(C27="","",TEXT(C27,"ddd")),"")</f>
        <v/>
      </c>
      <c r="F27" s="29" t="n"/>
      <c r="G27" s="22">
        <f>IFERROR(IF(F27="","",VLOOKUP(F27,'Setup'!$A$16:$E$115,2,FALSE)),"")</f>
        <v/>
      </c>
      <c r="H27" s="29" t="n"/>
      <c r="I27" s="29" t="n"/>
      <c r="J27" s="29" t="n"/>
      <c r="K27" s="29" t="n"/>
      <c r="L27" s="55" t="n"/>
      <c r="M27" s="29" t="n"/>
      <c r="N27" s="33">
        <f>IFERROR(IF(F27="","",VLOOKUP(F27,'Setup'!$A$16:$E$115,4,FALSE)),"")</f>
        <v/>
      </c>
      <c r="O27" s="50">
        <f>IFERROR(IF(F27="","",VLOOKUP(F27,'Setup'!$A$16:$E$115,5,FALSE)),"")</f>
        <v/>
      </c>
      <c r="P27" s="50">
        <f>IFERROR(IF(A27="","",IF(K27&lt;&gt;"Available","",IF(M27="Yes",L27,IF(L27="","",L27*(1+N27)+O27)))),"")</f>
        <v/>
      </c>
      <c r="Q27" s="31" t="n"/>
      <c r="R27" s="29" t="n"/>
      <c r="S27" s="29" t="n"/>
      <c r="T27" s="31" t="n"/>
      <c r="U27" s="31" t="n"/>
      <c r="V27" s="34">
        <f>IFERROR(IF(OR(A27="",B27="",C27="",F27="",H27="",I27="",J27="",U27&lt;&gt;"Yes"),0,IF(COUNTIFS($F$6:$F$155,F27,$C$6:$C$155,C27,$H$6:$H$155,H27,$I$6:$I$155,I27,$J$6:$J$155,J27,$U$6:$U$155,"Yes",$B$6:$B$155,"&gt;"&amp;B27)=0,1,0)),0)</f>
        <v/>
      </c>
      <c r="W27" s="22">
        <f>IFERROR(IF(A27="","",IF(OR(B27="",C27="",D27="",F27="",H27="",I27="",J27="",K27="",M27="",U27=""),"Missing Required Field",IF(C27&lt;B27,"Stay Date Before Shop Date",IF(AND(K27="Available",OR(L27="",L27&lt;=0)),"Available Rate Missing",IF(AND(K27&lt;&gt;"Available",L27&gt;0),"Rate Entered for Unavailable Room",IF(M27="Unknown","Review Included Charges","Ready")))))),"")</f>
        <v/>
      </c>
      <c r="X27" s="29" t="n"/>
    </row>
    <row r="28">
      <c r="A28" s="29" t="n"/>
      <c r="B28" s="54" t="n"/>
      <c r="C28" s="54" t="n"/>
      <c r="D28" s="31" t="n"/>
      <c r="E28" s="22">
        <f>IFERROR(IF(C28="","",TEXT(C28,"ddd")),"")</f>
        <v/>
      </c>
      <c r="F28" s="29" t="n"/>
      <c r="G28" s="22">
        <f>IFERROR(IF(F28="","",VLOOKUP(F28,'Setup'!$A$16:$E$115,2,FALSE)),"")</f>
        <v/>
      </c>
      <c r="H28" s="29" t="n"/>
      <c r="I28" s="29" t="n"/>
      <c r="J28" s="29" t="n"/>
      <c r="K28" s="29" t="n"/>
      <c r="L28" s="55" t="n"/>
      <c r="M28" s="29" t="n"/>
      <c r="N28" s="33">
        <f>IFERROR(IF(F28="","",VLOOKUP(F28,'Setup'!$A$16:$E$115,4,FALSE)),"")</f>
        <v/>
      </c>
      <c r="O28" s="50">
        <f>IFERROR(IF(F28="","",VLOOKUP(F28,'Setup'!$A$16:$E$115,5,FALSE)),"")</f>
        <v/>
      </c>
      <c r="P28" s="50">
        <f>IFERROR(IF(A28="","",IF(K28&lt;&gt;"Available","",IF(M28="Yes",L28,IF(L28="","",L28*(1+N28)+O28)))),"")</f>
        <v/>
      </c>
      <c r="Q28" s="31" t="n"/>
      <c r="R28" s="29" t="n"/>
      <c r="S28" s="29" t="n"/>
      <c r="T28" s="31" t="n"/>
      <c r="U28" s="31" t="n"/>
      <c r="V28" s="34">
        <f>IFERROR(IF(OR(A28="",B28="",C28="",F28="",H28="",I28="",J28="",U28&lt;&gt;"Yes"),0,IF(COUNTIFS($F$6:$F$155,F28,$C$6:$C$155,C28,$H$6:$H$155,H28,$I$6:$I$155,I28,$J$6:$J$155,J28,$U$6:$U$155,"Yes",$B$6:$B$155,"&gt;"&amp;B28)=0,1,0)),0)</f>
        <v/>
      </c>
      <c r="W28" s="22">
        <f>IFERROR(IF(A28="","",IF(OR(B28="",C28="",D28="",F28="",H28="",I28="",J28="",K28="",M28="",U28=""),"Missing Required Field",IF(C28&lt;B28,"Stay Date Before Shop Date",IF(AND(K28="Available",OR(L28="",L28&lt;=0)),"Available Rate Missing",IF(AND(K28&lt;&gt;"Available",L28&gt;0),"Rate Entered for Unavailable Room",IF(M28="Unknown","Review Included Charges","Ready")))))),"")</f>
        <v/>
      </c>
      <c r="X28" s="29" t="n"/>
    </row>
    <row r="29">
      <c r="A29" s="29" t="n"/>
      <c r="B29" s="54" t="n"/>
      <c r="C29" s="54" t="n"/>
      <c r="D29" s="31" t="n"/>
      <c r="E29" s="22">
        <f>IFERROR(IF(C29="","",TEXT(C29,"ddd")),"")</f>
        <v/>
      </c>
      <c r="F29" s="29" t="n"/>
      <c r="G29" s="22">
        <f>IFERROR(IF(F29="","",VLOOKUP(F29,'Setup'!$A$16:$E$115,2,FALSE)),"")</f>
        <v/>
      </c>
      <c r="H29" s="29" t="n"/>
      <c r="I29" s="29" t="n"/>
      <c r="J29" s="29" t="n"/>
      <c r="K29" s="29" t="n"/>
      <c r="L29" s="55" t="n"/>
      <c r="M29" s="29" t="n"/>
      <c r="N29" s="33">
        <f>IFERROR(IF(F29="","",VLOOKUP(F29,'Setup'!$A$16:$E$115,4,FALSE)),"")</f>
        <v/>
      </c>
      <c r="O29" s="50">
        <f>IFERROR(IF(F29="","",VLOOKUP(F29,'Setup'!$A$16:$E$115,5,FALSE)),"")</f>
        <v/>
      </c>
      <c r="P29" s="50">
        <f>IFERROR(IF(A29="","",IF(K29&lt;&gt;"Available","",IF(M29="Yes",L29,IF(L29="","",L29*(1+N29)+O29)))),"")</f>
        <v/>
      </c>
      <c r="Q29" s="31" t="n"/>
      <c r="R29" s="29" t="n"/>
      <c r="S29" s="29" t="n"/>
      <c r="T29" s="31" t="n"/>
      <c r="U29" s="31" t="n"/>
      <c r="V29" s="34">
        <f>IFERROR(IF(OR(A29="",B29="",C29="",F29="",H29="",I29="",J29="",U29&lt;&gt;"Yes"),0,IF(COUNTIFS($F$6:$F$155,F29,$C$6:$C$155,C29,$H$6:$H$155,H29,$I$6:$I$155,I29,$J$6:$J$155,J29,$U$6:$U$155,"Yes",$B$6:$B$155,"&gt;"&amp;B29)=0,1,0)),0)</f>
        <v/>
      </c>
      <c r="W29" s="22">
        <f>IFERROR(IF(A29="","",IF(OR(B29="",C29="",D29="",F29="",H29="",I29="",J29="",K29="",M29="",U29=""),"Missing Required Field",IF(C29&lt;B29,"Stay Date Before Shop Date",IF(AND(K29="Available",OR(L29="",L29&lt;=0)),"Available Rate Missing",IF(AND(K29&lt;&gt;"Available",L29&gt;0),"Rate Entered for Unavailable Room",IF(M29="Unknown","Review Included Charges","Ready")))))),"")</f>
        <v/>
      </c>
      <c r="X29" s="29" t="n"/>
    </row>
    <row r="30">
      <c r="A30" s="29" t="n"/>
      <c r="B30" s="54" t="n"/>
      <c r="C30" s="54" t="n"/>
      <c r="D30" s="31" t="n"/>
      <c r="E30" s="22">
        <f>IFERROR(IF(C30="","",TEXT(C30,"ddd")),"")</f>
        <v/>
      </c>
      <c r="F30" s="29" t="n"/>
      <c r="G30" s="22">
        <f>IFERROR(IF(F30="","",VLOOKUP(F30,'Setup'!$A$16:$E$115,2,FALSE)),"")</f>
        <v/>
      </c>
      <c r="H30" s="29" t="n"/>
      <c r="I30" s="29" t="n"/>
      <c r="J30" s="29" t="n"/>
      <c r="K30" s="29" t="n"/>
      <c r="L30" s="55" t="n"/>
      <c r="M30" s="29" t="n"/>
      <c r="N30" s="33">
        <f>IFERROR(IF(F30="","",VLOOKUP(F30,'Setup'!$A$16:$E$115,4,FALSE)),"")</f>
        <v/>
      </c>
      <c r="O30" s="50">
        <f>IFERROR(IF(F30="","",VLOOKUP(F30,'Setup'!$A$16:$E$115,5,FALSE)),"")</f>
        <v/>
      </c>
      <c r="P30" s="50">
        <f>IFERROR(IF(A30="","",IF(K30&lt;&gt;"Available","",IF(M30="Yes",L30,IF(L30="","",L30*(1+N30)+O30)))),"")</f>
        <v/>
      </c>
      <c r="Q30" s="31" t="n"/>
      <c r="R30" s="29" t="n"/>
      <c r="S30" s="29" t="n"/>
      <c r="T30" s="31" t="n"/>
      <c r="U30" s="31" t="n"/>
      <c r="V30" s="34">
        <f>IFERROR(IF(OR(A30="",B30="",C30="",F30="",H30="",I30="",J30="",U30&lt;&gt;"Yes"),0,IF(COUNTIFS($F$6:$F$155,F30,$C$6:$C$155,C30,$H$6:$H$155,H30,$I$6:$I$155,I30,$J$6:$J$155,J30,$U$6:$U$155,"Yes",$B$6:$B$155,"&gt;"&amp;B30)=0,1,0)),0)</f>
        <v/>
      </c>
      <c r="W30" s="22">
        <f>IFERROR(IF(A30="","",IF(OR(B30="",C30="",D30="",F30="",H30="",I30="",J30="",K30="",M30="",U30=""),"Missing Required Field",IF(C30&lt;B30,"Stay Date Before Shop Date",IF(AND(K30="Available",OR(L30="",L30&lt;=0)),"Available Rate Missing",IF(AND(K30&lt;&gt;"Available",L30&gt;0),"Rate Entered for Unavailable Room",IF(M30="Unknown","Review Included Charges","Ready")))))),"")</f>
        <v/>
      </c>
      <c r="X30" s="29" t="n"/>
    </row>
    <row r="31">
      <c r="A31" s="29" t="n"/>
      <c r="B31" s="54" t="n"/>
      <c r="C31" s="54" t="n"/>
      <c r="D31" s="31" t="n"/>
      <c r="E31" s="22">
        <f>IFERROR(IF(C31="","",TEXT(C31,"ddd")),"")</f>
        <v/>
      </c>
      <c r="F31" s="29" t="n"/>
      <c r="G31" s="22">
        <f>IFERROR(IF(F31="","",VLOOKUP(F31,'Setup'!$A$16:$E$115,2,FALSE)),"")</f>
        <v/>
      </c>
      <c r="H31" s="29" t="n"/>
      <c r="I31" s="29" t="n"/>
      <c r="J31" s="29" t="n"/>
      <c r="K31" s="29" t="n"/>
      <c r="L31" s="55" t="n"/>
      <c r="M31" s="29" t="n"/>
      <c r="N31" s="33">
        <f>IFERROR(IF(F31="","",VLOOKUP(F31,'Setup'!$A$16:$E$115,4,FALSE)),"")</f>
        <v/>
      </c>
      <c r="O31" s="50">
        <f>IFERROR(IF(F31="","",VLOOKUP(F31,'Setup'!$A$16:$E$115,5,FALSE)),"")</f>
        <v/>
      </c>
      <c r="P31" s="50">
        <f>IFERROR(IF(A31="","",IF(K31&lt;&gt;"Available","",IF(M31="Yes",L31,IF(L31="","",L31*(1+N31)+O31)))),"")</f>
        <v/>
      </c>
      <c r="Q31" s="31" t="n"/>
      <c r="R31" s="29" t="n"/>
      <c r="S31" s="29" t="n"/>
      <c r="T31" s="31" t="n"/>
      <c r="U31" s="31" t="n"/>
      <c r="V31" s="34">
        <f>IFERROR(IF(OR(A31="",B31="",C31="",F31="",H31="",I31="",J31="",U31&lt;&gt;"Yes"),0,IF(COUNTIFS($F$6:$F$155,F31,$C$6:$C$155,C31,$H$6:$H$155,H31,$I$6:$I$155,I31,$J$6:$J$155,J31,$U$6:$U$155,"Yes",$B$6:$B$155,"&gt;"&amp;B31)=0,1,0)),0)</f>
        <v/>
      </c>
      <c r="W31" s="22">
        <f>IFERROR(IF(A31="","",IF(OR(B31="",C31="",D31="",F31="",H31="",I31="",J31="",K31="",M31="",U31=""),"Missing Required Field",IF(C31&lt;B31,"Stay Date Before Shop Date",IF(AND(K31="Available",OR(L31="",L31&lt;=0)),"Available Rate Missing",IF(AND(K31&lt;&gt;"Available",L31&gt;0),"Rate Entered for Unavailable Room",IF(M31="Unknown","Review Included Charges","Ready")))))),"")</f>
        <v/>
      </c>
      <c r="X31" s="29" t="n"/>
    </row>
    <row r="32">
      <c r="A32" s="29" t="n"/>
      <c r="B32" s="54" t="n"/>
      <c r="C32" s="54" t="n"/>
      <c r="D32" s="31" t="n"/>
      <c r="E32" s="22">
        <f>IFERROR(IF(C32="","",TEXT(C32,"ddd")),"")</f>
        <v/>
      </c>
      <c r="F32" s="29" t="n"/>
      <c r="G32" s="22">
        <f>IFERROR(IF(F32="","",VLOOKUP(F32,'Setup'!$A$16:$E$115,2,FALSE)),"")</f>
        <v/>
      </c>
      <c r="H32" s="29" t="n"/>
      <c r="I32" s="29" t="n"/>
      <c r="J32" s="29" t="n"/>
      <c r="K32" s="29" t="n"/>
      <c r="L32" s="55" t="n"/>
      <c r="M32" s="29" t="n"/>
      <c r="N32" s="33">
        <f>IFERROR(IF(F32="","",VLOOKUP(F32,'Setup'!$A$16:$E$115,4,FALSE)),"")</f>
        <v/>
      </c>
      <c r="O32" s="50">
        <f>IFERROR(IF(F32="","",VLOOKUP(F32,'Setup'!$A$16:$E$115,5,FALSE)),"")</f>
        <v/>
      </c>
      <c r="P32" s="50">
        <f>IFERROR(IF(A32="","",IF(K32&lt;&gt;"Available","",IF(M32="Yes",L32,IF(L32="","",L32*(1+N32)+O32)))),"")</f>
        <v/>
      </c>
      <c r="Q32" s="31" t="n"/>
      <c r="R32" s="29" t="n"/>
      <c r="S32" s="29" t="n"/>
      <c r="T32" s="31" t="n"/>
      <c r="U32" s="31" t="n"/>
      <c r="V32" s="34">
        <f>IFERROR(IF(OR(A32="",B32="",C32="",F32="",H32="",I32="",J32="",U32&lt;&gt;"Yes"),0,IF(COUNTIFS($F$6:$F$155,F32,$C$6:$C$155,C32,$H$6:$H$155,H32,$I$6:$I$155,I32,$J$6:$J$155,J32,$U$6:$U$155,"Yes",$B$6:$B$155,"&gt;"&amp;B32)=0,1,0)),0)</f>
        <v/>
      </c>
      <c r="W32" s="22">
        <f>IFERROR(IF(A32="","",IF(OR(B32="",C32="",D32="",F32="",H32="",I32="",J32="",K32="",M32="",U32=""),"Missing Required Field",IF(C32&lt;B32,"Stay Date Before Shop Date",IF(AND(K32="Available",OR(L32="",L32&lt;=0)),"Available Rate Missing",IF(AND(K32&lt;&gt;"Available",L32&gt;0),"Rate Entered for Unavailable Room",IF(M32="Unknown","Review Included Charges","Ready")))))),"")</f>
        <v/>
      </c>
      <c r="X32" s="29" t="n"/>
    </row>
    <row r="33">
      <c r="A33" s="29" t="n"/>
      <c r="B33" s="54" t="n"/>
      <c r="C33" s="54" t="n"/>
      <c r="D33" s="31" t="n"/>
      <c r="E33" s="22">
        <f>IFERROR(IF(C33="","",TEXT(C33,"ddd")),"")</f>
        <v/>
      </c>
      <c r="F33" s="29" t="n"/>
      <c r="G33" s="22">
        <f>IFERROR(IF(F33="","",VLOOKUP(F33,'Setup'!$A$16:$E$115,2,FALSE)),"")</f>
        <v/>
      </c>
      <c r="H33" s="29" t="n"/>
      <c r="I33" s="29" t="n"/>
      <c r="J33" s="29" t="n"/>
      <c r="K33" s="29" t="n"/>
      <c r="L33" s="55" t="n"/>
      <c r="M33" s="29" t="n"/>
      <c r="N33" s="33">
        <f>IFERROR(IF(F33="","",VLOOKUP(F33,'Setup'!$A$16:$E$115,4,FALSE)),"")</f>
        <v/>
      </c>
      <c r="O33" s="50">
        <f>IFERROR(IF(F33="","",VLOOKUP(F33,'Setup'!$A$16:$E$115,5,FALSE)),"")</f>
        <v/>
      </c>
      <c r="P33" s="50">
        <f>IFERROR(IF(A33="","",IF(K33&lt;&gt;"Available","",IF(M33="Yes",L33,IF(L33="","",L33*(1+N33)+O33)))),"")</f>
        <v/>
      </c>
      <c r="Q33" s="31" t="n"/>
      <c r="R33" s="29" t="n"/>
      <c r="S33" s="29" t="n"/>
      <c r="T33" s="31" t="n"/>
      <c r="U33" s="31" t="n"/>
      <c r="V33" s="34">
        <f>IFERROR(IF(OR(A33="",B33="",C33="",F33="",H33="",I33="",J33="",U33&lt;&gt;"Yes"),0,IF(COUNTIFS($F$6:$F$155,F33,$C$6:$C$155,C33,$H$6:$H$155,H33,$I$6:$I$155,I33,$J$6:$J$155,J33,$U$6:$U$155,"Yes",$B$6:$B$155,"&gt;"&amp;B33)=0,1,0)),0)</f>
        <v/>
      </c>
      <c r="W33" s="22">
        <f>IFERROR(IF(A33="","",IF(OR(B33="",C33="",D33="",F33="",H33="",I33="",J33="",K33="",M33="",U33=""),"Missing Required Field",IF(C33&lt;B33,"Stay Date Before Shop Date",IF(AND(K33="Available",OR(L33="",L33&lt;=0)),"Available Rate Missing",IF(AND(K33&lt;&gt;"Available",L33&gt;0),"Rate Entered for Unavailable Room",IF(M33="Unknown","Review Included Charges","Ready")))))),"")</f>
        <v/>
      </c>
      <c r="X33" s="29" t="n"/>
    </row>
    <row r="34">
      <c r="A34" s="29" t="n"/>
      <c r="B34" s="54" t="n"/>
      <c r="C34" s="54" t="n"/>
      <c r="D34" s="31" t="n"/>
      <c r="E34" s="22">
        <f>IFERROR(IF(C34="","",TEXT(C34,"ddd")),"")</f>
        <v/>
      </c>
      <c r="F34" s="29" t="n"/>
      <c r="G34" s="22">
        <f>IFERROR(IF(F34="","",VLOOKUP(F34,'Setup'!$A$16:$E$115,2,FALSE)),"")</f>
        <v/>
      </c>
      <c r="H34" s="29" t="n"/>
      <c r="I34" s="29" t="n"/>
      <c r="J34" s="29" t="n"/>
      <c r="K34" s="29" t="n"/>
      <c r="L34" s="55" t="n"/>
      <c r="M34" s="29" t="n"/>
      <c r="N34" s="33">
        <f>IFERROR(IF(F34="","",VLOOKUP(F34,'Setup'!$A$16:$E$115,4,FALSE)),"")</f>
        <v/>
      </c>
      <c r="O34" s="50">
        <f>IFERROR(IF(F34="","",VLOOKUP(F34,'Setup'!$A$16:$E$115,5,FALSE)),"")</f>
        <v/>
      </c>
      <c r="P34" s="50">
        <f>IFERROR(IF(A34="","",IF(K34&lt;&gt;"Available","",IF(M34="Yes",L34,IF(L34="","",L34*(1+N34)+O34)))),"")</f>
        <v/>
      </c>
      <c r="Q34" s="31" t="n"/>
      <c r="R34" s="29" t="n"/>
      <c r="S34" s="29" t="n"/>
      <c r="T34" s="31" t="n"/>
      <c r="U34" s="31" t="n"/>
      <c r="V34" s="34">
        <f>IFERROR(IF(OR(A34="",B34="",C34="",F34="",H34="",I34="",J34="",U34&lt;&gt;"Yes"),0,IF(COUNTIFS($F$6:$F$155,F34,$C$6:$C$155,C34,$H$6:$H$155,H34,$I$6:$I$155,I34,$J$6:$J$155,J34,$U$6:$U$155,"Yes",$B$6:$B$155,"&gt;"&amp;B34)=0,1,0)),0)</f>
        <v/>
      </c>
      <c r="W34" s="22">
        <f>IFERROR(IF(A34="","",IF(OR(B34="",C34="",D34="",F34="",H34="",I34="",J34="",K34="",M34="",U34=""),"Missing Required Field",IF(C34&lt;B34,"Stay Date Before Shop Date",IF(AND(K34="Available",OR(L34="",L34&lt;=0)),"Available Rate Missing",IF(AND(K34&lt;&gt;"Available",L34&gt;0),"Rate Entered for Unavailable Room",IF(M34="Unknown","Review Included Charges","Ready")))))),"")</f>
        <v/>
      </c>
      <c r="X34" s="29" t="n"/>
    </row>
    <row r="35">
      <c r="A35" s="29" t="n"/>
      <c r="B35" s="54" t="n"/>
      <c r="C35" s="54" t="n"/>
      <c r="D35" s="31" t="n"/>
      <c r="E35" s="22">
        <f>IFERROR(IF(C35="","",TEXT(C35,"ddd")),"")</f>
        <v/>
      </c>
      <c r="F35" s="29" t="n"/>
      <c r="G35" s="22">
        <f>IFERROR(IF(F35="","",VLOOKUP(F35,'Setup'!$A$16:$E$115,2,FALSE)),"")</f>
        <v/>
      </c>
      <c r="H35" s="29" t="n"/>
      <c r="I35" s="29" t="n"/>
      <c r="J35" s="29" t="n"/>
      <c r="K35" s="29" t="n"/>
      <c r="L35" s="55" t="n"/>
      <c r="M35" s="29" t="n"/>
      <c r="N35" s="33">
        <f>IFERROR(IF(F35="","",VLOOKUP(F35,'Setup'!$A$16:$E$115,4,FALSE)),"")</f>
        <v/>
      </c>
      <c r="O35" s="50">
        <f>IFERROR(IF(F35="","",VLOOKUP(F35,'Setup'!$A$16:$E$115,5,FALSE)),"")</f>
        <v/>
      </c>
      <c r="P35" s="50">
        <f>IFERROR(IF(A35="","",IF(K35&lt;&gt;"Available","",IF(M35="Yes",L35,IF(L35="","",L35*(1+N35)+O35)))),"")</f>
        <v/>
      </c>
      <c r="Q35" s="31" t="n"/>
      <c r="R35" s="29" t="n"/>
      <c r="S35" s="29" t="n"/>
      <c r="T35" s="31" t="n"/>
      <c r="U35" s="31" t="n"/>
      <c r="V35" s="34">
        <f>IFERROR(IF(OR(A35="",B35="",C35="",F35="",H35="",I35="",J35="",U35&lt;&gt;"Yes"),0,IF(COUNTIFS($F$6:$F$155,F35,$C$6:$C$155,C35,$H$6:$H$155,H35,$I$6:$I$155,I35,$J$6:$J$155,J35,$U$6:$U$155,"Yes",$B$6:$B$155,"&gt;"&amp;B35)=0,1,0)),0)</f>
        <v/>
      </c>
      <c r="W35" s="22">
        <f>IFERROR(IF(A35="","",IF(OR(B35="",C35="",D35="",F35="",H35="",I35="",J35="",K35="",M35="",U35=""),"Missing Required Field",IF(C35&lt;B35,"Stay Date Before Shop Date",IF(AND(K35="Available",OR(L35="",L35&lt;=0)),"Available Rate Missing",IF(AND(K35&lt;&gt;"Available",L35&gt;0),"Rate Entered for Unavailable Room",IF(M35="Unknown","Review Included Charges","Ready")))))),"")</f>
        <v/>
      </c>
      <c r="X35" s="29" t="n"/>
    </row>
    <row r="36">
      <c r="A36" s="29" t="n"/>
      <c r="B36" s="54" t="n"/>
      <c r="C36" s="54" t="n"/>
      <c r="D36" s="31" t="n"/>
      <c r="E36" s="22">
        <f>IFERROR(IF(C36="","",TEXT(C36,"ddd")),"")</f>
        <v/>
      </c>
      <c r="F36" s="29" t="n"/>
      <c r="G36" s="22">
        <f>IFERROR(IF(F36="","",VLOOKUP(F36,'Setup'!$A$16:$E$115,2,FALSE)),"")</f>
        <v/>
      </c>
      <c r="H36" s="29" t="n"/>
      <c r="I36" s="29" t="n"/>
      <c r="J36" s="29" t="n"/>
      <c r="K36" s="29" t="n"/>
      <c r="L36" s="55" t="n"/>
      <c r="M36" s="29" t="n"/>
      <c r="N36" s="33">
        <f>IFERROR(IF(F36="","",VLOOKUP(F36,'Setup'!$A$16:$E$115,4,FALSE)),"")</f>
        <v/>
      </c>
      <c r="O36" s="50">
        <f>IFERROR(IF(F36="","",VLOOKUP(F36,'Setup'!$A$16:$E$115,5,FALSE)),"")</f>
        <v/>
      </c>
      <c r="P36" s="50">
        <f>IFERROR(IF(A36="","",IF(K36&lt;&gt;"Available","",IF(M36="Yes",L36,IF(L36="","",L36*(1+N36)+O36)))),"")</f>
        <v/>
      </c>
      <c r="Q36" s="31" t="n"/>
      <c r="R36" s="29" t="n"/>
      <c r="S36" s="29" t="n"/>
      <c r="T36" s="31" t="n"/>
      <c r="U36" s="31" t="n"/>
      <c r="V36" s="34">
        <f>IFERROR(IF(OR(A36="",B36="",C36="",F36="",H36="",I36="",J36="",U36&lt;&gt;"Yes"),0,IF(COUNTIFS($F$6:$F$155,F36,$C$6:$C$155,C36,$H$6:$H$155,H36,$I$6:$I$155,I36,$J$6:$J$155,J36,$U$6:$U$155,"Yes",$B$6:$B$155,"&gt;"&amp;B36)=0,1,0)),0)</f>
        <v/>
      </c>
      <c r="W36" s="22">
        <f>IFERROR(IF(A36="","",IF(OR(B36="",C36="",D36="",F36="",H36="",I36="",J36="",K36="",M36="",U36=""),"Missing Required Field",IF(C36&lt;B36,"Stay Date Before Shop Date",IF(AND(K36="Available",OR(L36="",L36&lt;=0)),"Available Rate Missing",IF(AND(K36&lt;&gt;"Available",L36&gt;0),"Rate Entered for Unavailable Room",IF(M36="Unknown","Review Included Charges","Ready")))))),"")</f>
        <v/>
      </c>
      <c r="X36" s="29" t="n"/>
    </row>
    <row r="37">
      <c r="A37" s="29" t="n"/>
      <c r="B37" s="54" t="n"/>
      <c r="C37" s="54" t="n"/>
      <c r="D37" s="31" t="n"/>
      <c r="E37" s="22">
        <f>IFERROR(IF(C37="","",TEXT(C37,"ddd")),"")</f>
        <v/>
      </c>
      <c r="F37" s="29" t="n"/>
      <c r="G37" s="22">
        <f>IFERROR(IF(F37="","",VLOOKUP(F37,'Setup'!$A$16:$E$115,2,FALSE)),"")</f>
        <v/>
      </c>
      <c r="H37" s="29" t="n"/>
      <c r="I37" s="29" t="n"/>
      <c r="J37" s="29" t="n"/>
      <c r="K37" s="29" t="n"/>
      <c r="L37" s="55" t="n"/>
      <c r="M37" s="29" t="n"/>
      <c r="N37" s="33">
        <f>IFERROR(IF(F37="","",VLOOKUP(F37,'Setup'!$A$16:$E$115,4,FALSE)),"")</f>
        <v/>
      </c>
      <c r="O37" s="50">
        <f>IFERROR(IF(F37="","",VLOOKUP(F37,'Setup'!$A$16:$E$115,5,FALSE)),"")</f>
        <v/>
      </c>
      <c r="P37" s="50">
        <f>IFERROR(IF(A37="","",IF(K37&lt;&gt;"Available","",IF(M37="Yes",L37,IF(L37="","",L37*(1+N37)+O37)))),"")</f>
        <v/>
      </c>
      <c r="Q37" s="31" t="n"/>
      <c r="R37" s="29" t="n"/>
      <c r="S37" s="29" t="n"/>
      <c r="T37" s="31" t="n"/>
      <c r="U37" s="31" t="n"/>
      <c r="V37" s="34">
        <f>IFERROR(IF(OR(A37="",B37="",C37="",F37="",H37="",I37="",J37="",U37&lt;&gt;"Yes"),0,IF(COUNTIFS($F$6:$F$155,F37,$C$6:$C$155,C37,$H$6:$H$155,H37,$I$6:$I$155,I37,$J$6:$J$155,J37,$U$6:$U$155,"Yes",$B$6:$B$155,"&gt;"&amp;B37)=0,1,0)),0)</f>
        <v/>
      </c>
      <c r="W37" s="22">
        <f>IFERROR(IF(A37="","",IF(OR(B37="",C37="",D37="",F37="",H37="",I37="",J37="",K37="",M37="",U37=""),"Missing Required Field",IF(C37&lt;B37,"Stay Date Before Shop Date",IF(AND(K37="Available",OR(L37="",L37&lt;=0)),"Available Rate Missing",IF(AND(K37&lt;&gt;"Available",L37&gt;0),"Rate Entered for Unavailable Room",IF(M37="Unknown","Review Included Charges","Ready")))))),"")</f>
        <v/>
      </c>
      <c r="X37" s="29" t="n"/>
    </row>
    <row r="38">
      <c r="A38" s="29" t="n"/>
      <c r="B38" s="54" t="n"/>
      <c r="C38" s="54" t="n"/>
      <c r="D38" s="31" t="n"/>
      <c r="E38" s="22">
        <f>IFERROR(IF(C38="","",TEXT(C38,"ddd")),"")</f>
        <v/>
      </c>
      <c r="F38" s="29" t="n"/>
      <c r="G38" s="22">
        <f>IFERROR(IF(F38="","",VLOOKUP(F38,'Setup'!$A$16:$E$115,2,FALSE)),"")</f>
        <v/>
      </c>
      <c r="H38" s="29" t="n"/>
      <c r="I38" s="29" t="n"/>
      <c r="J38" s="29" t="n"/>
      <c r="K38" s="29" t="n"/>
      <c r="L38" s="55" t="n"/>
      <c r="M38" s="29" t="n"/>
      <c r="N38" s="33">
        <f>IFERROR(IF(F38="","",VLOOKUP(F38,'Setup'!$A$16:$E$115,4,FALSE)),"")</f>
        <v/>
      </c>
      <c r="O38" s="50">
        <f>IFERROR(IF(F38="","",VLOOKUP(F38,'Setup'!$A$16:$E$115,5,FALSE)),"")</f>
        <v/>
      </c>
      <c r="P38" s="50">
        <f>IFERROR(IF(A38="","",IF(K38&lt;&gt;"Available","",IF(M38="Yes",L38,IF(L38="","",L38*(1+N38)+O38)))),"")</f>
        <v/>
      </c>
      <c r="Q38" s="31" t="n"/>
      <c r="R38" s="29" t="n"/>
      <c r="S38" s="29" t="n"/>
      <c r="T38" s="31" t="n"/>
      <c r="U38" s="31" t="n"/>
      <c r="V38" s="34">
        <f>IFERROR(IF(OR(A38="",B38="",C38="",F38="",H38="",I38="",J38="",U38&lt;&gt;"Yes"),0,IF(COUNTIFS($F$6:$F$155,F38,$C$6:$C$155,C38,$H$6:$H$155,H38,$I$6:$I$155,I38,$J$6:$J$155,J38,$U$6:$U$155,"Yes",$B$6:$B$155,"&gt;"&amp;B38)=0,1,0)),0)</f>
        <v/>
      </c>
      <c r="W38" s="22">
        <f>IFERROR(IF(A38="","",IF(OR(B38="",C38="",D38="",F38="",H38="",I38="",J38="",K38="",M38="",U38=""),"Missing Required Field",IF(C38&lt;B38,"Stay Date Before Shop Date",IF(AND(K38="Available",OR(L38="",L38&lt;=0)),"Available Rate Missing",IF(AND(K38&lt;&gt;"Available",L38&gt;0),"Rate Entered for Unavailable Room",IF(M38="Unknown","Review Included Charges","Ready")))))),"")</f>
        <v/>
      </c>
      <c r="X38" s="29" t="n"/>
    </row>
    <row r="39">
      <c r="A39" s="29" t="n"/>
      <c r="B39" s="54" t="n"/>
      <c r="C39" s="54" t="n"/>
      <c r="D39" s="31" t="n"/>
      <c r="E39" s="22">
        <f>IFERROR(IF(C39="","",TEXT(C39,"ddd")),"")</f>
        <v/>
      </c>
      <c r="F39" s="29" t="n"/>
      <c r="G39" s="22">
        <f>IFERROR(IF(F39="","",VLOOKUP(F39,'Setup'!$A$16:$E$115,2,FALSE)),"")</f>
        <v/>
      </c>
      <c r="H39" s="29" t="n"/>
      <c r="I39" s="29" t="n"/>
      <c r="J39" s="29" t="n"/>
      <c r="K39" s="29" t="n"/>
      <c r="L39" s="55" t="n"/>
      <c r="M39" s="29" t="n"/>
      <c r="N39" s="33">
        <f>IFERROR(IF(F39="","",VLOOKUP(F39,'Setup'!$A$16:$E$115,4,FALSE)),"")</f>
        <v/>
      </c>
      <c r="O39" s="50">
        <f>IFERROR(IF(F39="","",VLOOKUP(F39,'Setup'!$A$16:$E$115,5,FALSE)),"")</f>
        <v/>
      </c>
      <c r="P39" s="50">
        <f>IFERROR(IF(A39="","",IF(K39&lt;&gt;"Available","",IF(M39="Yes",L39,IF(L39="","",L39*(1+N39)+O39)))),"")</f>
        <v/>
      </c>
      <c r="Q39" s="31" t="n"/>
      <c r="R39" s="29" t="n"/>
      <c r="S39" s="29" t="n"/>
      <c r="T39" s="31" t="n"/>
      <c r="U39" s="31" t="n"/>
      <c r="V39" s="34">
        <f>IFERROR(IF(OR(A39="",B39="",C39="",F39="",H39="",I39="",J39="",U39&lt;&gt;"Yes"),0,IF(COUNTIFS($F$6:$F$155,F39,$C$6:$C$155,C39,$H$6:$H$155,H39,$I$6:$I$155,I39,$J$6:$J$155,J39,$U$6:$U$155,"Yes",$B$6:$B$155,"&gt;"&amp;B39)=0,1,0)),0)</f>
        <v/>
      </c>
      <c r="W39" s="22">
        <f>IFERROR(IF(A39="","",IF(OR(B39="",C39="",D39="",F39="",H39="",I39="",J39="",K39="",M39="",U39=""),"Missing Required Field",IF(C39&lt;B39,"Stay Date Before Shop Date",IF(AND(K39="Available",OR(L39="",L39&lt;=0)),"Available Rate Missing",IF(AND(K39&lt;&gt;"Available",L39&gt;0),"Rate Entered for Unavailable Room",IF(M39="Unknown","Review Included Charges","Ready")))))),"")</f>
        <v/>
      </c>
      <c r="X39" s="29" t="n"/>
    </row>
    <row r="40">
      <c r="A40" s="29" t="n"/>
      <c r="B40" s="54" t="n"/>
      <c r="C40" s="54" t="n"/>
      <c r="D40" s="31" t="n"/>
      <c r="E40" s="22">
        <f>IFERROR(IF(C40="","",TEXT(C40,"ddd")),"")</f>
        <v/>
      </c>
      <c r="F40" s="29" t="n"/>
      <c r="G40" s="22">
        <f>IFERROR(IF(F40="","",VLOOKUP(F40,'Setup'!$A$16:$E$115,2,FALSE)),"")</f>
        <v/>
      </c>
      <c r="H40" s="29" t="n"/>
      <c r="I40" s="29" t="n"/>
      <c r="J40" s="29" t="n"/>
      <c r="K40" s="29" t="n"/>
      <c r="L40" s="55" t="n"/>
      <c r="M40" s="29" t="n"/>
      <c r="N40" s="33">
        <f>IFERROR(IF(F40="","",VLOOKUP(F40,'Setup'!$A$16:$E$115,4,FALSE)),"")</f>
        <v/>
      </c>
      <c r="O40" s="50">
        <f>IFERROR(IF(F40="","",VLOOKUP(F40,'Setup'!$A$16:$E$115,5,FALSE)),"")</f>
        <v/>
      </c>
      <c r="P40" s="50">
        <f>IFERROR(IF(A40="","",IF(K40&lt;&gt;"Available","",IF(M40="Yes",L40,IF(L40="","",L40*(1+N40)+O40)))),"")</f>
        <v/>
      </c>
      <c r="Q40" s="31" t="n"/>
      <c r="R40" s="29" t="n"/>
      <c r="S40" s="29" t="n"/>
      <c r="T40" s="31" t="n"/>
      <c r="U40" s="31" t="n"/>
      <c r="V40" s="34">
        <f>IFERROR(IF(OR(A40="",B40="",C40="",F40="",H40="",I40="",J40="",U40&lt;&gt;"Yes"),0,IF(COUNTIFS($F$6:$F$155,F40,$C$6:$C$155,C40,$H$6:$H$155,H40,$I$6:$I$155,I40,$J$6:$J$155,J40,$U$6:$U$155,"Yes",$B$6:$B$155,"&gt;"&amp;B40)=0,1,0)),0)</f>
        <v/>
      </c>
      <c r="W40" s="22">
        <f>IFERROR(IF(A40="","",IF(OR(B40="",C40="",D40="",F40="",H40="",I40="",J40="",K40="",M40="",U40=""),"Missing Required Field",IF(C40&lt;B40,"Stay Date Before Shop Date",IF(AND(K40="Available",OR(L40="",L40&lt;=0)),"Available Rate Missing",IF(AND(K40&lt;&gt;"Available",L40&gt;0),"Rate Entered for Unavailable Room",IF(M40="Unknown","Review Included Charges","Ready")))))),"")</f>
        <v/>
      </c>
      <c r="X40" s="29" t="n"/>
    </row>
    <row r="41">
      <c r="A41" s="29" t="n"/>
      <c r="B41" s="54" t="n"/>
      <c r="C41" s="54" t="n"/>
      <c r="D41" s="31" t="n"/>
      <c r="E41" s="22">
        <f>IFERROR(IF(C41="","",TEXT(C41,"ddd")),"")</f>
        <v/>
      </c>
      <c r="F41" s="29" t="n"/>
      <c r="G41" s="22">
        <f>IFERROR(IF(F41="","",VLOOKUP(F41,'Setup'!$A$16:$E$115,2,FALSE)),"")</f>
        <v/>
      </c>
      <c r="H41" s="29" t="n"/>
      <c r="I41" s="29" t="n"/>
      <c r="J41" s="29" t="n"/>
      <c r="K41" s="29" t="n"/>
      <c r="L41" s="55" t="n"/>
      <c r="M41" s="29" t="n"/>
      <c r="N41" s="33">
        <f>IFERROR(IF(F41="","",VLOOKUP(F41,'Setup'!$A$16:$E$115,4,FALSE)),"")</f>
        <v/>
      </c>
      <c r="O41" s="50">
        <f>IFERROR(IF(F41="","",VLOOKUP(F41,'Setup'!$A$16:$E$115,5,FALSE)),"")</f>
        <v/>
      </c>
      <c r="P41" s="50">
        <f>IFERROR(IF(A41="","",IF(K41&lt;&gt;"Available","",IF(M41="Yes",L41,IF(L41="","",L41*(1+N41)+O41)))),"")</f>
        <v/>
      </c>
      <c r="Q41" s="31" t="n"/>
      <c r="R41" s="29" t="n"/>
      <c r="S41" s="29" t="n"/>
      <c r="T41" s="31" t="n"/>
      <c r="U41" s="31" t="n"/>
      <c r="V41" s="34">
        <f>IFERROR(IF(OR(A41="",B41="",C41="",F41="",H41="",I41="",J41="",U41&lt;&gt;"Yes"),0,IF(COUNTIFS($F$6:$F$155,F41,$C$6:$C$155,C41,$H$6:$H$155,H41,$I$6:$I$155,I41,$J$6:$J$155,J41,$U$6:$U$155,"Yes",$B$6:$B$155,"&gt;"&amp;B41)=0,1,0)),0)</f>
        <v/>
      </c>
      <c r="W41" s="22">
        <f>IFERROR(IF(A41="","",IF(OR(B41="",C41="",D41="",F41="",H41="",I41="",J41="",K41="",M41="",U41=""),"Missing Required Field",IF(C41&lt;B41,"Stay Date Before Shop Date",IF(AND(K41="Available",OR(L41="",L41&lt;=0)),"Available Rate Missing",IF(AND(K41&lt;&gt;"Available",L41&gt;0),"Rate Entered for Unavailable Room",IF(M41="Unknown","Review Included Charges","Ready")))))),"")</f>
        <v/>
      </c>
      <c r="X41" s="29" t="n"/>
    </row>
    <row r="42">
      <c r="A42" s="29" t="n"/>
      <c r="B42" s="54" t="n"/>
      <c r="C42" s="54" t="n"/>
      <c r="D42" s="31" t="n"/>
      <c r="E42" s="22">
        <f>IFERROR(IF(C42="","",TEXT(C42,"ddd")),"")</f>
        <v/>
      </c>
      <c r="F42" s="29" t="n"/>
      <c r="G42" s="22">
        <f>IFERROR(IF(F42="","",VLOOKUP(F42,'Setup'!$A$16:$E$115,2,FALSE)),"")</f>
        <v/>
      </c>
      <c r="H42" s="29" t="n"/>
      <c r="I42" s="29" t="n"/>
      <c r="J42" s="29" t="n"/>
      <c r="K42" s="29" t="n"/>
      <c r="L42" s="55" t="n"/>
      <c r="M42" s="29" t="n"/>
      <c r="N42" s="33">
        <f>IFERROR(IF(F42="","",VLOOKUP(F42,'Setup'!$A$16:$E$115,4,FALSE)),"")</f>
        <v/>
      </c>
      <c r="O42" s="50">
        <f>IFERROR(IF(F42="","",VLOOKUP(F42,'Setup'!$A$16:$E$115,5,FALSE)),"")</f>
        <v/>
      </c>
      <c r="P42" s="50">
        <f>IFERROR(IF(A42="","",IF(K42&lt;&gt;"Available","",IF(M42="Yes",L42,IF(L42="","",L42*(1+N42)+O42)))),"")</f>
        <v/>
      </c>
      <c r="Q42" s="31" t="n"/>
      <c r="R42" s="29" t="n"/>
      <c r="S42" s="29" t="n"/>
      <c r="T42" s="31" t="n"/>
      <c r="U42" s="31" t="n"/>
      <c r="V42" s="34">
        <f>IFERROR(IF(OR(A42="",B42="",C42="",F42="",H42="",I42="",J42="",U42&lt;&gt;"Yes"),0,IF(COUNTIFS($F$6:$F$155,F42,$C$6:$C$155,C42,$H$6:$H$155,H42,$I$6:$I$155,I42,$J$6:$J$155,J42,$U$6:$U$155,"Yes",$B$6:$B$155,"&gt;"&amp;B42)=0,1,0)),0)</f>
        <v/>
      </c>
      <c r="W42" s="22">
        <f>IFERROR(IF(A42="","",IF(OR(B42="",C42="",D42="",F42="",H42="",I42="",J42="",K42="",M42="",U42=""),"Missing Required Field",IF(C42&lt;B42,"Stay Date Before Shop Date",IF(AND(K42="Available",OR(L42="",L42&lt;=0)),"Available Rate Missing",IF(AND(K42&lt;&gt;"Available",L42&gt;0),"Rate Entered for Unavailable Room",IF(M42="Unknown","Review Included Charges","Ready")))))),"")</f>
        <v/>
      </c>
      <c r="X42" s="29" t="n"/>
    </row>
    <row r="43">
      <c r="A43" s="29" t="n"/>
      <c r="B43" s="54" t="n"/>
      <c r="C43" s="54" t="n"/>
      <c r="D43" s="31" t="n"/>
      <c r="E43" s="22">
        <f>IFERROR(IF(C43="","",TEXT(C43,"ddd")),"")</f>
        <v/>
      </c>
      <c r="F43" s="29" t="n"/>
      <c r="G43" s="22">
        <f>IFERROR(IF(F43="","",VLOOKUP(F43,'Setup'!$A$16:$E$115,2,FALSE)),"")</f>
        <v/>
      </c>
      <c r="H43" s="29" t="n"/>
      <c r="I43" s="29" t="n"/>
      <c r="J43" s="29" t="n"/>
      <c r="K43" s="29" t="n"/>
      <c r="L43" s="55" t="n"/>
      <c r="M43" s="29" t="n"/>
      <c r="N43" s="33">
        <f>IFERROR(IF(F43="","",VLOOKUP(F43,'Setup'!$A$16:$E$115,4,FALSE)),"")</f>
        <v/>
      </c>
      <c r="O43" s="50">
        <f>IFERROR(IF(F43="","",VLOOKUP(F43,'Setup'!$A$16:$E$115,5,FALSE)),"")</f>
        <v/>
      </c>
      <c r="P43" s="50">
        <f>IFERROR(IF(A43="","",IF(K43&lt;&gt;"Available","",IF(M43="Yes",L43,IF(L43="","",L43*(1+N43)+O43)))),"")</f>
        <v/>
      </c>
      <c r="Q43" s="31" t="n"/>
      <c r="R43" s="29" t="n"/>
      <c r="S43" s="29" t="n"/>
      <c r="T43" s="31" t="n"/>
      <c r="U43" s="31" t="n"/>
      <c r="V43" s="34">
        <f>IFERROR(IF(OR(A43="",B43="",C43="",F43="",H43="",I43="",J43="",U43&lt;&gt;"Yes"),0,IF(COUNTIFS($F$6:$F$155,F43,$C$6:$C$155,C43,$H$6:$H$155,H43,$I$6:$I$155,I43,$J$6:$J$155,J43,$U$6:$U$155,"Yes",$B$6:$B$155,"&gt;"&amp;B43)=0,1,0)),0)</f>
        <v/>
      </c>
      <c r="W43" s="22">
        <f>IFERROR(IF(A43="","",IF(OR(B43="",C43="",D43="",F43="",H43="",I43="",J43="",K43="",M43="",U43=""),"Missing Required Field",IF(C43&lt;B43,"Stay Date Before Shop Date",IF(AND(K43="Available",OR(L43="",L43&lt;=0)),"Available Rate Missing",IF(AND(K43&lt;&gt;"Available",L43&gt;0),"Rate Entered for Unavailable Room",IF(M43="Unknown","Review Included Charges","Ready")))))),"")</f>
        <v/>
      </c>
      <c r="X43" s="29" t="n"/>
    </row>
    <row r="44">
      <c r="A44" s="29" t="n"/>
      <c r="B44" s="54" t="n"/>
      <c r="C44" s="54" t="n"/>
      <c r="D44" s="31" t="n"/>
      <c r="E44" s="22">
        <f>IFERROR(IF(C44="","",TEXT(C44,"ddd")),"")</f>
        <v/>
      </c>
      <c r="F44" s="29" t="n"/>
      <c r="G44" s="22">
        <f>IFERROR(IF(F44="","",VLOOKUP(F44,'Setup'!$A$16:$E$115,2,FALSE)),"")</f>
        <v/>
      </c>
      <c r="H44" s="29" t="n"/>
      <c r="I44" s="29" t="n"/>
      <c r="J44" s="29" t="n"/>
      <c r="K44" s="29" t="n"/>
      <c r="L44" s="55" t="n"/>
      <c r="M44" s="29" t="n"/>
      <c r="N44" s="33">
        <f>IFERROR(IF(F44="","",VLOOKUP(F44,'Setup'!$A$16:$E$115,4,FALSE)),"")</f>
        <v/>
      </c>
      <c r="O44" s="50">
        <f>IFERROR(IF(F44="","",VLOOKUP(F44,'Setup'!$A$16:$E$115,5,FALSE)),"")</f>
        <v/>
      </c>
      <c r="P44" s="50">
        <f>IFERROR(IF(A44="","",IF(K44&lt;&gt;"Available","",IF(M44="Yes",L44,IF(L44="","",L44*(1+N44)+O44)))),"")</f>
        <v/>
      </c>
      <c r="Q44" s="31" t="n"/>
      <c r="R44" s="29" t="n"/>
      <c r="S44" s="29" t="n"/>
      <c r="T44" s="31" t="n"/>
      <c r="U44" s="31" t="n"/>
      <c r="V44" s="34">
        <f>IFERROR(IF(OR(A44="",B44="",C44="",F44="",H44="",I44="",J44="",U44&lt;&gt;"Yes"),0,IF(COUNTIFS($F$6:$F$155,F44,$C$6:$C$155,C44,$H$6:$H$155,H44,$I$6:$I$155,I44,$J$6:$J$155,J44,$U$6:$U$155,"Yes",$B$6:$B$155,"&gt;"&amp;B44)=0,1,0)),0)</f>
        <v/>
      </c>
      <c r="W44" s="22">
        <f>IFERROR(IF(A44="","",IF(OR(B44="",C44="",D44="",F44="",H44="",I44="",J44="",K44="",M44="",U44=""),"Missing Required Field",IF(C44&lt;B44,"Stay Date Before Shop Date",IF(AND(K44="Available",OR(L44="",L44&lt;=0)),"Available Rate Missing",IF(AND(K44&lt;&gt;"Available",L44&gt;0),"Rate Entered for Unavailable Room",IF(M44="Unknown","Review Included Charges","Ready")))))),"")</f>
        <v/>
      </c>
      <c r="X44" s="29" t="n"/>
    </row>
    <row r="45">
      <c r="A45" s="29" t="n"/>
      <c r="B45" s="54" t="n"/>
      <c r="C45" s="54" t="n"/>
      <c r="D45" s="31" t="n"/>
      <c r="E45" s="22">
        <f>IFERROR(IF(C45="","",TEXT(C45,"ddd")),"")</f>
        <v/>
      </c>
      <c r="F45" s="29" t="n"/>
      <c r="G45" s="22">
        <f>IFERROR(IF(F45="","",VLOOKUP(F45,'Setup'!$A$16:$E$115,2,FALSE)),"")</f>
        <v/>
      </c>
      <c r="H45" s="29" t="n"/>
      <c r="I45" s="29" t="n"/>
      <c r="J45" s="29" t="n"/>
      <c r="K45" s="29" t="n"/>
      <c r="L45" s="55" t="n"/>
      <c r="M45" s="29" t="n"/>
      <c r="N45" s="33">
        <f>IFERROR(IF(F45="","",VLOOKUP(F45,'Setup'!$A$16:$E$115,4,FALSE)),"")</f>
        <v/>
      </c>
      <c r="O45" s="50">
        <f>IFERROR(IF(F45="","",VLOOKUP(F45,'Setup'!$A$16:$E$115,5,FALSE)),"")</f>
        <v/>
      </c>
      <c r="P45" s="50">
        <f>IFERROR(IF(A45="","",IF(K45&lt;&gt;"Available","",IF(M45="Yes",L45,IF(L45="","",L45*(1+N45)+O45)))),"")</f>
        <v/>
      </c>
      <c r="Q45" s="31" t="n"/>
      <c r="R45" s="29" t="n"/>
      <c r="S45" s="29" t="n"/>
      <c r="T45" s="31" t="n"/>
      <c r="U45" s="31" t="n"/>
      <c r="V45" s="34">
        <f>IFERROR(IF(OR(A45="",B45="",C45="",F45="",H45="",I45="",J45="",U45&lt;&gt;"Yes"),0,IF(COUNTIFS($F$6:$F$155,F45,$C$6:$C$155,C45,$H$6:$H$155,H45,$I$6:$I$155,I45,$J$6:$J$155,J45,$U$6:$U$155,"Yes",$B$6:$B$155,"&gt;"&amp;B45)=0,1,0)),0)</f>
        <v/>
      </c>
      <c r="W45" s="22">
        <f>IFERROR(IF(A45="","",IF(OR(B45="",C45="",D45="",F45="",H45="",I45="",J45="",K45="",M45="",U45=""),"Missing Required Field",IF(C45&lt;B45,"Stay Date Before Shop Date",IF(AND(K45="Available",OR(L45="",L45&lt;=0)),"Available Rate Missing",IF(AND(K45&lt;&gt;"Available",L45&gt;0),"Rate Entered for Unavailable Room",IF(M45="Unknown","Review Included Charges","Ready")))))),"")</f>
        <v/>
      </c>
      <c r="X45" s="29" t="n"/>
    </row>
    <row r="46">
      <c r="A46" s="29" t="n"/>
      <c r="B46" s="54" t="n"/>
      <c r="C46" s="54" t="n"/>
      <c r="D46" s="31" t="n"/>
      <c r="E46" s="22">
        <f>IFERROR(IF(C46="","",TEXT(C46,"ddd")),"")</f>
        <v/>
      </c>
      <c r="F46" s="29" t="n"/>
      <c r="G46" s="22">
        <f>IFERROR(IF(F46="","",VLOOKUP(F46,'Setup'!$A$16:$E$115,2,FALSE)),"")</f>
        <v/>
      </c>
      <c r="H46" s="29" t="n"/>
      <c r="I46" s="29" t="n"/>
      <c r="J46" s="29" t="n"/>
      <c r="K46" s="29" t="n"/>
      <c r="L46" s="55" t="n"/>
      <c r="M46" s="29" t="n"/>
      <c r="N46" s="33">
        <f>IFERROR(IF(F46="","",VLOOKUP(F46,'Setup'!$A$16:$E$115,4,FALSE)),"")</f>
        <v/>
      </c>
      <c r="O46" s="50">
        <f>IFERROR(IF(F46="","",VLOOKUP(F46,'Setup'!$A$16:$E$115,5,FALSE)),"")</f>
        <v/>
      </c>
      <c r="P46" s="50">
        <f>IFERROR(IF(A46="","",IF(K46&lt;&gt;"Available","",IF(M46="Yes",L46,IF(L46="","",L46*(1+N46)+O46)))),"")</f>
        <v/>
      </c>
      <c r="Q46" s="31" t="n"/>
      <c r="R46" s="29" t="n"/>
      <c r="S46" s="29" t="n"/>
      <c r="T46" s="31" t="n"/>
      <c r="U46" s="31" t="n"/>
      <c r="V46" s="34">
        <f>IFERROR(IF(OR(A46="",B46="",C46="",F46="",H46="",I46="",J46="",U46&lt;&gt;"Yes"),0,IF(COUNTIFS($F$6:$F$155,F46,$C$6:$C$155,C46,$H$6:$H$155,H46,$I$6:$I$155,I46,$J$6:$J$155,J46,$U$6:$U$155,"Yes",$B$6:$B$155,"&gt;"&amp;B46)=0,1,0)),0)</f>
        <v/>
      </c>
      <c r="W46" s="22">
        <f>IFERROR(IF(A46="","",IF(OR(B46="",C46="",D46="",F46="",H46="",I46="",J46="",K46="",M46="",U46=""),"Missing Required Field",IF(C46&lt;B46,"Stay Date Before Shop Date",IF(AND(K46="Available",OR(L46="",L46&lt;=0)),"Available Rate Missing",IF(AND(K46&lt;&gt;"Available",L46&gt;0),"Rate Entered for Unavailable Room",IF(M46="Unknown","Review Included Charges","Ready")))))),"")</f>
        <v/>
      </c>
      <c r="X46" s="29" t="n"/>
    </row>
    <row r="47">
      <c r="A47" s="29" t="n"/>
      <c r="B47" s="54" t="n"/>
      <c r="C47" s="54" t="n"/>
      <c r="D47" s="31" t="n"/>
      <c r="E47" s="22">
        <f>IFERROR(IF(C47="","",TEXT(C47,"ddd")),"")</f>
        <v/>
      </c>
      <c r="F47" s="29" t="n"/>
      <c r="G47" s="22">
        <f>IFERROR(IF(F47="","",VLOOKUP(F47,'Setup'!$A$16:$E$115,2,FALSE)),"")</f>
        <v/>
      </c>
      <c r="H47" s="29" t="n"/>
      <c r="I47" s="29" t="n"/>
      <c r="J47" s="29" t="n"/>
      <c r="K47" s="29" t="n"/>
      <c r="L47" s="55" t="n"/>
      <c r="M47" s="29" t="n"/>
      <c r="N47" s="33">
        <f>IFERROR(IF(F47="","",VLOOKUP(F47,'Setup'!$A$16:$E$115,4,FALSE)),"")</f>
        <v/>
      </c>
      <c r="O47" s="50">
        <f>IFERROR(IF(F47="","",VLOOKUP(F47,'Setup'!$A$16:$E$115,5,FALSE)),"")</f>
        <v/>
      </c>
      <c r="P47" s="50">
        <f>IFERROR(IF(A47="","",IF(K47&lt;&gt;"Available","",IF(M47="Yes",L47,IF(L47="","",L47*(1+N47)+O47)))),"")</f>
        <v/>
      </c>
      <c r="Q47" s="31" t="n"/>
      <c r="R47" s="29" t="n"/>
      <c r="S47" s="29" t="n"/>
      <c r="T47" s="31" t="n"/>
      <c r="U47" s="31" t="n"/>
      <c r="V47" s="34">
        <f>IFERROR(IF(OR(A47="",B47="",C47="",F47="",H47="",I47="",J47="",U47&lt;&gt;"Yes"),0,IF(COUNTIFS($F$6:$F$155,F47,$C$6:$C$155,C47,$H$6:$H$155,H47,$I$6:$I$155,I47,$J$6:$J$155,J47,$U$6:$U$155,"Yes",$B$6:$B$155,"&gt;"&amp;B47)=0,1,0)),0)</f>
        <v/>
      </c>
      <c r="W47" s="22">
        <f>IFERROR(IF(A47="","",IF(OR(B47="",C47="",D47="",F47="",H47="",I47="",J47="",K47="",M47="",U47=""),"Missing Required Field",IF(C47&lt;B47,"Stay Date Before Shop Date",IF(AND(K47="Available",OR(L47="",L47&lt;=0)),"Available Rate Missing",IF(AND(K47&lt;&gt;"Available",L47&gt;0),"Rate Entered for Unavailable Room",IF(M47="Unknown","Review Included Charges","Ready")))))),"")</f>
        <v/>
      </c>
      <c r="X47" s="29" t="n"/>
    </row>
    <row r="48">
      <c r="A48" s="29" t="n"/>
      <c r="B48" s="54" t="n"/>
      <c r="C48" s="54" t="n"/>
      <c r="D48" s="31" t="n"/>
      <c r="E48" s="22">
        <f>IFERROR(IF(C48="","",TEXT(C48,"ddd")),"")</f>
        <v/>
      </c>
      <c r="F48" s="29" t="n"/>
      <c r="G48" s="22">
        <f>IFERROR(IF(F48="","",VLOOKUP(F48,'Setup'!$A$16:$E$115,2,FALSE)),"")</f>
        <v/>
      </c>
      <c r="H48" s="29" t="n"/>
      <c r="I48" s="29" t="n"/>
      <c r="J48" s="29" t="n"/>
      <c r="K48" s="29" t="n"/>
      <c r="L48" s="55" t="n"/>
      <c r="M48" s="29" t="n"/>
      <c r="N48" s="33">
        <f>IFERROR(IF(F48="","",VLOOKUP(F48,'Setup'!$A$16:$E$115,4,FALSE)),"")</f>
        <v/>
      </c>
      <c r="O48" s="50">
        <f>IFERROR(IF(F48="","",VLOOKUP(F48,'Setup'!$A$16:$E$115,5,FALSE)),"")</f>
        <v/>
      </c>
      <c r="P48" s="50">
        <f>IFERROR(IF(A48="","",IF(K48&lt;&gt;"Available","",IF(M48="Yes",L48,IF(L48="","",L48*(1+N48)+O48)))),"")</f>
        <v/>
      </c>
      <c r="Q48" s="31" t="n"/>
      <c r="R48" s="29" t="n"/>
      <c r="S48" s="29" t="n"/>
      <c r="T48" s="31" t="n"/>
      <c r="U48" s="31" t="n"/>
      <c r="V48" s="34">
        <f>IFERROR(IF(OR(A48="",B48="",C48="",F48="",H48="",I48="",J48="",U48&lt;&gt;"Yes"),0,IF(COUNTIFS($F$6:$F$155,F48,$C$6:$C$155,C48,$H$6:$H$155,H48,$I$6:$I$155,I48,$J$6:$J$155,J48,$U$6:$U$155,"Yes",$B$6:$B$155,"&gt;"&amp;B48)=0,1,0)),0)</f>
        <v/>
      </c>
      <c r="W48" s="22">
        <f>IFERROR(IF(A48="","",IF(OR(B48="",C48="",D48="",F48="",H48="",I48="",J48="",K48="",M48="",U48=""),"Missing Required Field",IF(C48&lt;B48,"Stay Date Before Shop Date",IF(AND(K48="Available",OR(L48="",L48&lt;=0)),"Available Rate Missing",IF(AND(K48&lt;&gt;"Available",L48&gt;0),"Rate Entered for Unavailable Room",IF(M48="Unknown","Review Included Charges","Ready")))))),"")</f>
        <v/>
      </c>
      <c r="X48" s="29" t="n"/>
    </row>
    <row r="49">
      <c r="A49" s="29" t="n"/>
      <c r="B49" s="54" t="n"/>
      <c r="C49" s="54" t="n"/>
      <c r="D49" s="31" t="n"/>
      <c r="E49" s="22">
        <f>IFERROR(IF(C49="","",TEXT(C49,"ddd")),"")</f>
        <v/>
      </c>
      <c r="F49" s="29" t="n"/>
      <c r="G49" s="22">
        <f>IFERROR(IF(F49="","",VLOOKUP(F49,'Setup'!$A$16:$E$115,2,FALSE)),"")</f>
        <v/>
      </c>
      <c r="H49" s="29" t="n"/>
      <c r="I49" s="29" t="n"/>
      <c r="J49" s="29" t="n"/>
      <c r="K49" s="29" t="n"/>
      <c r="L49" s="55" t="n"/>
      <c r="M49" s="29" t="n"/>
      <c r="N49" s="33">
        <f>IFERROR(IF(F49="","",VLOOKUP(F49,'Setup'!$A$16:$E$115,4,FALSE)),"")</f>
        <v/>
      </c>
      <c r="O49" s="50">
        <f>IFERROR(IF(F49="","",VLOOKUP(F49,'Setup'!$A$16:$E$115,5,FALSE)),"")</f>
        <v/>
      </c>
      <c r="P49" s="50">
        <f>IFERROR(IF(A49="","",IF(K49&lt;&gt;"Available","",IF(M49="Yes",L49,IF(L49="","",L49*(1+N49)+O49)))),"")</f>
        <v/>
      </c>
      <c r="Q49" s="31" t="n"/>
      <c r="R49" s="29" t="n"/>
      <c r="S49" s="29" t="n"/>
      <c r="T49" s="31" t="n"/>
      <c r="U49" s="31" t="n"/>
      <c r="V49" s="34">
        <f>IFERROR(IF(OR(A49="",B49="",C49="",F49="",H49="",I49="",J49="",U49&lt;&gt;"Yes"),0,IF(COUNTIFS($F$6:$F$155,F49,$C$6:$C$155,C49,$H$6:$H$155,H49,$I$6:$I$155,I49,$J$6:$J$155,J49,$U$6:$U$155,"Yes",$B$6:$B$155,"&gt;"&amp;B49)=0,1,0)),0)</f>
        <v/>
      </c>
      <c r="W49" s="22">
        <f>IFERROR(IF(A49="","",IF(OR(B49="",C49="",D49="",F49="",H49="",I49="",J49="",K49="",M49="",U49=""),"Missing Required Field",IF(C49&lt;B49,"Stay Date Before Shop Date",IF(AND(K49="Available",OR(L49="",L49&lt;=0)),"Available Rate Missing",IF(AND(K49&lt;&gt;"Available",L49&gt;0),"Rate Entered for Unavailable Room",IF(M49="Unknown","Review Included Charges","Ready")))))),"")</f>
        <v/>
      </c>
      <c r="X49" s="29" t="n"/>
    </row>
    <row r="50">
      <c r="A50" s="29" t="n"/>
      <c r="B50" s="54" t="n"/>
      <c r="C50" s="54" t="n"/>
      <c r="D50" s="31" t="n"/>
      <c r="E50" s="22">
        <f>IFERROR(IF(C50="","",TEXT(C50,"ddd")),"")</f>
        <v/>
      </c>
      <c r="F50" s="29" t="n"/>
      <c r="G50" s="22">
        <f>IFERROR(IF(F50="","",VLOOKUP(F50,'Setup'!$A$16:$E$115,2,FALSE)),"")</f>
        <v/>
      </c>
      <c r="H50" s="29" t="n"/>
      <c r="I50" s="29" t="n"/>
      <c r="J50" s="29" t="n"/>
      <c r="K50" s="29" t="n"/>
      <c r="L50" s="55" t="n"/>
      <c r="M50" s="29" t="n"/>
      <c r="N50" s="33">
        <f>IFERROR(IF(F50="","",VLOOKUP(F50,'Setup'!$A$16:$E$115,4,FALSE)),"")</f>
        <v/>
      </c>
      <c r="O50" s="50">
        <f>IFERROR(IF(F50="","",VLOOKUP(F50,'Setup'!$A$16:$E$115,5,FALSE)),"")</f>
        <v/>
      </c>
      <c r="P50" s="50">
        <f>IFERROR(IF(A50="","",IF(K50&lt;&gt;"Available","",IF(M50="Yes",L50,IF(L50="","",L50*(1+N50)+O50)))),"")</f>
        <v/>
      </c>
      <c r="Q50" s="31" t="n"/>
      <c r="R50" s="29" t="n"/>
      <c r="S50" s="29" t="n"/>
      <c r="T50" s="31" t="n"/>
      <c r="U50" s="31" t="n"/>
      <c r="V50" s="34">
        <f>IFERROR(IF(OR(A50="",B50="",C50="",F50="",H50="",I50="",J50="",U50&lt;&gt;"Yes"),0,IF(COUNTIFS($F$6:$F$155,F50,$C$6:$C$155,C50,$H$6:$H$155,H50,$I$6:$I$155,I50,$J$6:$J$155,J50,$U$6:$U$155,"Yes",$B$6:$B$155,"&gt;"&amp;B50)=0,1,0)),0)</f>
        <v/>
      </c>
      <c r="W50" s="22">
        <f>IFERROR(IF(A50="","",IF(OR(B50="",C50="",D50="",F50="",H50="",I50="",J50="",K50="",M50="",U50=""),"Missing Required Field",IF(C50&lt;B50,"Stay Date Before Shop Date",IF(AND(K50="Available",OR(L50="",L50&lt;=0)),"Available Rate Missing",IF(AND(K50&lt;&gt;"Available",L50&gt;0),"Rate Entered for Unavailable Room",IF(M50="Unknown","Review Included Charges","Ready")))))),"")</f>
        <v/>
      </c>
      <c r="X50" s="29" t="n"/>
    </row>
    <row r="51">
      <c r="A51" s="29" t="n"/>
      <c r="B51" s="54" t="n"/>
      <c r="C51" s="54" t="n"/>
      <c r="D51" s="31" t="n"/>
      <c r="E51" s="22">
        <f>IFERROR(IF(C51="","",TEXT(C51,"ddd")),"")</f>
        <v/>
      </c>
      <c r="F51" s="29" t="n"/>
      <c r="G51" s="22">
        <f>IFERROR(IF(F51="","",VLOOKUP(F51,'Setup'!$A$16:$E$115,2,FALSE)),"")</f>
        <v/>
      </c>
      <c r="H51" s="29" t="n"/>
      <c r="I51" s="29" t="n"/>
      <c r="J51" s="29" t="n"/>
      <c r="K51" s="29" t="n"/>
      <c r="L51" s="55" t="n"/>
      <c r="M51" s="29" t="n"/>
      <c r="N51" s="33">
        <f>IFERROR(IF(F51="","",VLOOKUP(F51,'Setup'!$A$16:$E$115,4,FALSE)),"")</f>
        <v/>
      </c>
      <c r="O51" s="50">
        <f>IFERROR(IF(F51="","",VLOOKUP(F51,'Setup'!$A$16:$E$115,5,FALSE)),"")</f>
        <v/>
      </c>
      <c r="P51" s="50">
        <f>IFERROR(IF(A51="","",IF(K51&lt;&gt;"Available","",IF(M51="Yes",L51,IF(L51="","",L51*(1+N51)+O51)))),"")</f>
        <v/>
      </c>
      <c r="Q51" s="31" t="n"/>
      <c r="R51" s="29" t="n"/>
      <c r="S51" s="29" t="n"/>
      <c r="T51" s="31" t="n"/>
      <c r="U51" s="31" t="n"/>
      <c r="V51" s="34">
        <f>IFERROR(IF(OR(A51="",B51="",C51="",F51="",H51="",I51="",J51="",U51&lt;&gt;"Yes"),0,IF(COUNTIFS($F$6:$F$155,F51,$C$6:$C$155,C51,$H$6:$H$155,H51,$I$6:$I$155,I51,$J$6:$J$155,J51,$U$6:$U$155,"Yes",$B$6:$B$155,"&gt;"&amp;B51)=0,1,0)),0)</f>
        <v/>
      </c>
      <c r="W51" s="22">
        <f>IFERROR(IF(A51="","",IF(OR(B51="",C51="",D51="",F51="",H51="",I51="",J51="",K51="",M51="",U51=""),"Missing Required Field",IF(C51&lt;B51,"Stay Date Before Shop Date",IF(AND(K51="Available",OR(L51="",L51&lt;=0)),"Available Rate Missing",IF(AND(K51&lt;&gt;"Available",L51&gt;0),"Rate Entered for Unavailable Room",IF(M51="Unknown","Review Included Charges","Ready")))))),"")</f>
        <v/>
      </c>
      <c r="X51" s="29" t="n"/>
    </row>
    <row r="52">
      <c r="A52" s="29" t="n"/>
      <c r="B52" s="54" t="n"/>
      <c r="C52" s="54" t="n"/>
      <c r="D52" s="31" t="n"/>
      <c r="E52" s="22">
        <f>IFERROR(IF(C52="","",TEXT(C52,"ddd")),"")</f>
        <v/>
      </c>
      <c r="F52" s="29" t="n"/>
      <c r="G52" s="22">
        <f>IFERROR(IF(F52="","",VLOOKUP(F52,'Setup'!$A$16:$E$115,2,FALSE)),"")</f>
        <v/>
      </c>
      <c r="H52" s="29" t="n"/>
      <c r="I52" s="29" t="n"/>
      <c r="J52" s="29" t="n"/>
      <c r="K52" s="29" t="n"/>
      <c r="L52" s="55" t="n"/>
      <c r="M52" s="29" t="n"/>
      <c r="N52" s="33">
        <f>IFERROR(IF(F52="","",VLOOKUP(F52,'Setup'!$A$16:$E$115,4,FALSE)),"")</f>
        <v/>
      </c>
      <c r="O52" s="50">
        <f>IFERROR(IF(F52="","",VLOOKUP(F52,'Setup'!$A$16:$E$115,5,FALSE)),"")</f>
        <v/>
      </c>
      <c r="P52" s="50">
        <f>IFERROR(IF(A52="","",IF(K52&lt;&gt;"Available","",IF(M52="Yes",L52,IF(L52="","",L52*(1+N52)+O52)))),"")</f>
        <v/>
      </c>
      <c r="Q52" s="31" t="n"/>
      <c r="R52" s="29" t="n"/>
      <c r="S52" s="29" t="n"/>
      <c r="T52" s="31" t="n"/>
      <c r="U52" s="31" t="n"/>
      <c r="V52" s="34">
        <f>IFERROR(IF(OR(A52="",B52="",C52="",F52="",H52="",I52="",J52="",U52&lt;&gt;"Yes"),0,IF(COUNTIFS($F$6:$F$155,F52,$C$6:$C$155,C52,$H$6:$H$155,H52,$I$6:$I$155,I52,$J$6:$J$155,J52,$U$6:$U$155,"Yes",$B$6:$B$155,"&gt;"&amp;B52)=0,1,0)),0)</f>
        <v/>
      </c>
      <c r="W52" s="22">
        <f>IFERROR(IF(A52="","",IF(OR(B52="",C52="",D52="",F52="",H52="",I52="",J52="",K52="",M52="",U52=""),"Missing Required Field",IF(C52&lt;B52,"Stay Date Before Shop Date",IF(AND(K52="Available",OR(L52="",L52&lt;=0)),"Available Rate Missing",IF(AND(K52&lt;&gt;"Available",L52&gt;0),"Rate Entered for Unavailable Room",IF(M52="Unknown","Review Included Charges","Ready")))))),"")</f>
        <v/>
      </c>
      <c r="X52" s="29" t="n"/>
    </row>
    <row r="53">
      <c r="A53" s="29" t="n"/>
      <c r="B53" s="54" t="n"/>
      <c r="C53" s="54" t="n"/>
      <c r="D53" s="31" t="n"/>
      <c r="E53" s="22">
        <f>IFERROR(IF(C53="","",TEXT(C53,"ddd")),"")</f>
        <v/>
      </c>
      <c r="F53" s="29" t="n"/>
      <c r="G53" s="22">
        <f>IFERROR(IF(F53="","",VLOOKUP(F53,'Setup'!$A$16:$E$115,2,FALSE)),"")</f>
        <v/>
      </c>
      <c r="H53" s="29" t="n"/>
      <c r="I53" s="29" t="n"/>
      <c r="J53" s="29" t="n"/>
      <c r="K53" s="29" t="n"/>
      <c r="L53" s="55" t="n"/>
      <c r="M53" s="29" t="n"/>
      <c r="N53" s="33">
        <f>IFERROR(IF(F53="","",VLOOKUP(F53,'Setup'!$A$16:$E$115,4,FALSE)),"")</f>
        <v/>
      </c>
      <c r="O53" s="50">
        <f>IFERROR(IF(F53="","",VLOOKUP(F53,'Setup'!$A$16:$E$115,5,FALSE)),"")</f>
        <v/>
      </c>
      <c r="P53" s="50">
        <f>IFERROR(IF(A53="","",IF(K53&lt;&gt;"Available","",IF(M53="Yes",L53,IF(L53="","",L53*(1+N53)+O53)))),"")</f>
        <v/>
      </c>
      <c r="Q53" s="31" t="n"/>
      <c r="R53" s="29" t="n"/>
      <c r="S53" s="29" t="n"/>
      <c r="T53" s="31" t="n"/>
      <c r="U53" s="31" t="n"/>
      <c r="V53" s="34">
        <f>IFERROR(IF(OR(A53="",B53="",C53="",F53="",H53="",I53="",J53="",U53&lt;&gt;"Yes"),0,IF(COUNTIFS($F$6:$F$155,F53,$C$6:$C$155,C53,$H$6:$H$155,H53,$I$6:$I$155,I53,$J$6:$J$155,J53,$U$6:$U$155,"Yes",$B$6:$B$155,"&gt;"&amp;B53)=0,1,0)),0)</f>
        <v/>
      </c>
      <c r="W53" s="22">
        <f>IFERROR(IF(A53="","",IF(OR(B53="",C53="",D53="",F53="",H53="",I53="",J53="",K53="",M53="",U53=""),"Missing Required Field",IF(C53&lt;B53,"Stay Date Before Shop Date",IF(AND(K53="Available",OR(L53="",L53&lt;=0)),"Available Rate Missing",IF(AND(K53&lt;&gt;"Available",L53&gt;0),"Rate Entered for Unavailable Room",IF(M53="Unknown","Review Included Charges","Ready")))))),"")</f>
        <v/>
      </c>
      <c r="X53" s="29" t="n"/>
    </row>
    <row r="54">
      <c r="A54" s="29" t="n"/>
      <c r="B54" s="54" t="n"/>
      <c r="C54" s="54" t="n"/>
      <c r="D54" s="31" t="n"/>
      <c r="E54" s="22">
        <f>IFERROR(IF(C54="","",TEXT(C54,"ddd")),"")</f>
        <v/>
      </c>
      <c r="F54" s="29" t="n"/>
      <c r="G54" s="22">
        <f>IFERROR(IF(F54="","",VLOOKUP(F54,'Setup'!$A$16:$E$115,2,FALSE)),"")</f>
        <v/>
      </c>
      <c r="H54" s="29" t="n"/>
      <c r="I54" s="29" t="n"/>
      <c r="J54" s="29" t="n"/>
      <c r="K54" s="29" t="n"/>
      <c r="L54" s="55" t="n"/>
      <c r="M54" s="29" t="n"/>
      <c r="N54" s="33">
        <f>IFERROR(IF(F54="","",VLOOKUP(F54,'Setup'!$A$16:$E$115,4,FALSE)),"")</f>
        <v/>
      </c>
      <c r="O54" s="50">
        <f>IFERROR(IF(F54="","",VLOOKUP(F54,'Setup'!$A$16:$E$115,5,FALSE)),"")</f>
        <v/>
      </c>
      <c r="P54" s="50">
        <f>IFERROR(IF(A54="","",IF(K54&lt;&gt;"Available","",IF(M54="Yes",L54,IF(L54="","",L54*(1+N54)+O54)))),"")</f>
        <v/>
      </c>
      <c r="Q54" s="31" t="n"/>
      <c r="R54" s="29" t="n"/>
      <c r="S54" s="29" t="n"/>
      <c r="T54" s="31" t="n"/>
      <c r="U54" s="31" t="n"/>
      <c r="V54" s="34">
        <f>IFERROR(IF(OR(A54="",B54="",C54="",F54="",H54="",I54="",J54="",U54&lt;&gt;"Yes"),0,IF(COUNTIFS($F$6:$F$155,F54,$C$6:$C$155,C54,$H$6:$H$155,H54,$I$6:$I$155,I54,$J$6:$J$155,J54,$U$6:$U$155,"Yes",$B$6:$B$155,"&gt;"&amp;B54)=0,1,0)),0)</f>
        <v/>
      </c>
      <c r="W54" s="22">
        <f>IFERROR(IF(A54="","",IF(OR(B54="",C54="",D54="",F54="",H54="",I54="",J54="",K54="",M54="",U54=""),"Missing Required Field",IF(C54&lt;B54,"Stay Date Before Shop Date",IF(AND(K54="Available",OR(L54="",L54&lt;=0)),"Available Rate Missing",IF(AND(K54&lt;&gt;"Available",L54&gt;0),"Rate Entered for Unavailable Room",IF(M54="Unknown","Review Included Charges","Ready")))))),"")</f>
        <v/>
      </c>
      <c r="X54" s="29" t="n"/>
    </row>
    <row r="55">
      <c r="A55" s="29" t="n"/>
      <c r="B55" s="54" t="n"/>
      <c r="C55" s="54" t="n"/>
      <c r="D55" s="31" t="n"/>
      <c r="E55" s="22">
        <f>IFERROR(IF(C55="","",TEXT(C55,"ddd")),"")</f>
        <v/>
      </c>
      <c r="F55" s="29" t="n"/>
      <c r="G55" s="22">
        <f>IFERROR(IF(F55="","",VLOOKUP(F55,'Setup'!$A$16:$E$115,2,FALSE)),"")</f>
        <v/>
      </c>
      <c r="H55" s="29" t="n"/>
      <c r="I55" s="29" t="n"/>
      <c r="J55" s="29" t="n"/>
      <c r="K55" s="29" t="n"/>
      <c r="L55" s="55" t="n"/>
      <c r="M55" s="29" t="n"/>
      <c r="N55" s="33">
        <f>IFERROR(IF(F55="","",VLOOKUP(F55,'Setup'!$A$16:$E$115,4,FALSE)),"")</f>
        <v/>
      </c>
      <c r="O55" s="50">
        <f>IFERROR(IF(F55="","",VLOOKUP(F55,'Setup'!$A$16:$E$115,5,FALSE)),"")</f>
        <v/>
      </c>
      <c r="P55" s="50">
        <f>IFERROR(IF(A55="","",IF(K55&lt;&gt;"Available","",IF(M55="Yes",L55,IF(L55="","",L55*(1+N55)+O55)))),"")</f>
        <v/>
      </c>
      <c r="Q55" s="31" t="n"/>
      <c r="R55" s="29" t="n"/>
      <c r="S55" s="29" t="n"/>
      <c r="T55" s="31" t="n"/>
      <c r="U55" s="31" t="n"/>
      <c r="V55" s="34">
        <f>IFERROR(IF(OR(A55="",B55="",C55="",F55="",H55="",I55="",J55="",U55&lt;&gt;"Yes"),0,IF(COUNTIFS($F$6:$F$155,F55,$C$6:$C$155,C55,$H$6:$H$155,H55,$I$6:$I$155,I55,$J$6:$J$155,J55,$U$6:$U$155,"Yes",$B$6:$B$155,"&gt;"&amp;B55)=0,1,0)),0)</f>
        <v/>
      </c>
      <c r="W55" s="22">
        <f>IFERROR(IF(A55="","",IF(OR(B55="",C55="",D55="",F55="",H55="",I55="",J55="",K55="",M55="",U55=""),"Missing Required Field",IF(C55&lt;B55,"Stay Date Before Shop Date",IF(AND(K55="Available",OR(L55="",L55&lt;=0)),"Available Rate Missing",IF(AND(K55&lt;&gt;"Available",L55&gt;0),"Rate Entered for Unavailable Room",IF(M55="Unknown","Review Included Charges","Ready")))))),"")</f>
        <v/>
      </c>
      <c r="X55" s="29" t="n"/>
    </row>
    <row r="56">
      <c r="A56" s="29" t="n"/>
      <c r="B56" s="54" t="n"/>
      <c r="C56" s="54" t="n"/>
      <c r="D56" s="31" t="n"/>
      <c r="E56" s="22">
        <f>IFERROR(IF(C56="","",TEXT(C56,"ddd")),"")</f>
        <v/>
      </c>
      <c r="F56" s="29" t="n"/>
      <c r="G56" s="22">
        <f>IFERROR(IF(F56="","",VLOOKUP(F56,'Setup'!$A$16:$E$115,2,FALSE)),"")</f>
        <v/>
      </c>
      <c r="H56" s="29" t="n"/>
      <c r="I56" s="29" t="n"/>
      <c r="J56" s="29" t="n"/>
      <c r="K56" s="29" t="n"/>
      <c r="L56" s="55" t="n"/>
      <c r="M56" s="29" t="n"/>
      <c r="N56" s="33">
        <f>IFERROR(IF(F56="","",VLOOKUP(F56,'Setup'!$A$16:$E$115,4,FALSE)),"")</f>
        <v/>
      </c>
      <c r="O56" s="50">
        <f>IFERROR(IF(F56="","",VLOOKUP(F56,'Setup'!$A$16:$E$115,5,FALSE)),"")</f>
        <v/>
      </c>
      <c r="P56" s="50">
        <f>IFERROR(IF(A56="","",IF(K56&lt;&gt;"Available","",IF(M56="Yes",L56,IF(L56="","",L56*(1+N56)+O56)))),"")</f>
        <v/>
      </c>
      <c r="Q56" s="31" t="n"/>
      <c r="R56" s="29" t="n"/>
      <c r="S56" s="29" t="n"/>
      <c r="T56" s="31" t="n"/>
      <c r="U56" s="31" t="n"/>
      <c r="V56" s="34">
        <f>IFERROR(IF(OR(A56="",B56="",C56="",F56="",H56="",I56="",J56="",U56&lt;&gt;"Yes"),0,IF(COUNTIFS($F$6:$F$155,F56,$C$6:$C$155,C56,$H$6:$H$155,H56,$I$6:$I$155,I56,$J$6:$J$155,J56,$U$6:$U$155,"Yes",$B$6:$B$155,"&gt;"&amp;B56)=0,1,0)),0)</f>
        <v/>
      </c>
      <c r="W56" s="22">
        <f>IFERROR(IF(A56="","",IF(OR(B56="",C56="",D56="",F56="",H56="",I56="",J56="",K56="",M56="",U56=""),"Missing Required Field",IF(C56&lt;B56,"Stay Date Before Shop Date",IF(AND(K56="Available",OR(L56="",L56&lt;=0)),"Available Rate Missing",IF(AND(K56&lt;&gt;"Available",L56&gt;0),"Rate Entered for Unavailable Room",IF(M56="Unknown","Review Included Charges","Ready")))))),"")</f>
        <v/>
      </c>
      <c r="X56" s="29" t="n"/>
    </row>
    <row r="57">
      <c r="A57" s="29" t="n"/>
      <c r="B57" s="54" t="n"/>
      <c r="C57" s="54" t="n"/>
      <c r="D57" s="31" t="n"/>
      <c r="E57" s="22">
        <f>IFERROR(IF(C57="","",TEXT(C57,"ddd")),"")</f>
        <v/>
      </c>
      <c r="F57" s="29" t="n"/>
      <c r="G57" s="22">
        <f>IFERROR(IF(F57="","",VLOOKUP(F57,'Setup'!$A$16:$E$115,2,FALSE)),"")</f>
        <v/>
      </c>
      <c r="H57" s="29" t="n"/>
      <c r="I57" s="29" t="n"/>
      <c r="J57" s="29" t="n"/>
      <c r="K57" s="29" t="n"/>
      <c r="L57" s="55" t="n"/>
      <c r="M57" s="29" t="n"/>
      <c r="N57" s="33">
        <f>IFERROR(IF(F57="","",VLOOKUP(F57,'Setup'!$A$16:$E$115,4,FALSE)),"")</f>
        <v/>
      </c>
      <c r="O57" s="50">
        <f>IFERROR(IF(F57="","",VLOOKUP(F57,'Setup'!$A$16:$E$115,5,FALSE)),"")</f>
        <v/>
      </c>
      <c r="P57" s="50">
        <f>IFERROR(IF(A57="","",IF(K57&lt;&gt;"Available","",IF(M57="Yes",L57,IF(L57="","",L57*(1+N57)+O57)))),"")</f>
        <v/>
      </c>
      <c r="Q57" s="31" t="n"/>
      <c r="R57" s="29" t="n"/>
      <c r="S57" s="29" t="n"/>
      <c r="T57" s="31" t="n"/>
      <c r="U57" s="31" t="n"/>
      <c r="V57" s="34">
        <f>IFERROR(IF(OR(A57="",B57="",C57="",F57="",H57="",I57="",J57="",U57&lt;&gt;"Yes"),0,IF(COUNTIFS($F$6:$F$155,F57,$C$6:$C$155,C57,$H$6:$H$155,H57,$I$6:$I$155,I57,$J$6:$J$155,J57,$U$6:$U$155,"Yes",$B$6:$B$155,"&gt;"&amp;B57)=0,1,0)),0)</f>
        <v/>
      </c>
      <c r="W57" s="22">
        <f>IFERROR(IF(A57="","",IF(OR(B57="",C57="",D57="",F57="",H57="",I57="",J57="",K57="",M57="",U57=""),"Missing Required Field",IF(C57&lt;B57,"Stay Date Before Shop Date",IF(AND(K57="Available",OR(L57="",L57&lt;=0)),"Available Rate Missing",IF(AND(K57&lt;&gt;"Available",L57&gt;0),"Rate Entered for Unavailable Room",IF(M57="Unknown","Review Included Charges","Ready")))))),"")</f>
        <v/>
      </c>
      <c r="X57" s="29" t="n"/>
    </row>
    <row r="58">
      <c r="A58" s="29" t="n"/>
      <c r="B58" s="54" t="n"/>
      <c r="C58" s="54" t="n"/>
      <c r="D58" s="31" t="n"/>
      <c r="E58" s="22">
        <f>IFERROR(IF(C58="","",TEXT(C58,"ddd")),"")</f>
        <v/>
      </c>
      <c r="F58" s="29" t="n"/>
      <c r="G58" s="22">
        <f>IFERROR(IF(F58="","",VLOOKUP(F58,'Setup'!$A$16:$E$115,2,FALSE)),"")</f>
        <v/>
      </c>
      <c r="H58" s="29" t="n"/>
      <c r="I58" s="29" t="n"/>
      <c r="J58" s="29" t="n"/>
      <c r="K58" s="29" t="n"/>
      <c r="L58" s="55" t="n"/>
      <c r="M58" s="29" t="n"/>
      <c r="N58" s="33">
        <f>IFERROR(IF(F58="","",VLOOKUP(F58,'Setup'!$A$16:$E$115,4,FALSE)),"")</f>
        <v/>
      </c>
      <c r="O58" s="50">
        <f>IFERROR(IF(F58="","",VLOOKUP(F58,'Setup'!$A$16:$E$115,5,FALSE)),"")</f>
        <v/>
      </c>
      <c r="P58" s="50">
        <f>IFERROR(IF(A58="","",IF(K58&lt;&gt;"Available","",IF(M58="Yes",L58,IF(L58="","",L58*(1+N58)+O58)))),"")</f>
        <v/>
      </c>
      <c r="Q58" s="31" t="n"/>
      <c r="R58" s="29" t="n"/>
      <c r="S58" s="29" t="n"/>
      <c r="T58" s="31" t="n"/>
      <c r="U58" s="31" t="n"/>
      <c r="V58" s="34">
        <f>IFERROR(IF(OR(A58="",B58="",C58="",F58="",H58="",I58="",J58="",U58&lt;&gt;"Yes"),0,IF(COUNTIFS($F$6:$F$155,F58,$C$6:$C$155,C58,$H$6:$H$155,H58,$I$6:$I$155,I58,$J$6:$J$155,J58,$U$6:$U$155,"Yes",$B$6:$B$155,"&gt;"&amp;B58)=0,1,0)),0)</f>
        <v/>
      </c>
      <c r="W58" s="22">
        <f>IFERROR(IF(A58="","",IF(OR(B58="",C58="",D58="",F58="",H58="",I58="",J58="",K58="",M58="",U58=""),"Missing Required Field",IF(C58&lt;B58,"Stay Date Before Shop Date",IF(AND(K58="Available",OR(L58="",L58&lt;=0)),"Available Rate Missing",IF(AND(K58&lt;&gt;"Available",L58&gt;0),"Rate Entered for Unavailable Room",IF(M58="Unknown","Review Included Charges","Ready")))))),"")</f>
        <v/>
      </c>
      <c r="X58" s="29" t="n"/>
    </row>
    <row r="59">
      <c r="A59" s="29" t="n"/>
      <c r="B59" s="54" t="n"/>
      <c r="C59" s="54" t="n"/>
      <c r="D59" s="31" t="n"/>
      <c r="E59" s="22">
        <f>IFERROR(IF(C59="","",TEXT(C59,"ddd")),"")</f>
        <v/>
      </c>
      <c r="F59" s="29" t="n"/>
      <c r="G59" s="22">
        <f>IFERROR(IF(F59="","",VLOOKUP(F59,'Setup'!$A$16:$E$115,2,FALSE)),"")</f>
        <v/>
      </c>
      <c r="H59" s="29" t="n"/>
      <c r="I59" s="29" t="n"/>
      <c r="J59" s="29" t="n"/>
      <c r="K59" s="29" t="n"/>
      <c r="L59" s="55" t="n"/>
      <c r="M59" s="29" t="n"/>
      <c r="N59" s="33">
        <f>IFERROR(IF(F59="","",VLOOKUP(F59,'Setup'!$A$16:$E$115,4,FALSE)),"")</f>
        <v/>
      </c>
      <c r="O59" s="50">
        <f>IFERROR(IF(F59="","",VLOOKUP(F59,'Setup'!$A$16:$E$115,5,FALSE)),"")</f>
        <v/>
      </c>
      <c r="P59" s="50">
        <f>IFERROR(IF(A59="","",IF(K59&lt;&gt;"Available","",IF(M59="Yes",L59,IF(L59="","",L59*(1+N59)+O59)))),"")</f>
        <v/>
      </c>
      <c r="Q59" s="31" t="n"/>
      <c r="R59" s="29" t="n"/>
      <c r="S59" s="29" t="n"/>
      <c r="T59" s="31" t="n"/>
      <c r="U59" s="31" t="n"/>
      <c r="V59" s="34">
        <f>IFERROR(IF(OR(A59="",B59="",C59="",F59="",H59="",I59="",J59="",U59&lt;&gt;"Yes"),0,IF(COUNTIFS($F$6:$F$155,F59,$C$6:$C$155,C59,$H$6:$H$155,H59,$I$6:$I$155,I59,$J$6:$J$155,J59,$U$6:$U$155,"Yes",$B$6:$B$155,"&gt;"&amp;B59)=0,1,0)),0)</f>
        <v/>
      </c>
      <c r="W59" s="22">
        <f>IFERROR(IF(A59="","",IF(OR(B59="",C59="",D59="",F59="",H59="",I59="",J59="",K59="",M59="",U59=""),"Missing Required Field",IF(C59&lt;B59,"Stay Date Before Shop Date",IF(AND(K59="Available",OR(L59="",L59&lt;=0)),"Available Rate Missing",IF(AND(K59&lt;&gt;"Available",L59&gt;0),"Rate Entered for Unavailable Room",IF(M59="Unknown","Review Included Charges","Ready")))))),"")</f>
        <v/>
      </c>
      <c r="X59" s="29" t="n"/>
    </row>
    <row r="60">
      <c r="A60" s="29" t="n"/>
      <c r="B60" s="54" t="n"/>
      <c r="C60" s="54" t="n"/>
      <c r="D60" s="31" t="n"/>
      <c r="E60" s="22">
        <f>IFERROR(IF(C60="","",TEXT(C60,"ddd")),"")</f>
        <v/>
      </c>
      <c r="F60" s="29" t="n"/>
      <c r="G60" s="22">
        <f>IFERROR(IF(F60="","",VLOOKUP(F60,'Setup'!$A$16:$E$115,2,FALSE)),"")</f>
        <v/>
      </c>
      <c r="H60" s="29" t="n"/>
      <c r="I60" s="29" t="n"/>
      <c r="J60" s="29" t="n"/>
      <c r="K60" s="29" t="n"/>
      <c r="L60" s="55" t="n"/>
      <c r="M60" s="29" t="n"/>
      <c r="N60" s="33">
        <f>IFERROR(IF(F60="","",VLOOKUP(F60,'Setup'!$A$16:$E$115,4,FALSE)),"")</f>
        <v/>
      </c>
      <c r="O60" s="50">
        <f>IFERROR(IF(F60="","",VLOOKUP(F60,'Setup'!$A$16:$E$115,5,FALSE)),"")</f>
        <v/>
      </c>
      <c r="P60" s="50">
        <f>IFERROR(IF(A60="","",IF(K60&lt;&gt;"Available","",IF(M60="Yes",L60,IF(L60="","",L60*(1+N60)+O60)))),"")</f>
        <v/>
      </c>
      <c r="Q60" s="31" t="n"/>
      <c r="R60" s="29" t="n"/>
      <c r="S60" s="29" t="n"/>
      <c r="T60" s="31" t="n"/>
      <c r="U60" s="31" t="n"/>
      <c r="V60" s="34">
        <f>IFERROR(IF(OR(A60="",B60="",C60="",F60="",H60="",I60="",J60="",U60&lt;&gt;"Yes"),0,IF(COUNTIFS($F$6:$F$155,F60,$C$6:$C$155,C60,$H$6:$H$155,H60,$I$6:$I$155,I60,$J$6:$J$155,J60,$U$6:$U$155,"Yes",$B$6:$B$155,"&gt;"&amp;B60)=0,1,0)),0)</f>
        <v/>
      </c>
      <c r="W60" s="22">
        <f>IFERROR(IF(A60="","",IF(OR(B60="",C60="",D60="",F60="",H60="",I60="",J60="",K60="",M60="",U60=""),"Missing Required Field",IF(C60&lt;B60,"Stay Date Before Shop Date",IF(AND(K60="Available",OR(L60="",L60&lt;=0)),"Available Rate Missing",IF(AND(K60&lt;&gt;"Available",L60&gt;0),"Rate Entered for Unavailable Room",IF(M60="Unknown","Review Included Charges","Ready")))))),"")</f>
        <v/>
      </c>
      <c r="X60" s="29" t="n"/>
    </row>
    <row r="61">
      <c r="A61" s="29" t="n"/>
      <c r="B61" s="54" t="n"/>
      <c r="C61" s="54" t="n"/>
      <c r="D61" s="31" t="n"/>
      <c r="E61" s="22">
        <f>IFERROR(IF(C61="","",TEXT(C61,"ddd")),"")</f>
        <v/>
      </c>
      <c r="F61" s="29" t="n"/>
      <c r="G61" s="22">
        <f>IFERROR(IF(F61="","",VLOOKUP(F61,'Setup'!$A$16:$E$115,2,FALSE)),"")</f>
        <v/>
      </c>
      <c r="H61" s="29" t="n"/>
      <c r="I61" s="29" t="n"/>
      <c r="J61" s="29" t="n"/>
      <c r="K61" s="29" t="n"/>
      <c r="L61" s="55" t="n"/>
      <c r="M61" s="29" t="n"/>
      <c r="N61" s="33">
        <f>IFERROR(IF(F61="","",VLOOKUP(F61,'Setup'!$A$16:$E$115,4,FALSE)),"")</f>
        <v/>
      </c>
      <c r="O61" s="50">
        <f>IFERROR(IF(F61="","",VLOOKUP(F61,'Setup'!$A$16:$E$115,5,FALSE)),"")</f>
        <v/>
      </c>
      <c r="P61" s="50">
        <f>IFERROR(IF(A61="","",IF(K61&lt;&gt;"Available","",IF(M61="Yes",L61,IF(L61="","",L61*(1+N61)+O61)))),"")</f>
        <v/>
      </c>
      <c r="Q61" s="31" t="n"/>
      <c r="R61" s="29" t="n"/>
      <c r="S61" s="29" t="n"/>
      <c r="T61" s="31" t="n"/>
      <c r="U61" s="31" t="n"/>
      <c r="V61" s="34">
        <f>IFERROR(IF(OR(A61="",B61="",C61="",F61="",H61="",I61="",J61="",U61&lt;&gt;"Yes"),0,IF(COUNTIFS($F$6:$F$155,F61,$C$6:$C$155,C61,$H$6:$H$155,H61,$I$6:$I$155,I61,$J$6:$J$155,J61,$U$6:$U$155,"Yes",$B$6:$B$155,"&gt;"&amp;B61)=0,1,0)),0)</f>
        <v/>
      </c>
      <c r="W61" s="22">
        <f>IFERROR(IF(A61="","",IF(OR(B61="",C61="",D61="",F61="",H61="",I61="",J61="",K61="",M61="",U61=""),"Missing Required Field",IF(C61&lt;B61,"Stay Date Before Shop Date",IF(AND(K61="Available",OR(L61="",L61&lt;=0)),"Available Rate Missing",IF(AND(K61&lt;&gt;"Available",L61&gt;0),"Rate Entered for Unavailable Room",IF(M61="Unknown","Review Included Charges","Ready")))))),"")</f>
        <v/>
      </c>
      <c r="X61" s="29" t="n"/>
    </row>
    <row r="62">
      <c r="A62" s="29" t="n"/>
      <c r="B62" s="54" t="n"/>
      <c r="C62" s="54" t="n"/>
      <c r="D62" s="31" t="n"/>
      <c r="E62" s="22">
        <f>IFERROR(IF(C62="","",TEXT(C62,"ddd")),"")</f>
        <v/>
      </c>
      <c r="F62" s="29" t="n"/>
      <c r="G62" s="22">
        <f>IFERROR(IF(F62="","",VLOOKUP(F62,'Setup'!$A$16:$E$115,2,FALSE)),"")</f>
        <v/>
      </c>
      <c r="H62" s="29" t="n"/>
      <c r="I62" s="29" t="n"/>
      <c r="J62" s="29" t="n"/>
      <c r="K62" s="29" t="n"/>
      <c r="L62" s="55" t="n"/>
      <c r="M62" s="29" t="n"/>
      <c r="N62" s="33">
        <f>IFERROR(IF(F62="","",VLOOKUP(F62,'Setup'!$A$16:$E$115,4,FALSE)),"")</f>
        <v/>
      </c>
      <c r="O62" s="50">
        <f>IFERROR(IF(F62="","",VLOOKUP(F62,'Setup'!$A$16:$E$115,5,FALSE)),"")</f>
        <v/>
      </c>
      <c r="P62" s="50">
        <f>IFERROR(IF(A62="","",IF(K62&lt;&gt;"Available","",IF(M62="Yes",L62,IF(L62="","",L62*(1+N62)+O62)))),"")</f>
        <v/>
      </c>
      <c r="Q62" s="31" t="n"/>
      <c r="R62" s="29" t="n"/>
      <c r="S62" s="29" t="n"/>
      <c r="T62" s="31" t="n"/>
      <c r="U62" s="31" t="n"/>
      <c r="V62" s="34">
        <f>IFERROR(IF(OR(A62="",B62="",C62="",F62="",H62="",I62="",J62="",U62&lt;&gt;"Yes"),0,IF(COUNTIFS($F$6:$F$155,F62,$C$6:$C$155,C62,$H$6:$H$155,H62,$I$6:$I$155,I62,$J$6:$J$155,J62,$U$6:$U$155,"Yes",$B$6:$B$155,"&gt;"&amp;B62)=0,1,0)),0)</f>
        <v/>
      </c>
      <c r="W62" s="22">
        <f>IFERROR(IF(A62="","",IF(OR(B62="",C62="",D62="",F62="",H62="",I62="",J62="",K62="",M62="",U62=""),"Missing Required Field",IF(C62&lt;B62,"Stay Date Before Shop Date",IF(AND(K62="Available",OR(L62="",L62&lt;=0)),"Available Rate Missing",IF(AND(K62&lt;&gt;"Available",L62&gt;0),"Rate Entered for Unavailable Room",IF(M62="Unknown","Review Included Charges","Ready")))))),"")</f>
        <v/>
      </c>
      <c r="X62" s="29" t="n"/>
    </row>
    <row r="63">
      <c r="A63" s="29" t="n"/>
      <c r="B63" s="54" t="n"/>
      <c r="C63" s="54" t="n"/>
      <c r="D63" s="31" t="n"/>
      <c r="E63" s="22">
        <f>IFERROR(IF(C63="","",TEXT(C63,"ddd")),"")</f>
        <v/>
      </c>
      <c r="F63" s="29" t="n"/>
      <c r="G63" s="22">
        <f>IFERROR(IF(F63="","",VLOOKUP(F63,'Setup'!$A$16:$E$115,2,FALSE)),"")</f>
        <v/>
      </c>
      <c r="H63" s="29" t="n"/>
      <c r="I63" s="29" t="n"/>
      <c r="J63" s="29" t="n"/>
      <c r="K63" s="29" t="n"/>
      <c r="L63" s="55" t="n"/>
      <c r="M63" s="29" t="n"/>
      <c r="N63" s="33">
        <f>IFERROR(IF(F63="","",VLOOKUP(F63,'Setup'!$A$16:$E$115,4,FALSE)),"")</f>
        <v/>
      </c>
      <c r="O63" s="50">
        <f>IFERROR(IF(F63="","",VLOOKUP(F63,'Setup'!$A$16:$E$115,5,FALSE)),"")</f>
        <v/>
      </c>
      <c r="P63" s="50">
        <f>IFERROR(IF(A63="","",IF(K63&lt;&gt;"Available","",IF(M63="Yes",L63,IF(L63="","",L63*(1+N63)+O63)))),"")</f>
        <v/>
      </c>
      <c r="Q63" s="31" t="n"/>
      <c r="R63" s="29" t="n"/>
      <c r="S63" s="29" t="n"/>
      <c r="T63" s="31" t="n"/>
      <c r="U63" s="31" t="n"/>
      <c r="V63" s="34">
        <f>IFERROR(IF(OR(A63="",B63="",C63="",F63="",H63="",I63="",J63="",U63&lt;&gt;"Yes"),0,IF(COUNTIFS($F$6:$F$155,F63,$C$6:$C$155,C63,$H$6:$H$155,H63,$I$6:$I$155,I63,$J$6:$J$155,J63,$U$6:$U$155,"Yes",$B$6:$B$155,"&gt;"&amp;B63)=0,1,0)),0)</f>
        <v/>
      </c>
      <c r="W63" s="22">
        <f>IFERROR(IF(A63="","",IF(OR(B63="",C63="",D63="",F63="",H63="",I63="",J63="",K63="",M63="",U63=""),"Missing Required Field",IF(C63&lt;B63,"Stay Date Before Shop Date",IF(AND(K63="Available",OR(L63="",L63&lt;=0)),"Available Rate Missing",IF(AND(K63&lt;&gt;"Available",L63&gt;0),"Rate Entered for Unavailable Room",IF(M63="Unknown","Review Included Charges","Ready")))))),"")</f>
        <v/>
      </c>
      <c r="X63" s="29" t="n"/>
    </row>
    <row r="64">
      <c r="A64" s="29" t="n"/>
      <c r="B64" s="54" t="n"/>
      <c r="C64" s="54" t="n"/>
      <c r="D64" s="31" t="n"/>
      <c r="E64" s="22">
        <f>IFERROR(IF(C64="","",TEXT(C64,"ddd")),"")</f>
        <v/>
      </c>
      <c r="F64" s="29" t="n"/>
      <c r="G64" s="22">
        <f>IFERROR(IF(F64="","",VLOOKUP(F64,'Setup'!$A$16:$E$115,2,FALSE)),"")</f>
        <v/>
      </c>
      <c r="H64" s="29" t="n"/>
      <c r="I64" s="29" t="n"/>
      <c r="J64" s="29" t="n"/>
      <c r="K64" s="29" t="n"/>
      <c r="L64" s="55" t="n"/>
      <c r="M64" s="29" t="n"/>
      <c r="N64" s="33">
        <f>IFERROR(IF(F64="","",VLOOKUP(F64,'Setup'!$A$16:$E$115,4,FALSE)),"")</f>
        <v/>
      </c>
      <c r="O64" s="50">
        <f>IFERROR(IF(F64="","",VLOOKUP(F64,'Setup'!$A$16:$E$115,5,FALSE)),"")</f>
        <v/>
      </c>
      <c r="P64" s="50">
        <f>IFERROR(IF(A64="","",IF(K64&lt;&gt;"Available","",IF(M64="Yes",L64,IF(L64="","",L64*(1+N64)+O64)))),"")</f>
        <v/>
      </c>
      <c r="Q64" s="31" t="n"/>
      <c r="R64" s="29" t="n"/>
      <c r="S64" s="29" t="n"/>
      <c r="T64" s="31" t="n"/>
      <c r="U64" s="31" t="n"/>
      <c r="V64" s="34">
        <f>IFERROR(IF(OR(A64="",B64="",C64="",F64="",H64="",I64="",J64="",U64&lt;&gt;"Yes"),0,IF(COUNTIFS($F$6:$F$155,F64,$C$6:$C$155,C64,$H$6:$H$155,H64,$I$6:$I$155,I64,$J$6:$J$155,J64,$U$6:$U$155,"Yes",$B$6:$B$155,"&gt;"&amp;B64)=0,1,0)),0)</f>
        <v/>
      </c>
      <c r="W64" s="22">
        <f>IFERROR(IF(A64="","",IF(OR(B64="",C64="",D64="",F64="",H64="",I64="",J64="",K64="",M64="",U64=""),"Missing Required Field",IF(C64&lt;B64,"Stay Date Before Shop Date",IF(AND(K64="Available",OR(L64="",L64&lt;=0)),"Available Rate Missing",IF(AND(K64&lt;&gt;"Available",L64&gt;0),"Rate Entered for Unavailable Room",IF(M64="Unknown","Review Included Charges","Ready")))))),"")</f>
        <v/>
      </c>
      <c r="X64" s="29" t="n"/>
    </row>
    <row r="65">
      <c r="A65" s="29" t="n"/>
      <c r="B65" s="54" t="n"/>
      <c r="C65" s="54" t="n"/>
      <c r="D65" s="31" t="n"/>
      <c r="E65" s="22">
        <f>IFERROR(IF(C65="","",TEXT(C65,"ddd")),"")</f>
        <v/>
      </c>
      <c r="F65" s="29" t="n"/>
      <c r="G65" s="22">
        <f>IFERROR(IF(F65="","",VLOOKUP(F65,'Setup'!$A$16:$E$115,2,FALSE)),"")</f>
        <v/>
      </c>
      <c r="H65" s="29" t="n"/>
      <c r="I65" s="29" t="n"/>
      <c r="J65" s="29" t="n"/>
      <c r="K65" s="29" t="n"/>
      <c r="L65" s="55" t="n"/>
      <c r="M65" s="29" t="n"/>
      <c r="N65" s="33">
        <f>IFERROR(IF(F65="","",VLOOKUP(F65,'Setup'!$A$16:$E$115,4,FALSE)),"")</f>
        <v/>
      </c>
      <c r="O65" s="50">
        <f>IFERROR(IF(F65="","",VLOOKUP(F65,'Setup'!$A$16:$E$115,5,FALSE)),"")</f>
        <v/>
      </c>
      <c r="P65" s="50">
        <f>IFERROR(IF(A65="","",IF(K65&lt;&gt;"Available","",IF(M65="Yes",L65,IF(L65="","",L65*(1+N65)+O65)))),"")</f>
        <v/>
      </c>
      <c r="Q65" s="31" t="n"/>
      <c r="R65" s="29" t="n"/>
      <c r="S65" s="29" t="n"/>
      <c r="T65" s="31" t="n"/>
      <c r="U65" s="31" t="n"/>
      <c r="V65" s="34">
        <f>IFERROR(IF(OR(A65="",B65="",C65="",F65="",H65="",I65="",J65="",U65&lt;&gt;"Yes"),0,IF(COUNTIFS($F$6:$F$155,F65,$C$6:$C$155,C65,$H$6:$H$155,H65,$I$6:$I$155,I65,$J$6:$J$155,J65,$U$6:$U$155,"Yes",$B$6:$B$155,"&gt;"&amp;B65)=0,1,0)),0)</f>
        <v/>
      </c>
      <c r="W65" s="22">
        <f>IFERROR(IF(A65="","",IF(OR(B65="",C65="",D65="",F65="",H65="",I65="",J65="",K65="",M65="",U65=""),"Missing Required Field",IF(C65&lt;B65,"Stay Date Before Shop Date",IF(AND(K65="Available",OR(L65="",L65&lt;=0)),"Available Rate Missing",IF(AND(K65&lt;&gt;"Available",L65&gt;0),"Rate Entered for Unavailable Room",IF(M65="Unknown","Review Included Charges","Ready")))))),"")</f>
        <v/>
      </c>
      <c r="X65" s="29" t="n"/>
    </row>
    <row r="66">
      <c r="A66" s="29" t="n"/>
      <c r="B66" s="54" t="n"/>
      <c r="C66" s="54" t="n"/>
      <c r="D66" s="31" t="n"/>
      <c r="E66" s="22">
        <f>IFERROR(IF(C66="","",TEXT(C66,"ddd")),"")</f>
        <v/>
      </c>
      <c r="F66" s="29" t="n"/>
      <c r="G66" s="22">
        <f>IFERROR(IF(F66="","",VLOOKUP(F66,'Setup'!$A$16:$E$115,2,FALSE)),"")</f>
        <v/>
      </c>
      <c r="H66" s="29" t="n"/>
      <c r="I66" s="29" t="n"/>
      <c r="J66" s="29" t="n"/>
      <c r="K66" s="29" t="n"/>
      <c r="L66" s="55" t="n"/>
      <c r="M66" s="29" t="n"/>
      <c r="N66" s="33">
        <f>IFERROR(IF(F66="","",VLOOKUP(F66,'Setup'!$A$16:$E$115,4,FALSE)),"")</f>
        <v/>
      </c>
      <c r="O66" s="50">
        <f>IFERROR(IF(F66="","",VLOOKUP(F66,'Setup'!$A$16:$E$115,5,FALSE)),"")</f>
        <v/>
      </c>
      <c r="P66" s="50">
        <f>IFERROR(IF(A66="","",IF(K66&lt;&gt;"Available","",IF(M66="Yes",L66,IF(L66="","",L66*(1+N66)+O66)))),"")</f>
        <v/>
      </c>
      <c r="Q66" s="31" t="n"/>
      <c r="R66" s="29" t="n"/>
      <c r="S66" s="29" t="n"/>
      <c r="T66" s="31" t="n"/>
      <c r="U66" s="31" t="n"/>
      <c r="V66" s="34">
        <f>IFERROR(IF(OR(A66="",B66="",C66="",F66="",H66="",I66="",J66="",U66&lt;&gt;"Yes"),0,IF(COUNTIFS($F$6:$F$155,F66,$C$6:$C$155,C66,$H$6:$H$155,H66,$I$6:$I$155,I66,$J$6:$J$155,J66,$U$6:$U$155,"Yes",$B$6:$B$155,"&gt;"&amp;B66)=0,1,0)),0)</f>
        <v/>
      </c>
      <c r="W66" s="22">
        <f>IFERROR(IF(A66="","",IF(OR(B66="",C66="",D66="",F66="",H66="",I66="",J66="",K66="",M66="",U66=""),"Missing Required Field",IF(C66&lt;B66,"Stay Date Before Shop Date",IF(AND(K66="Available",OR(L66="",L66&lt;=0)),"Available Rate Missing",IF(AND(K66&lt;&gt;"Available",L66&gt;0),"Rate Entered for Unavailable Room",IF(M66="Unknown","Review Included Charges","Ready")))))),"")</f>
        <v/>
      </c>
      <c r="X66" s="29" t="n"/>
    </row>
    <row r="67">
      <c r="A67" s="29" t="n"/>
      <c r="B67" s="54" t="n"/>
      <c r="C67" s="54" t="n"/>
      <c r="D67" s="31" t="n"/>
      <c r="E67" s="22">
        <f>IFERROR(IF(C67="","",TEXT(C67,"ddd")),"")</f>
        <v/>
      </c>
      <c r="F67" s="29" t="n"/>
      <c r="G67" s="22">
        <f>IFERROR(IF(F67="","",VLOOKUP(F67,'Setup'!$A$16:$E$115,2,FALSE)),"")</f>
        <v/>
      </c>
      <c r="H67" s="29" t="n"/>
      <c r="I67" s="29" t="n"/>
      <c r="J67" s="29" t="n"/>
      <c r="K67" s="29" t="n"/>
      <c r="L67" s="55" t="n"/>
      <c r="M67" s="29" t="n"/>
      <c r="N67" s="33">
        <f>IFERROR(IF(F67="","",VLOOKUP(F67,'Setup'!$A$16:$E$115,4,FALSE)),"")</f>
        <v/>
      </c>
      <c r="O67" s="50">
        <f>IFERROR(IF(F67="","",VLOOKUP(F67,'Setup'!$A$16:$E$115,5,FALSE)),"")</f>
        <v/>
      </c>
      <c r="P67" s="50">
        <f>IFERROR(IF(A67="","",IF(K67&lt;&gt;"Available","",IF(M67="Yes",L67,IF(L67="","",L67*(1+N67)+O67)))),"")</f>
        <v/>
      </c>
      <c r="Q67" s="31" t="n"/>
      <c r="R67" s="29" t="n"/>
      <c r="S67" s="29" t="n"/>
      <c r="T67" s="31" t="n"/>
      <c r="U67" s="31" t="n"/>
      <c r="V67" s="34">
        <f>IFERROR(IF(OR(A67="",B67="",C67="",F67="",H67="",I67="",J67="",U67&lt;&gt;"Yes"),0,IF(COUNTIFS($F$6:$F$155,F67,$C$6:$C$155,C67,$H$6:$H$155,H67,$I$6:$I$155,I67,$J$6:$J$155,J67,$U$6:$U$155,"Yes",$B$6:$B$155,"&gt;"&amp;B67)=0,1,0)),0)</f>
        <v/>
      </c>
      <c r="W67" s="22">
        <f>IFERROR(IF(A67="","",IF(OR(B67="",C67="",D67="",F67="",H67="",I67="",J67="",K67="",M67="",U67=""),"Missing Required Field",IF(C67&lt;B67,"Stay Date Before Shop Date",IF(AND(K67="Available",OR(L67="",L67&lt;=0)),"Available Rate Missing",IF(AND(K67&lt;&gt;"Available",L67&gt;0),"Rate Entered for Unavailable Room",IF(M67="Unknown","Review Included Charges","Ready")))))),"")</f>
        <v/>
      </c>
      <c r="X67" s="29" t="n"/>
    </row>
    <row r="68">
      <c r="A68" s="29" t="n"/>
      <c r="B68" s="54" t="n"/>
      <c r="C68" s="54" t="n"/>
      <c r="D68" s="31" t="n"/>
      <c r="E68" s="22">
        <f>IFERROR(IF(C68="","",TEXT(C68,"ddd")),"")</f>
        <v/>
      </c>
      <c r="F68" s="29" t="n"/>
      <c r="G68" s="22">
        <f>IFERROR(IF(F68="","",VLOOKUP(F68,'Setup'!$A$16:$E$115,2,FALSE)),"")</f>
        <v/>
      </c>
      <c r="H68" s="29" t="n"/>
      <c r="I68" s="29" t="n"/>
      <c r="J68" s="29" t="n"/>
      <c r="K68" s="29" t="n"/>
      <c r="L68" s="55" t="n"/>
      <c r="M68" s="29" t="n"/>
      <c r="N68" s="33">
        <f>IFERROR(IF(F68="","",VLOOKUP(F68,'Setup'!$A$16:$E$115,4,FALSE)),"")</f>
        <v/>
      </c>
      <c r="O68" s="50">
        <f>IFERROR(IF(F68="","",VLOOKUP(F68,'Setup'!$A$16:$E$115,5,FALSE)),"")</f>
        <v/>
      </c>
      <c r="P68" s="50">
        <f>IFERROR(IF(A68="","",IF(K68&lt;&gt;"Available","",IF(M68="Yes",L68,IF(L68="","",L68*(1+N68)+O68)))),"")</f>
        <v/>
      </c>
      <c r="Q68" s="31" t="n"/>
      <c r="R68" s="29" t="n"/>
      <c r="S68" s="29" t="n"/>
      <c r="T68" s="31" t="n"/>
      <c r="U68" s="31" t="n"/>
      <c r="V68" s="34">
        <f>IFERROR(IF(OR(A68="",B68="",C68="",F68="",H68="",I68="",J68="",U68&lt;&gt;"Yes"),0,IF(COUNTIFS($F$6:$F$155,F68,$C$6:$C$155,C68,$H$6:$H$155,H68,$I$6:$I$155,I68,$J$6:$J$155,J68,$U$6:$U$155,"Yes",$B$6:$B$155,"&gt;"&amp;B68)=0,1,0)),0)</f>
        <v/>
      </c>
      <c r="W68" s="22">
        <f>IFERROR(IF(A68="","",IF(OR(B68="",C68="",D68="",F68="",H68="",I68="",J68="",K68="",M68="",U68=""),"Missing Required Field",IF(C68&lt;B68,"Stay Date Before Shop Date",IF(AND(K68="Available",OR(L68="",L68&lt;=0)),"Available Rate Missing",IF(AND(K68&lt;&gt;"Available",L68&gt;0),"Rate Entered for Unavailable Room",IF(M68="Unknown","Review Included Charges","Ready")))))),"")</f>
        <v/>
      </c>
      <c r="X68" s="29" t="n"/>
    </row>
    <row r="69">
      <c r="A69" s="29" t="n"/>
      <c r="B69" s="54" t="n"/>
      <c r="C69" s="54" t="n"/>
      <c r="D69" s="31" t="n"/>
      <c r="E69" s="22">
        <f>IFERROR(IF(C69="","",TEXT(C69,"ddd")),"")</f>
        <v/>
      </c>
      <c r="F69" s="29" t="n"/>
      <c r="G69" s="22">
        <f>IFERROR(IF(F69="","",VLOOKUP(F69,'Setup'!$A$16:$E$115,2,FALSE)),"")</f>
        <v/>
      </c>
      <c r="H69" s="29" t="n"/>
      <c r="I69" s="29" t="n"/>
      <c r="J69" s="29" t="n"/>
      <c r="K69" s="29" t="n"/>
      <c r="L69" s="55" t="n"/>
      <c r="M69" s="29" t="n"/>
      <c r="N69" s="33">
        <f>IFERROR(IF(F69="","",VLOOKUP(F69,'Setup'!$A$16:$E$115,4,FALSE)),"")</f>
        <v/>
      </c>
      <c r="O69" s="50">
        <f>IFERROR(IF(F69="","",VLOOKUP(F69,'Setup'!$A$16:$E$115,5,FALSE)),"")</f>
        <v/>
      </c>
      <c r="P69" s="50">
        <f>IFERROR(IF(A69="","",IF(K69&lt;&gt;"Available","",IF(M69="Yes",L69,IF(L69="","",L69*(1+N69)+O69)))),"")</f>
        <v/>
      </c>
      <c r="Q69" s="31" t="n"/>
      <c r="R69" s="29" t="n"/>
      <c r="S69" s="29" t="n"/>
      <c r="T69" s="31" t="n"/>
      <c r="U69" s="31" t="n"/>
      <c r="V69" s="34">
        <f>IFERROR(IF(OR(A69="",B69="",C69="",F69="",H69="",I69="",J69="",U69&lt;&gt;"Yes"),0,IF(COUNTIFS($F$6:$F$155,F69,$C$6:$C$155,C69,$H$6:$H$155,H69,$I$6:$I$155,I69,$J$6:$J$155,J69,$U$6:$U$155,"Yes",$B$6:$B$155,"&gt;"&amp;B69)=0,1,0)),0)</f>
        <v/>
      </c>
      <c r="W69" s="22">
        <f>IFERROR(IF(A69="","",IF(OR(B69="",C69="",D69="",F69="",H69="",I69="",J69="",K69="",M69="",U69=""),"Missing Required Field",IF(C69&lt;B69,"Stay Date Before Shop Date",IF(AND(K69="Available",OR(L69="",L69&lt;=0)),"Available Rate Missing",IF(AND(K69&lt;&gt;"Available",L69&gt;0),"Rate Entered for Unavailable Room",IF(M69="Unknown","Review Included Charges","Ready")))))),"")</f>
        <v/>
      </c>
      <c r="X69" s="29" t="n"/>
    </row>
    <row r="70">
      <c r="A70" s="29" t="n"/>
      <c r="B70" s="54" t="n"/>
      <c r="C70" s="54" t="n"/>
      <c r="D70" s="31" t="n"/>
      <c r="E70" s="22">
        <f>IFERROR(IF(C70="","",TEXT(C70,"ddd")),"")</f>
        <v/>
      </c>
      <c r="F70" s="29" t="n"/>
      <c r="G70" s="22">
        <f>IFERROR(IF(F70="","",VLOOKUP(F70,'Setup'!$A$16:$E$115,2,FALSE)),"")</f>
        <v/>
      </c>
      <c r="H70" s="29" t="n"/>
      <c r="I70" s="29" t="n"/>
      <c r="J70" s="29" t="n"/>
      <c r="K70" s="29" t="n"/>
      <c r="L70" s="55" t="n"/>
      <c r="M70" s="29" t="n"/>
      <c r="N70" s="33">
        <f>IFERROR(IF(F70="","",VLOOKUP(F70,'Setup'!$A$16:$E$115,4,FALSE)),"")</f>
        <v/>
      </c>
      <c r="O70" s="50">
        <f>IFERROR(IF(F70="","",VLOOKUP(F70,'Setup'!$A$16:$E$115,5,FALSE)),"")</f>
        <v/>
      </c>
      <c r="P70" s="50">
        <f>IFERROR(IF(A70="","",IF(K70&lt;&gt;"Available","",IF(M70="Yes",L70,IF(L70="","",L70*(1+N70)+O70)))),"")</f>
        <v/>
      </c>
      <c r="Q70" s="31" t="n"/>
      <c r="R70" s="29" t="n"/>
      <c r="S70" s="29" t="n"/>
      <c r="T70" s="31" t="n"/>
      <c r="U70" s="31" t="n"/>
      <c r="V70" s="34">
        <f>IFERROR(IF(OR(A70="",B70="",C70="",F70="",H70="",I70="",J70="",U70&lt;&gt;"Yes"),0,IF(COUNTIFS($F$6:$F$155,F70,$C$6:$C$155,C70,$H$6:$H$155,H70,$I$6:$I$155,I70,$J$6:$J$155,J70,$U$6:$U$155,"Yes",$B$6:$B$155,"&gt;"&amp;B70)=0,1,0)),0)</f>
        <v/>
      </c>
      <c r="W70" s="22">
        <f>IFERROR(IF(A70="","",IF(OR(B70="",C70="",D70="",F70="",H70="",I70="",J70="",K70="",M70="",U70=""),"Missing Required Field",IF(C70&lt;B70,"Stay Date Before Shop Date",IF(AND(K70="Available",OR(L70="",L70&lt;=0)),"Available Rate Missing",IF(AND(K70&lt;&gt;"Available",L70&gt;0),"Rate Entered for Unavailable Room",IF(M70="Unknown","Review Included Charges","Ready")))))),"")</f>
        <v/>
      </c>
      <c r="X70" s="29" t="n"/>
    </row>
    <row r="71">
      <c r="A71" s="29" t="n"/>
      <c r="B71" s="54" t="n"/>
      <c r="C71" s="54" t="n"/>
      <c r="D71" s="31" t="n"/>
      <c r="E71" s="22">
        <f>IFERROR(IF(C71="","",TEXT(C71,"ddd")),"")</f>
        <v/>
      </c>
      <c r="F71" s="29" t="n"/>
      <c r="G71" s="22">
        <f>IFERROR(IF(F71="","",VLOOKUP(F71,'Setup'!$A$16:$E$115,2,FALSE)),"")</f>
        <v/>
      </c>
      <c r="H71" s="29" t="n"/>
      <c r="I71" s="29" t="n"/>
      <c r="J71" s="29" t="n"/>
      <c r="K71" s="29" t="n"/>
      <c r="L71" s="55" t="n"/>
      <c r="M71" s="29" t="n"/>
      <c r="N71" s="33">
        <f>IFERROR(IF(F71="","",VLOOKUP(F71,'Setup'!$A$16:$E$115,4,FALSE)),"")</f>
        <v/>
      </c>
      <c r="O71" s="50">
        <f>IFERROR(IF(F71="","",VLOOKUP(F71,'Setup'!$A$16:$E$115,5,FALSE)),"")</f>
        <v/>
      </c>
      <c r="P71" s="50">
        <f>IFERROR(IF(A71="","",IF(K71&lt;&gt;"Available","",IF(M71="Yes",L71,IF(L71="","",L71*(1+N71)+O71)))),"")</f>
        <v/>
      </c>
      <c r="Q71" s="31" t="n"/>
      <c r="R71" s="29" t="n"/>
      <c r="S71" s="29" t="n"/>
      <c r="T71" s="31" t="n"/>
      <c r="U71" s="31" t="n"/>
      <c r="V71" s="34">
        <f>IFERROR(IF(OR(A71="",B71="",C71="",F71="",H71="",I71="",J71="",U71&lt;&gt;"Yes"),0,IF(COUNTIFS($F$6:$F$155,F71,$C$6:$C$155,C71,$H$6:$H$155,H71,$I$6:$I$155,I71,$J$6:$J$155,J71,$U$6:$U$155,"Yes",$B$6:$B$155,"&gt;"&amp;B71)=0,1,0)),0)</f>
        <v/>
      </c>
      <c r="W71" s="22">
        <f>IFERROR(IF(A71="","",IF(OR(B71="",C71="",D71="",F71="",H71="",I71="",J71="",K71="",M71="",U71=""),"Missing Required Field",IF(C71&lt;B71,"Stay Date Before Shop Date",IF(AND(K71="Available",OR(L71="",L71&lt;=0)),"Available Rate Missing",IF(AND(K71&lt;&gt;"Available",L71&gt;0),"Rate Entered for Unavailable Room",IF(M71="Unknown","Review Included Charges","Ready")))))),"")</f>
        <v/>
      </c>
      <c r="X71" s="29" t="n"/>
    </row>
    <row r="72">
      <c r="A72" s="29" t="n"/>
      <c r="B72" s="54" t="n"/>
      <c r="C72" s="54" t="n"/>
      <c r="D72" s="31" t="n"/>
      <c r="E72" s="22">
        <f>IFERROR(IF(C72="","",TEXT(C72,"ddd")),"")</f>
        <v/>
      </c>
      <c r="F72" s="29" t="n"/>
      <c r="G72" s="22">
        <f>IFERROR(IF(F72="","",VLOOKUP(F72,'Setup'!$A$16:$E$115,2,FALSE)),"")</f>
        <v/>
      </c>
      <c r="H72" s="29" t="n"/>
      <c r="I72" s="29" t="n"/>
      <c r="J72" s="29" t="n"/>
      <c r="K72" s="29" t="n"/>
      <c r="L72" s="55" t="n"/>
      <c r="M72" s="29" t="n"/>
      <c r="N72" s="33">
        <f>IFERROR(IF(F72="","",VLOOKUP(F72,'Setup'!$A$16:$E$115,4,FALSE)),"")</f>
        <v/>
      </c>
      <c r="O72" s="50">
        <f>IFERROR(IF(F72="","",VLOOKUP(F72,'Setup'!$A$16:$E$115,5,FALSE)),"")</f>
        <v/>
      </c>
      <c r="P72" s="50">
        <f>IFERROR(IF(A72="","",IF(K72&lt;&gt;"Available","",IF(M72="Yes",L72,IF(L72="","",L72*(1+N72)+O72)))),"")</f>
        <v/>
      </c>
      <c r="Q72" s="31" t="n"/>
      <c r="R72" s="29" t="n"/>
      <c r="S72" s="29" t="n"/>
      <c r="T72" s="31" t="n"/>
      <c r="U72" s="31" t="n"/>
      <c r="V72" s="34">
        <f>IFERROR(IF(OR(A72="",B72="",C72="",F72="",H72="",I72="",J72="",U72&lt;&gt;"Yes"),0,IF(COUNTIFS($F$6:$F$155,F72,$C$6:$C$155,C72,$H$6:$H$155,H72,$I$6:$I$155,I72,$J$6:$J$155,J72,$U$6:$U$155,"Yes",$B$6:$B$155,"&gt;"&amp;B72)=0,1,0)),0)</f>
        <v/>
      </c>
      <c r="W72" s="22">
        <f>IFERROR(IF(A72="","",IF(OR(B72="",C72="",D72="",F72="",H72="",I72="",J72="",K72="",M72="",U72=""),"Missing Required Field",IF(C72&lt;B72,"Stay Date Before Shop Date",IF(AND(K72="Available",OR(L72="",L72&lt;=0)),"Available Rate Missing",IF(AND(K72&lt;&gt;"Available",L72&gt;0),"Rate Entered for Unavailable Room",IF(M72="Unknown","Review Included Charges","Ready")))))),"")</f>
        <v/>
      </c>
      <c r="X72" s="29" t="n"/>
    </row>
    <row r="73">
      <c r="A73" s="29" t="n"/>
      <c r="B73" s="54" t="n"/>
      <c r="C73" s="54" t="n"/>
      <c r="D73" s="31" t="n"/>
      <c r="E73" s="22">
        <f>IFERROR(IF(C73="","",TEXT(C73,"ddd")),"")</f>
        <v/>
      </c>
      <c r="F73" s="29" t="n"/>
      <c r="G73" s="22">
        <f>IFERROR(IF(F73="","",VLOOKUP(F73,'Setup'!$A$16:$E$115,2,FALSE)),"")</f>
        <v/>
      </c>
      <c r="H73" s="29" t="n"/>
      <c r="I73" s="29" t="n"/>
      <c r="J73" s="29" t="n"/>
      <c r="K73" s="29" t="n"/>
      <c r="L73" s="55" t="n"/>
      <c r="M73" s="29" t="n"/>
      <c r="N73" s="33">
        <f>IFERROR(IF(F73="","",VLOOKUP(F73,'Setup'!$A$16:$E$115,4,FALSE)),"")</f>
        <v/>
      </c>
      <c r="O73" s="50">
        <f>IFERROR(IF(F73="","",VLOOKUP(F73,'Setup'!$A$16:$E$115,5,FALSE)),"")</f>
        <v/>
      </c>
      <c r="P73" s="50">
        <f>IFERROR(IF(A73="","",IF(K73&lt;&gt;"Available","",IF(M73="Yes",L73,IF(L73="","",L73*(1+N73)+O73)))),"")</f>
        <v/>
      </c>
      <c r="Q73" s="31" t="n"/>
      <c r="R73" s="29" t="n"/>
      <c r="S73" s="29" t="n"/>
      <c r="T73" s="31" t="n"/>
      <c r="U73" s="31" t="n"/>
      <c r="V73" s="34">
        <f>IFERROR(IF(OR(A73="",B73="",C73="",F73="",H73="",I73="",J73="",U73&lt;&gt;"Yes"),0,IF(COUNTIFS($F$6:$F$155,F73,$C$6:$C$155,C73,$H$6:$H$155,H73,$I$6:$I$155,I73,$J$6:$J$155,J73,$U$6:$U$155,"Yes",$B$6:$B$155,"&gt;"&amp;B73)=0,1,0)),0)</f>
        <v/>
      </c>
      <c r="W73" s="22">
        <f>IFERROR(IF(A73="","",IF(OR(B73="",C73="",D73="",F73="",H73="",I73="",J73="",K73="",M73="",U73=""),"Missing Required Field",IF(C73&lt;B73,"Stay Date Before Shop Date",IF(AND(K73="Available",OR(L73="",L73&lt;=0)),"Available Rate Missing",IF(AND(K73&lt;&gt;"Available",L73&gt;0),"Rate Entered for Unavailable Room",IF(M73="Unknown","Review Included Charges","Ready")))))),"")</f>
        <v/>
      </c>
      <c r="X73" s="29" t="n"/>
    </row>
    <row r="74">
      <c r="A74" s="29" t="n"/>
      <c r="B74" s="54" t="n"/>
      <c r="C74" s="54" t="n"/>
      <c r="D74" s="31" t="n"/>
      <c r="E74" s="22">
        <f>IFERROR(IF(C74="","",TEXT(C74,"ddd")),"")</f>
        <v/>
      </c>
      <c r="F74" s="29" t="n"/>
      <c r="G74" s="22">
        <f>IFERROR(IF(F74="","",VLOOKUP(F74,'Setup'!$A$16:$E$115,2,FALSE)),"")</f>
        <v/>
      </c>
      <c r="H74" s="29" t="n"/>
      <c r="I74" s="29" t="n"/>
      <c r="J74" s="29" t="n"/>
      <c r="K74" s="29" t="n"/>
      <c r="L74" s="55" t="n"/>
      <c r="M74" s="29" t="n"/>
      <c r="N74" s="33">
        <f>IFERROR(IF(F74="","",VLOOKUP(F74,'Setup'!$A$16:$E$115,4,FALSE)),"")</f>
        <v/>
      </c>
      <c r="O74" s="50">
        <f>IFERROR(IF(F74="","",VLOOKUP(F74,'Setup'!$A$16:$E$115,5,FALSE)),"")</f>
        <v/>
      </c>
      <c r="P74" s="50">
        <f>IFERROR(IF(A74="","",IF(K74&lt;&gt;"Available","",IF(M74="Yes",L74,IF(L74="","",L74*(1+N74)+O74)))),"")</f>
        <v/>
      </c>
      <c r="Q74" s="31" t="n"/>
      <c r="R74" s="29" t="n"/>
      <c r="S74" s="29" t="n"/>
      <c r="T74" s="31" t="n"/>
      <c r="U74" s="31" t="n"/>
      <c r="V74" s="34">
        <f>IFERROR(IF(OR(A74="",B74="",C74="",F74="",H74="",I74="",J74="",U74&lt;&gt;"Yes"),0,IF(COUNTIFS($F$6:$F$155,F74,$C$6:$C$155,C74,$H$6:$H$155,H74,$I$6:$I$155,I74,$J$6:$J$155,J74,$U$6:$U$155,"Yes",$B$6:$B$155,"&gt;"&amp;B74)=0,1,0)),0)</f>
        <v/>
      </c>
      <c r="W74" s="22">
        <f>IFERROR(IF(A74="","",IF(OR(B74="",C74="",D74="",F74="",H74="",I74="",J74="",K74="",M74="",U74=""),"Missing Required Field",IF(C74&lt;B74,"Stay Date Before Shop Date",IF(AND(K74="Available",OR(L74="",L74&lt;=0)),"Available Rate Missing",IF(AND(K74&lt;&gt;"Available",L74&gt;0),"Rate Entered for Unavailable Room",IF(M74="Unknown","Review Included Charges","Ready")))))),"")</f>
        <v/>
      </c>
      <c r="X74" s="29" t="n"/>
    </row>
    <row r="75">
      <c r="A75" s="29" t="n"/>
      <c r="B75" s="54" t="n"/>
      <c r="C75" s="54" t="n"/>
      <c r="D75" s="31" t="n"/>
      <c r="E75" s="22">
        <f>IFERROR(IF(C75="","",TEXT(C75,"ddd")),"")</f>
        <v/>
      </c>
      <c r="F75" s="29" t="n"/>
      <c r="G75" s="22">
        <f>IFERROR(IF(F75="","",VLOOKUP(F75,'Setup'!$A$16:$E$115,2,FALSE)),"")</f>
        <v/>
      </c>
      <c r="H75" s="29" t="n"/>
      <c r="I75" s="29" t="n"/>
      <c r="J75" s="29" t="n"/>
      <c r="K75" s="29" t="n"/>
      <c r="L75" s="55" t="n"/>
      <c r="M75" s="29" t="n"/>
      <c r="N75" s="33">
        <f>IFERROR(IF(F75="","",VLOOKUP(F75,'Setup'!$A$16:$E$115,4,FALSE)),"")</f>
        <v/>
      </c>
      <c r="O75" s="50">
        <f>IFERROR(IF(F75="","",VLOOKUP(F75,'Setup'!$A$16:$E$115,5,FALSE)),"")</f>
        <v/>
      </c>
      <c r="P75" s="50">
        <f>IFERROR(IF(A75="","",IF(K75&lt;&gt;"Available","",IF(M75="Yes",L75,IF(L75="","",L75*(1+N75)+O75)))),"")</f>
        <v/>
      </c>
      <c r="Q75" s="31" t="n"/>
      <c r="R75" s="29" t="n"/>
      <c r="S75" s="29" t="n"/>
      <c r="T75" s="31" t="n"/>
      <c r="U75" s="31" t="n"/>
      <c r="V75" s="34">
        <f>IFERROR(IF(OR(A75="",B75="",C75="",F75="",H75="",I75="",J75="",U75&lt;&gt;"Yes"),0,IF(COUNTIFS($F$6:$F$155,F75,$C$6:$C$155,C75,$H$6:$H$155,H75,$I$6:$I$155,I75,$J$6:$J$155,J75,$U$6:$U$155,"Yes",$B$6:$B$155,"&gt;"&amp;B75)=0,1,0)),0)</f>
        <v/>
      </c>
      <c r="W75" s="22">
        <f>IFERROR(IF(A75="","",IF(OR(B75="",C75="",D75="",F75="",H75="",I75="",J75="",K75="",M75="",U75=""),"Missing Required Field",IF(C75&lt;B75,"Stay Date Before Shop Date",IF(AND(K75="Available",OR(L75="",L75&lt;=0)),"Available Rate Missing",IF(AND(K75&lt;&gt;"Available",L75&gt;0),"Rate Entered for Unavailable Room",IF(M75="Unknown","Review Included Charges","Ready")))))),"")</f>
        <v/>
      </c>
      <c r="X75" s="29" t="n"/>
    </row>
    <row r="76">
      <c r="A76" s="29" t="n"/>
      <c r="B76" s="54" t="n"/>
      <c r="C76" s="54" t="n"/>
      <c r="D76" s="31" t="n"/>
      <c r="E76" s="22">
        <f>IFERROR(IF(C76="","",TEXT(C76,"ddd")),"")</f>
        <v/>
      </c>
      <c r="F76" s="29" t="n"/>
      <c r="G76" s="22">
        <f>IFERROR(IF(F76="","",VLOOKUP(F76,'Setup'!$A$16:$E$115,2,FALSE)),"")</f>
        <v/>
      </c>
      <c r="H76" s="29" t="n"/>
      <c r="I76" s="29" t="n"/>
      <c r="J76" s="29" t="n"/>
      <c r="K76" s="29" t="n"/>
      <c r="L76" s="55" t="n"/>
      <c r="M76" s="29" t="n"/>
      <c r="N76" s="33">
        <f>IFERROR(IF(F76="","",VLOOKUP(F76,'Setup'!$A$16:$E$115,4,FALSE)),"")</f>
        <v/>
      </c>
      <c r="O76" s="50">
        <f>IFERROR(IF(F76="","",VLOOKUP(F76,'Setup'!$A$16:$E$115,5,FALSE)),"")</f>
        <v/>
      </c>
      <c r="P76" s="50">
        <f>IFERROR(IF(A76="","",IF(K76&lt;&gt;"Available","",IF(M76="Yes",L76,IF(L76="","",L76*(1+N76)+O76)))),"")</f>
        <v/>
      </c>
      <c r="Q76" s="31" t="n"/>
      <c r="R76" s="29" t="n"/>
      <c r="S76" s="29" t="n"/>
      <c r="T76" s="31" t="n"/>
      <c r="U76" s="31" t="n"/>
      <c r="V76" s="34">
        <f>IFERROR(IF(OR(A76="",B76="",C76="",F76="",H76="",I76="",J76="",U76&lt;&gt;"Yes"),0,IF(COUNTIFS($F$6:$F$155,F76,$C$6:$C$155,C76,$H$6:$H$155,H76,$I$6:$I$155,I76,$J$6:$J$155,J76,$U$6:$U$155,"Yes",$B$6:$B$155,"&gt;"&amp;B76)=0,1,0)),0)</f>
        <v/>
      </c>
      <c r="W76" s="22">
        <f>IFERROR(IF(A76="","",IF(OR(B76="",C76="",D76="",F76="",H76="",I76="",J76="",K76="",M76="",U76=""),"Missing Required Field",IF(C76&lt;B76,"Stay Date Before Shop Date",IF(AND(K76="Available",OR(L76="",L76&lt;=0)),"Available Rate Missing",IF(AND(K76&lt;&gt;"Available",L76&gt;0),"Rate Entered for Unavailable Room",IF(M76="Unknown","Review Included Charges","Ready")))))),"")</f>
        <v/>
      </c>
      <c r="X76" s="29" t="n"/>
    </row>
    <row r="77">
      <c r="A77" s="29" t="n"/>
      <c r="B77" s="54" t="n"/>
      <c r="C77" s="54" t="n"/>
      <c r="D77" s="31" t="n"/>
      <c r="E77" s="22">
        <f>IFERROR(IF(C77="","",TEXT(C77,"ddd")),"")</f>
        <v/>
      </c>
      <c r="F77" s="29" t="n"/>
      <c r="G77" s="22">
        <f>IFERROR(IF(F77="","",VLOOKUP(F77,'Setup'!$A$16:$E$115,2,FALSE)),"")</f>
        <v/>
      </c>
      <c r="H77" s="29" t="n"/>
      <c r="I77" s="29" t="n"/>
      <c r="J77" s="29" t="n"/>
      <c r="K77" s="29" t="n"/>
      <c r="L77" s="55" t="n"/>
      <c r="M77" s="29" t="n"/>
      <c r="N77" s="33">
        <f>IFERROR(IF(F77="","",VLOOKUP(F77,'Setup'!$A$16:$E$115,4,FALSE)),"")</f>
        <v/>
      </c>
      <c r="O77" s="50">
        <f>IFERROR(IF(F77="","",VLOOKUP(F77,'Setup'!$A$16:$E$115,5,FALSE)),"")</f>
        <v/>
      </c>
      <c r="P77" s="50">
        <f>IFERROR(IF(A77="","",IF(K77&lt;&gt;"Available","",IF(M77="Yes",L77,IF(L77="","",L77*(1+N77)+O77)))),"")</f>
        <v/>
      </c>
      <c r="Q77" s="31" t="n"/>
      <c r="R77" s="29" t="n"/>
      <c r="S77" s="29" t="n"/>
      <c r="T77" s="31" t="n"/>
      <c r="U77" s="31" t="n"/>
      <c r="V77" s="34">
        <f>IFERROR(IF(OR(A77="",B77="",C77="",F77="",H77="",I77="",J77="",U77&lt;&gt;"Yes"),0,IF(COUNTIFS($F$6:$F$155,F77,$C$6:$C$155,C77,$H$6:$H$155,H77,$I$6:$I$155,I77,$J$6:$J$155,J77,$U$6:$U$155,"Yes",$B$6:$B$155,"&gt;"&amp;B77)=0,1,0)),0)</f>
        <v/>
      </c>
      <c r="W77" s="22">
        <f>IFERROR(IF(A77="","",IF(OR(B77="",C77="",D77="",F77="",H77="",I77="",J77="",K77="",M77="",U77=""),"Missing Required Field",IF(C77&lt;B77,"Stay Date Before Shop Date",IF(AND(K77="Available",OR(L77="",L77&lt;=0)),"Available Rate Missing",IF(AND(K77&lt;&gt;"Available",L77&gt;0),"Rate Entered for Unavailable Room",IF(M77="Unknown","Review Included Charges","Ready")))))),"")</f>
        <v/>
      </c>
      <c r="X77" s="29" t="n"/>
    </row>
    <row r="78">
      <c r="A78" s="29" t="n"/>
      <c r="B78" s="54" t="n"/>
      <c r="C78" s="54" t="n"/>
      <c r="D78" s="31" t="n"/>
      <c r="E78" s="22">
        <f>IFERROR(IF(C78="","",TEXT(C78,"ddd")),"")</f>
        <v/>
      </c>
      <c r="F78" s="29" t="n"/>
      <c r="G78" s="22">
        <f>IFERROR(IF(F78="","",VLOOKUP(F78,'Setup'!$A$16:$E$115,2,FALSE)),"")</f>
        <v/>
      </c>
      <c r="H78" s="29" t="n"/>
      <c r="I78" s="29" t="n"/>
      <c r="J78" s="29" t="n"/>
      <c r="K78" s="29" t="n"/>
      <c r="L78" s="55" t="n"/>
      <c r="M78" s="29" t="n"/>
      <c r="N78" s="33">
        <f>IFERROR(IF(F78="","",VLOOKUP(F78,'Setup'!$A$16:$E$115,4,FALSE)),"")</f>
        <v/>
      </c>
      <c r="O78" s="50">
        <f>IFERROR(IF(F78="","",VLOOKUP(F78,'Setup'!$A$16:$E$115,5,FALSE)),"")</f>
        <v/>
      </c>
      <c r="P78" s="50">
        <f>IFERROR(IF(A78="","",IF(K78&lt;&gt;"Available","",IF(M78="Yes",L78,IF(L78="","",L78*(1+N78)+O78)))),"")</f>
        <v/>
      </c>
      <c r="Q78" s="31" t="n"/>
      <c r="R78" s="29" t="n"/>
      <c r="S78" s="29" t="n"/>
      <c r="T78" s="31" t="n"/>
      <c r="U78" s="31" t="n"/>
      <c r="V78" s="34">
        <f>IFERROR(IF(OR(A78="",B78="",C78="",F78="",H78="",I78="",J78="",U78&lt;&gt;"Yes"),0,IF(COUNTIFS($F$6:$F$155,F78,$C$6:$C$155,C78,$H$6:$H$155,H78,$I$6:$I$155,I78,$J$6:$J$155,J78,$U$6:$U$155,"Yes",$B$6:$B$155,"&gt;"&amp;B78)=0,1,0)),0)</f>
        <v/>
      </c>
      <c r="W78" s="22">
        <f>IFERROR(IF(A78="","",IF(OR(B78="",C78="",D78="",F78="",H78="",I78="",J78="",K78="",M78="",U78=""),"Missing Required Field",IF(C78&lt;B78,"Stay Date Before Shop Date",IF(AND(K78="Available",OR(L78="",L78&lt;=0)),"Available Rate Missing",IF(AND(K78&lt;&gt;"Available",L78&gt;0),"Rate Entered for Unavailable Room",IF(M78="Unknown","Review Included Charges","Ready")))))),"")</f>
        <v/>
      </c>
      <c r="X78" s="29" t="n"/>
    </row>
    <row r="79">
      <c r="A79" s="29" t="n"/>
      <c r="B79" s="54" t="n"/>
      <c r="C79" s="54" t="n"/>
      <c r="D79" s="31" t="n"/>
      <c r="E79" s="22">
        <f>IFERROR(IF(C79="","",TEXT(C79,"ddd")),"")</f>
        <v/>
      </c>
      <c r="F79" s="29" t="n"/>
      <c r="G79" s="22">
        <f>IFERROR(IF(F79="","",VLOOKUP(F79,'Setup'!$A$16:$E$115,2,FALSE)),"")</f>
        <v/>
      </c>
      <c r="H79" s="29" t="n"/>
      <c r="I79" s="29" t="n"/>
      <c r="J79" s="29" t="n"/>
      <c r="K79" s="29" t="n"/>
      <c r="L79" s="55" t="n"/>
      <c r="M79" s="29" t="n"/>
      <c r="N79" s="33">
        <f>IFERROR(IF(F79="","",VLOOKUP(F79,'Setup'!$A$16:$E$115,4,FALSE)),"")</f>
        <v/>
      </c>
      <c r="O79" s="50">
        <f>IFERROR(IF(F79="","",VLOOKUP(F79,'Setup'!$A$16:$E$115,5,FALSE)),"")</f>
        <v/>
      </c>
      <c r="P79" s="50">
        <f>IFERROR(IF(A79="","",IF(K79&lt;&gt;"Available","",IF(M79="Yes",L79,IF(L79="","",L79*(1+N79)+O79)))),"")</f>
        <v/>
      </c>
      <c r="Q79" s="31" t="n"/>
      <c r="R79" s="29" t="n"/>
      <c r="S79" s="29" t="n"/>
      <c r="T79" s="31" t="n"/>
      <c r="U79" s="31" t="n"/>
      <c r="V79" s="34">
        <f>IFERROR(IF(OR(A79="",B79="",C79="",F79="",H79="",I79="",J79="",U79&lt;&gt;"Yes"),0,IF(COUNTIFS($F$6:$F$155,F79,$C$6:$C$155,C79,$H$6:$H$155,H79,$I$6:$I$155,I79,$J$6:$J$155,J79,$U$6:$U$155,"Yes",$B$6:$B$155,"&gt;"&amp;B79)=0,1,0)),0)</f>
        <v/>
      </c>
      <c r="W79" s="22">
        <f>IFERROR(IF(A79="","",IF(OR(B79="",C79="",D79="",F79="",H79="",I79="",J79="",K79="",M79="",U79=""),"Missing Required Field",IF(C79&lt;B79,"Stay Date Before Shop Date",IF(AND(K79="Available",OR(L79="",L79&lt;=0)),"Available Rate Missing",IF(AND(K79&lt;&gt;"Available",L79&gt;0),"Rate Entered for Unavailable Room",IF(M79="Unknown","Review Included Charges","Ready")))))),"")</f>
        <v/>
      </c>
      <c r="X79" s="29" t="n"/>
    </row>
    <row r="80">
      <c r="A80" s="29" t="n"/>
      <c r="B80" s="54" t="n"/>
      <c r="C80" s="54" t="n"/>
      <c r="D80" s="31" t="n"/>
      <c r="E80" s="22">
        <f>IFERROR(IF(C80="","",TEXT(C80,"ddd")),"")</f>
        <v/>
      </c>
      <c r="F80" s="29" t="n"/>
      <c r="G80" s="22">
        <f>IFERROR(IF(F80="","",VLOOKUP(F80,'Setup'!$A$16:$E$115,2,FALSE)),"")</f>
        <v/>
      </c>
      <c r="H80" s="29" t="n"/>
      <c r="I80" s="29" t="n"/>
      <c r="J80" s="29" t="n"/>
      <c r="K80" s="29" t="n"/>
      <c r="L80" s="55" t="n"/>
      <c r="M80" s="29" t="n"/>
      <c r="N80" s="33">
        <f>IFERROR(IF(F80="","",VLOOKUP(F80,'Setup'!$A$16:$E$115,4,FALSE)),"")</f>
        <v/>
      </c>
      <c r="O80" s="50">
        <f>IFERROR(IF(F80="","",VLOOKUP(F80,'Setup'!$A$16:$E$115,5,FALSE)),"")</f>
        <v/>
      </c>
      <c r="P80" s="50">
        <f>IFERROR(IF(A80="","",IF(K80&lt;&gt;"Available","",IF(M80="Yes",L80,IF(L80="","",L80*(1+N80)+O80)))),"")</f>
        <v/>
      </c>
      <c r="Q80" s="31" t="n"/>
      <c r="R80" s="29" t="n"/>
      <c r="S80" s="29" t="n"/>
      <c r="T80" s="31" t="n"/>
      <c r="U80" s="31" t="n"/>
      <c r="V80" s="34">
        <f>IFERROR(IF(OR(A80="",B80="",C80="",F80="",H80="",I80="",J80="",U80&lt;&gt;"Yes"),0,IF(COUNTIFS($F$6:$F$155,F80,$C$6:$C$155,C80,$H$6:$H$155,H80,$I$6:$I$155,I80,$J$6:$J$155,J80,$U$6:$U$155,"Yes",$B$6:$B$155,"&gt;"&amp;B80)=0,1,0)),0)</f>
        <v/>
      </c>
      <c r="W80" s="22">
        <f>IFERROR(IF(A80="","",IF(OR(B80="",C80="",D80="",F80="",H80="",I80="",J80="",K80="",M80="",U80=""),"Missing Required Field",IF(C80&lt;B80,"Stay Date Before Shop Date",IF(AND(K80="Available",OR(L80="",L80&lt;=0)),"Available Rate Missing",IF(AND(K80&lt;&gt;"Available",L80&gt;0),"Rate Entered for Unavailable Room",IF(M80="Unknown","Review Included Charges","Ready")))))),"")</f>
        <v/>
      </c>
      <c r="X80" s="29" t="n"/>
    </row>
    <row r="81">
      <c r="A81" s="29" t="n"/>
      <c r="B81" s="54" t="n"/>
      <c r="C81" s="54" t="n"/>
      <c r="D81" s="31" t="n"/>
      <c r="E81" s="22">
        <f>IFERROR(IF(C81="","",TEXT(C81,"ddd")),"")</f>
        <v/>
      </c>
      <c r="F81" s="29" t="n"/>
      <c r="G81" s="22">
        <f>IFERROR(IF(F81="","",VLOOKUP(F81,'Setup'!$A$16:$E$115,2,FALSE)),"")</f>
        <v/>
      </c>
      <c r="H81" s="29" t="n"/>
      <c r="I81" s="29" t="n"/>
      <c r="J81" s="29" t="n"/>
      <c r="K81" s="29" t="n"/>
      <c r="L81" s="55" t="n"/>
      <c r="M81" s="29" t="n"/>
      <c r="N81" s="33">
        <f>IFERROR(IF(F81="","",VLOOKUP(F81,'Setup'!$A$16:$E$115,4,FALSE)),"")</f>
        <v/>
      </c>
      <c r="O81" s="50">
        <f>IFERROR(IF(F81="","",VLOOKUP(F81,'Setup'!$A$16:$E$115,5,FALSE)),"")</f>
        <v/>
      </c>
      <c r="P81" s="50">
        <f>IFERROR(IF(A81="","",IF(K81&lt;&gt;"Available","",IF(M81="Yes",L81,IF(L81="","",L81*(1+N81)+O81)))),"")</f>
        <v/>
      </c>
      <c r="Q81" s="31" t="n"/>
      <c r="R81" s="29" t="n"/>
      <c r="S81" s="29" t="n"/>
      <c r="T81" s="31" t="n"/>
      <c r="U81" s="31" t="n"/>
      <c r="V81" s="34">
        <f>IFERROR(IF(OR(A81="",B81="",C81="",F81="",H81="",I81="",J81="",U81&lt;&gt;"Yes"),0,IF(COUNTIFS($F$6:$F$155,F81,$C$6:$C$155,C81,$H$6:$H$155,H81,$I$6:$I$155,I81,$J$6:$J$155,J81,$U$6:$U$155,"Yes",$B$6:$B$155,"&gt;"&amp;B81)=0,1,0)),0)</f>
        <v/>
      </c>
      <c r="W81" s="22">
        <f>IFERROR(IF(A81="","",IF(OR(B81="",C81="",D81="",F81="",H81="",I81="",J81="",K81="",M81="",U81=""),"Missing Required Field",IF(C81&lt;B81,"Stay Date Before Shop Date",IF(AND(K81="Available",OR(L81="",L81&lt;=0)),"Available Rate Missing",IF(AND(K81&lt;&gt;"Available",L81&gt;0),"Rate Entered for Unavailable Room",IF(M81="Unknown","Review Included Charges","Ready")))))),"")</f>
        <v/>
      </c>
      <c r="X81" s="29" t="n"/>
    </row>
    <row r="82">
      <c r="A82" s="29" t="n"/>
      <c r="B82" s="54" t="n"/>
      <c r="C82" s="54" t="n"/>
      <c r="D82" s="31" t="n"/>
      <c r="E82" s="22">
        <f>IFERROR(IF(C82="","",TEXT(C82,"ddd")),"")</f>
        <v/>
      </c>
      <c r="F82" s="29" t="n"/>
      <c r="G82" s="22">
        <f>IFERROR(IF(F82="","",VLOOKUP(F82,'Setup'!$A$16:$E$115,2,FALSE)),"")</f>
        <v/>
      </c>
      <c r="H82" s="29" t="n"/>
      <c r="I82" s="29" t="n"/>
      <c r="J82" s="29" t="n"/>
      <c r="K82" s="29" t="n"/>
      <c r="L82" s="55" t="n"/>
      <c r="M82" s="29" t="n"/>
      <c r="N82" s="33">
        <f>IFERROR(IF(F82="","",VLOOKUP(F82,'Setup'!$A$16:$E$115,4,FALSE)),"")</f>
        <v/>
      </c>
      <c r="O82" s="50">
        <f>IFERROR(IF(F82="","",VLOOKUP(F82,'Setup'!$A$16:$E$115,5,FALSE)),"")</f>
        <v/>
      </c>
      <c r="P82" s="50">
        <f>IFERROR(IF(A82="","",IF(K82&lt;&gt;"Available","",IF(M82="Yes",L82,IF(L82="","",L82*(1+N82)+O82)))),"")</f>
        <v/>
      </c>
      <c r="Q82" s="31" t="n"/>
      <c r="R82" s="29" t="n"/>
      <c r="S82" s="29" t="n"/>
      <c r="T82" s="31" t="n"/>
      <c r="U82" s="31" t="n"/>
      <c r="V82" s="34">
        <f>IFERROR(IF(OR(A82="",B82="",C82="",F82="",H82="",I82="",J82="",U82&lt;&gt;"Yes"),0,IF(COUNTIFS($F$6:$F$155,F82,$C$6:$C$155,C82,$H$6:$H$155,H82,$I$6:$I$155,I82,$J$6:$J$155,J82,$U$6:$U$155,"Yes",$B$6:$B$155,"&gt;"&amp;B82)=0,1,0)),0)</f>
        <v/>
      </c>
      <c r="W82" s="22">
        <f>IFERROR(IF(A82="","",IF(OR(B82="",C82="",D82="",F82="",H82="",I82="",J82="",K82="",M82="",U82=""),"Missing Required Field",IF(C82&lt;B82,"Stay Date Before Shop Date",IF(AND(K82="Available",OR(L82="",L82&lt;=0)),"Available Rate Missing",IF(AND(K82&lt;&gt;"Available",L82&gt;0),"Rate Entered for Unavailable Room",IF(M82="Unknown","Review Included Charges","Ready")))))),"")</f>
        <v/>
      </c>
      <c r="X82" s="29" t="n"/>
    </row>
    <row r="83">
      <c r="A83" s="29" t="n"/>
      <c r="B83" s="54" t="n"/>
      <c r="C83" s="54" t="n"/>
      <c r="D83" s="31" t="n"/>
      <c r="E83" s="22">
        <f>IFERROR(IF(C83="","",TEXT(C83,"ddd")),"")</f>
        <v/>
      </c>
      <c r="F83" s="29" t="n"/>
      <c r="G83" s="22">
        <f>IFERROR(IF(F83="","",VLOOKUP(F83,'Setup'!$A$16:$E$115,2,FALSE)),"")</f>
        <v/>
      </c>
      <c r="H83" s="29" t="n"/>
      <c r="I83" s="29" t="n"/>
      <c r="J83" s="29" t="n"/>
      <c r="K83" s="29" t="n"/>
      <c r="L83" s="55" t="n"/>
      <c r="M83" s="29" t="n"/>
      <c r="N83" s="33">
        <f>IFERROR(IF(F83="","",VLOOKUP(F83,'Setup'!$A$16:$E$115,4,FALSE)),"")</f>
        <v/>
      </c>
      <c r="O83" s="50">
        <f>IFERROR(IF(F83="","",VLOOKUP(F83,'Setup'!$A$16:$E$115,5,FALSE)),"")</f>
        <v/>
      </c>
      <c r="P83" s="50">
        <f>IFERROR(IF(A83="","",IF(K83&lt;&gt;"Available","",IF(M83="Yes",L83,IF(L83="","",L83*(1+N83)+O83)))),"")</f>
        <v/>
      </c>
      <c r="Q83" s="31" t="n"/>
      <c r="R83" s="29" t="n"/>
      <c r="S83" s="29" t="n"/>
      <c r="T83" s="31" t="n"/>
      <c r="U83" s="31" t="n"/>
      <c r="V83" s="34">
        <f>IFERROR(IF(OR(A83="",B83="",C83="",F83="",H83="",I83="",J83="",U83&lt;&gt;"Yes"),0,IF(COUNTIFS($F$6:$F$155,F83,$C$6:$C$155,C83,$H$6:$H$155,H83,$I$6:$I$155,I83,$J$6:$J$155,J83,$U$6:$U$155,"Yes",$B$6:$B$155,"&gt;"&amp;B83)=0,1,0)),0)</f>
        <v/>
      </c>
      <c r="W83" s="22">
        <f>IFERROR(IF(A83="","",IF(OR(B83="",C83="",D83="",F83="",H83="",I83="",J83="",K83="",M83="",U83=""),"Missing Required Field",IF(C83&lt;B83,"Stay Date Before Shop Date",IF(AND(K83="Available",OR(L83="",L83&lt;=0)),"Available Rate Missing",IF(AND(K83&lt;&gt;"Available",L83&gt;0),"Rate Entered for Unavailable Room",IF(M83="Unknown","Review Included Charges","Ready")))))),"")</f>
        <v/>
      </c>
      <c r="X83" s="29" t="n"/>
    </row>
    <row r="84">
      <c r="A84" s="29" t="n"/>
      <c r="B84" s="54" t="n"/>
      <c r="C84" s="54" t="n"/>
      <c r="D84" s="31" t="n"/>
      <c r="E84" s="22">
        <f>IFERROR(IF(C84="","",TEXT(C84,"ddd")),"")</f>
        <v/>
      </c>
      <c r="F84" s="29" t="n"/>
      <c r="G84" s="22">
        <f>IFERROR(IF(F84="","",VLOOKUP(F84,'Setup'!$A$16:$E$115,2,FALSE)),"")</f>
        <v/>
      </c>
      <c r="H84" s="29" t="n"/>
      <c r="I84" s="29" t="n"/>
      <c r="J84" s="29" t="n"/>
      <c r="K84" s="29" t="n"/>
      <c r="L84" s="55" t="n"/>
      <c r="M84" s="29" t="n"/>
      <c r="N84" s="33">
        <f>IFERROR(IF(F84="","",VLOOKUP(F84,'Setup'!$A$16:$E$115,4,FALSE)),"")</f>
        <v/>
      </c>
      <c r="O84" s="50">
        <f>IFERROR(IF(F84="","",VLOOKUP(F84,'Setup'!$A$16:$E$115,5,FALSE)),"")</f>
        <v/>
      </c>
      <c r="P84" s="50">
        <f>IFERROR(IF(A84="","",IF(K84&lt;&gt;"Available","",IF(M84="Yes",L84,IF(L84="","",L84*(1+N84)+O84)))),"")</f>
        <v/>
      </c>
      <c r="Q84" s="31" t="n"/>
      <c r="R84" s="29" t="n"/>
      <c r="S84" s="29" t="n"/>
      <c r="T84" s="31" t="n"/>
      <c r="U84" s="31" t="n"/>
      <c r="V84" s="34">
        <f>IFERROR(IF(OR(A84="",B84="",C84="",F84="",H84="",I84="",J84="",U84&lt;&gt;"Yes"),0,IF(COUNTIFS($F$6:$F$155,F84,$C$6:$C$155,C84,$H$6:$H$155,H84,$I$6:$I$155,I84,$J$6:$J$155,J84,$U$6:$U$155,"Yes",$B$6:$B$155,"&gt;"&amp;B84)=0,1,0)),0)</f>
        <v/>
      </c>
      <c r="W84" s="22">
        <f>IFERROR(IF(A84="","",IF(OR(B84="",C84="",D84="",F84="",H84="",I84="",J84="",K84="",M84="",U84=""),"Missing Required Field",IF(C84&lt;B84,"Stay Date Before Shop Date",IF(AND(K84="Available",OR(L84="",L84&lt;=0)),"Available Rate Missing",IF(AND(K84&lt;&gt;"Available",L84&gt;0),"Rate Entered for Unavailable Room",IF(M84="Unknown","Review Included Charges","Ready")))))),"")</f>
        <v/>
      </c>
      <c r="X84" s="29" t="n"/>
    </row>
    <row r="85">
      <c r="A85" s="29" t="n"/>
      <c r="B85" s="54" t="n"/>
      <c r="C85" s="54" t="n"/>
      <c r="D85" s="31" t="n"/>
      <c r="E85" s="22">
        <f>IFERROR(IF(C85="","",TEXT(C85,"ddd")),"")</f>
        <v/>
      </c>
      <c r="F85" s="29" t="n"/>
      <c r="G85" s="22">
        <f>IFERROR(IF(F85="","",VLOOKUP(F85,'Setup'!$A$16:$E$115,2,FALSE)),"")</f>
        <v/>
      </c>
      <c r="H85" s="29" t="n"/>
      <c r="I85" s="29" t="n"/>
      <c r="J85" s="29" t="n"/>
      <c r="K85" s="29" t="n"/>
      <c r="L85" s="55" t="n"/>
      <c r="M85" s="29" t="n"/>
      <c r="N85" s="33">
        <f>IFERROR(IF(F85="","",VLOOKUP(F85,'Setup'!$A$16:$E$115,4,FALSE)),"")</f>
        <v/>
      </c>
      <c r="O85" s="50">
        <f>IFERROR(IF(F85="","",VLOOKUP(F85,'Setup'!$A$16:$E$115,5,FALSE)),"")</f>
        <v/>
      </c>
      <c r="P85" s="50">
        <f>IFERROR(IF(A85="","",IF(K85&lt;&gt;"Available","",IF(M85="Yes",L85,IF(L85="","",L85*(1+N85)+O85)))),"")</f>
        <v/>
      </c>
      <c r="Q85" s="31" t="n"/>
      <c r="R85" s="29" t="n"/>
      <c r="S85" s="29" t="n"/>
      <c r="T85" s="31" t="n"/>
      <c r="U85" s="31" t="n"/>
      <c r="V85" s="34">
        <f>IFERROR(IF(OR(A85="",B85="",C85="",F85="",H85="",I85="",J85="",U85&lt;&gt;"Yes"),0,IF(COUNTIFS($F$6:$F$155,F85,$C$6:$C$155,C85,$H$6:$H$155,H85,$I$6:$I$155,I85,$J$6:$J$155,J85,$U$6:$U$155,"Yes",$B$6:$B$155,"&gt;"&amp;B85)=0,1,0)),0)</f>
        <v/>
      </c>
      <c r="W85" s="22">
        <f>IFERROR(IF(A85="","",IF(OR(B85="",C85="",D85="",F85="",H85="",I85="",J85="",K85="",M85="",U85=""),"Missing Required Field",IF(C85&lt;B85,"Stay Date Before Shop Date",IF(AND(K85="Available",OR(L85="",L85&lt;=0)),"Available Rate Missing",IF(AND(K85&lt;&gt;"Available",L85&gt;0),"Rate Entered for Unavailable Room",IF(M85="Unknown","Review Included Charges","Ready")))))),"")</f>
        <v/>
      </c>
      <c r="X85" s="29" t="n"/>
    </row>
    <row r="86">
      <c r="A86" s="29" t="n"/>
      <c r="B86" s="54" t="n"/>
      <c r="C86" s="54" t="n"/>
      <c r="D86" s="31" t="n"/>
      <c r="E86" s="22">
        <f>IFERROR(IF(C86="","",TEXT(C86,"ddd")),"")</f>
        <v/>
      </c>
      <c r="F86" s="29" t="n"/>
      <c r="G86" s="22">
        <f>IFERROR(IF(F86="","",VLOOKUP(F86,'Setup'!$A$16:$E$115,2,FALSE)),"")</f>
        <v/>
      </c>
      <c r="H86" s="29" t="n"/>
      <c r="I86" s="29" t="n"/>
      <c r="J86" s="29" t="n"/>
      <c r="K86" s="29" t="n"/>
      <c r="L86" s="55" t="n"/>
      <c r="M86" s="29" t="n"/>
      <c r="N86" s="33">
        <f>IFERROR(IF(F86="","",VLOOKUP(F86,'Setup'!$A$16:$E$115,4,FALSE)),"")</f>
        <v/>
      </c>
      <c r="O86" s="50">
        <f>IFERROR(IF(F86="","",VLOOKUP(F86,'Setup'!$A$16:$E$115,5,FALSE)),"")</f>
        <v/>
      </c>
      <c r="P86" s="50">
        <f>IFERROR(IF(A86="","",IF(K86&lt;&gt;"Available","",IF(M86="Yes",L86,IF(L86="","",L86*(1+N86)+O86)))),"")</f>
        <v/>
      </c>
      <c r="Q86" s="31" t="n"/>
      <c r="R86" s="29" t="n"/>
      <c r="S86" s="29" t="n"/>
      <c r="T86" s="31" t="n"/>
      <c r="U86" s="31" t="n"/>
      <c r="V86" s="34">
        <f>IFERROR(IF(OR(A86="",B86="",C86="",F86="",H86="",I86="",J86="",U86&lt;&gt;"Yes"),0,IF(COUNTIFS($F$6:$F$155,F86,$C$6:$C$155,C86,$H$6:$H$155,H86,$I$6:$I$155,I86,$J$6:$J$155,J86,$U$6:$U$155,"Yes",$B$6:$B$155,"&gt;"&amp;B86)=0,1,0)),0)</f>
        <v/>
      </c>
      <c r="W86" s="22">
        <f>IFERROR(IF(A86="","",IF(OR(B86="",C86="",D86="",F86="",H86="",I86="",J86="",K86="",M86="",U86=""),"Missing Required Field",IF(C86&lt;B86,"Stay Date Before Shop Date",IF(AND(K86="Available",OR(L86="",L86&lt;=0)),"Available Rate Missing",IF(AND(K86&lt;&gt;"Available",L86&gt;0),"Rate Entered for Unavailable Room",IF(M86="Unknown","Review Included Charges","Ready")))))),"")</f>
        <v/>
      </c>
      <c r="X86" s="29" t="n"/>
    </row>
    <row r="87">
      <c r="A87" s="29" t="n"/>
      <c r="B87" s="54" t="n"/>
      <c r="C87" s="54" t="n"/>
      <c r="D87" s="31" t="n"/>
      <c r="E87" s="22">
        <f>IFERROR(IF(C87="","",TEXT(C87,"ddd")),"")</f>
        <v/>
      </c>
      <c r="F87" s="29" t="n"/>
      <c r="G87" s="22">
        <f>IFERROR(IF(F87="","",VLOOKUP(F87,'Setup'!$A$16:$E$115,2,FALSE)),"")</f>
        <v/>
      </c>
      <c r="H87" s="29" t="n"/>
      <c r="I87" s="29" t="n"/>
      <c r="J87" s="29" t="n"/>
      <c r="K87" s="29" t="n"/>
      <c r="L87" s="55" t="n"/>
      <c r="M87" s="29" t="n"/>
      <c r="N87" s="33">
        <f>IFERROR(IF(F87="","",VLOOKUP(F87,'Setup'!$A$16:$E$115,4,FALSE)),"")</f>
        <v/>
      </c>
      <c r="O87" s="50">
        <f>IFERROR(IF(F87="","",VLOOKUP(F87,'Setup'!$A$16:$E$115,5,FALSE)),"")</f>
        <v/>
      </c>
      <c r="P87" s="50">
        <f>IFERROR(IF(A87="","",IF(K87&lt;&gt;"Available","",IF(M87="Yes",L87,IF(L87="","",L87*(1+N87)+O87)))),"")</f>
        <v/>
      </c>
      <c r="Q87" s="31" t="n"/>
      <c r="R87" s="29" t="n"/>
      <c r="S87" s="29" t="n"/>
      <c r="T87" s="31" t="n"/>
      <c r="U87" s="31" t="n"/>
      <c r="V87" s="34">
        <f>IFERROR(IF(OR(A87="",B87="",C87="",F87="",H87="",I87="",J87="",U87&lt;&gt;"Yes"),0,IF(COUNTIFS($F$6:$F$155,F87,$C$6:$C$155,C87,$H$6:$H$155,H87,$I$6:$I$155,I87,$J$6:$J$155,J87,$U$6:$U$155,"Yes",$B$6:$B$155,"&gt;"&amp;B87)=0,1,0)),0)</f>
        <v/>
      </c>
      <c r="W87" s="22">
        <f>IFERROR(IF(A87="","",IF(OR(B87="",C87="",D87="",F87="",H87="",I87="",J87="",K87="",M87="",U87=""),"Missing Required Field",IF(C87&lt;B87,"Stay Date Before Shop Date",IF(AND(K87="Available",OR(L87="",L87&lt;=0)),"Available Rate Missing",IF(AND(K87&lt;&gt;"Available",L87&gt;0),"Rate Entered for Unavailable Room",IF(M87="Unknown","Review Included Charges","Ready")))))),"")</f>
        <v/>
      </c>
      <c r="X87" s="29" t="n"/>
    </row>
    <row r="88">
      <c r="A88" s="29" t="n"/>
      <c r="B88" s="54" t="n"/>
      <c r="C88" s="54" t="n"/>
      <c r="D88" s="31" t="n"/>
      <c r="E88" s="22">
        <f>IFERROR(IF(C88="","",TEXT(C88,"ddd")),"")</f>
        <v/>
      </c>
      <c r="F88" s="29" t="n"/>
      <c r="G88" s="22">
        <f>IFERROR(IF(F88="","",VLOOKUP(F88,'Setup'!$A$16:$E$115,2,FALSE)),"")</f>
        <v/>
      </c>
      <c r="H88" s="29" t="n"/>
      <c r="I88" s="29" t="n"/>
      <c r="J88" s="29" t="n"/>
      <c r="K88" s="29" t="n"/>
      <c r="L88" s="55" t="n"/>
      <c r="M88" s="29" t="n"/>
      <c r="N88" s="33">
        <f>IFERROR(IF(F88="","",VLOOKUP(F88,'Setup'!$A$16:$E$115,4,FALSE)),"")</f>
        <v/>
      </c>
      <c r="O88" s="50">
        <f>IFERROR(IF(F88="","",VLOOKUP(F88,'Setup'!$A$16:$E$115,5,FALSE)),"")</f>
        <v/>
      </c>
      <c r="P88" s="50">
        <f>IFERROR(IF(A88="","",IF(K88&lt;&gt;"Available","",IF(M88="Yes",L88,IF(L88="","",L88*(1+N88)+O88)))),"")</f>
        <v/>
      </c>
      <c r="Q88" s="31" t="n"/>
      <c r="R88" s="29" t="n"/>
      <c r="S88" s="29" t="n"/>
      <c r="T88" s="31" t="n"/>
      <c r="U88" s="31" t="n"/>
      <c r="V88" s="34">
        <f>IFERROR(IF(OR(A88="",B88="",C88="",F88="",H88="",I88="",J88="",U88&lt;&gt;"Yes"),0,IF(COUNTIFS($F$6:$F$155,F88,$C$6:$C$155,C88,$H$6:$H$155,H88,$I$6:$I$155,I88,$J$6:$J$155,J88,$U$6:$U$155,"Yes",$B$6:$B$155,"&gt;"&amp;B88)=0,1,0)),0)</f>
        <v/>
      </c>
      <c r="W88" s="22">
        <f>IFERROR(IF(A88="","",IF(OR(B88="",C88="",D88="",F88="",H88="",I88="",J88="",K88="",M88="",U88=""),"Missing Required Field",IF(C88&lt;B88,"Stay Date Before Shop Date",IF(AND(K88="Available",OR(L88="",L88&lt;=0)),"Available Rate Missing",IF(AND(K88&lt;&gt;"Available",L88&gt;0),"Rate Entered for Unavailable Room",IF(M88="Unknown","Review Included Charges","Ready")))))),"")</f>
        <v/>
      </c>
      <c r="X88" s="29" t="n"/>
    </row>
    <row r="89">
      <c r="A89" s="29" t="n"/>
      <c r="B89" s="54" t="n"/>
      <c r="C89" s="54" t="n"/>
      <c r="D89" s="31" t="n"/>
      <c r="E89" s="22">
        <f>IFERROR(IF(C89="","",TEXT(C89,"ddd")),"")</f>
        <v/>
      </c>
      <c r="F89" s="29" t="n"/>
      <c r="G89" s="22">
        <f>IFERROR(IF(F89="","",VLOOKUP(F89,'Setup'!$A$16:$E$115,2,FALSE)),"")</f>
        <v/>
      </c>
      <c r="H89" s="29" t="n"/>
      <c r="I89" s="29" t="n"/>
      <c r="J89" s="29" t="n"/>
      <c r="K89" s="29" t="n"/>
      <c r="L89" s="55" t="n"/>
      <c r="M89" s="29" t="n"/>
      <c r="N89" s="33">
        <f>IFERROR(IF(F89="","",VLOOKUP(F89,'Setup'!$A$16:$E$115,4,FALSE)),"")</f>
        <v/>
      </c>
      <c r="O89" s="50">
        <f>IFERROR(IF(F89="","",VLOOKUP(F89,'Setup'!$A$16:$E$115,5,FALSE)),"")</f>
        <v/>
      </c>
      <c r="P89" s="50">
        <f>IFERROR(IF(A89="","",IF(K89&lt;&gt;"Available","",IF(M89="Yes",L89,IF(L89="","",L89*(1+N89)+O89)))),"")</f>
        <v/>
      </c>
      <c r="Q89" s="31" t="n"/>
      <c r="R89" s="29" t="n"/>
      <c r="S89" s="29" t="n"/>
      <c r="T89" s="31" t="n"/>
      <c r="U89" s="31" t="n"/>
      <c r="V89" s="34">
        <f>IFERROR(IF(OR(A89="",B89="",C89="",F89="",H89="",I89="",J89="",U89&lt;&gt;"Yes"),0,IF(COUNTIFS($F$6:$F$155,F89,$C$6:$C$155,C89,$H$6:$H$155,H89,$I$6:$I$155,I89,$J$6:$J$155,J89,$U$6:$U$155,"Yes",$B$6:$B$155,"&gt;"&amp;B89)=0,1,0)),0)</f>
        <v/>
      </c>
      <c r="W89" s="22">
        <f>IFERROR(IF(A89="","",IF(OR(B89="",C89="",D89="",F89="",H89="",I89="",J89="",K89="",M89="",U89=""),"Missing Required Field",IF(C89&lt;B89,"Stay Date Before Shop Date",IF(AND(K89="Available",OR(L89="",L89&lt;=0)),"Available Rate Missing",IF(AND(K89&lt;&gt;"Available",L89&gt;0),"Rate Entered for Unavailable Room",IF(M89="Unknown","Review Included Charges","Ready")))))),"")</f>
        <v/>
      </c>
      <c r="X89" s="29" t="n"/>
    </row>
    <row r="90">
      <c r="A90" s="29" t="n"/>
      <c r="B90" s="54" t="n"/>
      <c r="C90" s="54" t="n"/>
      <c r="D90" s="31" t="n"/>
      <c r="E90" s="22">
        <f>IFERROR(IF(C90="","",TEXT(C90,"ddd")),"")</f>
        <v/>
      </c>
      <c r="F90" s="29" t="n"/>
      <c r="G90" s="22">
        <f>IFERROR(IF(F90="","",VLOOKUP(F90,'Setup'!$A$16:$E$115,2,FALSE)),"")</f>
        <v/>
      </c>
      <c r="H90" s="29" t="n"/>
      <c r="I90" s="29" t="n"/>
      <c r="J90" s="29" t="n"/>
      <c r="K90" s="29" t="n"/>
      <c r="L90" s="55" t="n"/>
      <c r="M90" s="29" t="n"/>
      <c r="N90" s="33">
        <f>IFERROR(IF(F90="","",VLOOKUP(F90,'Setup'!$A$16:$E$115,4,FALSE)),"")</f>
        <v/>
      </c>
      <c r="O90" s="50">
        <f>IFERROR(IF(F90="","",VLOOKUP(F90,'Setup'!$A$16:$E$115,5,FALSE)),"")</f>
        <v/>
      </c>
      <c r="P90" s="50">
        <f>IFERROR(IF(A90="","",IF(K90&lt;&gt;"Available","",IF(M90="Yes",L90,IF(L90="","",L90*(1+N90)+O90)))),"")</f>
        <v/>
      </c>
      <c r="Q90" s="31" t="n"/>
      <c r="R90" s="29" t="n"/>
      <c r="S90" s="29" t="n"/>
      <c r="T90" s="31" t="n"/>
      <c r="U90" s="31" t="n"/>
      <c r="V90" s="34">
        <f>IFERROR(IF(OR(A90="",B90="",C90="",F90="",H90="",I90="",J90="",U90&lt;&gt;"Yes"),0,IF(COUNTIFS($F$6:$F$155,F90,$C$6:$C$155,C90,$H$6:$H$155,H90,$I$6:$I$155,I90,$J$6:$J$155,J90,$U$6:$U$155,"Yes",$B$6:$B$155,"&gt;"&amp;B90)=0,1,0)),0)</f>
        <v/>
      </c>
      <c r="W90" s="22">
        <f>IFERROR(IF(A90="","",IF(OR(B90="",C90="",D90="",F90="",H90="",I90="",J90="",K90="",M90="",U90=""),"Missing Required Field",IF(C90&lt;B90,"Stay Date Before Shop Date",IF(AND(K90="Available",OR(L90="",L90&lt;=0)),"Available Rate Missing",IF(AND(K90&lt;&gt;"Available",L90&gt;0),"Rate Entered for Unavailable Room",IF(M90="Unknown","Review Included Charges","Ready")))))),"")</f>
        <v/>
      </c>
      <c r="X90" s="29" t="n"/>
    </row>
    <row r="91">
      <c r="A91" s="29" t="n"/>
      <c r="B91" s="54" t="n"/>
      <c r="C91" s="54" t="n"/>
      <c r="D91" s="31" t="n"/>
      <c r="E91" s="22">
        <f>IFERROR(IF(C91="","",TEXT(C91,"ddd")),"")</f>
        <v/>
      </c>
      <c r="F91" s="29" t="n"/>
      <c r="G91" s="22">
        <f>IFERROR(IF(F91="","",VLOOKUP(F91,'Setup'!$A$16:$E$115,2,FALSE)),"")</f>
        <v/>
      </c>
      <c r="H91" s="29" t="n"/>
      <c r="I91" s="29" t="n"/>
      <c r="J91" s="29" t="n"/>
      <c r="K91" s="29" t="n"/>
      <c r="L91" s="55" t="n"/>
      <c r="M91" s="29" t="n"/>
      <c r="N91" s="33">
        <f>IFERROR(IF(F91="","",VLOOKUP(F91,'Setup'!$A$16:$E$115,4,FALSE)),"")</f>
        <v/>
      </c>
      <c r="O91" s="50">
        <f>IFERROR(IF(F91="","",VLOOKUP(F91,'Setup'!$A$16:$E$115,5,FALSE)),"")</f>
        <v/>
      </c>
      <c r="P91" s="50">
        <f>IFERROR(IF(A91="","",IF(K91&lt;&gt;"Available","",IF(M91="Yes",L91,IF(L91="","",L91*(1+N91)+O91)))),"")</f>
        <v/>
      </c>
      <c r="Q91" s="31" t="n"/>
      <c r="R91" s="29" t="n"/>
      <c r="S91" s="29" t="n"/>
      <c r="T91" s="31" t="n"/>
      <c r="U91" s="31" t="n"/>
      <c r="V91" s="34">
        <f>IFERROR(IF(OR(A91="",B91="",C91="",F91="",H91="",I91="",J91="",U91&lt;&gt;"Yes"),0,IF(COUNTIFS($F$6:$F$155,F91,$C$6:$C$155,C91,$H$6:$H$155,H91,$I$6:$I$155,I91,$J$6:$J$155,J91,$U$6:$U$155,"Yes",$B$6:$B$155,"&gt;"&amp;B91)=0,1,0)),0)</f>
        <v/>
      </c>
      <c r="W91" s="22">
        <f>IFERROR(IF(A91="","",IF(OR(B91="",C91="",D91="",F91="",H91="",I91="",J91="",K91="",M91="",U91=""),"Missing Required Field",IF(C91&lt;B91,"Stay Date Before Shop Date",IF(AND(K91="Available",OR(L91="",L91&lt;=0)),"Available Rate Missing",IF(AND(K91&lt;&gt;"Available",L91&gt;0),"Rate Entered for Unavailable Room",IF(M91="Unknown","Review Included Charges","Ready")))))),"")</f>
        <v/>
      </c>
      <c r="X91" s="29" t="n"/>
    </row>
    <row r="92">
      <c r="A92" s="29" t="n"/>
      <c r="B92" s="54" t="n"/>
      <c r="C92" s="54" t="n"/>
      <c r="D92" s="31" t="n"/>
      <c r="E92" s="22">
        <f>IFERROR(IF(C92="","",TEXT(C92,"ddd")),"")</f>
        <v/>
      </c>
      <c r="F92" s="29" t="n"/>
      <c r="G92" s="22">
        <f>IFERROR(IF(F92="","",VLOOKUP(F92,'Setup'!$A$16:$E$115,2,FALSE)),"")</f>
        <v/>
      </c>
      <c r="H92" s="29" t="n"/>
      <c r="I92" s="29" t="n"/>
      <c r="J92" s="29" t="n"/>
      <c r="K92" s="29" t="n"/>
      <c r="L92" s="55" t="n"/>
      <c r="M92" s="29" t="n"/>
      <c r="N92" s="33">
        <f>IFERROR(IF(F92="","",VLOOKUP(F92,'Setup'!$A$16:$E$115,4,FALSE)),"")</f>
        <v/>
      </c>
      <c r="O92" s="50">
        <f>IFERROR(IF(F92="","",VLOOKUP(F92,'Setup'!$A$16:$E$115,5,FALSE)),"")</f>
        <v/>
      </c>
      <c r="P92" s="50">
        <f>IFERROR(IF(A92="","",IF(K92&lt;&gt;"Available","",IF(M92="Yes",L92,IF(L92="","",L92*(1+N92)+O92)))),"")</f>
        <v/>
      </c>
      <c r="Q92" s="31" t="n"/>
      <c r="R92" s="29" t="n"/>
      <c r="S92" s="29" t="n"/>
      <c r="T92" s="31" t="n"/>
      <c r="U92" s="31" t="n"/>
      <c r="V92" s="34">
        <f>IFERROR(IF(OR(A92="",B92="",C92="",F92="",H92="",I92="",J92="",U92&lt;&gt;"Yes"),0,IF(COUNTIFS($F$6:$F$155,F92,$C$6:$C$155,C92,$H$6:$H$155,H92,$I$6:$I$155,I92,$J$6:$J$155,J92,$U$6:$U$155,"Yes",$B$6:$B$155,"&gt;"&amp;B92)=0,1,0)),0)</f>
        <v/>
      </c>
      <c r="W92" s="22">
        <f>IFERROR(IF(A92="","",IF(OR(B92="",C92="",D92="",F92="",H92="",I92="",J92="",K92="",M92="",U92=""),"Missing Required Field",IF(C92&lt;B92,"Stay Date Before Shop Date",IF(AND(K92="Available",OR(L92="",L92&lt;=0)),"Available Rate Missing",IF(AND(K92&lt;&gt;"Available",L92&gt;0),"Rate Entered for Unavailable Room",IF(M92="Unknown","Review Included Charges","Ready")))))),"")</f>
        <v/>
      </c>
      <c r="X92" s="29" t="n"/>
    </row>
    <row r="93">
      <c r="A93" s="29" t="n"/>
      <c r="B93" s="54" t="n"/>
      <c r="C93" s="54" t="n"/>
      <c r="D93" s="31" t="n"/>
      <c r="E93" s="22">
        <f>IFERROR(IF(C93="","",TEXT(C93,"ddd")),"")</f>
        <v/>
      </c>
      <c r="F93" s="29" t="n"/>
      <c r="G93" s="22">
        <f>IFERROR(IF(F93="","",VLOOKUP(F93,'Setup'!$A$16:$E$115,2,FALSE)),"")</f>
        <v/>
      </c>
      <c r="H93" s="29" t="n"/>
      <c r="I93" s="29" t="n"/>
      <c r="J93" s="29" t="n"/>
      <c r="K93" s="29" t="n"/>
      <c r="L93" s="55" t="n"/>
      <c r="M93" s="29" t="n"/>
      <c r="N93" s="33">
        <f>IFERROR(IF(F93="","",VLOOKUP(F93,'Setup'!$A$16:$E$115,4,FALSE)),"")</f>
        <v/>
      </c>
      <c r="O93" s="50">
        <f>IFERROR(IF(F93="","",VLOOKUP(F93,'Setup'!$A$16:$E$115,5,FALSE)),"")</f>
        <v/>
      </c>
      <c r="P93" s="50">
        <f>IFERROR(IF(A93="","",IF(K93&lt;&gt;"Available","",IF(M93="Yes",L93,IF(L93="","",L93*(1+N93)+O93)))),"")</f>
        <v/>
      </c>
      <c r="Q93" s="31" t="n"/>
      <c r="R93" s="29" t="n"/>
      <c r="S93" s="29" t="n"/>
      <c r="T93" s="31" t="n"/>
      <c r="U93" s="31" t="n"/>
      <c r="V93" s="34">
        <f>IFERROR(IF(OR(A93="",B93="",C93="",F93="",H93="",I93="",J93="",U93&lt;&gt;"Yes"),0,IF(COUNTIFS($F$6:$F$155,F93,$C$6:$C$155,C93,$H$6:$H$155,H93,$I$6:$I$155,I93,$J$6:$J$155,J93,$U$6:$U$155,"Yes",$B$6:$B$155,"&gt;"&amp;B93)=0,1,0)),0)</f>
        <v/>
      </c>
      <c r="W93" s="22">
        <f>IFERROR(IF(A93="","",IF(OR(B93="",C93="",D93="",F93="",H93="",I93="",J93="",K93="",M93="",U93=""),"Missing Required Field",IF(C93&lt;B93,"Stay Date Before Shop Date",IF(AND(K93="Available",OR(L93="",L93&lt;=0)),"Available Rate Missing",IF(AND(K93&lt;&gt;"Available",L93&gt;0),"Rate Entered for Unavailable Room",IF(M93="Unknown","Review Included Charges","Ready")))))),"")</f>
        <v/>
      </c>
      <c r="X93" s="29" t="n"/>
    </row>
    <row r="94">
      <c r="A94" s="29" t="n"/>
      <c r="B94" s="54" t="n"/>
      <c r="C94" s="54" t="n"/>
      <c r="D94" s="31" t="n"/>
      <c r="E94" s="22">
        <f>IFERROR(IF(C94="","",TEXT(C94,"ddd")),"")</f>
        <v/>
      </c>
      <c r="F94" s="29" t="n"/>
      <c r="G94" s="22">
        <f>IFERROR(IF(F94="","",VLOOKUP(F94,'Setup'!$A$16:$E$115,2,FALSE)),"")</f>
        <v/>
      </c>
      <c r="H94" s="29" t="n"/>
      <c r="I94" s="29" t="n"/>
      <c r="J94" s="29" t="n"/>
      <c r="K94" s="29" t="n"/>
      <c r="L94" s="55" t="n"/>
      <c r="M94" s="29" t="n"/>
      <c r="N94" s="33">
        <f>IFERROR(IF(F94="","",VLOOKUP(F94,'Setup'!$A$16:$E$115,4,FALSE)),"")</f>
        <v/>
      </c>
      <c r="O94" s="50">
        <f>IFERROR(IF(F94="","",VLOOKUP(F94,'Setup'!$A$16:$E$115,5,FALSE)),"")</f>
        <v/>
      </c>
      <c r="P94" s="50">
        <f>IFERROR(IF(A94="","",IF(K94&lt;&gt;"Available","",IF(M94="Yes",L94,IF(L94="","",L94*(1+N94)+O94)))),"")</f>
        <v/>
      </c>
      <c r="Q94" s="31" t="n"/>
      <c r="R94" s="29" t="n"/>
      <c r="S94" s="29" t="n"/>
      <c r="T94" s="31" t="n"/>
      <c r="U94" s="31" t="n"/>
      <c r="V94" s="34">
        <f>IFERROR(IF(OR(A94="",B94="",C94="",F94="",H94="",I94="",J94="",U94&lt;&gt;"Yes"),0,IF(COUNTIFS($F$6:$F$155,F94,$C$6:$C$155,C94,$H$6:$H$155,H94,$I$6:$I$155,I94,$J$6:$J$155,J94,$U$6:$U$155,"Yes",$B$6:$B$155,"&gt;"&amp;B94)=0,1,0)),0)</f>
        <v/>
      </c>
      <c r="W94" s="22">
        <f>IFERROR(IF(A94="","",IF(OR(B94="",C94="",D94="",F94="",H94="",I94="",J94="",K94="",M94="",U94=""),"Missing Required Field",IF(C94&lt;B94,"Stay Date Before Shop Date",IF(AND(K94="Available",OR(L94="",L94&lt;=0)),"Available Rate Missing",IF(AND(K94&lt;&gt;"Available",L94&gt;0),"Rate Entered for Unavailable Room",IF(M94="Unknown","Review Included Charges","Ready")))))),"")</f>
        <v/>
      </c>
      <c r="X94" s="29" t="n"/>
    </row>
    <row r="95">
      <c r="A95" s="29" t="n"/>
      <c r="B95" s="54" t="n"/>
      <c r="C95" s="54" t="n"/>
      <c r="D95" s="31" t="n"/>
      <c r="E95" s="22">
        <f>IFERROR(IF(C95="","",TEXT(C95,"ddd")),"")</f>
        <v/>
      </c>
      <c r="F95" s="29" t="n"/>
      <c r="G95" s="22">
        <f>IFERROR(IF(F95="","",VLOOKUP(F95,'Setup'!$A$16:$E$115,2,FALSE)),"")</f>
        <v/>
      </c>
      <c r="H95" s="29" t="n"/>
      <c r="I95" s="29" t="n"/>
      <c r="J95" s="29" t="n"/>
      <c r="K95" s="29" t="n"/>
      <c r="L95" s="55" t="n"/>
      <c r="M95" s="29" t="n"/>
      <c r="N95" s="33">
        <f>IFERROR(IF(F95="","",VLOOKUP(F95,'Setup'!$A$16:$E$115,4,FALSE)),"")</f>
        <v/>
      </c>
      <c r="O95" s="50">
        <f>IFERROR(IF(F95="","",VLOOKUP(F95,'Setup'!$A$16:$E$115,5,FALSE)),"")</f>
        <v/>
      </c>
      <c r="P95" s="50">
        <f>IFERROR(IF(A95="","",IF(K95&lt;&gt;"Available","",IF(M95="Yes",L95,IF(L95="","",L95*(1+N95)+O95)))),"")</f>
        <v/>
      </c>
      <c r="Q95" s="31" t="n"/>
      <c r="R95" s="29" t="n"/>
      <c r="S95" s="29" t="n"/>
      <c r="T95" s="31" t="n"/>
      <c r="U95" s="31" t="n"/>
      <c r="V95" s="34">
        <f>IFERROR(IF(OR(A95="",B95="",C95="",F95="",H95="",I95="",J95="",U95&lt;&gt;"Yes"),0,IF(COUNTIFS($F$6:$F$155,F95,$C$6:$C$155,C95,$H$6:$H$155,H95,$I$6:$I$155,I95,$J$6:$J$155,J95,$U$6:$U$155,"Yes",$B$6:$B$155,"&gt;"&amp;B95)=0,1,0)),0)</f>
        <v/>
      </c>
      <c r="W95" s="22">
        <f>IFERROR(IF(A95="","",IF(OR(B95="",C95="",D95="",F95="",H95="",I95="",J95="",K95="",M95="",U95=""),"Missing Required Field",IF(C95&lt;B95,"Stay Date Before Shop Date",IF(AND(K95="Available",OR(L95="",L95&lt;=0)),"Available Rate Missing",IF(AND(K95&lt;&gt;"Available",L95&gt;0),"Rate Entered for Unavailable Room",IF(M95="Unknown","Review Included Charges","Ready")))))),"")</f>
        <v/>
      </c>
      <c r="X95" s="29" t="n"/>
    </row>
    <row r="96">
      <c r="A96" s="29" t="n"/>
      <c r="B96" s="54" t="n"/>
      <c r="C96" s="54" t="n"/>
      <c r="D96" s="31" t="n"/>
      <c r="E96" s="22">
        <f>IFERROR(IF(C96="","",TEXT(C96,"ddd")),"")</f>
        <v/>
      </c>
      <c r="F96" s="29" t="n"/>
      <c r="G96" s="22">
        <f>IFERROR(IF(F96="","",VLOOKUP(F96,'Setup'!$A$16:$E$115,2,FALSE)),"")</f>
        <v/>
      </c>
      <c r="H96" s="29" t="n"/>
      <c r="I96" s="29" t="n"/>
      <c r="J96" s="29" t="n"/>
      <c r="K96" s="29" t="n"/>
      <c r="L96" s="55" t="n"/>
      <c r="M96" s="29" t="n"/>
      <c r="N96" s="33">
        <f>IFERROR(IF(F96="","",VLOOKUP(F96,'Setup'!$A$16:$E$115,4,FALSE)),"")</f>
        <v/>
      </c>
      <c r="O96" s="50">
        <f>IFERROR(IF(F96="","",VLOOKUP(F96,'Setup'!$A$16:$E$115,5,FALSE)),"")</f>
        <v/>
      </c>
      <c r="P96" s="50">
        <f>IFERROR(IF(A96="","",IF(K96&lt;&gt;"Available","",IF(M96="Yes",L96,IF(L96="","",L96*(1+N96)+O96)))),"")</f>
        <v/>
      </c>
      <c r="Q96" s="31" t="n"/>
      <c r="R96" s="29" t="n"/>
      <c r="S96" s="29" t="n"/>
      <c r="T96" s="31" t="n"/>
      <c r="U96" s="31" t="n"/>
      <c r="V96" s="34">
        <f>IFERROR(IF(OR(A96="",B96="",C96="",F96="",H96="",I96="",J96="",U96&lt;&gt;"Yes"),0,IF(COUNTIFS($F$6:$F$155,F96,$C$6:$C$155,C96,$H$6:$H$155,H96,$I$6:$I$155,I96,$J$6:$J$155,J96,$U$6:$U$155,"Yes",$B$6:$B$155,"&gt;"&amp;B96)=0,1,0)),0)</f>
        <v/>
      </c>
      <c r="W96" s="22">
        <f>IFERROR(IF(A96="","",IF(OR(B96="",C96="",D96="",F96="",H96="",I96="",J96="",K96="",M96="",U96=""),"Missing Required Field",IF(C96&lt;B96,"Stay Date Before Shop Date",IF(AND(K96="Available",OR(L96="",L96&lt;=0)),"Available Rate Missing",IF(AND(K96&lt;&gt;"Available",L96&gt;0),"Rate Entered for Unavailable Room",IF(M96="Unknown","Review Included Charges","Ready")))))),"")</f>
        <v/>
      </c>
      <c r="X96" s="29" t="n"/>
    </row>
    <row r="97">
      <c r="A97" s="29" t="n"/>
      <c r="B97" s="54" t="n"/>
      <c r="C97" s="54" t="n"/>
      <c r="D97" s="31" t="n"/>
      <c r="E97" s="22">
        <f>IFERROR(IF(C97="","",TEXT(C97,"ddd")),"")</f>
        <v/>
      </c>
      <c r="F97" s="29" t="n"/>
      <c r="G97" s="22">
        <f>IFERROR(IF(F97="","",VLOOKUP(F97,'Setup'!$A$16:$E$115,2,FALSE)),"")</f>
        <v/>
      </c>
      <c r="H97" s="29" t="n"/>
      <c r="I97" s="29" t="n"/>
      <c r="J97" s="29" t="n"/>
      <c r="K97" s="29" t="n"/>
      <c r="L97" s="55" t="n"/>
      <c r="M97" s="29" t="n"/>
      <c r="N97" s="33">
        <f>IFERROR(IF(F97="","",VLOOKUP(F97,'Setup'!$A$16:$E$115,4,FALSE)),"")</f>
        <v/>
      </c>
      <c r="O97" s="50">
        <f>IFERROR(IF(F97="","",VLOOKUP(F97,'Setup'!$A$16:$E$115,5,FALSE)),"")</f>
        <v/>
      </c>
      <c r="P97" s="50">
        <f>IFERROR(IF(A97="","",IF(K97&lt;&gt;"Available","",IF(M97="Yes",L97,IF(L97="","",L97*(1+N97)+O97)))),"")</f>
        <v/>
      </c>
      <c r="Q97" s="31" t="n"/>
      <c r="R97" s="29" t="n"/>
      <c r="S97" s="29" t="n"/>
      <c r="T97" s="31" t="n"/>
      <c r="U97" s="31" t="n"/>
      <c r="V97" s="34">
        <f>IFERROR(IF(OR(A97="",B97="",C97="",F97="",H97="",I97="",J97="",U97&lt;&gt;"Yes"),0,IF(COUNTIFS($F$6:$F$155,F97,$C$6:$C$155,C97,$H$6:$H$155,H97,$I$6:$I$155,I97,$J$6:$J$155,J97,$U$6:$U$155,"Yes",$B$6:$B$155,"&gt;"&amp;B97)=0,1,0)),0)</f>
        <v/>
      </c>
      <c r="W97" s="22">
        <f>IFERROR(IF(A97="","",IF(OR(B97="",C97="",D97="",F97="",H97="",I97="",J97="",K97="",M97="",U97=""),"Missing Required Field",IF(C97&lt;B97,"Stay Date Before Shop Date",IF(AND(K97="Available",OR(L97="",L97&lt;=0)),"Available Rate Missing",IF(AND(K97&lt;&gt;"Available",L97&gt;0),"Rate Entered for Unavailable Room",IF(M97="Unknown","Review Included Charges","Ready")))))),"")</f>
        <v/>
      </c>
      <c r="X97" s="29" t="n"/>
    </row>
    <row r="98">
      <c r="A98" s="29" t="n"/>
      <c r="B98" s="54" t="n"/>
      <c r="C98" s="54" t="n"/>
      <c r="D98" s="31" t="n"/>
      <c r="E98" s="22">
        <f>IFERROR(IF(C98="","",TEXT(C98,"ddd")),"")</f>
        <v/>
      </c>
      <c r="F98" s="29" t="n"/>
      <c r="G98" s="22">
        <f>IFERROR(IF(F98="","",VLOOKUP(F98,'Setup'!$A$16:$E$115,2,FALSE)),"")</f>
        <v/>
      </c>
      <c r="H98" s="29" t="n"/>
      <c r="I98" s="29" t="n"/>
      <c r="J98" s="29" t="n"/>
      <c r="K98" s="29" t="n"/>
      <c r="L98" s="55" t="n"/>
      <c r="M98" s="29" t="n"/>
      <c r="N98" s="33">
        <f>IFERROR(IF(F98="","",VLOOKUP(F98,'Setup'!$A$16:$E$115,4,FALSE)),"")</f>
        <v/>
      </c>
      <c r="O98" s="50">
        <f>IFERROR(IF(F98="","",VLOOKUP(F98,'Setup'!$A$16:$E$115,5,FALSE)),"")</f>
        <v/>
      </c>
      <c r="P98" s="50">
        <f>IFERROR(IF(A98="","",IF(K98&lt;&gt;"Available","",IF(M98="Yes",L98,IF(L98="","",L98*(1+N98)+O98)))),"")</f>
        <v/>
      </c>
      <c r="Q98" s="31" t="n"/>
      <c r="R98" s="29" t="n"/>
      <c r="S98" s="29" t="n"/>
      <c r="T98" s="31" t="n"/>
      <c r="U98" s="31" t="n"/>
      <c r="V98" s="34">
        <f>IFERROR(IF(OR(A98="",B98="",C98="",F98="",H98="",I98="",J98="",U98&lt;&gt;"Yes"),0,IF(COUNTIFS($F$6:$F$155,F98,$C$6:$C$155,C98,$H$6:$H$155,H98,$I$6:$I$155,I98,$J$6:$J$155,J98,$U$6:$U$155,"Yes",$B$6:$B$155,"&gt;"&amp;B98)=0,1,0)),0)</f>
        <v/>
      </c>
      <c r="W98" s="22">
        <f>IFERROR(IF(A98="","",IF(OR(B98="",C98="",D98="",F98="",H98="",I98="",J98="",K98="",M98="",U98=""),"Missing Required Field",IF(C98&lt;B98,"Stay Date Before Shop Date",IF(AND(K98="Available",OR(L98="",L98&lt;=0)),"Available Rate Missing",IF(AND(K98&lt;&gt;"Available",L98&gt;0),"Rate Entered for Unavailable Room",IF(M98="Unknown","Review Included Charges","Ready")))))),"")</f>
        <v/>
      </c>
      <c r="X98" s="29" t="n"/>
    </row>
    <row r="99">
      <c r="A99" s="29" t="n"/>
      <c r="B99" s="54" t="n"/>
      <c r="C99" s="54" t="n"/>
      <c r="D99" s="31" t="n"/>
      <c r="E99" s="22">
        <f>IFERROR(IF(C99="","",TEXT(C99,"ddd")),"")</f>
        <v/>
      </c>
      <c r="F99" s="29" t="n"/>
      <c r="G99" s="22">
        <f>IFERROR(IF(F99="","",VLOOKUP(F99,'Setup'!$A$16:$E$115,2,FALSE)),"")</f>
        <v/>
      </c>
      <c r="H99" s="29" t="n"/>
      <c r="I99" s="29" t="n"/>
      <c r="J99" s="29" t="n"/>
      <c r="K99" s="29" t="n"/>
      <c r="L99" s="55" t="n"/>
      <c r="M99" s="29" t="n"/>
      <c r="N99" s="33">
        <f>IFERROR(IF(F99="","",VLOOKUP(F99,'Setup'!$A$16:$E$115,4,FALSE)),"")</f>
        <v/>
      </c>
      <c r="O99" s="50">
        <f>IFERROR(IF(F99="","",VLOOKUP(F99,'Setup'!$A$16:$E$115,5,FALSE)),"")</f>
        <v/>
      </c>
      <c r="P99" s="50">
        <f>IFERROR(IF(A99="","",IF(K99&lt;&gt;"Available","",IF(M99="Yes",L99,IF(L99="","",L99*(1+N99)+O99)))),"")</f>
        <v/>
      </c>
      <c r="Q99" s="31" t="n"/>
      <c r="R99" s="29" t="n"/>
      <c r="S99" s="29" t="n"/>
      <c r="T99" s="31" t="n"/>
      <c r="U99" s="31" t="n"/>
      <c r="V99" s="34">
        <f>IFERROR(IF(OR(A99="",B99="",C99="",F99="",H99="",I99="",J99="",U99&lt;&gt;"Yes"),0,IF(COUNTIFS($F$6:$F$155,F99,$C$6:$C$155,C99,$H$6:$H$155,H99,$I$6:$I$155,I99,$J$6:$J$155,J99,$U$6:$U$155,"Yes",$B$6:$B$155,"&gt;"&amp;B99)=0,1,0)),0)</f>
        <v/>
      </c>
      <c r="W99" s="22">
        <f>IFERROR(IF(A99="","",IF(OR(B99="",C99="",D99="",F99="",H99="",I99="",J99="",K99="",M99="",U99=""),"Missing Required Field",IF(C99&lt;B99,"Stay Date Before Shop Date",IF(AND(K99="Available",OR(L99="",L99&lt;=0)),"Available Rate Missing",IF(AND(K99&lt;&gt;"Available",L99&gt;0),"Rate Entered for Unavailable Room",IF(M99="Unknown","Review Included Charges","Ready")))))),"")</f>
        <v/>
      </c>
      <c r="X99" s="29" t="n"/>
    </row>
    <row r="100">
      <c r="A100" s="29" t="n"/>
      <c r="B100" s="54" t="n"/>
      <c r="C100" s="54" t="n"/>
      <c r="D100" s="31" t="n"/>
      <c r="E100" s="22">
        <f>IFERROR(IF(C100="","",TEXT(C100,"ddd")),"")</f>
        <v/>
      </c>
      <c r="F100" s="29" t="n"/>
      <c r="G100" s="22">
        <f>IFERROR(IF(F100="","",VLOOKUP(F100,'Setup'!$A$16:$E$115,2,FALSE)),"")</f>
        <v/>
      </c>
      <c r="H100" s="29" t="n"/>
      <c r="I100" s="29" t="n"/>
      <c r="J100" s="29" t="n"/>
      <c r="K100" s="29" t="n"/>
      <c r="L100" s="55" t="n"/>
      <c r="M100" s="29" t="n"/>
      <c r="N100" s="33">
        <f>IFERROR(IF(F100="","",VLOOKUP(F100,'Setup'!$A$16:$E$115,4,FALSE)),"")</f>
        <v/>
      </c>
      <c r="O100" s="50">
        <f>IFERROR(IF(F100="","",VLOOKUP(F100,'Setup'!$A$16:$E$115,5,FALSE)),"")</f>
        <v/>
      </c>
      <c r="P100" s="50">
        <f>IFERROR(IF(A100="","",IF(K100&lt;&gt;"Available","",IF(M100="Yes",L100,IF(L100="","",L100*(1+N100)+O100)))),"")</f>
        <v/>
      </c>
      <c r="Q100" s="31" t="n"/>
      <c r="R100" s="29" t="n"/>
      <c r="S100" s="29" t="n"/>
      <c r="T100" s="31" t="n"/>
      <c r="U100" s="31" t="n"/>
      <c r="V100" s="34">
        <f>IFERROR(IF(OR(A100="",B100="",C100="",F100="",H100="",I100="",J100="",U100&lt;&gt;"Yes"),0,IF(COUNTIFS($F$6:$F$155,F100,$C$6:$C$155,C100,$H$6:$H$155,H100,$I$6:$I$155,I100,$J$6:$J$155,J100,$U$6:$U$155,"Yes",$B$6:$B$155,"&gt;"&amp;B100)=0,1,0)),0)</f>
        <v/>
      </c>
      <c r="W100" s="22">
        <f>IFERROR(IF(A100="","",IF(OR(B100="",C100="",D100="",F100="",H100="",I100="",J100="",K100="",M100="",U100=""),"Missing Required Field",IF(C100&lt;B100,"Stay Date Before Shop Date",IF(AND(K100="Available",OR(L100="",L100&lt;=0)),"Available Rate Missing",IF(AND(K100&lt;&gt;"Available",L100&gt;0),"Rate Entered for Unavailable Room",IF(M100="Unknown","Review Included Charges","Ready")))))),"")</f>
        <v/>
      </c>
      <c r="X100" s="29" t="n"/>
    </row>
    <row r="101">
      <c r="A101" s="29" t="n"/>
      <c r="B101" s="54" t="n"/>
      <c r="C101" s="54" t="n"/>
      <c r="D101" s="31" t="n"/>
      <c r="E101" s="22">
        <f>IFERROR(IF(C101="","",TEXT(C101,"ddd")),"")</f>
        <v/>
      </c>
      <c r="F101" s="29" t="n"/>
      <c r="G101" s="22">
        <f>IFERROR(IF(F101="","",VLOOKUP(F101,'Setup'!$A$16:$E$115,2,FALSE)),"")</f>
        <v/>
      </c>
      <c r="H101" s="29" t="n"/>
      <c r="I101" s="29" t="n"/>
      <c r="J101" s="29" t="n"/>
      <c r="K101" s="29" t="n"/>
      <c r="L101" s="55" t="n"/>
      <c r="M101" s="29" t="n"/>
      <c r="N101" s="33">
        <f>IFERROR(IF(F101="","",VLOOKUP(F101,'Setup'!$A$16:$E$115,4,FALSE)),"")</f>
        <v/>
      </c>
      <c r="O101" s="50">
        <f>IFERROR(IF(F101="","",VLOOKUP(F101,'Setup'!$A$16:$E$115,5,FALSE)),"")</f>
        <v/>
      </c>
      <c r="P101" s="50">
        <f>IFERROR(IF(A101="","",IF(K101&lt;&gt;"Available","",IF(M101="Yes",L101,IF(L101="","",L101*(1+N101)+O101)))),"")</f>
        <v/>
      </c>
      <c r="Q101" s="31" t="n"/>
      <c r="R101" s="29" t="n"/>
      <c r="S101" s="29" t="n"/>
      <c r="T101" s="31" t="n"/>
      <c r="U101" s="31" t="n"/>
      <c r="V101" s="34">
        <f>IFERROR(IF(OR(A101="",B101="",C101="",F101="",H101="",I101="",J101="",U101&lt;&gt;"Yes"),0,IF(COUNTIFS($F$6:$F$155,F101,$C$6:$C$155,C101,$H$6:$H$155,H101,$I$6:$I$155,I101,$J$6:$J$155,J101,$U$6:$U$155,"Yes",$B$6:$B$155,"&gt;"&amp;B101)=0,1,0)),0)</f>
        <v/>
      </c>
      <c r="W101" s="22">
        <f>IFERROR(IF(A101="","",IF(OR(B101="",C101="",D101="",F101="",H101="",I101="",J101="",K101="",M101="",U101=""),"Missing Required Field",IF(C101&lt;B101,"Stay Date Before Shop Date",IF(AND(K101="Available",OR(L101="",L101&lt;=0)),"Available Rate Missing",IF(AND(K101&lt;&gt;"Available",L101&gt;0),"Rate Entered for Unavailable Room",IF(M101="Unknown","Review Included Charges","Ready")))))),"")</f>
        <v/>
      </c>
      <c r="X101" s="29" t="n"/>
    </row>
    <row r="102">
      <c r="A102" s="29" t="n"/>
      <c r="B102" s="54" t="n"/>
      <c r="C102" s="54" t="n"/>
      <c r="D102" s="31" t="n"/>
      <c r="E102" s="22">
        <f>IFERROR(IF(C102="","",TEXT(C102,"ddd")),"")</f>
        <v/>
      </c>
      <c r="F102" s="29" t="n"/>
      <c r="G102" s="22">
        <f>IFERROR(IF(F102="","",VLOOKUP(F102,'Setup'!$A$16:$E$115,2,FALSE)),"")</f>
        <v/>
      </c>
      <c r="H102" s="29" t="n"/>
      <c r="I102" s="29" t="n"/>
      <c r="J102" s="29" t="n"/>
      <c r="K102" s="29" t="n"/>
      <c r="L102" s="55" t="n"/>
      <c r="M102" s="29" t="n"/>
      <c r="N102" s="33">
        <f>IFERROR(IF(F102="","",VLOOKUP(F102,'Setup'!$A$16:$E$115,4,FALSE)),"")</f>
        <v/>
      </c>
      <c r="O102" s="50">
        <f>IFERROR(IF(F102="","",VLOOKUP(F102,'Setup'!$A$16:$E$115,5,FALSE)),"")</f>
        <v/>
      </c>
      <c r="P102" s="50">
        <f>IFERROR(IF(A102="","",IF(K102&lt;&gt;"Available","",IF(M102="Yes",L102,IF(L102="","",L102*(1+N102)+O102)))),"")</f>
        <v/>
      </c>
      <c r="Q102" s="31" t="n"/>
      <c r="R102" s="29" t="n"/>
      <c r="S102" s="29" t="n"/>
      <c r="T102" s="31" t="n"/>
      <c r="U102" s="31" t="n"/>
      <c r="V102" s="34">
        <f>IFERROR(IF(OR(A102="",B102="",C102="",F102="",H102="",I102="",J102="",U102&lt;&gt;"Yes"),0,IF(COUNTIFS($F$6:$F$155,F102,$C$6:$C$155,C102,$H$6:$H$155,H102,$I$6:$I$155,I102,$J$6:$J$155,J102,$U$6:$U$155,"Yes",$B$6:$B$155,"&gt;"&amp;B102)=0,1,0)),0)</f>
        <v/>
      </c>
      <c r="W102" s="22">
        <f>IFERROR(IF(A102="","",IF(OR(B102="",C102="",D102="",F102="",H102="",I102="",J102="",K102="",M102="",U102=""),"Missing Required Field",IF(C102&lt;B102,"Stay Date Before Shop Date",IF(AND(K102="Available",OR(L102="",L102&lt;=0)),"Available Rate Missing",IF(AND(K102&lt;&gt;"Available",L102&gt;0),"Rate Entered for Unavailable Room",IF(M102="Unknown","Review Included Charges","Ready")))))),"")</f>
        <v/>
      </c>
      <c r="X102" s="29" t="n"/>
    </row>
    <row r="103">
      <c r="A103" s="29" t="n"/>
      <c r="B103" s="54" t="n"/>
      <c r="C103" s="54" t="n"/>
      <c r="D103" s="31" t="n"/>
      <c r="E103" s="22">
        <f>IFERROR(IF(C103="","",TEXT(C103,"ddd")),"")</f>
        <v/>
      </c>
      <c r="F103" s="29" t="n"/>
      <c r="G103" s="22">
        <f>IFERROR(IF(F103="","",VLOOKUP(F103,'Setup'!$A$16:$E$115,2,FALSE)),"")</f>
        <v/>
      </c>
      <c r="H103" s="29" t="n"/>
      <c r="I103" s="29" t="n"/>
      <c r="J103" s="29" t="n"/>
      <c r="K103" s="29" t="n"/>
      <c r="L103" s="55" t="n"/>
      <c r="M103" s="29" t="n"/>
      <c r="N103" s="33">
        <f>IFERROR(IF(F103="","",VLOOKUP(F103,'Setup'!$A$16:$E$115,4,FALSE)),"")</f>
        <v/>
      </c>
      <c r="O103" s="50">
        <f>IFERROR(IF(F103="","",VLOOKUP(F103,'Setup'!$A$16:$E$115,5,FALSE)),"")</f>
        <v/>
      </c>
      <c r="P103" s="50">
        <f>IFERROR(IF(A103="","",IF(K103&lt;&gt;"Available","",IF(M103="Yes",L103,IF(L103="","",L103*(1+N103)+O103)))),"")</f>
        <v/>
      </c>
      <c r="Q103" s="31" t="n"/>
      <c r="R103" s="29" t="n"/>
      <c r="S103" s="29" t="n"/>
      <c r="T103" s="31" t="n"/>
      <c r="U103" s="31" t="n"/>
      <c r="V103" s="34">
        <f>IFERROR(IF(OR(A103="",B103="",C103="",F103="",H103="",I103="",J103="",U103&lt;&gt;"Yes"),0,IF(COUNTIFS($F$6:$F$155,F103,$C$6:$C$155,C103,$H$6:$H$155,H103,$I$6:$I$155,I103,$J$6:$J$155,J103,$U$6:$U$155,"Yes",$B$6:$B$155,"&gt;"&amp;B103)=0,1,0)),0)</f>
        <v/>
      </c>
      <c r="W103" s="22">
        <f>IFERROR(IF(A103="","",IF(OR(B103="",C103="",D103="",F103="",H103="",I103="",J103="",K103="",M103="",U103=""),"Missing Required Field",IF(C103&lt;B103,"Stay Date Before Shop Date",IF(AND(K103="Available",OR(L103="",L103&lt;=0)),"Available Rate Missing",IF(AND(K103&lt;&gt;"Available",L103&gt;0),"Rate Entered for Unavailable Room",IF(M103="Unknown","Review Included Charges","Ready")))))),"")</f>
        <v/>
      </c>
      <c r="X103" s="29" t="n"/>
    </row>
    <row r="104">
      <c r="A104" s="29" t="n"/>
      <c r="B104" s="54" t="n"/>
      <c r="C104" s="54" t="n"/>
      <c r="D104" s="31" t="n"/>
      <c r="E104" s="22">
        <f>IFERROR(IF(C104="","",TEXT(C104,"ddd")),"")</f>
        <v/>
      </c>
      <c r="F104" s="29" t="n"/>
      <c r="G104" s="22">
        <f>IFERROR(IF(F104="","",VLOOKUP(F104,'Setup'!$A$16:$E$115,2,FALSE)),"")</f>
        <v/>
      </c>
      <c r="H104" s="29" t="n"/>
      <c r="I104" s="29" t="n"/>
      <c r="J104" s="29" t="n"/>
      <c r="K104" s="29" t="n"/>
      <c r="L104" s="55" t="n"/>
      <c r="M104" s="29" t="n"/>
      <c r="N104" s="33">
        <f>IFERROR(IF(F104="","",VLOOKUP(F104,'Setup'!$A$16:$E$115,4,FALSE)),"")</f>
        <v/>
      </c>
      <c r="O104" s="50">
        <f>IFERROR(IF(F104="","",VLOOKUP(F104,'Setup'!$A$16:$E$115,5,FALSE)),"")</f>
        <v/>
      </c>
      <c r="P104" s="50">
        <f>IFERROR(IF(A104="","",IF(K104&lt;&gt;"Available","",IF(M104="Yes",L104,IF(L104="","",L104*(1+N104)+O104)))),"")</f>
        <v/>
      </c>
      <c r="Q104" s="31" t="n"/>
      <c r="R104" s="29" t="n"/>
      <c r="S104" s="29" t="n"/>
      <c r="T104" s="31" t="n"/>
      <c r="U104" s="31" t="n"/>
      <c r="V104" s="34">
        <f>IFERROR(IF(OR(A104="",B104="",C104="",F104="",H104="",I104="",J104="",U104&lt;&gt;"Yes"),0,IF(COUNTIFS($F$6:$F$155,F104,$C$6:$C$155,C104,$H$6:$H$155,H104,$I$6:$I$155,I104,$J$6:$J$155,J104,$U$6:$U$155,"Yes",$B$6:$B$155,"&gt;"&amp;B104)=0,1,0)),0)</f>
        <v/>
      </c>
      <c r="W104" s="22">
        <f>IFERROR(IF(A104="","",IF(OR(B104="",C104="",D104="",F104="",H104="",I104="",J104="",K104="",M104="",U104=""),"Missing Required Field",IF(C104&lt;B104,"Stay Date Before Shop Date",IF(AND(K104="Available",OR(L104="",L104&lt;=0)),"Available Rate Missing",IF(AND(K104&lt;&gt;"Available",L104&gt;0),"Rate Entered for Unavailable Room",IF(M104="Unknown","Review Included Charges","Ready")))))),"")</f>
        <v/>
      </c>
      <c r="X104" s="29" t="n"/>
    </row>
    <row r="105">
      <c r="A105" s="29" t="n"/>
      <c r="B105" s="54" t="n"/>
      <c r="C105" s="54" t="n"/>
      <c r="D105" s="31" t="n"/>
      <c r="E105" s="22">
        <f>IFERROR(IF(C105="","",TEXT(C105,"ddd")),"")</f>
        <v/>
      </c>
      <c r="F105" s="29" t="n"/>
      <c r="G105" s="22">
        <f>IFERROR(IF(F105="","",VLOOKUP(F105,'Setup'!$A$16:$E$115,2,FALSE)),"")</f>
        <v/>
      </c>
      <c r="H105" s="29" t="n"/>
      <c r="I105" s="29" t="n"/>
      <c r="J105" s="29" t="n"/>
      <c r="K105" s="29" t="n"/>
      <c r="L105" s="55" t="n"/>
      <c r="M105" s="29" t="n"/>
      <c r="N105" s="33">
        <f>IFERROR(IF(F105="","",VLOOKUP(F105,'Setup'!$A$16:$E$115,4,FALSE)),"")</f>
        <v/>
      </c>
      <c r="O105" s="50">
        <f>IFERROR(IF(F105="","",VLOOKUP(F105,'Setup'!$A$16:$E$115,5,FALSE)),"")</f>
        <v/>
      </c>
      <c r="P105" s="50">
        <f>IFERROR(IF(A105="","",IF(K105&lt;&gt;"Available","",IF(M105="Yes",L105,IF(L105="","",L105*(1+N105)+O105)))),"")</f>
        <v/>
      </c>
      <c r="Q105" s="31" t="n"/>
      <c r="R105" s="29" t="n"/>
      <c r="S105" s="29" t="n"/>
      <c r="T105" s="31" t="n"/>
      <c r="U105" s="31" t="n"/>
      <c r="V105" s="34">
        <f>IFERROR(IF(OR(A105="",B105="",C105="",F105="",H105="",I105="",J105="",U105&lt;&gt;"Yes"),0,IF(COUNTIFS($F$6:$F$155,F105,$C$6:$C$155,C105,$H$6:$H$155,H105,$I$6:$I$155,I105,$J$6:$J$155,J105,$U$6:$U$155,"Yes",$B$6:$B$155,"&gt;"&amp;B105)=0,1,0)),0)</f>
        <v/>
      </c>
      <c r="W105" s="22">
        <f>IFERROR(IF(A105="","",IF(OR(B105="",C105="",D105="",F105="",H105="",I105="",J105="",K105="",M105="",U105=""),"Missing Required Field",IF(C105&lt;B105,"Stay Date Before Shop Date",IF(AND(K105="Available",OR(L105="",L105&lt;=0)),"Available Rate Missing",IF(AND(K105&lt;&gt;"Available",L105&gt;0),"Rate Entered for Unavailable Room",IF(M105="Unknown","Review Included Charges","Ready")))))),"")</f>
        <v/>
      </c>
      <c r="X105" s="29" t="n"/>
    </row>
    <row r="106">
      <c r="A106" s="29" t="n"/>
      <c r="B106" s="54" t="n"/>
      <c r="C106" s="54" t="n"/>
      <c r="D106" s="31" t="n"/>
      <c r="E106" s="22">
        <f>IFERROR(IF(C106="","",TEXT(C106,"ddd")),"")</f>
        <v/>
      </c>
      <c r="F106" s="29" t="n"/>
      <c r="G106" s="22">
        <f>IFERROR(IF(F106="","",VLOOKUP(F106,'Setup'!$A$16:$E$115,2,FALSE)),"")</f>
        <v/>
      </c>
      <c r="H106" s="29" t="n"/>
      <c r="I106" s="29" t="n"/>
      <c r="J106" s="29" t="n"/>
      <c r="K106" s="29" t="n"/>
      <c r="L106" s="55" t="n"/>
      <c r="M106" s="29" t="n"/>
      <c r="N106" s="33">
        <f>IFERROR(IF(F106="","",VLOOKUP(F106,'Setup'!$A$16:$E$115,4,FALSE)),"")</f>
        <v/>
      </c>
      <c r="O106" s="50">
        <f>IFERROR(IF(F106="","",VLOOKUP(F106,'Setup'!$A$16:$E$115,5,FALSE)),"")</f>
        <v/>
      </c>
      <c r="P106" s="50">
        <f>IFERROR(IF(A106="","",IF(K106&lt;&gt;"Available","",IF(M106="Yes",L106,IF(L106="","",L106*(1+N106)+O106)))),"")</f>
        <v/>
      </c>
      <c r="Q106" s="31" t="n"/>
      <c r="R106" s="29" t="n"/>
      <c r="S106" s="29" t="n"/>
      <c r="T106" s="31" t="n"/>
      <c r="U106" s="31" t="n"/>
      <c r="V106" s="34">
        <f>IFERROR(IF(OR(A106="",B106="",C106="",F106="",H106="",I106="",J106="",U106&lt;&gt;"Yes"),0,IF(COUNTIFS($F$6:$F$155,F106,$C$6:$C$155,C106,$H$6:$H$155,H106,$I$6:$I$155,I106,$J$6:$J$155,J106,$U$6:$U$155,"Yes",$B$6:$B$155,"&gt;"&amp;B106)=0,1,0)),0)</f>
        <v/>
      </c>
      <c r="W106" s="22">
        <f>IFERROR(IF(A106="","",IF(OR(B106="",C106="",D106="",F106="",H106="",I106="",J106="",K106="",M106="",U106=""),"Missing Required Field",IF(C106&lt;B106,"Stay Date Before Shop Date",IF(AND(K106="Available",OR(L106="",L106&lt;=0)),"Available Rate Missing",IF(AND(K106&lt;&gt;"Available",L106&gt;0),"Rate Entered for Unavailable Room",IF(M106="Unknown","Review Included Charges","Ready")))))),"")</f>
        <v/>
      </c>
      <c r="X106" s="29" t="n"/>
    </row>
    <row r="107">
      <c r="A107" s="29" t="n"/>
      <c r="B107" s="54" t="n"/>
      <c r="C107" s="54" t="n"/>
      <c r="D107" s="31" t="n"/>
      <c r="E107" s="22">
        <f>IFERROR(IF(C107="","",TEXT(C107,"ddd")),"")</f>
        <v/>
      </c>
      <c r="F107" s="29" t="n"/>
      <c r="G107" s="22">
        <f>IFERROR(IF(F107="","",VLOOKUP(F107,'Setup'!$A$16:$E$115,2,FALSE)),"")</f>
        <v/>
      </c>
      <c r="H107" s="29" t="n"/>
      <c r="I107" s="29" t="n"/>
      <c r="J107" s="29" t="n"/>
      <c r="K107" s="29" t="n"/>
      <c r="L107" s="55" t="n"/>
      <c r="M107" s="29" t="n"/>
      <c r="N107" s="33">
        <f>IFERROR(IF(F107="","",VLOOKUP(F107,'Setup'!$A$16:$E$115,4,FALSE)),"")</f>
        <v/>
      </c>
      <c r="O107" s="50">
        <f>IFERROR(IF(F107="","",VLOOKUP(F107,'Setup'!$A$16:$E$115,5,FALSE)),"")</f>
        <v/>
      </c>
      <c r="P107" s="50">
        <f>IFERROR(IF(A107="","",IF(K107&lt;&gt;"Available","",IF(M107="Yes",L107,IF(L107="","",L107*(1+N107)+O107)))),"")</f>
        <v/>
      </c>
      <c r="Q107" s="31" t="n"/>
      <c r="R107" s="29" t="n"/>
      <c r="S107" s="29" t="n"/>
      <c r="T107" s="31" t="n"/>
      <c r="U107" s="31" t="n"/>
      <c r="V107" s="34">
        <f>IFERROR(IF(OR(A107="",B107="",C107="",F107="",H107="",I107="",J107="",U107&lt;&gt;"Yes"),0,IF(COUNTIFS($F$6:$F$155,F107,$C$6:$C$155,C107,$H$6:$H$155,H107,$I$6:$I$155,I107,$J$6:$J$155,J107,$U$6:$U$155,"Yes",$B$6:$B$155,"&gt;"&amp;B107)=0,1,0)),0)</f>
        <v/>
      </c>
      <c r="W107" s="22">
        <f>IFERROR(IF(A107="","",IF(OR(B107="",C107="",D107="",F107="",H107="",I107="",J107="",K107="",M107="",U107=""),"Missing Required Field",IF(C107&lt;B107,"Stay Date Before Shop Date",IF(AND(K107="Available",OR(L107="",L107&lt;=0)),"Available Rate Missing",IF(AND(K107&lt;&gt;"Available",L107&gt;0),"Rate Entered for Unavailable Room",IF(M107="Unknown","Review Included Charges","Ready")))))),"")</f>
        <v/>
      </c>
      <c r="X107" s="29" t="n"/>
    </row>
    <row r="108">
      <c r="A108" s="29" t="n"/>
      <c r="B108" s="54" t="n"/>
      <c r="C108" s="54" t="n"/>
      <c r="D108" s="31" t="n"/>
      <c r="E108" s="22">
        <f>IFERROR(IF(C108="","",TEXT(C108,"ddd")),"")</f>
        <v/>
      </c>
      <c r="F108" s="29" t="n"/>
      <c r="G108" s="22">
        <f>IFERROR(IF(F108="","",VLOOKUP(F108,'Setup'!$A$16:$E$115,2,FALSE)),"")</f>
        <v/>
      </c>
      <c r="H108" s="29" t="n"/>
      <c r="I108" s="29" t="n"/>
      <c r="J108" s="29" t="n"/>
      <c r="K108" s="29" t="n"/>
      <c r="L108" s="55" t="n"/>
      <c r="M108" s="29" t="n"/>
      <c r="N108" s="33">
        <f>IFERROR(IF(F108="","",VLOOKUP(F108,'Setup'!$A$16:$E$115,4,FALSE)),"")</f>
        <v/>
      </c>
      <c r="O108" s="50">
        <f>IFERROR(IF(F108="","",VLOOKUP(F108,'Setup'!$A$16:$E$115,5,FALSE)),"")</f>
        <v/>
      </c>
      <c r="P108" s="50">
        <f>IFERROR(IF(A108="","",IF(K108&lt;&gt;"Available","",IF(M108="Yes",L108,IF(L108="","",L108*(1+N108)+O108)))),"")</f>
        <v/>
      </c>
      <c r="Q108" s="31" t="n"/>
      <c r="R108" s="29" t="n"/>
      <c r="S108" s="29" t="n"/>
      <c r="T108" s="31" t="n"/>
      <c r="U108" s="31" t="n"/>
      <c r="V108" s="34">
        <f>IFERROR(IF(OR(A108="",B108="",C108="",F108="",H108="",I108="",J108="",U108&lt;&gt;"Yes"),0,IF(COUNTIFS($F$6:$F$155,F108,$C$6:$C$155,C108,$H$6:$H$155,H108,$I$6:$I$155,I108,$J$6:$J$155,J108,$U$6:$U$155,"Yes",$B$6:$B$155,"&gt;"&amp;B108)=0,1,0)),0)</f>
        <v/>
      </c>
      <c r="W108" s="22">
        <f>IFERROR(IF(A108="","",IF(OR(B108="",C108="",D108="",F108="",H108="",I108="",J108="",K108="",M108="",U108=""),"Missing Required Field",IF(C108&lt;B108,"Stay Date Before Shop Date",IF(AND(K108="Available",OR(L108="",L108&lt;=0)),"Available Rate Missing",IF(AND(K108&lt;&gt;"Available",L108&gt;0),"Rate Entered for Unavailable Room",IF(M108="Unknown","Review Included Charges","Ready")))))),"")</f>
        <v/>
      </c>
      <c r="X108" s="29" t="n"/>
    </row>
    <row r="109">
      <c r="A109" s="29" t="n"/>
      <c r="B109" s="54" t="n"/>
      <c r="C109" s="54" t="n"/>
      <c r="D109" s="31" t="n"/>
      <c r="E109" s="22">
        <f>IFERROR(IF(C109="","",TEXT(C109,"ddd")),"")</f>
        <v/>
      </c>
      <c r="F109" s="29" t="n"/>
      <c r="G109" s="22">
        <f>IFERROR(IF(F109="","",VLOOKUP(F109,'Setup'!$A$16:$E$115,2,FALSE)),"")</f>
        <v/>
      </c>
      <c r="H109" s="29" t="n"/>
      <c r="I109" s="29" t="n"/>
      <c r="J109" s="29" t="n"/>
      <c r="K109" s="29" t="n"/>
      <c r="L109" s="55" t="n"/>
      <c r="M109" s="29" t="n"/>
      <c r="N109" s="33">
        <f>IFERROR(IF(F109="","",VLOOKUP(F109,'Setup'!$A$16:$E$115,4,FALSE)),"")</f>
        <v/>
      </c>
      <c r="O109" s="50">
        <f>IFERROR(IF(F109="","",VLOOKUP(F109,'Setup'!$A$16:$E$115,5,FALSE)),"")</f>
        <v/>
      </c>
      <c r="P109" s="50">
        <f>IFERROR(IF(A109="","",IF(K109&lt;&gt;"Available","",IF(M109="Yes",L109,IF(L109="","",L109*(1+N109)+O109)))),"")</f>
        <v/>
      </c>
      <c r="Q109" s="31" t="n"/>
      <c r="R109" s="29" t="n"/>
      <c r="S109" s="29" t="n"/>
      <c r="T109" s="31" t="n"/>
      <c r="U109" s="31" t="n"/>
      <c r="V109" s="34">
        <f>IFERROR(IF(OR(A109="",B109="",C109="",F109="",H109="",I109="",J109="",U109&lt;&gt;"Yes"),0,IF(COUNTIFS($F$6:$F$155,F109,$C$6:$C$155,C109,$H$6:$H$155,H109,$I$6:$I$155,I109,$J$6:$J$155,J109,$U$6:$U$155,"Yes",$B$6:$B$155,"&gt;"&amp;B109)=0,1,0)),0)</f>
        <v/>
      </c>
      <c r="W109" s="22">
        <f>IFERROR(IF(A109="","",IF(OR(B109="",C109="",D109="",F109="",H109="",I109="",J109="",K109="",M109="",U109=""),"Missing Required Field",IF(C109&lt;B109,"Stay Date Before Shop Date",IF(AND(K109="Available",OR(L109="",L109&lt;=0)),"Available Rate Missing",IF(AND(K109&lt;&gt;"Available",L109&gt;0),"Rate Entered for Unavailable Room",IF(M109="Unknown","Review Included Charges","Ready")))))),"")</f>
        <v/>
      </c>
      <c r="X109" s="29" t="n"/>
    </row>
    <row r="110">
      <c r="A110" s="29" t="n"/>
      <c r="B110" s="54" t="n"/>
      <c r="C110" s="54" t="n"/>
      <c r="D110" s="31" t="n"/>
      <c r="E110" s="22">
        <f>IFERROR(IF(C110="","",TEXT(C110,"ddd")),"")</f>
        <v/>
      </c>
      <c r="F110" s="29" t="n"/>
      <c r="G110" s="22">
        <f>IFERROR(IF(F110="","",VLOOKUP(F110,'Setup'!$A$16:$E$115,2,FALSE)),"")</f>
        <v/>
      </c>
      <c r="H110" s="29" t="n"/>
      <c r="I110" s="29" t="n"/>
      <c r="J110" s="29" t="n"/>
      <c r="K110" s="29" t="n"/>
      <c r="L110" s="55" t="n"/>
      <c r="M110" s="29" t="n"/>
      <c r="N110" s="33">
        <f>IFERROR(IF(F110="","",VLOOKUP(F110,'Setup'!$A$16:$E$115,4,FALSE)),"")</f>
        <v/>
      </c>
      <c r="O110" s="50">
        <f>IFERROR(IF(F110="","",VLOOKUP(F110,'Setup'!$A$16:$E$115,5,FALSE)),"")</f>
        <v/>
      </c>
      <c r="P110" s="50">
        <f>IFERROR(IF(A110="","",IF(K110&lt;&gt;"Available","",IF(M110="Yes",L110,IF(L110="","",L110*(1+N110)+O110)))),"")</f>
        <v/>
      </c>
      <c r="Q110" s="31" t="n"/>
      <c r="R110" s="29" t="n"/>
      <c r="S110" s="29" t="n"/>
      <c r="T110" s="31" t="n"/>
      <c r="U110" s="31" t="n"/>
      <c r="V110" s="34">
        <f>IFERROR(IF(OR(A110="",B110="",C110="",F110="",H110="",I110="",J110="",U110&lt;&gt;"Yes"),0,IF(COUNTIFS($F$6:$F$155,F110,$C$6:$C$155,C110,$H$6:$H$155,H110,$I$6:$I$155,I110,$J$6:$J$155,J110,$U$6:$U$155,"Yes",$B$6:$B$155,"&gt;"&amp;B110)=0,1,0)),0)</f>
        <v/>
      </c>
      <c r="W110" s="22">
        <f>IFERROR(IF(A110="","",IF(OR(B110="",C110="",D110="",F110="",H110="",I110="",J110="",K110="",M110="",U110=""),"Missing Required Field",IF(C110&lt;B110,"Stay Date Before Shop Date",IF(AND(K110="Available",OR(L110="",L110&lt;=0)),"Available Rate Missing",IF(AND(K110&lt;&gt;"Available",L110&gt;0),"Rate Entered for Unavailable Room",IF(M110="Unknown","Review Included Charges","Ready")))))),"")</f>
        <v/>
      </c>
      <c r="X110" s="29" t="n"/>
    </row>
    <row r="111">
      <c r="A111" s="29" t="n"/>
      <c r="B111" s="54" t="n"/>
      <c r="C111" s="54" t="n"/>
      <c r="D111" s="31" t="n"/>
      <c r="E111" s="22">
        <f>IFERROR(IF(C111="","",TEXT(C111,"ddd")),"")</f>
        <v/>
      </c>
      <c r="F111" s="29" t="n"/>
      <c r="G111" s="22">
        <f>IFERROR(IF(F111="","",VLOOKUP(F111,'Setup'!$A$16:$E$115,2,FALSE)),"")</f>
        <v/>
      </c>
      <c r="H111" s="29" t="n"/>
      <c r="I111" s="29" t="n"/>
      <c r="J111" s="29" t="n"/>
      <c r="K111" s="29" t="n"/>
      <c r="L111" s="55" t="n"/>
      <c r="M111" s="29" t="n"/>
      <c r="N111" s="33">
        <f>IFERROR(IF(F111="","",VLOOKUP(F111,'Setup'!$A$16:$E$115,4,FALSE)),"")</f>
        <v/>
      </c>
      <c r="O111" s="50">
        <f>IFERROR(IF(F111="","",VLOOKUP(F111,'Setup'!$A$16:$E$115,5,FALSE)),"")</f>
        <v/>
      </c>
      <c r="P111" s="50">
        <f>IFERROR(IF(A111="","",IF(K111&lt;&gt;"Available","",IF(M111="Yes",L111,IF(L111="","",L111*(1+N111)+O111)))),"")</f>
        <v/>
      </c>
      <c r="Q111" s="31" t="n"/>
      <c r="R111" s="29" t="n"/>
      <c r="S111" s="29" t="n"/>
      <c r="T111" s="31" t="n"/>
      <c r="U111" s="31" t="n"/>
      <c r="V111" s="34">
        <f>IFERROR(IF(OR(A111="",B111="",C111="",F111="",H111="",I111="",J111="",U111&lt;&gt;"Yes"),0,IF(COUNTIFS($F$6:$F$155,F111,$C$6:$C$155,C111,$H$6:$H$155,H111,$I$6:$I$155,I111,$J$6:$J$155,J111,$U$6:$U$155,"Yes",$B$6:$B$155,"&gt;"&amp;B111)=0,1,0)),0)</f>
        <v/>
      </c>
      <c r="W111" s="22">
        <f>IFERROR(IF(A111="","",IF(OR(B111="",C111="",D111="",F111="",H111="",I111="",J111="",K111="",M111="",U111=""),"Missing Required Field",IF(C111&lt;B111,"Stay Date Before Shop Date",IF(AND(K111="Available",OR(L111="",L111&lt;=0)),"Available Rate Missing",IF(AND(K111&lt;&gt;"Available",L111&gt;0),"Rate Entered for Unavailable Room",IF(M111="Unknown","Review Included Charges","Ready")))))),"")</f>
        <v/>
      </c>
      <c r="X111" s="29" t="n"/>
    </row>
    <row r="112">
      <c r="A112" s="29" t="n"/>
      <c r="B112" s="54" t="n"/>
      <c r="C112" s="54" t="n"/>
      <c r="D112" s="31" t="n"/>
      <c r="E112" s="22">
        <f>IFERROR(IF(C112="","",TEXT(C112,"ddd")),"")</f>
        <v/>
      </c>
      <c r="F112" s="29" t="n"/>
      <c r="G112" s="22">
        <f>IFERROR(IF(F112="","",VLOOKUP(F112,'Setup'!$A$16:$E$115,2,FALSE)),"")</f>
        <v/>
      </c>
      <c r="H112" s="29" t="n"/>
      <c r="I112" s="29" t="n"/>
      <c r="J112" s="29" t="n"/>
      <c r="K112" s="29" t="n"/>
      <c r="L112" s="55" t="n"/>
      <c r="M112" s="29" t="n"/>
      <c r="N112" s="33">
        <f>IFERROR(IF(F112="","",VLOOKUP(F112,'Setup'!$A$16:$E$115,4,FALSE)),"")</f>
        <v/>
      </c>
      <c r="O112" s="50">
        <f>IFERROR(IF(F112="","",VLOOKUP(F112,'Setup'!$A$16:$E$115,5,FALSE)),"")</f>
        <v/>
      </c>
      <c r="P112" s="50">
        <f>IFERROR(IF(A112="","",IF(K112&lt;&gt;"Available","",IF(M112="Yes",L112,IF(L112="","",L112*(1+N112)+O112)))),"")</f>
        <v/>
      </c>
      <c r="Q112" s="31" t="n"/>
      <c r="R112" s="29" t="n"/>
      <c r="S112" s="29" t="n"/>
      <c r="T112" s="31" t="n"/>
      <c r="U112" s="31" t="n"/>
      <c r="V112" s="34">
        <f>IFERROR(IF(OR(A112="",B112="",C112="",F112="",H112="",I112="",J112="",U112&lt;&gt;"Yes"),0,IF(COUNTIFS($F$6:$F$155,F112,$C$6:$C$155,C112,$H$6:$H$155,H112,$I$6:$I$155,I112,$J$6:$J$155,J112,$U$6:$U$155,"Yes",$B$6:$B$155,"&gt;"&amp;B112)=0,1,0)),0)</f>
        <v/>
      </c>
      <c r="W112" s="22">
        <f>IFERROR(IF(A112="","",IF(OR(B112="",C112="",D112="",F112="",H112="",I112="",J112="",K112="",M112="",U112=""),"Missing Required Field",IF(C112&lt;B112,"Stay Date Before Shop Date",IF(AND(K112="Available",OR(L112="",L112&lt;=0)),"Available Rate Missing",IF(AND(K112&lt;&gt;"Available",L112&gt;0),"Rate Entered for Unavailable Room",IF(M112="Unknown","Review Included Charges","Ready")))))),"")</f>
        <v/>
      </c>
      <c r="X112" s="29" t="n"/>
    </row>
    <row r="113">
      <c r="A113" s="29" t="n"/>
      <c r="B113" s="54" t="n"/>
      <c r="C113" s="54" t="n"/>
      <c r="D113" s="31" t="n"/>
      <c r="E113" s="22">
        <f>IFERROR(IF(C113="","",TEXT(C113,"ddd")),"")</f>
        <v/>
      </c>
      <c r="F113" s="29" t="n"/>
      <c r="G113" s="22">
        <f>IFERROR(IF(F113="","",VLOOKUP(F113,'Setup'!$A$16:$E$115,2,FALSE)),"")</f>
        <v/>
      </c>
      <c r="H113" s="29" t="n"/>
      <c r="I113" s="29" t="n"/>
      <c r="J113" s="29" t="n"/>
      <c r="K113" s="29" t="n"/>
      <c r="L113" s="55" t="n"/>
      <c r="M113" s="29" t="n"/>
      <c r="N113" s="33">
        <f>IFERROR(IF(F113="","",VLOOKUP(F113,'Setup'!$A$16:$E$115,4,FALSE)),"")</f>
        <v/>
      </c>
      <c r="O113" s="50">
        <f>IFERROR(IF(F113="","",VLOOKUP(F113,'Setup'!$A$16:$E$115,5,FALSE)),"")</f>
        <v/>
      </c>
      <c r="P113" s="50">
        <f>IFERROR(IF(A113="","",IF(K113&lt;&gt;"Available","",IF(M113="Yes",L113,IF(L113="","",L113*(1+N113)+O113)))),"")</f>
        <v/>
      </c>
      <c r="Q113" s="31" t="n"/>
      <c r="R113" s="29" t="n"/>
      <c r="S113" s="29" t="n"/>
      <c r="T113" s="31" t="n"/>
      <c r="U113" s="31" t="n"/>
      <c r="V113" s="34">
        <f>IFERROR(IF(OR(A113="",B113="",C113="",F113="",H113="",I113="",J113="",U113&lt;&gt;"Yes"),0,IF(COUNTIFS($F$6:$F$155,F113,$C$6:$C$155,C113,$H$6:$H$155,H113,$I$6:$I$155,I113,$J$6:$J$155,J113,$U$6:$U$155,"Yes",$B$6:$B$155,"&gt;"&amp;B113)=0,1,0)),0)</f>
        <v/>
      </c>
      <c r="W113" s="22">
        <f>IFERROR(IF(A113="","",IF(OR(B113="",C113="",D113="",F113="",H113="",I113="",J113="",K113="",M113="",U113=""),"Missing Required Field",IF(C113&lt;B113,"Stay Date Before Shop Date",IF(AND(K113="Available",OR(L113="",L113&lt;=0)),"Available Rate Missing",IF(AND(K113&lt;&gt;"Available",L113&gt;0),"Rate Entered for Unavailable Room",IF(M113="Unknown","Review Included Charges","Ready")))))),"")</f>
        <v/>
      </c>
      <c r="X113" s="29" t="n"/>
    </row>
    <row r="114">
      <c r="A114" s="29" t="n"/>
      <c r="B114" s="54" t="n"/>
      <c r="C114" s="54" t="n"/>
      <c r="D114" s="31" t="n"/>
      <c r="E114" s="22">
        <f>IFERROR(IF(C114="","",TEXT(C114,"ddd")),"")</f>
        <v/>
      </c>
      <c r="F114" s="29" t="n"/>
      <c r="G114" s="22">
        <f>IFERROR(IF(F114="","",VLOOKUP(F114,'Setup'!$A$16:$E$115,2,FALSE)),"")</f>
        <v/>
      </c>
      <c r="H114" s="29" t="n"/>
      <c r="I114" s="29" t="n"/>
      <c r="J114" s="29" t="n"/>
      <c r="K114" s="29" t="n"/>
      <c r="L114" s="55" t="n"/>
      <c r="M114" s="29" t="n"/>
      <c r="N114" s="33">
        <f>IFERROR(IF(F114="","",VLOOKUP(F114,'Setup'!$A$16:$E$115,4,FALSE)),"")</f>
        <v/>
      </c>
      <c r="O114" s="50">
        <f>IFERROR(IF(F114="","",VLOOKUP(F114,'Setup'!$A$16:$E$115,5,FALSE)),"")</f>
        <v/>
      </c>
      <c r="P114" s="50">
        <f>IFERROR(IF(A114="","",IF(K114&lt;&gt;"Available","",IF(M114="Yes",L114,IF(L114="","",L114*(1+N114)+O114)))),"")</f>
        <v/>
      </c>
      <c r="Q114" s="31" t="n"/>
      <c r="R114" s="29" t="n"/>
      <c r="S114" s="29" t="n"/>
      <c r="T114" s="31" t="n"/>
      <c r="U114" s="31" t="n"/>
      <c r="V114" s="34">
        <f>IFERROR(IF(OR(A114="",B114="",C114="",F114="",H114="",I114="",J114="",U114&lt;&gt;"Yes"),0,IF(COUNTIFS($F$6:$F$155,F114,$C$6:$C$155,C114,$H$6:$H$155,H114,$I$6:$I$155,I114,$J$6:$J$155,J114,$U$6:$U$155,"Yes",$B$6:$B$155,"&gt;"&amp;B114)=0,1,0)),0)</f>
        <v/>
      </c>
      <c r="W114" s="22">
        <f>IFERROR(IF(A114="","",IF(OR(B114="",C114="",D114="",F114="",H114="",I114="",J114="",K114="",M114="",U114=""),"Missing Required Field",IF(C114&lt;B114,"Stay Date Before Shop Date",IF(AND(K114="Available",OR(L114="",L114&lt;=0)),"Available Rate Missing",IF(AND(K114&lt;&gt;"Available",L114&gt;0),"Rate Entered for Unavailable Room",IF(M114="Unknown","Review Included Charges","Ready")))))),"")</f>
        <v/>
      </c>
      <c r="X114" s="29" t="n"/>
    </row>
    <row r="115">
      <c r="A115" s="29" t="n"/>
      <c r="B115" s="54" t="n"/>
      <c r="C115" s="54" t="n"/>
      <c r="D115" s="31" t="n"/>
      <c r="E115" s="22">
        <f>IFERROR(IF(C115="","",TEXT(C115,"ddd")),"")</f>
        <v/>
      </c>
      <c r="F115" s="29" t="n"/>
      <c r="G115" s="22">
        <f>IFERROR(IF(F115="","",VLOOKUP(F115,'Setup'!$A$16:$E$115,2,FALSE)),"")</f>
        <v/>
      </c>
      <c r="H115" s="29" t="n"/>
      <c r="I115" s="29" t="n"/>
      <c r="J115" s="29" t="n"/>
      <c r="K115" s="29" t="n"/>
      <c r="L115" s="55" t="n"/>
      <c r="M115" s="29" t="n"/>
      <c r="N115" s="33">
        <f>IFERROR(IF(F115="","",VLOOKUP(F115,'Setup'!$A$16:$E$115,4,FALSE)),"")</f>
        <v/>
      </c>
      <c r="O115" s="50">
        <f>IFERROR(IF(F115="","",VLOOKUP(F115,'Setup'!$A$16:$E$115,5,FALSE)),"")</f>
        <v/>
      </c>
      <c r="P115" s="50">
        <f>IFERROR(IF(A115="","",IF(K115&lt;&gt;"Available","",IF(M115="Yes",L115,IF(L115="","",L115*(1+N115)+O115)))),"")</f>
        <v/>
      </c>
      <c r="Q115" s="31" t="n"/>
      <c r="R115" s="29" t="n"/>
      <c r="S115" s="29" t="n"/>
      <c r="T115" s="31" t="n"/>
      <c r="U115" s="31" t="n"/>
      <c r="V115" s="34">
        <f>IFERROR(IF(OR(A115="",B115="",C115="",F115="",H115="",I115="",J115="",U115&lt;&gt;"Yes"),0,IF(COUNTIFS($F$6:$F$155,F115,$C$6:$C$155,C115,$H$6:$H$155,H115,$I$6:$I$155,I115,$J$6:$J$155,J115,$U$6:$U$155,"Yes",$B$6:$B$155,"&gt;"&amp;B115)=0,1,0)),0)</f>
        <v/>
      </c>
      <c r="W115" s="22">
        <f>IFERROR(IF(A115="","",IF(OR(B115="",C115="",D115="",F115="",H115="",I115="",J115="",K115="",M115="",U115=""),"Missing Required Field",IF(C115&lt;B115,"Stay Date Before Shop Date",IF(AND(K115="Available",OR(L115="",L115&lt;=0)),"Available Rate Missing",IF(AND(K115&lt;&gt;"Available",L115&gt;0),"Rate Entered for Unavailable Room",IF(M115="Unknown","Review Included Charges","Ready")))))),"")</f>
        <v/>
      </c>
      <c r="X115" s="29" t="n"/>
    </row>
    <row r="116">
      <c r="A116" s="29" t="n"/>
      <c r="B116" s="54" t="n"/>
      <c r="C116" s="54" t="n"/>
      <c r="D116" s="31" t="n"/>
      <c r="E116" s="22">
        <f>IFERROR(IF(C116="","",TEXT(C116,"ddd")),"")</f>
        <v/>
      </c>
      <c r="F116" s="29" t="n"/>
      <c r="G116" s="22">
        <f>IFERROR(IF(F116="","",VLOOKUP(F116,'Setup'!$A$16:$E$115,2,FALSE)),"")</f>
        <v/>
      </c>
      <c r="H116" s="29" t="n"/>
      <c r="I116" s="29" t="n"/>
      <c r="J116" s="29" t="n"/>
      <c r="K116" s="29" t="n"/>
      <c r="L116" s="55" t="n"/>
      <c r="M116" s="29" t="n"/>
      <c r="N116" s="33">
        <f>IFERROR(IF(F116="","",VLOOKUP(F116,'Setup'!$A$16:$E$115,4,FALSE)),"")</f>
        <v/>
      </c>
      <c r="O116" s="50">
        <f>IFERROR(IF(F116="","",VLOOKUP(F116,'Setup'!$A$16:$E$115,5,FALSE)),"")</f>
        <v/>
      </c>
      <c r="P116" s="50">
        <f>IFERROR(IF(A116="","",IF(K116&lt;&gt;"Available","",IF(M116="Yes",L116,IF(L116="","",L116*(1+N116)+O116)))),"")</f>
        <v/>
      </c>
      <c r="Q116" s="31" t="n"/>
      <c r="R116" s="29" t="n"/>
      <c r="S116" s="29" t="n"/>
      <c r="T116" s="31" t="n"/>
      <c r="U116" s="31" t="n"/>
      <c r="V116" s="34">
        <f>IFERROR(IF(OR(A116="",B116="",C116="",F116="",H116="",I116="",J116="",U116&lt;&gt;"Yes"),0,IF(COUNTIFS($F$6:$F$155,F116,$C$6:$C$155,C116,$H$6:$H$155,H116,$I$6:$I$155,I116,$J$6:$J$155,J116,$U$6:$U$155,"Yes",$B$6:$B$155,"&gt;"&amp;B116)=0,1,0)),0)</f>
        <v/>
      </c>
      <c r="W116" s="22">
        <f>IFERROR(IF(A116="","",IF(OR(B116="",C116="",D116="",F116="",H116="",I116="",J116="",K116="",M116="",U116=""),"Missing Required Field",IF(C116&lt;B116,"Stay Date Before Shop Date",IF(AND(K116="Available",OR(L116="",L116&lt;=0)),"Available Rate Missing",IF(AND(K116&lt;&gt;"Available",L116&gt;0),"Rate Entered for Unavailable Room",IF(M116="Unknown","Review Included Charges","Ready")))))),"")</f>
        <v/>
      </c>
      <c r="X116" s="29" t="n"/>
    </row>
    <row r="117">
      <c r="A117" s="29" t="n"/>
      <c r="B117" s="54" t="n"/>
      <c r="C117" s="54" t="n"/>
      <c r="D117" s="31" t="n"/>
      <c r="E117" s="22">
        <f>IFERROR(IF(C117="","",TEXT(C117,"ddd")),"")</f>
        <v/>
      </c>
      <c r="F117" s="29" t="n"/>
      <c r="G117" s="22">
        <f>IFERROR(IF(F117="","",VLOOKUP(F117,'Setup'!$A$16:$E$115,2,FALSE)),"")</f>
        <v/>
      </c>
      <c r="H117" s="29" t="n"/>
      <c r="I117" s="29" t="n"/>
      <c r="J117" s="29" t="n"/>
      <c r="K117" s="29" t="n"/>
      <c r="L117" s="55" t="n"/>
      <c r="M117" s="29" t="n"/>
      <c r="N117" s="33">
        <f>IFERROR(IF(F117="","",VLOOKUP(F117,'Setup'!$A$16:$E$115,4,FALSE)),"")</f>
        <v/>
      </c>
      <c r="O117" s="50">
        <f>IFERROR(IF(F117="","",VLOOKUP(F117,'Setup'!$A$16:$E$115,5,FALSE)),"")</f>
        <v/>
      </c>
      <c r="P117" s="50">
        <f>IFERROR(IF(A117="","",IF(K117&lt;&gt;"Available","",IF(M117="Yes",L117,IF(L117="","",L117*(1+N117)+O117)))),"")</f>
        <v/>
      </c>
      <c r="Q117" s="31" t="n"/>
      <c r="R117" s="29" t="n"/>
      <c r="S117" s="29" t="n"/>
      <c r="T117" s="31" t="n"/>
      <c r="U117" s="31" t="n"/>
      <c r="V117" s="34">
        <f>IFERROR(IF(OR(A117="",B117="",C117="",F117="",H117="",I117="",J117="",U117&lt;&gt;"Yes"),0,IF(COUNTIFS($F$6:$F$155,F117,$C$6:$C$155,C117,$H$6:$H$155,H117,$I$6:$I$155,I117,$J$6:$J$155,J117,$U$6:$U$155,"Yes",$B$6:$B$155,"&gt;"&amp;B117)=0,1,0)),0)</f>
        <v/>
      </c>
      <c r="W117" s="22">
        <f>IFERROR(IF(A117="","",IF(OR(B117="",C117="",D117="",F117="",H117="",I117="",J117="",K117="",M117="",U117=""),"Missing Required Field",IF(C117&lt;B117,"Stay Date Before Shop Date",IF(AND(K117="Available",OR(L117="",L117&lt;=0)),"Available Rate Missing",IF(AND(K117&lt;&gt;"Available",L117&gt;0),"Rate Entered for Unavailable Room",IF(M117="Unknown","Review Included Charges","Ready")))))),"")</f>
        <v/>
      </c>
      <c r="X117" s="29" t="n"/>
    </row>
    <row r="118">
      <c r="A118" s="29" t="n"/>
      <c r="B118" s="54" t="n"/>
      <c r="C118" s="54" t="n"/>
      <c r="D118" s="31" t="n"/>
      <c r="E118" s="22">
        <f>IFERROR(IF(C118="","",TEXT(C118,"ddd")),"")</f>
        <v/>
      </c>
      <c r="F118" s="29" t="n"/>
      <c r="G118" s="22">
        <f>IFERROR(IF(F118="","",VLOOKUP(F118,'Setup'!$A$16:$E$115,2,FALSE)),"")</f>
        <v/>
      </c>
      <c r="H118" s="29" t="n"/>
      <c r="I118" s="29" t="n"/>
      <c r="J118" s="29" t="n"/>
      <c r="K118" s="29" t="n"/>
      <c r="L118" s="55" t="n"/>
      <c r="M118" s="29" t="n"/>
      <c r="N118" s="33">
        <f>IFERROR(IF(F118="","",VLOOKUP(F118,'Setup'!$A$16:$E$115,4,FALSE)),"")</f>
        <v/>
      </c>
      <c r="O118" s="50">
        <f>IFERROR(IF(F118="","",VLOOKUP(F118,'Setup'!$A$16:$E$115,5,FALSE)),"")</f>
        <v/>
      </c>
      <c r="P118" s="50">
        <f>IFERROR(IF(A118="","",IF(K118&lt;&gt;"Available","",IF(M118="Yes",L118,IF(L118="","",L118*(1+N118)+O118)))),"")</f>
        <v/>
      </c>
      <c r="Q118" s="31" t="n"/>
      <c r="R118" s="29" t="n"/>
      <c r="S118" s="29" t="n"/>
      <c r="T118" s="31" t="n"/>
      <c r="U118" s="31" t="n"/>
      <c r="V118" s="34">
        <f>IFERROR(IF(OR(A118="",B118="",C118="",F118="",H118="",I118="",J118="",U118&lt;&gt;"Yes"),0,IF(COUNTIFS($F$6:$F$155,F118,$C$6:$C$155,C118,$H$6:$H$155,H118,$I$6:$I$155,I118,$J$6:$J$155,J118,$U$6:$U$155,"Yes",$B$6:$B$155,"&gt;"&amp;B118)=0,1,0)),0)</f>
        <v/>
      </c>
      <c r="W118" s="22">
        <f>IFERROR(IF(A118="","",IF(OR(B118="",C118="",D118="",F118="",H118="",I118="",J118="",K118="",M118="",U118=""),"Missing Required Field",IF(C118&lt;B118,"Stay Date Before Shop Date",IF(AND(K118="Available",OR(L118="",L118&lt;=0)),"Available Rate Missing",IF(AND(K118&lt;&gt;"Available",L118&gt;0),"Rate Entered for Unavailable Room",IF(M118="Unknown","Review Included Charges","Ready")))))),"")</f>
        <v/>
      </c>
      <c r="X118" s="29" t="n"/>
    </row>
    <row r="119">
      <c r="A119" s="29" t="n"/>
      <c r="B119" s="54" t="n"/>
      <c r="C119" s="54" t="n"/>
      <c r="D119" s="31" t="n"/>
      <c r="E119" s="22">
        <f>IFERROR(IF(C119="","",TEXT(C119,"ddd")),"")</f>
        <v/>
      </c>
      <c r="F119" s="29" t="n"/>
      <c r="G119" s="22">
        <f>IFERROR(IF(F119="","",VLOOKUP(F119,'Setup'!$A$16:$E$115,2,FALSE)),"")</f>
        <v/>
      </c>
      <c r="H119" s="29" t="n"/>
      <c r="I119" s="29" t="n"/>
      <c r="J119" s="29" t="n"/>
      <c r="K119" s="29" t="n"/>
      <c r="L119" s="55" t="n"/>
      <c r="M119" s="29" t="n"/>
      <c r="N119" s="33">
        <f>IFERROR(IF(F119="","",VLOOKUP(F119,'Setup'!$A$16:$E$115,4,FALSE)),"")</f>
        <v/>
      </c>
      <c r="O119" s="50">
        <f>IFERROR(IF(F119="","",VLOOKUP(F119,'Setup'!$A$16:$E$115,5,FALSE)),"")</f>
        <v/>
      </c>
      <c r="P119" s="50">
        <f>IFERROR(IF(A119="","",IF(K119&lt;&gt;"Available","",IF(M119="Yes",L119,IF(L119="","",L119*(1+N119)+O119)))),"")</f>
        <v/>
      </c>
      <c r="Q119" s="31" t="n"/>
      <c r="R119" s="29" t="n"/>
      <c r="S119" s="29" t="n"/>
      <c r="T119" s="31" t="n"/>
      <c r="U119" s="31" t="n"/>
      <c r="V119" s="34">
        <f>IFERROR(IF(OR(A119="",B119="",C119="",F119="",H119="",I119="",J119="",U119&lt;&gt;"Yes"),0,IF(COUNTIFS($F$6:$F$155,F119,$C$6:$C$155,C119,$H$6:$H$155,H119,$I$6:$I$155,I119,$J$6:$J$155,J119,$U$6:$U$155,"Yes",$B$6:$B$155,"&gt;"&amp;B119)=0,1,0)),0)</f>
        <v/>
      </c>
      <c r="W119" s="22">
        <f>IFERROR(IF(A119="","",IF(OR(B119="",C119="",D119="",F119="",H119="",I119="",J119="",K119="",M119="",U119=""),"Missing Required Field",IF(C119&lt;B119,"Stay Date Before Shop Date",IF(AND(K119="Available",OR(L119="",L119&lt;=0)),"Available Rate Missing",IF(AND(K119&lt;&gt;"Available",L119&gt;0),"Rate Entered for Unavailable Room",IF(M119="Unknown","Review Included Charges","Ready")))))),"")</f>
        <v/>
      </c>
      <c r="X119" s="29" t="n"/>
    </row>
    <row r="120">
      <c r="A120" s="29" t="n"/>
      <c r="B120" s="54" t="n"/>
      <c r="C120" s="54" t="n"/>
      <c r="D120" s="31" t="n"/>
      <c r="E120" s="22">
        <f>IFERROR(IF(C120="","",TEXT(C120,"ddd")),"")</f>
        <v/>
      </c>
      <c r="F120" s="29" t="n"/>
      <c r="G120" s="22">
        <f>IFERROR(IF(F120="","",VLOOKUP(F120,'Setup'!$A$16:$E$115,2,FALSE)),"")</f>
        <v/>
      </c>
      <c r="H120" s="29" t="n"/>
      <c r="I120" s="29" t="n"/>
      <c r="J120" s="29" t="n"/>
      <c r="K120" s="29" t="n"/>
      <c r="L120" s="55" t="n"/>
      <c r="M120" s="29" t="n"/>
      <c r="N120" s="33">
        <f>IFERROR(IF(F120="","",VLOOKUP(F120,'Setup'!$A$16:$E$115,4,FALSE)),"")</f>
        <v/>
      </c>
      <c r="O120" s="50">
        <f>IFERROR(IF(F120="","",VLOOKUP(F120,'Setup'!$A$16:$E$115,5,FALSE)),"")</f>
        <v/>
      </c>
      <c r="P120" s="50">
        <f>IFERROR(IF(A120="","",IF(K120&lt;&gt;"Available","",IF(M120="Yes",L120,IF(L120="","",L120*(1+N120)+O120)))),"")</f>
        <v/>
      </c>
      <c r="Q120" s="31" t="n"/>
      <c r="R120" s="29" t="n"/>
      <c r="S120" s="29" t="n"/>
      <c r="T120" s="31" t="n"/>
      <c r="U120" s="31" t="n"/>
      <c r="V120" s="34">
        <f>IFERROR(IF(OR(A120="",B120="",C120="",F120="",H120="",I120="",J120="",U120&lt;&gt;"Yes"),0,IF(COUNTIFS($F$6:$F$155,F120,$C$6:$C$155,C120,$H$6:$H$155,H120,$I$6:$I$155,I120,$J$6:$J$155,J120,$U$6:$U$155,"Yes",$B$6:$B$155,"&gt;"&amp;B120)=0,1,0)),0)</f>
        <v/>
      </c>
      <c r="W120" s="22">
        <f>IFERROR(IF(A120="","",IF(OR(B120="",C120="",D120="",F120="",H120="",I120="",J120="",K120="",M120="",U120=""),"Missing Required Field",IF(C120&lt;B120,"Stay Date Before Shop Date",IF(AND(K120="Available",OR(L120="",L120&lt;=0)),"Available Rate Missing",IF(AND(K120&lt;&gt;"Available",L120&gt;0),"Rate Entered for Unavailable Room",IF(M120="Unknown","Review Included Charges","Ready")))))),"")</f>
        <v/>
      </c>
      <c r="X120" s="29" t="n"/>
    </row>
    <row r="121">
      <c r="A121" s="29" t="n"/>
      <c r="B121" s="54" t="n"/>
      <c r="C121" s="54" t="n"/>
      <c r="D121" s="31" t="n"/>
      <c r="E121" s="22">
        <f>IFERROR(IF(C121="","",TEXT(C121,"ddd")),"")</f>
        <v/>
      </c>
      <c r="F121" s="29" t="n"/>
      <c r="G121" s="22">
        <f>IFERROR(IF(F121="","",VLOOKUP(F121,'Setup'!$A$16:$E$115,2,FALSE)),"")</f>
        <v/>
      </c>
      <c r="H121" s="29" t="n"/>
      <c r="I121" s="29" t="n"/>
      <c r="J121" s="29" t="n"/>
      <c r="K121" s="29" t="n"/>
      <c r="L121" s="55" t="n"/>
      <c r="M121" s="29" t="n"/>
      <c r="N121" s="33">
        <f>IFERROR(IF(F121="","",VLOOKUP(F121,'Setup'!$A$16:$E$115,4,FALSE)),"")</f>
        <v/>
      </c>
      <c r="O121" s="50">
        <f>IFERROR(IF(F121="","",VLOOKUP(F121,'Setup'!$A$16:$E$115,5,FALSE)),"")</f>
        <v/>
      </c>
      <c r="P121" s="50">
        <f>IFERROR(IF(A121="","",IF(K121&lt;&gt;"Available","",IF(M121="Yes",L121,IF(L121="","",L121*(1+N121)+O121)))),"")</f>
        <v/>
      </c>
      <c r="Q121" s="31" t="n"/>
      <c r="R121" s="29" t="n"/>
      <c r="S121" s="29" t="n"/>
      <c r="T121" s="31" t="n"/>
      <c r="U121" s="31" t="n"/>
      <c r="V121" s="34">
        <f>IFERROR(IF(OR(A121="",B121="",C121="",F121="",H121="",I121="",J121="",U121&lt;&gt;"Yes"),0,IF(COUNTIFS($F$6:$F$155,F121,$C$6:$C$155,C121,$H$6:$H$155,H121,$I$6:$I$155,I121,$J$6:$J$155,J121,$U$6:$U$155,"Yes",$B$6:$B$155,"&gt;"&amp;B121)=0,1,0)),0)</f>
        <v/>
      </c>
      <c r="W121" s="22">
        <f>IFERROR(IF(A121="","",IF(OR(B121="",C121="",D121="",F121="",H121="",I121="",J121="",K121="",M121="",U121=""),"Missing Required Field",IF(C121&lt;B121,"Stay Date Before Shop Date",IF(AND(K121="Available",OR(L121="",L121&lt;=0)),"Available Rate Missing",IF(AND(K121&lt;&gt;"Available",L121&gt;0),"Rate Entered for Unavailable Room",IF(M121="Unknown","Review Included Charges","Ready")))))),"")</f>
        <v/>
      </c>
      <c r="X121" s="29" t="n"/>
    </row>
    <row r="122">
      <c r="A122" s="29" t="n"/>
      <c r="B122" s="54" t="n"/>
      <c r="C122" s="54" t="n"/>
      <c r="D122" s="31" t="n"/>
      <c r="E122" s="22">
        <f>IFERROR(IF(C122="","",TEXT(C122,"ddd")),"")</f>
        <v/>
      </c>
      <c r="F122" s="29" t="n"/>
      <c r="G122" s="22">
        <f>IFERROR(IF(F122="","",VLOOKUP(F122,'Setup'!$A$16:$E$115,2,FALSE)),"")</f>
        <v/>
      </c>
      <c r="H122" s="29" t="n"/>
      <c r="I122" s="29" t="n"/>
      <c r="J122" s="29" t="n"/>
      <c r="K122" s="29" t="n"/>
      <c r="L122" s="55" t="n"/>
      <c r="M122" s="29" t="n"/>
      <c r="N122" s="33">
        <f>IFERROR(IF(F122="","",VLOOKUP(F122,'Setup'!$A$16:$E$115,4,FALSE)),"")</f>
        <v/>
      </c>
      <c r="O122" s="50">
        <f>IFERROR(IF(F122="","",VLOOKUP(F122,'Setup'!$A$16:$E$115,5,FALSE)),"")</f>
        <v/>
      </c>
      <c r="P122" s="50">
        <f>IFERROR(IF(A122="","",IF(K122&lt;&gt;"Available","",IF(M122="Yes",L122,IF(L122="","",L122*(1+N122)+O122)))),"")</f>
        <v/>
      </c>
      <c r="Q122" s="31" t="n"/>
      <c r="R122" s="29" t="n"/>
      <c r="S122" s="29" t="n"/>
      <c r="T122" s="31" t="n"/>
      <c r="U122" s="31" t="n"/>
      <c r="V122" s="34">
        <f>IFERROR(IF(OR(A122="",B122="",C122="",F122="",H122="",I122="",J122="",U122&lt;&gt;"Yes"),0,IF(COUNTIFS($F$6:$F$155,F122,$C$6:$C$155,C122,$H$6:$H$155,H122,$I$6:$I$155,I122,$J$6:$J$155,J122,$U$6:$U$155,"Yes",$B$6:$B$155,"&gt;"&amp;B122)=0,1,0)),0)</f>
        <v/>
      </c>
      <c r="W122" s="22">
        <f>IFERROR(IF(A122="","",IF(OR(B122="",C122="",D122="",F122="",H122="",I122="",J122="",K122="",M122="",U122=""),"Missing Required Field",IF(C122&lt;B122,"Stay Date Before Shop Date",IF(AND(K122="Available",OR(L122="",L122&lt;=0)),"Available Rate Missing",IF(AND(K122&lt;&gt;"Available",L122&gt;0),"Rate Entered for Unavailable Room",IF(M122="Unknown","Review Included Charges","Ready")))))),"")</f>
        <v/>
      </c>
      <c r="X122" s="29" t="n"/>
    </row>
    <row r="123">
      <c r="A123" s="29" t="n"/>
      <c r="B123" s="54" t="n"/>
      <c r="C123" s="54" t="n"/>
      <c r="D123" s="31" t="n"/>
      <c r="E123" s="22">
        <f>IFERROR(IF(C123="","",TEXT(C123,"ddd")),"")</f>
        <v/>
      </c>
      <c r="F123" s="29" t="n"/>
      <c r="G123" s="22">
        <f>IFERROR(IF(F123="","",VLOOKUP(F123,'Setup'!$A$16:$E$115,2,FALSE)),"")</f>
        <v/>
      </c>
      <c r="H123" s="29" t="n"/>
      <c r="I123" s="29" t="n"/>
      <c r="J123" s="29" t="n"/>
      <c r="K123" s="29" t="n"/>
      <c r="L123" s="55" t="n"/>
      <c r="M123" s="29" t="n"/>
      <c r="N123" s="33">
        <f>IFERROR(IF(F123="","",VLOOKUP(F123,'Setup'!$A$16:$E$115,4,FALSE)),"")</f>
        <v/>
      </c>
      <c r="O123" s="50">
        <f>IFERROR(IF(F123="","",VLOOKUP(F123,'Setup'!$A$16:$E$115,5,FALSE)),"")</f>
        <v/>
      </c>
      <c r="P123" s="50">
        <f>IFERROR(IF(A123="","",IF(K123&lt;&gt;"Available","",IF(M123="Yes",L123,IF(L123="","",L123*(1+N123)+O123)))),"")</f>
        <v/>
      </c>
      <c r="Q123" s="31" t="n"/>
      <c r="R123" s="29" t="n"/>
      <c r="S123" s="29" t="n"/>
      <c r="T123" s="31" t="n"/>
      <c r="U123" s="31" t="n"/>
      <c r="V123" s="34">
        <f>IFERROR(IF(OR(A123="",B123="",C123="",F123="",H123="",I123="",J123="",U123&lt;&gt;"Yes"),0,IF(COUNTIFS($F$6:$F$155,F123,$C$6:$C$155,C123,$H$6:$H$155,H123,$I$6:$I$155,I123,$J$6:$J$155,J123,$U$6:$U$155,"Yes",$B$6:$B$155,"&gt;"&amp;B123)=0,1,0)),0)</f>
        <v/>
      </c>
      <c r="W123" s="22">
        <f>IFERROR(IF(A123="","",IF(OR(B123="",C123="",D123="",F123="",H123="",I123="",J123="",K123="",M123="",U123=""),"Missing Required Field",IF(C123&lt;B123,"Stay Date Before Shop Date",IF(AND(K123="Available",OR(L123="",L123&lt;=0)),"Available Rate Missing",IF(AND(K123&lt;&gt;"Available",L123&gt;0),"Rate Entered for Unavailable Room",IF(M123="Unknown","Review Included Charges","Ready")))))),"")</f>
        <v/>
      </c>
      <c r="X123" s="29" t="n"/>
    </row>
    <row r="124">
      <c r="A124" s="29" t="n"/>
      <c r="B124" s="54" t="n"/>
      <c r="C124" s="54" t="n"/>
      <c r="D124" s="31" t="n"/>
      <c r="E124" s="22">
        <f>IFERROR(IF(C124="","",TEXT(C124,"ddd")),"")</f>
        <v/>
      </c>
      <c r="F124" s="29" t="n"/>
      <c r="G124" s="22">
        <f>IFERROR(IF(F124="","",VLOOKUP(F124,'Setup'!$A$16:$E$115,2,FALSE)),"")</f>
        <v/>
      </c>
      <c r="H124" s="29" t="n"/>
      <c r="I124" s="29" t="n"/>
      <c r="J124" s="29" t="n"/>
      <c r="K124" s="29" t="n"/>
      <c r="L124" s="55" t="n"/>
      <c r="M124" s="29" t="n"/>
      <c r="N124" s="33">
        <f>IFERROR(IF(F124="","",VLOOKUP(F124,'Setup'!$A$16:$E$115,4,FALSE)),"")</f>
        <v/>
      </c>
      <c r="O124" s="50">
        <f>IFERROR(IF(F124="","",VLOOKUP(F124,'Setup'!$A$16:$E$115,5,FALSE)),"")</f>
        <v/>
      </c>
      <c r="P124" s="50">
        <f>IFERROR(IF(A124="","",IF(K124&lt;&gt;"Available","",IF(M124="Yes",L124,IF(L124="","",L124*(1+N124)+O124)))),"")</f>
        <v/>
      </c>
      <c r="Q124" s="31" t="n"/>
      <c r="R124" s="29" t="n"/>
      <c r="S124" s="29" t="n"/>
      <c r="T124" s="31" t="n"/>
      <c r="U124" s="31" t="n"/>
      <c r="V124" s="34">
        <f>IFERROR(IF(OR(A124="",B124="",C124="",F124="",H124="",I124="",J124="",U124&lt;&gt;"Yes"),0,IF(COUNTIFS($F$6:$F$155,F124,$C$6:$C$155,C124,$H$6:$H$155,H124,$I$6:$I$155,I124,$J$6:$J$155,J124,$U$6:$U$155,"Yes",$B$6:$B$155,"&gt;"&amp;B124)=0,1,0)),0)</f>
        <v/>
      </c>
      <c r="W124" s="22">
        <f>IFERROR(IF(A124="","",IF(OR(B124="",C124="",D124="",F124="",H124="",I124="",J124="",K124="",M124="",U124=""),"Missing Required Field",IF(C124&lt;B124,"Stay Date Before Shop Date",IF(AND(K124="Available",OR(L124="",L124&lt;=0)),"Available Rate Missing",IF(AND(K124&lt;&gt;"Available",L124&gt;0),"Rate Entered for Unavailable Room",IF(M124="Unknown","Review Included Charges","Ready")))))),"")</f>
        <v/>
      </c>
      <c r="X124" s="29" t="n"/>
    </row>
    <row r="125">
      <c r="A125" s="29" t="n"/>
      <c r="B125" s="54" t="n"/>
      <c r="C125" s="54" t="n"/>
      <c r="D125" s="31" t="n"/>
      <c r="E125" s="22">
        <f>IFERROR(IF(C125="","",TEXT(C125,"ddd")),"")</f>
        <v/>
      </c>
      <c r="F125" s="29" t="n"/>
      <c r="G125" s="22">
        <f>IFERROR(IF(F125="","",VLOOKUP(F125,'Setup'!$A$16:$E$115,2,FALSE)),"")</f>
        <v/>
      </c>
      <c r="H125" s="29" t="n"/>
      <c r="I125" s="29" t="n"/>
      <c r="J125" s="29" t="n"/>
      <c r="K125" s="29" t="n"/>
      <c r="L125" s="55" t="n"/>
      <c r="M125" s="29" t="n"/>
      <c r="N125" s="33">
        <f>IFERROR(IF(F125="","",VLOOKUP(F125,'Setup'!$A$16:$E$115,4,FALSE)),"")</f>
        <v/>
      </c>
      <c r="O125" s="50">
        <f>IFERROR(IF(F125="","",VLOOKUP(F125,'Setup'!$A$16:$E$115,5,FALSE)),"")</f>
        <v/>
      </c>
      <c r="P125" s="50">
        <f>IFERROR(IF(A125="","",IF(K125&lt;&gt;"Available","",IF(M125="Yes",L125,IF(L125="","",L125*(1+N125)+O125)))),"")</f>
        <v/>
      </c>
      <c r="Q125" s="31" t="n"/>
      <c r="R125" s="29" t="n"/>
      <c r="S125" s="29" t="n"/>
      <c r="T125" s="31" t="n"/>
      <c r="U125" s="31" t="n"/>
      <c r="V125" s="34">
        <f>IFERROR(IF(OR(A125="",B125="",C125="",F125="",H125="",I125="",J125="",U125&lt;&gt;"Yes"),0,IF(COUNTIFS($F$6:$F$155,F125,$C$6:$C$155,C125,$H$6:$H$155,H125,$I$6:$I$155,I125,$J$6:$J$155,J125,$U$6:$U$155,"Yes",$B$6:$B$155,"&gt;"&amp;B125)=0,1,0)),0)</f>
        <v/>
      </c>
      <c r="W125" s="22">
        <f>IFERROR(IF(A125="","",IF(OR(B125="",C125="",D125="",F125="",H125="",I125="",J125="",K125="",M125="",U125=""),"Missing Required Field",IF(C125&lt;B125,"Stay Date Before Shop Date",IF(AND(K125="Available",OR(L125="",L125&lt;=0)),"Available Rate Missing",IF(AND(K125&lt;&gt;"Available",L125&gt;0),"Rate Entered for Unavailable Room",IF(M125="Unknown","Review Included Charges","Ready")))))),"")</f>
        <v/>
      </c>
      <c r="X125" s="29" t="n"/>
    </row>
    <row r="126">
      <c r="A126" s="29" t="n"/>
      <c r="B126" s="54" t="n"/>
      <c r="C126" s="54" t="n"/>
      <c r="D126" s="31" t="n"/>
      <c r="E126" s="22">
        <f>IFERROR(IF(C126="","",TEXT(C126,"ddd")),"")</f>
        <v/>
      </c>
      <c r="F126" s="29" t="n"/>
      <c r="G126" s="22">
        <f>IFERROR(IF(F126="","",VLOOKUP(F126,'Setup'!$A$16:$E$115,2,FALSE)),"")</f>
        <v/>
      </c>
      <c r="H126" s="29" t="n"/>
      <c r="I126" s="29" t="n"/>
      <c r="J126" s="29" t="n"/>
      <c r="K126" s="29" t="n"/>
      <c r="L126" s="55" t="n"/>
      <c r="M126" s="29" t="n"/>
      <c r="N126" s="33">
        <f>IFERROR(IF(F126="","",VLOOKUP(F126,'Setup'!$A$16:$E$115,4,FALSE)),"")</f>
        <v/>
      </c>
      <c r="O126" s="50">
        <f>IFERROR(IF(F126="","",VLOOKUP(F126,'Setup'!$A$16:$E$115,5,FALSE)),"")</f>
        <v/>
      </c>
      <c r="P126" s="50">
        <f>IFERROR(IF(A126="","",IF(K126&lt;&gt;"Available","",IF(M126="Yes",L126,IF(L126="","",L126*(1+N126)+O126)))),"")</f>
        <v/>
      </c>
      <c r="Q126" s="31" t="n"/>
      <c r="R126" s="29" t="n"/>
      <c r="S126" s="29" t="n"/>
      <c r="T126" s="31" t="n"/>
      <c r="U126" s="31" t="n"/>
      <c r="V126" s="34">
        <f>IFERROR(IF(OR(A126="",B126="",C126="",F126="",H126="",I126="",J126="",U126&lt;&gt;"Yes"),0,IF(COUNTIFS($F$6:$F$155,F126,$C$6:$C$155,C126,$H$6:$H$155,H126,$I$6:$I$155,I126,$J$6:$J$155,J126,$U$6:$U$155,"Yes",$B$6:$B$155,"&gt;"&amp;B126)=0,1,0)),0)</f>
        <v/>
      </c>
      <c r="W126" s="22">
        <f>IFERROR(IF(A126="","",IF(OR(B126="",C126="",D126="",F126="",H126="",I126="",J126="",K126="",M126="",U126=""),"Missing Required Field",IF(C126&lt;B126,"Stay Date Before Shop Date",IF(AND(K126="Available",OR(L126="",L126&lt;=0)),"Available Rate Missing",IF(AND(K126&lt;&gt;"Available",L126&gt;0),"Rate Entered for Unavailable Room",IF(M126="Unknown","Review Included Charges","Ready")))))),"")</f>
        <v/>
      </c>
      <c r="X126" s="29" t="n"/>
    </row>
    <row r="127">
      <c r="A127" s="29" t="n"/>
      <c r="B127" s="54" t="n"/>
      <c r="C127" s="54" t="n"/>
      <c r="D127" s="31" t="n"/>
      <c r="E127" s="22">
        <f>IFERROR(IF(C127="","",TEXT(C127,"ddd")),"")</f>
        <v/>
      </c>
      <c r="F127" s="29" t="n"/>
      <c r="G127" s="22">
        <f>IFERROR(IF(F127="","",VLOOKUP(F127,'Setup'!$A$16:$E$115,2,FALSE)),"")</f>
        <v/>
      </c>
      <c r="H127" s="29" t="n"/>
      <c r="I127" s="29" t="n"/>
      <c r="J127" s="29" t="n"/>
      <c r="K127" s="29" t="n"/>
      <c r="L127" s="55" t="n"/>
      <c r="M127" s="29" t="n"/>
      <c r="N127" s="33">
        <f>IFERROR(IF(F127="","",VLOOKUP(F127,'Setup'!$A$16:$E$115,4,FALSE)),"")</f>
        <v/>
      </c>
      <c r="O127" s="50">
        <f>IFERROR(IF(F127="","",VLOOKUP(F127,'Setup'!$A$16:$E$115,5,FALSE)),"")</f>
        <v/>
      </c>
      <c r="P127" s="50">
        <f>IFERROR(IF(A127="","",IF(K127&lt;&gt;"Available","",IF(M127="Yes",L127,IF(L127="","",L127*(1+N127)+O127)))),"")</f>
        <v/>
      </c>
      <c r="Q127" s="31" t="n"/>
      <c r="R127" s="29" t="n"/>
      <c r="S127" s="29" t="n"/>
      <c r="T127" s="31" t="n"/>
      <c r="U127" s="31" t="n"/>
      <c r="V127" s="34">
        <f>IFERROR(IF(OR(A127="",B127="",C127="",F127="",H127="",I127="",J127="",U127&lt;&gt;"Yes"),0,IF(COUNTIFS($F$6:$F$155,F127,$C$6:$C$155,C127,$H$6:$H$155,H127,$I$6:$I$155,I127,$J$6:$J$155,J127,$U$6:$U$155,"Yes",$B$6:$B$155,"&gt;"&amp;B127)=0,1,0)),0)</f>
        <v/>
      </c>
      <c r="W127" s="22">
        <f>IFERROR(IF(A127="","",IF(OR(B127="",C127="",D127="",F127="",H127="",I127="",J127="",K127="",M127="",U127=""),"Missing Required Field",IF(C127&lt;B127,"Stay Date Before Shop Date",IF(AND(K127="Available",OR(L127="",L127&lt;=0)),"Available Rate Missing",IF(AND(K127&lt;&gt;"Available",L127&gt;0),"Rate Entered for Unavailable Room",IF(M127="Unknown","Review Included Charges","Ready")))))),"")</f>
        <v/>
      </c>
      <c r="X127" s="29" t="n"/>
    </row>
    <row r="128">
      <c r="A128" s="29" t="n"/>
      <c r="B128" s="54" t="n"/>
      <c r="C128" s="54" t="n"/>
      <c r="D128" s="31" t="n"/>
      <c r="E128" s="22">
        <f>IFERROR(IF(C128="","",TEXT(C128,"ddd")),"")</f>
        <v/>
      </c>
      <c r="F128" s="29" t="n"/>
      <c r="G128" s="22">
        <f>IFERROR(IF(F128="","",VLOOKUP(F128,'Setup'!$A$16:$E$115,2,FALSE)),"")</f>
        <v/>
      </c>
      <c r="H128" s="29" t="n"/>
      <c r="I128" s="29" t="n"/>
      <c r="J128" s="29" t="n"/>
      <c r="K128" s="29" t="n"/>
      <c r="L128" s="55" t="n"/>
      <c r="M128" s="29" t="n"/>
      <c r="N128" s="33">
        <f>IFERROR(IF(F128="","",VLOOKUP(F128,'Setup'!$A$16:$E$115,4,FALSE)),"")</f>
        <v/>
      </c>
      <c r="O128" s="50">
        <f>IFERROR(IF(F128="","",VLOOKUP(F128,'Setup'!$A$16:$E$115,5,FALSE)),"")</f>
        <v/>
      </c>
      <c r="P128" s="50">
        <f>IFERROR(IF(A128="","",IF(K128&lt;&gt;"Available","",IF(M128="Yes",L128,IF(L128="","",L128*(1+N128)+O128)))),"")</f>
        <v/>
      </c>
      <c r="Q128" s="31" t="n"/>
      <c r="R128" s="29" t="n"/>
      <c r="S128" s="29" t="n"/>
      <c r="T128" s="31" t="n"/>
      <c r="U128" s="31" t="n"/>
      <c r="V128" s="34">
        <f>IFERROR(IF(OR(A128="",B128="",C128="",F128="",H128="",I128="",J128="",U128&lt;&gt;"Yes"),0,IF(COUNTIFS($F$6:$F$155,F128,$C$6:$C$155,C128,$H$6:$H$155,H128,$I$6:$I$155,I128,$J$6:$J$155,J128,$U$6:$U$155,"Yes",$B$6:$B$155,"&gt;"&amp;B128)=0,1,0)),0)</f>
        <v/>
      </c>
      <c r="W128" s="22">
        <f>IFERROR(IF(A128="","",IF(OR(B128="",C128="",D128="",F128="",H128="",I128="",J128="",K128="",M128="",U128=""),"Missing Required Field",IF(C128&lt;B128,"Stay Date Before Shop Date",IF(AND(K128="Available",OR(L128="",L128&lt;=0)),"Available Rate Missing",IF(AND(K128&lt;&gt;"Available",L128&gt;0),"Rate Entered for Unavailable Room",IF(M128="Unknown","Review Included Charges","Ready")))))),"")</f>
        <v/>
      </c>
      <c r="X128" s="29" t="n"/>
    </row>
    <row r="129">
      <c r="A129" s="29" t="n"/>
      <c r="B129" s="54" t="n"/>
      <c r="C129" s="54" t="n"/>
      <c r="D129" s="31" t="n"/>
      <c r="E129" s="22">
        <f>IFERROR(IF(C129="","",TEXT(C129,"ddd")),"")</f>
        <v/>
      </c>
      <c r="F129" s="29" t="n"/>
      <c r="G129" s="22">
        <f>IFERROR(IF(F129="","",VLOOKUP(F129,'Setup'!$A$16:$E$115,2,FALSE)),"")</f>
        <v/>
      </c>
      <c r="H129" s="29" t="n"/>
      <c r="I129" s="29" t="n"/>
      <c r="J129" s="29" t="n"/>
      <c r="K129" s="29" t="n"/>
      <c r="L129" s="55" t="n"/>
      <c r="M129" s="29" t="n"/>
      <c r="N129" s="33">
        <f>IFERROR(IF(F129="","",VLOOKUP(F129,'Setup'!$A$16:$E$115,4,FALSE)),"")</f>
        <v/>
      </c>
      <c r="O129" s="50">
        <f>IFERROR(IF(F129="","",VLOOKUP(F129,'Setup'!$A$16:$E$115,5,FALSE)),"")</f>
        <v/>
      </c>
      <c r="P129" s="50">
        <f>IFERROR(IF(A129="","",IF(K129&lt;&gt;"Available","",IF(M129="Yes",L129,IF(L129="","",L129*(1+N129)+O129)))),"")</f>
        <v/>
      </c>
      <c r="Q129" s="31" t="n"/>
      <c r="R129" s="29" t="n"/>
      <c r="S129" s="29" t="n"/>
      <c r="T129" s="31" t="n"/>
      <c r="U129" s="31" t="n"/>
      <c r="V129" s="34">
        <f>IFERROR(IF(OR(A129="",B129="",C129="",F129="",H129="",I129="",J129="",U129&lt;&gt;"Yes"),0,IF(COUNTIFS($F$6:$F$155,F129,$C$6:$C$155,C129,$H$6:$H$155,H129,$I$6:$I$155,I129,$J$6:$J$155,J129,$U$6:$U$155,"Yes",$B$6:$B$155,"&gt;"&amp;B129)=0,1,0)),0)</f>
        <v/>
      </c>
      <c r="W129" s="22">
        <f>IFERROR(IF(A129="","",IF(OR(B129="",C129="",D129="",F129="",H129="",I129="",J129="",K129="",M129="",U129=""),"Missing Required Field",IF(C129&lt;B129,"Stay Date Before Shop Date",IF(AND(K129="Available",OR(L129="",L129&lt;=0)),"Available Rate Missing",IF(AND(K129&lt;&gt;"Available",L129&gt;0),"Rate Entered for Unavailable Room",IF(M129="Unknown","Review Included Charges","Ready")))))),"")</f>
        <v/>
      </c>
      <c r="X129" s="29" t="n"/>
    </row>
    <row r="130">
      <c r="A130" s="29" t="n"/>
      <c r="B130" s="54" t="n"/>
      <c r="C130" s="54" t="n"/>
      <c r="D130" s="31" t="n"/>
      <c r="E130" s="22">
        <f>IFERROR(IF(C130="","",TEXT(C130,"ddd")),"")</f>
        <v/>
      </c>
      <c r="F130" s="29" t="n"/>
      <c r="G130" s="22">
        <f>IFERROR(IF(F130="","",VLOOKUP(F130,'Setup'!$A$16:$E$115,2,FALSE)),"")</f>
        <v/>
      </c>
      <c r="H130" s="29" t="n"/>
      <c r="I130" s="29" t="n"/>
      <c r="J130" s="29" t="n"/>
      <c r="K130" s="29" t="n"/>
      <c r="L130" s="55" t="n"/>
      <c r="M130" s="29" t="n"/>
      <c r="N130" s="33">
        <f>IFERROR(IF(F130="","",VLOOKUP(F130,'Setup'!$A$16:$E$115,4,FALSE)),"")</f>
        <v/>
      </c>
      <c r="O130" s="50">
        <f>IFERROR(IF(F130="","",VLOOKUP(F130,'Setup'!$A$16:$E$115,5,FALSE)),"")</f>
        <v/>
      </c>
      <c r="P130" s="50">
        <f>IFERROR(IF(A130="","",IF(K130&lt;&gt;"Available","",IF(M130="Yes",L130,IF(L130="","",L130*(1+N130)+O130)))),"")</f>
        <v/>
      </c>
      <c r="Q130" s="31" t="n"/>
      <c r="R130" s="29" t="n"/>
      <c r="S130" s="29" t="n"/>
      <c r="T130" s="31" t="n"/>
      <c r="U130" s="31" t="n"/>
      <c r="V130" s="34">
        <f>IFERROR(IF(OR(A130="",B130="",C130="",F130="",H130="",I130="",J130="",U130&lt;&gt;"Yes"),0,IF(COUNTIFS($F$6:$F$155,F130,$C$6:$C$155,C130,$H$6:$H$155,H130,$I$6:$I$155,I130,$J$6:$J$155,J130,$U$6:$U$155,"Yes",$B$6:$B$155,"&gt;"&amp;B130)=0,1,0)),0)</f>
        <v/>
      </c>
      <c r="W130" s="22">
        <f>IFERROR(IF(A130="","",IF(OR(B130="",C130="",D130="",F130="",H130="",I130="",J130="",K130="",M130="",U130=""),"Missing Required Field",IF(C130&lt;B130,"Stay Date Before Shop Date",IF(AND(K130="Available",OR(L130="",L130&lt;=0)),"Available Rate Missing",IF(AND(K130&lt;&gt;"Available",L130&gt;0),"Rate Entered for Unavailable Room",IF(M130="Unknown","Review Included Charges","Ready")))))),"")</f>
        <v/>
      </c>
      <c r="X130" s="29" t="n"/>
    </row>
    <row r="131">
      <c r="A131" s="29" t="n"/>
      <c r="B131" s="54" t="n"/>
      <c r="C131" s="54" t="n"/>
      <c r="D131" s="31" t="n"/>
      <c r="E131" s="22">
        <f>IFERROR(IF(C131="","",TEXT(C131,"ddd")),"")</f>
        <v/>
      </c>
      <c r="F131" s="29" t="n"/>
      <c r="G131" s="22">
        <f>IFERROR(IF(F131="","",VLOOKUP(F131,'Setup'!$A$16:$E$115,2,FALSE)),"")</f>
        <v/>
      </c>
      <c r="H131" s="29" t="n"/>
      <c r="I131" s="29" t="n"/>
      <c r="J131" s="29" t="n"/>
      <c r="K131" s="29" t="n"/>
      <c r="L131" s="55" t="n"/>
      <c r="M131" s="29" t="n"/>
      <c r="N131" s="33">
        <f>IFERROR(IF(F131="","",VLOOKUP(F131,'Setup'!$A$16:$E$115,4,FALSE)),"")</f>
        <v/>
      </c>
      <c r="O131" s="50">
        <f>IFERROR(IF(F131="","",VLOOKUP(F131,'Setup'!$A$16:$E$115,5,FALSE)),"")</f>
        <v/>
      </c>
      <c r="P131" s="50">
        <f>IFERROR(IF(A131="","",IF(K131&lt;&gt;"Available","",IF(M131="Yes",L131,IF(L131="","",L131*(1+N131)+O131)))),"")</f>
        <v/>
      </c>
      <c r="Q131" s="31" t="n"/>
      <c r="R131" s="29" t="n"/>
      <c r="S131" s="29" t="n"/>
      <c r="T131" s="31" t="n"/>
      <c r="U131" s="31" t="n"/>
      <c r="V131" s="34">
        <f>IFERROR(IF(OR(A131="",B131="",C131="",F131="",H131="",I131="",J131="",U131&lt;&gt;"Yes"),0,IF(COUNTIFS($F$6:$F$155,F131,$C$6:$C$155,C131,$H$6:$H$155,H131,$I$6:$I$155,I131,$J$6:$J$155,J131,$U$6:$U$155,"Yes",$B$6:$B$155,"&gt;"&amp;B131)=0,1,0)),0)</f>
        <v/>
      </c>
      <c r="W131" s="22">
        <f>IFERROR(IF(A131="","",IF(OR(B131="",C131="",D131="",F131="",H131="",I131="",J131="",K131="",M131="",U131=""),"Missing Required Field",IF(C131&lt;B131,"Stay Date Before Shop Date",IF(AND(K131="Available",OR(L131="",L131&lt;=0)),"Available Rate Missing",IF(AND(K131&lt;&gt;"Available",L131&gt;0),"Rate Entered for Unavailable Room",IF(M131="Unknown","Review Included Charges","Ready")))))),"")</f>
        <v/>
      </c>
      <c r="X131" s="29" t="n"/>
    </row>
    <row r="132">
      <c r="A132" s="29" t="n"/>
      <c r="B132" s="54" t="n"/>
      <c r="C132" s="54" t="n"/>
      <c r="D132" s="31" t="n"/>
      <c r="E132" s="22">
        <f>IFERROR(IF(C132="","",TEXT(C132,"ddd")),"")</f>
        <v/>
      </c>
      <c r="F132" s="29" t="n"/>
      <c r="G132" s="22">
        <f>IFERROR(IF(F132="","",VLOOKUP(F132,'Setup'!$A$16:$E$115,2,FALSE)),"")</f>
        <v/>
      </c>
      <c r="H132" s="29" t="n"/>
      <c r="I132" s="29" t="n"/>
      <c r="J132" s="29" t="n"/>
      <c r="K132" s="29" t="n"/>
      <c r="L132" s="55" t="n"/>
      <c r="M132" s="29" t="n"/>
      <c r="N132" s="33">
        <f>IFERROR(IF(F132="","",VLOOKUP(F132,'Setup'!$A$16:$E$115,4,FALSE)),"")</f>
        <v/>
      </c>
      <c r="O132" s="50">
        <f>IFERROR(IF(F132="","",VLOOKUP(F132,'Setup'!$A$16:$E$115,5,FALSE)),"")</f>
        <v/>
      </c>
      <c r="P132" s="50">
        <f>IFERROR(IF(A132="","",IF(K132&lt;&gt;"Available","",IF(M132="Yes",L132,IF(L132="","",L132*(1+N132)+O132)))),"")</f>
        <v/>
      </c>
      <c r="Q132" s="31" t="n"/>
      <c r="R132" s="29" t="n"/>
      <c r="S132" s="29" t="n"/>
      <c r="T132" s="31" t="n"/>
      <c r="U132" s="31" t="n"/>
      <c r="V132" s="34">
        <f>IFERROR(IF(OR(A132="",B132="",C132="",F132="",H132="",I132="",J132="",U132&lt;&gt;"Yes"),0,IF(COUNTIFS($F$6:$F$155,F132,$C$6:$C$155,C132,$H$6:$H$155,H132,$I$6:$I$155,I132,$J$6:$J$155,J132,$U$6:$U$155,"Yes",$B$6:$B$155,"&gt;"&amp;B132)=0,1,0)),0)</f>
        <v/>
      </c>
      <c r="W132" s="22">
        <f>IFERROR(IF(A132="","",IF(OR(B132="",C132="",D132="",F132="",H132="",I132="",J132="",K132="",M132="",U132=""),"Missing Required Field",IF(C132&lt;B132,"Stay Date Before Shop Date",IF(AND(K132="Available",OR(L132="",L132&lt;=0)),"Available Rate Missing",IF(AND(K132&lt;&gt;"Available",L132&gt;0),"Rate Entered for Unavailable Room",IF(M132="Unknown","Review Included Charges","Ready")))))),"")</f>
        <v/>
      </c>
      <c r="X132" s="29" t="n"/>
    </row>
    <row r="133">
      <c r="A133" s="29" t="n"/>
      <c r="B133" s="54" t="n"/>
      <c r="C133" s="54" t="n"/>
      <c r="D133" s="31" t="n"/>
      <c r="E133" s="22">
        <f>IFERROR(IF(C133="","",TEXT(C133,"ddd")),"")</f>
        <v/>
      </c>
      <c r="F133" s="29" t="n"/>
      <c r="G133" s="22">
        <f>IFERROR(IF(F133="","",VLOOKUP(F133,'Setup'!$A$16:$E$115,2,FALSE)),"")</f>
        <v/>
      </c>
      <c r="H133" s="29" t="n"/>
      <c r="I133" s="29" t="n"/>
      <c r="J133" s="29" t="n"/>
      <c r="K133" s="29" t="n"/>
      <c r="L133" s="55" t="n"/>
      <c r="M133" s="29" t="n"/>
      <c r="N133" s="33">
        <f>IFERROR(IF(F133="","",VLOOKUP(F133,'Setup'!$A$16:$E$115,4,FALSE)),"")</f>
        <v/>
      </c>
      <c r="O133" s="50">
        <f>IFERROR(IF(F133="","",VLOOKUP(F133,'Setup'!$A$16:$E$115,5,FALSE)),"")</f>
        <v/>
      </c>
      <c r="P133" s="50">
        <f>IFERROR(IF(A133="","",IF(K133&lt;&gt;"Available","",IF(M133="Yes",L133,IF(L133="","",L133*(1+N133)+O133)))),"")</f>
        <v/>
      </c>
      <c r="Q133" s="31" t="n"/>
      <c r="R133" s="29" t="n"/>
      <c r="S133" s="29" t="n"/>
      <c r="T133" s="31" t="n"/>
      <c r="U133" s="31" t="n"/>
      <c r="V133" s="34">
        <f>IFERROR(IF(OR(A133="",B133="",C133="",F133="",H133="",I133="",J133="",U133&lt;&gt;"Yes"),0,IF(COUNTIFS($F$6:$F$155,F133,$C$6:$C$155,C133,$H$6:$H$155,H133,$I$6:$I$155,I133,$J$6:$J$155,J133,$U$6:$U$155,"Yes",$B$6:$B$155,"&gt;"&amp;B133)=0,1,0)),0)</f>
        <v/>
      </c>
      <c r="W133" s="22">
        <f>IFERROR(IF(A133="","",IF(OR(B133="",C133="",D133="",F133="",H133="",I133="",J133="",K133="",M133="",U133=""),"Missing Required Field",IF(C133&lt;B133,"Stay Date Before Shop Date",IF(AND(K133="Available",OR(L133="",L133&lt;=0)),"Available Rate Missing",IF(AND(K133&lt;&gt;"Available",L133&gt;0),"Rate Entered for Unavailable Room",IF(M133="Unknown","Review Included Charges","Ready")))))),"")</f>
        <v/>
      </c>
      <c r="X133" s="29" t="n"/>
    </row>
    <row r="134">
      <c r="A134" s="29" t="n"/>
      <c r="B134" s="54" t="n"/>
      <c r="C134" s="54" t="n"/>
      <c r="D134" s="31" t="n"/>
      <c r="E134" s="22">
        <f>IFERROR(IF(C134="","",TEXT(C134,"ddd")),"")</f>
        <v/>
      </c>
      <c r="F134" s="29" t="n"/>
      <c r="G134" s="22">
        <f>IFERROR(IF(F134="","",VLOOKUP(F134,'Setup'!$A$16:$E$115,2,FALSE)),"")</f>
        <v/>
      </c>
      <c r="H134" s="29" t="n"/>
      <c r="I134" s="29" t="n"/>
      <c r="J134" s="29" t="n"/>
      <c r="K134" s="29" t="n"/>
      <c r="L134" s="55" t="n"/>
      <c r="M134" s="29" t="n"/>
      <c r="N134" s="33">
        <f>IFERROR(IF(F134="","",VLOOKUP(F134,'Setup'!$A$16:$E$115,4,FALSE)),"")</f>
        <v/>
      </c>
      <c r="O134" s="50">
        <f>IFERROR(IF(F134="","",VLOOKUP(F134,'Setup'!$A$16:$E$115,5,FALSE)),"")</f>
        <v/>
      </c>
      <c r="P134" s="50">
        <f>IFERROR(IF(A134="","",IF(K134&lt;&gt;"Available","",IF(M134="Yes",L134,IF(L134="","",L134*(1+N134)+O134)))),"")</f>
        <v/>
      </c>
      <c r="Q134" s="31" t="n"/>
      <c r="R134" s="29" t="n"/>
      <c r="S134" s="29" t="n"/>
      <c r="T134" s="31" t="n"/>
      <c r="U134" s="31" t="n"/>
      <c r="V134" s="34">
        <f>IFERROR(IF(OR(A134="",B134="",C134="",F134="",H134="",I134="",J134="",U134&lt;&gt;"Yes"),0,IF(COUNTIFS($F$6:$F$155,F134,$C$6:$C$155,C134,$H$6:$H$155,H134,$I$6:$I$155,I134,$J$6:$J$155,J134,$U$6:$U$155,"Yes",$B$6:$B$155,"&gt;"&amp;B134)=0,1,0)),0)</f>
        <v/>
      </c>
      <c r="W134" s="22">
        <f>IFERROR(IF(A134="","",IF(OR(B134="",C134="",D134="",F134="",H134="",I134="",J134="",K134="",M134="",U134=""),"Missing Required Field",IF(C134&lt;B134,"Stay Date Before Shop Date",IF(AND(K134="Available",OR(L134="",L134&lt;=0)),"Available Rate Missing",IF(AND(K134&lt;&gt;"Available",L134&gt;0),"Rate Entered for Unavailable Room",IF(M134="Unknown","Review Included Charges","Ready")))))),"")</f>
        <v/>
      </c>
      <c r="X134" s="29" t="n"/>
    </row>
    <row r="135">
      <c r="A135" s="29" t="n"/>
      <c r="B135" s="54" t="n"/>
      <c r="C135" s="54" t="n"/>
      <c r="D135" s="31" t="n"/>
      <c r="E135" s="22">
        <f>IFERROR(IF(C135="","",TEXT(C135,"ddd")),"")</f>
        <v/>
      </c>
      <c r="F135" s="29" t="n"/>
      <c r="G135" s="22">
        <f>IFERROR(IF(F135="","",VLOOKUP(F135,'Setup'!$A$16:$E$115,2,FALSE)),"")</f>
        <v/>
      </c>
      <c r="H135" s="29" t="n"/>
      <c r="I135" s="29" t="n"/>
      <c r="J135" s="29" t="n"/>
      <c r="K135" s="29" t="n"/>
      <c r="L135" s="55" t="n"/>
      <c r="M135" s="29" t="n"/>
      <c r="N135" s="33">
        <f>IFERROR(IF(F135="","",VLOOKUP(F135,'Setup'!$A$16:$E$115,4,FALSE)),"")</f>
        <v/>
      </c>
      <c r="O135" s="50">
        <f>IFERROR(IF(F135="","",VLOOKUP(F135,'Setup'!$A$16:$E$115,5,FALSE)),"")</f>
        <v/>
      </c>
      <c r="P135" s="50">
        <f>IFERROR(IF(A135="","",IF(K135&lt;&gt;"Available","",IF(M135="Yes",L135,IF(L135="","",L135*(1+N135)+O135)))),"")</f>
        <v/>
      </c>
      <c r="Q135" s="31" t="n"/>
      <c r="R135" s="29" t="n"/>
      <c r="S135" s="29" t="n"/>
      <c r="T135" s="31" t="n"/>
      <c r="U135" s="31" t="n"/>
      <c r="V135" s="34">
        <f>IFERROR(IF(OR(A135="",B135="",C135="",F135="",H135="",I135="",J135="",U135&lt;&gt;"Yes"),0,IF(COUNTIFS($F$6:$F$155,F135,$C$6:$C$155,C135,$H$6:$H$155,H135,$I$6:$I$155,I135,$J$6:$J$155,J135,$U$6:$U$155,"Yes",$B$6:$B$155,"&gt;"&amp;B135)=0,1,0)),0)</f>
        <v/>
      </c>
      <c r="W135" s="22">
        <f>IFERROR(IF(A135="","",IF(OR(B135="",C135="",D135="",F135="",H135="",I135="",J135="",K135="",M135="",U135=""),"Missing Required Field",IF(C135&lt;B135,"Stay Date Before Shop Date",IF(AND(K135="Available",OR(L135="",L135&lt;=0)),"Available Rate Missing",IF(AND(K135&lt;&gt;"Available",L135&gt;0),"Rate Entered for Unavailable Room",IF(M135="Unknown","Review Included Charges","Ready")))))),"")</f>
        <v/>
      </c>
      <c r="X135" s="29" t="n"/>
    </row>
    <row r="136">
      <c r="A136" s="29" t="n"/>
      <c r="B136" s="54" t="n"/>
      <c r="C136" s="54" t="n"/>
      <c r="D136" s="31" t="n"/>
      <c r="E136" s="22">
        <f>IFERROR(IF(C136="","",TEXT(C136,"ddd")),"")</f>
        <v/>
      </c>
      <c r="F136" s="29" t="n"/>
      <c r="G136" s="22">
        <f>IFERROR(IF(F136="","",VLOOKUP(F136,'Setup'!$A$16:$E$115,2,FALSE)),"")</f>
        <v/>
      </c>
      <c r="H136" s="29" t="n"/>
      <c r="I136" s="29" t="n"/>
      <c r="J136" s="29" t="n"/>
      <c r="K136" s="29" t="n"/>
      <c r="L136" s="55" t="n"/>
      <c r="M136" s="29" t="n"/>
      <c r="N136" s="33">
        <f>IFERROR(IF(F136="","",VLOOKUP(F136,'Setup'!$A$16:$E$115,4,FALSE)),"")</f>
        <v/>
      </c>
      <c r="O136" s="50">
        <f>IFERROR(IF(F136="","",VLOOKUP(F136,'Setup'!$A$16:$E$115,5,FALSE)),"")</f>
        <v/>
      </c>
      <c r="P136" s="50">
        <f>IFERROR(IF(A136="","",IF(K136&lt;&gt;"Available","",IF(M136="Yes",L136,IF(L136="","",L136*(1+N136)+O136)))),"")</f>
        <v/>
      </c>
      <c r="Q136" s="31" t="n"/>
      <c r="R136" s="29" t="n"/>
      <c r="S136" s="29" t="n"/>
      <c r="T136" s="31" t="n"/>
      <c r="U136" s="31" t="n"/>
      <c r="V136" s="34">
        <f>IFERROR(IF(OR(A136="",B136="",C136="",F136="",H136="",I136="",J136="",U136&lt;&gt;"Yes"),0,IF(COUNTIFS($F$6:$F$155,F136,$C$6:$C$155,C136,$H$6:$H$155,H136,$I$6:$I$155,I136,$J$6:$J$155,J136,$U$6:$U$155,"Yes",$B$6:$B$155,"&gt;"&amp;B136)=0,1,0)),0)</f>
        <v/>
      </c>
      <c r="W136" s="22">
        <f>IFERROR(IF(A136="","",IF(OR(B136="",C136="",D136="",F136="",H136="",I136="",J136="",K136="",M136="",U136=""),"Missing Required Field",IF(C136&lt;B136,"Stay Date Before Shop Date",IF(AND(K136="Available",OR(L136="",L136&lt;=0)),"Available Rate Missing",IF(AND(K136&lt;&gt;"Available",L136&gt;0),"Rate Entered for Unavailable Room",IF(M136="Unknown","Review Included Charges","Ready")))))),"")</f>
        <v/>
      </c>
      <c r="X136" s="29" t="n"/>
    </row>
    <row r="137">
      <c r="A137" s="29" t="n"/>
      <c r="B137" s="54" t="n"/>
      <c r="C137" s="54" t="n"/>
      <c r="D137" s="31" t="n"/>
      <c r="E137" s="22">
        <f>IFERROR(IF(C137="","",TEXT(C137,"ddd")),"")</f>
        <v/>
      </c>
      <c r="F137" s="29" t="n"/>
      <c r="G137" s="22">
        <f>IFERROR(IF(F137="","",VLOOKUP(F137,'Setup'!$A$16:$E$115,2,FALSE)),"")</f>
        <v/>
      </c>
      <c r="H137" s="29" t="n"/>
      <c r="I137" s="29" t="n"/>
      <c r="J137" s="29" t="n"/>
      <c r="K137" s="29" t="n"/>
      <c r="L137" s="55" t="n"/>
      <c r="M137" s="29" t="n"/>
      <c r="N137" s="33">
        <f>IFERROR(IF(F137="","",VLOOKUP(F137,'Setup'!$A$16:$E$115,4,FALSE)),"")</f>
        <v/>
      </c>
      <c r="O137" s="50">
        <f>IFERROR(IF(F137="","",VLOOKUP(F137,'Setup'!$A$16:$E$115,5,FALSE)),"")</f>
        <v/>
      </c>
      <c r="P137" s="50">
        <f>IFERROR(IF(A137="","",IF(K137&lt;&gt;"Available","",IF(M137="Yes",L137,IF(L137="","",L137*(1+N137)+O137)))),"")</f>
        <v/>
      </c>
      <c r="Q137" s="31" t="n"/>
      <c r="R137" s="29" t="n"/>
      <c r="S137" s="29" t="n"/>
      <c r="T137" s="31" t="n"/>
      <c r="U137" s="31" t="n"/>
      <c r="V137" s="34">
        <f>IFERROR(IF(OR(A137="",B137="",C137="",F137="",H137="",I137="",J137="",U137&lt;&gt;"Yes"),0,IF(COUNTIFS($F$6:$F$155,F137,$C$6:$C$155,C137,$H$6:$H$155,H137,$I$6:$I$155,I137,$J$6:$J$155,J137,$U$6:$U$155,"Yes",$B$6:$B$155,"&gt;"&amp;B137)=0,1,0)),0)</f>
        <v/>
      </c>
      <c r="W137" s="22">
        <f>IFERROR(IF(A137="","",IF(OR(B137="",C137="",D137="",F137="",H137="",I137="",J137="",K137="",M137="",U137=""),"Missing Required Field",IF(C137&lt;B137,"Stay Date Before Shop Date",IF(AND(K137="Available",OR(L137="",L137&lt;=0)),"Available Rate Missing",IF(AND(K137&lt;&gt;"Available",L137&gt;0),"Rate Entered for Unavailable Room",IF(M137="Unknown","Review Included Charges","Ready")))))),"")</f>
        <v/>
      </c>
      <c r="X137" s="29" t="n"/>
    </row>
    <row r="138">
      <c r="A138" s="29" t="n"/>
      <c r="B138" s="54" t="n"/>
      <c r="C138" s="54" t="n"/>
      <c r="D138" s="31" t="n"/>
      <c r="E138" s="22">
        <f>IFERROR(IF(C138="","",TEXT(C138,"ddd")),"")</f>
        <v/>
      </c>
      <c r="F138" s="29" t="n"/>
      <c r="G138" s="22">
        <f>IFERROR(IF(F138="","",VLOOKUP(F138,'Setup'!$A$16:$E$115,2,FALSE)),"")</f>
        <v/>
      </c>
      <c r="H138" s="29" t="n"/>
      <c r="I138" s="29" t="n"/>
      <c r="J138" s="29" t="n"/>
      <c r="K138" s="29" t="n"/>
      <c r="L138" s="55" t="n"/>
      <c r="M138" s="29" t="n"/>
      <c r="N138" s="33">
        <f>IFERROR(IF(F138="","",VLOOKUP(F138,'Setup'!$A$16:$E$115,4,FALSE)),"")</f>
        <v/>
      </c>
      <c r="O138" s="50">
        <f>IFERROR(IF(F138="","",VLOOKUP(F138,'Setup'!$A$16:$E$115,5,FALSE)),"")</f>
        <v/>
      </c>
      <c r="P138" s="50">
        <f>IFERROR(IF(A138="","",IF(K138&lt;&gt;"Available","",IF(M138="Yes",L138,IF(L138="","",L138*(1+N138)+O138)))),"")</f>
        <v/>
      </c>
      <c r="Q138" s="31" t="n"/>
      <c r="R138" s="29" t="n"/>
      <c r="S138" s="29" t="n"/>
      <c r="T138" s="31" t="n"/>
      <c r="U138" s="31" t="n"/>
      <c r="V138" s="34">
        <f>IFERROR(IF(OR(A138="",B138="",C138="",F138="",H138="",I138="",J138="",U138&lt;&gt;"Yes"),0,IF(COUNTIFS($F$6:$F$155,F138,$C$6:$C$155,C138,$H$6:$H$155,H138,$I$6:$I$155,I138,$J$6:$J$155,J138,$U$6:$U$155,"Yes",$B$6:$B$155,"&gt;"&amp;B138)=0,1,0)),0)</f>
        <v/>
      </c>
      <c r="W138" s="22">
        <f>IFERROR(IF(A138="","",IF(OR(B138="",C138="",D138="",F138="",H138="",I138="",J138="",K138="",M138="",U138=""),"Missing Required Field",IF(C138&lt;B138,"Stay Date Before Shop Date",IF(AND(K138="Available",OR(L138="",L138&lt;=0)),"Available Rate Missing",IF(AND(K138&lt;&gt;"Available",L138&gt;0),"Rate Entered for Unavailable Room",IF(M138="Unknown","Review Included Charges","Ready")))))),"")</f>
        <v/>
      </c>
      <c r="X138" s="29" t="n"/>
    </row>
    <row r="139">
      <c r="A139" s="29" t="n"/>
      <c r="B139" s="54" t="n"/>
      <c r="C139" s="54" t="n"/>
      <c r="D139" s="31" t="n"/>
      <c r="E139" s="22">
        <f>IFERROR(IF(C139="","",TEXT(C139,"ddd")),"")</f>
        <v/>
      </c>
      <c r="F139" s="29" t="n"/>
      <c r="G139" s="22">
        <f>IFERROR(IF(F139="","",VLOOKUP(F139,'Setup'!$A$16:$E$115,2,FALSE)),"")</f>
        <v/>
      </c>
      <c r="H139" s="29" t="n"/>
      <c r="I139" s="29" t="n"/>
      <c r="J139" s="29" t="n"/>
      <c r="K139" s="29" t="n"/>
      <c r="L139" s="55" t="n"/>
      <c r="M139" s="29" t="n"/>
      <c r="N139" s="33">
        <f>IFERROR(IF(F139="","",VLOOKUP(F139,'Setup'!$A$16:$E$115,4,FALSE)),"")</f>
        <v/>
      </c>
      <c r="O139" s="50">
        <f>IFERROR(IF(F139="","",VLOOKUP(F139,'Setup'!$A$16:$E$115,5,FALSE)),"")</f>
        <v/>
      </c>
      <c r="P139" s="50">
        <f>IFERROR(IF(A139="","",IF(K139&lt;&gt;"Available","",IF(M139="Yes",L139,IF(L139="","",L139*(1+N139)+O139)))),"")</f>
        <v/>
      </c>
      <c r="Q139" s="31" t="n"/>
      <c r="R139" s="29" t="n"/>
      <c r="S139" s="29" t="n"/>
      <c r="T139" s="31" t="n"/>
      <c r="U139" s="31" t="n"/>
      <c r="V139" s="34">
        <f>IFERROR(IF(OR(A139="",B139="",C139="",F139="",H139="",I139="",J139="",U139&lt;&gt;"Yes"),0,IF(COUNTIFS($F$6:$F$155,F139,$C$6:$C$155,C139,$H$6:$H$155,H139,$I$6:$I$155,I139,$J$6:$J$155,J139,$U$6:$U$155,"Yes",$B$6:$B$155,"&gt;"&amp;B139)=0,1,0)),0)</f>
        <v/>
      </c>
      <c r="W139" s="22">
        <f>IFERROR(IF(A139="","",IF(OR(B139="",C139="",D139="",F139="",H139="",I139="",J139="",K139="",M139="",U139=""),"Missing Required Field",IF(C139&lt;B139,"Stay Date Before Shop Date",IF(AND(K139="Available",OR(L139="",L139&lt;=0)),"Available Rate Missing",IF(AND(K139&lt;&gt;"Available",L139&gt;0),"Rate Entered for Unavailable Room",IF(M139="Unknown","Review Included Charges","Ready")))))),"")</f>
        <v/>
      </c>
      <c r="X139" s="29" t="n"/>
    </row>
    <row r="140">
      <c r="A140" s="29" t="n"/>
      <c r="B140" s="54" t="n"/>
      <c r="C140" s="54" t="n"/>
      <c r="D140" s="31" t="n"/>
      <c r="E140" s="22">
        <f>IFERROR(IF(C140="","",TEXT(C140,"ddd")),"")</f>
        <v/>
      </c>
      <c r="F140" s="29" t="n"/>
      <c r="G140" s="22">
        <f>IFERROR(IF(F140="","",VLOOKUP(F140,'Setup'!$A$16:$E$115,2,FALSE)),"")</f>
        <v/>
      </c>
      <c r="H140" s="29" t="n"/>
      <c r="I140" s="29" t="n"/>
      <c r="J140" s="29" t="n"/>
      <c r="K140" s="29" t="n"/>
      <c r="L140" s="55" t="n"/>
      <c r="M140" s="29" t="n"/>
      <c r="N140" s="33">
        <f>IFERROR(IF(F140="","",VLOOKUP(F140,'Setup'!$A$16:$E$115,4,FALSE)),"")</f>
        <v/>
      </c>
      <c r="O140" s="50">
        <f>IFERROR(IF(F140="","",VLOOKUP(F140,'Setup'!$A$16:$E$115,5,FALSE)),"")</f>
        <v/>
      </c>
      <c r="P140" s="50">
        <f>IFERROR(IF(A140="","",IF(K140&lt;&gt;"Available","",IF(M140="Yes",L140,IF(L140="","",L140*(1+N140)+O140)))),"")</f>
        <v/>
      </c>
      <c r="Q140" s="31" t="n"/>
      <c r="R140" s="29" t="n"/>
      <c r="S140" s="29" t="n"/>
      <c r="T140" s="31" t="n"/>
      <c r="U140" s="31" t="n"/>
      <c r="V140" s="34">
        <f>IFERROR(IF(OR(A140="",B140="",C140="",F140="",H140="",I140="",J140="",U140&lt;&gt;"Yes"),0,IF(COUNTIFS($F$6:$F$155,F140,$C$6:$C$155,C140,$H$6:$H$155,H140,$I$6:$I$155,I140,$J$6:$J$155,J140,$U$6:$U$155,"Yes",$B$6:$B$155,"&gt;"&amp;B140)=0,1,0)),0)</f>
        <v/>
      </c>
      <c r="W140" s="22">
        <f>IFERROR(IF(A140="","",IF(OR(B140="",C140="",D140="",F140="",H140="",I140="",J140="",K140="",M140="",U140=""),"Missing Required Field",IF(C140&lt;B140,"Stay Date Before Shop Date",IF(AND(K140="Available",OR(L140="",L140&lt;=0)),"Available Rate Missing",IF(AND(K140&lt;&gt;"Available",L140&gt;0),"Rate Entered for Unavailable Room",IF(M140="Unknown","Review Included Charges","Ready")))))),"")</f>
        <v/>
      </c>
      <c r="X140" s="29" t="n"/>
    </row>
    <row r="141">
      <c r="A141" s="29" t="n"/>
      <c r="B141" s="54" t="n"/>
      <c r="C141" s="54" t="n"/>
      <c r="D141" s="31" t="n"/>
      <c r="E141" s="22">
        <f>IFERROR(IF(C141="","",TEXT(C141,"ddd")),"")</f>
        <v/>
      </c>
      <c r="F141" s="29" t="n"/>
      <c r="G141" s="22">
        <f>IFERROR(IF(F141="","",VLOOKUP(F141,'Setup'!$A$16:$E$115,2,FALSE)),"")</f>
        <v/>
      </c>
      <c r="H141" s="29" t="n"/>
      <c r="I141" s="29" t="n"/>
      <c r="J141" s="29" t="n"/>
      <c r="K141" s="29" t="n"/>
      <c r="L141" s="55" t="n"/>
      <c r="M141" s="29" t="n"/>
      <c r="N141" s="33">
        <f>IFERROR(IF(F141="","",VLOOKUP(F141,'Setup'!$A$16:$E$115,4,FALSE)),"")</f>
        <v/>
      </c>
      <c r="O141" s="50">
        <f>IFERROR(IF(F141="","",VLOOKUP(F141,'Setup'!$A$16:$E$115,5,FALSE)),"")</f>
        <v/>
      </c>
      <c r="P141" s="50">
        <f>IFERROR(IF(A141="","",IF(K141&lt;&gt;"Available","",IF(M141="Yes",L141,IF(L141="","",L141*(1+N141)+O141)))),"")</f>
        <v/>
      </c>
      <c r="Q141" s="31" t="n"/>
      <c r="R141" s="29" t="n"/>
      <c r="S141" s="29" t="n"/>
      <c r="T141" s="31" t="n"/>
      <c r="U141" s="31" t="n"/>
      <c r="V141" s="34">
        <f>IFERROR(IF(OR(A141="",B141="",C141="",F141="",H141="",I141="",J141="",U141&lt;&gt;"Yes"),0,IF(COUNTIFS($F$6:$F$155,F141,$C$6:$C$155,C141,$H$6:$H$155,H141,$I$6:$I$155,I141,$J$6:$J$155,J141,$U$6:$U$155,"Yes",$B$6:$B$155,"&gt;"&amp;B141)=0,1,0)),0)</f>
        <v/>
      </c>
      <c r="W141" s="22">
        <f>IFERROR(IF(A141="","",IF(OR(B141="",C141="",D141="",F141="",H141="",I141="",J141="",K141="",M141="",U141=""),"Missing Required Field",IF(C141&lt;B141,"Stay Date Before Shop Date",IF(AND(K141="Available",OR(L141="",L141&lt;=0)),"Available Rate Missing",IF(AND(K141&lt;&gt;"Available",L141&gt;0),"Rate Entered for Unavailable Room",IF(M141="Unknown","Review Included Charges","Ready")))))),"")</f>
        <v/>
      </c>
      <c r="X141" s="29" t="n"/>
    </row>
    <row r="142">
      <c r="A142" s="29" t="n"/>
      <c r="B142" s="54" t="n"/>
      <c r="C142" s="54" t="n"/>
      <c r="D142" s="31" t="n"/>
      <c r="E142" s="22">
        <f>IFERROR(IF(C142="","",TEXT(C142,"ddd")),"")</f>
        <v/>
      </c>
      <c r="F142" s="29" t="n"/>
      <c r="G142" s="22">
        <f>IFERROR(IF(F142="","",VLOOKUP(F142,'Setup'!$A$16:$E$115,2,FALSE)),"")</f>
        <v/>
      </c>
      <c r="H142" s="29" t="n"/>
      <c r="I142" s="29" t="n"/>
      <c r="J142" s="29" t="n"/>
      <c r="K142" s="29" t="n"/>
      <c r="L142" s="55" t="n"/>
      <c r="M142" s="29" t="n"/>
      <c r="N142" s="33">
        <f>IFERROR(IF(F142="","",VLOOKUP(F142,'Setup'!$A$16:$E$115,4,FALSE)),"")</f>
        <v/>
      </c>
      <c r="O142" s="50">
        <f>IFERROR(IF(F142="","",VLOOKUP(F142,'Setup'!$A$16:$E$115,5,FALSE)),"")</f>
        <v/>
      </c>
      <c r="P142" s="50">
        <f>IFERROR(IF(A142="","",IF(K142&lt;&gt;"Available","",IF(M142="Yes",L142,IF(L142="","",L142*(1+N142)+O142)))),"")</f>
        <v/>
      </c>
      <c r="Q142" s="31" t="n"/>
      <c r="R142" s="29" t="n"/>
      <c r="S142" s="29" t="n"/>
      <c r="T142" s="31" t="n"/>
      <c r="U142" s="31" t="n"/>
      <c r="V142" s="34">
        <f>IFERROR(IF(OR(A142="",B142="",C142="",F142="",H142="",I142="",J142="",U142&lt;&gt;"Yes"),0,IF(COUNTIFS($F$6:$F$155,F142,$C$6:$C$155,C142,$H$6:$H$155,H142,$I$6:$I$155,I142,$J$6:$J$155,J142,$U$6:$U$155,"Yes",$B$6:$B$155,"&gt;"&amp;B142)=0,1,0)),0)</f>
        <v/>
      </c>
      <c r="W142" s="22">
        <f>IFERROR(IF(A142="","",IF(OR(B142="",C142="",D142="",F142="",H142="",I142="",J142="",K142="",M142="",U142=""),"Missing Required Field",IF(C142&lt;B142,"Stay Date Before Shop Date",IF(AND(K142="Available",OR(L142="",L142&lt;=0)),"Available Rate Missing",IF(AND(K142&lt;&gt;"Available",L142&gt;0),"Rate Entered for Unavailable Room",IF(M142="Unknown","Review Included Charges","Ready")))))),"")</f>
        <v/>
      </c>
      <c r="X142" s="29" t="n"/>
    </row>
    <row r="143">
      <c r="A143" s="29" t="n"/>
      <c r="B143" s="54" t="n"/>
      <c r="C143" s="54" t="n"/>
      <c r="D143" s="31" t="n"/>
      <c r="E143" s="22">
        <f>IFERROR(IF(C143="","",TEXT(C143,"ddd")),"")</f>
        <v/>
      </c>
      <c r="F143" s="29" t="n"/>
      <c r="G143" s="22">
        <f>IFERROR(IF(F143="","",VLOOKUP(F143,'Setup'!$A$16:$E$115,2,FALSE)),"")</f>
        <v/>
      </c>
      <c r="H143" s="29" t="n"/>
      <c r="I143" s="29" t="n"/>
      <c r="J143" s="29" t="n"/>
      <c r="K143" s="29" t="n"/>
      <c r="L143" s="55" t="n"/>
      <c r="M143" s="29" t="n"/>
      <c r="N143" s="33">
        <f>IFERROR(IF(F143="","",VLOOKUP(F143,'Setup'!$A$16:$E$115,4,FALSE)),"")</f>
        <v/>
      </c>
      <c r="O143" s="50">
        <f>IFERROR(IF(F143="","",VLOOKUP(F143,'Setup'!$A$16:$E$115,5,FALSE)),"")</f>
        <v/>
      </c>
      <c r="P143" s="50">
        <f>IFERROR(IF(A143="","",IF(K143&lt;&gt;"Available","",IF(M143="Yes",L143,IF(L143="","",L143*(1+N143)+O143)))),"")</f>
        <v/>
      </c>
      <c r="Q143" s="31" t="n"/>
      <c r="R143" s="29" t="n"/>
      <c r="S143" s="29" t="n"/>
      <c r="T143" s="31" t="n"/>
      <c r="U143" s="31" t="n"/>
      <c r="V143" s="34">
        <f>IFERROR(IF(OR(A143="",B143="",C143="",F143="",H143="",I143="",J143="",U143&lt;&gt;"Yes"),0,IF(COUNTIFS($F$6:$F$155,F143,$C$6:$C$155,C143,$H$6:$H$155,H143,$I$6:$I$155,I143,$J$6:$J$155,J143,$U$6:$U$155,"Yes",$B$6:$B$155,"&gt;"&amp;B143)=0,1,0)),0)</f>
        <v/>
      </c>
      <c r="W143" s="22">
        <f>IFERROR(IF(A143="","",IF(OR(B143="",C143="",D143="",F143="",H143="",I143="",J143="",K143="",M143="",U143=""),"Missing Required Field",IF(C143&lt;B143,"Stay Date Before Shop Date",IF(AND(K143="Available",OR(L143="",L143&lt;=0)),"Available Rate Missing",IF(AND(K143&lt;&gt;"Available",L143&gt;0),"Rate Entered for Unavailable Room",IF(M143="Unknown","Review Included Charges","Ready")))))),"")</f>
        <v/>
      </c>
      <c r="X143" s="29" t="n"/>
    </row>
    <row r="144">
      <c r="A144" s="29" t="n"/>
      <c r="B144" s="54" t="n"/>
      <c r="C144" s="54" t="n"/>
      <c r="D144" s="31" t="n"/>
      <c r="E144" s="22">
        <f>IFERROR(IF(C144="","",TEXT(C144,"ddd")),"")</f>
        <v/>
      </c>
      <c r="F144" s="29" t="n"/>
      <c r="G144" s="22">
        <f>IFERROR(IF(F144="","",VLOOKUP(F144,'Setup'!$A$16:$E$115,2,FALSE)),"")</f>
        <v/>
      </c>
      <c r="H144" s="29" t="n"/>
      <c r="I144" s="29" t="n"/>
      <c r="J144" s="29" t="n"/>
      <c r="K144" s="29" t="n"/>
      <c r="L144" s="55" t="n"/>
      <c r="M144" s="29" t="n"/>
      <c r="N144" s="33">
        <f>IFERROR(IF(F144="","",VLOOKUP(F144,'Setup'!$A$16:$E$115,4,FALSE)),"")</f>
        <v/>
      </c>
      <c r="O144" s="50">
        <f>IFERROR(IF(F144="","",VLOOKUP(F144,'Setup'!$A$16:$E$115,5,FALSE)),"")</f>
        <v/>
      </c>
      <c r="P144" s="50">
        <f>IFERROR(IF(A144="","",IF(K144&lt;&gt;"Available","",IF(M144="Yes",L144,IF(L144="","",L144*(1+N144)+O144)))),"")</f>
        <v/>
      </c>
      <c r="Q144" s="31" t="n"/>
      <c r="R144" s="29" t="n"/>
      <c r="S144" s="29" t="n"/>
      <c r="T144" s="31" t="n"/>
      <c r="U144" s="31" t="n"/>
      <c r="V144" s="34">
        <f>IFERROR(IF(OR(A144="",B144="",C144="",F144="",H144="",I144="",J144="",U144&lt;&gt;"Yes"),0,IF(COUNTIFS($F$6:$F$155,F144,$C$6:$C$155,C144,$H$6:$H$155,H144,$I$6:$I$155,I144,$J$6:$J$155,J144,$U$6:$U$155,"Yes",$B$6:$B$155,"&gt;"&amp;B144)=0,1,0)),0)</f>
        <v/>
      </c>
      <c r="W144" s="22">
        <f>IFERROR(IF(A144="","",IF(OR(B144="",C144="",D144="",F144="",H144="",I144="",J144="",K144="",M144="",U144=""),"Missing Required Field",IF(C144&lt;B144,"Stay Date Before Shop Date",IF(AND(K144="Available",OR(L144="",L144&lt;=0)),"Available Rate Missing",IF(AND(K144&lt;&gt;"Available",L144&gt;0),"Rate Entered for Unavailable Room",IF(M144="Unknown","Review Included Charges","Ready")))))),"")</f>
        <v/>
      </c>
      <c r="X144" s="29" t="n"/>
    </row>
    <row r="145">
      <c r="A145" s="29" t="n"/>
      <c r="B145" s="54" t="n"/>
      <c r="C145" s="54" t="n"/>
      <c r="D145" s="31" t="n"/>
      <c r="E145" s="22">
        <f>IFERROR(IF(C145="","",TEXT(C145,"ddd")),"")</f>
        <v/>
      </c>
      <c r="F145" s="29" t="n"/>
      <c r="G145" s="22">
        <f>IFERROR(IF(F145="","",VLOOKUP(F145,'Setup'!$A$16:$E$115,2,FALSE)),"")</f>
        <v/>
      </c>
      <c r="H145" s="29" t="n"/>
      <c r="I145" s="29" t="n"/>
      <c r="J145" s="29" t="n"/>
      <c r="K145" s="29" t="n"/>
      <c r="L145" s="55" t="n"/>
      <c r="M145" s="29" t="n"/>
      <c r="N145" s="33">
        <f>IFERROR(IF(F145="","",VLOOKUP(F145,'Setup'!$A$16:$E$115,4,FALSE)),"")</f>
        <v/>
      </c>
      <c r="O145" s="50">
        <f>IFERROR(IF(F145="","",VLOOKUP(F145,'Setup'!$A$16:$E$115,5,FALSE)),"")</f>
        <v/>
      </c>
      <c r="P145" s="50">
        <f>IFERROR(IF(A145="","",IF(K145&lt;&gt;"Available","",IF(M145="Yes",L145,IF(L145="","",L145*(1+N145)+O145)))),"")</f>
        <v/>
      </c>
      <c r="Q145" s="31" t="n"/>
      <c r="R145" s="29" t="n"/>
      <c r="S145" s="29" t="n"/>
      <c r="T145" s="31" t="n"/>
      <c r="U145" s="31" t="n"/>
      <c r="V145" s="34">
        <f>IFERROR(IF(OR(A145="",B145="",C145="",F145="",H145="",I145="",J145="",U145&lt;&gt;"Yes"),0,IF(COUNTIFS($F$6:$F$155,F145,$C$6:$C$155,C145,$H$6:$H$155,H145,$I$6:$I$155,I145,$J$6:$J$155,J145,$U$6:$U$155,"Yes",$B$6:$B$155,"&gt;"&amp;B145)=0,1,0)),0)</f>
        <v/>
      </c>
      <c r="W145" s="22">
        <f>IFERROR(IF(A145="","",IF(OR(B145="",C145="",D145="",F145="",H145="",I145="",J145="",K145="",M145="",U145=""),"Missing Required Field",IF(C145&lt;B145,"Stay Date Before Shop Date",IF(AND(K145="Available",OR(L145="",L145&lt;=0)),"Available Rate Missing",IF(AND(K145&lt;&gt;"Available",L145&gt;0),"Rate Entered for Unavailable Room",IF(M145="Unknown","Review Included Charges","Ready")))))),"")</f>
        <v/>
      </c>
      <c r="X145" s="29" t="n"/>
    </row>
    <row r="146">
      <c r="A146" s="29" t="n"/>
      <c r="B146" s="54" t="n"/>
      <c r="C146" s="54" t="n"/>
      <c r="D146" s="31" t="n"/>
      <c r="E146" s="22">
        <f>IFERROR(IF(C146="","",TEXT(C146,"ddd")),"")</f>
        <v/>
      </c>
      <c r="F146" s="29" t="n"/>
      <c r="G146" s="22">
        <f>IFERROR(IF(F146="","",VLOOKUP(F146,'Setup'!$A$16:$E$115,2,FALSE)),"")</f>
        <v/>
      </c>
      <c r="H146" s="29" t="n"/>
      <c r="I146" s="29" t="n"/>
      <c r="J146" s="29" t="n"/>
      <c r="K146" s="29" t="n"/>
      <c r="L146" s="55" t="n"/>
      <c r="M146" s="29" t="n"/>
      <c r="N146" s="33">
        <f>IFERROR(IF(F146="","",VLOOKUP(F146,'Setup'!$A$16:$E$115,4,FALSE)),"")</f>
        <v/>
      </c>
      <c r="O146" s="50">
        <f>IFERROR(IF(F146="","",VLOOKUP(F146,'Setup'!$A$16:$E$115,5,FALSE)),"")</f>
        <v/>
      </c>
      <c r="P146" s="50">
        <f>IFERROR(IF(A146="","",IF(K146&lt;&gt;"Available","",IF(M146="Yes",L146,IF(L146="","",L146*(1+N146)+O146)))),"")</f>
        <v/>
      </c>
      <c r="Q146" s="31" t="n"/>
      <c r="R146" s="29" t="n"/>
      <c r="S146" s="29" t="n"/>
      <c r="T146" s="31" t="n"/>
      <c r="U146" s="31" t="n"/>
      <c r="V146" s="34">
        <f>IFERROR(IF(OR(A146="",B146="",C146="",F146="",H146="",I146="",J146="",U146&lt;&gt;"Yes"),0,IF(COUNTIFS($F$6:$F$155,F146,$C$6:$C$155,C146,$H$6:$H$155,H146,$I$6:$I$155,I146,$J$6:$J$155,J146,$U$6:$U$155,"Yes",$B$6:$B$155,"&gt;"&amp;B146)=0,1,0)),0)</f>
        <v/>
      </c>
      <c r="W146" s="22">
        <f>IFERROR(IF(A146="","",IF(OR(B146="",C146="",D146="",F146="",H146="",I146="",J146="",K146="",M146="",U146=""),"Missing Required Field",IF(C146&lt;B146,"Stay Date Before Shop Date",IF(AND(K146="Available",OR(L146="",L146&lt;=0)),"Available Rate Missing",IF(AND(K146&lt;&gt;"Available",L146&gt;0),"Rate Entered for Unavailable Room",IF(M146="Unknown","Review Included Charges","Ready")))))),"")</f>
        <v/>
      </c>
      <c r="X146" s="29" t="n"/>
    </row>
    <row r="147">
      <c r="A147" s="29" t="n"/>
      <c r="B147" s="54" t="n"/>
      <c r="C147" s="54" t="n"/>
      <c r="D147" s="31" t="n"/>
      <c r="E147" s="22">
        <f>IFERROR(IF(C147="","",TEXT(C147,"ddd")),"")</f>
        <v/>
      </c>
      <c r="F147" s="29" t="n"/>
      <c r="G147" s="22">
        <f>IFERROR(IF(F147="","",VLOOKUP(F147,'Setup'!$A$16:$E$115,2,FALSE)),"")</f>
        <v/>
      </c>
      <c r="H147" s="29" t="n"/>
      <c r="I147" s="29" t="n"/>
      <c r="J147" s="29" t="n"/>
      <c r="K147" s="29" t="n"/>
      <c r="L147" s="55" t="n"/>
      <c r="M147" s="29" t="n"/>
      <c r="N147" s="33">
        <f>IFERROR(IF(F147="","",VLOOKUP(F147,'Setup'!$A$16:$E$115,4,FALSE)),"")</f>
        <v/>
      </c>
      <c r="O147" s="50">
        <f>IFERROR(IF(F147="","",VLOOKUP(F147,'Setup'!$A$16:$E$115,5,FALSE)),"")</f>
        <v/>
      </c>
      <c r="P147" s="50">
        <f>IFERROR(IF(A147="","",IF(K147&lt;&gt;"Available","",IF(M147="Yes",L147,IF(L147="","",L147*(1+N147)+O147)))),"")</f>
        <v/>
      </c>
      <c r="Q147" s="31" t="n"/>
      <c r="R147" s="29" t="n"/>
      <c r="S147" s="29" t="n"/>
      <c r="T147" s="31" t="n"/>
      <c r="U147" s="31" t="n"/>
      <c r="V147" s="34">
        <f>IFERROR(IF(OR(A147="",B147="",C147="",F147="",H147="",I147="",J147="",U147&lt;&gt;"Yes"),0,IF(COUNTIFS($F$6:$F$155,F147,$C$6:$C$155,C147,$H$6:$H$155,H147,$I$6:$I$155,I147,$J$6:$J$155,J147,$U$6:$U$155,"Yes",$B$6:$B$155,"&gt;"&amp;B147)=0,1,0)),0)</f>
        <v/>
      </c>
      <c r="W147" s="22">
        <f>IFERROR(IF(A147="","",IF(OR(B147="",C147="",D147="",F147="",H147="",I147="",J147="",K147="",M147="",U147=""),"Missing Required Field",IF(C147&lt;B147,"Stay Date Before Shop Date",IF(AND(K147="Available",OR(L147="",L147&lt;=0)),"Available Rate Missing",IF(AND(K147&lt;&gt;"Available",L147&gt;0),"Rate Entered for Unavailable Room",IF(M147="Unknown","Review Included Charges","Ready")))))),"")</f>
        <v/>
      </c>
      <c r="X147" s="29" t="n"/>
    </row>
    <row r="148">
      <c r="A148" s="29" t="n"/>
      <c r="B148" s="54" t="n"/>
      <c r="C148" s="54" t="n"/>
      <c r="D148" s="31" t="n"/>
      <c r="E148" s="22">
        <f>IFERROR(IF(C148="","",TEXT(C148,"ddd")),"")</f>
        <v/>
      </c>
      <c r="F148" s="29" t="n"/>
      <c r="G148" s="22">
        <f>IFERROR(IF(F148="","",VLOOKUP(F148,'Setup'!$A$16:$E$115,2,FALSE)),"")</f>
        <v/>
      </c>
      <c r="H148" s="29" t="n"/>
      <c r="I148" s="29" t="n"/>
      <c r="J148" s="29" t="n"/>
      <c r="K148" s="29" t="n"/>
      <c r="L148" s="55" t="n"/>
      <c r="M148" s="29" t="n"/>
      <c r="N148" s="33">
        <f>IFERROR(IF(F148="","",VLOOKUP(F148,'Setup'!$A$16:$E$115,4,FALSE)),"")</f>
        <v/>
      </c>
      <c r="O148" s="50">
        <f>IFERROR(IF(F148="","",VLOOKUP(F148,'Setup'!$A$16:$E$115,5,FALSE)),"")</f>
        <v/>
      </c>
      <c r="P148" s="50">
        <f>IFERROR(IF(A148="","",IF(K148&lt;&gt;"Available","",IF(M148="Yes",L148,IF(L148="","",L148*(1+N148)+O148)))),"")</f>
        <v/>
      </c>
      <c r="Q148" s="31" t="n"/>
      <c r="R148" s="29" t="n"/>
      <c r="S148" s="29" t="n"/>
      <c r="T148" s="31" t="n"/>
      <c r="U148" s="31" t="n"/>
      <c r="V148" s="34">
        <f>IFERROR(IF(OR(A148="",B148="",C148="",F148="",H148="",I148="",J148="",U148&lt;&gt;"Yes"),0,IF(COUNTIFS($F$6:$F$155,F148,$C$6:$C$155,C148,$H$6:$H$155,H148,$I$6:$I$155,I148,$J$6:$J$155,J148,$U$6:$U$155,"Yes",$B$6:$B$155,"&gt;"&amp;B148)=0,1,0)),0)</f>
        <v/>
      </c>
      <c r="W148" s="22">
        <f>IFERROR(IF(A148="","",IF(OR(B148="",C148="",D148="",F148="",H148="",I148="",J148="",K148="",M148="",U148=""),"Missing Required Field",IF(C148&lt;B148,"Stay Date Before Shop Date",IF(AND(K148="Available",OR(L148="",L148&lt;=0)),"Available Rate Missing",IF(AND(K148&lt;&gt;"Available",L148&gt;0),"Rate Entered for Unavailable Room",IF(M148="Unknown","Review Included Charges","Ready")))))),"")</f>
        <v/>
      </c>
      <c r="X148" s="29" t="n"/>
    </row>
    <row r="149">
      <c r="A149" s="29" t="n"/>
      <c r="B149" s="54" t="n"/>
      <c r="C149" s="54" t="n"/>
      <c r="D149" s="31" t="n"/>
      <c r="E149" s="22">
        <f>IFERROR(IF(C149="","",TEXT(C149,"ddd")),"")</f>
        <v/>
      </c>
      <c r="F149" s="29" t="n"/>
      <c r="G149" s="22">
        <f>IFERROR(IF(F149="","",VLOOKUP(F149,'Setup'!$A$16:$E$115,2,FALSE)),"")</f>
        <v/>
      </c>
      <c r="H149" s="29" t="n"/>
      <c r="I149" s="29" t="n"/>
      <c r="J149" s="29" t="n"/>
      <c r="K149" s="29" t="n"/>
      <c r="L149" s="55" t="n"/>
      <c r="M149" s="29" t="n"/>
      <c r="N149" s="33">
        <f>IFERROR(IF(F149="","",VLOOKUP(F149,'Setup'!$A$16:$E$115,4,FALSE)),"")</f>
        <v/>
      </c>
      <c r="O149" s="50">
        <f>IFERROR(IF(F149="","",VLOOKUP(F149,'Setup'!$A$16:$E$115,5,FALSE)),"")</f>
        <v/>
      </c>
      <c r="P149" s="50">
        <f>IFERROR(IF(A149="","",IF(K149&lt;&gt;"Available","",IF(M149="Yes",L149,IF(L149="","",L149*(1+N149)+O149)))),"")</f>
        <v/>
      </c>
      <c r="Q149" s="31" t="n"/>
      <c r="R149" s="29" t="n"/>
      <c r="S149" s="29" t="n"/>
      <c r="T149" s="31" t="n"/>
      <c r="U149" s="31" t="n"/>
      <c r="V149" s="34">
        <f>IFERROR(IF(OR(A149="",B149="",C149="",F149="",H149="",I149="",J149="",U149&lt;&gt;"Yes"),0,IF(COUNTIFS($F$6:$F$155,F149,$C$6:$C$155,C149,$H$6:$H$155,H149,$I$6:$I$155,I149,$J$6:$J$155,J149,$U$6:$U$155,"Yes",$B$6:$B$155,"&gt;"&amp;B149)=0,1,0)),0)</f>
        <v/>
      </c>
      <c r="W149" s="22">
        <f>IFERROR(IF(A149="","",IF(OR(B149="",C149="",D149="",F149="",H149="",I149="",J149="",K149="",M149="",U149=""),"Missing Required Field",IF(C149&lt;B149,"Stay Date Before Shop Date",IF(AND(K149="Available",OR(L149="",L149&lt;=0)),"Available Rate Missing",IF(AND(K149&lt;&gt;"Available",L149&gt;0),"Rate Entered for Unavailable Room",IF(M149="Unknown","Review Included Charges","Ready")))))),"")</f>
        <v/>
      </c>
      <c r="X149" s="29" t="n"/>
    </row>
    <row r="150">
      <c r="A150" s="29" t="n"/>
      <c r="B150" s="54" t="n"/>
      <c r="C150" s="54" t="n"/>
      <c r="D150" s="31" t="n"/>
      <c r="E150" s="22">
        <f>IFERROR(IF(C150="","",TEXT(C150,"ddd")),"")</f>
        <v/>
      </c>
      <c r="F150" s="29" t="n"/>
      <c r="G150" s="22">
        <f>IFERROR(IF(F150="","",VLOOKUP(F150,'Setup'!$A$16:$E$115,2,FALSE)),"")</f>
        <v/>
      </c>
      <c r="H150" s="29" t="n"/>
      <c r="I150" s="29" t="n"/>
      <c r="J150" s="29" t="n"/>
      <c r="K150" s="29" t="n"/>
      <c r="L150" s="55" t="n"/>
      <c r="M150" s="29" t="n"/>
      <c r="N150" s="33">
        <f>IFERROR(IF(F150="","",VLOOKUP(F150,'Setup'!$A$16:$E$115,4,FALSE)),"")</f>
        <v/>
      </c>
      <c r="O150" s="50">
        <f>IFERROR(IF(F150="","",VLOOKUP(F150,'Setup'!$A$16:$E$115,5,FALSE)),"")</f>
        <v/>
      </c>
      <c r="P150" s="50">
        <f>IFERROR(IF(A150="","",IF(K150&lt;&gt;"Available","",IF(M150="Yes",L150,IF(L150="","",L150*(1+N150)+O150)))),"")</f>
        <v/>
      </c>
      <c r="Q150" s="31" t="n"/>
      <c r="R150" s="29" t="n"/>
      <c r="S150" s="29" t="n"/>
      <c r="T150" s="31" t="n"/>
      <c r="U150" s="31" t="n"/>
      <c r="V150" s="34">
        <f>IFERROR(IF(OR(A150="",B150="",C150="",F150="",H150="",I150="",J150="",U150&lt;&gt;"Yes"),0,IF(COUNTIFS($F$6:$F$155,F150,$C$6:$C$155,C150,$H$6:$H$155,H150,$I$6:$I$155,I150,$J$6:$J$155,J150,$U$6:$U$155,"Yes",$B$6:$B$155,"&gt;"&amp;B150)=0,1,0)),0)</f>
        <v/>
      </c>
      <c r="W150" s="22">
        <f>IFERROR(IF(A150="","",IF(OR(B150="",C150="",D150="",F150="",H150="",I150="",J150="",K150="",M150="",U150=""),"Missing Required Field",IF(C150&lt;B150,"Stay Date Before Shop Date",IF(AND(K150="Available",OR(L150="",L150&lt;=0)),"Available Rate Missing",IF(AND(K150&lt;&gt;"Available",L150&gt;0),"Rate Entered for Unavailable Room",IF(M150="Unknown","Review Included Charges","Ready")))))),"")</f>
        <v/>
      </c>
      <c r="X150" s="29" t="n"/>
    </row>
    <row r="151">
      <c r="A151" s="29" t="n"/>
      <c r="B151" s="54" t="n"/>
      <c r="C151" s="54" t="n"/>
      <c r="D151" s="31" t="n"/>
      <c r="E151" s="22">
        <f>IFERROR(IF(C151="","",TEXT(C151,"ddd")),"")</f>
        <v/>
      </c>
      <c r="F151" s="29" t="n"/>
      <c r="G151" s="22">
        <f>IFERROR(IF(F151="","",VLOOKUP(F151,'Setup'!$A$16:$E$115,2,FALSE)),"")</f>
        <v/>
      </c>
      <c r="H151" s="29" t="n"/>
      <c r="I151" s="29" t="n"/>
      <c r="J151" s="29" t="n"/>
      <c r="K151" s="29" t="n"/>
      <c r="L151" s="55" t="n"/>
      <c r="M151" s="29" t="n"/>
      <c r="N151" s="33">
        <f>IFERROR(IF(F151="","",VLOOKUP(F151,'Setup'!$A$16:$E$115,4,FALSE)),"")</f>
        <v/>
      </c>
      <c r="O151" s="50">
        <f>IFERROR(IF(F151="","",VLOOKUP(F151,'Setup'!$A$16:$E$115,5,FALSE)),"")</f>
        <v/>
      </c>
      <c r="P151" s="50">
        <f>IFERROR(IF(A151="","",IF(K151&lt;&gt;"Available","",IF(M151="Yes",L151,IF(L151="","",L151*(1+N151)+O151)))),"")</f>
        <v/>
      </c>
      <c r="Q151" s="31" t="n"/>
      <c r="R151" s="29" t="n"/>
      <c r="S151" s="29" t="n"/>
      <c r="T151" s="31" t="n"/>
      <c r="U151" s="31" t="n"/>
      <c r="V151" s="34">
        <f>IFERROR(IF(OR(A151="",B151="",C151="",F151="",H151="",I151="",J151="",U151&lt;&gt;"Yes"),0,IF(COUNTIFS($F$6:$F$155,F151,$C$6:$C$155,C151,$H$6:$H$155,H151,$I$6:$I$155,I151,$J$6:$J$155,J151,$U$6:$U$155,"Yes",$B$6:$B$155,"&gt;"&amp;B151)=0,1,0)),0)</f>
        <v/>
      </c>
      <c r="W151" s="22">
        <f>IFERROR(IF(A151="","",IF(OR(B151="",C151="",D151="",F151="",H151="",I151="",J151="",K151="",M151="",U151=""),"Missing Required Field",IF(C151&lt;B151,"Stay Date Before Shop Date",IF(AND(K151="Available",OR(L151="",L151&lt;=0)),"Available Rate Missing",IF(AND(K151&lt;&gt;"Available",L151&gt;0),"Rate Entered for Unavailable Room",IF(M151="Unknown","Review Included Charges","Ready")))))),"")</f>
        <v/>
      </c>
      <c r="X151" s="29" t="n"/>
    </row>
    <row r="152">
      <c r="A152" s="29" t="n"/>
      <c r="B152" s="54" t="n"/>
      <c r="C152" s="54" t="n"/>
      <c r="D152" s="31" t="n"/>
      <c r="E152" s="22">
        <f>IFERROR(IF(C152="","",TEXT(C152,"ddd")),"")</f>
        <v/>
      </c>
      <c r="F152" s="29" t="n"/>
      <c r="G152" s="22">
        <f>IFERROR(IF(F152="","",VLOOKUP(F152,'Setup'!$A$16:$E$115,2,FALSE)),"")</f>
        <v/>
      </c>
      <c r="H152" s="29" t="n"/>
      <c r="I152" s="29" t="n"/>
      <c r="J152" s="29" t="n"/>
      <c r="K152" s="29" t="n"/>
      <c r="L152" s="55" t="n"/>
      <c r="M152" s="29" t="n"/>
      <c r="N152" s="33">
        <f>IFERROR(IF(F152="","",VLOOKUP(F152,'Setup'!$A$16:$E$115,4,FALSE)),"")</f>
        <v/>
      </c>
      <c r="O152" s="50">
        <f>IFERROR(IF(F152="","",VLOOKUP(F152,'Setup'!$A$16:$E$115,5,FALSE)),"")</f>
        <v/>
      </c>
      <c r="P152" s="50">
        <f>IFERROR(IF(A152="","",IF(K152&lt;&gt;"Available","",IF(M152="Yes",L152,IF(L152="","",L152*(1+N152)+O152)))),"")</f>
        <v/>
      </c>
      <c r="Q152" s="31" t="n"/>
      <c r="R152" s="29" t="n"/>
      <c r="S152" s="29" t="n"/>
      <c r="T152" s="31" t="n"/>
      <c r="U152" s="31" t="n"/>
      <c r="V152" s="34">
        <f>IFERROR(IF(OR(A152="",B152="",C152="",F152="",H152="",I152="",J152="",U152&lt;&gt;"Yes"),0,IF(COUNTIFS($F$6:$F$155,F152,$C$6:$C$155,C152,$H$6:$H$155,H152,$I$6:$I$155,I152,$J$6:$J$155,J152,$U$6:$U$155,"Yes",$B$6:$B$155,"&gt;"&amp;B152)=0,1,0)),0)</f>
        <v/>
      </c>
      <c r="W152" s="22">
        <f>IFERROR(IF(A152="","",IF(OR(B152="",C152="",D152="",F152="",H152="",I152="",J152="",K152="",M152="",U152=""),"Missing Required Field",IF(C152&lt;B152,"Stay Date Before Shop Date",IF(AND(K152="Available",OR(L152="",L152&lt;=0)),"Available Rate Missing",IF(AND(K152&lt;&gt;"Available",L152&gt;0),"Rate Entered for Unavailable Room",IF(M152="Unknown","Review Included Charges","Ready")))))),"")</f>
        <v/>
      </c>
      <c r="X152" s="29" t="n"/>
    </row>
    <row r="153">
      <c r="A153" s="29" t="n"/>
      <c r="B153" s="54" t="n"/>
      <c r="C153" s="54" t="n"/>
      <c r="D153" s="31" t="n"/>
      <c r="E153" s="22">
        <f>IFERROR(IF(C153="","",TEXT(C153,"ddd")),"")</f>
        <v/>
      </c>
      <c r="F153" s="29" t="n"/>
      <c r="G153" s="22">
        <f>IFERROR(IF(F153="","",VLOOKUP(F153,'Setup'!$A$16:$E$115,2,FALSE)),"")</f>
        <v/>
      </c>
      <c r="H153" s="29" t="n"/>
      <c r="I153" s="29" t="n"/>
      <c r="J153" s="29" t="n"/>
      <c r="K153" s="29" t="n"/>
      <c r="L153" s="55" t="n"/>
      <c r="M153" s="29" t="n"/>
      <c r="N153" s="33">
        <f>IFERROR(IF(F153="","",VLOOKUP(F153,'Setup'!$A$16:$E$115,4,FALSE)),"")</f>
        <v/>
      </c>
      <c r="O153" s="50">
        <f>IFERROR(IF(F153="","",VLOOKUP(F153,'Setup'!$A$16:$E$115,5,FALSE)),"")</f>
        <v/>
      </c>
      <c r="P153" s="50">
        <f>IFERROR(IF(A153="","",IF(K153&lt;&gt;"Available","",IF(M153="Yes",L153,IF(L153="","",L153*(1+N153)+O153)))),"")</f>
        <v/>
      </c>
      <c r="Q153" s="31" t="n"/>
      <c r="R153" s="29" t="n"/>
      <c r="S153" s="29" t="n"/>
      <c r="T153" s="31" t="n"/>
      <c r="U153" s="31" t="n"/>
      <c r="V153" s="34">
        <f>IFERROR(IF(OR(A153="",B153="",C153="",F153="",H153="",I153="",J153="",U153&lt;&gt;"Yes"),0,IF(COUNTIFS($F$6:$F$155,F153,$C$6:$C$155,C153,$H$6:$H$155,H153,$I$6:$I$155,I153,$J$6:$J$155,J153,$U$6:$U$155,"Yes",$B$6:$B$155,"&gt;"&amp;B153)=0,1,0)),0)</f>
        <v/>
      </c>
      <c r="W153" s="22">
        <f>IFERROR(IF(A153="","",IF(OR(B153="",C153="",D153="",F153="",H153="",I153="",J153="",K153="",M153="",U153=""),"Missing Required Field",IF(C153&lt;B153,"Stay Date Before Shop Date",IF(AND(K153="Available",OR(L153="",L153&lt;=0)),"Available Rate Missing",IF(AND(K153&lt;&gt;"Available",L153&gt;0),"Rate Entered for Unavailable Room",IF(M153="Unknown","Review Included Charges","Ready")))))),"")</f>
        <v/>
      </c>
      <c r="X153" s="29" t="n"/>
    </row>
    <row r="154">
      <c r="A154" s="29" t="n"/>
      <c r="B154" s="54" t="n"/>
      <c r="C154" s="54" t="n"/>
      <c r="D154" s="31" t="n"/>
      <c r="E154" s="22">
        <f>IFERROR(IF(C154="","",TEXT(C154,"ddd")),"")</f>
        <v/>
      </c>
      <c r="F154" s="29" t="n"/>
      <c r="G154" s="22">
        <f>IFERROR(IF(F154="","",VLOOKUP(F154,'Setup'!$A$16:$E$115,2,FALSE)),"")</f>
        <v/>
      </c>
      <c r="H154" s="29" t="n"/>
      <c r="I154" s="29" t="n"/>
      <c r="J154" s="29" t="n"/>
      <c r="K154" s="29" t="n"/>
      <c r="L154" s="55" t="n"/>
      <c r="M154" s="29" t="n"/>
      <c r="N154" s="33">
        <f>IFERROR(IF(F154="","",VLOOKUP(F154,'Setup'!$A$16:$E$115,4,FALSE)),"")</f>
        <v/>
      </c>
      <c r="O154" s="50">
        <f>IFERROR(IF(F154="","",VLOOKUP(F154,'Setup'!$A$16:$E$115,5,FALSE)),"")</f>
        <v/>
      </c>
      <c r="P154" s="50">
        <f>IFERROR(IF(A154="","",IF(K154&lt;&gt;"Available","",IF(M154="Yes",L154,IF(L154="","",L154*(1+N154)+O154)))),"")</f>
        <v/>
      </c>
      <c r="Q154" s="31" t="n"/>
      <c r="R154" s="29" t="n"/>
      <c r="S154" s="29" t="n"/>
      <c r="T154" s="31" t="n"/>
      <c r="U154" s="31" t="n"/>
      <c r="V154" s="34">
        <f>IFERROR(IF(OR(A154="",B154="",C154="",F154="",H154="",I154="",J154="",U154&lt;&gt;"Yes"),0,IF(COUNTIFS($F$6:$F$155,F154,$C$6:$C$155,C154,$H$6:$H$155,H154,$I$6:$I$155,I154,$J$6:$J$155,J154,$U$6:$U$155,"Yes",$B$6:$B$155,"&gt;"&amp;B154)=0,1,0)),0)</f>
        <v/>
      </c>
      <c r="W154" s="22">
        <f>IFERROR(IF(A154="","",IF(OR(B154="",C154="",D154="",F154="",H154="",I154="",J154="",K154="",M154="",U154=""),"Missing Required Field",IF(C154&lt;B154,"Stay Date Before Shop Date",IF(AND(K154="Available",OR(L154="",L154&lt;=0)),"Available Rate Missing",IF(AND(K154&lt;&gt;"Available",L154&gt;0),"Rate Entered for Unavailable Room",IF(M154="Unknown","Review Included Charges","Ready")))))),"")</f>
        <v/>
      </c>
      <c r="X154" s="29" t="n"/>
    </row>
    <row r="155">
      <c r="A155" s="29" t="n"/>
      <c r="B155" s="54" t="n"/>
      <c r="C155" s="54" t="n"/>
      <c r="D155" s="31" t="n"/>
      <c r="E155" s="22">
        <f>IFERROR(IF(C155="","",TEXT(C155,"ddd")),"")</f>
        <v/>
      </c>
      <c r="F155" s="29" t="n"/>
      <c r="G155" s="22">
        <f>IFERROR(IF(F155="","",VLOOKUP(F155,'Setup'!$A$16:$E$115,2,FALSE)),"")</f>
        <v/>
      </c>
      <c r="H155" s="29" t="n"/>
      <c r="I155" s="29" t="n"/>
      <c r="J155" s="29" t="n"/>
      <c r="K155" s="29" t="n"/>
      <c r="L155" s="55" t="n"/>
      <c r="M155" s="29" t="n"/>
      <c r="N155" s="33">
        <f>IFERROR(IF(F155="","",VLOOKUP(F155,'Setup'!$A$16:$E$115,4,FALSE)),"")</f>
        <v/>
      </c>
      <c r="O155" s="50">
        <f>IFERROR(IF(F155="","",VLOOKUP(F155,'Setup'!$A$16:$E$115,5,FALSE)),"")</f>
        <v/>
      </c>
      <c r="P155" s="50">
        <f>IFERROR(IF(A155="","",IF(K155&lt;&gt;"Available","",IF(M155="Yes",L155,IF(L155="","",L155*(1+N155)+O155)))),"")</f>
        <v/>
      </c>
      <c r="Q155" s="31" t="n"/>
      <c r="R155" s="29" t="n"/>
      <c r="S155" s="29" t="n"/>
      <c r="T155" s="31" t="n"/>
      <c r="U155" s="31" t="n"/>
      <c r="V155" s="34">
        <f>IFERROR(IF(OR(A155="",B155="",C155="",F155="",H155="",I155="",J155="",U155&lt;&gt;"Yes"),0,IF(COUNTIFS($F$6:$F$155,F155,$C$6:$C$155,C155,$H$6:$H$155,H155,$I$6:$I$155,I155,$J$6:$J$155,J155,$U$6:$U$155,"Yes",$B$6:$B$155,"&gt;"&amp;B155)=0,1,0)),0)</f>
        <v/>
      </c>
      <c r="W155" s="22">
        <f>IFERROR(IF(A155="","",IF(OR(B155="",C155="",D155="",F155="",H155="",I155="",J155="",K155="",M155="",U155=""),"Missing Required Field",IF(C155&lt;B155,"Stay Date Before Shop Date",IF(AND(K155="Available",OR(L155="",L155&lt;=0)),"Available Rate Missing",IF(AND(K155&lt;&gt;"Available",L155&gt;0),"Rate Entered for Unavailable Room",IF(M155="Unknown","Review Included Charges","Ready")))))),"")</f>
        <v/>
      </c>
      <c r="X155" s="29" t="n"/>
    </row>
  </sheetData>
  <autoFilter ref="A5:X155"/>
  <mergeCells count="2">
    <mergeCell ref="A3:X3"/>
    <mergeCell ref="A1:X1"/>
  </mergeCells>
  <conditionalFormatting sqref="A6:A155">
    <cfRule type="expression" priority="1" dxfId="3" stopIfTrue="1">
      <formula>AND(A6&lt;&gt;"",COUNTIF($A$6:$A$155,A6)&gt;1)</formula>
    </cfRule>
  </conditionalFormatting>
  <conditionalFormatting sqref="W6:W155">
    <cfRule type="expression" priority="2" dxfId="5" stopIfTrue="1">
      <formula>AND(W6&lt;&gt;"",W6&lt;&gt;"Ready")</formula>
    </cfRule>
  </conditionalFormatting>
  <conditionalFormatting sqref="L6:L155">
    <cfRule type="expression" priority="3" dxfId="3" stopIfTrue="1">
      <formula>AND($K6="Available",OR($L6="",$L6&lt;=0))</formula>
    </cfRule>
    <cfRule type="expression" priority="8" dxfId="6" stopIfTrue="1">
      <formula>AND($L6&lt;&gt;"",$L6&gt;'Setup'!$B$7)</formula>
    </cfRule>
    <cfRule type="expression" priority="9" dxfId="7" stopIfTrue="1">
      <formula>AND($L6&gt;0,$L6&lt;'Setup'!$B$6)</formula>
    </cfRule>
  </conditionalFormatting>
  <conditionalFormatting sqref="B6:C155">
    <cfRule type="expression" priority="4" dxfId="3" stopIfTrue="1">
      <formula>AND($B6&lt;&gt;"",$C6&lt;&gt;"",$C6&lt;$B6)</formula>
    </cfRule>
  </conditionalFormatting>
  <conditionalFormatting sqref="M6:M155">
    <cfRule type="expression" priority="5" dxfId="4" stopIfTrue="1">
      <formula>$M6="Unknown"</formula>
    </cfRule>
  </conditionalFormatting>
  <conditionalFormatting sqref="A6:X155">
    <cfRule type="expression" priority="6" dxfId="1" stopIfTrue="1">
      <formula>$U6="No"</formula>
    </cfRule>
  </conditionalFormatting>
  <conditionalFormatting sqref="V6:V155">
    <cfRule type="expression" priority="7" dxfId="8" stopIfTrue="1">
      <formula>$V6=1</formula>
    </cfRule>
  </conditionalFormatting>
  <dataValidations count="12">
    <dataValidation sqref="B6:B155" showDropDown="0" showInputMessage="0" showErrorMessage="0" allowBlank="0" type="date" operator="greaterThanOrEqual">
      <formula1>DATE(2000,1,1)</formula1>
    </dataValidation>
    <dataValidation sqref="C6:C155" showDropDown="0" showInputMessage="0" showErrorMessage="0" allowBlank="0" type="date" operator="greaterThanOrEqual">
      <formula1>DATE(2000,1,1)</formula1>
    </dataValidation>
    <dataValidation sqref="D6:D155" showDropDown="0" showInputMessage="0" showErrorMessage="0" allowBlank="0" type="whole" operator="between">
      <formula1>1</formula1>
      <formula2>30</formula2>
    </dataValidation>
    <dataValidation sqref="F6:F155" showDropDown="0" showInputMessage="0" showErrorMessage="0" allowBlank="0" type="list">
      <formula1>'Setup'!$A$16:$A$115</formula1>
    </dataValidation>
    <dataValidation sqref="H6:H155" showDropDown="0" showInputMessage="0" showErrorMessage="0" allowBlank="0" type="list">
      <formula1>'Setup'!$L$4:$L$9</formula1>
    </dataValidation>
    <dataValidation sqref="I6:I155" showDropDown="0" showInputMessage="0" showErrorMessage="0" allowBlank="0" type="list">
      <formula1>'Setup'!$M$4:$M$9</formula1>
    </dataValidation>
    <dataValidation sqref="J6:J155" showDropDown="0" showInputMessage="0" showErrorMessage="0" allowBlank="0" type="list">
      <formula1>'Setup'!$N$4:$N$8</formula1>
    </dataValidation>
    <dataValidation sqref="K6:K155" showDropDown="0" showInputMessage="0" showErrorMessage="0" allowBlank="0" type="list">
      <formula1>'Setup'!$O$4:$O$8</formula1>
    </dataValidation>
    <dataValidation sqref="L6:L155" showDropDown="0" showInputMessage="0" showErrorMessage="0" allowBlank="0" type="decimal" operator="greaterThanOrEqual">
      <formula1>0</formula1>
    </dataValidation>
    <dataValidation sqref="M6:M155" showDropDown="0" showInputMessage="0" showErrorMessage="0" allowBlank="0" type="list">
      <formula1>'Setup'!$Q$4:$Q$6</formula1>
    </dataValidation>
    <dataValidation sqref="Q6:Q155" showDropDown="0" showInputMessage="0" showErrorMessage="0" allowBlank="0" type="whole" operator="between">
      <formula1>1</formula1>
      <formula2>30</formula2>
    </dataValidation>
    <dataValidation sqref="U6:U155" showDropDown="0" showInputMessage="0" showErrorMessage="0" allowBlank="0" type="list">
      <formula1>'Setup'!$P$4:$P$5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122"/>
  <sheetViews>
    <sheetView showGridLines="0" zoomScale="70" zoomScaleNormal="7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6" customWidth="1" min="1" max="1"/>
    <col width="24" customWidth="1" min="2" max="2"/>
    <col width="20" customWidth="1" min="3" max="3"/>
    <col width="18" customWidth="1" min="4" max="4"/>
    <col width="23" customWidth="1" min="5" max="5"/>
    <col width="20" customWidth="1" min="6" max="6"/>
    <col width="24" customWidth="1" min="7" max="7"/>
    <col width="22" customWidth="1" min="8" max="8"/>
    <col width="12" customWidth="1" min="9" max="9"/>
    <col width="34" customWidth="1" min="10" max="10"/>
    <col width="24" customWidth="1" min="12" max="12"/>
    <col width="22" customWidth="1" min="13" max="13"/>
    <col width="25" customWidth="1" min="14" max="14"/>
    <col width="22" customWidth="1" min="15" max="15"/>
    <col width="18" customWidth="1" min="16" max="16"/>
    <col width="24" customWidth="1" min="17" max="17"/>
    <col width="27" customWidth="1" min="18" max="18"/>
  </cols>
  <sheetData>
    <row r="1" ht="28" customHeight="1">
      <c r="A1" s="1" t="inlineStr">
        <is>
          <t>Hotel Competitor Rate Shop Setup</t>
        </is>
      </c>
    </row>
    <row r="3">
      <c r="A3" s="16" t="inlineStr">
        <is>
          <t>Internal Operating Assumption</t>
        </is>
      </c>
      <c r="B3" s="16" t="inlineStr">
        <is>
          <t>Editable Value</t>
        </is>
      </c>
      <c r="L3" s="16" t="inlineStr">
        <is>
          <t>Room Categories</t>
        </is>
      </c>
      <c r="M3" s="16" t="inlineStr">
        <is>
          <t>Booking Channels</t>
        </is>
      </c>
      <c r="N3" s="16" t="inlineStr">
        <is>
          <t>Cancellation Policies</t>
        </is>
      </c>
      <c r="O3" s="16" t="inlineStr">
        <is>
          <t>Availability Options</t>
        </is>
      </c>
      <c r="P3" s="16" t="inlineStr">
        <is>
          <t>Yes/No Options</t>
        </is>
      </c>
      <c r="Q3" s="16" t="inlineStr">
        <is>
          <t>Included-Charge Options</t>
        </is>
      </c>
      <c r="R3" s="16" t="inlineStr">
        <is>
          <t>Comparison Basis Options</t>
        </is>
      </c>
    </row>
    <row r="4">
      <c r="A4" s="35" t="inlineStr">
        <is>
          <t>Subject Hotel</t>
        </is>
      </c>
      <c r="B4" s="36" t="inlineStr">
        <is>
          <t>Harbor Point Hotel</t>
        </is>
      </c>
      <c r="D4" t="n"/>
      <c r="L4" s="37" t="inlineStr">
        <is>
          <t>Standard King</t>
        </is>
      </c>
      <c r="M4" s="37" t="inlineStr">
        <is>
          <t>Hotel Website</t>
        </is>
      </c>
      <c r="N4" s="37" t="inlineStr">
        <is>
          <t>Flexible</t>
        </is>
      </c>
      <c r="O4" s="37" t="inlineStr">
        <is>
          <t>Available</t>
        </is>
      </c>
      <c r="P4" s="37" t="inlineStr">
        <is>
          <t>Yes</t>
        </is>
      </c>
      <c r="Q4" s="37" t="inlineStr">
        <is>
          <t>Yes</t>
        </is>
      </c>
      <c r="R4" s="37" t="inlineStr">
        <is>
          <t>Room Rate</t>
        </is>
      </c>
    </row>
    <row r="5">
      <c r="A5" s="35" t="inlineStr">
        <is>
          <t>Rate-Shop Freshness Threshold (Days)</t>
        </is>
      </c>
      <c r="B5" s="36" t="n">
        <v>3</v>
      </c>
      <c r="D5" t="n"/>
      <c r="L5" s="37" t="inlineStr">
        <is>
          <t>Standard Two Queens</t>
        </is>
      </c>
      <c r="M5" s="37" t="inlineStr">
        <is>
          <t>Brand Website</t>
        </is>
      </c>
      <c r="N5" s="37" t="inlineStr">
        <is>
          <t>Nonrefundable</t>
        </is>
      </c>
      <c r="O5" s="37" t="inlineStr">
        <is>
          <t>Sold Out</t>
        </is>
      </c>
      <c r="P5" s="37" t="inlineStr">
        <is>
          <t>No</t>
        </is>
      </c>
      <c r="Q5" s="37" t="inlineStr">
        <is>
          <t>No</t>
        </is>
      </c>
      <c r="R5" s="37" t="inlineStr">
        <is>
          <t>Estimated Nightly Total</t>
        </is>
      </c>
    </row>
    <row r="6">
      <c r="A6" s="35" t="inlineStr">
        <is>
          <t>Low-Rate Review Threshold</t>
        </is>
      </c>
      <c r="B6" s="56" t="n">
        <v>100</v>
      </c>
      <c r="L6" s="37" t="inlineStr">
        <is>
          <t>Deluxe King</t>
        </is>
      </c>
      <c r="M6" s="37" t="inlineStr">
        <is>
          <t>Expedia</t>
        </is>
      </c>
      <c r="N6" s="37" t="inlineStr">
        <is>
          <t>Advance Purchase</t>
        </is>
      </c>
      <c r="O6" s="37" t="inlineStr">
        <is>
          <t>Closed</t>
        </is>
      </c>
      <c r="Q6" s="37" t="inlineStr">
        <is>
          <t>Unknown</t>
        </is>
      </c>
    </row>
    <row r="7">
      <c r="A7" s="35" t="inlineStr">
        <is>
          <t>High-Rate Review Threshold</t>
        </is>
      </c>
      <c r="B7" s="56" t="n">
        <v>750</v>
      </c>
      <c r="L7" s="37" t="inlineStr">
        <is>
          <t>Suite</t>
        </is>
      </c>
      <c r="M7" s="37" t="inlineStr">
        <is>
          <t>Booking.com</t>
        </is>
      </c>
      <c r="N7" s="37" t="inlineStr">
        <is>
          <t>Same-Day Cancellation</t>
        </is>
      </c>
      <c r="O7" s="37" t="inlineStr">
        <is>
          <t>Call Property</t>
        </is>
      </c>
    </row>
    <row r="8">
      <c r="A8" s="35" t="inlineStr">
        <is>
          <t>Default Number of Nights</t>
        </is>
      </c>
      <c r="B8" s="36" t="n">
        <v>1</v>
      </c>
      <c r="L8" s="37" t="inlineStr">
        <is>
          <t>Accessible King</t>
        </is>
      </c>
      <c r="M8" s="37" t="inlineStr">
        <is>
          <t>Phone</t>
        </is>
      </c>
      <c r="N8" s="37" t="inlineStr">
        <is>
          <t>Other</t>
        </is>
      </c>
      <c r="O8" s="37" t="inlineStr">
        <is>
          <t>Not Found</t>
        </is>
      </c>
    </row>
    <row r="9">
      <c r="A9" s="35" t="inlineStr">
        <is>
          <t>Default Comparison Basis</t>
        </is>
      </c>
      <c r="B9" s="36" t="inlineStr">
        <is>
          <t>Estimated Nightly Total</t>
        </is>
      </c>
      <c r="L9" s="37" t="inlineStr">
        <is>
          <t>Accessible Two Queens</t>
        </is>
      </c>
      <c r="M9" s="37" t="inlineStr">
        <is>
          <t>Walk-In</t>
        </is>
      </c>
    </row>
    <row r="10">
      <c r="A10" s="35" t="inlineStr">
        <is>
          <t>Default Booking Channel</t>
        </is>
      </c>
      <c r="B10" s="36" t="inlineStr">
        <is>
          <t>Hotel Website</t>
        </is>
      </c>
    </row>
    <row r="11">
      <c r="A11" s="35" t="inlineStr">
        <is>
          <t>Default Cancellation Policy</t>
        </is>
      </c>
      <c r="B11" s="36" t="inlineStr">
        <is>
          <t>Flexible</t>
        </is>
      </c>
    </row>
    <row r="13" ht="32" customHeight="1">
      <c r="A13" s="6" t="inlineStr">
        <is>
          <t>Estimated tax rates and mandatory fees are editable comparison assumptions. Confirm current amounts from the booking source before making pricing decisions.</t>
        </is>
      </c>
      <c r="B13" s="27" t="n"/>
      <c r="C13" s="27" t="n"/>
      <c r="D13" s="27" t="n"/>
      <c r="E13" s="27" t="n"/>
      <c r="F13" s="27" t="n"/>
      <c r="G13" s="27" t="n"/>
      <c r="H13" s="27" t="n"/>
      <c r="I13" s="27" t="n"/>
      <c r="J13" s="28" t="n"/>
      <c r="L13" s="3" t="inlineStr">
        <is>
          <t>Property Role Options</t>
        </is>
      </c>
    </row>
    <row r="14">
      <c r="L14" s="39" t="inlineStr">
        <is>
          <t>Subject Hotel</t>
        </is>
      </c>
    </row>
    <row r="15">
      <c r="A15" s="21" t="inlineStr">
        <is>
          <t>Property</t>
        </is>
      </c>
      <c r="B15" s="21" t="inlineStr">
        <is>
          <t>Property Role</t>
        </is>
      </c>
      <c r="C15" s="21" t="inlineStr">
        <is>
          <t>Market</t>
        </is>
      </c>
      <c r="D15" s="21" t="inlineStr">
        <is>
          <t>Estimated Tax Rate</t>
        </is>
      </c>
      <c r="E15" s="21" t="inlineStr">
        <is>
          <t>Estimated Mandatory Nightly Fee</t>
        </is>
      </c>
      <c r="F15" s="21" t="inlineStr">
        <is>
          <t>Distance from Subject Hotel in Miles</t>
        </is>
      </c>
      <c r="G15" s="21" t="inlineStr">
        <is>
          <t>Chain Scale or Positioning</t>
        </is>
      </c>
      <c r="H15" s="21" t="inlineStr">
        <is>
          <t>External Property Code</t>
        </is>
      </c>
      <c r="I15" s="21" t="inlineStr">
        <is>
          <t>Active</t>
        </is>
      </c>
      <c r="J15" s="21" t="inlineStr">
        <is>
          <t>Notes</t>
        </is>
      </c>
      <c r="L15" s="39" t="inlineStr">
        <is>
          <t>Competitor</t>
        </is>
      </c>
    </row>
    <row r="16">
      <c r="A16" s="29" t="inlineStr">
        <is>
          <t>Harbor Point Hotel</t>
        </is>
      </c>
      <c r="B16" s="29" t="inlineStr">
        <is>
          <t>Subject Hotel</t>
        </is>
      </c>
      <c r="C16" s="29" t="inlineStr">
        <is>
          <t>Harbor District</t>
        </is>
      </c>
      <c r="D16" s="40" t="n">
        <v>0.14</v>
      </c>
      <c r="E16" s="55" t="n">
        <v>25</v>
      </c>
      <c r="F16" s="57" t="n">
        <v>0</v>
      </c>
      <c r="G16" s="29" t="inlineStr">
        <is>
          <t>Upper Midscale</t>
        </is>
      </c>
      <c r="H16" s="29" t="inlineStr">
        <is>
          <t>HPH-MANUAL</t>
        </is>
      </c>
      <c r="I16" s="29" t="inlineStr">
        <is>
          <t>Yes</t>
        </is>
      </c>
      <c r="J16" s="29" t="inlineStr">
        <is>
          <t>Subject property</t>
        </is>
      </c>
    </row>
    <row r="17">
      <c r="A17" s="29" t="inlineStr">
        <is>
          <t>Bayside Suites</t>
        </is>
      </c>
      <c r="B17" s="29" t="inlineStr">
        <is>
          <t>Competitor</t>
        </is>
      </c>
      <c r="C17" s="29" t="inlineStr">
        <is>
          <t>Harbor District</t>
        </is>
      </c>
      <c r="D17" s="40" t="n">
        <v>0.14</v>
      </c>
      <c r="E17" s="55" t="n">
        <v>20</v>
      </c>
      <c r="F17" s="57" t="n">
        <v>0.6</v>
      </c>
      <c r="G17" s="29" t="inlineStr">
        <is>
          <t>Upper Midscale</t>
        </is>
      </c>
      <c r="H17" s="29" t="inlineStr">
        <is>
          <t>BSS-MANUAL</t>
        </is>
      </c>
      <c r="I17" s="29" t="inlineStr">
        <is>
          <t>Yes</t>
        </is>
      </c>
      <c r="J17" s="29" t="inlineStr">
        <is>
          <t>All-suite competitive hotel</t>
        </is>
      </c>
    </row>
    <row r="18">
      <c r="A18" s="29" t="inlineStr">
        <is>
          <t>Market Street Inn</t>
        </is>
      </c>
      <c r="B18" s="29" t="inlineStr">
        <is>
          <t>Competitor</t>
        </is>
      </c>
      <c r="C18" s="29" t="inlineStr">
        <is>
          <t>Downtown</t>
        </is>
      </c>
      <c r="D18" s="40" t="n">
        <v>0.14</v>
      </c>
      <c r="E18" s="55" t="n">
        <v>0</v>
      </c>
      <c r="F18" s="57" t="n">
        <v>0.9</v>
      </c>
      <c r="G18" s="29" t="inlineStr">
        <is>
          <t>Boutique</t>
        </is>
      </c>
      <c r="H18" s="29" t="inlineStr">
        <is>
          <t>MSI-MANUAL</t>
        </is>
      </c>
      <c r="I18" s="29" t="inlineStr">
        <is>
          <t>Yes</t>
        </is>
      </c>
      <c r="J18" s="29" t="inlineStr">
        <is>
          <t>Independent boutique competitor</t>
        </is>
      </c>
    </row>
    <row r="19">
      <c r="A19" s="29" t="inlineStr">
        <is>
          <t>Riverfront Lodge</t>
        </is>
      </c>
      <c r="B19" s="29" t="inlineStr">
        <is>
          <t>Competitor</t>
        </is>
      </c>
      <c r="C19" s="29" t="inlineStr">
        <is>
          <t>Riverfront</t>
        </is>
      </c>
      <c r="D19" s="40" t="n">
        <v>0.14</v>
      </c>
      <c r="E19" s="55" t="n">
        <v>15</v>
      </c>
      <c r="F19" s="57" t="n">
        <v>1.2</v>
      </c>
      <c r="G19" s="29" t="inlineStr">
        <is>
          <t>Upper Midscale</t>
        </is>
      </c>
      <c r="H19" s="29" t="inlineStr">
        <is>
          <t>RFL-MANUAL</t>
        </is>
      </c>
      <c r="I19" s="29" t="inlineStr">
        <is>
          <t>Yes</t>
        </is>
      </c>
      <c r="J19" s="29" t="inlineStr">
        <is>
          <t>Riverfront location</t>
        </is>
      </c>
    </row>
    <row r="20">
      <c r="A20" s="29" t="inlineStr">
        <is>
          <t>Grandview Hotel</t>
        </is>
      </c>
      <c r="B20" s="29" t="inlineStr">
        <is>
          <t>Competitor</t>
        </is>
      </c>
      <c r="C20" s="29" t="inlineStr">
        <is>
          <t>Downtown</t>
        </is>
      </c>
      <c r="D20" s="40" t="n">
        <v>0.14</v>
      </c>
      <c r="E20" s="55" t="n">
        <v>30</v>
      </c>
      <c r="F20" s="57" t="n">
        <v>1.5</v>
      </c>
      <c r="G20" s="29" t="inlineStr">
        <is>
          <t>Upscale</t>
        </is>
      </c>
      <c r="H20" s="29" t="inlineStr">
        <is>
          <t>GVH-MANUAL</t>
        </is>
      </c>
      <c r="I20" s="29" t="inlineStr">
        <is>
          <t>Yes</t>
        </is>
      </c>
      <c r="J20" s="29" t="inlineStr">
        <is>
          <t>Upscale positioning</t>
        </is>
      </c>
    </row>
    <row r="21">
      <c r="A21" s="29" t="n"/>
      <c r="B21" s="29" t="n"/>
      <c r="C21" s="29" t="n"/>
      <c r="D21" s="40" t="n"/>
      <c r="E21" s="55" t="n"/>
      <c r="F21" s="57" t="n"/>
      <c r="G21" s="29" t="n"/>
      <c r="H21" s="29" t="n"/>
      <c r="I21" s="29" t="n"/>
      <c r="J21" s="29" t="n"/>
    </row>
    <row r="22">
      <c r="A22" s="29" t="n"/>
      <c r="B22" s="29" t="n"/>
      <c r="C22" s="29" t="n"/>
      <c r="D22" s="40" t="n"/>
      <c r="E22" s="55" t="n"/>
      <c r="F22" s="57" t="n"/>
      <c r="G22" s="29" t="n"/>
      <c r="H22" s="29" t="n"/>
      <c r="I22" s="29" t="n"/>
      <c r="J22" s="29" t="n"/>
    </row>
    <row r="23">
      <c r="A23" s="29" t="n"/>
      <c r="B23" s="29" t="n"/>
      <c r="C23" s="29" t="n"/>
      <c r="D23" s="40" t="n"/>
      <c r="E23" s="55" t="n"/>
      <c r="F23" s="57" t="n"/>
      <c r="G23" s="29" t="n"/>
      <c r="H23" s="29" t="n"/>
      <c r="I23" s="29" t="n"/>
      <c r="J23" s="29" t="n"/>
    </row>
    <row r="24">
      <c r="A24" s="29" t="n"/>
      <c r="B24" s="29" t="n"/>
      <c r="C24" s="29" t="n"/>
      <c r="D24" s="40" t="n"/>
      <c r="E24" s="55" t="n"/>
      <c r="F24" s="57" t="n"/>
      <c r="G24" s="29" t="n"/>
      <c r="H24" s="29" t="n"/>
      <c r="I24" s="29" t="n"/>
      <c r="J24" s="29" t="n"/>
    </row>
    <row r="25">
      <c r="A25" s="29" t="n"/>
      <c r="B25" s="29" t="n"/>
      <c r="C25" s="29" t="n"/>
      <c r="D25" s="40" t="n"/>
      <c r="E25" s="55" t="n"/>
      <c r="F25" s="57" t="n"/>
      <c r="G25" s="29" t="n"/>
      <c r="H25" s="29" t="n"/>
      <c r="I25" s="29" t="n"/>
      <c r="J25" s="29" t="n"/>
    </row>
    <row r="26">
      <c r="A26" s="29" t="n"/>
      <c r="B26" s="29" t="n"/>
      <c r="C26" s="29" t="n"/>
      <c r="D26" s="40" t="n"/>
      <c r="E26" s="55" t="n"/>
      <c r="F26" s="57" t="n"/>
      <c r="G26" s="29" t="n"/>
      <c r="H26" s="29" t="n"/>
      <c r="I26" s="29" t="n"/>
      <c r="J26" s="29" t="n"/>
    </row>
    <row r="27">
      <c r="A27" s="29" t="n"/>
      <c r="B27" s="29" t="n"/>
      <c r="C27" s="29" t="n"/>
      <c r="D27" s="40" t="n"/>
      <c r="E27" s="55" t="n"/>
      <c r="F27" s="57" t="n"/>
      <c r="G27" s="29" t="n"/>
      <c r="H27" s="29" t="n"/>
      <c r="I27" s="29" t="n"/>
      <c r="J27" s="29" t="n"/>
    </row>
    <row r="28">
      <c r="A28" s="29" t="n"/>
      <c r="B28" s="29" t="n"/>
      <c r="C28" s="29" t="n"/>
      <c r="D28" s="40" t="n"/>
      <c r="E28" s="55" t="n"/>
      <c r="F28" s="57" t="n"/>
      <c r="G28" s="29" t="n"/>
      <c r="H28" s="29" t="n"/>
      <c r="I28" s="29" t="n"/>
      <c r="J28" s="29" t="n"/>
    </row>
    <row r="29">
      <c r="A29" s="29" t="n"/>
      <c r="B29" s="29" t="n"/>
      <c r="C29" s="29" t="n"/>
      <c r="D29" s="40" t="n"/>
      <c r="E29" s="55" t="n"/>
      <c r="F29" s="57" t="n"/>
      <c r="G29" s="29" t="n"/>
      <c r="H29" s="29" t="n"/>
      <c r="I29" s="29" t="n"/>
      <c r="J29" s="29" t="n"/>
    </row>
    <row r="30">
      <c r="A30" s="29" t="n"/>
      <c r="B30" s="29" t="n"/>
      <c r="C30" s="29" t="n"/>
      <c r="D30" s="40" t="n"/>
      <c r="E30" s="55" t="n"/>
      <c r="F30" s="57" t="n"/>
      <c r="G30" s="29" t="n"/>
      <c r="H30" s="29" t="n"/>
      <c r="I30" s="29" t="n"/>
      <c r="J30" s="29" t="n"/>
    </row>
    <row r="31">
      <c r="A31" s="29" t="n"/>
      <c r="B31" s="29" t="n"/>
      <c r="C31" s="29" t="n"/>
      <c r="D31" s="40" t="n"/>
      <c r="E31" s="55" t="n"/>
      <c r="F31" s="57" t="n"/>
      <c r="G31" s="29" t="n"/>
      <c r="H31" s="29" t="n"/>
      <c r="I31" s="29" t="n"/>
      <c r="J31" s="29" t="n"/>
    </row>
    <row r="32">
      <c r="A32" s="29" t="n"/>
      <c r="B32" s="29" t="n"/>
      <c r="C32" s="29" t="n"/>
      <c r="D32" s="40" t="n"/>
      <c r="E32" s="55" t="n"/>
      <c r="F32" s="57" t="n"/>
      <c r="G32" s="29" t="n"/>
      <c r="H32" s="29" t="n"/>
      <c r="I32" s="29" t="n"/>
      <c r="J32" s="29" t="n"/>
    </row>
    <row r="33">
      <c r="A33" s="29" t="n"/>
      <c r="B33" s="29" t="n"/>
      <c r="C33" s="29" t="n"/>
      <c r="D33" s="40" t="n"/>
      <c r="E33" s="55" t="n"/>
      <c r="F33" s="57" t="n"/>
      <c r="G33" s="29" t="n"/>
      <c r="H33" s="29" t="n"/>
      <c r="I33" s="29" t="n"/>
      <c r="J33" s="29" t="n"/>
    </row>
    <row r="34">
      <c r="A34" s="29" t="n"/>
      <c r="B34" s="29" t="n"/>
      <c r="C34" s="29" t="n"/>
      <c r="D34" s="40" t="n"/>
      <c r="E34" s="55" t="n"/>
      <c r="F34" s="57" t="n"/>
      <c r="G34" s="29" t="n"/>
      <c r="H34" s="29" t="n"/>
      <c r="I34" s="29" t="n"/>
      <c r="J34" s="29" t="n"/>
    </row>
    <row r="35">
      <c r="A35" s="29" t="n"/>
      <c r="B35" s="29" t="n"/>
      <c r="C35" s="29" t="n"/>
      <c r="D35" s="40" t="n"/>
      <c r="E35" s="55" t="n"/>
      <c r="F35" s="57" t="n"/>
      <c r="G35" s="29" t="n"/>
      <c r="H35" s="29" t="n"/>
      <c r="I35" s="29" t="n"/>
      <c r="J35" s="29" t="n"/>
    </row>
    <row r="36">
      <c r="A36" s="29" t="n"/>
      <c r="B36" s="29" t="n"/>
      <c r="C36" s="29" t="n"/>
      <c r="D36" s="40" t="n"/>
      <c r="E36" s="55" t="n"/>
      <c r="F36" s="57" t="n"/>
      <c r="G36" s="29" t="n"/>
      <c r="H36" s="29" t="n"/>
      <c r="I36" s="29" t="n"/>
      <c r="J36" s="29" t="n"/>
    </row>
    <row r="37">
      <c r="A37" s="29" t="n"/>
      <c r="B37" s="29" t="n"/>
      <c r="C37" s="29" t="n"/>
      <c r="D37" s="40" t="n"/>
      <c r="E37" s="55" t="n"/>
      <c r="F37" s="57" t="n"/>
      <c r="G37" s="29" t="n"/>
      <c r="H37" s="29" t="n"/>
      <c r="I37" s="29" t="n"/>
      <c r="J37" s="29" t="n"/>
    </row>
    <row r="38">
      <c r="A38" s="29" t="n"/>
      <c r="B38" s="29" t="n"/>
      <c r="C38" s="29" t="n"/>
      <c r="D38" s="40" t="n"/>
      <c r="E38" s="55" t="n"/>
      <c r="F38" s="57" t="n"/>
      <c r="G38" s="29" t="n"/>
      <c r="H38" s="29" t="n"/>
      <c r="I38" s="29" t="n"/>
      <c r="J38" s="29" t="n"/>
    </row>
    <row r="39">
      <c r="A39" s="29" t="n"/>
      <c r="B39" s="29" t="n"/>
      <c r="C39" s="29" t="n"/>
      <c r="D39" s="40" t="n"/>
      <c r="E39" s="55" t="n"/>
      <c r="F39" s="57" t="n"/>
      <c r="G39" s="29" t="n"/>
      <c r="H39" s="29" t="n"/>
      <c r="I39" s="29" t="n"/>
      <c r="J39" s="29" t="n"/>
    </row>
    <row r="40">
      <c r="A40" s="29" t="n"/>
      <c r="B40" s="29" t="n"/>
      <c r="C40" s="29" t="n"/>
      <c r="D40" s="40" t="n"/>
      <c r="E40" s="55" t="n"/>
      <c r="F40" s="57" t="n"/>
      <c r="G40" s="29" t="n"/>
      <c r="H40" s="29" t="n"/>
      <c r="I40" s="29" t="n"/>
      <c r="J40" s="29" t="n"/>
    </row>
    <row r="41">
      <c r="A41" s="29" t="n"/>
      <c r="B41" s="29" t="n"/>
      <c r="C41" s="29" t="n"/>
      <c r="D41" s="40" t="n"/>
      <c r="E41" s="55" t="n"/>
      <c r="F41" s="57" t="n"/>
      <c r="G41" s="29" t="n"/>
      <c r="H41" s="29" t="n"/>
      <c r="I41" s="29" t="n"/>
      <c r="J41" s="29" t="n"/>
    </row>
    <row r="42">
      <c r="A42" s="29" t="n"/>
      <c r="B42" s="29" t="n"/>
      <c r="C42" s="29" t="n"/>
      <c r="D42" s="40" t="n"/>
      <c r="E42" s="55" t="n"/>
      <c r="F42" s="57" t="n"/>
      <c r="G42" s="29" t="n"/>
      <c r="H42" s="29" t="n"/>
      <c r="I42" s="29" t="n"/>
      <c r="J42" s="29" t="n"/>
    </row>
    <row r="43">
      <c r="A43" s="29" t="n"/>
      <c r="B43" s="29" t="n"/>
      <c r="C43" s="29" t="n"/>
      <c r="D43" s="40" t="n"/>
      <c r="E43" s="55" t="n"/>
      <c r="F43" s="57" t="n"/>
      <c r="G43" s="29" t="n"/>
      <c r="H43" s="29" t="n"/>
      <c r="I43" s="29" t="n"/>
      <c r="J43" s="29" t="n"/>
    </row>
    <row r="44">
      <c r="A44" s="29" t="n"/>
      <c r="B44" s="29" t="n"/>
      <c r="C44" s="29" t="n"/>
      <c r="D44" s="40" t="n"/>
      <c r="E44" s="55" t="n"/>
      <c r="F44" s="57" t="n"/>
      <c r="G44" s="29" t="n"/>
      <c r="H44" s="29" t="n"/>
      <c r="I44" s="29" t="n"/>
      <c r="J44" s="29" t="n"/>
    </row>
    <row r="45">
      <c r="A45" s="29" t="n"/>
      <c r="B45" s="29" t="n"/>
      <c r="C45" s="29" t="n"/>
      <c r="D45" s="40" t="n"/>
      <c r="E45" s="55" t="n"/>
      <c r="F45" s="57" t="n"/>
      <c r="G45" s="29" t="n"/>
      <c r="H45" s="29" t="n"/>
      <c r="I45" s="29" t="n"/>
      <c r="J45" s="29" t="n"/>
    </row>
    <row r="46">
      <c r="A46" s="29" t="n"/>
      <c r="B46" s="29" t="n"/>
      <c r="C46" s="29" t="n"/>
      <c r="D46" s="40" t="n"/>
      <c r="E46" s="55" t="n"/>
      <c r="F46" s="57" t="n"/>
      <c r="G46" s="29" t="n"/>
      <c r="H46" s="29" t="n"/>
      <c r="I46" s="29" t="n"/>
      <c r="J46" s="29" t="n"/>
    </row>
    <row r="47">
      <c r="A47" s="29" t="n"/>
      <c r="B47" s="29" t="n"/>
      <c r="C47" s="29" t="n"/>
      <c r="D47" s="40" t="n"/>
      <c r="E47" s="55" t="n"/>
      <c r="F47" s="57" t="n"/>
      <c r="G47" s="29" t="n"/>
      <c r="H47" s="29" t="n"/>
      <c r="I47" s="29" t="n"/>
      <c r="J47" s="29" t="n"/>
    </row>
    <row r="48">
      <c r="A48" s="29" t="n"/>
      <c r="B48" s="29" t="n"/>
      <c r="C48" s="29" t="n"/>
      <c r="D48" s="40" t="n"/>
      <c r="E48" s="55" t="n"/>
      <c r="F48" s="57" t="n"/>
      <c r="G48" s="29" t="n"/>
      <c r="H48" s="29" t="n"/>
      <c r="I48" s="29" t="n"/>
      <c r="J48" s="29" t="n"/>
    </row>
    <row r="49">
      <c r="A49" s="29" t="n"/>
      <c r="B49" s="29" t="n"/>
      <c r="C49" s="29" t="n"/>
      <c r="D49" s="40" t="n"/>
      <c r="E49" s="55" t="n"/>
      <c r="F49" s="57" t="n"/>
      <c r="G49" s="29" t="n"/>
      <c r="H49" s="29" t="n"/>
      <c r="I49" s="29" t="n"/>
      <c r="J49" s="29" t="n"/>
    </row>
    <row r="50">
      <c r="A50" s="29" t="n"/>
      <c r="B50" s="29" t="n"/>
      <c r="C50" s="29" t="n"/>
      <c r="D50" s="40" t="n"/>
      <c r="E50" s="55" t="n"/>
      <c r="F50" s="57" t="n"/>
      <c r="G50" s="29" t="n"/>
      <c r="H50" s="29" t="n"/>
      <c r="I50" s="29" t="n"/>
      <c r="J50" s="29" t="n"/>
    </row>
    <row r="51">
      <c r="A51" s="29" t="n"/>
      <c r="B51" s="29" t="n"/>
      <c r="C51" s="29" t="n"/>
      <c r="D51" s="40" t="n"/>
      <c r="E51" s="55" t="n"/>
      <c r="F51" s="57" t="n"/>
      <c r="G51" s="29" t="n"/>
      <c r="H51" s="29" t="n"/>
      <c r="I51" s="29" t="n"/>
      <c r="J51" s="29" t="n"/>
    </row>
    <row r="52">
      <c r="A52" s="29" t="n"/>
      <c r="B52" s="29" t="n"/>
      <c r="C52" s="29" t="n"/>
      <c r="D52" s="40" t="n"/>
      <c r="E52" s="55" t="n"/>
      <c r="F52" s="57" t="n"/>
      <c r="G52" s="29" t="n"/>
      <c r="H52" s="29" t="n"/>
      <c r="I52" s="29" t="n"/>
      <c r="J52" s="29" t="n"/>
    </row>
    <row r="53">
      <c r="A53" s="29" t="n"/>
      <c r="B53" s="29" t="n"/>
      <c r="C53" s="29" t="n"/>
      <c r="D53" s="40" t="n"/>
      <c r="E53" s="55" t="n"/>
      <c r="F53" s="57" t="n"/>
      <c r="G53" s="29" t="n"/>
      <c r="H53" s="29" t="n"/>
      <c r="I53" s="29" t="n"/>
      <c r="J53" s="29" t="n"/>
    </row>
    <row r="54">
      <c r="A54" s="29" t="n"/>
      <c r="B54" s="29" t="n"/>
      <c r="C54" s="29" t="n"/>
      <c r="D54" s="40" t="n"/>
      <c r="E54" s="55" t="n"/>
      <c r="F54" s="57" t="n"/>
      <c r="G54" s="29" t="n"/>
      <c r="H54" s="29" t="n"/>
      <c r="I54" s="29" t="n"/>
      <c r="J54" s="29" t="n"/>
    </row>
    <row r="55">
      <c r="A55" s="29" t="n"/>
      <c r="B55" s="29" t="n"/>
      <c r="C55" s="29" t="n"/>
      <c r="D55" s="40" t="n"/>
      <c r="E55" s="55" t="n"/>
      <c r="F55" s="57" t="n"/>
      <c r="G55" s="29" t="n"/>
      <c r="H55" s="29" t="n"/>
      <c r="I55" s="29" t="n"/>
      <c r="J55" s="29" t="n"/>
    </row>
    <row r="56">
      <c r="A56" s="29" t="n"/>
      <c r="B56" s="29" t="n"/>
      <c r="C56" s="29" t="n"/>
      <c r="D56" s="40" t="n"/>
      <c r="E56" s="55" t="n"/>
      <c r="F56" s="57" t="n"/>
      <c r="G56" s="29" t="n"/>
      <c r="H56" s="29" t="n"/>
      <c r="I56" s="29" t="n"/>
      <c r="J56" s="29" t="n"/>
    </row>
    <row r="57">
      <c r="A57" s="29" t="n"/>
      <c r="B57" s="29" t="n"/>
      <c r="C57" s="29" t="n"/>
      <c r="D57" s="40" t="n"/>
      <c r="E57" s="55" t="n"/>
      <c r="F57" s="57" t="n"/>
      <c r="G57" s="29" t="n"/>
      <c r="H57" s="29" t="n"/>
      <c r="I57" s="29" t="n"/>
      <c r="J57" s="29" t="n"/>
    </row>
    <row r="58">
      <c r="A58" s="29" t="n"/>
      <c r="B58" s="29" t="n"/>
      <c r="C58" s="29" t="n"/>
      <c r="D58" s="40" t="n"/>
      <c r="E58" s="55" t="n"/>
      <c r="F58" s="57" t="n"/>
      <c r="G58" s="29" t="n"/>
      <c r="H58" s="29" t="n"/>
      <c r="I58" s="29" t="n"/>
      <c r="J58" s="29" t="n"/>
    </row>
    <row r="59">
      <c r="A59" s="29" t="n"/>
      <c r="B59" s="29" t="n"/>
      <c r="C59" s="29" t="n"/>
      <c r="D59" s="40" t="n"/>
      <c r="E59" s="55" t="n"/>
      <c r="F59" s="57" t="n"/>
      <c r="G59" s="29" t="n"/>
      <c r="H59" s="29" t="n"/>
      <c r="I59" s="29" t="n"/>
      <c r="J59" s="29" t="n"/>
    </row>
    <row r="60">
      <c r="A60" s="29" t="n"/>
      <c r="B60" s="29" t="n"/>
      <c r="C60" s="29" t="n"/>
      <c r="D60" s="40" t="n"/>
      <c r="E60" s="55" t="n"/>
      <c r="F60" s="57" t="n"/>
      <c r="G60" s="29" t="n"/>
      <c r="H60" s="29" t="n"/>
      <c r="I60" s="29" t="n"/>
      <c r="J60" s="29" t="n"/>
    </row>
    <row r="61">
      <c r="A61" s="29" t="n"/>
      <c r="B61" s="29" t="n"/>
      <c r="C61" s="29" t="n"/>
      <c r="D61" s="40" t="n"/>
      <c r="E61" s="55" t="n"/>
      <c r="F61" s="57" t="n"/>
      <c r="G61" s="29" t="n"/>
      <c r="H61" s="29" t="n"/>
      <c r="I61" s="29" t="n"/>
      <c r="J61" s="29" t="n"/>
    </row>
    <row r="62">
      <c r="A62" s="29" t="n"/>
      <c r="B62" s="29" t="n"/>
      <c r="C62" s="29" t="n"/>
      <c r="D62" s="40" t="n"/>
      <c r="E62" s="55" t="n"/>
      <c r="F62" s="57" t="n"/>
      <c r="G62" s="29" t="n"/>
      <c r="H62" s="29" t="n"/>
      <c r="I62" s="29" t="n"/>
      <c r="J62" s="29" t="n"/>
    </row>
    <row r="63">
      <c r="A63" s="29" t="n"/>
      <c r="B63" s="29" t="n"/>
      <c r="C63" s="29" t="n"/>
      <c r="D63" s="40" t="n"/>
      <c r="E63" s="55" t="n"/>
      <c r="F63" s="57" t="n"/>
      <c r="G63" s="29" t="n"/>
      <c r="H63" s="29" t="n"/>
      <c r="I63" s="29" t="n"/>
      <c r="J63" s="29" t="n"/>
    </row>
    <row r="64">
      <c r="A64" s="29" t="n"/>
      <c r="B64" s="29" t="n"/>
      <c r="C64" s="29" t="n"/>
      <c r="D64" s="40" t="n"/>
      <c r="E64" s="55" t="n"/>
      <c r="F64" s="57" t="n"/>
      <c r="G64" s="29" t="n"/>
      <c r="H64" s="29" t="n"/>
      <c r="I64" s="29" t="n"/>
      <c r="J64" s="29" t="n"/>
    </row>
    <row r="65">
      <c r="A65" s="29" t="n"/>
      <c r="B65" s="29" t="n"/>
      <c r="C65" s="29" t="n"/>
      <c r="D65" s="40" t="n"/>
      <c r="E65" s="55" t="n"/>
      <c r="F65" s="57" t="n"/>
      <c r="G65" s="29" t="n"/>
      <c r="H65" s="29" t="n"/>
      <c r="I65" s="29" t="n"/>
      <c r="J65" s="29" t="n"/>
    </row>
    <row r="66">
      <c r="A66" s="29" t="n"/>
      <c r="B66" s="29" t="n"/>
      <c r="C66" s="29" t="n"/>
      <c r="D66" s="40" t="n"/>
      <c r="E66" s="55" t="n"/>
      <c r="F66" s="57" t="n"/>
      <c r="G66" s="29" t="n"/>
      <c r="H66" s="29" t="n"/>
      <c r="I66" s="29" t="n"/>
      <c r="J66" s="29" t="n"/>
    </row>
    <row r="67">
      <c r="A67" s="29" t="n"/>
      <c r="B67" s="29" t="n"/>
      <c r="C67" s="29" t="n"/>
      <c r="D67" s="40" t="n"/>
      <c r="E67" s="55" t="n"/>
      <c r="F67" s="57" t="n"/>
      <c r="G67" s="29" t="n"/>
      <c r="H67" s="29" t="n"/>
      <c r="I67" s="29" t="n"/>
      <c r="J67" s="29" t="n"/>
    </row>
    <row r="68">
      <c r="A68" s="29" t="n"/>
      <c r="B68" s="29" t="n"/>
      <c r="C68" s="29" t="n"/>
      <c r="D68" s="40" t="n"/>
      <c r="E68" s="55" t="n"/>
      <c r="F68" s="57" t="n"/>
      <c r="G68" s="29" t="n"/>
      <c r="H68" s="29" t="n"/>
      <c r="I68" s="29" t="n"/>
      <c r="J68" s="29" t="n"/>
    </row>
    <row r="69">
      <c r="A69" s="29" t="n"/>
      <c r="B69" s="29" t="n"/>
      <c r="C69" s="29" t="n"/>
      <c r="D69" s="40" t="n"/>
      <c r="E69" s="55" t="n"/>
      <c r="F69" s="57" t="n"/>
      <c r="G69" s="29" t="n"/>
      <c r="H69" s="29" t="n"/>
      <c r="I69" s="29" t="n"/>
      <c r="J69" s="29" t="n"/>
    </row>
    <row r="70">
      <c r="A70" s="29" t="n"/>
      <c r="B70" s="29" t="n"/>
      <c r="C70" s="29" t="n"/>
      <c r="D70" s="40" t="n"/>
      <c r="E70" s="55" t="n"/>
      <c r="F70" s="57" t="n"/>
      <c r="G70" s="29" t="n"/>
      <c r="H70" s="29" t="n"/>
      <c r="I70" s="29" t="n"/>
      <c r="J70" s="29" t="n"/>
    </row>
    <row r="71">
      <c r="A71" s="29" t="n"/>
      <c r="B71" s="29" t="n"/>
      <c r="C71" s="29" t="n"/>
      <c r="D71" s="40" t="n"/>
      <c r="E71" s="55" t="n"/>
      <c r="F71" s="57" t="n"/>
      <c r="G71" s="29" t="n"/>
      <c r="H71" s="29" t="n"/>
      <c r="I71" s="29" t="n"/>
      <c r="J71" s="29" t="n"/>
    </row>
    <row r="72">
      <c r="A72" s="29" t="n"/>
      <c r="B72" s="29" t="n"/>
      <c r="C72" s="29" t="n"/>
      <c r="D72" s="40" t="n"/>
      <c r="E72" s="55" t="n"/>
      <c r="F72" s="57" t="n"/>
      <c r="G72" s="29" t="n"/>
      <c r="H72" s="29" t="n"/>
      <c r="I72" s="29" t="n"/>
      <c r="J72" s="29" t="n"/>
    </row>
    <row r="73">
      <c r="A73" s="29" t="n"/>
      <c r="B73" s="29" t="n"/>
      <c r="C73" s="29" t="n"/>
      <c r="D73" s="40" t="n"/>
      <c r="E73" s="55" t="n"/>
      <c r="F73" s="57" t="n"/>
      <c r="G73" s="29" t="n"/>
      <c r="H73" s="29" t="n"/>
      <c r="I73" s="29" t="n"/>
      <c r="J73" s="29" t="n"/>
    </row>
    <row r="74">
      <c r="A74" s="29" t="n"/>
      <c r="B74" s="29" t="n"/>
      <c r="C74" s="29" t="n"/>
      <c r="D74" s="40" t="n"/>
      <c r="E74" s="55" t="n"/>
      <c r="F74" s="57" t="n"/>
      <c r="G74" s="29" t="n"/>
      <c r="H74" s="29" t="n"/>
      <c r="I74" s="29" t="n"/>
      <c r="J74" s="29" t="n"/>
    </row>
    <row r="75">
      <c r="A75" s="29" t="n"/>
      <c r="B75" s="29" t="n"/>
      <c r="C75" s="29" t="n"/>
      <c r="D75" s="40" t="n"/>
      <c r="E75" s="55" t="n"/>
      <c r="F75" s="57" t="n"/>
      <c r="G75" s="29" t="n"/>
      <c r="H75" s="29" t="n"/>
      <c r="I75" s="29" t="n"/>
      <c r="J75" s="29" t="n"/>
    </row>
    <row r="76">
      <c r="A76" s="29" t="n"/>
      <c r="B76" s="29" t="n"/>
      <c r="C76" s="29" t="n"/>
      <c r="D76" s="40" t="n"/>
      <c r="E76" s="55" t="n"/>
      <c r="F76" s="57" t="n"/>
      <c r="G76" s="29" t="n"/>
      <c r="H76" s="29" t="n"/>
      <c r="I76" s="29" t="n"/>
      <c r="J76" s="29" t="n"/>
    </row>
    <row r="77">
      <c r="A77" s="29" t="n"/>
      <c r="B77" s="29" t="n"/>
      <c r="C77" s="29" t="n"/>
      <c r="D77" s="40" t="n"/>
      <c r="E77" s="55" t="n"/>
      <c r="F77" s="57" t="n"/>
      <c r="G77" s="29" t="n"/>
      <c r="H77" s="29" t="n"/>
      <c r="I77" s="29" t="n"/>
      <c r="J77" s="29" t="n"/>
    </row>
    <row r="78">
      <c r="A78" s="29" t="n"/>
      <c r="B78" s="29" t="n"/>
      <c r="C78" s="29" t="n"/>
      <c r="D78" s="40" t="n"/>
      <c r="E78" s="55" t="n"/>
      <c r="F78" s="57" t="n"/>
      <c r="G78" s="29" t="n"/>
      <c r="H78" s="29" t="n"/>
      <c r="I78" s="29" t="n"/>
      <c r="J78" s="29" t="n"/>
    </row>
    <row r="79">
      <c r="A79" s="29" t="n"/>
      <c r="B79" s="29" t="n"/>
      <c r="C79" s="29" t="n"/>
      <c r="D79" s="40" t="n"/>
      <c r="E79" s="55" t="n"/>
      <c r="F79" s="57" t="n"/>
      <c r="G79" s="29" t="n"/>
      <c r="H79" s="29" t="n"/>
      <c r="I79" s="29" t="n"/>
      <c r="J79" s="29" t="n"/>
    </row>
    <row r="80">
      <c r="A80" s="29" t="n"/>
      <c r="B80" s="29" t="n"/>
      <c r="C80" s="29" t="n"/>
      <c r="D80" s="40" t="n"/>
      <c r="E80" s="55" t="n"/>
      <c r="F80" s="57" t="n"/>
      <c r="G80" s="29" t="n"/>
      <c r="H80" s="29" t="n"/>
      <c r="I80" s="29" t="n"/>
      <c r="J80" s="29" t="n"/>
    </row>
    <row r="81">
      <c r="A81" s="29" t="n"/>
      <c r="B81" s="29" t="n"/>
      <c r="C81" s="29" t="n"/>
      <c r="D81" s="40" t="n"/>
      <c r="E81" s="55" t="n"/>
      <c r="F81" s="57" t="n"/>
      <c r="G81" s="29" t="n"/>
      <c r="H81" s="29" t="n"/>
      <c r="I81" s="29" t="n"/>
      <c r="J81" s="29" t="n"/>
    </row>
    <row r="82">
      <c r="A82" s="29" t="n"/>
      <c r="B82" s="29" t="n"/>
      <c r="C82" s="29" t="n"/>
      <c r="D82" s="40" t="n"/>
      <c r="E82" s="55" t="n"/>
      <c r="F82" s="57" t="n"/>
      <c r="G82" s="29" t="n"/>
      <c r="H82" s="29" t="n"/>
      <c r="I82" s="29" t="n"/>
      <c r="J82" s="29" t="n"/>
    </row>
    <row r="83">
      <c r="A83" s="29" t="n"/>
      <c r="B83" s="29" t="n"/>
      <c r="C83" s="29" t="n"/>
      <c r="D83" s="40" t="n"/>
      <c r="E83" s="55" t="n"/>
      <c r="F83" s="57" t="n"/>
      <c r="G83" s="29" t="n"/>
      <c r="H83" s="29" t="n"/>
      <c r="I83" s="29" t="n"/>
      <c r="J83" s="29" t="n"/>
    </row>
    <row r="84">
      <c r="A84" s="29" t="n"/>
      <c r="B84" s="29" t="n"/>
      <c r="C84" s="29" t="n"/>
      <c r="D84" s="40" t="n"/>
      <c r="E84" s="55" t="n"/>
      <c r="F84" s="57" t="n"/>
      <c r="G84" s="29" t="n"/>
      <c r="H84" s="29" t="n"/>
      <c r="I84" s="29" t="n"/>
      <c r="J84" s="29" t="n"/>
    </row>
    <row r="85">
      <c r="A85" s="29" t="n"/>
      <c r="B85" s="29" t="n"/>
      <c r="C85" s="29" t="n"/>
      <c r="D85" s="40" t="n"/>
      <c r="E85" s="55" t="n"/>
      <c r="F85" s="57" t="n"/>
      <c r="G85" s="29" t="n"/>
      <c r="H85" s="29" t="n"/>
      <c r="I85" s="29" t="n"/>
      <c r="J85" s="29" t="n"/>
    </row>
    <row r="86">
      <c r="A86" s="29" t="n"/>
      <c r="B86" s="29" t="n"/>
      <c r="C86" s="29" t="n"/>
      <c r="D86" s="40" t="n"/>
      <c r="E86" s="55" t="n"/>
      <c r="F86" s="57" t="n"/>
      <c r="G86" s="29" t="n"/>
      <c r="H86" s="29" t="n"/>
      <c r="I86" s="29" t="n"/>
      <c r="J86" s="29" t="n"/>
    </row>
    <row r="87">
      <c r="A87" s="29" t="n"/>
      <c r="B87" s="29" t="n"/>
      <c r="C87" s="29" t="n"/>
      <c r="D87" s="40" t="n"/>
      <c r="E87" s="55" t="n"/>
      <c r="F87" s="57" t="n"/>
      <c r="G87" s="29" t="n"/>
      <c r="H87" s="29" t="n"/>
      <c r="I87" s="29" t="n"/>
      <c r="J87" s="29" t="n"/>
    </row>
    <row r="88">
      <c r="A88" s="29" t="n"/>
      <c r="B88" s="29" t="n"/>
      <c r="C88" s="29" t="n"/>
      <c r="D88" s="40" t="n"/>
      <c r="E88" s="55" t="n"/>
      <c r="F88" s="57" t="n"/>
      <c r="G88" s="29" t="n"/>
      <c r="H88" s="29" t="n"/>
      <c r="I88" s="29" t="n"/>
      <c r="J88" s="29" t="n"/>
    </row>
    <row r="89">
      <c r="A89" s="29" t="n"/>
      <c r="B89" s="29" t="n"/>
      <c r="C89" s="29" t="n"/>
      <c r="D89" s="40" t="n"/>
      <c r="E89" s="55" t="n"/>
      <c r="F89" s="57" t="n"/>
      <c r="G89" s="29" t="n"/>
      <c r="H89" s="29" t="n"/>
      <c r="I89" s="29" t="n"/>
      <c r="J89" s="29" t="n"/>
    </row>
    <row r="90">
      <c r="A90" s="29" t="n"/>
      <c r="B90" s="29" t="n"/>
      <c r="C90" s="29" t="n"/>
      <c r="D90" s="40" t="n"/>
      <c r="E90" s="55" t="n"/>
      <c r="F90" s="57" t="n"/>
      <c r="G90" s="29" t="n"/>
      <c r="H90" s="29" t="n"/>
      <c r="I90" s="29" t="n"/>
      <c r="J90" s="29" t="n"/>
    </row>
    <row r="91">
      <c r="A91" s="29" t="n"/>
      <c r="B91" s="29" t="n"/>
      <c r="C91" s="29" t="n"/>
      <c r="D91" s="40" t="n"/>
      <c r="E91" s="55" t="n"/>
      <c r="F91" s="57" t="n"/>
      <c r="G91" s="29" t="n"/>
      <c r="H91" s="29" t="n"/>
      <c r="I91" s="29" t="n"/>
      <c r="J91" s="29" t="n"/>
    </row>
    <row r="92">
      <c r="A92" s="29" t="n"/>
      <c r="B92" s="29" t="n"/>
      <c r="C92" s="29" t="n"/>
      <c r="D92" s="40" t="n"/>
      <c r="E92" s="55" t="n"/>
      <c r="F92" s="57" t="n"/>
      <c r="G92" s="29" t="n"/>
      <c r="H92" s="29" t="n"/>
      <c r="I92" s="29" t="n"/>
      <c r="J92" s="29" t="n"/>
    </row>
    <row r="93">
      <c r="A93" s="29" t="n"/>
      <c r="B93" s="29" t="n"/>
      <c r="C93" s="29" t="n"/>
      <c r="D93" s="40" t="n"/>
      <c r="E93" s="55" t="n"/>
      <c r="F93" s="57" t="n"/>
      <c r="G93" s="29" t="n"/>
      <c r="H93" s="29" t="n"/>
      <c r="I93" s="29" t="n"/>
      <c r="J93" s="29" t="n"/>
    </row>
    <row r="94">
      <c r="A94" s="29" t="n"/>
      <c r="B94" s="29" t="n"/>
      <c r="C94" s="29" t="n"/>
      <c r="D94" s="40" t="n"/>
      <c r="E94" s="55" t="n"/>
      <c r="F94" s="57" t="n"/>
      <c r="G94" s="29" t="n"/>
      <c r="H94" s="29" t="n"/>
      <c r="I94" s="29" t="n"/>
      <c r="J94" s="29" t="n"/>
    </row>
    <row r="95">
      <c r="A95" s="29" t="n"/>
      <c r="B95" s="29" t="n"/>
      <c r="C95" s="29" t="n"/>
      <c r="D95" s="40" t="n"/>
      <c r="E95" s="55" t="n"/>
      <c r="F95" s="57" t="n"/>
      <c r="G95" s="29" t="n"/>
      <c r="H95" s="29" t="n"/>
      <c r="I95" s="29" t="n"/>
      <c r="J95" s="29" t="n"/>
    </row>
    <row r="96">
      <c r="A96" s="29" t="n"/>
      <c r="B96" s="29" t="n"/>
      <c r="C96" s="29" t="n"/>
      <c r="D96" s="40" t="n"/>
      <c r="E96" s="55" t="n"/>
      <c r="F96" s="57" t="n"/>
      <c r="G96" s="29" t="n"/>
      <c r="H96" s="29" t="n"/>
      <c r="I96" s="29" t="n"/>
      <c r="J96" s="29" t="n"/>
    </row>
    <row r="97">
      <c r="A97" s="29" t="n"/>
      <c r="B97" s="29" t="n"/>
      <c r="C97" s="29" t="n"/>
      <c r="D97" s="40" t="n"/>
      <c r="E97" s="55" t="n"/>
      <c r="F97" s="57" t="n"/>
      <c r="G97" s="29" t="n"/>
      <c r="H97" s="29" t="n"/>
      <c r="I97" s="29" t="n"/>
      <c r="J97" s="29" t="n"/>
    </row>
    <row r="98">
      <c r="A98" s="29" t="n"/>
      <c r="B98" s="29" t="n"/>
      <c r="C98" s="29" t="n"/>
      <c r="D98" s="40" t="n"/>
      <c r="E98" s="55" t="n"/>
      <c r="F98" s="57" t="n"/>
      <c r="G98" s="29" t="n"/>
      <c r="H98" s="29" t="n"/>
      <c r="I98" s="29" t="n"/>
      <c r="J98" s="29" t="n"/>
    </row>
    <row r="99">
      <c r="A99" s="29" t="n"/>
      <c r="B99" s="29" t="n"/>
      <c r="C99" s="29" t="n"/>
      <c r="D99" s="40" t="n"/>
      <c r="E99" s="55" t="n"/>
      <c r="F99" s="57" t="n"/>
      <c r="G99" s="29" t="n"/>
      <c r="H99" s="29" t="n"/>
      <c r="I99" s="29" t="n"/>
      <c r="J99" s="29" t="n"/>
    </row>
    <row r="100">
      <c r="A100" s="29" t="n"/>
      <c r="B100" s="29" t="n"/>
      <c r="C100" s="29" t="n"/>
      <c r="D100" s="40" t="n"/>
      <c r="E100" s="55" t="n"/>
      <c r="F100" s="57" t="n"/>
      <c r="G100" s="29" t="n"/>
      <c r="H100" s="29" t="n"/>
      <c r="I100" s="29" t="n"/>
      <c r="J100" s="29" t="n"/>
    </row>
    <row r="101">
      <c r="A101" s="29" t="n"/>
      <c r="B101" s="29" t="n"/>
      <c r="C101" s="29" t="n"/>
      <c r="D101" s="40" t="n"/>
      <c r="E101" s="55" t="n"/>
      <c r="F101" s="57" t="n"/>
      <c r="G101" s="29" t="n"/>
      <c r="H101" s="29" t="n"/>
      <c r="I101" s="29" t="n"/>
      <c r="J101" s="29" t="n"/>
    </row>
    <row r="102">
      <c r="A102" s="29" t="n"/>
      <c r="B102" s="29" t="n"/>
      <c r="C102" s="29" t="n"/>
      <c r="D102" s="40" t="n"/>
      <c r="E102" s="55" t="n"/>
      <c r="F102" s="57" t="n"/>
      <c r="G102" s="29" t="n"/>
      <c r="H102" s="29" t="n"/>
      <c r="I102" s="29" t="n"/>
      <c r="J102" s="29" t="n"/>
    </row>
    <row r="103">
      <c r="A103" s="29" t="n"/>
      <c r="B103" s="29" t="n"/>
      <c r="C103" s="29" t="n"/>
      <c r="D103" s="40" t="n"/>
      <c r="E103" s="55" t="n"/>
      <c r="F103" s="57" t="n"/>
      <c r="G103" s="29" t="n"/>
      <c r="H103" s="29" t="n"/>
      <c r="I103" s="29" t="n"/>
      <c r="J103" s="29" t="n"/>
    </row>
    <row r="104">
      <c r="A104" s="29" t="n"/>
      <c r="B104" s="29" t="n"/>
      <c r="C104" s="29" t="n"/>
      <c r="D104" s="40" t="n"/>
      <c r="E104" s="55" t="n"/>
      <c r="F104" s="57" t="n"/>
      <c r="G104" s="29" t="n"/>
      <c r="H104" s="29" t="n"/>
      <c r="I104" s="29" t="n"/>
      <c r="J104" s="29" t="n"/>
    </row>
    <row r="105">
      <c r="A105" s="29" t="n"/>
      <c r="B105" s="29" t="n"/>
      <c r="C105" s="29" t="n"/>
      <c r="D105" s="40" t="n"/>
      <c r="E105" s="55" t="n"/>
      <c r="F105" s="57" t="n"/>
      <c r="G105" s="29" t="n"/>
      <c r="H105" s="29" t="n"/>
      <c r="I105" s="29" t="n"/>
      <c r="J105" s="29" t="n"/>
    </row>
    <row r="106">
      <c r="A106" s="29" t="n"/>
      <c r="B106" s="29" t="n"/>
      <c r="C106" s="29" t="n"/>
      <c r="D106" s="40" t="n"/>
      <c r="E106" s="55" t="n"/>
      <c r="F106" s="57" t="n"/>
      <c r="G106" s="29" t="n"/>
      <c r="H106" s="29" t="n"/>
      <c r="I106" s="29" t="n"/>
      <c r="J106" s="29" t="n"/>
    </row>
    <row r="107">
      <c r="A107" s="29" t="n"/>
      <c r="B107" s="29" t="n"/>
      <c r="C107" s="29" t="n"/>
      <c r="D107" s="40" t="n"/>
      <c r="E107" s="55" t="n"/>
      <c r="F107" s="57" t="n"/>
      <c r="G107" s="29" t="n"/>
      <c r="H107" s="29" t="n"/>
      <c r="I107" s="29" t="n"/>
      <c r="J107" s="29" t="n"/>
    </row>
    <row r="108">
      <c r="A108" s="29" t="n"/>
      <c r="B108" s="29" t="n"/>
      <c r="C108" s="29" t="n"/>
      <c r="D108" s="40" t="n"/>
      <c r="E108" s="55" t="n"/>
      <c r="F108" s="57" t="n"/>
      <c r="G108" s="29" t="n"/>
      <c r="H108" s="29" t="n"/>
      <c r="I108" s="29" t="n"/>
      <c r="J108" s="29" t="n"/>
    </row>
    <row r="109">
      <c r="A109" s="29" t="n"/>
      <c r="B109" s="29" t="n"/>
      <c r="C109" s="29" t="n"/>
      <c r="D109" s="40" t="n"/>
      <c r="E109" s="55" t="n"/>
      <c r="F109" s="57" t="n"/>
      <c r="G109" s="29" t="n"/>
      <c r="H109" s="29" t="n"/>
      <c r="I109" s="29" t="n"/>
      <c r="J109" s="29" t="n"/>
    </row>
    <row r="110">
      <c r="A110" s="29" t="n"/>
      <c r="B110" s="29" t="n"/>
      <c r="C110" s="29" t="n"/>
      <c r="D110" s="40" t="n"/>
      <c r="E110" s="55" t="n"/>
      <c r="F110" s="57" t="n"/>
      <c r="G110" s="29" t="n"/>
      <c r="H110" s="29" t="n"/>
      <c r="I110" s="29" t="n"/>
      <c r="J110" s="29" t="n"/>
    </row>
    <row r="111">
      <c r="A111" s="29" t="n"/>
      <c r="B111" s="29" t="n"/>
      <c r="C111" s="29" t="n"/>
      <c r="D111" s="40" t="n"/>
      <c r="E111" s="55" t="n"/>
      <c r="F111" s="57" t="n"/>
      <c r="G111" s="29" t="n"/>
      <c r="H111" s="29" t="n"/>
      <c r="I111" s="29" t="n"/>
      <c r="J111" s="29" t="n"/>
    </row>
    <row r="112">
      <c r="A112" s="29" t="n"/>
      <c r="B112" s="29" t="n"/>
      <c r="C112" s="29" t="n"/>
      <c r="D112" s="40" t="n"/>
      <c r="E112" s="55" t="n"/>
      <c r="F112" s="57" t="n"/>
      <c r="G112" s="29" t="n"/>
      <c r="H112" s="29" t="n"/>
      <c r="I112" s="29" t="n"/>
      <c r="J112" s="29" t="n"/>
    </row>
    <row r="113">
      <c r="A113" s="29" t="n"/>
      <c r="B113" s="29" t="n"/>
      <c r="C113" s="29" t="n"/>
      <c r="D113" s="40" t="n"/>
      <c r="E113" s="55" t="n"/>
      <c r="F113" s="57" t="n"/>
      <c r="G113" s="29" t="n"/>
      <c r="H113" s="29" t="n"/>
      <c r="I113" s="29" t="n"/>
      <c r="J113" s="29" t="n"/>
    </row>
    <row r="114">
      <c r="A114" s="29" t="n"/>
      <c r="B114" s="29" t="n"/>
      <c r="C114" s="29" t="n"/>
      <c r="D114" s="40" t="n"/>
      <c r="E114" s="55" t="n"/>
      <c r="F114" s="57" t="n"/>
      <c r="G114" s="29" t="n"/>
      <c r="H114" s="29" t="n"/>
      <c r="I114" s="29" t="n"/>
      <c r="J114" s="29" t="n"/>
    </row>
    <row r="115">
      <c r="A115" s="29" t="n"/>
      <c r="B115" s="29" t="n"/>
      <c r="C115" s="29" t="n"/>
      <c r="D115" s="40" t="n"/>
      <c r="E115" s="55" t="n"/>
      <c r="F115" s="57" t="n"/>
      <c r="G115" s="29" t="n"/>
      <c r="H115" s="29" t="n"/>
      <c r="I115" s="29" t="n"/>
      <c r="J115" s="29" t="n"/>
    </row>
    <row r="118">
      <c r="A118" s="16" t="inlineStr">
        <is>
          <t>Setup Check</t>
        </is>
      </c>
      <c r="B118" s="16" t="inlineStr">
        <is>
          <t>Result</t>
        </is>
      </c>
      <c r="C118" s="16" t="inlineStr">
        <is>
          <t>Status</t>
        </is>
      </c>
    </row>
    <row r="119">
      <c r="A119" s="42" t="inlineStr">
        <is>
          <t>Subject Hotel Count</t>
        </is>
      </c>
      <c r="B119" s="43">
        <f>IFERROR(COUNTIFS($B$16:$B$115,"Subject Hotel",$I$16:$I$115,"Yes"),0)</f>
        <v/>
      </c>
      <c r="C119" s="43">
        <f>IFERROR(IF(B119=1,"OK","Review"),"Review")</f>
        <v/>
      </c>
    </row>
    <row r="120">
      <c r="A120" s="42" t="inlineStr">
        <is>
          <t>Duplicate Property Names</t>
        </is>
      </c>
      <c r="B120" s="43">
        <f>IFERROR(SUMPRODUCT(($A$16:$A$115&lt;&gt;"")*(COUNTIF($A$16:$A$115,$A$16:$A$115)&gt;1)),0)</f>
        <v/>
      </c>
      <c r="C120" s="43">
        <f>IFERROR(IF(B120=0,"OK","Review"),"Review")</f>
        <v/>
      </c>
    </row>
    <row r="121">
      <c r="A121" s="42" t="inlineStr">
        <is>
          <t>Active Competitor Count</t>
        </is>
      </c>
      <c r="B121" s="43">
        <f>IFERROR(COUNTIFS($B$16:$B$115,"Competitor",$I$16:$I$115,"Yes"),0)</f>
        <v/>
      </c>
      <c r="C121" s="43">
        <f>IFERROR(IF(B121&gt;=3,"OK","Review"),"Review")</f>
        <v/>
      </c>
    </row>
    <row r="122">
      <c r="A122" s="42" t="inlineStr">
        <is>
          <t>Missing Tax or Fee Assumptions</t>
        </is>
      </c>
      <c r="B122" s="43">
        <f>IFERROR(COUNTIFS($I$16:$I$115,"Yes",$D$16:$D$115,"")+COUNTIFS($I$16:$I$115,"Yes",$E$16:$E$115,""),0)</f>
        <v/>
      </c>
      <c r="C122" s="43">
        <f>IFERROR(IF(B122=0,"OK","Review"),"Review")</f>
        <v/>
      </c>
    </row>
  </sheetData>
  <autoFilter ref="A15:J115"/>
  <mergeCells count="2">
    <mergeCell ref="A1:J1"/>
    <mergeCell ref="A13:J13"/>
  </mergeCells>
  <conditionalFormatting sqref="C119:C122">
    <cfRule type="expression" priority="1" dxfId="3" stopIfTrue="1">
      <formula>C119="Review"</formula>
    </cfRule>
    <cfRule type="expression" priority="2" dxfId="2" stopIfTrue="1">
      <formula>C119="OK"</formula>
    </cfRule>
  </conditionalFormatting>
  <dataValidations count="9">
    <dataValidation sqref="B4" showDropDown="0" showInputMessage="0" showErrorMessage="0" allowBlank="0" type="list">
      <formula1>'Setup'!$A$16:$A$115</formula1>
    </dataValidation>
    <dataValidation sqref="B5" showDropDown="0" showInputMessage="0" showErrorMessage="0" allowBlank="0" type="whole" operator="between">
      <formula1>0</formula1>
      <formula2>30</formula2>
    </dataValidation>
    <dataValidation sqref="B6:B7" showDropDown="0" showInputMessage="0" showErrorMessage="0" allowBlank="0" type="decimal" operator="greaterThanOrEqual">
      <formula1>0</formula1>
    </dataValidation>
    <dataValidation sqref="B8" showDropDown="0" showInputMessage="0" showErrorMessage="0" allowBlank="0" type="whole" operator="between">
      <formula1>1</formula1>
      <formula2>30</formula2>
    </dataValidation>
    <dataValidation sqref="B9" showDropDown="0" showInputMessage="0" showErrorMessage="0" allowBlank="0" type="list">
      <formula1>'Setup'!$R$4:$R$5</formula1>
    </dataValidation>
    <dataValidation sqref="B10" showDropDown="0" showInputMessage="0" showErrorMessage="0" allowBlank="0" type="list">
      <formula1>'Setup'!$M$4:$M$9</formula1>
    </dataValidation>
    <dataValidation sqref="B11" showDropDown="0" showInputMessage="0" showErrorMessage="0" allowBlank="0" type="list">
      <formula1>'Setup'!$N$4:$N$8</formula1>
    </dataValidation>
    <dataValidation sqref="B16:B115" showDropDown="0" showInputMessage="0" showErrorMessage="0" allowBlank="0" type="list">
      <formula1>'Setup'!$L$14:$L$15</formula1>
    </dataValidation>
    <dataValidation sqref="I16:I115" showDropDown="0" showInputMessage="0" showErrorMessage="0" allowBlank="0" type="list">
      <formula1>'Setup'!$P$4:$P$5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showGridLines="0" zoomScale="70" zoomScaleNormal="70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0" customHeight="1">
      <c r="A1" s="1" t="inlineStr">
        <is>
          <t>Hotel Competitor Rate Shop Instructions</t>
        </is>
      </c>
    </row>
    <row r="3">
      <c r="A3" s="4" t="inlineStr">
        <is>
          <t>Workflow</t>
        </is>
      </c>
      <c r="B3" s="27" t="n"/>
      <c r="C3" s="27" t="n"/>
      <c r="D3" s="27" t="n"/>
      <c r="E3" s="27" t="n"/>
      <c r="F3" s="27" t="n"/>
      <c r="G3" s="27" t="n"/>
      <c r="H3" s="28" t="n"/>
    </row>
    <row r="4" ht="28" customHeight="1">
      <c r="A4" s="44" t="inlineStr">
        <is>
          <t>1. Review the subject hotel, competitor list, and comparison assumptions on Setup.</t>
        </is>
      </c>
      <c r="B4" s="27" t="n"/>
      <c r="C4" s="27" t="n"/>
      <c r="D4" s="27" t="n"/>
      <c r="E4" s="27" t="n"/>
      <c r="F4" s="27" t="n"/>
      <c r="G4" s="27" t="n"/>
      <c r="H4" s="28" t="n"/>
    </row>
    <row r="5" ht="28" customHeight="1">
      <c r="A5" s="45" t="inlineStr">
        <is>
          <t>2. Shop the same stay date, room category, booking channel, and cancellation policy for every property.</t>
        </is>
      </c>
      <c r="B5" s="27" t="n"/>
      <c r="C5" s="27" t="n"/>
      <c r="D5" s="27" t="n"/>
      <c r="E5" s="27" t="n"/>
      <c r="F5" s="27" t="n"/>
      <c r="G5" s="27" t="n"/>
      <c r="H5" s="28" t="n"/>
    </row>
    <row r="6" ht="28" customHeight="1">
      <c r="A6" s="44" t="inlineStr">
        <is>
          <t>3. Enter one result per property in Rate Shop.</t>
        </is>
      </c>
      <c r="B6" s="27" t="n"/>
      <c r="C6" s="27" t="n"/>
      <c r="D6" s="27" t="n"/>
      <c r="E6" s="27" t="n"/>
      <c r="F6" s="27" t="n"/>
      <c r="G6" s="27" t="n"/>
      <c r="H6" s="28" t="n"/>
    </row>
    <row r="7" ht="28" customHeight="1">
      <c r="A7" s="45" t="inlineStr">
        <is>
          <t>4. Record Sold Out, Closed, or Not Found rather than omitting the property.</t>
        </is>
      </c>
      <c r="B7" s="27" t="n"/>
      <c r="C7" s="27" t="n"/>
      <c r="D7" s="27" t="n"/>
      <c r="E7" s="27" t="n"/>
      <c r="F7" s="27" t="n"/>
      <c r="G7" s="27" t="n"/>
      <c r="H7" s="28" t="n"/>
    </row>
    <row r="8" ht="28" customHeight="1">
      <c r="A8" s="44" t="inlineStr">
        <is>
          <t>5. Indicate whether displayed taxes and fees are included.</t>
        </is>
      </c>
      <c r="B8" s="27" t="n"/>
      <c r="C8" s="27" t="n"/>
      <c r="D8" s="27" t="n"/>
      <c r="E8" s="27" t="n"/>
      <c r="F8" s="27" t="n"/>
      <c r="G8" s="27" t="n"/>
      <c r="H8" s="28" t="n"/>
    </row>
    <row r="9" ht="28" customHeight="1">
      <c r="A9" s="45" t="inlineStr">
        <is>
          <t>6. Mark unusable or mismatched observations as No in Include in Analysis.</t>
        </is>
      </c>
      <c r="B9" s="27" t="n"/>
      <c r="C9" s="27" t="n"/>
      <c r="D9" s="27" t="n"/>
      <c r="E9" s="27" t="n"/>
      <c r="F9" s="27" t="n"/>
      <c r="G9" s="27" t="n"/>
      <c r="H9" s="28" t="n"/>
    </row>
    <row r="10" ht="28" customHeight="1">
      <c r="A10" s="44" t="inlineStr">
        <is>
          <t>7. Review Record Status warnings.</t>
        </is>
      </c>
      <c r="B10" s="27" t="n"/>
      <c r="C10" s="27" t="n"/>
      <c r="D10" s="27" t="n"/>
      <c r="E10" s="27" t="n"/>
      <c r="F10" s="27" t="n"/>
      <c r="G10" s="27" t="n"/>
      <c r="H10" s="28" t="n"/>
    </row>
    <row r="11" ht="28" customHeight="1">
      <c r="A11" s="45" t="inlineStr">
        <is>
          <t>8. Select the desired comparison on Dashboard and review rate position.</t>
        </is>
      </c>
      <c r="B11" s="27" t="n"/>
      <c r="C11" s="27" t="n"/>
      <c r="D11" s="27" t="n"/>
      <c r="E11" s="27" t="n"/>
      <c r="F11" s="27" t="n"/>
      <c r="G11" s="27" t="n"/>
      <c r="H11" s="28" t="n"/>
    </row>
    <row r="13">
      <c r="A13" s="4" t="inlineStr">
        <is>
          <t>Rate-Shopping Standards</t>
        </is>
      </c>
      <c r="B13" s="27" t="n"/>
      <c r="C13" s="27" t="n"/>
      <c r="D13" s="27" t="n"/>
      <c r="E13" s="27" t="n"/>
      <c r="F13" s="27" t="n"/>
      <c r="G13" s="27" t="n"/>
      <c r="H13" s="28" t="n"/>
    </row>
    <row r="14" ht="28" customHeight="1">
      <c r="A14" s="44" t="inlineStr">
        <is>
          <t>Compare like-for-like room categories whenever possible.</t>
        </is>
      </c>
      <c r="B14" s="27" t="n"/>
      <c r="C14" s="27" t="n"/>
      <c r="D14" s="27" t="n"/>
      <c r="E14" s="27" t="n"/>
      <c r="F14" s="27" t="n"/>
      <c r="G14" s="27" t="n"/>
      <c r="H14" s="28" t="n"/>
    </row>
    <row r="15" ht="28" customHeight="1">
      <c r="A15" s="45" t="inlineStr">
        <is>
          <t>Use the same occupancy, number of nights, and cancellation terms.</t>
        </is>
      </c>
      <c r="B15" s="27" t="n"/>
      <c r="C15" s="27" t="n"/>
      <c r="D15" s="27" t="n"/>
      <c r="E15" s="27" t="n"/>
      <c r="F15" s="27" t="n"/>
      <c r="G15" s="27" t="n"/>
      <c r="H15" s="28" t="n"/>
    </row>
    <row r="16" ht="28" customHeight="1">
      <c r="A16" s="44" t="inlineStr">
        <is>
          <t>Note included breakfast, parking, resort or destination fees, view categories, and package restrictions.</t>
        </is>
      </c>
      <c r="B16" s="27" t="n"/>
      <c r="C16" s="27" t="n"/>
      <c r="D16" s="27" t="n"/>
      <c r="E16" s="27" t="n"/>
      <c r="F16" s="27" t="n"/>
      <c r="G16" s="27" t="n"/>
      <c r="H16" s="28" t="n"/>
    </row>
    <row r="17" ht="28" customHeight="1">
      <c r="A17" s="45" t="inlineStr">
        <is>
          <t>Do not treat a member-only or prepaid rate as equivalent to a public flexible rate without recording the difference.</t>
        </is>
      </c>
      <c r="B17" s="27" t="n"/>
      <c r="C17" s="27" t="n"/>
      <c r="D17" s="27" t="n"/>
      <c r="E17" s="27" t="n"/>
      <c r="F17" s="27" t="n"/>
      <c r="G17" s="27" t="n"/>
      <c r="H17" s="28" t="n"/>
    </row>
    <row r="18" ht="28" customHeight="1">
      <c r="A18" s="44" t="inlineStr">
        <is>
          <t>Capture the shop date because rates can change frequently.</t>
        </is>
      </c>
      <c r="B18" s="27" t="n"/>
      <c r="C18" s="27" t="n"/>
      <c r="D18" s="27" t="n"/>
      <c r="E18" s="27" t="n"/>
      <c r="F18" s="27" t="n"/>
      <c r="G18" s="27" t="n"/>
      <c r="H18" s="28" t="n"/>
    </row>
    <row r="19" ht="28" customHeight="1">
      <c r="A19" s="45" t="inlineStr">
        <is>
          <t>Refresh observations when the Dashboard shows Refresh Needed.</t>
        </is>
      </c>
      <c r="B19" s="27" t="n"/>
      <c r="C19" s="27" t="n"/>
      <c r="D19" s="27" t="n"/>
      <c r="E19" s="27" t="n"/>
      <c r="F19" s="27" t="n"/>
      <c r="G19" s="27" t="n"/>
      <c r="H19" s="28" t="n"/>
    </row>
    <row r="20" ht="28" customHeight="1">
      <c r="A20" s="44" t="inlineStr">
        <is>
          <t>Verify taxes and mandatory fees directly from the booking source before relying on estimated totals.</t>
        </is>
      </c>
      <c r="B20" s="27" t="n"/>
      <c r="C20" s="27" t="n"/>
      <c r="D20" s="27" t="n"/>
      <c r="E20" s="27" t="n"/>
      <c r="F20" s="27" t="n"/>
      <c r="G20" s="27" t="n"/>
      <c r="H20" s="28" t="n"/>
    </row>
    <row r="22">
      <c r="A22" s="4" t="inlineStr">
        <is>
          <t>Status Definitions</t>
        </is>
      </c>
      <c r="B22" s="27" t="n"/>
      <c r="C22" s="27" t="n"/>
      <c r="D22" s="27" t="n"/>
      <c r="E22" s="27" t="n"/>
      <c r="F22" s="27" t="n"/>
      <c r="G22" s="27" t="n"/>
      <c r="H22" s="28" t="n"/>
    </row>
    <row r="23" ht="28" customHeight="1">
      <c r="A23" s="45" t="inlineStr">
        <is>
          <t>Ready: Required fields are present and the rate is consistent with availability.</t>
        </is>
      </c>
      <c r="B23" s="27" t="n"/>
      <c r="C23" s="27" t="n"/>
      <c r="D23" s="27" t="n"/>
      <c r="E23" s="27" t="n"/>
      <c r="F23" s="27" t="n"/>
      <c r="G23" s="27" t="n"/>
      <c r="H23" s="28" t="n"/>
    </row>
    <row r="24" ht="28" customHeight="1">
      <c r="A24" s="44" t="inlineStr">
        <is>
          <t>Missing Required Field: One or more required fields are blank.</t>
        </is>
      </c>
      <c r="B24" s="27" t="n"/>
      <c r="C24" s="27" t="n"/>
      <c r="D24" s="27" t="n"/>
      <c r="E24" s="27" t="n"/>
      <c r="F24" s="27" t="n"/>
      <c r="G24" s="27" t="n"/>
      <c r="H24" s="28" t="n"/>
    </row>
    <row r="25" ht="28" customHeight="1">
      <c r="A25" s="45" t="inlineStr">
        <is>
          <t>Available Rate Missing: Availability is Available but no positive rate was entered.</t>
        </is>
      </c>
      <c r="B25" s="27" t="n"/>
      <c r="C25" s="27" t="n"/>
      <c r="D25" s="27" t="n"/>
      <c r="E25" s="27" t="n"/>
      <c r="F25" s="27" t="n"/>
      <c r="G25" s="27" t="n"/>
      <c r="H25" s="28" t="n"/>
    </row>
    <row r="26" ht="28" customHeight="1">
      <c r="A26" s="44" t="inlineStr">
        <is>
          <t>Rate Entered for Unavailable Room: A rate was entered while availability is not Available.</t>
        </is>
      </c>
      <c r="B26" s="27" t="n"/>
      <c r="C26" s="27" t="n"/>
      <c r="D26" s="27" t="n"/>
      <c r="E26" s="27" t="n"/>
      <c r="F26" s="27" t="n"/>
      <c r="G26" s="27" t="n"/>
      <c r="H26" s="28" t="n"/>
    </row>
    <row r="27" ht="28" customHeight="1">
      <c r="A27" s="45" t="inlineStr">
        <is>
          <t>Review Included Charges: Taxes and Fees Included is Unknown.</t>
        </is>
      </c>
      <c r="B27" s="27" t="n"/>
      <c r="C27" s="27" t="n"/>
      <c r="D27" s="27" t="n"/>
      <c r="E27" s="27" t="n"/>
      <c r="F27" s="27" t="n"/>
      <c r="G27" s="27" t="n"/>
      <c r="H27" s="28" t="n"/>
    </row>
    <row r="28" ht="28" customHeight="1">
      <c r="A28" s="44" t="inlineStr">
        <is>
          <t>Stay Date Before Shop Date: The observed stay date predates the shopping date.</t>
        </is>
      </c>
      <c r="B28" s="27" t="n"/>
      <c r="C28" s="27" t="n"/>
      <c r="D28" s="27" t="n"/>
      <c r="E28" s="27" t="n"/>
      <c r="F28" s="27" t="n"/>
      <c r="G28" s="27" t="n"/>
      <c r="H28" s="28" t="n"/>
    </row>
    <row r="30">
      <c r="A30" s="4" t="inlineStr">
        <is>
          <t>Scope Note</t>
        </is>
      </c>
      <c r="B30" s="27" t="n"/>
      <c r="C30" s="27" t="n"/>
      <c r="D30" s="27" t="n"/>
      <c r="E30" s="27" t="n"/>
      <c r="F30" s="27" t="n"/>
      <c r="G30" s="27" t="n"/>
      <c r="H30" s="28" t="n"/>
    </row>
    <row r="31" ht="50" customHeight="1">
      <c r="A31" s="45" t="inlineStr">
        <is>
          <t>This workbook supports manual competitor rate shopping and internal pricing analysis. It does not connect directly to a PMS, channel manager, online travel agency, revenue-management system, payroll system, or accounting system. Estimated taxes and fees are user-maintained assumptions and should be verified from current booking sources.</t>
        </is>
      </c>
      <c r="B31" s="27" t="n"/>
      <c r="C31" s="27" t="n"/>
      <c r="D31" s="27" t="n"/>
      <c r="E31" s="27" t="n"/>
      <c r="F31" s="27" t="n"/>
      <c r="G31" s="27" t="n"/>
      <c r="H31" s="28" t="n"/>
    </row>
  </sheetData>
  <mergeCells count="27">
    <mergeCell ref="A9:H9"/>
    <mergeCell ref="A30:H30"/>
    <mergeCell ref="A15:H15"/>
    <mergeCell ref="A24:H24"/>
    <mergeCell ref="A11:H11"/>
    <mergeCell ref="A1:H1"/>
    <mergeCell ref="A6:H6"/>
    <mergeCell ref="A7:H7"/>
    <mergeCell ref="A25:H25"/>
    <mergeCell ref="A16:H16"/>
    <mergeCell ref="A27:H27"/>
    <mergeCell ref="A18:H18"/>
    <mergeCell ref="A3:H3"/>
    <mergeCell ref="A26:H26"/>
    <mergeCell ref="A14:H14"/>
    <mergeCell ref="A5:H5"/>
    <mergeCell ref="A23:H23"/>
    <mergeCell ref="A8:H8"/>
    <mergeCell ref="A22:H22"/>
    <mergeCell ref="A17:H17"/>
    <mergeCell ref="A4:H4"/>
    <mergeCell ref="A20:H20"/>
    <mergeCell ref="A10:H10"/>
    <mergeCell ref="A28:H28"/>
    <mergeCell ref="A13:H13"/>
    <mergeCell ref="A19:H19"/>
    <mergeCell ref="A31:H3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2026-09-06T14:20:59Z</dcterms:created>
  <dcterms:modified xmlns:dcterms="http://purl.org/dc/terms/" xmlns:xsi="http://www.w3.org/2001/XMLSchema-instance" xsi:type="dcterms:W3CDTF">2026-09-06T14:21:00+00:00Z</dcterms:modified>
</cp:coreProperties>
</file>