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ooking Commissions" sheetId="2" state="visible" r:id="rId2"/>
    <sheet xmlns:r="http://schemas.openxmlformats.org/officeDocument/2006/relationships" name="Channel Term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'Dashboard'!$A$16:$I$24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7324D"/>
      <sz val="10"/>
    </font>
    <font>
      <name val="Calibri"/>
      <color rgb="0087939D"/>
      <sz val="10"/>
    </font>
    <font>
      <name val="Calibri"/>
      <b val="1"/>
      <color rgb="00FFFFFF"/>
      <sz val="11"/>
    </font>
    <font>
      <name val="Calibri"/>
      <color rgb="00263746"/>
      <sz val="10"/>
    </font>
    <font>
      <name val="Calibri"/>
      <b val="1"/>
      <color rgb="00C73939"/>
      <sz val="10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E7F0F5"/>
      </patternFill>
    </fill>
    <fill>
      <patternFill patternType="solid">
        <fgColor rgb="00FFFFFF"/>
      </patternFill>
    </fill>
    <fill>
      <patternFill patternType="solid">
        <fgColor rgb="00FCE8B2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5" borderId="0" applyAlignment="1" pivotButton="0" quotePrefix="0" xfId="0">
      <alignment horizontal="center" vertical="center" wrapText="1"/>
    </xf>
    <xf numFmtId="0" fontId="2" fillId="3" borderId="1" pivotButton="0" quotePrefix="0" xfId="0"/>
    <xf numFmtId="164" fontId="0" fillId="4" borderId="1" pivotButton="0" quotePrefix="0" xfId="0"/>
    <xf numFmtId="1" fontId="2" fillId="6" borderId="1" pivotButton="0" quotePrefix="0" xfId="0"/>
    <xf numFmtId="0" fontId="0" fillId="4" borderId="1" pivotButton="0" quotePrefix="0" xfId="0"/>
    <xf numFmtId="165" fontId="2" fillId="6" borderId="1" pivotButton="0" quotePrefix="0" xfId="0"/>
    <xf numFmtId="165" fontId="0" fillId="4" borderId="1" pivotButton="0" quotePrefix="0" xfId="0"/>
    <xf numFmtId="0" fontId="3" fillId="0" borderId="0" applyAlignment="1" pivotButton="0" quotePrefix="0" xfId="0">
      <alignment horizontal="left" vertical="top" wrapText="1"/>
    </xf>
    <xf numFmtId="166" fontId="2" fillId="6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6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pivotButton="0" quotePrefix="0" xfId="0"/>
    <xf numFmtId="0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0" fontId="6" fillId="8" borderId="0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0" fillId="4" borderId="1" pivotButton="0" quotePrefix="0" xfId="0"/>
    <xf numFmtId="165" fontId="2" fillId="6" borderId="1" pivotButton="0" quotePrefix="0" xfId="0"/>
    <xf numFmtId="165" fontId="0" fillId="4" borderId="1" pivotButton="0" quotePrefix="0" xfId="0"/>
    <xf numFmtId="166" fontId="2" fillId="6" borderId="1" pivotButton="0" quotePrefix="0" xfId="0"/>
    <xf numFmtId="165" fontId="0" fillId="7" borderId="1" pivotButton="0" quotePrefix="0" xfId="0"/>
    <xf numFmtId="166" fontId="0" fillId="7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4" fontId="5" fillId="4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C73939"/>
        <sz val="10"/>
      </font>
      <fill>
        <patternFill patternType="solid">
          <fgColor rgb="00F9DADA"/>
        </patternFill>
      </fill>
    </dxf>
    <dxf>
      <font>
        <name val="Calibri"/>
        <b val="1"/>
        <color rgb="00147D64"/>
        <sz val="10"/>
      </font>
      <fill>
        <patternFill patternType="solid">
          <fgColor rgb="00D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Expected Channel Cost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'Dashboard'!$A$17:$A$24</f>
            </numRef>
          </cat>
          <val>
            <numRef>
              <f>'Dashboard'!$D$17:$D$24</f>
            </numRef>
          </val>
        </ser>
        <ser>
          <idx val="1"/>
          <order val="1"/>
          <tx>
            <strRef>
              <f>'Dashboard'!E16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'Dashboard'!$A$17:$A$24</f>
            </numRef>
          </cat>
          <val>
            <numRef>
              <f>'Dashboard'!$E$17:$E$24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Effective Channel Cost Rate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'Dashboard'!I16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'Dashboard'!$A$17:$A$24</f>
            </numRef>
          </cat>
          <val>
            <numRef>
              <f>'Dashboard'!$I$17:$I$24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Effective Rate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58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ookings" displayName="tblBookings" ref="A5:AJ155" headerRowCount="1">
  <autoFilter ref="A5:AJ155"/>
  <tableColumns count="36">
    <tableColumn id="1" name="Booking ID"/>
    <tableColumn id="2" name="Guest Name"/>
    <tableColumn id="3" name="Channel"/>
    <tableColumn id="4" name="Channel Confirmation Number"/>
    <tableColumn id="5" name="Booking Date"/>
    <tableColumn id="6" name="Check-In Date"/>
    <tableColumn id="7" name="Check-Out Date"/>
    <tableColumn id="8" name="Room Nights"/>
    <tableColumn id="9" name="Booking Status"/>
    <tableColumn id="10" name="Room Revenue Before Discounts"/>
    <tableColumn id="11" name="Discounts"/>
    <tableColumn id="12" name="Net Room Revenue"/>
    <tableColumn id="13" name="Property Fees"/>
    <tableColumn id="14" name="Taxes"/>
    <tableColumn id="15" name="Cancellation or No-Show Fee Retained"/>
    <tableColumn id="16" name="Gross Booking Revenue"/>
    <tableColumn id="17" name="Standard Room Commission Rate"/>
    <tableColumn id="18" name="Cancellation Commission Rate"/>
    <tableColumn id="19" name="Property Fees Commissionable"/>
    <tableColumn id="20" name="Taxes Commissionable"/>
    <tableColumn id="21" name="Payment Processing Rate"/>
    <tableColumn id="22" name="Flat Booking Fee"/>
    <tableColumn id="23" name="Expected Remittance Days"/>
    <tableColumn id="24" name="Standard Commission Basis"/>
    <tableColumn id="25" name="Expected Commission"/>
    <tableColumn id="26" name="Expected Processing Charge"/>
    <tableColumn id="27" name="Expected Total Channel Cost"/>
    <tableColumn id="28" name="Expected Net Revenue"/>
    <tableColumn id="29" name="Expected Settlement Date"/>
    <tableColumn id="30" name="Actual Channel Cost"/>
    <tableColumn id="31" name="Actual Settlement Date"/>
    <tableColumn id="32" name="Commission Variance"/>
    <tableColumn id="33" name="Effective Channel Cost Rate"/>
    <tableColumn id="34" name="Commission Payment Status"/>
    <tableColumn id="35" name="Review Flag"/>
    <tableColumn id="3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hannels" displayName="tblChannels" ref="A5:L105" headerRowCount="1">
  <autoFilter ref="A5:L105"/>
  <tableColumns count="12">
    <tableColumn id="1" name="Channel"/>
    <tableColumn id="2" name="Room Commission Rate"/>
    <tableColumn id="3" name="Cancellation Commission Rate"/>
    <tableColumn id="4" name="Property Fees Commissionable"/>
    <tableColumn id="5" name="Taxes Commissionable"/>
    <tableColumn id="6" name="Payment Processing Rate"/>
    <tableColumn id="7" name="Flat Booking Fee"/>
    <tableColumn id="8" name="Expected Remittance Days"/>
    <tableColumn id="9" name="Effective Date"/>
    <tableColumn id="10" name="Settlement Method"/>
    <tableColumn id="11" name="Contract Reference"/>
    <tableColumn id="1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55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5" customWidth="1" min="3" max="3"/>
    <col width="19" customWidth="1" min="4" max="4"/>
    <col width="19" customWidth="1" min="5" max="5"/>
    <col width="19" customWidth="1" min="6" max="6"/>
    <col width="17" customWidth="1" min="7" max="7"/>
    <col width="19" customWidth="1" min="8" max="8"/>
    <col width="18" customWidth="1" min="9" max="9"/>
    <col hidden="1" width="13" customWidth="1" min="20" max="20"/>
  </cols>
  <sheetData>
    <row r="1" ht="28" customHeight="1">
      <c r="A1" s="1" t="inlineStr">
        <is>
          <t>Hotel Channel Commission Dashboard</t>
        </is>
      </c>
      <c r="B1" s="2" t="n"/>
      <c r="C1" s="2" t="n"/>
      <c r="D1" s="2" t="n"/>
      <c r="E1" s="2" t="n"/>
      <c r="F1" s="2" t="n"/>
      <c r="G1" s="2" t="n"/>
      <c r="H1" s="2" t="n"/>
    </row>
    <row r="2">
      <c r="C2" s="3" t="inlineStr">
        <is>
          <t>Key Performance Indicators</t>
        </is>
      </c>
      <c r="D2" s="3" t="n"/>
    </row>
    <row r="3">
      <c r="A3" s="4" t="inlineStr">
        <is>
          <t>Reporting Start Date</t>
        </is>
      </c>
      <c r="B3" s="34" t="n">
        <v>46023</v>
      </c>
      <c r="C3" s="4" t="inlineStr">
        <is>
          <t>Bookings</t>
        </is>
      </c>
      <c r="D3" s="6">
        <f>IFERROR(IF($B$5="All Channels",COUNTIFS('Booking Commissions'!$F$6:$F$155,"&gt;="&amp;$B$3,'Booking Commissions'!$F$6:$F$155,"&lt;="&amp;$B$4,'Booking Commissions'!$A$6:$A$155,"&lt;&gt;"),COUNTIFS('Booking Commissions'!$F$6:$F$155,"&gt;="&amp;$B$3,'Booking Commissions'!$F$6:$F$155,"&lt;="&amp;$B$4,'Booking Commissions'!$A$6:$A$155,"&lt;&gt;",'Booking Commissions'!$C$6:$C$155,$B$5)),0)</f>
        <v/>
      </c>
    </row>
    <row r="4">
      <c r="A4" s="4" t="inlineStr">
        <is>
          <t>Reporting End Date</t>
        </is>
      </c>
      <c r="B4" s="34" t="n">
        <v>46387</v>
      </c>
      <c r="C4" s="4" t="inlineStr">
        <is>
          <t>Room Nights</t>
        </is>
      </c>
      <c r="D4" s="6">
        <f>IFERROR(IF($B$5="All Channels",SUMIFS('Booking Commissions'!$H$6:$H$155,'Booking Commissions'!$F$6:$F$155,"&gt;="&amp;$B$3,'Booking Commissions'!$F$6:$F$155,"&lt;="&amp;$B$4),SUMIFS('Booking Commissions'!$H$6:$H$155,'Booking Commissions'!$F$6:$F$155,"&gt;="&amp;$B$3,'Booking Commissions'!$F$6:$F$155,"&lt;="&amp;$B$4,'Booking Commissions'!$C$6:$C$155,$B$5)),0)</f>
        <v/>
      </c>
    </row>
    <row r="5">
      <c r="A5" s="4" t="inlineStr">
        <is>
          <t>Channel Filter</t>
        </is>
      </c>
      <c r="B5" s="7" t="inlineStr">
        <is>
          <t>All Channels</t>
        </is>
      </c>
      <c r="C5" s="4" t="inlineStr">
        <is>
          <t>Gross Booking Revenue</t>
        </is>
      </c>
      <c r="D5" s="35">
        <f>IFERROR(IF($B$5="All Channels",SUMIFS('Booking Commissions'!$P$6:$P$155,'Booking Commissions'!$F$6:$F$155,"&gt;="&amp;$B$3,'Booking Commissions'!$F$6:$F$155,"&lt;="&amp;$B$4),SUMIFS('Booking Commissions'!$P$6:$P$155,'Booking Commissions'!$F$6:$F$155,"&gt;="&amp;$B$3,'Booking Commissions'!$F$6:$F$155,"&lt;="&amp;$B$4,'Booking Commissions'!$C$6:$C$155,$B$5)),0)</f>
        <v/>
      </c>
    </row>
    <row r="6">
      <c r="A6" s="4" t="inlineStr">
        <is>
          <t>Variance Alert Threshold</t>
        </is>
      </c>
      <c r="B6" s="36" t="n">
        <v>25</v>
      </c>
      <c r="C6" s="4" t="inlineStr">
        <is>
          <t>Expected Channel Cost</t>
        </is>
      </c>
      <c r="D6" s="35">
        <f>IFERROR(IF($B$5="All Channels",SUMIFS('Booking Commissions'!$AA$6:$AA$155,'Booking Commissions'!$F$6:$F$155,"&gt;="&amp;$B$3,'Booking Commissions'!$F$6:$F$155,"&lt;="&amp;$B$4),SUMIFS('Booking Commissions'!$AA$6:$AA$155,'Booking Commissions'!$F$6:$F$155,"&gt;="&amp;$B$3,'Booking Commissions'!$F$6:$F$155,"&lt;="&amp;$B$4,'Booking Commissions'!$C$6:$C$155,$B$5)),0)</f>
        <v/>
      </c>
      <c r="T6">
        <f>IFERROR(IF(AND('Booking Commissions'!A6&lt;&gt;"",'Booking Commissions'!F6&gt;=$B$3,'Booking Commissions'!F6&lt;=$B$4,OR($B$5="All Channels",'Booking Commissions'!C6=$B$5),COUNTIF('Channel Terms'!$A$6:$A$105,'Booking Commissions'!C6)=0),1,0),0)</f>
        <v/>
      </c>
    </row>
    <row r="7">
      <c r="A7" s="4" t="inlineStr">
        <is>
          <t>As of Date</t>
        </is>
      </c>
      <c r="B7" s="34" t="n">
        <v>46203</v>
      </c>
      <c r="C7" s="4" t="inlineStr">
        <is>
          <t>Actual Channel Cost</t>
        </is>
      </c>
      <c r="D7" s="35">
        <f>IFERROR(IF($B$5="All Channels",SUMIFS('Booking Commissions'!$AD$6:$AD$155,'Booking Commissions'!$F$6:$F$155,"&gt;="&amp;$B$3,'Booking Commissions'!$F$6:$F$155,"&lt;="&amp;$B$4,'Booking Commissions'!$AD$6:$AD$155,"&lt;&gt;"),SUMIFS('Booking Commissions'!$AD$6:$AD$155,'Booking Commissions'!$F$6:$F$155,"&gt;="&amp;$B$3,'Booking Commissions'!$F$6:$F$155,"&lt;="&amp;$B$4,'Booking Commissions'!$AD$6:$AD$155,"&lt;&gt;",'Booking Commissions'!$C$6:$C$155,$B$5)),0)</f>
        <v/>
      </c>
      <c r="T7">
        <f>IFERROR(IF(AND('Booking Commissions'!A7&lt;&gt;"",'Booking Commissions'!F7&gt;=$B$3,'Booking Commissions'!F7&lt;=$B$4,OR($B$5="All Channels",'Booking Commissions'!C7=$B$5),COUNTIF('Channel Terms'!$A$6:$A$105,'Booking Commissions'!C7)=0),1,0),0)</f>
        <v/>
      </c>
    </row>
    <row r="8">
      <c r="C8" s="4" t="inlineStr">
        <is>
          <t>Commission Variance</t>
        </is>
      </c>
      <c r="D8" s="35">
        <f>IFERROR(IF($B$5="All Channels",SUMIFS('Booking Commissions'!$AD$6:$AD$155,'Booking Commissions'!$F$6:$F$155,"&gt;="&amp;$B$3,'Booking Commissions'!$F$6:$F$155,"&lt;="&amp;$B$4,'Booking Commissions'!$AD$6:$AD$155,"&lt;&gt;"),SUMIFS('Booking Commissions'!$AD$6:$AD$155,'Booking Commissions'!$F$6:$F$155,"&gt;="&amp;$B$3,'Booking Commissions'!$F$6:$F$155,"&lt;="&amp;$B$4,'Booking Commissions'!$AD$6:$AD$155,"&lt;&gt;",'Booking Commissions'!$C$6:$C$155,$B$5))-IF($B$5="All Channels",SUMIFS('Booking Commissions'!$AA$6:$AA$155,'Booking Commissions'!$F$6:$F$155,"&gt;="&amp;$B$3,'Booking Commissions'!$F$6:$F$155,"&lt;="&amp;$B$4,'Booking Commissions'!$AD$6:$AD$155,"&lt;&gt;"),SUMIFS('Booking Commissions'!$AA$6:$AA$155,'Booking Commissions'!$F$6:$F$155,"&gt;="&amp;$B$3,'Booking Commissions'!$F$6:$F$155,"&lt;="&amp;$B$4,'Booking Commissions'!$AD$6:$AD$155,"&lt;&gt;",'Booking Commissions'!$C$6:$C$155,$B$5)),0)</f>
        <v/>
      </c>
      <c r="T8">
        <f>IFERROR(IF(AND('Booking Commissions'!A8&lt;&gt;"",'Booking Commissions'!F8&gt;=$B$3,'Booking Commissions'!F8&lt;=$B$4,OR($B$5="All Channels",'Booking Commissions'!C8=$B$5),COUNTIF('Channel Terms'!$A$6:$A$105,'Booking Commissions'!C8)=0),1,0),0)</f>
        <v/>
      </c>
    </row>
    <row r="9">
      <c r="A9" s="10" t="inlineStr">
        <is>
          <t>Change the As of Date to review overdue commission activity at a different point in time.</t>
        </is>
      </c>
      <c r="C9" s="4" t="inlineStr">
        <is>
          <t>Net Revenue After Expected Channel Cost</t>
        </is>
      </c>
      <c r="D9" s="35">
        <f>IFERROR(D5-D6,0)</f>
        <v/>
      </c>
      <c r="T9">
        <f>IFERROR(IF(AND('Booking Commissions'!A9&lt;&gt;"",'Booking Commissions'!F9&gt;=$B$3,'Booking Commissions'!F9&lt;=$B$4,OR($B$5="All Channels",'Booking Commissions'!C9=$B$5),COUNTIF('Channel Terms'!$A$6:$A$105,'Booking Commissions'!C9)=0),1,0),0)</f>
        <v/>
      </c>
    </row>
    <row r="10">
      <c r="C10" s="4" t="inlineStr">
        <is>
          <t>Effective Channel Cost Rate</t>
        </is>
      </c>
      <c r="D10" s="37">
        <f>IFERROR(D6/D5,0)</f>
        <v/>
      </c>
      <c r="T10">
        <f>IFERROR(IF(AND('Booking Commissions'!A10&lt;&gt;"",'Booking Commissions'!F10&gt;=$B$3,'Booking Commissions'!F10&lt;=$B$4,OR($B$5="All Channels",'Booking Commissions'!C10=$B$5),COUNTIF('Channel Terms'!$A$6:$A$105,'Booking Commissions'!C10)=0),1,0),0)</f>
        <v/>
      </c>
    </row>
    <row r="11">
      <c r="C11" s="4" t="inlineStr">
        <is>
          <t>Overdue Commission Records</t>
        </is>
      </c>
      <c r="D11" s="6">
        <f>IFERROR(IF($B$5="All Channels",COUNTIFS('Booking Commissions'!$F$6:$F$155,"&gt;="&amp;$B$3,'Booking Commissions'!$F$6:$F$155,"&lt;="&amp;$B$4,'Booking Commissions'!$AH$6:$AH$155,"Overdue"),COUNTIFS('Booking Commissions'!$F$6:$F$155,"&gt;="&amp;$B$3,'Booking Commissions'!$F$6:$F$155,"&lt;="&amp;$B$4,'Booking Commissions'!$AH$6:$AH$155,"Overdue",'Booking Commissions'!$C$6:$C$155,$B$5)),0)</f>
        <v/>
      </c>
      <c r="T11">
        <f>IFERROR(IF(AND('Booking Commissions'!A11&lt;&gt;"",'Booking Commissions'!F11&gt;=$B$3,'Booking Commissions'!F11&lt;=$B$4,OR($B$5="All Channels",'Booking Commissions'!C11=$B$5),COUNTIF('Channel Terms'!$A$6:$A$105,'Booking Commissions'!C11)=0),1,0),0)</f>
        <v/>
      </c>
    </row>
    <row r="12">
      <c r="C12" s="4" t="inlineStr">
        <is>
          <t>Records Requiring Review</t>
        </is>
      </c>
      <c r="D12" s="6">
        <f>IFERROR(IF($B$5="All Channels",COUNTIFS('Booking Commissions'!$F$6:$F$155,"&gt;="&amp;$B$3,'Booking Commissions'!$F$6:$F$155,"&lt;="&amp;$B$4,'Booking Commissions'!$AI$6:$AI$155,"Review"),COUNTIFS('Booking Commissions'!$F$6:$F$155,"&gt;="&amp;$B$3,'Booking Commissions'!$F$6:$F$155,"&lt;="&amp;$B$4,'Booking Commissions'!$AI$6:$AI$155,"Review",'Booking Commissions'!$C$6:$C$155,$B$5)),0)</f>
        <v/>
      </c>
      <c r="T12">
        <f>IFERROR(IF(AND('Booking Commissions'!A12&lt;&gt;"",'Booking Commissions'!F12&gt;=$B$3,'Booking Commissions'!F12&lt;=$B$4,OR($B$5="All Channels",'Booking Commissions'!C12=$B$5),COUNTIF('Channel Terms'!$A$6:$A$105,'Booking Commissions'!C12)=0),1,0),0)</f>
        <v/>
      </c>
    </row>
    <row r="13">
      <c r="T13">
        <f>IFERROR(IF(AND('Booking Commissions'!A13&lt;&gt;"",'Booking Commissions'!F13&gt;=$B$3,'Booking Commissions'!F13&lt;=$B$4,OR($B$5="All Channels",'Booking Commissions'!C13=$B$5),COUNTIF('Channel Terms'!$A$6:$A$105,'Booking Commissions'!C13)=0),1,0),0)</f>
        <v/>
      </c>
    </row>
    <row r="14">
      <c r="A14" s="3" t="inlineStr">
        <is>
          <t>Channel Performance Summary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T14">
        <f>IFERROR(IF(AND('Booking Commissions'!A14&lt;&gt;"",'Booking Commissions'!F14&gt;=$B$3,'Booking Commissions'!F14&lt;=$B$4,OR($B$5="All Channels",'Booking Commissions'!C14=$B$5),COUNTIF('Channel Terms'!$A$6:$A$105,'Booking Commissions'!C14)=0),1,0),0)</f>
        <v/>
      </c>
    </row>
    <row r="15">
      <c r="T15">
        <f>IFERROR(IF(AND('Booking Commissions'!A15&lt;&gt;"",'Booking Commissions'!F15&gt;=$B$3,'Booking Commissions'!F15&lt;=$B$4,OR($B$5="All Channels",'Booking Commissions'!C15=$B$5),COUNTIF('Channel Terms'!$A$6:$A$105,'Booking Commissions'!C15)=0),1,0),0)</f>
        <v/>
      </c>
    </row>
    <row r="16">
      <c r="A16" s="12" t="inlineStr">
        <is>
          <t>Channel</t>
        </is>
      </c>
      <c r="B16" s="12" t="inlineStr">
        <is>
          <t>Bookings</t>
        </is>
      </c>
      <c r="C16" s="12" t="inlineStr">
        <is>
          <t>Room Nights</t>
        </is>
      </c>
      <c r="D16" s="12" t="inlineStr">
        <is>
          <t>Gross Booking Revenue</t>
        </is>
      </c>
      <c r="E16" s="12" t="inlineStr">
        <is>
          <t>Expected Channel Cost</t>
        </is>
      </c>
      <c r="F16" s="12" t="inlineStr">
        <is>
          <t>Actual Channel Cost</t>
        </is>
      </c>
      <c r="G16" s="12" t="inlineStr">
        <is>
          <t>Variance</t>
        </is>
      </c>
      <c r="H16" s="12" t="inlineStr">
        <is>
          <t>Net Revenue</t>
        </is>
      </c>
      <c r="I16" s="12" t="inlineStr">
        <is>
          <t>Effective Channel Cost Rate</t>
        </is>
      </c>
      <c r="T16">
        <f>IFERROR(IF(AND('Booking Commissions'!A16&lt;&gt;"",'Booking Commissions'!F16&gt;=$B$3,'Booking Commissions'!F16&lt;=$B$4,OR($B$5="All Channels",'Booking Commissions'!C16=$B$5),COUNTIF('Channel Terms'!$A$6:$A$105,'Booking Commissions'!C16)=0),1,0),0)</f>
        <v/>
      </c>
    </row>
    <row r="17">
      <c r="A17" s="4" t="inlineStr">
        <is>
          <t>Direct Website</t>
        </is>
      </c>
      <c r="B17" s="13">
        <f>IFERROR(IF(OR($B$5="All Channels",$B$5=$A17),COUNTIFS('Booking Commissions'!$F$6:$F$155,"&gt;="&amp;$B$3,'Booking Commissions'!$F$6:$F$155,"&lt;="&amp;$B$4,'Booking Commissions'!$C$6:$C$155,$A17,'Booking Commissions'!$A$6:$A$155,"&lt;&gt;"),0),0)</f>
        <v/>
      </c>
      <c r="C17" s="13">
        <f>IFERROR(IF(OR($B$5="All Channels",$B$5=$A17),SUMIFS('Booking Commissions'!$H$6:$H$155,'Booking Commissions'!$F$6:$F$155,"&gt;="&amp;$B$3,'Booking Commissions'!$F$6:$F$155,"&lt;="&amp;$B$4,'Booking Commissions'!$C$6:$C$155,$A17),0),0)</f>
        <v/>
      </c>
      <c r="D17" s="38">
        <f>IFERROR(IF(OR($B$5="All Channels",$B$5=$A17),SUMIFS('Booking Commissions'!$P$6:$P$155,'Booking Commissions'!$F$6:$F$155,"&gt;="&amp;$B$3,'Booking Commissions'!$F$6:$F$155,"&lt;="&amp;$B$4,'Booking Commissions'!$C$6:$C$155,$A17),0),0)</f>
        <v/>
      </c>
      <c r="E17" s="38">
        <f>IFERROR(IF(OR($B$5="All Channels",$B$5=$A17),SUMIFS('Booking Commissions'!$AA$6:$AA$155,'Booking Commissions'!$F$6:$F$155,"&gt;="&amp;$B$3,'Booking Commissions'!$F$6:$F$155,"&lt;="&amp;$B$4,'Booking Commissions'!$C$6:$C$155,$A17),0),0)</f>
        <v/>
      </c>
      <c r="F17" s="38">
        <f>IFERROR(IF(OR($B$5="All Channels",$B$5=$A17),SUMIFS('Booking Commissions'!$AD$6:$AD$155,'Booking Commissions'!$F$6:$F$155,"&gt;="&amp;$B$3,'Booking Commissions'!$F$6:$F$155,"&lt;="&amp;$B$4,'Booking Commissions'!$C$6:$C$155,$A17,'Booking Commissions'!$AD$6:$AD$155,"&lt;&gt;"),0),0)</f>
        <v/>
      </c>
      <c r="G17" s="38">
        <f>IFERROR(F17-SUMIFS('Booking Commissions'!$AA$6:$AA$155,'Booking Commissions'!$F$6:$F$155,"&gt;="&amp;$B$3,'Booking Commissions'!$F$6:$F$155,"&lt;="&amp;$B$4,'Booking Commissions'!$C$6:$C$155,$A17,'Booking Commissions'!$AD$6:$AD$155,"&lt;&gt;"),0)</f>
        <v/>
      </c>
      <c r="H17" s="38">
        <f>IFERROR(D17-E17,0)</f>
        <v/>
      </c>
      <c r="I17" s="39">
        <f>IFERROR(E17/D17,0)</f>
        <v/>
      </c>
      <c r="T17">
        <f>IFERROR(IF(AND('Booking Commissions'!A17&lt;&gt;"",'Booking Commissions'!F17&gt;=$B$3,'Booking Commissions'!F17&lt;=$B$4,OR($B$5="All Channels",'Booking Commissions'!C17=$B$5),COUNTIF('Channel Terms'!$A$6:$A$105,'Booking Commissions'!C17)=0),1,0),0)</f>
        <v/>
      </c>
    </row>
    <row r="18">
      <c r="A18" s="4" t="inlineStr">
        <is>
          <t>Booking.com</t>
        </is>
      </c>
      <c r="B18" s="16">
        <f>IFERROR(IF(OR($B$5="All Channels",$B$5=$A18),COUNTIFS('Booking Commissions'!$F$6:$F$155,"&gt;="&amp;$B$3,'Booking Commissions'!$F$6:$F$155,"&lt;="&amp;$B$4,'Booking Commissions'!$C$6:$C$155,$A18,'Booking Commissions'!$A$6:$A$155,"&lt;&gt;"),0),0)</f>
        <v/>
      </c>
      <c r="C18" s="16">
        <f>IFERROR(IF(OR($B$5="All Channels",$B$5=$A18),SUMIFS('Booking Commissions'!$H$6:$H$155,'Booking Commissions'!$F$6:$F$155,"&gt;="&amp;$B$3,'Booking Commissions'!$F$6:$F$155,"&lt;="&amp;$B$4,'Booking Commissions'!$C$6:$C$155,$A18),0),0)</f>
        <v/>
      </c>
      <c r="D18" s="40">
        <f>IFERROR(IF(OR($B$5="All Channels",$B$5=$A18),SUMIFS('Booking Commissions'!$P$6:$P$155,'Booking Commissions'!$F$6:$F$155,"&gt;="&amp;$B$3,'Booking Commissions'!$F$6:$F$155,"&lt;="&amp;$B$4,'Booking Commissions'!$C$6:$C$155,$A18),0),0)</f>
        <v/>
      </c>
      <c r="E18" s="40">
        <f>IFERROR(IF(OR($B$5="All Channels",$B$5=$A18),SUMIFS('Booking Commissions'!$AA$6:$AA$155,'Booking Commissions'!$F$6:$F$155,"&gt;="&amp;$B$3,'Booking Commissions'!$F$6:$F$155,"&lt;="&amp;$B$4,'Booking Commissions'!$C$6:$C$155,$A18),0),0)</f>
        <v/>
      </c>
      <c r="F18" s="40">
        <f>IFERROR(IF(OR($B$5="All Channels",$B$5=$A18),SUMIFS('Booking Commissions'!$AD$6:$AD$155,'Booking Commissions'!$F$6:$F$155,"&gt;="&amp;$B$3,'Booking Commissions'!$F$6:$F$155,"&lt;="&amp;$B$4,'Booking Commissions'!$C$6:$C$155,$A18,'Booking Commissions'!$AD$6:$AD$155,"&lt;&gt;"),0),0)</f>
        <v/>
      </c>
      <c r="G18" s="40">
        <f>IFERROR(F18-SUMIFS('Booking Commissions'!$AA$6:$AA$155,'Booking Commissions'!$F$6:$F$155,"&gt;="&amp;$B$3,'Booking Commissions'!$F$6:$F$155,"&lt;="&amp;$B$4,'Booking Commissions'!$C$6:$C$155,$A18,'Booking Commissions'!$AD$6:$AD$155,"&lt;&gt;"),0)</f>
        <v/>
      </c>
      <c r="H18" s="40">
        <f>IFERROR(D18-E18,0)</f>
        <v/>
      </c>
      <c r="I18" s="41">
        <f>IFERROR(E18/D18,0)</f>
        <v/>
      </c>
      <c r="T18">
        <f>IFERROR(IF(AND('Booking Commissions'!A18&lt;&gt;"",'Booking Commissions'!F18&gt;=$B$3,'Booking Commissions'!F18&lt;=$B$4,OR($B$5="All Channels",'Booking Commissions'!C18=$B$5),COUNTIF('Channel Terms'!$A$6:$A$105,'Booking Commissions'!C18)=0),1,0),0)</f>
        <v/>
      </c>
    </row>
    <row r="19">
      <c r="A19" s="4" t="inlineStr">
        <is>
          <t>Expedia</t>
        </is>
      </c>
      <c r="B19" s="13">
        <f>IFERROR(IF(OR($B$5="All Channels",$B$5=$A19),COUNTIFS('Booking Commissions'!$F$6:$F$155,"&gt;="&amp;$B$3,'Booking Commissions'!$F$6:$F$155,"&lt;="&amp;$B$4,'Booking Commissions'!$C$6:$C$155,$A19,'Booking Commissions'!$A$6:$A$155,"&lt;&gt;"),0),0)</f>
        <v/>
      </c>
      <c r="C19" s="13">
        <f>IFERROR(IF(OR($B$5="All Channels",$B$5=$A19),SUMIFS('Booking Commissions'!$H$6:$H$155,'Booking Commissions'!$F$6:$F$155,"&gt;="&amp;$B$3,'Booking Commissions'!$F$6:$F$155,"&lt;="&amp;$B$4,'Booking Commissions'!$C$6:$C$155,$A19),0),0)</f>
        <v/>
      </c>
      <c r="D19" s="38">
        <f>IFERROR(IF(OR($B$5="All Channels",$B$5=$A19),SUMIFS('Booking Commissions'!$P$6:$P$155,'Booking Commissions'!$F$6:$F$155,"&gt;="&amp;$B$3,'Booking Commissions'!$F$6:$F$155,"&lt;="&amp;$B$4,'Booking Commissions'!$C$6:$C$155,$A19),0),0)</f>
        <v/>
      </c>
      <c r="E19" s="38">
        <f>IFERROR(IF(OR($B$5="All Channels",$B$5=$A19),SUMIFS('Booking Commissions'!$AA$6:$AA$155,'Booking Commissions'!$F$6:$F$155,"&gt;="&amp;$B$3,'Booking Commissions'!$F$6:$F$155,"&lt;="&amp;$B$4,'Booking Commissions'!$C$6:$C$155,$A19),0),0)</f>
        <v/>
      </c>
      <c r="F19" s="38">
        <f>IFERROR(IF(OR($B$5="All Channels",$B$5=$A19),SUMIFS('Booking Commissions'!$AD$6:$AD$155,'Booking Commissions'!$F$6:$F$155,"&gt;="&amp;$B$3,'Booking Commissions'!$F$6:$F$155,"&lt;="&amp;$B$4,'Booking Commissions'!$C$6:$C$155,$A19,'Booking Commissions'!$AD$6:$AD$155,"&lt;&gt;"),0),0)</f>
        <v/>
      </c>
      <c r="G19" s="38">
        <f>IFERROR(F19-SUMIFS('Booking Commissions'!$AA$6:$AA$155,'Booking Commissions'!$F$6:$F$155,"&gt;="&amp;$B$3,'Booking Commissions'!$F$6:$F$155,"&lt;="&amp;$B$4,'Booking Commissions'!$C$6:$C$155,$A19,'Booking Commissions'!$AD$6:$AD$155,"&lt;&gt;"),0)</f>
        <v/>
      </c>
      <c r="H19" s="38">
        <f>IFERROR(D19-E19,0)</f>
        <v/>
      </c>
      <c r="I19" s="39">
        <f>IFERROR(E19/D19,0)</f>
        <v/>
      </c>
      <c r="T19">
        <f>IFERROR(IF(AND('Booking Commissions'!A19&lt;&gt;"",'Booking Commissions'!F19&gt;=$B$3,'Booking Commissions'!F19&lt;=$B$4,OR($B$5="All Channels",'Booking Commissions'!C19=$B$5),COUNTIF('Channel Terms'!$A$6:$A$105,'Booking Commissions'!C19)=0),1,0),0)</f>
        <v/>
      </c>
    </row>
    <row r="20">
      <c r="A20" s="4" t="inlineStr">
        <is>
          <t>Airbnb</t>
        </is>
      </c>
      <c r="B20" s="16">
        <f>IFERROR(IF(OR($B$5="All Channels",$B$5=$A20),COUNTIFS('Booking Commissions'!$F$6:$F$155,"&gt;="&amp;$B$3,'Booking Commissions'!$F$6:$F$155,"&lt;="&amp;$B$4,'Booking Commissions'!$C$6:$C$155,$A20,'Booking Commissions'!$A$6:$A$155,"&lt;&gt;"),0),0)</f>
        <v/>
      </c>
      <c r="C20" s="16">
        <f>IFERROR(IF(OR($B$5="All Channels",$B$5=$A20),SUMIFS('Booking Commissions'!$H$6:$H$155,'Booking Commissions'!$F$6:$F$155,"&gt;="&amp;$B$3,'Booking Commissions'!$F$6:$F$155,"&lt;="&amp;$B$4,'Booking Commissions'!$C$6:$C$155,$A20),0),0)</f>
        <v/>
      </c>
      <c r="D20" s="40">
        <f>IFERROR(IF(OR($B$5="All Channels",$B$5=$A20),SUMIFS('Booking Commissions'!$P$6:$P$155,'Booking Commissions'!$F$6:$F$155,"&gt;="&amp;$B$3,'Booking Commissions'!$F$6:$F$155,"&lt;="&amp;$B$4,'Booking Commissions'!$C$6:$C$155,$A20),0),0)</f>
        <v/>
      </c>
      <c r="E20" s="40">
        <f>IFERROR(IF(OR($B$5="All Channels",$B$5=$A20),SUMIFS('Booking Commissions'!$AA$6:$AA$155,'Booking Commissions'!$F$6:$F$155,"&gt;="&amp;$B$3,'Booking Commissions'!$F$6:$F$155,"&lt;="&amp;$B$4,'Booking Commissions'!$C$6:$C$155,$A20),0),0)</f>
        <v/>
      </c>
      <c r="F20" s="40">
        <f>IFERROR(IF(OR($B$5="All Channels",$B$5=$A20),SUMIFS('Booking Commissions'!$AD$6:$AD$155,'Booking Commissions'!$F$6:$F$155,"&gt;="&amp;$B$3,'Booking Commissions'!$F$6:$F$155,"&lt;="&amp;$B$4,'Booking Commissions'!$C$6:$C$155,$A20,'Booking Commissions'!$AD$6:$AD$155,"&lt;&gt;"),0),0)</f>
        <v/>
      </c>
      <c r="G20" s="40">
        <f>IFERROR(F20-SUMIFS('Booking Commissions'!$AA$6:$AA$155,'Booking Commissions'!$F$6:$F$155,"&gt;="&amp;$B$3,'Booking Commissions'!$F$6:$F$155,"&lt;="&amp;$B$4,'Booking Commissions'!$C$6:$C$155,$A20,'Booking Commissions'!$AD$6:$AD$155,"&lt;&gt;"),0)</f>
        <v/>
      </c>
      <c r="H20" s="40">
        <f>IFERROR(D20-E20,0)</f>
        <v/>
      </c>
      <c r="I20" s="41">
        <f>IFERROR(E20/D20,0)</f>
        <v/>
      </c>
      <c r="T20">
        <f>IFERROR(IF(AND('Booking Commissions'!A20&lt;&gt;"",'Booking Commissions'!F20&gt;=$B$3,'Booking Commissions'!F20&lt;=$B$4,OR($B$5="All Channels",'Booking Commissions'!C20=$B$5),COUNTIF('Channel Terms'!$A$6:$A$105,'Booking Commissions'!C20)=0),1,0),0)</f>
        <v/>
      </c>
    </row>
    <row r="21">
      <c r="A21" s="4" t="inlineStr">
        <is>
          <t>Agoda</t>
        </is>
      </c>
      <c r="B21" s="13">
        <f>IFERROR(IF(OR($B$5="All Channels",$B$5=$A21),COUNTIFS('Booking Commissions'!$F$6:$F$155,"&gt;="&amp;$B$3,'Booking Commissions'!$F$6:$F$155,"&lt;="&amp;$B$4,'Booking Commissions'!$C$6:$C$155,$A21,'Booking Commissions'!$A$6:$A$155,"&lt;&gt;"),0),0)</f>
        <v/>
      </c>
      <c r="C21" s="13">
        <f>IFERROR(IF(OR($B$5="All Channels",$B$5=$A21),SUMIFS('Booking Commissions'!$H$6:$H$155,'Booking Commissions'!$F$6:$F$155,"&gt;="&amp;$B$3,'Booking Commissions'!$F$6:$F$155,"&lt;="&amp;$B$4,'Booking Commissions'!$C$6:$C$155,$A21),0),0)</f>
        <v/>
      </c>
      <c r="D21" s="38">
        <f>IFERROR(IF(OR($B$5="All Channels",$B$5=$A21),SUMIFS('Booking Commissions'!$P$6:$P$155,'Booking Commissions'!$F$6:$F$155,"&gt;="&amp;$B$3,'Booking Commissions'!$F$6:$F$155,"&lt;="&amp;$B$4,'Booking Commissions'!$C$6:$C$155,$A21),0),0)</f>
        <v/>
      </c>
      <c r="E21" s="38">
        <f>IFERROR(IF(OR($B$5="All Channels",$B$5=$A21),SUMIFS('Booking Commissions'!$AA$6:$AA$155,'Booking Commissions'!$F$6:$F$155,"&gt;="&amp;$B$3,'Booking Commissions'!$F$6:$F$155,"&lt;="&amp;$B$4,'Booking Commissions'!$C$6:$C$155,$A21),0),0)</f>
        <v/>
      </c>
      <c r="F21" s="38">
        <f>IFERROR(IF(OR($B$5="All Channels",$B$5=$A21),SUMIFS('Booking Commissions'!$AD$6:$AD$155,'Booking Commissions'!$F$6:$F$155,"&gt;="&amp;$B$3,'Booking Commissions'!$F$6:$F$155,"&lt;="&amp;$B$4,'Booking Commissions'!$C$6:$C$155,$A21,'Booking Commissions'!$AD$6:$AD$155,"&lt;&gt;"),0),0)</f>
        <v/>
      </c>
      <c r="G21" s="38">
        <f>IFERROR(F21-SUMIFS('Booking Commissions'!$AA$6:$AA$155,'Booking Commissions'!$F$6:$F$155,"&gt;="&amp;$B$3,'Booking Commissions'!$F$6:$F$155,"&lt;="&amp;$B$4,'Booking Commissions'!$C$6:$C$155,$A21,'Booking Commissions'!$AD$6:$AD$155,"&lt;&gt;"),0)</f>
        <v/>
      </c>
      <c r="H21" s="38">
        <f>IFERROR(D21-E21,0)</f>
        <v/>
      </c>
      <c r="I21" s="39">
        <f>IFERROR(E21/D21,0)</f>
        <v/>
      </c>
      <c r="T21">
        <f>IFERROR(IF(AND('Booking Commissions'!A21&lt;&gt;"",'Booking Commissions'!F21&gt;=$B$3,'Booking Commissions'!F21&lt;=$B$4,OR($B$5="All Channels",'Booking Commissions'!C21=$B$5),COUNTIF('Channel Terms'!$A$6:$A$105,'Booking Commissions'!C21)=0),1,0),0)</f>
        <v/>
      </c>
    </row>
    <row r="22">
      <c r="A22" s="4" t="inlineStr">
        <is>
          <t>HotelTonight</t>
        </is>
      </c>
      <c r="B22" s="16">
        <f>IFERROR(IF(OR($B$5="All Channels",$B$5=$A22),COUNTIFS('Booking Commissions'!$F$6:$F$155,"&gt;="&amp;$B$3,'Booking Commissions'!$F$6:$F$155,"&lt;="&amp;$B$4,'Booking Commissions'!$C$6:$C$155,$A22,'Booking Commissions'!$A$6:$A$155,"&lt;&gt;"),0),0)</f>
        <v/>
      </c>
      <c r="C22" s="16">
        <f>IFERROR(IF(OR($B$5="All Channels",$B$5=$A22),SUMIFS('Booking Commissions'!$H$6:$H$155,'Booking Commissions'!$F$6:$F$155,"&gt;="&amp;$B$3,'Booking Commissions'!$F$6:$F$155,"&lt;="&amp;$B$4,'Booking Commissions'!$C$6:$C$155,$A22),0),0)</f>
        <v/>
      </c>
      <c r="D22" s="40">
        <f>IFERROR(IF(OR($B$5="All Channels",$B$5=$A22),SUMIFS('Booking Commissions'!$P$6:$P$155,'Booking Commissions'!$F$6:$F$155,"&gt;="&amp;$B$3,'Booking Commissions'!$F$6:$F$155,"&lt;="&amp;$B$4,'Booking Commissions'!$C$6:$C$155,$A22),0),0)</f>
        <v/>
      </c>
      <c r="E22" s="40">
        <f>IFERROR(IF(OR($B$5="All Channels",$B$5=$A22),SUMIFS('Booking Commissions'!$AA$6:$AA$155,'Booking Commissions'!$F$6:$F$155,"&gt;="&amp;$B$3,'Booking Commissions'!$F$6:$F$155,"&lt;="&amp;$B$4,'Booking Commissions'!$C$6:$C$155,$A22),0),0)</f>
        <v/>
      </c>
      <c r="F22" s="40">
        <f>IFERROR(IF(OR($B$5="All Channels",$B$5=$A22),SUMIFS('Booking Commissions'!$AD$6:$AD$155,'Booking Commissions'!$F$6:$F$155,"&gt;="&amp;$B$3,'Booking Commissions'!$F$6:$F$155,"&lt;="&amp;$B$4,'Booking Commissions'!$C$6:$C$155,$A22,'Booking Commissions'!$AD$6:$AD$155,"&lt;&gt;"),0),0)</f>
        <v/>
      </c>
      <c r="G22" s="40">
        <f>IFERROR(F22-SUMIFS('Booking Commissions'!$AA$6:$AA$155,'Booking Commissions'!$F$6:$F$155,"&gt;="&amp;$B$3,'Booking Commissions'!$F$6:$F$155,"&lt;="&amp;$B$4,'Booking Commissions'!$C$6:$C$155,$A22,'Booking Commissions'!$AD$6:$AD$155,"&lt;&gt;"),0)</f>
        <v/>
      </c>
      <c r="H22" s="40">
        <f>IFERROR(D22-E22,0)</f>
        <v/>
      </c>
      <c r="I22" s="41">
        <f>IFERROR(E22/D22,0)</f>
        <v/>
      </c>
      <c r="T22">
        <f>IFERROR(IF(AND('Booking Commissions'!A22&lt;&gt;"",'Booking Commissions'!F22&gt;=$B$3,'Booking Commissions'!F22&lt;=$B$4,OR($B$5="All Channels",'Booking Commissions'!C22=$B$5),COUNTIF('Channel Terms'!$A$6:$A$105,'Booking Commissions'!C22)=0),1,0),0)</f>
        <v/>
      </c>
    </row>
    <row r="23">
      <c r="A23" s="4" t="inlineStr">
        <is>
          <t>GDS / Travel Agency</t>
        </is>
      </c>
      <c r="B23" s="13">
        <f>IFERROR(IF(OR($B$5="All Channels",$B$5=$A23),COUNTIFS('Booking Commissions'!$F$6:$F$155,"&gt;="&amp;$B$3,'Booking Commissions'!$F$6:$F$155,"&lt;="&amp;$B$4,'Booking Commissions'!$C$6:$C$155,$A23,'Booking Commissions'!$A$6:$A$155,"&lt;&gt;"),0),0)</f>
        <v/>
      </c>
      <c r="C23" s="13">
        <f>IFERROR(IF(OR($B$5="All Channels",$B$5=$A23),SUMIFS('Booking Commissions'!$H$6:$H$155,'Booking Commissions'!$F$6:$F$155,"&gt;="&amp;$B$3,'Booking Commissions'!$F$6:$F$155,"&lt;="&amp;$B$4,'Booking Commissions'!$C$6:$C$155,$A23),0),0)</f>
        <v/>
      </c>
      <c r="D23" s="38">
        <f>IFERROR(IF(OR($B$5="All Channels",$B$5=$A23),SUMIFS('Booking Commissions'!$P$6:$P$155,'Booking Commissions'!$F$6:$F$155,"&gt;="&amp;$B$3,'Booking Commissions'!$F$6:$F$155,"&lt;="&amp;$B$4,'Booking Commissions'!$C$6:$C$155,$A23),0),0)</f>
        <v/>
      </c>
      <c r="E23" s="38">
        <f>IFERROR(IF(OR($B$5="All Channels",$B$5=$A23),SUMIFS('Booking Commissions'!$AA$6:$AA$155,'Booking Commissions'!$F$6:$F$155,"&gt;="&amp;$B$3,'Booking Commissions'!$F$6:$F$155,"&lt;="&amp;$B$4,'Booking Commissions'!$C$6:$C$155,$A23),0),0)</f>
        <v/>
      </c>
      <c r="F23" s="38">
        <f>IFERROR(IF(OR($B$5="All Channels",$B$5=$A23),SUMIFS('Booking Commissions'!$AD$6:$AD$155,'Booking Commissions'!$F$6:$F$155,"&gt;="&amp;$B$3,'Booking Commissions'!$F$6:$F$155,"&lt;="&amp;$B$4,'Booking Commissions'!$C$6:$C$155,$A23,'Booking Commissions'!$AD$6:$AD$155,"&lt;&gt;"),0),0)</f>
        <v/>
      </c>
      <c r="G23" s="38">
        <f>IFERROR(F23-SUMIFS('Booking Commissions'!$AA$6:$AA$155,'Booking Commissions'!$F$6:$F$155,"&gt;="&amp;$B$3,'Booking Commissions'!$F$6:$F$155,"&lt;="&amp;$B$4,'Booking Commissions'!$C$6:$C$155,$A23,'Booking Commissions'!$AD$6:$AD$155,"&lt;&gt;"),0)</f>
        <v/>
      </c>
      <c r="H23" s="38">
        <f>IFERROR(D23-E23,0)</f>
        <v/>
      </c>
      <c r="I23" s="39">
        <f>IFERROR(E23/D23,0)</f>
        <v/>
      </c>
      <c r="T23">
        <f>IFERROR(IF(AND('Booking Commissions'!A23&lt;&gt;"",'Booking Commissions'!F23&gt;=$B$3,'Booking Commissions'!F23&lt;=$B$4,OR($B$5="All Channels",'Booking Commissions'!C23=$B$5),COUNTIF('Channel Terms'!$A$6:$A$105,'Booking Commissions'!C23)=0),1,0),0)</f>
        <v/>
      </c>
    </row>
    <row r="24">
      <c r="A24" s="4" t="inlineStr">
        <is>
          <t>Wholesale Tour Operator</t>
        </is>
      </c>
      <c r="B24" s="16">
        <f>IFERROR(IF(OR($B$5="All Channels",$B$5=$A24),COUNTIFS('Booking Commissions'!$F$6:$F$155,"&gt;="&amp;$B$3,'Booking Commissions'!$F$6:$F$155,"&lt;="&amp;$B$4,'Booking Commissions'!$C$6:$C$155,$A24,'Booking Commissions'!$A$6:$A$155,"&lt;&gt;"),0),0)</f>
        <v/>
      </c>
      <c r="C24" s="16">
        <f>IFERROR(IF(OR($B$5="All Channels",$B$5=$A24),SUMIFS('Booking Commissions'!$H$6:$H$155,'Booking Commissions'!$F$6:$F$155,"&gt;="&amp;$B$3,'Booking Commissions'!$F$6:$F$155,"&lt;="&amp;$B$4,'Booking Commissions'!$C$6:$C$155,$A24),0),0)</f>
        <v/>
      </c>
      <c r="D24" s="40">
        <f>IFERROR(IF(OR($B$5="All Channels",$B$5=$A24),SUMIFS('Booking Commissions'!$P$6:$P$155,'Booking Commissions'!$F$6:$F$155,"&gt;="&amp;$B$3,'Booking Commissions'!$F$6:$F$155,"&lt;="&amp;$B$4,'Booking Commissions'!$C$6:$C$155,$A24),0),0)</f>
        <v/>
      </c>
      <c r="E24" s="40">
        <f>IFERROR(IF(OR($B$5="All Channels",$B$5=$A24),SUMIFS('Booking Commissions'!$AA$6:$AA$155,'Booking Commissions'!$F$6:$F$155,"&gt;="&amp;$B$3,'Booking Commissions'!$F$6:$F$155,"&lt;="&amp;$B$4,'Booking Commissions'!$C$6:$C$155,$A24),0),0)</f>
        <v/>
      </c>
      <c r="F24" s="40">
        <f>IFERROR(IF(OR($B$5="All Channels",$B$5=$A24),SUMIFS('Booking Commissions'!$AD$6:$AD$155,'Booking Commissions'!$F$6:$F$155,"&gt;="&amp;$B$3,'Booking Commissions'!$F$6:$F$155,"&lt;="&amp;$B$4,'Booking Commissions'!$C$6:$C$155,$A24,'Booking Commissions'!$AD$6:$AD$155,"&lt;&gt;"),0),0)</f>
        <v/>
      </c>
      <c r="G24" s="40">
        <f>IFERROR(F24-SUMIFS('Booking Commissions'!$AA$6:$AA$155,'Booking Commissions'!$F$6:$F$155,"&gt;="&amp;$B$3,'Booking Commissions'!$F$6:$F$155,"&lt;="&amp;$B$4,'Booking Commissions'!$C$6:$C$155,$A24,'Booking Commissions'!$AD$6:$AD$155,"&lt;&gt;"),0)</f>
        <v/>
      </c>
      <c r="H24" s="40">
        <f>IFERROR(D24-E24,0)</f>
        <v/>
      </c>
      <c r="I24" s="41">
        <f>IFERROR(E24/D24,0)</f>
        <v/>
      </c>
      <c r="T24">
        <f>IFERROR(IF(AND('Booking Commissions'!A24&lt;&gt;"",'Booking Commissions'!F24&gt;=$B$3,'Booking Commissions'!F24&lt;=$B$4,OR($B$5="All Channels",'Booking Commissions'!C24=$B$5),COUNTIF('Channel Terms'!$A$6:$A$105,'Booking Commissions'!C24)=0),1,0),0)</f>
        <v/>
      </c>
    </row>
    <row r="25">
      <c r="B25">
        <f>""</f>
        <v/>
      </c>
      <c r="C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T25">
        <f>IFERROR(IF(AND('Booking Commissions'!A25&lt;&gt;"",'Booking Commissions'!F25&gt;=$B$3,'Booking Commissions'!F25&lt;=$B$4,OR($B$5="All Channels",'Booking Commissions'!C25=$B$5),COUNTIF('Channel Terms'!$A$6:$A$105,'Booking Commissions'!C25)=0),1,0),0)</f>
        <v/>
      </c>
    </row>
    <row r="26">
      <c r="B26">
        <f>""</f>
        <v/>
      </c>
      <c r="C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T26">
        <f>IFERROR(IF(AND('Booking Commissions'!A26&lt;&gt;"",'Booking Commissions'!F26&gt;=$B$3,'Booking Commissions'!F26&lt;=$B$4,OR($B$5="All Channels",'Booking Commissions'!C26=$B$5),COUNTIF('Channel Terms'!$A$6:$A$105,'Booking Commissions'!C26)=0),1,0),0)</f>
        <v/>
      </c>
    </row>
    <row r="27">
      <c r="A27" s="3" t="inlineStr">
        <is>
          <t>Operational Alerts</t>
        </is>
      </c>
      <c r="B27" s="3">
        <f>""</f>
        <v/>
      </c>
      <c r="C27" s="3">
        <f>""</f>
        <v/>
      </c>
      <c r="D27" s="3" t="n"/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T27">
        <f>IFERROR(IF(AND('Booking Commissions'!A27&lt;&gt;"",'Booking Commissions'!F27&gt;=$B$3,'Booking Commissions'!F27&lt;=$B$4,OR($B$5="All Channels",'Booking Commissions'!C27=$B$5),COUNTIF('Channel Terms'!$A$6:$A$105,'Booking Commissions'!C27)=0),1,0),0)</f>
        <v/>
      </c>
    </row>
    <row r="28">
      <c r="A28" s="4" t="inlineStr">
        <is>
          <t>End date before start date</t>
        </is>
      </c>
      <c r="B28" s="16">
        <f>""</f>
        <v/>
      </c>
      <c r="C28" s="16">
        <f>""</f>
        <v/>
      </c>
      <c r="D28" s="19">
        <f>IFERROR(IF($B$4&lt;$B$3,1,"OK"),"OK")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T28">
        <f>IFERROR(IF(AND('Booking Commissions'!A28&lt;&gt;"",'Booking Commissions'!F28&gt;=$B$3,'Booking Commissions'!F28&lt;=$B$4,OR($B$5="All Channels",'Booking Commissions'!C28=$B$5),COUNTIF('Channel Terms'!$A$6:$A$105,'Booking Commissions'!C28)=0),1,0),0)</f>
        <v/>
      </c>
    </row>
    <row r="29">
      <c r="A29" s="4" t="inlineStr">
        <is>
          <t>Unknown channel records</t>
        </is>
      </c>
      <c r="B29" s="16">
        <f>""</f>
        <v/>
      </c>
      <c r="C29" s="16">
        <f>""</f>
        <v/>
      </c>
      <c r="D29" s="19">
        <f>IFERROR(IF(SUM($T$6:$T$155)=0,"OK",SUM($T$6:$T$155)),"OK")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T29">
        <f>IFERROR(IF(AND('Booking Commissions'!A29&lt;&gt;"",'Booking Commissions'!F29&gt;=$B$3,'Booking Commissions'!F29&lt;=$B$4,OR($B$5="All Channels",'Booking Commissions'!C29=$B$5),COUNTIF('Channel Terms'!$A$6:$A$105,'Booking Commissions'!C29)=0),1,0),0)</f>
        <v/>
      </c>
    </row>
    <row r="30">
      <c r="A30" s="4" t="inlineStr">
        <is>
          <t>Missing confirmation numbers</t>
        </is>
      </c>
      <c r="B30" s="16">
        <f>""</f>
        <v/>
      </c>
      <c r="C30" s="16">
        <f>""</f>
        <v/>
      </c>
      <c r="D30" s="19">
        <f>IFERROR(IF(IF($B$5="All Channels",COUNTIFS('Booking Commissions'!$F$6:$F$155,"&gt;="&amp;$B$3,'Booking Commissions'!$F$6:$F$155,"&lt;="&amp;$B$4,'Booking Commissions'!$D$6:$D$155,"",'Booking Commissions'!$A$6:$A$155,"&lt;&gt;"),COUNTIFS('Booking Commissions'!$F$6:$F$155,"&gt;="&amp;$B$3,'Booking Commissions'!$F$6:$F$155,"&lt;="&amp;$B$4,'Booking Commissions'!$D$6:$D$155,"",'Booking Commissions'!$A$6:$A$155,"&lt;&gt;",'Booking Commissions'!$C$6:$C$155,$B$5))=0,"OK",IF($B$5="All Channels",COUNTIFS('Booking Commissions'!$F$6:$F$155,"&gt;="&amp;$B$3,'Booking Commissions'!$F$6:$F$155,"&lt;="&amp;$B$4,'Booking Commissions'!$D$6:$D$155,"",'Booking Commissions'!$A$6:$A$155,"&lt;&gt;"),COUNTIFS('Booking Commissions'!$F$6:$F$155,"&gt;="&amp;$B$3,'Booking Commissions'!$F$6:$F$155,"&lt;="&amp;$B$4,'Booking Commissions'!$D$6:$D$155,"",'Booking Commissions'!$A$6:$A$155,"&lt;&gt;",'Booking Commissions'!$C$6:$C$155,$B$5))),"OK")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T30">
        <f>IFERROR(IF(AND('Booking Commissions'!A30&lt;&gt;"",'Booking Commissions'!F30&gt;=$B$3,'Booking Commissions'!F30&lt;=$B$4,OR($B$5="All Channels",'Booking Commissions'!C30=$B$5),COUNTIF('Channel Terms'!$A$6:$A$105,'Booking Commissions'!C30)=0),1,0),0)</f>
        <v/>
      </c>
    </row>
    <row r="31">
      <c r="A31" s="4" t="inlineStr">
        <is>
          <t>Negative revenue records</t>
        </is>
      </c>
      <c r="B31" s="16">
        <f>""</f>
        <v/>
      </c>
      <c r="C31" s="16">
        <f>""</f>
        <v/>
      </c>
      <c r="D31" s="19">
        <f>IFERROR(IF((IF($B$5="All Channels",COUNTIFS('Booking Commissions'!$F$6:$F$155,"&gt;="&amp;$B$3,'Booking Commissions'!$F$6:$F$155,"&lt;="&amp;$B$4,'Booking Commissions'!$J$6:$J$155,"&lt;0"),COUNTIFS('Booking Commissions'!$F$6:$F$155,"&gt;="&amp;$B$3,'Booking Commissions'!$F$6:$F$155,"&lt;="&amp;$B$4,'Booking Commissions'!$J$6:$J$155,"&lt;0",'Booking Commissions'!$C$6:$C$155,$B$5))+IF($B$5="All Channels",COUNTIFS('Booking Commissions'!$F$6:$F$155,"&gt;="&amp;$B$3,'Booking Commissions'!$F$6:$F$155,"&lt;="&amp;$B$4,'Booking Commissions'!$K$6:$K$155,"&lt;0"),COUNTIFS('Booking Commissions'!$F$6:$F$155,"&gt;="&amp;$B$3,'Booking Commissions'!$F$6:$F$155,"&lt;="&amp;$B$4,'Booking Commissions'!$K$6:$K$155,"&lt;0",'Booking Commissions'!$C$6:$C$155,$B$5))+IF($B$5="All Channels",COUNTIFS('Booking Commissions'!$F$6:$F$155,"&gt;="&amp;$B$3,'Booking Commissions'!$F$6:$F$155,"&lt;="&amp;$B$4,'Booking Commissions'!$M$6:$M$155,"&lt;0"),COUNTIFS('Booking Commissions'!$F$6:$F$155,"&gt;="&amp;$B$3,'Booking Commissions'!$F$6:$F$155,"&lt;="&amp;$B$4,'Booking Commissions'!$M$6:$M$155,"&lt;0",'Booking Commissions'!$C$6:$C$155,$B$5))+IF($B$5="All Channels",COUNTIFS('Booking Commissions'!$F$6:$F$155,"&gt;="&amp;$B$3,'Booking Commissions'!$F$6:$F$155,"&lt;="&amp;$B$4,'Booking Commissions'!$N$6:$N$155,"&lt;0"),COUNTIFS('Booking Commissions'!$F$6:$F$155,"&gt;="&amp;$B$3,'Booking Commissions'!$F$6:$F$155,"&lt;="&amp;$B$4,'Booking Commissions'!$N$6:$N$155,"&lt;0",'Booking Commissions'!$C$6:$C$155,$B$5))+IF($B$5="All Channels",COUNTIFS('Booking Commissions'!$F$6:$F$155,"&gt;="&amp;$B$3,'Booking Commissions'!$F$6:$F$155,"&lt;="&amp;$B$4,'Booking Commissions'!$O$6:$O$155,"&lt;0"),COUNTIFS('Booking Commissions'!$F$6:$F$155,"&gt;="&amp;$B$3,'Booking Commissions'!$F$6:$F$155,"&lt;="&amp;$B$4,'Booking Commissions'!$O$6:$O$155,"&lt;0",'Booking Commissions'!$C$6:$C$155,$B$5)))=0,"OK",(IF($B$5="All Channels",COUNTIFS('Booking Commissions'!$F$6:$F$155,"&gt;="&amp;$B$3,'Booking Commissions'!$F$6:$F$155,"&lt;="&amp;$B$4,'Booking Commissions'!$J$6:$J$155,"&lt;0"),COUNTIFS('Booking Commissions'!$F$6:$F$155,"&gt;="&amp;$B$3,'Booking Commissions'!$F$6:$F$155,"&lt;="&amp;$B$4,'Booking Commissions'!$J$6:$J$155,"&lt;0",'Booking Commissions'!$C$6:$C$155,$B$5))+IF($B$5="All Channels",COUNTIFS('Booking Commissions'!$F$6:$F$155,"&gt;="&amp;$B$3,'Booking Commissions'!$F$6:$F$155,"&lt;="&amp;$B$4,'Booking Commissions'!$K$6:$K$155,"&lt;0"),COUNTIFS('Booking Commissions'!$F$6:$F$155,"&gt;="&amp;$B$3,'Booking Commissions'!$F$6:$F$155,"&lt;="&amp;$B$4,'Booking Commissions'!$K$6:$K$155,"&lt;0",'Booking Commissions'!$C$6:$C$155,$B$5))+IF($B$5="All Channels",COUNTIFS('Booking Commissions'!$F$6:$F$155,"&gt;="&amp;$B$3,'Booking Commissions'!$F$6:$F$155,"&lt;="&amp;$B$4,'Booking Commissions'!$M$6:$M$155,"&lt;0"),COUNTIFS('Booking Commissions'!$F$6:$F$155,"&gt;="&amp;$B$3,'Booking Commissions'!$F$6:$F$155,"&lt;="&amp;$B$4,'Booking Commissions'!$M$6:$M$155,"&lt;0",'Booking Commissions'!$C$6:$C$155,$B$5))+IF($B$5="All Channels",COUNTIFS('Booking Commissions'!$F$6:$F$155,"&gt;="&amp;$B$3,'Booking Commissions'!$F$6:$F$155,"&lt;="&amp;$B$4,'Booking Commissions'!$N$6:$N$155,"&lt;0"),COUNTIFS('Booking Commissions'!$F$6:$F$155,"&gt;="&amp;$B$3,'Booking Commissions'!$F$6:$F$155,"&lt;="&amp;$B$4,'Booking Commissions'!$N$6:$N$155,"&lt;0",'Booking Commissions'!$C$6:$C$155,$B$5))+IF($B$5="All Channels",COUNTIFS('Booking Commissions'!$F$6:$F$155,"&gt;="&amp;$B$3,'Booking Commissions'!$F$6:$F$155,"&lt;="&amp;$B$4,'Booking Commissions'!$O$6:$O$155,"&lt;0"),COUNTIFS('Booking Commissions'!$F$6:$F$155,"&gt;="&amp;$B$3,'Booking Commissions'!$F$6:$F$155,"&lt;="&amp;$B$4,'Booking Commissions'!$O$6:$O$155,"&lt;0",'Booking Commissions'!$C$6:$C$155,$B$5)))),"OK")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T31">
        <f>IFERROR(IF(AND('Booking Commissions'!A31&lt;&gt;"",'Booking Commissions'!F31&gt;=$B$3,'Booking Commissions'!F31&lt;=$B$4,OR($B$5="All Channels",'Booking Commissions'!C31=$B$5),COUNTIF('Channel Terms'!$A$6:$A$105,'Booking Commissions'!C31)=0),1,0),0)</f>
        <v/>
      </c>
    </row>
    <row r="32">
      <c r="A32" s="4" t="inlineStr">
        <is>
          <t>Actual cost entered without a settlement date</t>
        </is>
      </c>
      <c r="B32" s="16">
        <f>""</f>
        <v/>
      </c>
      <c r="C32" s="16">
        <f>""</f>
        <v/>
      </c>
      <c r="D32" s="19">
        <f>IFERROR(IF(IF($B$5="All Channels",COUNTIFS('Booking Commissions'!$F$6:$F$155,"&gt;="&amp;$B$3,'Booking Commissions'!$F$6:$F$155,"&lt;="&amp;$B$4,'Booking Commissions'!$AD$6:$AD$155,"&lt;&gt;",'Booking Commissions'!$AE$6:$AE$155,""),COUNTIFS('Booking Commissions'!$F$6:$F$155,"&gt;="&amp;$B$3,'Booking Commissions'!$F$6:$F$155,"&lt;="&amp;$B$4,'Booking Commissions'!$AD$6:$AD$155,"&lt;&gt;",'Booking Commissions'!$AE$6:$AE$155,"",'Booking Commissions'!$C$6:$C$155,$B$5))=0,"OK",IF($B$5="All Channels",COUNTIFS('Booking Commissions'!$F$6:$F$155,"&gt;="&amp;$B$3,'Booking Commissions'!$F$6:$F$155,"&lt;="&amp;$B$4,'Booking Commissions'!$AD$6:$AD$155,"&lt;&gt;",'Booking Commissions'!$AE$6:$AE$155,""),COUNTIFS('Booking Commissions'!$F$6:$F$155,"&gt;="&amp;$B$3,'Booking Commissions'!$F$6:$F$155,"&lt;="&amp;$B$4,'Booking Commissions'!$AD$6:$AD$155,"&lt;&gt;",'Booking Commissions'!$AE$6:$AE$155,"",'Booking Commissions'!$C$6:$C$155,$B$5))),"OK")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T32">
        <f>IFERROR(IF(AND('Booking Commissions'!A32&lt;&gt;"",'Booking Commissions'!F32&gt;=$B$3,'Booking Commissions'!F32&lt;=$B$4,OR($B$5="All Channels",'Booking Commissions'!C32=$B$5),COUNTIF('Channel Terms'!$A$6:$A$105,'Booking Commissions'!C32)=0),1,0),0)</f>
        <v/>
      </c>
    </row>
    <row r="33">
      <c r="A33" s="4" t="inlineStr">
        <is>
          <t>Settlement date entered without an actual cost</t>
        </is>
      </c>
      <c r="B33" s="16">
        <f>""</f>
        <v/>
      </c>
      <c r="C33" s="16">
        <f>""</f>
        <v/>
      </c>
      <c r="D33" s="19">
        <f>IFERROR(IF(IF($B$5="All Channels",COUNTIFS('Booking Commissions'!$F$6:$F$155,"&gt;="&amp;$B$3,'Booking Commissions'!$F$6:$F$155,"&lt;="&amp;$B$4,'Booking Commissions'!$AE$6:$AE$155,"&lt;&gt;",'Booking Commissions'!$AD$6:$AD$155,""),COUNTIFS('Booking Commissions'!$F$6:$F$155,"&gt;="&amp;$B$3,'Booking Commissions'!$F$6:$F$155,"&lt;="&amp;$B$4,'Booking Commissions'!$AE$6:$AE$155,"&lt;&gt;",'Booking Commissions'!$AD$6:$AD$155,"",'Booking Commissions'!$C$6:$C$155,$B$5))=0,"OK",IF($B$5="All Channels",COUNTIFS('Booking Commissions'!$F$6:$F$155,"&gt;="&amp;$B$3,'Booking Commissions'!$F$6:$F$155,"&lt;="&amp;$B$4,'Booking Commissions'!$AE$6:$AE$155,"&lt;&gt;",'Booking Commissions'!$AD$6:$AD$155,""),COUNTIFS('Booking Commissions'!$F$6:$F$155,"&gt;="&amp;$B$3,'Booking Commissions'!$F$6:$F$155,"&lt;="&amp;$B$4,'Booking Commissions'!$AE$6:$AE$155,"&lt;&gt;",'Booking Commissions'!$AD$6:$AD$155,"",'Booking Commissions'!$C$6:$C$155,$B$5))),"OK")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T33">
        <f>IFERROR(IF(AND('Booking Commissions'!A33&lt;&gt;"",'Booking Commissions'!F33&gt;=$B$3,'Booking Commissions'!F33&lt;=$B$4,OR($B$5="All Channels",'Booking Commissions'!C33=$B$5),COUNTIF('Channel Terms'!$A$6:$A$105,'Booking Commissions'!C33)=0),1,0),0)</f>
        <v/>
      </c>
    </row>
    <row r="34">
      <c r="A34" s="4" t="inlineStr">
        <is>
          <t>Commission variance over the selected threshold</t>
        </is>
      </c>
      <c r="B34" s="16">
        <f>""</f>
        <v/>
      </c>
      <c r="C34" s="16">
        <f>""</f>
        <v/>
      </c>
      <c r="D34" s="19">
        <f>IFERROR(IF((IF($B$5="All Channels",COUNTIFS('Booking Commissions'!$F$6:$F$155,"&gt;="&amp;$B$3,'Booking Commissions'!$F$6:$F$155,"&lt;="&amp;$B$4,'Booking Commissions'!$AF$6:$AF$155,"&gt;"&amp;$B$6),COUNTIFS('Booking Commissions'!$F$6:$F$155,"&gt;="&amp;$B$3,'Booking Commissions'!$F$6:$F$155,"&lt;="&amp;$B$4,'Booking Commissions'!$AF$6:$AF$155,"&gt;"&amp;$B$6,'Booking Commissions'!$C$6:$C$155,$B$5))+IF($B$5="All Channels",COUNTIFS('Booking Commissions'!$F$6:$F$155,"&gt;="&amp;$B$3,'Booking Commissions'!$F$6:$F$155,"&lt;="&amp;$B$4,'Booking Commissions'!$AF$6:$AF$155,"&lt;"&amp;(0-$B$6)),COUNTIFS('Booking Commissions'!$F$6:$F$155,"&gt;="&amp;$B$3,'Booking Commissions'!$F$6:$F$155,"&lt;="&amp;$B$4,'Booking Commissions'!$AF$6:$AF$155,"&lt;"&amp;(0-$B$6),'Booking Commissions'!$C$6:$C$155,$B$5)))=0,"OK",(IF($B$5="All Channels",COUNTIFS('Booking Commissions'!$F$6:$F$155,"&gt;="&amp;$B$3,'Booking Commissions'!$F$6:$F$155,"&lt;="&amp;$B$4,'Booking Commissions'!$AF$6:$AF$155,"&gt;"&amp;$B$6),COUNTIFS('Booking Commissions'!$F$6:$F$155,"&gt;="&amp;$B$3,'Booking Commissions'!$F$6:$F$155,"&lt;="&amp;$B$4,'Booking Commissions'!$AF$6:$AF$155,"&gt;"&amp;$B$6,'Booking Commissions'!$C$6:$C$155,$B$5))+IF($B$5="All Channels",COUNTIFS('Booking Commissions'!$F$6:$F$155,"&gt;="&amp;$B$3,'Booking Commissions'!$F$6:$F$155,"&lt;="&amp;$B$4,'Booking Commissions'!$AF$6:$AF$155,"&lt;"&amp;(0-$B$6)),COUNTIFS('Booking Commissions'!$F$6:$F$155,"&gt;="&amp;$B$3,'Booking Commissions'!$F$6:$F$155,"&lt;="&amp;$B$4,'Booking Commissions'!$AF$6:$AF$155,"&lt;"&amp;(0-$B$6),'Booking Commissions'!$C$6:$C$155,$B$5)))),"OK")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T34">
        <f>IFERROR(IF(AND('Booking Commissions'!A34&lt;&gt;"",'Booking Commissions'!F34&gt;=$B$3,'Booking Commissions'!F34&lt;=$B$4,OR($B$5="All Channels",'Booking Commissions'!C34=$B$5),COUNTIF('Channel Terms'!$A$6:$A$105,'Booking Commissions'!C34)=0),1,0),0)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T35">
        <f>IFERROR(IF(AND('Booking Commissions'!A35&lt;&gt;"",'Booking Commissions'!F35&gt;=$B$3,'Booking Commissions'!F35&lt;=$B$4,OR($B$5="All Channels",'Booking Commissions'!C35=$B$5),COUNTIF('Channel Terms'!$A$6:$A$105,'Booking Commissions'!C35)=0),1,0),0)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T36">
        <f>IFERROR(IF(AND('Booking Commissions'!A36&lt;&gt;"",'Booking Commissions'!F36&gt;=$B$3,'Booking Commissions'!F36&lt;=$B$4,OR($B$5="All Channels",'Booking Commissions'!C36=$B$5),COUNTIF('Channel Terms'!$A$6:$A$105,'Booking Commissions'!C36)=0),1,0),0)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T37">
        <f>IFERROR(IF(AND('Booking Commissions'!A37&lt;&gt;"",'Booking Commissions'!F37&gt;=$B$3,'Booking Commissions'!F37&lt;=$B$4,OR($B$5="All Channels",'Booking Commissions'!C37=$B$5),COUNTIF('Channel Terms'!$A$6:$A$105,'Booking Commissions'!C37)=0),1,0),0)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T38">
        <f>IFERROR(IF(AND('Booking Commissions'!A38&lt;&gt;"",'Booking Commissions'!F38&gt;=$B$3,'Booking Commissions'!F38&lt;=$B$4,OR($B$5="All Channels",'Booking Commissions'!C38=$B$5),COUNTIF('Channel Terms'!$A$6:$A$105,'Booking Commissions'!C38)=0),1,0),0)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T39">
        <f>IFERROR(IF(AND('Booking Commissions'!A39&lt;&gt;"",'Booking Commissions'!F39&gt;=$B$3,'Booking Commissions'!F39&lt;=$B$4,OR($B$5="All Channels",'Booking Commissions'!C39=$B$5),COUNTIF('Channel Terms'!$A$6:$A$105,'Booking Commissions'!C39)=0),1,0),0)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T40">
        <f>IFERROR(IF(AND('Booking Commissions'!A40&lt;&gt;"",'Booking Commissions'!F40&gt;=$B$3,'Booking Commissions'!F40&lt;=$B$4,OR($B$5="All Channels",'Booking Commissions'!C40=$B$5),COUNTIF('Channel Terms'!$A$6:$A$105,'Booking Commissions'!C40)=0),1,0),0)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T41">
        <f>IFERROR(IF(AND('Booking Commissions'!A41&lt;&gt;"",'Booking Commissions'!F41&gt;=$B$3,'Booking Commissions'!F41&lt;=$B$4,OR($B$5="All Channels",'Booking Commissions'!C41=$B$5),COUNTIF('Channel Terms'!$A$6:$A$105,'Booking Commissions'!C41)=0),1,0),0)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T42">
        <f>IFERROR(IF(AND('Booking Commissions'!A42&lt;&gt;"",'Booking Commissions'!F42&gt;=$B$3,'Booking Commissions'!F42&lt;=$B$4,OR($B$5="All Channels",'Booking Commissions'!C42=$B$5),COUNTIF('Channel Terms'!$A$6:$A$105,'Booking Commissions'!C42)=0),1,0),0)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T43">
        <f>IFERROR(IF(AND('Booking Commissions'!A43&lt;&gt;"",'Booking Commissions'!F43&gt;=$B$3,'Booking Commissions'!F43&lt;=$B$4,OR($B$5="All Channels",'Booking Commissions'!C43=$B$5),COUNTIF('Channel Terms'!$A$6:$A$105,'Booking Commissions'!C43)=0),1,0),0)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T44">
        <f>IFERROR(IF(AND('Booking Commissions'!A44&lt;&gt;"",'Booking Commissions'!F44&gt;=$B$3,'Booking Commissions'!F44&lt;=$B$4,OR($B$5="All Channels",'Booking Commissions'!C44=$B$5),COUNTIF('Channel Terms'!$A$6:$A$105,'Booking Commissions'!C44)=0),1,0),0)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T45">
        <f>IFERROR(IF(AND('Booking Commissions'!A45&lt;&gt;"",'Booking Commissions'!F45&gt;=$B$3,'Booking Commissions'!F45&lt;=$B$4,OR($B$5="All Channels",'Booking Commissions'!C45=$B$5),COUNTIF('Channel Terms'!$A$6:$A$105,'Booking Commissions'!C45)=0),1,0),0)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T46">
        <f>IFERROR(IF(AND('Booking Commissions'!A46&lt;&gt;"",'Booking Commissions'!F46&gt;=$B$3,'Booking Commissions'!F46&lt;=$B$4,OR($B$5="All Channels",'Booking Commissions'!C46=$B$5),COUNTIF('Channel Terms'!$A$6:$A$105,'Booking Commissions'!C46)=0),1,0),0)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T47">
        <f>IFERROR(IF(AND('Booking Commissions'!A47&lt;&gt;"",'Booking Commissions'!F47&gt;=$B$3,'Booking Commissions'!F47&lt;=$B$4,OR($B$5="All Channels",'Booking Commissions'!C47=$B$5),COUNTIF('Channel Terms'!$A$6:$A$105,'Booking Commissions'!C47)=0),1,0),0)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T48">
        <f>IFERROR(IF(AND('Booking Commissions'!A48&lt;&gt;"",'Booking Commissions'!F48&gt;=$B$3,'Booking Commissions'!F48&lt;=$B$4,OR($B$5="All Channels",'Booking Commissions'!C48=$B$5),COUNTIF('Channel Terms'!$A$6:$A$105,'Booking Commissions'!C48)=0),1,0),0)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T49">
        <f>IFERROR(IF(AND('Booking Commissions'!A49&lt;&gt;"",'Booking Commissions'!F49&gt;=$B$3,'Booking Commissions'!F49&lt;=$B$4,OR($B$5="All Channels",'Booking Commissions'!C49=$B$5),COUNTIF('Channel Terms'!$A$6:$A$105,'Booking Commissions'!C49)=0),1,0),0)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T50">
        <f>IFERROR(IF(AND('Booking Commissions'!A50&lt;&gt;"",'Booking Commissions'!F50&gt;=$B$3,'Booking Commissions'!F50&lt;=$B$4,OR($B$5="All Channels",'Booking Commissions'!C50=$B$5),COUNTIF('Channel Terms'!$A$6:$A$105,'Booking Commissions'!C50)=0),1,0),0)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T51">
        <f>IFERROR(IF(AND('Booking Commissions'!A51&lt;&gt;"",'Booking Commissions'!F51&gt;=$B$3,'Booking Commissions'!F51&lt;=$B$4,OR($B$5="All Channels",'Booking Commissions'!C51=$B$5),COUNTIF('Channel Terms'!$A$6:$A$105,'Booking Commissions'!C51)=0),1,0),0)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T52">
        <f>IFERROR(IF(AND('Booking Commissions'!A52&lt;&gt;"",'Booking Commissions'!F52&gt;=$B$3,'Booking Commissions'!F52&lt;=$B$4,OR($B$5="All Channels",'Booking Commissions'!C52=$B$5),COUNTIF('Channel Terms'!$A$6:$A$105,'Booking Commissions'!C52)=0),1,0),0)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T53">
        <f>IFERROR(IF(AND('Booking Commissions'!A53&lt;&gt;"",'Booking Commissions'!F53&gt;=$B$3,'Booking Commissions'!F53&lt;=$B$4,OR($B$5="All Channels",'Booking Commissions'!C53=$B$5),COUNTIF('Channel Terms'!$A$6:$A$105,'Booking Commissions'!C53)=0),1,0),0)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T54">
        <f>IFERROR(IF(AND('Booking Commissions'!A54&lt;&gt;"",'Booking Commissions'!F54&gt;=$B$3,'Booking Commissions'!F54&lt;=$B$4,OR($B$5="All Channels",'Booking Commissions'!C54=$B$5),COUNTIF('Channel Terms'!$A$6:$A$105,'Booking Commissions'!C54)=0),1,0),0)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T55">
        <f>IFERROR(IF(AND('Booking Commissions'!A55&lt;&gt;"",'Booking Commissions'!F55&gt;=$B$3,'Booking Commissions'!F55&lt;=$B$4,OR($B$5="All Channels",'Booking Commissions'!C55=$B$5),COUNTIF('Channel Terms'!$A$6:$A$105,'Booking Commissions'!C55)=0),1,0),0)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T56">
        <f>IFERROR(IF(AND('Booking Commissions'!A56&lt;&gt;"",'Booking Commissions'!F56&gt;=$B$3,'Booking Commissions'!F56&lt;=$B$4,OR($B$5="All Channels",'Booking Commissions'!C56=$B$5),COUNTIF('Channel Terms'!$A$6:$A$105,'Booking Commissions'!C56)=0),1,0),0)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T57">
        <f>IFERROR(IF(AND('Booking Commissions'!A57&lt;&gt;"",'Booking Commissions'!F57&gt;=$B$3,'Booking Commissions'!F57&lt;=$B$4,OR($B$5="All Channels",'Booking Commissions'!C57=$B$5),COUNTIF('Channel Terms'!$A$6:$A$105,'Booking Commissions'!C57)=0),1,0),0)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T58">
        <f>IFERROR(IF(AND('Booking Commissions'!A58&lt;&gt;"",'Booking Commissions'!F58&gt;=$B$3,'Booking Commissions'!F58&lt;=$B$4,OR($B$5="All Channels",'Booking Commissions'!C58=$B$5),COUNTIF('Channel Terms'!$A$6:$A$105,'Booking Commissions'!C58)=0),1,0),0)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T59">
        <f>IFERROR(IF(AND('Booking Commissions'!A59&lt;&gt;"",'Booking Commissions'!F59&gt;=$B$3,'Booking Commissions'!F59&lt;=$B$4,OR($B$5="All Channels",'Booking Commissions'!C59=$B$5),COUNTIF('Channel Terms'!$A$6:$A$105,'Booking Commissions'!C59)=0),1,0),0)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T60">
        <f>IFERROR(IF(AND('Booking Commissions'!A60&lt;&gt;"",'Booking Commissions'!F60&gt;=$B$3,'Booking Commissions'!F60&lt;=$B$4,OR($B$5="All Channels",'Booking Commissions'!C60=$B$5),COUNTIF('Channel Terms'!$A$6:$A$105,'Booking Commissions'!C60)=0),1,0),0)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T61">
        <f>IFERROR(IF(AND('Booking Commissions'!A61&lt;&gt;"",'Booking Commissions'!F61&gt;=$B$3,'Booking Commissions'!F61&lt;=$B$4,OR($B$5="All Channels",'Booking Commissions'!C61=$B$5),COUNTIF('Channel Terms'!$A$6:$A$105,'Booking Commissions'!C61)=0),1,0),0)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T62">
        <f>IFERROR(IF(AND('Booking Commissions'!A62&lt;&gt;"",'Booking Commissions'!F62&gt;=$B$3,'Booking Commissions'!F62&lt;=$B$4,OR($B$5="All Channels",'Booking Commissions'!C62=$B$5),COUNTIF('Channel Terms'!$A$6:$A$105,'Booking Commissions'!C62)=0),1,0),0)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T63">
        <f>IFERROR(IF(AND('Booking Commissions'!A63&lt;&gt;"",'Booking Commissions'!F63&gt;=$B$3,'Booking Commissions'!F63&lt;=$B$4,OR($B$5="All Channels",'Booking Commissions'!C63=$B$5),COUNTIF('Channel Terms'!$A$6:$A$105,'Booking Commissions'!C63)=0),1,0),0)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T64">
        <f>IFERROR(IF(AND('Booking Commissions'!A64&lt;&gt;"",'Booking Commissions'!F64&gt;=$B$3,'Booking Commissions'!F64&lt;=$B$4,OR($B$5="All Channels",'Booking Commissions'!C64=$B$5),COUNTIF('Channel Terms'!$A$6:$A$105,'Booking Commissions'!C64)=0),1,0),0)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T65">
        <f>IFERROR(IF(AND('Booking Commissions'!A65&lt;&gt;"",'Booking Commissions'!F65&gt;=$B$3,'Booking Commissions'!F65&lt;=$B$4,OR($B$5="All Channels",'Booking Commissions'!C65=$B$5),COUNTIF('Channel Terms'!$A$6:$A$105,'Booking Commissions'!C65)=0),1,0),0)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T66">
        <f>IFERROR(IF(AND('Booking Commissions'!A66&lt;&gt;"",'Booking Commissions'!F66&gt;=$B$3,'Booking Commissions'!F66&lt;=$B$4,OR($B$5="All Channels",'Booking Commissions'!C66=$B$5),COUNTIF('Channel Terms'!$A$6:$A$105,'Booking Commissions'!C66)=0),1,0),0)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T67">
        <f>IFERROR(IF(AND('Booking Commissions'!A67&lt;&gt;"",'Booking Commissions'!F67&gt;=$B$3,'Booking Commissions'!F67&lt;=$B$4,OR($B$5="All Channels",'Booking Commissions'!C67=$B$5),COUNTIF('Channel Terms'!$A$6:$A$105,'Booking Commissions'!C67)=0),1,0),0)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T68">
        <f>IFERROR(IF(AND('Booking Commissions'!A68&lt;&gt;"",'Booking Commissions'!F68&gt;=$B$3,'Booking Commissions'!F68&lt;=$B$4,OR($B$5="All Channels",'Booking Commissions'!C68=$B$5),COUNTIF('Channel Terms'!$A$6:$A$105,'Booking Commissions'!C68)=0),1,0),0)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T69">
        <f>IFERROR(IF(AND('Booking Commissions'!A69&lt;&gt;"",'Booking Commissions'!F69&gt;=$B$3,'Booking Commissions'!F69&lt;=$B$4,OR($B$5="All Channels",'Booking Commissions'!C69=$B$5),COUNTIF('Channel Terms'!$A$6:$A$105,'Booking Commissions'!C69)=0),1,0),0)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T70">
        <f>IFERROR(IF(AND('Booking Commissions'!A70&lt;&gt;"",'Booking Commissions'!F70&gt;=$B$3,'Booking Commissions'!F70&lt;=$B$4,OR($B$5="All Channels",'Booking Commissions'!C70=$B$5),COUNTIF('Channel Terms'!$A$6:$A$105,'Booking Commissions'!C70)=0),1,0),0)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T71">
        <f>IFERROR(IF(AND('Booking Commissions'!A71&lt;&gt;"",'Booking Commissions'!F71&gt;=$B$3,'Booking Commissions'!F71&lt;=$B$4,OR($B$5="All Channels",'Booking Commissions'!C71=$B$5),COUNTIF('Channel Terms'!$A$6:$A$105,'Booking Commissions'!C71)=0),1,0),0)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T72">
        <f>IFERROR(IF(AND('Booking Commissions'!A72&lt;&gt;"",'Booking Commissions'!F72&gt;=$B$3,'Booking Commissions'!F72&lt;=$B$4,OR($B$5="All Channels",'Booking Commissions'!C72=$B$5),COUNTIF('Channel Terms'!$A$6:$A$105,'Booking Commissions'!C72)=0),1,0),0)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T73">
        <f>IFERROR(IF(AND('Booking Commissions'!A73&lt;&gt;"",'Booking Commissions'!F73&gt;=$B$3,'Booking Commissions'!F73&lt;=$B$4,OR($B$5="All Channels",'Booking Commissions'!C73=$B$5),COUNTIF('Channel Terms'!$A$6:$A$105,'Booking Commissions'!C73)=0),1,0),0)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T74">
        <f>IFERROR(IF(AND('Booking Commissions'!A74&lt;&gt;"",'Booking Commissions'!F74&gt;=$B$3,'Booking Commissions'!F74&lt;=$B$4,OR($B$5="All Channels",'Booking Commissions'!C74=$B$5),COUNTIF('Channel Terms'!$A$6:$A$105,'Booking Commissions'!C74)=0),1,0),0)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T75">
        <f>IFERROR(IF(AND('Booking Commissions'!A75&lt;&gt;"",'Booking Commissions'!F75&gt;=$B$3,'Booking Commissions'!F75&lt;=$B$4,OR($B$5="All Channels",'Booking Commissions'!C75=$B$5),COUNTIF('Channel Terms'!$A$6:$A$105,'Booking Commissions'!C75)=0),1,0),0)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T76">
        <f>IFERROR(IF(AND('Booking Commissions'!A76&lt;&gt;"",'Booking Commissions'!F76&gt;=$B$3,'Booking Commissions'!F76&lt;=$B$4,OR($B$5="All Channels",'Booking Commissions'!C76=$B$5),COUNTIF('Channel Terms'!$A$6:$A$105,'Booking Commissions'!C76)=0),1,0),0)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T77">
        <f>IFERROR(IF(AND('Booking Commissions'!A77&lt;&gt;"",'Booking Commissions'!F77&gt;=$B$3,'Booking Commissions'!F77&lt;=$B$4,OR($B$5="All Channels",'Booking Commissions'!C77=$B$5),COUNTIF('Channel Terms'!$A$6:$A$105,'Booking Commissions'!C77)=0),1,0),0)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T78">
        <f>IFERROR(IF(AND('Booking Commissions'!A78&lt;&gt;"",'Booking Commissions'!F78&gt;=$B$3,'Booking Commissions'!F78&lt;=$B$4,OR($B$5="All Channels",'Booking Commissions'!C78=$B$5),COUNTIF('Channel Terms'!$A$6:$A$105,'Booking Commissions'!C78)=0),1,0),0)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T79">
        <f>IFERROR(IF(AND('Booking Commissions'!A79&lt;&gt;"",'Booking Commissions'!F79&gt;=$B$3,'Booking Commissions'!F79&lt;=$B$4,OR($B$5="All Channels",'Booking Commissions'!C79=$B$5),COUNTIF('Channel Terms'!$A$6:$A$105,'Booking Commissions'!C79)=0),1,0),0)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T80">
        <f>IFERROR(IF(AND('Booking Commissions'!A80&lt;&gt;"",'Booking Commissions'!F80&gt;=$B$3,'Booking Commissions'!F80&lt;=$B$4,OR($B$5="All Channels",'Booking Commissions'!C80=$B$5),COUNTIF('Channel Terms'!$A$6:$A$105,'Booking Commissions'!C80)=0),1,0),0)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T81">
        <f>IFERROR(IF(AND('Booking Commissions'!A81&lt;&gt;"",'Booking Commissions'!F81&gt;=$B$3,'Booking Commissions'!F81&lt;=$B$4,OR($B$5="All Channels",'Booking Commissions'!C81=$B$5),COUNTIF('Channel Terms'!$A$6:$A$105,'Booking Commissions'!C81)=0),1,0),0)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T82">
        <f>IFERROR(IF(AND('Booking Commissions'!A82&lt;&gt;"",'Booking Commissions'!F82&gt;=$B$3,'Booking Commissions'!F82&lt;=$B$4,OR($B$5="All Channels",'Booking Commissions'!C82=$B$5),COUNTIF('Channel Terms'!$A$6:$A$105,'Booking Commissions'!C82)=0),1,0),0)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T83">
        <f>IFERROR(IF(AND('Booking Commissions'!A83&lt;&gt;"",'Booking Commissions'!F83&gt;=$B$3,'Booking Commissions'!F83&lt;=$B$4,OR($B$5="All Channels",'Booking Commissions'!C83=$B$5),COUNTIF('Channel Terms'!$A$6:$A$105,'Booking Commissions'!C83)=0),1,0),0)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T84">
        <f>IFERROR(IF(AND('Booking Commissions'!A84&lt;&gt;"",'Booking Commissions'!F84&gt;=$B$3,'Booking Commissions'!F84&lt;=$B$4,OR($B$5="All Channels",'Booking Commissions'!C84=$B$5),COUNTIF('Channel Terms'!$A$6:$A$105,'Booking Commissions'!C84)=0),1,0),0)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T85">
        <f>IFERROR(IF(AND('Booking Commissions'!A85&lt;&gt;"",'Booking Commissions'!F85&gt;=$B$3,'Booking Commissions'!F85&lt;=$B$4,OR($B$5="All Channels",'Booking Commissions'!C85=$B$5),COUNTIF('Channel Terms'!$A$6:$A$105,'Booking Commissions'!C85)=0),1,0),0)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T86">
        <f>IFERROR(IF(AND('Booking Commissions'!A86&lt;&gt;"",'Booking Commissions'!F86&gt;=$B$3,'Booking Commissions'!F86&lt;=$B$4,OR($B$5="All Channels",'Booking Commissions'!C86=$B$5),COUNTIF('Channel Terms'!$A$6:$A$105,'Booking Commissions'!C86)=0),1,0),0)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T87">
        <f>IFERROR(IF(AND('Booking Commissions'!A87&lt;&gt;"",'Booking Commissions'!F87&gt;=$B$3,'Booking Commissions'!F87&lt;=$B$4,OR($B$5="All Channels",'Booking Commissions'!C87=$B$5),COUNTIF('Channel Terms'!$A$6:$A$105,'Booking Commissions'!C87)=0),1,0),0)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T88">
        <f>IFERROR(IF(AND('Booking Commissions'!A88&lt;&gt;"",'Booking Commissions'!F88&gt;=$B$3,'Booking Commissions'!F88&lt;=$B$4,OR($B$5="All Channels",'Booking Commissions'!C88=$B$5),COUNTIF('Channel Terms'!$A$6:$A$105,'Booking Commissions'!C88)=0),1,0),0)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T89">
        <f>IFERROR(IF(AND('Booking Commissions'!A89&lt;&gt;"",'Booking Commissions'!F89&gt;=$B$3,'Booking Commissions'!F89&lt;=$B$4,OR($B$5="All Channels",'Booking Commissions'!C89=$B$5),COUNTIF('Channel Terms'!$A$6:$A$105,'Booking Commissions'!C89)=0),1,0),0)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T90">
        <f>IFERROR(IF(AND('Booking Commissions'!A90&lt;&gt;"",'Booking Commissions'!F90&gt;=$B$3,'Booking Commissions'!F90&lt;=$B$4,OR($B$5="All Channels",'Booking Commissions'!C90=$B$5),COUNTIF('Channel Terms'!$A$6:$A$105,'Booking Commissions'!C90)=0),1,0),0)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T91">
        <f>IFERROR(IF(AND('Booking Commissions'!A91&lt;&gt;"",'Booking Commissions'!F91&gt;=$B$3,'Booking Commissions'!F91&lt;=$B$4,OR($B$5="All Channels",'Booking Commissions'!C91=$B$5),COUNTIF('Channel Terms'!$A$6:$A$105,'Booking Commissions'!C91)=0),1,0),0)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T92">
        <f>IFERROR(IF(AND('Booking Commissions'!A92&lt;&gt;"",'Booking Commissions'!F92&gt;=$B$3,'Booking Commissions'!F92&lt;=$B$4,OR($B$5="All Channels",'Booking Commissions'!C92=$B$5),COUNTIF('Channel Terms'!$A$6:$A$105,'Booking Commissions'!C92)=0),1,0),0)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T93">
        <f>IFERROR(IF(AND('Booking Commissions'!A93&lt;&gt;"",'Booking Commissions'!F93&gt;=$B$3,'Booking Commissions'!F93&lt;=$B$4,OR($B$5="All Channels",'Booking Commissions'!C93=$B$5),COUNTIF('Channel Terms'!$A$6:$A$105,'Booking Commissions'!C93)=0),1,0),0)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T94">
        <f>IFERROR(IF(AND('Booking Commissions'!A94&lt;&gt;"",'Booking Commissions'!F94&gt;=$B$3,'Booking Commissions'!F94&lt;=$B$4,OR($B$5="All Channels",'Booking Commissions'!C94=$B$5),COUNTIF('Channel Terms'!$A$6:$A$105,'Booking Commissions'!C94)=0),1,0),0)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T95">
        <f>IFERROR(IF(AND('Booking Commissions'!A95&lt;&gt;"",'Booking Commissions'!F95&gt;=$B$3,'Booking Commissions'!F95&lt;=$B$4,OR($B$5="All Channels",'Booking Commissions'!C95=$B$5),COUNTIF('Channel Terms'!$A$6:$A$105,'Booking Commissions'!C95)=0),1,0),0)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T96">
        <f>IFERROR(IF(AND('Booking Commissions'!A96&lt;&gt;"",'Booking Commissions'!F96&gt;=$B$3,'Booking Commissions'!F96&lt;=$B$4,OR($B$5="All Channels",'Booking Commissions'!C96=$B$5),COUNTIF('Channel Terms'!$A$6:$A$105,'Booking Commissions'!C96)=0),1,0),0)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T97">
        <f>IFERROR(IF(AND('Booking Commissions'!A97&lt;&gt;"",'Booking Commissions'!F97&gt;=$B$3,'Booking Commissions'!F97&lt;=$B$4,OR($B$5="All Channels",'Booking Commissions'!C97=$B$5),COUNTIF('Channel Terms'!$A$6:$A$105,'Booking Commissions'!C97)=0),1,0),0)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T98">
        <f>IFERROR(IF(AND('Booking Commissions'!A98&lt;&gt;"",'Booking Commissions'!F98&gt;=$B$3,'Booking Commissions'!F98&lt;=$B$4,OR($B$5="All Channels",'Booking Commissions'!C98=$B$5),COUNTIF('Channel Terms'!$A$6:$A$105,'Booking Commissions'!C98)=0),1,0),0)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T99">
        <f>IFERROR(IF(AND('Booking Commissions'!A99&lt;&gt;"",'Booking Commissions'!F99&gt;=$B$3,'Booking Commissions'!F99&lt;=$B$4,OR($B$5="All Channels",'Booking Commissions'!C99=$B$5),COUNTIF('Channel Terms'!$A$6:$A$105,'Booking Commissions'!C99)=0),1,0),0)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T100">
        <f>IFERROR(IF(AND('Booking Commissions'!A100&lt;&gt;"",'Booking Commissions'!F100&gt;=$B$3,'Booking Commissions'!F100&lt;=$B$4,OR($B$5="All Channels",'Booking Commissions'!C100=$B$5),COUNTIF('Channel Terms'!$A$6:$A$105,'Booking Commissions'!C100)=0),1,0),0)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T101">
        <f>IFERROR(IF(AND('Booking Commissions'!A101&lt;&gt;"",'Booking Commissions'!F101&gt;=$B$3,'Booking Commissions'!F101&lt;=$B$4,OR($B$5="All Channels",'Booking Commissions'!C101=$B$5),COUNTIF('Channel Terms'!$A$6:$A$105,'Booking Commissions'!C101)=0),1,0),0)</f>
        <v/>
      </c>
    </row>
    <row r="102">
      <c r="T102">
        <f>IFERROR(IF(AND('Booking Commissions'!A102&lt;&gt;"",'Booking Commissions'!F102&gt;=$B$3,'Booking Commissions'!F102&lt;=$B$4,OR($B$5="All Channels",'Booking Commissions'!C102=$B$5),COUNTIF('Channel Terms'!$A$6:$A$105,'Booking Commissions'!C102)=0),1,0),0)</f>
        <v/>
      </c>
    </row>
    <row r="103">
      <c r="T103">
        <f>IFERROR(IF(AND('Booking Commissions'!A103&lt;&gt;"",'Booking Commissions'!F103&gt;=$B$3,'Booking Commissions'!F103&lt;=$B$4,OR($B$5="All Channels",'Booking Commissions'!C103=$B$5),COUNTIF('Channel Terms'!$A$6:$A$105,'Booking Commissions'!C103)=0),1,0),0)</f>
        <v/>
      </c>
    </row>
    <row r="104">
      <c r="T104">
        <f>IFERROR(IF(AND('Booking Commissions'!A104&lt;&gt;"",'Booking Commissions'!F104&gt;=$B$3,'Booking Commissions'!F104&lt;=$B$4,OR($B$5="All Channels",'Booking Commissions'!C104=$B$5),COUNTIF('Channel Terms'!$A$6:$A$105,'Booking Commissions'!C104)=0),1,0),0)</f>
        <v/>
      </c>
    </row>
    <row r="105">
      <c r="T105">
        <f>IFERROR(IF(AND('Booking Commissions'!A105&lt;&gt;"",'Booking Commissions'!F105&gt;=$B$3,'Booking Commissions'!F105&lt;=$B$4,OR($B$5="All Channels",'Booking Commissions'!C105=$B$5),COUNTIF('Channel Terms'!$A$6:$A$105,'Booking Commissions'!C105)=0),1,0),0)</f>
        <v/>
      </c>
    </row>
    <row r="106">
      <c r="T106">
        <f>IFERROR(IF(AND('Booking Commissions'!A106&lt;&gt;"",'Booking Commissions'!F106&gt;=$B$3,'Booking Commissions'!F106&lt;=$B$4,OR($B$5="All Channels",'Booking Commissions'!C106=$B$5),COUNTIF('Channel Terms'!$A$6:$A$105,'Booking Commissions'!C106)=0),1,0),0)</f>
        <v/>
      </c>
    </row>
    <row r="107">
      <c r="T107">
        <f>IFERROR(IF(AND('Booking Commissions'!A107&lt;&gt;"",'Booking Commissions'!F107&gt;=$B$3,'Booking Commissions'!F107&lt;=$B$4,OR($B$5="All Channels",'Booking Commissions'!C107=$B$5),COUNTIF('Channel Terms'!$A$6:$A$105,'Booking Commissions'!C107)=0),1,0),0)</f>
        <v/>
      </c>
    </row>
    <row r="108">
      <c r="T108">
        <f>IFERROR(IF(AND('Booking Commissions'!A108&lt;&gt;"",'Booking Commissions'!F108&gt;=$B$3,'Booking Commissions'!F108&lt;=$B$4,OR($B$5="All Channels",'Booking Commissions'!C108=$B$5),COUNTIF('Channel Terms'!$A$6:$A$105,'Booking Commissions'!C108)=0),1,0),0)</f>
        <v/>
      </c>
    </row>
    <row r="109">
      <c r="T109">
        <f>IFERROR(IF(AND('Booking Commissions'!A109&lt;&gt;"",'Booking Commissions'!F109&gt;=$B$3,'Booking Commissions'!F109&lt;=$B$4,OR($B$5="All Channels",'Booking Commissions'!C109=$B$5),COUNTIF('Channel Terms'!$A$6:$A$105,'Booking Commissions'!C109)=0),1,0),0)</f>
        <v/>
      </c>
    </row>
    <row r="110">
      <c r="T110">
        <f>IFERROR(IF(AND('Booking Commissions'!A110&lt;&gt;"",'Booking Commissions'!F110&gt;=$B$3,'Booking Commissions'!F110&lt;=$B$4,OR($B$5="All Channels",'Booking Commissions'!C110=$B$5),COUNTIF('Channel Terms'!$A$6:$A$105,'Booking Commissions'!C110)=0),1,0),0)</f>
        <v/>
      </c>
    </row>
    <row r="111">
      <c r="T111">
        <f>IFERROR(IF(AND('Booking Commissions'!A111&lt;&gt;"",'Booking Commissions'!F111&gt;=$B$3,'Booking Commissions'!F111&lt;=$B$4,OR($B$5="All Channels",'Booking Commissions'!C111=$B$5),COUNTIF('Channel Terms'!$A$6:$A$105,'Booking Commissions'!C111)=0),1,0),0)</f>
        <v/>
      </c>
    </row>
    <row r="112">
      <c r="T112">
        <f>IFERROR(IF(AND('Booking Commissions'!A112&lt;&gt;"",'Booking Commissions'!F112&gt;=$B$3,'Booking Commissions'!F112&lt;=$B$4,OR($B$5="All Channels",'Booking Commissions'!C112=$B$5),COUNTIF('Channel Terms'!$A$6:$A$105,'Booking Commissions'!C112)=0),1,0),0)</f>
        <v/>
      </c>
    </row>
    <row r="113">
      <c r="T113">
        <f>IFERROR(IF(AND('Booking Commissions'!A113&lt;&gt;"",'Booking Commissions'!F113&gt;=$B$3,'Booking Commissions'!F113&lt;=$B$4,OR($B$5="All Channels",'Booking Commissions'!C113=$B$5),COUNTIF('Channel Terms'!$A$6:$A$105,'Booking Commissions'!C113)=0),1,0),0)</f>
        <v/>
      </c>
    </row>
    <row r="114">
      <c r="T114">
        <f>IFERROR(IF(AND('Booking Commissions'!A114&lt;&gt;"",'Booking Commissions'!F114&gt;=$B$3,'Booking Commissions'!F114&lt;=$B$4,OR($B$5="All Channels",'Booking Commissions'!C114=$B$5),COUNTIF('Channel Terms'!$A$6:$A$105,'Booking Commissions'!C114)=0),1,0),0)</f>
        <v/>
      </c>
    </row>
    <row r="115">
      <c r="T115">
        <f>IFERROR(IF(AND('Booking Commissions'!A115&lt;&gt;"",'Booking Commissions'!F115&gt;=$B$3,'Booking Commissions'!F115&lt;=$B$4,OR($B$5="All Channels",'Booking Commissions'!C115=$B$5),COUNTIF('Channel Terms'!$A$6:$A$105,'Booking Commissions'!C115)=0),1,0),0)</f>
        <v/>
      </c>
    </row>
    <row r="116">
      <c r="T116">
        <f>IFERROR(IF(AND('Booking Commissions'!A116&lt;&gt;"",'Booking Commissions'!F116&gt;=$B$3,'Booking Commissions'!F116&lt;=$B$4,OR($B$5="All Channels",'Booking Commissions'!C116=$B$5),COUNTIF('Channel Terms'!$A$6:$A$105,'Booking Commissions'!C116)=0),1,0),0)</f>
        <v/>
      </c>
    </row>
    <row r="117">
      <c r="T117">
        <f>IFERROR(IF(AND('Booking Commissions'!A117&lt;&gt;"",'Booking Commissions'!F117&gt;=$B$3,'Booking Commissions'!F117&lt;=$B$4,OR($B$5="All Channels",'Booking Commissions'!C117=$B$5),COUNTIF('Channel Terms'!$A$6:$A$105,'Booking Commissions'!C117)=0),1,0),0)</f>
        <v/>
      </c>
    </row>
    <row r="118">
      <c r="T118">
        <f>IFERROR(IF(AND('Booking Commissions'!A118&lt;&gt;"",'Booking Commissions'!F118&gt;=$B$3,'Booking Commissions'!F118&lt;=$B$4,OR($B$5="All Channels",'Booking Commissions'!C118=$B$5),COUNTIF('Channel Terms'!$A$6:$A$105,'Booking Commissions'!C118)=0),1,0),0)</f>
        <v/>
      </c>
    </row>
    <row r="119">
      <c r="T119">
        <f>IFERROR(IF(AND('Booking Commissions'!A119&lt;&gt;"",'Booking Commissions'!F119&gt;=$B$3,'Booking Commissions'!F119&lt;=$B$4,OR($B$5="All Channels",'Booking Commissions'!C119=$B$5),COUNTIF('Channel Terms'!$A$6:$A$105,'Booking Commissions'!C119)=0),1,0),0)</f>
        <v/>
      </c>
    </row>
    <row r="120">
      <c r="T120">
        <f>IFERROR(IF(AND('Booking Commissions'!A120&lt;&gt;"",'Booking Commissions'!F120&gt;=$B$3,'Booking Commissions'!F120&lt;=$B$4,OR($B$5="All Channels",'Booking Commissions'!C120=$B$5),COUNTIF('Channel Terms'!$A$6:$A$105,'Booking Commissions'!C120)=0),1,0),0)</f>
        <v/>
      </c>
    </row>
    <row r="121">
      <c r="T121">
        <f>IFERROR(IF(AND('Booking Commissions'!A121&lt;&gt;"",'Booking Commissions'!F121&gt;=$B$3,'Booking Commissions'!F121&lt;=$B$4,OR($B$5="All Channels",'Booking Commissions'!C121=$B$5),COUNTIF('Channel Terms'!$A$6:$A$105,'Booking Commissions'!C121)=0),1,0),0)</f>
        <v/>
      </c>
    </row>
    <row r="122">
      <c r="T122">
        <f>IFERROR(IF(AND('Booking Commissions'!A122&lt;&gt;"",'Booking Commissions'!F122&gt;=$B$3,'Booking Commissions'!F122&lt;=$B$4,OR($B$5="All Channels",'Booking Commissions'!C122=$B$5),COUNTIF('Channel Terms'!$A$6:$A$105,'Booking Commissions'!C122)=0),1,0),0)</f>
        <v/>
      </c>
    </row>
    <row r="123">
      <c r="T123">
        <f>IFERROR(IF(AND('Booking Commissions'!A123&lt;&gt;"",'Booking Commissions'!F123&gt;=$B$3,'Booking Commissions'!F123&lt;=$B$4,OR($B$5="All Channels",'Booking Commissions'!C123=$B$5),COUNTIF('Channel Terms'!$A$6:$A$105,'Booking Commissions'!C123)=0),1,0),0)</f>
        <v/>
      </c>
    </row>
    <row r="124">
      <c r="T124">
        <f>IFERROR(IF(AND('Booking Commissions'!A124&lt;&gt;"",'Booking Commissions'!F124&gt;=$B$3,'Booking Commissions'!F124&lt;=$B$4,OR($B$5="All Channels",'Booking Commissions'!C124=$B$5),COUNTIF('Channel Terms'!$A$6:$A$105,'Booking Commissions'!C124)=0),1,0),0)</f>
        <v/>
      </c>
    </row>
    <row r="125">
      <c r="T125">
        <f>IFERROR(IF(AND('Booking Commissions'!A125&lt;&gt;"",'Booking Commissions'!F125&gt;=$B$3,'Booking Commissions'!F125&lt;=$B$4,OR($B$5="All Channels",'Booking Commissions'!C125=$B$5),COUNTIF('Channel Terms'!$A$6:$A$105,'Booking Commissions'!C125)=0),1,0),0)</f>
        <v/>
      </c>
    </row>
    <row r="126">
      <c r="T126">
        <f>IFERROR(IF(AND('Booking Commissions'!A126&lt;&gt;"",'Booking Commissions'!F126&gt;=$B$3,'Booking Commissions'!F126&lt;=$B$4,OR($B$5="All Channels",'Booking Commissions'!C126=$B$5),COUNTIF('Channel Terms'!$A$6:$A$105,'Booking Commissions'!C126)=0),1,0),0)</f>
        <v/>
      </c>
    </row>
    <row r="127">
      <c r="T127">
        <f>IFERROR(IF(AND('Booking Commissions'!A127&lt;&gt;"",'Booking Commissions'!F127&gt;=$B$3,'Booking Commissions'!F127&lt;=$B$4,OR($B$5="All Channels",'Booking Commissions'!C127=$B$5),COUNTIF('Channel Terms'!$A$6:$A$105,'Booking Commissions'!C127)=0),1,0),0)</f>
        <v/>
      </c>
    </row>
    <row r="128">
      <c r="T128">
        <f>IFERROR(IF(AND('Booking Commissions'!A128&lt;&gt;"",'Booking Commissions'!F128&gt;=$B$3,'Booking Commissions'!F128&lt;=$B$4,OR($B$5="All Channels",'Booking Commissions'!C128=$B$5),COUNTIF('Channel Terms'!$A$6:$A$105,'Booking Commissions'!C128)=0),1,0),0)</f>
        <v/>
      </c>
    </row>
    <row r="129">
      <c r="T129">
        <f>IFERROR(IF(AND('Booking Commissions'!A129&lt;&gt;"",'Booking Commissions'!F129&gt;=$B$3,'Booking Commissions'!F129&lt;=$B$4,OR($B$5="All Channels",'Booking Commissions'!C129=$B$5),COUNTIF('Channel Terms'!$A$6:$A$105,'Booking Commissions'!C129)=0),1,0),0)</f>
        <v/>
      </c>
    </row>
    <row r="130">
      <c r="T130">
        <f>IFERROR(IF(AND('Booking Commissions'!A130&lt;&gt;"",'Booking Commissions'!F130&gt;=$B$3,'Booking Commissions'!F130&lt;=$B$4,OR($B$5="All Channels",'Booking Commissions'!C130=$B$5),COUNTIF('Channel Terms'!$A$6:$A$105,'Booking Commissions'!C130)=0),1,0),0)</f>
        <v/>
      </c>
    </row>
    <row r="131">
      <c r="T131">
        <f>IFERROR(IF(AND('Booking Commissions'!A131&lt;&gt;"",'Booking Commissions'!F131&gt;=$B$3,'Booking Commissions'!F131&lt;=$B$4,OR($B$5="All Channels",'Booking Commissions'!C131=$B$5),COUNTIF('Channel Terms'!$A$6:$A$105,'Booking Commissions'!C131)=0),1,0),0)</f>
        <v/>
      </c>
    </row>
    <row r="132">
      <c r="T132">
        <f>IFERROR(IF(AND('Booking Commissions'!A132&lt;&gt;"",'Booking Commissions'!F132&gt;=$B$3,'Booking Commissions'!F132&lt;=$B$4,OR($B$5="All Channels",'Booking Commissions'!C132=$B$5),COUNTIF('Channel Terms'!$A$6:$A$105,'Booking Commissions'!C132)=0),1,0),0)</f>
        <v/>
      </c>
    </row>
    <row r="133">
      <c r="T133">
        <f>IFERROR(IF(AND('Booking Commissions'!A133&lt;&gt;"",'Booking Commissions'!F133&gt;=$B$3,'Booking Commissions'!F133&lt;=$B$4,OR($B$5="All Channels",'Booking Commissions'!C133=$B$5),COUNTIF('Channel Terms'!$A$6:$A$105,'Booking Commissions'!C133)=0),1,0),0)</f>
        <v/>
      </c>
    </row>
    <row r="134">
      <c r="T134">
        <f>IFERROR(IF(AND('Booking Commissions'!A134&lt;&gt;"",'Booking Commissions'!F134&gt;=$B$3,'Booking Commissions'!F134&lt;=$B$4,OR($B$5="All Channels",'Booking Commissions'!C134=$B$5),COUNTIF('Channel Terms'!$A$6:$A$105,'Booking Commissions'!C134)=0),1,0),0)</f>
        <v/>
      </c>
    </row>
    <row r="135">
      <c r="T135">
        <f>IFERROR(IF(AND('Booking Commissions'!A135&lt;&gt;"",'Booking Commissions'!F135&gt;=$B$3,'Booking Commissions'!F135&lt;=$B$4,OR($B$5="All Channels",'Booking Commissions'!C135=$B$5),COUNTIF('Channel Terms'!$A$6:$A$105,'Booking Commissions'!C135)=0),1,0),0)</f>
        <v/>
      </c>
    </row>
    <row r="136">
      <c r="T136">
        <f>IFERROR(IF(AND('Booking Commissions'!A136&lt;&gt;"",'Booking Commissions'!F136&gt;=$B$3,'Booking Commissions'!F136&lt;=$B$4,OR($B$5="All Channels",'Booking Commissions'!C136=$B$5),COUNTIF('Channel Terms'!$A$6:$A$105,'Booking Commissions'!C136)=0),1,0),0)</f>
        <v/>
      </c>
    </row>
    <row r="137">
      <c r="T137">
        <f>IFERROR(IF(AND('Booking Commissions'!A137&lt;&gt;"",'Booking Commissions'!F137&gt;=$B$3,'Booking Commissions'!F137&lt;=$B$4,OR($B$5="All Channels",'Booking Commissions'!C137=$B$5),COUNTIF('Channel Terms'!$A$6:$A$105,'Booking Commissions'!C137)=0),1,0),0)</f>
        <v/>
      </c>
    </row>
    <row r="138">
      <c r="T138">
        <f>IFERROR(IF(AND('Booking Commissions'!A138&lt;&gt;"",'Booking Commissions'!F138&gt;=$B$3,'Booking Commissions'!F138&lt;=$B$4,OR($B$5="All Channels",'Booking Commissions'!C138=$B$5),COUNTIF('Channel Terms'!$A$6:$A$105,'Booking Commissions'!C138)=0),1,0),0)</f>
        <v/>
      </c>
    </row>
    <row r="139">
      <c r="T139">
        <f>IFERROR(IF(AND('Booking Commissions'!A139&lt;&gt;"",'Booking Commissions'!F139&gt;=$B$3,'Booking Commissions'!F139&lt;=$B$4,OR($B$5="All Channels",'Booking Commissions'!C139=$B$5),COUNTIF('Channel Terms'!$A$6:$A$105,'Booking Commissions'!C139)=0),1,0),0)</f>
        <v/>
      </c>
    </row>
    <row r="140">
      <c r="T140">
        <f>IFERROR(IF(AND('Booking Commissions'!A140&lt;&gt;"",'Booking Commissions'!F140&gt;=$B$3,'Booking Commissions'!F140&lt;=$B$4,OR($B$5="All Channels",'Booking Commissions'!C140=$B$5),COUNTIF('Channel Terms'!$A$6:$A$105,'Booking Commissions'!C140)=0),1,0),0)</f>
        <v/>
      </c>
    </row>
    <row r="141">
      <c r="T141">
        <f>IFERROR(IF(AND('Booking Commissions'!A141&lt;&gt;"",'Booking Commissions'!F141&gt;=$B$3,'Booking Commissions'!F141&lt;=$B$4,OR($B$5="All Channels",'Booking Commissions'!C141=$B$5),COUNTIF('Channel Terms'!$A$6:$A$105,'Booking Commissions'!C141)=0),1,0),0)</f>
        <v/>
      </c>
    </row>
    <row r="142">
      <c r="T142">
        <f>IFERROR(IF(AND('Booking Commissions'!A142&lt;&gt;"",'Booking Commissions'!F142&gt;=$B$3,'Booking Commissions'!F142&lt;=$B$4,OR($B$5="All Channels",'Booking Commissions'!C142=$B$5),COUNTIF('Channel Terms'!$A$6:$A$105,'Booking Commissions'!C142)=0),1,0),0)</f>
        <v/>
      </c>
    </row>
    <row r="143">
      <c r="T143">
        <f>IFERROR(IF(AND('Booking Commissions'!A143&lt;&gt;"",'Booking Commissions'!F143&gt;=$B$3,'Booking Commissions'!F143&lt;=$B$4,OR($B$5="All Channels",'Booking Commissions'!C143=$B$5),COUNTIF('Channel Terms'!$A$6:$A$105,'Booking Commissions'!C143)=0),1,0),0)</f>
        <v/>
      </c>
    </row>
    <row r="144">
      <c r="T144">
        <f>IFERROR(IF(AND('Booking Commissions'!A144&lt;&gt;"",'Booking Commissions'!F144&gt;=$B$3,'Booking Commissions'!F144&lt;=$B$4,OR($B$5="All Channels",'Booking Commissions'!C144=$B$5),COUNTIF('Channel Terms'!$A$6:$A$105,'Booking Commissions'!C144)=0),1,0),0)</f>
        <v/>
      </c>
    </row>
    <row r="145">
      <c r="T145">
        <f>IFERROR(IF(AND('Booking Commissions'!A145&lt;&gt;"",'Booking Commissions'!F145&gt;=$B$3,'Booking Commissions'!F145&lt;=$B$4,OR($B$5="All Channels",'Booking Commissions'!C145=$B$5),COUNTIF('Channel Terms'!$A$6:$A$105,'Booking Commissions'!C145)=0),1,0),0)</f>
        <v/>
      </c>
    </row>
    <row r="146">
      <c r="T146">
        <f>IFERROR(IF(AND('Booking Commissions'!A146&lt;&gt;"",'Booking Commissions'!F146&gt;=$B$3,'Booking Commissions'!F146&lt;=$B$4,OR($B$5="All Channels",'Booking Commissions'!C146=$B$5),COUNTIF('Channel Terms'!$A$6:$A$105,'Booking Commissions'!C146)=0),1,0),0)</f>
        <v/>
      </c>
    </row>
    <row r="147">
      <c r="T147">
        <f>IFERROR(IF(AND('Booking Commissions'!A147&lt;&gt;"",'Booking Commissions'!F147&gt;=$B$3,'Booking Commissions'!F147&lt;=$B$4,OR($B$5="All Channels",'Booking Commissions'!C147=$B$5),COUNTIF('Channel Terms'!$A$6:$A$105,'Booking Commissions'!C147)=0),1,0),0)</f>
        <v/>
      </c>
    </row>
    <row r="148">
      <c r="T148">
        <f>IFERROR(IF(AND('Booking Commissions'!A148&lt;&gt;"",'Booking Commissions'!F148&gt;=$B$3,'Booking Commissions'!F148&lt;=$B$4,OR($B$5="All Channels",'Booking Commissions'!C148=$B$5),COUNTIF('Channel Terms'!$A$6:$A$105,'Booking Commissions'!C148)=0),1,0),0)</f>
        <v/>
      </c>
    </row>
    <row r="149">
      <c r="T149">
        <f>IFERROR(IF(AND('Booking Commissions'!A149&lt;&gt;"",'Booking Commissions'!F149&gt;=$B$3,'Booking Commissions'!F149&lt;=$B$4,OR($B$5="All Channels",'Booking Commissions'!C149=$B$5),COUNTIF('Channel Terms'!$A$6:$A$105,'Booking Commissions'!C149)=0),1,0),0)</f>
        <v/>
      </c>
    </row>
    <row r="150">
      <c r="T150">
        <f>IFERROR(IF(AND('Booking Commissions'!A150&lt;&gt;"",'Booking Commissions'!F150&gt;=$B$3,'Booking Commissions'!F150&lt;=$B$4,OR($B$5="All Channels",'Booking Commissions'!C150=$B$5),COUNTIF('Channel Terms'!$A$6:$A$105,'Booking Commissions'!C150)=0),1,0),0)</f>
        <v/>
      </c>
    </row>
    <row r="151">
      <c r="T151">
        <f>IFERROR(IF(AND('Booking Commissions'!A151&lt;&gt;"",'Booking Commissions'!F151&gt;=$B$3,'Booking Commissions'!F151&lt;=$B$4,OR($B$5="All Channels",'Booking Commissions'!C151=$B$5),COUNTIF('Channel Terms'!$A$6:$A$105,'Booking Commissions'!C151)=0),1,0),0)</f>
        <v/>
      </c>
    </row>
    <row r="152">
      <c r="T152">
        <f>IFERROR(IF(AND('Booking Commissions'!A152&lt;&gt;"",'Booking Commissions'!F152&gt;=$B$3,'Booking Commissions'!F152&lt;=$B$4,OR($B$5="All Channels",'Booking Commissions'!C152=$B$5),COUNTIF('Channel Terms'!$A$6:$A$105,'Booking Commissions'!C152)=0),1,0),0)</f>
        <v/>
      </c>
    </row>
    <row r="153">
      <c r="T153">
        <f>IFERROR(IF(AND('Booking Commissions'!A153&lt;&gt;"",'Booking Commissions'!F153&gt;=$B$3,'Booking Commissions'!F153&lt;=$B$4,OR($B$5="All Channels",'Booking Commissions'!C153=$B$5),COUNTIF('Channel Terms'!$A$6:$A$105,'Booking Commissions'!C153)=0),1,0),0)</f>
        <v/>
      </c>
    </row>
    <row r="154">
      <c r="T154">
        <f>IFERROR(IF(AND('Booking Commissions'!A154&lt;&gt;"",'Booking Commissions'!F154&gt;=$B$3,'Booking Commissions'!F154&lt;=$B$4,OR($B$5="All Channels",'Booking Commissions'!C154=$B$5),COUNTIF('Channel Terms'!$A$6:$A$105,'Booking Commissions'!C154)=0),1,0),0)</f>
        <v/>
      </c>
    </row>
    <row r="155">
      <c r="T155">
        <f>IFERROR(IF(AND('Booking Commissions'!A155&lt;&gt;"",'Booking Commissions'!F155&gt;=$B$3,'Booking Commissions'!F155&lt;=$B$4,OR($B$5="All Channels",'Booking Commissions'!C155=$B$5),COUNTIF('Channel Terms'!$A$6:$A$105,'Booking Commissions'!C155)=0),1,0),0)</f>
        <v/>
      </c>
    </row>
  </sheetData>
  <autoFilter ref="A16:I24"/>
  <conditionalFormatting sqref="D28:D34">
    <cfRule type="expression" priority="1" dxfId="0">
      <formula>AND($D28&lt;&gt;"OK",$D28&lt;&gt;0)</formula>
    </cfRule>
  </conditionalFormatting>
  <dataValidations count="2">
    <dataValidation sqref="B4" showDropDown="0" showInputMessage="0" showErrorMessage="1" allowBlank="0" errorTitle="Invalid reporting period" error="Reporting End Date must be on or after Reporting Start Date." type="custom">
      <formula1>=B4&gt;=B3</formula1>
    </dataValidation>
    <dataValidation sqref="B5" showDropDown="0" showInputMessage="0" showErrorMessage="0" allowBlank="0" type="list">
      <formula1>"All Channels,Direct Website,Booking.com,Expedia,Airbnb,Agoda,HotelTonight,GDS / Travel Agency,Wholesale Tour Operator"</formula1>
    </dataValidation>
  </dataValidations>
  <pageMargins left="0.25" right="0.25" top="0.5" bottom="0.5" header="0.5" footer="0.5"/>
  <pageSetup fitToHeight="0" fitToWidth="1"/>
  <headerFooter>
    <oddHeader/>
    <oddFooter>&amp;CHotel Channel Commission Calculator&amp;RPage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155"/>
  <sheetViews>
    <sheetView zoomScale="70" zoomScaleNormal="7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26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20" customWidth="1" min="10" max="10"/>
    <col width="14" customWidth="1" min="11" max="11"/>
    <col width="18" customWidth="1" min="12" max="12"/>
    <col width="14" customWidth="1" min="13" max="13"/>
    <col width="14" customWidth="1" min="14" max="14"/>
    <col width="25" customWidth="1" min="15" max="15"/>
    <col width="19" customWidth="1" min="16" max="16"/>
    <col width="18" customWidth="1" min="17" max="17"/>
    <col width="19" customWidth="1" min="18" max="18"/>
    <col width="20" customWidth="1" min="19" max="19"/>
    <col width="18" customWidth="1" min="20" max="20"/>
    <col width="18" customWidth="1" min="21" max="21"/>
    <col width="15" customWidth="1" min="22" max="22"/>
    <col width="18" customWidth="1" min="23" max="23"/>
    <col width="20" customWidth="1" min="24" max="24"/>
    <col width="18" customWidth="1" min="25" max="25"/>
    <col width="20" customWidth="1" min="26" max="26"/>
    <col width="20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22" customWidth="1" min="34" max="34"/>
    <col width="14" customWidth="1" min="35" max="35"/>
    <col width="32" customWidth="1" min="36" max="36"/>
  </cols>
  <sheetData>
    <row r="1">
      <c r="A1" s="1" t="inlineStr">
        <is>
          <t>Booking Commission Detail and Reconciliation</t>
        </is>
      </c>
    </row>
    <row r="2">
      <c r="A2" s="20" t="inlineStr">
        <is>
          <t>Enter or paste booking details in the pale gold cells. Calculated and channel-term lookup fields are shaded blue.</t>
        </is>
      </c>
    </row>
    <row r="3">
      <c r="A3" s="21" t="inlineStr">
        <is>
          <t>Prepared capacity: 150 booking records</t>
        </is>
      </c>
    </row>
    <row r="5">
      <c r="A5" s="12" t="inlineStr">
        <is>
          <t>Booking ID</t>
        </is>
      </c>
      <c r="B5" s="12" t="inlineStr">
        <is>
          <t>Guest Name</t>
        </is>
      </c>
      <c r="C5" s="12" t="inlineStr">
        <is>
          <t>Channel</t>
        </is>
      </c>
      <c r="D5" s="12" t="inlineStr">
        <is>
          <t>Channel Confirmation Number</t>
        </is>
      </c>
      <c r="E5" s="12" t="inlineStr">
        <is>
          <t>Booking Date</t>
        </is>
      </c>
      <c r="F5" s="12" t="inlineStr">
        <is>
          <t>Check-In Date</t>
        </is>
      </c>
      <c r="G5" s="12" t="inlineStr">
        <is>
          <t>Check-Out Date</t>
        </is>
      </c>
      <c r="H5" s="12" t="inlineStr">
        <is>
          <t>Room Nights</t>
        </is>
      </c>
      <c r="I5" s="12" t="inlineStr">
        <is>
          <t>Booking Status</t>
        </is>
      </c>
      <c r="J5" s="12" t="inlineStr">
        <is>
          <t>Room Revenue Before Discounts</t>
        </is>
      </c>
      <c r="K5" s="12" t="inlineStr">
        <is>
          <t>Discounts</t>
        </is>
      </c>
      <c r="L5" s="12" t="inlineStr">
        <is>
          <t>Net Room Revenue</t>
        </is>
      </c>
      <c r="M5" s="12" t="inlineStr">
        <is>
          <t>Property Fees</t>
        </is>
      </c>
      <c r="N5" s="12" t="inlineStr">
        <is>
          <t>Taxes</t>
        </is>
      </c>
      <c r="O5" s="12" t="inlineStr">
        <is>
          <t>Cancellation or No-Show Fee Retained</t>
        </is>
      </c>
      <c r="P5" s="12" t="inlineStr">
        <is>
          <t>Gross Booking Revenue</t>
        </is>
      </c>
      <c r="Q5" s="12" t="inlineStr">
        <is>
          <t>Standard Room Commission Rate</t>
        </is>
      </c>
      <c r="R5" s="12" t="inlineStr">
        <is>
          <t>Cancellation Commission Rate</t>
        </is>
      </c>
      <c r="S5" s="12" t="inlineStr">
        <is>
          <t>Property Fees Commissionable</t>
        </is>
      </c>
      <c r="T5" s="12" t="inlineStr">
        <is>
          <t>Taxes Commissionable</t>
        </is>
      </c>
      <c r="U5" s="12" t="inlineStr">
        <is>
          <t>Payment Processing Rate</t>
        </is>
      </c>
      <c r="V5" s="12" t="inlineStr">
        <is>
          <t>Flat Booking Fee</t>
        </is>
      </c>
      <c r="W5" s="12" t="inlineStr">
        <is>
          <t>Expected Remittance Days</t>
        </is>
      </c>
      <c r="X5" s="12" t="inlineStr">
        <is>
          <t>Standard Commission Basis</t>
        </is>
      </c>
      <c r="Y5" s="12" t="inlineStr">
        <is>
          <t>Expected Commission</t>
        </is>
      </c>
      <c r="Z5" s="12" t="inlineStr">
        <is>
          <t>Expected Processing Charge</t>
        </is>
      </c>
      <c r="AA5" s="12" t="inlineStr">
        <is>
          <t>Expected Total Channel Cost</t>
        </is>
      </c>
      <c r="AB5" s="12" t="inlineStr">
        <is>
          <t>Expected Net Revenue</t>
        </is>
      </c>
      <c r="AC5" s="12" t="inlineStr">
        <is>
          <t>Expected Settlement Date</t>
        </is>
      </c>
      <c r="AD5" s="12" t="inlineStr">
        <is>
          <t>Actual Channel Cost</t>
        </is>
      </c>
      <c r="AE5" s="12" t="inlineStr">
        <is>
          <t>Actual Settlement Date</t>
        </is>
      </c>
      <c r="AF5" s="12" t="inlineStr">
        <is>
          <t>Commission Variance</t>
        </is>
      </c>
      <c r="AG5" s="12" t="inlineStr">
        <is>
          <t>Effective Channel Cost Rate</t>
        </is>
      </c>
      <c r="AH5" s="12" t="inlineStr">
        <is>
          <t>Commission Payment Status</t>
        </is>
      </c>
      <c r="AI5" s="12" t="inlineStr">
        <is>
          <t>Review Flag</t>
        </is>
      </c>
      <c r="AJ5" s="12" t="inlineStr">
        <is>
          <t>Notes</t>
        </is>
      </c>
    </row>
    <row r="6">
      <c r="A6" s="22" t="inlineStr">
        <is>
          <t>BK-26001</t>
        </is>
      </c>
      <c r="B6" s="22" t="inlineStr">
        <is>
          <t>Olivia Martinez</t>
        </is>
      </c>
      <c r="C6" s="22" t="inlineStr">
        <is>
          <t>Direct Website</t>
        </is>
      </c>
      <c r="D6" s="22" t="inlineStr">
        <is>
          <t>DW-684201</t>
        </is>
      </c>
      <c r="E6" s="42" t="n">
        <v>46030</v>
      </c>
      <c r="F6" s="42" t="n">
        <v>46065</v>
      </c>
      <c r="G6" s="42" t="n">
        <v>46068</v>
      </c>
      <c r="H6" s="24">
        <f>IFERROR(IF(A6="","",MAX(0,G6-F6)),"")</f>
        <v/>
      </c>
      <c r="I6" s="22" t="inlineStr">
        <is>
          <t>Stayed</t>
        </is>
      </c>
      <c r="J6" s="43" t="n">
        <v>747</v>
      </c>
      <c r="K6" s="43" t="n">
        <v>50</v>
      </c>
      <c r="L6" s="44">
        <f>IFERROR(IF(A6="","",MAX(0,J6-K6)),"")</f>
        <v/>
      </c>
      <c r="M6" s="43" t="n">
        <v>75</v>
      </c>
      <c r="N6" s="43" t="n">
        <v>92.64</v>
      </c>
      <c r="O6" s="43" t="n">
        <v>0</v>
      </c>
      <c r="P6" s="44">
        <f>IFERROR(IF(A6="","",IF(I6="Cancelled",O6+N6,L6+M6+N6+IF(I6="No-Show",O6,0))),"")</f>
        <v/>
      </c>
      <c r="Q6" s="45">
        <f>IFERROR(IF(A6="","",INDEX('Channel Terms'!$B$6:$B$105,MATCH(C6,'Channel Terms'!$A$6:$A$105,0))),"")</f>
        <v/>
      </c>
      <c r="R6" s="45">
        <f>IFERROR(IF(A6="","",INDEX('Channel Terms'!$C$6:$C$105,MATCH(C6,'Channel Terms'!$A$6:$A$105,0))),"")</f>
        <v/>
      </c>
      <c r="S6" s="24">
        <f>IFERROR(IF(A6="","",INDEX('Channel Terms'!$D$6:$D$105,MATCH(C6,'Channel Terms'!$A$6:$A$105,0))),"")</f>
        <v/>
      </c>
      <c r="T6" s="24">
        <f>IFERROR(IF(A6="","",INDEX('Channel Terms'!$E$6:$E$105,MATCH(C6,'Channel Terms'!$A$6:$A$105,0))),"")</f>
        <v/>
      </c>
      <c r="U6" s="45">
        <f>IFERROR(IF(A6="","",INDEX('Channel Terms'!$F$6:$F$105,MATCH(C6,'Channel Terms'!$A$6:$A$105,0))),"")</f>
        <v/>
      </c>
      <c r="V6" s="44">
        <f>IFERROR(IF(A6="","",INDEX('Channel Terms'!$G$6:$G$105,MATCH(C6,'Channel Terms'!$A$6:$A$105,0))),"")</f>
        <v/>
      </c>
      <c r="W6" s="24">
        <f>IFERROR(IF(A6="","",INDEX('Channel Terms'!$H$6:$H$105,MATCH(C6,'Channel Terms'!$A$6:$A$105,0))),"")</f>
        <v/>
      </c>
      <c r="X6" s="44">
        <f>IFERROR(IF(A6="","",IF(I6="Cancelled",O6,L6+IF(S6="Yes",M6,0)+IF(T6="Yes",N6,0)+IF(I6="No-Show",O6,0))),"")</f>
        <v/>
      </c>
      <c r="Y6" s="44">
        <f>IFERROR(IF(A6="","",IF(I6="Cancelled",X6*R6,X6*Q6)+V6),"")</f>
        <v/>
      </c>
      <c r="Z6" s="44">
        <f>IFERROR(IF(A6="","",P6*U6),"")</f>
        <v/>
      </c>
      <c r="AA6" s="44">
        <f>IFERROR(IF(A6="","",Y6+Z6),"")</f>
        <v/>
      </c>
      <c r="AB6" s="44">
        <f>IFERROR(IF(A6="","",P6-AA6),"")</f>
        <v/>
      </c>
      <c r="AC6" s="46">
        <f>IFERROR(IF(A6="","",G6+W6),"")</f>
        <v/>
      </c>
      <c r="AD6" s="43" t="n">
        <v>27.61</v>
      </c>
      <c r="AE6" s="42" t="n">
        <v>46071</v>
      </c>
      <c r="AF6" s="44">
        <f>IFERROR(IF(OR(A6="",AD6=""),"",AD6-AA6),"")</f>
        <v/>
      </c>
      <c r="AG6" s="45">
        <f>IFERROR(IF(A6="","",AA6/P6),"")</f>
        <v/>
      </c>
      <c r="AH6" s="24">
        <f>IFERROR(IF(A6="","",IF(AE6&lt;&gt;"","Settled",IF(AC6="","Missing Date",IF(AC6&lt;Dashboard!$B$7,"Overdue","Not Yet Due")))),"")</f>
        <v/>
      </c>
      <c r="AI6" s="24">
        <f>IFERROR(IF(A6="","",IF(OR(C6="",D6="",G6&lt;=F6,K6&gt;J6,AND(AD6&lt;&gt;"",AE6=""),AND(AD6="",AE6&lt;&gt;""),AND(AF6&lt;&gt;"",OR(AF6&gt;Dashboard!$B$6,AF6&lt;0-Dashboard!$B$6))),"Review","OK")),"")</f>
        <v/>
      </c>
      <c r="AJ6" s="22" t="inlineStr">
        <is>
          <t>Reconciled to February statement</t>
        </is>
      </c>
    </row>
    <row r="7">
      <c r="A7" s="22" t="inlineStr">
        <is>
          <t>BK-26002</t>
        </is>
      </c>
      <c r="B7" s="22" t="inlineStr">
        <is>
          <t>Daniel Brooks</t>
        </is>
      </c>
      <c r="C7" s="22" t="inlineStr">
        <is>
          <t>Booking.com</t>
        </is>
      </c>
      <c r="D7" s="22" t="inlineStr">
        <is>
          <t>BDC-915438</t>
        </is>
      </c>
      <c r="E7" s="42" t="n">
        <v>46041</v>
      </c>
      <c r="F7" s="42" t="n">
        <v>46087</v>
      </c>
      <c r="G7" s="42" t="n">
        <v>46090</v>
      </c>
      <c r="H7" s="24">
        <f>IFERROR(IF(A7="","",MAX(0,G7-F7)),"")</f>
        <v/>
      </c>
      <c r="I7" s="22" t="inlineStr">
        <is>
          <t>Stayed</t>
        </is>
      </c>
      <c r="J7" s="43" t="n">
        <v>897</v>
      </c>
      <c r="K7" s="43" t="n">
        <v>0</v>
      </c>
      <c r="L7" s="44">
        <f>IFERROR(IF(A7="","",MAX(0,J7-K7)),"")</f>
        <v/>
      </c>
      <c r="M7" s="43" t="n">
        <v>90</v>
      </c>
      <c r="N7" s="43" t="n">
        <v>118.44</v>
      </c>
      <c r="O7" s="43" t="n">
        <v>0</v>
      </c>
      <c r="P7" s="44">
        <f>IFERROR(IF(A7="","",IF(I7="Cancelled",O7+N7,L7+M7+N7+IF(I7="No-Show",O7,0))),"")</f>
        <v/>
      </c>
      <c r="Q7" s="45">
        <f>IFERROR(IF(A7="","",INDEX('Channel Terms'!$B$6:$B$105,MATCH(C7,'Channel Terms'!$A$6:$A$105,0))),"")</f>
        <v/>
      </c>
      <c r="R7" s="45">
        <f>IFERROR(IF(A7="","",INDEX('Channel Terms'!$C$6:$C$105,MATCH(C7,'Channel Terms'!$A$6:$A$105,0))),"")</f>
        <v/>
      </c>
      <c r="S7" s="24">
        <f>IFERROR(IF(A7="","",INDEX('Channel Terms'!$D$6:$D$105,MATCH(C7,'Channel Terms'!$A$6:$A$105,0))),"")</f>
        <v/>
      </c>
      <c r="T7" s="24">
        <f>IFERROR(IF(A7="","",INDEX('Channel Terms'!$E$6:$E$105,MATCH(C7,'Channel Terms'!$A$6:$A$105,0))),"")</f>
        <v/>
      </c>
      <c r="U7" s="45">
        <f>IFERROR(IF(A7="","",INDEX('Channel Terms'!$F$6:$F$105,MATCH(C7,'Channel Terms'!$A$6:$A$105,0))),"")</f>
        <v/>
      </c>
      <c r="V7" s="44">
        <f>IFERROR(IF(A7="","",INDEX('Channel Terms'!$G$6:$G$105,MATCH(C7,'Channel Terms'!$A$6:$A$105,0))),"")</f>
        <v/>
      </c>
      <c r="W7" s="24">
        <f>IFERROR(IF(A7="","",INDEX('Channel Terms'!$H$6:$H$105,MATCH(C7,'Channel Terms'!$A$6:$A$105,0))),"")</f>
        <v/>
      </c>
      <c r="X7" s="44">
        <f>IFERROR(IF(A7="","",IF(I7="Cancelled",O7,L7+IF(S7="Yes",M7,0)+IF(T7="Yes",N7,0)+IF(I7="No-Show",O7,0))),"")</f>
        <v/>
      </c>
      <c r="Y7" s="44">
        <f>IFERROR(IF(A7="","",IF(I7="Cancelled",X7*R7,X7*Q7)+V7),"")</f>
        <v/>
      </c>
      <c r="Z7" s="44">
        <f>IFERROR(IF(A7="","",P7*U7),"")</f>
        <v/>
      </c>
      <c r="AA7" s="44">
        <f>IFERROR(IF(A7="","",Y7+Z7),"")</f>
        <v/>
      </c>
      <c r="AB7" s="44">
        <f>IFERROR(IF(A7="","",P7-AA7),"")</f>
        <v/>
      </c>
      <c r="AC7" s="46">
        <f>IFERROR(IF(A7="","",G7+W7),"")</f>
        <v/>
      </c>
      <c r="AD7" s="43" t="n">
        <v>148.05</v>
      </c>
      <c r="AE7" s="42" t="n">
        <v>46101</v>
      </c>
      <c r="AF7" s="44">
        <f>IFERROR(IF(OR(A7="",AD7=""),"",AD7-AA7),"")</f>
        <v/>
      </c>
      <c r="AG7" s="45">
        <f>IFERROR(IF(A7="","",AA7/P7),"")</f>
        <v/>
      </c>
      <c r="AH7" s="24">
        <f>IFERROR(IF(A7="","",IF(AE7&lt;&gt;"","Settled",IF(AC7="","Missing Date",IF(AC7&lt;Dashboard!$B$7,"Overdue","Not Yet Due")))),"")</f>
        <v/>
      </c>
      <c r="AI7" s="24">
        <f>IFERROR(IF(A7="","",IF(OR(C7="",D7="",G7&lt;=F7,K7&gt;J7,AND(AD7&lt;&gt;"",AE7=""),AND(AD7="",AE7&lt;&gt;""),AND(AF7&lt;&gt;"",OR(AF7&gt;Dashboard!$B$6,AF7&lt;0-Dashboard!$B$6))),"Review","OK")),"")</f>
        <v/>
      </c>
      <c r="AJ7" s="22" t="inlineStr">
        <is>
          <t>Near expected amount</t>
        </is>
      </c>
    </row>
    <row r="8">
      <c r="A8" s="22" t="inlineStr">
        <is>
          <t>BK-26003</t>
        </is>
      </c>
      <c r="B8" s="22" t="inlineStr">
        <is>
          <t>Sophia Nguyen</t>
        </is>
      </c>
      <c r="C8" s="22" t="inlineStr">
        <is>
          <t>Expedia</t>
        </is>
      </c>
      <c r="D8" s="22" t="inlineStr">
        <is>
          <t>EXP-743882</t>
        </is>
      </c>
      <c r="E8" s="42" t="n">
        <v>46055</v>
      </c>
      <c r="F8" s="42" t="n">
        <v>46101</v>
      </c>
      <c r="G8" s="42" t="n">
        <v>46104</v>
      </c>
      <c r="H8" s="24">
        <f>IFERROR(IF(A8="","",MAX(0,G8-F8)),"")</f>
        <v/>
      </c>
      <c r="I8" s="22" t="inlineStr">
        <is>
          <t>Stayed</t>
        </is>
      </c>
      <c r="J8" s="43" t="n">
        <v>825</v>
      </c>
      <c r="K8" s="43" t="n">
        <v>75</v>
      </c>
      <c r="L8" s="44">
        <f>IFERROR(IF(A8="","",MAX(0,J8-K8)),"")</f>
        <v/>
      </c>
      <c r="M8" s="43" t="n">
        <v>90</v>
      </c>
      <c r="N8" s="43" t="n">
        <v>100.8</v>
      </c>
      <c r="O8" s="43" t="n">
        <v>0</v>
      </c>
      <c r="P8" s="44">
        <f>IFERROR(IF(A8="","",IF(I8="Cancelled",O8+N8,L8+M8+N8+IF(I8="No-Show",O8,0))),"")</f>
        <v/>
      </c>
      <c r="Q8" s="45">
        <f>IFERROR(IF(A8="","",INDEX('Channel Terms'!$B$6:$B$105,MATCH(C8,'Channel Terms'!$A$6:$A$105,0))),"")</f>
        <v/>
      </c>
      <c r="R8" s="45">
        <f>IFERROR(IF(A8="","",INDEX('Channel Terms'!$C$6:$C$105,MATCH(C8,'Channel Terms'!$A$6:$A$105,0))),"")</f>
        <v/>
      </c>
      <c r="S8" s="24">
        <f>IFERROR(IF(A8="","",INDEX('Channel Terms'!$D$6:$D$105,MATCH(C8,'Channel Terms'!$A$6:$A$105,0))),"")</f>
        <v/>
      </c>
      <c r="T8" s="24">
        <f>IFERROR(IF(A8="","",INDEX('Channel Terms'!$E$6:$E$105,MATCH(C8,'Channel Terms'!$A$6:$A$105,0))),"")</f>
        <v/>
      </c>
      <c r="U8" s="45">
        <f>IFERROR(IF(A8="","",INDEX('Channel Terms'!$F$6:$F$105,MATCH(C8,'Channel Terms'!$A$6:$A$105,0))),"")</f>
        <v/>
      </c>
      <c r="V8" s="44">
        <f>IFERROR(IF(A8="","",INDEX('Channel Terms'!$G$6:$G$105,MATCH(C8,'Channel Terms'!$A$6:$A$105,0))),"")</f>
        <v/>
      </c>
      <c r="W8" s="24">
        <f>IFERROR(IF(A8="","",INDEX('Channel Terms'!$H$6:$H$105,MATCH(C8,'Channel Terms'!$A$6:$A$105,0))),"")</f>
        <v/>
      </c>
      <c r="X8" s="44">
        <f>IFERROR(IF(A8="","",IF(I8="Cancelled",O8,L8+IF(S8="Yes",M8,0)+IF(T8="Yes",N8,0)+IF(I8="No-Show",O8,0))),"")</f>
        <v/>
      </c>
      <c r="Y8" s="44">
        <f>IFERROR(IF(A8="","",IF(I8="Cancelled",X8*R8,X8*Q8)+V8),"")</f>
        <v/>
      </c>
      <c r="Z8" s="44">
        <f>IFERROR(IF(A8="","",P8*U8),"")</f>
        <v/>
      </c>
      <c r="AA8" s="44">
        <f>IFERROR(IF(A8="","",Y8+Z8),"")</f>
        <v/>
      </c>
      <c r="AB8" s="44">
        <f>IFERROR(IF(A8="","",P8-AA8),"")</f>
        <v/>
      </c>
      <c r="AC8" s="46">
        <f>IFERROR(IF(A8="","",G8+W8),"")</f>
        <v/>
      </c>
      <c r="AD8" s="43" t="n">
        <v>190</v>
      </c>
      <c r="AE8" s="42" t="n">
        <v>46116</v>
      </c>
      <c r="AF8" s="44">
        <f>IFERROR(IF(OR(A8="",AD8=""),"",AD8-AA8),"")</f>
        <v/>
      </c>
      <c r="AG8" s="45">
        <f>IFERROR(IF(A8="","",AA8/P8),"")</f>
        <v/>
      </c>
      <c r="AH8" s="24">
        <f>IFERROR(IF(A8="","",IF(AE8&lt;&gt;"","Settled",IF(AC8="","Missing Date",IF(AC8&lt;Dashboard!$B$7,"Overdue","Not Yet Due")))),"")</f>
        <v/>
      </c>
      <c r="AI8" s="24">
        <f>IFERROR(IF(A8="","",IF(OR(C8="",D8="",G8&lt;=F8,K8&gt;J8,AND(AD8&lt;&gt;"",AE8=""),AND(AD8="",AE8&lt;&gt;""),AND(AF8&lt;&gt;"",OR(AF8&gt;Dashboard!$B$6,AF8&lt;0-Dashboard!$B$6))),"Review","OK")),"")</f>
        <v/>
      </c>
      <c r="AJ8" s="22" t="inlineStr">
        <is>
          <t>Review higher actual charge</t>
        </is>
      </c>
    </row>
    <row r="9">
      <c r="A9" s="22" t="inlineStr">
        <is>
          <t>BK-26004</t>
        </is>
      </c>
      <c r="B9" s="22" t="inlineStr">
        <is>
          <t>Marcus Johnson</t>
        </is>
      </c>
      <c r="C9" s="22" t="inlineStr">
        <is>
          <t>Airbnb</t>
        </is>
      </c>
      <c r="D9" s="22" t="inlineStr">
        <is>
          <t>AIR-39K7P2</t>
        </is>
      </c>
      <c r="E9" s="42" t="n">
        <v>46070</v>
      </c>
      <c r="F9" s="42" t="n">
        <v>46122</v>
      </c>
      <c r="G9" s="42" t="n">
        <v>46126</v>
      </c>
      <c r="H9" s="24">
        <f>IFERROR(IF(A9="","",MAX(0,G9-F9)),"")</f>
        <v/>
      </c>
      <c r="I9" s="22" t="inlineStr">
        <is>
          <t>Stayed</t>
        </is>
      </c>
      <c r="J9" s="43" t="n">
        <v>1196</v>
      </c>
      <c r="K9" s="43" t="n">
        <v>100</v>
      </c>
      <c r="L9" s="44">
        <f>IFERROR(IF(A9="","",MAX(0,J9-K9)),"")</f>
        <v/>
      </c>
      <c r="M9" s="43" t="n">
        <v>120</v>
      </c>
      <c r="N9" s="43" t="n">
        <v>145.92</v>
      </c>
      <c r="O9" s="43" t="n">
        <v>0</v>
      </c>
      <c r="P9" s="44">
        <f>IFERROR(IF(A9="","",IF(I9="Cancelled",O9+N9,L9+M9+N9+IF(I9="No-Show",O9,0))),"")</f>
        <v/>
      </c>
      <c r="Q9" s="45">
        <f>IFERROR(IF(A9="","",INDEX('Channel Terms'!$B$6:$B$105,MATCH(C9,'Channel Terms'!$A$6:$A$105,0))),"")</f>
        <v/>
      </c>
      <c r="R9" s="45">
        <f>IFERROR(IF(A9="","",INDEX('Channel Terms'!$C$6:$C$105,MATCH(C9,'Channel Terms'!$A$6:$A$105,0))),"")</f>
        <v/>
      </c>
      <c r="S9" s="24">
        <f>IFERROR(IF(A9="","",INDEX('Channel Terms'!$D$6:$D$105,MATCH(C9,'Channel Terms'!$A$6:$A$105,0))),"")</f>
        <v/>
      </c>
      <c r="T9" s="24">
        <f>IFERROR(IF(A9="","",INDEX('Channel Terms'!$E$6:$E$105,MATCH(C9,'Channel Terms'!$A$6:$A$105,0))),"")</f>
        <v/>
      </c>
      <c r="U9" s="45">
        <f>IFERROR(IF(A9="","",INDEX('Channel Terms'!$F$6:$F$105,MATCH(C9,'Channel Terms'!$A$6:$A$105,0))),"")</f>
        <v/>
      </c>
      <c r="V9" s="44">
        <f>IFERROR(IF(A9="","",INDEX('Channel Terms'!$G$6:$G$105,MATCH(C9,'Channel Terms'!$A$6:$A$105,0))),"")</f>
        <v/>
      </c>
      <c r="W9" s="24">
        <f>IFERROR(IF(A9="","",INDEX('Channel Terms'!$H$6:$H$105,MATCH(C9,'Channel Terms'!$A$6:$A$105,0))),"")</f>
        <v/>
      </c>
      <c r="X9" s="44">
        <f>IFERROR(IF(A9="","",IF(I9="Cancelled",O9,L9+IF(S9="Yes",M9,0)+IF(T9="Yes",N9,0)+IF(I9="No-Show",O9,0))),"")</f>
        <v/>
      </c>
      <c r="Y9" s="44">
        <f>IFERROR(IF(A9="","",IF(I9="Cancelled",X9*R9,X9*Q9)+V9),"")</f>
        <v/>
      </c>
      <c r="Z9" s="44">
        <f>IFERROR(IF(A9="","",P9*U9),"")</f>
        <v/>
      </c>
      <c r="AA9" s="44">
        <f>IFERROR(IF(A9="","",Y9+Z9),"")</f>
        <v/>
      </c>
      <c r="AB9" s="44">
        <f>IFERROR(IF(A9="","",P9-AA9),"")</f>
        <v/>
      </c>
      <c r="AC9" s="46">
        <f>IFERROR(IF(A9="","",G9+W9),"")</f>
        <v/>
      </c>
      <c r="AD9" s="43" t="n">
        <v>42.55</v>
      </c>
      <c r="AE9" s="42" t="n">
        <v>46127</v>
      </c>
      <c r="AF9" s="44">
        <f>IFERROR(IF(OR(A9="",AD9=""),"",AD9-AA9),"")</f>
        <v/>
      </c>
      <c r="AG9" s="45">
        <f>IFERROR(IF(A9="","",AA9/P9),"")</f>
        <v/>
      </c>
      <c r="AH9" s="24">
        <f>IFERROR(IF(A9="","",IF(AE9&lt;&gt;"","Settled",IF(AC9="","Missing Date",IF(AC9&lt;Dashboard!$B$7,"Overdue","Not Yet Due")))),"")</f>
        <v/>
      </c>
      <c r="AI9" s="24">
        <f>IFERROR(IF(A9="","",IF(OR(C9="",D9="",G9&lt;=F9,K9&gt;J9,AND(AD9&lt;&gt;"",AE9=""),AND(AD9="",AE9&lt;&gt;""),AND(AF9&lt;&gt;"",OR(AF9&gt;Dashboard!$B$6,AF9&lt;0-Dashboard!$B$6))),"Review","OK")),"")</f>
        <v/>
      </c>
      <c r="AJ9" s="22" t="inlineStr">
        <is>
          <t>Settled</t>
        </is>
      </c>
    </row>
    <row r="10">
      <c r="A10" s="22" t="inlineStr">
        <is>
          <t>BK-26005</t>
        </is>
      </c>
      <c r="B10" s="22" t="inlineStr">
        <is>
          <t>Hannah Wilson</t>
        </is>
      </c>
      <c r="C10" s="22" t="inlineStr">
        <is>
          <t>Agoda</t>
        </is>
      </c>
      <c r="D10" s="22" t="inlineStr">
        <is>
          <t>AGD-508144</t>
        </is>
      </c>
      <c r="E10" s="42" t="n">
        <v>46084</v>
      </c>
      <c r="F10" s="42" t="n">
        <v>46143</v>
      </c>
      <c r="G10" s="42" t="n">
        <v>46146</v>
      </c>
      <c r="H10" s="24">
        <f>IFERROR(IF(A10="","",MAX(0,G10-F10)),"")</f>
        <v/>
      </c>
      <c r="I10" s="22" t="inlineStr">
        <is>
          <t>Stayed</t>
        </is>
      </c>
      <c r="J10" s="43" t="n">
        <v>747</v>
      </c>
      <c r="K10" s="43" t="n">
        <v>40</v>
      </c>
      <c r="L10" s="44">
        <f>IFERROR(IF(A10="","",MAX(0,J10-K10)),"")</f>
        <v/>
      </c>
      <c r="M10" s="43" t="n">
        <v>75</v>
      </c>
      <c r="N10" s="43" t="n">
        <v>93.84</v>
      </c>
      <c r="O10" s="43" t="n">
        <v>0</v>
      </c>
      <c r="P10" s="44">
        <f>IFERROR(IF(A10="","",IF(I10="Cancelled",O10+N10,L10+M10+N10+IF(I10="No-Show",O10,0))),"")</f>
        <v/>
      </c>
      <c r="Q10" s="45">
        <f>IFERROR(IF(A10="","",INDEX('Channel Terms'!$B$6:$B$105,MATCH(C10,'Channel Terms'!$A$6:$A$105,0))),"")</f>
        <v/>
      </c>
      <c r="R10" s="45">
        <f>IFERROR(IF(A10="","",INDEX('Channel Terms'!$C$6:$C$105,MATCH(C10,'Channel Terms'!$A$6:$A$105,0))),"")</f>
        <v/>
      </c>
      <c r="S10" s="24">
        <f>IFERROR(IF(A10="","",INDEX('Channel Terms'!$D$6:$D$105,MATCH(C10,'Channel Terms'!$A$6:$A$105,0))),"")</f>
        <v/>
      </c>
      <c r="T10" s="24">
        <f>IFERROR(IF(A10="","",INDEX('Channel Terms'!$E$6:$E$105,MATCH(C10,'Channel Terms'!$A$6:$A$105,0))),"")</f>
        <v/>
      </c>
      <c r="U10" s="45">
        <f>IFERROR(IF(A10="","",INDEX('Channel Terms'!$F$6:$F$105,MATCH(C10,'Channel Terms'!$A$6:$A$105,0))),"")</f>
        <v/>
      </c>
      <c r="V10" s="44">
        <f>IFERROR(IF(A10="","",INDEX('Channel Terms'!$G$6:$G$105,MATCH(C10,'Channel Terms'!$A$6:$A$105,0))),"")</f>
        <v/>
      </c>
      <c r="W10" s="24">
        <f>IFERROR(IF(A10="","",INDEX('Channel Terms'!$H$6:$H$105,MATCH(C10,'Channel Terms'!$A$6:$A$105,0))),"")</f>
        <v/>
      </c>
      <c r="X10" s="44">
        <f>IFERROR(IF(A10="","",IF(I10="Cancelled",O10,L10+IF(S10="Yes",M10,0)+IF(T10="Yes",N10,0)+IF(I10="No-Show",O10,0))),"")</f>
        <v/>
      </c>
      <c r="Y10" s="44">
        <f>IFERROR(IF(A10="","",IF(I10="Cancelled",X10*R10,X10*Q10)+V10),"")</f>
        <v/>
      </c>
      <c r="Z10" s="44">
        <f>IFERROR(IF(A10="","",P10*U10),"")</f>
        <v/>
      </c>
      <c r="AA10" s="44">
        <f>IFERROR(IF(A10="","",Y10+Z10),"")</f>
        <v/>
      </c>
      <c r="AB10" s="44">
        <f>IFERROR(IF(A10="","",P10-AA10),"")</f>
        <v/>
      </c>
      <c r="AC10" s="46">
        <f>IFERROR(IF(A10="","",G10+W10),"")</f>
        <v/>
      </c>
      <c r="AD10" s="43" t="n">
        <v>160</v>
      </c>
      <c r="AE10" s="42" t="n">
        <v>46160</v>
      </c>
      <c r="AF10" s="44">
        <f>IFERROR(IF(OR(A10="",AD10=""),"",AD10-AA10),"")</f>
        <v/>
      </c>
      <c r="AG10" s="45">
        <f>IFERROR(IF(A10="","",AA10/P10),"")</f>
        <v/>
      </c>
      <c r="AH10" s="24">
        <f>IFERROR(IF(A10="","",IF(AE10&lt;&gt;"","Settled",IF(AC10="","Missing Date",IF(AC10&lt;Dashboard!$B$7,"Overdue","Not Yet Due")))),"")</f>
        <v/>
      </c>
      <c r="AI10" s="24">
        <f>IFERROR(IF(A10="","",IF(OR(C10="",D10="",G10&lt;=F10,K10&gt;J10,AND(AD10&lt;&gt;"",AE10=""),AND(AD10="",AE10&lt;&gt;""),AND(AF10&lt;&gt;"",OR(AF10&gt;Dashboard!$B$6,AF10&lt;0-Dashboard!$B$6))),"Review","OK")),"")</f>
        <v/>
      </c>
      <c r="AJ10" s="22" t="inlineStr">
        <is>
          <t>Review statement variance</t>
        </is>
      </c>
    </row>
    <row r="11">
      <c r="A11" s="22" t="n"/>
      <c r="B11" s="22" t="n"/>
      <c r="C11" s="22" t="n"/>
      <c r="D11" s="22" t="n"/>
      <c r="E11" s="42" t="n"/>
      <c r="F11" s="42" t="n"/>
      <c r="G11" s="42" t="n"/>
      <c r="H11" s="24">
        <f>IFERROR(IF(A11="","",MAX(0,G11-F11)),"")</f>
        <v/>
      </c>
      <c r="I11" s="22" t="n"/>
      <c r="J11" s="43" t="n"/>
      <c r="K11" s="43" t="n"/>
      <c r="L11" s="44">
        <f>IFERROR(IF(A11="","",MAX(0,J11-K11)),"")</f>
        <v/>
      </c>
      <c r="M11" s="43" t="n"/>
      <c r="N11" s="43" t="n"/>
      <c r="O11" s="43" t="n"/>
      <c r="P11" s="44">
        <f>IFERROR(IF(A11="","",IF(I11="Cancelled",O11+N11,L11+M11+N11+IF(I11="No-Show",O11,0))),"")</f>
        <v/>
      </c>
      <c r="Q11" s="45">
        <f>IFERROR(IF(A11="","",INDEX('Channel Terms'!$B$6:$B$105,MATCH(C11,'Channel Terms'!$A$6:$A$105,0))),"")</f>
        <v/>
      </c>
      <c r="R11" s="45">
        <f>IFERROR(IF(A11="","",INDEX('Channel Terms'!$C$6:$C$105,MATCH(C11,'Channel Terms'!$A$6:$A$105,0))),"")</f>
        <v/>
      </c>
      <c r="S11" s="24">
        <f>IFERROR(IF(A11="","",INDEX('Channel Terms'!$D$6:$D$105,MATCH(C11,'Channel Terms'!$A$6:$A$105,0))),"")</f>
        <v/>
      </c>
      <c r="T11" s="24">
        <f>IFERROR(IF(A11="","",INDEX('Channel Terms'!$E$6:$E$105,MATCH(C11,'Channel Terms'!$A$6:$A$105,0))),"")</f>
        <v/>
      </c>
      <c r="U11" s="45">
        <f>IFERROR(IF(A11="","",INDEX('Channel Terms'!$F$6:$F$105,MATCH(C11,'Channel Terms'!$A$6:$A$105,0))),"")</f>
        <v/>
      </c>
      <c r="V11" s="44">
        <f>IFERROR(IF(A11="","",INDEX('Channel Terms'!$G$6:$G$105,MATCH(C11,'Channel Terms'!$A$6:$A$105,0))),"")</f>
        <v/>
      </c>
      <c r="W11" s="24">
        <f>IFERROR(IF(A11="","",INDEX('Channel Terms'!$H$6:$H$105,MATCH(C11,'Channel Terms'!$A$6:$A$105,0))),"")</f>
        <v/>
      </c>
      <c r="X11" s="44">
        <f>IFERROR(IF(A11="","",IF(I11="Cancelled",O11,L11+IF(S11="Yes",M11,0)+IF(T11="Yes",N11,0)+IF(I11="No-Show",O11,0))),"")</f>
        <v/>
      </c>
      <c r="Y11" s="44">
        <f>IFERROR(IF(A11="","",IF(I11="Cancelled",X11*R11,X11*Q11)+V11),"")</f>
        <v/>
      </c>
      <c r="Z11" s="44">
        <f>IFERROR(IF(A11="","",P11*U11),"")</f>
        <v/>
      </c>
      <c r="AA11" s="44">
        <f>IFERROR(IF(A11="","",Y11+Z11),"")</f>
        <v/>
      </c>
      <c r="AB11" s="44">
        <f>IFERROR(IF(A11="","",P11-AA11),"")</f>
        <v/>
      </c>
      <c r="AC11" s="46">
        <f>IFERROR(IF(A11="","",G11+W11),"")</f>
        <v/>
      </c>
      <c r="AD11" s="43" t="n"/>
      <c r="AE11" s="42" t="n"/>
      <c r="AF11" s="44">
        <f>IFERROR(IF(OR(A11="",AD11=""),"",AD11-AA11),"")</f>
        <v/>
      </c>
      <c r="AG11" s="45">
        <f>IFERROR(IF(A11="","",AA11/P11),"")</f>
        <v/>
      </c>
      <c r="AH11" s="24">
        <f>IFERROR(IF(A11="","",IF(AE11&lt;&gt;"","Settled",IF(AC11="","Missing Date",IF(AC11&lt;Dashboard!$B$7,"Overdue","Not Yet Due")))),"")</f>
        <v/>
      </c>
      <c r="AI11" s="24">
        <f>IFERROR(IF(A11="","",IF(OR(C11="",D11="",G11&lt;=F11,K11&gt;J11,AND(AD11&lt;&gt;"",AE11=""),AND(AD11="",AE11&lt;&gt;""),AND(AF11&lt;&gt;"",OR(AF11&gt;Dashboard!$B$6,AF11&lt;0-Dashboard!$B$6))),"Review","OK")),"")</f>
        <v/>
      </c>
      <c r="AJ11" s="22" t="n"/>
    </row>
    <row r="12">
      <c r="A12" s="22" t="n"/>
      <c r="B12" s="22" t="n"/>
      <c r="C12" s="22" t="n"/>
      <c r="D12" s="22" t="n"/>
      <c r="E12" s="42" t="n"/>
      <c r="F12" s="42" t="n"/>
      <c r="G12" s="42" t="n"/>
      <c r="H12" s="24">
        <f>IFERROR(IF(A12="","",MAX(0,G12-F12)),"")</f>
        <v/>
      </c>
      <c r="I12" s="22" t="n"/>
      <c r="J12" s="43" t="n"/>
      <c r="K12" s="43" t="n"/>
      <c r="L12" s="44">
        <f>IFERROR(IF(A12="","",MAX(0,J12-K12)),"")</f>
        <v/>
      </c>
      <c r="M12" s="43" t="n"/>
      <c r="N12" s="43" t="n"/>
      <c r="O12" s="43" t="n"/>
      <c r="P12" s="44">
        <f>IFERROR(IF(A12="","",IF(I12="Cancelled",O12+N12,L12+M12+N12+IF(I12="No-Show",O12,0))),"")</f>
        <v/>
      </c>
      <c r="Q12" s="45">
        <f>IFERROR(IF(A12="","",INDEX('Channel Terms'!$B$6:$B$105,MATCH(C12,'Channel Terms'!$A$6:$A$105,0))),"")</f>
        <v/>
      </c>
      <c r="R12" s="45">
        <f>IFERROR(IF(A12="","",INDEX('Channel Terms'!$C$6:$C$105,MATCH(C12,'Channel Terms'!$A$6:$A$105,0))),"")</f>
        <v/>
      </c>
      <c r="S12" s="24">
        <f>IFERROR(IF(A12="","",INDEX('Channel Terms'!$D$6:$D$105,MATCH(C12,'Channel Terms'!$A$6:$A$105,0))),"")</f>
        <v/>
      </c>
      <c r="T12" s="24">
        <f>IFERROR(IF(A12="","",INDEX('Channel Terms'!$E$6:$E$105,MATCH(C12,'Channel Terms'!$A$6:$A$105,0))),"")</f>
        <v/>
      </c>
      <c r="U12" s="45">
        <f>IFERROR(IF(A12="","",INDEX('Channel Terms'!$F$6:$F$105,MATCH(C12,'Channel Terms'!$A$6:$A$105,0))),"")</f>
        <v/>
      </c>
      <c r="V12" s="44">
        <f>IFERROR(IF(A12="","",INDEX('Channel Terms'!$G$6:$G$105,MATCH(C12,'Channel Terms'!$A$6:$A$105,0))),"")</f>
        <v/>
      </c>
      <c r="W12" s="24">
        <f>IFERROR(IF(A12="","",INDEX('Channel Terms'!$H$6:$H$105,MATCH(C12,'Channel Terms'!$A$6:$A$105,0))),"")</f>
        <v/>
      </c>
      <c r="X12" s="44">
        <f>IFERROR(IF(A12="","",IF(I12="Cancelled",O12,L12+IF(S12="Yes",M12,0)+IF(T12="Yes",N12,0)+IF(I12="No-Show",O12,0))),"")</f>
        <v/>
      </c>
      <c r="Y12" s="44">
        <f>IFERROR(IF(A12="","",IF(I12="Cancelled",X12*R12,X12*Q12)+V12),"")</f>
        <v/>
      </c>
      <c r="Z12" s="44">
        <f>IFERROR(IF(A12="","",P12*U12),"")</f>
        <v/>
      </c>
      <c r="AA12" s="44">
        <f>IFERROR(IF(A12="","",Y12+Z12),"")</f>
        <v/>
      </c>
      <c r="AB12" s="44">
        <f>IFERROR(IF(A12="","",P12-AA12),"")</f>
        <v/>
      </c>
      <c r="AC12" s="46">
        <f>IFERROR(IF(A12="","",G12+W12),"")</f>
        <v/>
      </c>
      <c r="AD12" s="43" t="n"/>
      <c r="AE12" s="42" t="n"/>
      <c r="AF12" s="44">
        <f>IFERROR(IF(OR(A12="",AD12=""),"",AD12-AA12),"")</f>
        <v/>
      </c>
      <c r="AG12" s="45">
        <f>IFERROR(IF(A12="","",AA12/P12),"")</f>
        <v/>
      </c>
      <c r="AH12" s="24">
        <f>IFERROR(IF(A12="","",IF(AE12&lt;&gt;"","Settled",IF(AC12="","Missing Date",IF(AC12&lt;Dashboard!$B$7,"Overdue","Not Yet Due")))),"")</f>
        <v/>
      </c>
      <c r="AI12" s="24">
        <f>IFERROR(IF(A12="","",IF(OR(C12="",D12="",G12&lt;=F12,K12&gt;J12,AND(AD12&lt;&gt;"",AE12=""),AND(AD12="",AE12&lt;&gt;""),AND(AF12&lt;&gt;"",OR(AF12&gt;Dashboard!$B$6,AF12&lt;0-Dashboard!$B$6))),"Review","OK")),"")</f>
        <v/>
      </c>
      <c r="AJ12" s="22" t="n"/>
    </row>
    <row r="13">
      <c r="A13" s="22" t="n"/>
      <c r="B13" s="22" t="n"/>
      <c r="C13" s="22" t="n"/>
      <c r="D13" s="22" t="n"/>
      <c r="E13" s="42" t="n"/>
      <c r="F13" s="42" t="n"/>
      <c r="G13" s="42" t="n"/>
      <c r="H13" s="24">
        <f>IFERROR(IF(A13="","",MAX(0,G13-F13)),"")</f>
        <v/>
      </c>
      <c r="I13" s="22" t="n"/>
      <c r="J13" s="43" t="n"/>
      <c r="K13" s="43" t="n"/>
      <c r="L13" s="44">
        <f>IFERROR(IF(A13="","",MAX(0,J13-K13)),"")</f>
        <v/>
      </c>
      <c r="M13" s="43" t="n"/>
      <c r="N13" s="43" t="n"/>
      <c r="O13" s="43" t="n"/>
      <c r="P13" s="44">
        <f>IFERROR(IF(A13="","",IF(I13="Cancelled",O13+N13,L13+M13+N13+IF(I13="No-Show",O13,0))),"")</f>
        <v/>
      </c>
      <c r="Q13" s="45">
        <f>IFERROR(IF(A13="","",INDEX('Channel Terms'!$B$6:$B$105,MATCH(C13,'Channel Terms'!$A$6:$A$105,0))),"")</f>
        <v/>
      </c>
      <c r="R13" s="45">
        <f>IFERROR(IF(A13="","",INDEX('Channel Terms'!$C$6:$C$105,MATCH(C13,'Channel Terms'!$A$6:$A$105,0))),"")</f>
        <v/>
      </c>
      <c r="S13" s="24">
        <f>IFERROR(IF(A13="","",INDEX('Channel Terms'!$D$6:$D$105,MATCH(C13,'Channel Terms'!$A$6:$A$105,0))),"")</f>
        <v/>
      </c>
      <c r="T13" s="24">
        <f>IFERROR(IF(A13="","",INDEX('Channel Terms'!$E$6:$E$105,MATCH(C13,'Channel Terms'!$A$6:$A$105,0))),"")</f>
        <v/>
      </c>
      <c r="U13" s="45">
        <f>IFERROR(IF(A13="","",INDEX('Channel Terms'!$F$6:$F$105,MATCH(C13,'Channel Terms'!$A$6:$A$105,0))),"")</f>
        <v/>
      </c>
      <c r="V13" s="44">
        <f>IFERROR(IF(A13="","",INDEX('Channel Terms'!$G$6:$G$105,MATCH(C13,'Channel Terms'!$A$6:$A$105,0))),"")</f>
        <v/>
      </c>
      <c r="W13" s="24">
        <f>IFERROR(IF(A13="","",INDEX('Channel Terms'!$H$6:$H$105,MATCH(C13,'Channel Terms'!$A$6:$A$105,0))),"")</f>
        <v/>
      </c>
      <c r="X13" s="44">
        <f>IFERROR(IF(A13="","",IF(I13="Cancelled",O13,L13+IF(S13="Yes",M13,0)+IF(T13="Yes",N13,0)+IF(I13="No-Show",O13,0))),"")</f>
        <v/>
      </c>
      <c r="Y13" s="44">
        <f>IFERROR(IF(A13="","",IF(I13="Cancelled",X13*R13,X13*Q13)+V13),"")</f>
        <v/>
      </c>
      <c r="Z13" s="44">
        <f>IFERROR(IF(A13="","",P13*U13),"")</f>
        <v/>
      </c>
      <c r="AA13" s="44">
        <f>IFERROR(IF(A13="","",Y13+Z13),"")</f>
        <v/>
      </c>
      <c r="AB13" s="44">
        <f>IFERROR(IF(A13="","",P13-AA13),"")</f>
        <v/>
      </c>
      <c r="AC13" s="46">
        <f>IFERROR(IF(A13="","",G13+W13),"")</f>
        <v/>
      </c>
      <c r="AD13" s="43" t="n"/>
      <c r="AE13" s="42" t="n"/>
      <c r="AF13" s="44">
        <f>IFERROR(IF(OR(A13="",AD13=""),"",AD13-AA13),"")</f>
        <v/>
      </c>
      <c r="AG13" s="45">
        <f>IFERROR(IF(A13="","",AA13/P13),"")</f>
        <v/>
      </c>
      <c r="AH13" s="24">
        <f>IFERROR(IF(A13="","",IF(AE13&lt;&gt;"","Settled",IF(AC13="","Missing Date",IF(AC13&lt;Dashboard!$B$7,"Overdue","Not Yet Due")))),"")</f>
        <v/>
      </c>
      <c r="AI13" s="24">
        <f>IFERROR(IF(A13="","",IF(OR(C13="",D13="",G13&lt;=F13,K13&gt;J13,AND(AD13&lt;&gt;"",AE13=""),AND(AD13="",AE13&lt;&gt;""),AND(AF13&lt;&gt;"",OR(AF13&gt;Dashboard!$B$6,AF13&lt;0-Dashboard!$B$6))),"Review","OK")),"")</f>
        <v/>
      </c>
      <c r="AJ13" s="22" t="n"/>
    </row>
    <row r="14">
      <c r="A14" s="22" t="n"/>
      <c r="B14" s="22" t="n"/>
      <c r="C14" s="22" t="n"/>
      <c r="D14" s="22" t="n"/>
      <c r="E14" s="42" t="n"/>
      <c r="F14" s="42" t="n"/>
      <c r="G14" s="42" t="n"/>
      <c r="H14" s="24">
        <f>IFERROR(IF(A14="","",MAX(0,G14-F14)),"")</f>
        <v/>
      </c>
      <c r="I14" s="22" t="n"/>
      <c r="J14" s="43" t="n"/>
      <c r="K14" s="43" t="n"/>
      <c r="L14" s="44">
        <f>IFERROR(IF(A14="","",MAX(0,J14-K14)),"")</f>
        <v/>
      </c>
      <c r="M14" s="43" t="n"/>
      <c r="N14" s="43" t="n"/>
      <c r="O14" s="43" t="n"/>
      <c r="P14" s="44">
        <f>IFERROR(IF(A14="","",IF(I14="Cancelled",O14+N14,L14+M14+N14+IF(I14="No-Show",O14,0))),"")</f>
        <v/>
      </c>
      <c r="Q14" s="45">
        <f>IFERROR(IF(A14="","",INDEX('Channel Terms'!$B$6:$B$105,MATCH(C14,'Channel Terms'!$A$6:$A$105,0))),"")</f>
        <v/>
      </c>
      <c r="R14" s="45">
        <f>IFERROR(IF(A14="","",INDEX('Channel Terms'!$C$6:$C$105,MATCH(C14,'Channel Terms'!$A$6:$A$105,0))),"")</f>
        <v/>
      </c>
      <c r="S14" s="24">
        <f>IFERROR(IF(A14="","",INDEX('Channel Terms'!$D$6:$D$105,MATCH(C14,'Channel Terms'!$A$6:$A$105,0))),"")</f>
        <v/>
      </c>
      <c r="T14" s="24">
        <f>IFERROR(IF(A14="","",INDEX('Channel Terms'!$E$6:$E$105,MATCH(C14,'Channel Terms'!$A$6:$A$105,0))),"")</f>
        <v/>
      </c>
      <c r="U14" s="45">
        <f>IFERROR(IF(A14="","",INDEX('Channel Terms'!$F$6:$F$105,MATCH(C14,'Channel Terms'!$A$6:$A$105,0))),"")</f>
        <v/>
      </c>
      <c r="V14" s="44">
        <f>IFERROR(IF(A14="","",INDEX('Channel Terms'!$G$6:$G$105,MATCH(C14,'Channel Terms'!$A$6:$A$105,0))),"")</f>
        <v/>
      </c>
      <c r="W14" s="24">
        <f>IFERROR(IF(A14="","",INDEX('Channel Terms'!$H$6:$H$105,MATCH(C14,'Channel Terms'!$A$6:$A$105,0))),"")</f>
        <v/>
      </c>
      <c r="X14" s="44">
        <f>IFERROR(IF(A14="","",IF(I14="Cancelled",O14,L14+IF(S14="Yes",M14,0)+IF(T14="Yes",N14,0)+IF(I14="No-Show",O14,0))),"")</f>
        <v/>
      </c>
      <c r="Y14" s="44">
        <f>IFERROR(IF(A14="","",IF(I14="Cancelled",X14*R14,X14*Q14)+V14),"")</f>
        <v/>
      </c>
      <c r="Z14" s="44">
        <f>IFERROR(IF(A14="","",P14*U14),"")</f>
        <v/>
      </c>
      <c r="AA14" s="44">
        <f>IFERROR(IF(A14="","",Y14+Z14),"")</f>
        <v/>
      </c>
      <c r="AB14" s="44">
        <f>IFERROR(IF(A14="","",P14-AA14),"")</f>
        <v/>
      </c>
      <c r="AC14" s="46">
        <f>IFERROR(IF(A14="","",G14+W14),"")</f>
        <v/>
      </c>
      <c r="AD14" s="43" t="n"/>
      <c r="AE14" s="42" t="n"/>
      <c r="AF14" s="44">
        <f>IFERROR(IF(OR(A14="",AD14=""),"",AD14-AA14),"")</f>
        <v/>
      </c>
      <c r="AG14" s="45">
        <f>IFERROR(IF(A14="","",AA14/P14),"")</f>
        <v/>
      </c>
      <c r="AH14" s="24">
        <f>IFERROR(IF(A14="","",IF(AE14&lt;&gt;"","Settled",IF(AC14="","Missing Date",IF(AC14&lt;Dashboard!$B$7,"Overdue","Not Yet Due")))),"")</f>
        <v/>
      </c>
      <c r="AI14" s="24">
        <f>IFERROR(IF(A14="","",IF(OR(C14="",D14="",G14&lt;=F14,K14&gt;J14,AND(AD14&lt;&gt;"",AE14=""),AND(AD14="",AE14&lt;&gt;""),AND(AF14&lt;&gt;"",OR(AF14&gt;Dashboard!$B$6,AF14&lt;0-Dashboard!$B$6))),"Review","OK")),"")</f>
        <v/>
      </c>
      <c r="AJ14" s="22" t="n"/>
    </row>
    <row r="15">
      <c r="A15" s="22" t="n"/>
      <c r="B15" s="22" t="n"/>
      <c r="C15" s="22" t="n"/>
      <c r="D15" s="22" t="n"/>
      <c r="E15" s="42" t="n"/>
      <c r="F15" s="42" t="n"/>
      <c r="G15" s="42" t="n"/>
      <c r="H15" s="24">
        <f>IFERROR(IF(A15="","",MAX(0,G15-F15)),"")</f>
        <v/>
      </c>
      <c r="I15" s="22" t="n"/>
      <c r="J15" s="43" t="n"/>
      <c r="K15" s="43" t="n"/>
      <c r="L15" s="44">
        <f>IFERROR(IF(A15="","",MAX(0,J15-K15)),"")</f>
        <v/>
      </c>
      <c r="M15" s="43" t="n"/>
      <c r="N15" s="43" t="n"/>
      <c r="O15" s="43" t="n"/>
      <c r="P15" s="44">
        <f>IFERROR(IF(A15="","",IF(I15="Cancelled",O15+N15,L15+M15+N15+IF(I15="No-Show",O15,0))),"")</f>
        <v/>
      </c>
      <c r="Q15" s="45">
        <f>IFERROR(IF(A15="","",INDEX('Channel Terms'!$B$6:$B$105,MATCH(C15,'Channel Terms'!$A$6:$A$105,0))),"")</f>
        <v/>
      </c>
      <c r="R15" s="45">
        <f>IFERROR(IF(A15="","",INDEX('Channel Terms'!$C$6:$C$105,MATCH(C15,'Channel Terms'!$A$6:$A$105,0))),"")</f>
        <v/>
      </c>
      <c r="S15" s="24">
        <f>IFERROR(IF(A15="","",INDEX('Channel Terms'!$D$6:$D$105,MATCH(C15,'Channel Terms'!$A$6:$A$105,0))),"")</f>
        <v/>
      </c>
      <c r="T15" s="24">
        <f>IFERROR(IF(A15="","",INDEX('Channel Terms'!$E$6:$E$105,MATCH(C15,'Channel Terms'!$A$6:$A$105,0))),"")</f>
        <v/>
      </c>
      <c r="U15" s="45">
        <f>IFERROR(IF(A15="","",INDEX('Channel Terms'!$F$6:$F$105,MATCH(C15,'Channel Terms'!$A$6:$A$105,0))),"")</f>
        <v/>
      </c>
      <c r="V15" s="44">
        <f>IFERROR(IF(A15="","",INDEX('Channel Terms'!$G$6:$G$105,MATCH(C15,'Channel Terms'!$A$6:$A$105,0))),"")</f>
        <v/>
      </c>
      <c r="W15" s="24">
        <f>IFERROR(IF(A15="","",INDEX('Channel Terms'!$H$6:$H$105,MATCH(C15,'Channel Terms'!$A$6:$A$105,0))),"")</f>
        <v/>
      </c>
      <c r="X15" s="44">
        <f>IFERROR(IF(A15="","",IF(I15="Cancelled",O15,L15+IF(S15="Yes",M15,0)+IF(T15="Yes",N15,0)+IF(I15="No-Show",O15,0))),"")</f>
        <v/>
      </c>
      <c r="Y15" s="44">
        <f>IFERROR(IF(A15="","",IF(I15="Cancelled",X15*R15,X15*Q15)+V15),"")</f>
        <v/>
      </c>
      <c r="Z15" s="44">
        <f>IFERROR(IF(A15="","",P15*U15),"")</f>
        <v/>
      </c>
      <c r="AA15" s="44">
        <f>IFERROR(IF(A15="","",Y15+Z15),"")</f>
        <v/>
      </c>
      <c r="AB15" s="44">
        <f>IFERROR(IF(A15="","",P15-AA15),"")</f>
        <v/>
      </c>
      <c r="AC15" s="46">
        <f>IFERROR(IF(A15="","",G15+W15),"")</f>
        <v/>
      </c>
      <c r="AD15" s="43" t="n"/>
      <c r="AE15" s="42" t="n"/>
      <c r="AF15" s="44">
        <f>IFERROR(IF(OR(A15="",AD15=""),"",AD15-AA15),"")</f>
        <v/>
      </c>
      <c r="AG15" s="45">
        <f>IFERROR(IF(A15="","",AA15/P15),"")</f>
        <v/>
      </c>
      <c r="AH15" s="24">
        <f>IFERROR(IF(A15="","",IF(AE15&lt;&gt;"","Settled",IF(AC15="","Missing Date",IF(AC15&lt;Dashboard!$B$7,"Overdue","Not Yet Due")))),"")</f>
        <v/>
      </c>
      <c r="AI15" s="24">
        <f>IFERROR(IF(A15="","",IF(OR(C15="",D15="",G15&lt;=F15,K15&gt;J15,AND(AD15&lt;&gt;"",AE15=""),AND(AD15="",AE15&lt;&gt;""),AND(AF15&lt;&gt;"",OR(AF15&gt;Dashboard!$B$6,AF15&lt;0-Dashboard!$B$6))),"Review","OK")),"")</f>
        <v/>
      </c>
      <c r="AJ15" s="22" t="n"/>
    </row>
    <row r="16">
      <c r="A16" s="22" t="n"/>
      <c r="B16" s="22" t="n"/>
      <c r="C16" s="22" t="n"/>
      <c r="D16" s="22" t="n"/>
      <c r="E16" s="42" t="n"/>
      <c r="F16" s="42" t="n"/>
      <c r="G16" s="42" t="n"/>
      <c r="H16" s="24">
        <f>IFERROR(IF(A16="","",MAX(0,G16-F16)),"")</f>
        <v/>
      </c>
      <c r="I16" s="22" t="n"/>
      <c r="J16" s="43" t="n"/>
      <c r="K16" s="43" t="n"/>
      <c r="L16" s="44">
        <f>IFERROR(IF(A16="","",MAX(0,J16-K16)),"")</f>
        <v/>
      </c>
      <c r="M16" s="43" t="n"/>
      <c r="N16" s="43" t="n"/>
      <c r="O16" s="43" t="n"/>
      <c r="P16" s="44">
        <f>IFERROR(IF(A16="","",IF(I16="Cancelled",O16+N16,L16+M16+N16+IF(I16="No-Show",O16,0))),"")</f>
        <v/>
      </c>
      <c r="Q16" s="45">
        <f>IFERROR(IF(A16="","",INDEX('Channel Terms'!$B$6:$B$105,MATCH(C16,'Channel Terms'!$A$6:$A$105,0))),"")</f>
        <v/>
      </c>
      <c r="R16" s="45">
        <f>IFERROR(IF(A16="","",INDEX('Channel Terms'!$C$6:$C$105,MATCH(C16,'Channel Terms'!$A$6:$A$105,0))),"")</f>
        <v/>
      </c>
      <c r="S16" s="24">
        <f>IFERROR(IF(A16="","",INDEX('Channel Terms'!$D$6:$D$105,MATCH(C16,'Channel Terms'!$A$6:$A$105,0))),"")</f>
        <v/>
      </c>
      <c r="T16" s="24">
        <f>IFERROR(IF(A16="","",INDEX('Channel Terms'!$E$6:$E$105,MATCH(C16,'Channel Terms'!$A$6:$A$105,0))),"")</f>
        <v/>
      </c>
      <c r="U16" s="45">
        <f>IFERROR(IF(A16="","",INDEX('Channel Terms'!$F$6:$F$105,MATCH(C16,'Channel Terms'!$A$6:$A$105,0))),"")</f>
        <v/>
      </c>
      <c r="V16" s="44">
        <f>IFERROR(IF(A16="","",INDEX('Channel Terms'!$G$6:$G$105,MATCH(C16,'Channel Terms'!$A$6:$A$105,0))),"")</f>
        <v/>
      </c>
      <c r="W16" s="24">
        <f>IFERROR(IF(A16="","",INDEX('Channel Terms'!$H$6:$H$105,MATCH(C16,'Channel Terms'!$A$6:$A$105,0))),"")</f>
        <v/>
      </c>
      <c r="X16" s="44">
        <f>IFERROR(IF(A16="","",IF(I16="Cancelled",O16,L16+IF(S16="Yes",M16,0)+IF(T16="Yes",N16,0)+IF(I16="No-Show",O16,0))),"")</f>
        <v/>
      </c>
      <c r="Y16" s="44">
        <f>IFERROR(IF(A16="","",IF(I16="Cancelled",X16*R16,X16*Q16)+V16),"")</f>
        <v/>
      </c>
      <c r="Z16" s="44">
        <f>IFERROR(IF(A16="","",P16*U16),"")</f>
        <v/>
      </c>
      <c r="AA16" s="44">
        <f>IFERROR(IF(A16="","",Y16+Z16),"")</f>
        <v/>
      </c>
      <c r="AB16" s="44">
        <f>IFERROR(IF(A16="","",P16-AA16),"")</f>
        <v/>
      </c>
      <c r="AC16" s="46">
        <f>IFERROR(IF(A16="","",G16+W16),"")</f>
        <v/>
      </c>
      <c r="AD16" s="43" t="n"/>
      <c r="AE16" s="42" t="n"/>
      <c r="AF16" s="44">
        <f>IFERROR(IF(OR(A16="",AD16=""),"",AD16-AA16),"")</f>
        <v/>
      </c>
      <c r="AG16" s="45">
        <f>IFERROR(IF(A16="","",AA16/P16),"")</f>
        <v/>
      </c>
      <c r="AH16" s="24">
        <f>IFERROR(IF(A16="","",IF(AE16&lt;&gt;"","Settled",IF(AC16="","Missing Date",IF(AC16&lt;Dashboard!$B$7,"Overdue","Not Yet Due")))),"")</f>
        <v/>
      </c>
      <c r="AI16" s="24">
        <f>IFERROR(IF(A16="","",IF(OR(C16="",D16="",G16&lt;=F16,K16&gt;J16,AND(AD16&lt;&gt;"",AE16=""),AND(AD16="",AE16&lt;&gt;""),AND(AF16&lt;&gt;"",OR(AF16&gt;Dashboard!$B$6,AF16&lt;0-Dashboard!$B$6))),"Review","OK")),"")</f>
        <v/>
      </c>
      <c r="AJ16" s="22" t="n"/>
    </row>
    <row r="17">
      <c r="A17" s="22" t="n"/>
      <c r="B17" s="22" t="n"/>
      <c r="C17" s="22" t="n"/>
      <c r="D17" s="22" t="n"/>
      <c r="E17" s="42" t="n"/>
      <c r="F17" s="42" t="n"/>
      <c r="G17" s="42" t="n"/>
      <c r="H17" s="24">
        <f>IFERROR(IF(A17="","",MAX(0,G17-F17)),"")</f>
        <v/>
      </c>
      <c r="I17" s="22" t="n"/>
      <c r="J17" s="43" t="n"/>
      <c r="K17" s="43" t="n"/>
      <c r="L17" s="44">
        <f>IFERROR(IF(A17="","",MAX(0,J17-K17)),"")</f>
        <v/>
      </c>
      <c r="M17" s="43" t="n"/>
      <c r="N17" s="43" t="n"/>
      <c r="O17" s="43" t="n"/>
      <c r="P17" s="44">
        <f>IFERROR(IF(A17="","",IF(I17="Cancelled",O17+N17,L17+M17+N17+IF(I17="No-Show",O17,0))),"")</f>
        <v/>
      </c>
      <c r="Q17" s="45">
        <f>IFERROR(IF(A17="","",INDEX('Channel Terms'!$B$6:$B$105,MATCH(C17,'Channel Terms'!$A$6:$A$105,0))),"")</f>
        <v/>
      </c>
      <c r="R17" s="45">
        <f>IFERROR(IF(A17="","",INDEX('Channel Terms'!$C$6:$C$105,MATCH(C17,'Channel Terms'!$A$6:$A$105,0))),"")</f>
        <v/>
      </c>
      <c r="S17" s="24">
        <f>IFERROR(IF(A17="","",INDEX('Channel Terms'!$D$6:$D$105,MATCH(C17,'Channel Terms'!$A$6:$A$105,0))),"")</f>
        <v/>
      </c>
      <c r="T17" s="24">
        <f>IFERROR(IF(A17="","",INDEX('Channel Terms'!$E$6:$E$105,MATCH(C17,'Channel Terms'!$A$6:$A$105,0))),"")</f>
        <v/>
      </c>
      <c r="U17" s="45">
        <f>IFERROR(IF(A17="","",INDEX('Channel Terms'!$F$6:$F$105,MATCH(C17,'Channel Terms'!$A$6:$A$105,0))),"")</f>
        <v/>
      </c>
      <c r="V17" s="44">
        <f>IFERROR(IF(A17="","",INDEX('Channel Terms'!$G$6:$G$105,MATCH(C17,'Channel Terms'!$A$6:$A$105,0))),"")</f>
        <v/>
      </c>
      <c r="W17" s="24">
        <f>IFERROR(IF(A17="","",INDEX('Channel Terms'!$H$6:$H$105,MATCH(C17,'Channel Terms'!$A$6:$A$105,0))),"")</f>
        <v/>
      </c>
      <c r="X17" s="44">
        <f>IFERROR(IF(A17="","",IF(I17="Cancelled",O17,L17+IF(S17="Yes",M17,0)+IF(T17="Yes",N17,0)+IF(I17="No-Show",O17,0))),"")</f>
        <v/>
      </c>
      <c r="Y17" s="44">
        <f>IFERROR(IF(A17="","",IF(I17="Cancelled",X17*R17,X17*Q17)+V17),"")</f>
        <v/>
      </c>
      <c r="Z17" s="44">
        <f>IFERROR(IF(A17="","",P17*U17),"")</f>
        <v/>
      </c>
      <c r="AA17" s="44">
        <f>IFERROR(IF(A17="","",Y17+Z17),"")</f>
        <v/>
      </c>
      <c r="AB17" s="44">
        <f>IFERROR(IF(A17="","",P17-AA17),"")</f>
        <v/>
      </c>
      <c r="AC17" s="46">
        <f>IFERROR(IF(A17="","",G17+W17),"")</f>
        <v/>
      </c>
      <c r="AD17" s="43" t="n"/>
      <c r="AE17" s="42" t="n"/>
      <c r="AF17" s="44">
        <f>IFERROR(IF(OR(A17="",AD17=""),"",AD17-AA17),"")</f>
        <v/>
      </c>
      <c r="AG17" s="45">
        <f>IFERROR(IF(A17="","",AA17/P17),"")</f>
        <v/>
      </c>
      <c r="AH17" s="24">
        <f>IFERROR(IF(A17="","",IF(AE17&lt;&gt;"","Settled",IF(AC17="","Missing Date",IF(AC17&lt;Dashboard!$B$7,"Overdue","Not Yet Due")))),"")</f>
        <v/>
      </c>
      <c r="AI17" s="24">
        <f>IFERROR(IF(A17="","",IF(OR(C17="",D17="",G17&lt;=F17,K17&gt;J17,AND(AD17&lt;&gt;"",AE17=""),AND(AD17="",AE17&lt;&gt;""),AND(AF17&lt;&gt;"",OR(AF17&gt;Dashboard!$B$6,AF17&lt;0-Dashboard!$B$6))),"Review","OK")),"")</f>
        <v/>
      </c>
      <c r="AJ17" s="22" t="n"/>
    </row>
    <row r="18">
      <c r="A18" s="22" t="n"/>
      <c r="B18" s="22" t="n"/>
      <c r="C18" s="22" t="n"/>
      <c r="D18" s="22" t="n"/>
      <c r="E18" s="42" t="n"/>
      <c r="F18" s="42" t="n"/>
      <c r="G18" s="42" t="n"/>
      <c r="H18" s="24">
        <f>IFERROR(IF(A18="","",MAX(0,G18-F18)),"")</f>
        <v/>
      </c>
      <c r="I18" s="22" t="n"/>
      <c r="J18" s="43" t="n"/>
      <c r="K18" s="43" t="n"/>
      <c r="L18" s="44">
        <f>IFERROR(IF(A18="","",MAX(0,J18-K18)),"")</f>
        <v/>
      </c>
      <c r="M18" s="43" t="n"/>
      <c r="N18" s="43" t="n"/>
      <c r="O18" s="43" t="n"/>
      <c r="P18" s="44">
        <f>IFERROR(IF(A18="","",IF(I18="Cancelled",O18+N18,L18+M18+N18+IF(I18="No-Show",O18,0))),"")</f>
        <v/>
      </c>
      <c r="Q18" s="45">
        <f>IFERROR(IF(A18="","",INDEX('Channel Terms'!$B$6:$B$105,MATCH(C18,'Channel Terms'!$A$6:$A$105,0))),"")</f>
        <v/>
      </c>
      <c r="R18" s="45">
        <f>IFERROR(IF(A18="","",INDEX('Channel Terms'!$C$6:$C$105,MATCH(C18,'Channel Terms'!$A$6:$A$105,0))),"")</f>
        <v/>
      </c>
      <c r="S18" s="24">
        <f>IFERROR(IF(A18="","",INDEX('Channel Terms'!$D$6:$D$105,MATCH(C18,'Channel Terms'!$A$6:$A$105,0))),"")</f>
        <v/>
      </c>
      <c r="T18" s="24">
        <f>IFERROR(IF(A18="","",INDEX('Channel Terms'!$E$6:$E$105,MATCH(C18,'Channel Terms'!$A$6:$A$105,0))),"")</f>
        <v/>
      </c>
      <c r="U18" s="45">
        <f>IFERROR(IF(A18="","",INDEX('Channel Terms'!$F$6:$F$105,MATCH(C18,'Channel Terms'!$A$6:$A$105,0))),"")</f>
        <v/>
      </c>
      <c r="V18" s="44">
        <f>IFERROR(IF(A18="","",INDEX('Channel Terms'!$G$6:$G$105,MATCH(C18,'Channel Terms'!$A$6:$A$105,0))),"")</f>
        <v/>
      </c>
      <c r="W18" s="24">
        <f>IFERROR(IF(A18="","",INDEX('Channel Terms'!$H$6:$H$105,MATCH(C18,'Channel Terms'!$A$6:$A$105,0))),"")</f>
        <v/>
      </c>
      <c r="X18" s="44">
        <f>IFERROR(IF(A18="","",IF(I18="Cancelled",O18,L18+IF(S18="Yes",M18,0)+IF(T18="Yes",N18,0)+IF(I18="No-Show",O18,0))),"")</f>
        <v/>
      </c>
      <c r="Y18" s="44">
        <f>IFERROR(IF(A18="","",IF(I18="Cancelled",X18*R18,X18*Q18)+V18),"")</f>
        <v/>
      </c>
      <c r="Z18" s="44">
        <f>IFERROR(IF(A18="","",P18*U18),"")</f>
        <v/>
      </c>
      <c r="AA18" s="44">
        <f>IFERROR(IF(A18="","",Y18+Z18),"")</f>
        <v/>
      </c>
      <c r="AB18" s="44">
        <f>IFERROR(IF(A18="","",P18-AA18),"")</f>
        <v/>
      </c>
      <c r="AC18" s="46">
        <f>IFERROR(IF(A18="","",G18+W18),"")</f>
        <v/>
      </c>
      <c r="AD18" s="43" t="n"/>
      <c r="AE18" s="42" t="n"/>
      <c r="AF18" s="44">
        <f>IFERROR(IF(OR(A18="",AD18=""),"",AD18-AA18),"")</f>
        <v/>
      </c>
      <c r="AG18" s="45">
        <f>IFERROR(IF(A18="","",AA18/P18),"")</f>
        <v/>
      </c>
      <c r="AH18" s="24">
        <f>IFERROR(IF(A18="","",IF(AE18&lt;&gt;"","Settled",IF(AC18="","Missing Date",IF(AC18&lt;Dashboard!$B$7,"Overdue","Not Yet Due")))),"")</f>
        <v/>
      </c>
      <c r="AI18" s="24">
        <f>IFERROR(IF(A18="","",IF(OR(C18="",D18="",G18&lt;=F18,K18&gt;J18,AND(AD18&lt;&gt;"",AE18=""),AND(AD18="",AE18&lt;&gt;""),AND(AF18&lt;&gt;"",OR(AF18&gt;Dashboard!$B$6,AF18&lt;0-Dashboard!$B$6))),"Review","OK")),"")</f>
        <v/>
      </c>
      <c r="AJ18" s="22" t="n"/>
    </row>
    <row r="19">
      <c r="A19" s="22" t="n"/>
      <c r="B19" s="22" t="n"/>
      <c r="C19" s="22" t="n"/>
      <c r="D19" s="22" t="n"/>
      <c r="E19" s="42" t="n"/>
      <c r="F19" s="42" t="n"/>
      <c r="G19" s="42" t="n"/>
      <c r="H19" s="24">
        <f>IFERROR(IF(A19="","",MAX(0,G19-F19)),"")</f>
        <v/>
      </c>
      <c r="I19" s="22" t="n"/>
      <c r="J19" s="43" t="n"/>
      <c r="K19" s="43" t="n"/>
      <c r="L19" s="44">
        <f>IFERROR(IF(A19="","",MAX(0,J19-K19)),"")</f>
        <v/>
      </c>
      <c r="M19" s="43" t="n"/>
      <c r="N19" s="43" t="n"/>
      <c r="O19" s="43" t="n"/>
      <c r="P19" s="44">
        <f>IFERROR(IF(A19="","",IF(I19="Cancelled",O19+N19,L19+M19+N19+IF(I19="No-Show",O19,0))),"")</f>
        <v/>
      </c>
      <c r="Q19" s="45">
        <f>IFERROR(IF(A19="","",INDEX('Channel Terms'!$B$6:$B$105,MATCH(C19,'Channel Terms'!$A$6:$A$105,0))),"")</f>
        <v/>
      </c>
      <c r="R19" s="45">
        <f>IFERROR(IF(A19="","",INDEX('Channel Terms'!$C$6:$C$105,MATCH(C19,'Channel Terms'!$A$6:$A$105,0))),"")</f>
        <v/>
      </c>
      <c r="S19" s="24">
        <f>IFERROR(IF(A19="","",INDEX('Channel Terms'!$D$6:$D$105,MATCH(C19,'Channel Terms'!$A$6:$A$105,0))),"")</f>
        <v/>
      </c>
      <c r="T19" s="24">
        <f>IFERROR(IF(A19="","",INDEX('Channel Terms'!$E$6:$E$105,MATCH(C19,'Channel Terms'!$A$6:$A$105,0))),"")</f>
        <v/>
      </c>
      <c r="U19" s="45">
        <f>IFERROR(IF(A19="","",INDEX('Channel Terms'!$F$6:$F$105,MATCH(C19,'Channel Terms'!$A$6:$A$105,0))),"")</f>
        <v/>
      </c>
      <c r="V19" s="44">
        <f>IFERROR(IF(A19="","",INDEX('Channel Terms'!$G$6:$G$105,MATCH(C19,'Channel Terms'!$A$6:$A$105,0))),"")</f>
        <v/>
      </c>
      <c r="W19" s="24">
        <f>IFERROR(IF(A19="","",INDEX('Channel Terms'!$H$6:$H$105,MATCH(C19,'Channel Terms'!$A$6:$A$105,0))),"")</f>
        <v/>
      </c>
      <c r="X19" s="44">
        <f>IFERROR(IF(A19="","",IF(I19="Cancelled",O19,L19+IF(S19="Yes",M19,0)+IF(T19="Yes",N19,0)+IF(I19="No-Show",O19,0))),"")</f>
        <v/>
      </c>
      <c r="Y19" s="44">
        <f>IFERROR(IF(A19="","",IF(I19="Cancelled",X19*R19,X19*Q19)+V19),"")</f>
        <v/>
      </c>
      <c r="Z19" s="44">
        <f>IFERROR(IF(A19="","",P19*U19),"")</f>
        <v/>
      </c>
      <c r="AA19" s="44">
        <f>IFERROR(IF(A19="","",Y19+Z19),"")</f>
        <v/>
      </c>
      <c r="AB19" s="44">
        <f>IFERROR(IF(A19="","",P19-AA19),"")</f>
        <v/>
      </c>
      <c r="AC19" s="46">
        <f>IFERROR(IF(A19="","",G19+W19),"")</f>
        <v/>
      </c>
      <c r="AD19" s="43" t="n"/>
      <c r="AE19" s="42" t="n"/>
      <c r="AF19" s="44">
        <f>IFERROR(IF(OR(A19="",AD19=""),"",AD19-AA19),"")</f>
        <v/>
      </c>
      <c r="AG19" s="45">
        <f>IFERROR(IF(A19="","",AA19/P19),"")</f>
        <v/>
      </c>
      <c r="AH19" s="24">
        <f>IFERROR(IF(A19="","",IF(AE19&lt;&gt;"","Settled",IF(AC19="","Missing Date",IF(AC19&lt;Dashboard!$B$7,"Overdue","Not Yet Due")))),"")</f>
        <v/>
      </c>
      <c r="AI19" s="24">
        <f>IFERROR(IF(A19="","",IF(OR(C19="",D19="",G19&lt;=F19,K19&gt;J19,AND(AD19&lt;&gt;"",AE19=""),AND(AD19="",AE19&lt;&gt;""),AND(AF19&lt;&gt;"",OR(AF19&gt;Dashboard!$B$6,AF19&lt;0-Dashboard!$B$6))),"Review","OK")),"")</f>
        <v/>
      </c>
      <c r="AJ19" s="22" t="n"/>
    </row>
    <row r="20">
      <c r="A20" s="22" t="n"/>
      <c r="B20" s="22" t="n"/>
      <c r="C20" s="22" t="n"/>
      <c r="D20" s="22" t="n"/>
      <c r="E20" s="42" t="n"/>
      <c r="F20" s="42" t="n"/>
      <c r="G20" s="42" t="n"/>
      <c r="H20" s="24">
        <f>IFERROR(IF(A20="","",MAX(0,G20-F20)),"")</f>
        <v/>
      </c>
      <c r="I20" s="22" t="n"/>
      <c r="J20" s="43" t="n"/>
      <c r="K20" s="43" t="n"/>
      <c r="L20" s="44">
        <f>IFERROR(IF(A20="","",MAX(0,J20-K20)),"")</f>
        <v/>
      </c>
      <c r="M20" s="43" t="n"/>
      <c r="N20" s="43" t="n"/>
      <c r="O20" s="43" t="n"/>
      <c r="P20" s="44">
        <f>IFERROR(IF(A20="","",IF(I20="Cancelled",O20+N20,L20+M20+N20+IF(I20="No-Show",O20,0))),"")</f>
        <v/>
      </c>
      <c r="Q20" s="45">
        <f>IFERROR(IF(A20="","",INDEX('Channel Terms'!$B$6:$B$105,MATCH(C20,'Channel Terms'!$A$6:$A$105,0))),"")</f>
        <v/>
      </c>
      <c r="R20" s="45">
        <f>IFERROR(IF(A20="","",INDEX('Channel Terms'!$C$6:$C$105,MATCH(C20,'Channel Terms'!$A$6:$A$105,0))),"")</f>
        <v/>
      </c>
      <c r="S20" s="24">
        <f>IFERROR(IF(A20="","",INDEX('Channel Terms'!$D$6:$D$105,MATCH(C20,'Channel Terms'!$A$6:$A$105,0))),"")</f>
        <v/>
      </c>
      <c r="T20" s="24">
        <f>IFERROR(IF(A20="","",INDEX('Channel Terms'!$E$6:$E$105,MATCH(C20,'Channel Terms'!$A$6:$A$105,0))),"")</f>
        <v/>
      </c>
      <c r="U20" s="45">
        <f>IFERROR(IF(A20="","",INDEX('Channel Terms'!$F$6:$F$105,MATCH(C20,'Channel Terms'!$A$6:$A$105,0))),"")</f>
        <v/>
      </c>
      <c r="V20" s="44">
        <f>IFERROR(IF(A20="","",INDEX('Channel Terms'!$G$6:$G$105,MATCH(C20,'Channel Terms'!$A$6:$A$105,0))),"")</f>
        <v/>
      </c>
      <c r="W20" s="24">
        <f>IFERROR(IF(A20="","",INDEX('Channel Terms'!$H$6:$H$105,MATCH(C20,'Channel Terms'!$A$6:$A$105,0))),"")</f>
        <v/>
      </c>
      <c r="X20" s="44">
        <f>IFERROR(IF(A20="","",IF(I20="Cancelled",O20,L20+IF(S20="Yes",M20,0)+IF(T20="Yes",N20,0)+IF(I20="No-Show",O20,0))),"")</f>
        <v/>
      </c>
      <c r="Y20" s="44">
        <f>IFERROR(IF(A20="","",IF(I20="Cancelled",X20*R20,X20*Q20)+V20),"")</f>
        <v/>
      </c>
      <c r="Z20" s="44">
        <f>IFERROR(IF(A20="","",P20*U20),"")</f>
        <v/>
      </c>
      <c r="AA20" s="44">
        <f>IFERROR(IF(A20="","",Y20+Z20),"")</f>
        <v/>
      </c>
      <c r="AB20" s="44">
        <f>IFERROR(IF(A20="","",P20-AA20),"")</f>
        <v/>
      </c>
      <c r="AC20" s="46">
        <f>IFERROR(IF(A20="","",G20+W20),"")</f>
        <v/>
      </c>
      <c r="AD20" s="43" t="n"/>
      <c r="AE20" s="42" t="n"/>
      <c r="AF20" s="44">
        <f>IFERROR(IF(OR(A20="",AD20=""),"",AD20-AA20),"")</f>
        <v/>
      </c>
      <c r="AG20" s="45">
        <f>IFERROR(IF(A20="","",AA20/P20),"")</f>
        <v/>
      </c>
      <c r="AH20" s="24">
        <f>IFERROR(IF(A20="","",IF(AE20&lt;&gt;"","Settled",IF(AC20="","Missing Date",IF(AC20&lt;Dashboard!$B$7,"Overdue","Not Yet Due")))),"")</f>
        <v/>
      </c>
      <c r="AI20" s="24">
        <f>IFERROR(IF(A20="","",IF(OR(C20="",D20="",G20&lt;=F20,K20&gt;J20,AND(AD20&lt;&gt;"",AE20=""),AND(AD20="",AE20&lt;&gt;""),AND(AF20&lt;&gt;"",OR(AF20&gt;Dashboard!$B$6,AF20&lt;0-Dashboard!$B$6))),"Review","OK")),"")</f>
        <v/>
      </c>
      <c r="AJ20" s="22" t="n"/>
    </row>
    <row r="21">
      <c r="A21" s="22" t="n"/>
      <c r="B21" s="22" t="n"/>
      <c r="C21" s="22" t="n"/>
      <c r="D21" s="22" t="n"/>
      <c r="E21" s="42" t="n"/>
      <c r="F21" s="42" t="n"/>
      <c r="G21" s="42" t="n"/>
      <c r="H21" s="24">
        <f>IFERROR(IF(A21="","",MAX(0,G21-F21)),"")</f>
        <v/>
      </c>
      <c r="I21" s="22" t="n"/>
      <c r="J21" s="43" t="n"/>
      <c r="K21" s="43" t="n"/>
      <c r="L21" s="44">
        <f>IFERROR(IF(A21="","",MAX(0,J21-K21)),"")</f>
        <v/>
      </c>
      <c r="M21" s="43" t="n"/>
      <c r="N21" s="43" t="n"/>
      <c r="O21" s="43" t="n"/>
      <c r="P21" s="44">
        <f>IFERROR(IF(A21="","",IF(I21="Cancelled",O21+N21,L21+M21+N21+IF(I21="No-Show",O21,0))),"")</f>
        <v/>
      </c>
      <c r="Q21" s="45">
        <f>IFERROR(IF(A21="","",INDEX('Channel Terms'!$B$6:$B$105,MATCH(C21,'Channel Terms'!$A$6:$A$105,0))),"")</f>
        <v/>
      </c>
      <c r="R21" s="45">
        <f>IFERROR(IF(A21="","",INDEX('Channel Terms'!$C$6:$C$105,MATCH(C21,'Channel Terms'!$A$6:$A$105,0))),"")</f>
        <v/>
      </c>
      <c r="S21" s="24">
        <f>IFERROR(IF(A21="","",INDEX('Channel Terms'!$D$6:$D$105,MATCH(C21,'Channel Terms'!$A$6:$A$105,0))),"")</f>
        <v/>
      </c>
      <c r="T21" s="24">
        <f>IFERROR(IF(A21="","",INDEX('Channel Terms'!$E$6:$E$105,MATCH(C21,'Channel Terms'!$A$6:$A$105,0))),"")</f>
        <v/>
      </c>
      <c r="U21" s="45">
        <f>IFERROR(IF(A21="","",INDEX('Channel Terms'!$F$6:$F$105,MATCH(C21,'Channel Terms'!$A$6:$A$105,0))),"")</f>
        <v/>
      </c>
      <c r="V21" s="44">
        <f>IFERROR(IF(A21="","",INDEX('Channel Terms'!$G$6:$G$105,MATCH(C21,'Channel Terms'!$A$6:$A$105,0))),"")</f>
        <v/>
      </c>
      <c r="W21" s="24">
        <f>IFERROR(IF(A21="","",INDEX('Channel Terms'!$H$6:$H$105,MATCH(C21,'Channel Terms'!$A$6:$A$105,0))),"")</f>
        <v/>
      </c>
      <c r="X21" s="44">
        <f>IFERROR(IF(A21="","",IF(I21="Cancelled",O21,L21+IF(S21="Yes",M21,0)+IF(T21="Yes",N21,0)+IF(I21="No-Show",O21,0))),"")</f>
        <v/>
      </c>
      <c r="Y21" s="44">
        <f>IFERROR(IF(A21="","",IF(I21="Cancelled",X21*R21,X21*Q21)+V21),"")</f>
        <v/>
      </c>
      <c r="Z21" s="44">
        <f>IFERROR(IF(A21="","",P21*U21),"")</f>
        <v/>
      </c>
      <c r="AA21" s="44">
        <f>IFERROR(IF(A21="","",Y21+Z21),"")</f>
        <v/>
      </c>
      <c r="AB21" s="44">
        <f>IFERROR(IF(A21="","",P21-AA21),"")</f>
        <v/>
      </c>
      <c r="AC21" s="46">
        <f>IFERROR(IF(A21="","",G21+W21),"")</f>
        <v/>
      </c>
      <c r="AD21" s="43" t="n"/>
      <c r="AE21" s="42" t="n"/>
      <c r="AF21" s="44">
        <f>IFERROR(IF(OR(A21="",AD21=""),"",AD21-AA21),"")</f>
        <v/>
      </c>
      <c r="AG21" s="45">
        <f>IFERROR(IF(A21="","",AA21/P21),"")</f>
        <v/>
      </c>
      <c r="AH21" s="24">
        <f>IFERROR(IF(A21="","",IF(AE21&lt;&gt;"","Settled",IF(AC21="","Missing Date",IF(AC21&lt;Dashboard!$B$7,"Overdue","Not Yet Due")))),"")</f>
        <v/>
      </c>
      <c r="AI21" s="24">
        <f>IFERROR(IF(A21="","",IF(OR(C21="",D21="",G21&lt;=F21,K21&gt;J21,AND(AD21&lt;&gt;"",AE21=""),AND(AD21="",AE21&lt;&gt;""),AND(AF21&lt;&gt;"",OR(AF21&gt;Dashboard!$B$6,AF21&lt;0-Dashboard!$B$6))),"Review","OK")),"")</f>
        <v/>
      </c>
      <c r="AJ21" s="22" t="n"/>
    </row>
    <row r="22">
      <c r="A22" s="22" t="n"/>
      <c r="B22" s="22" t="n"/>
      <c r="C22" s="22" t="n"/>
      <c r="D22" s="22" t="n"/>
      <c r="E22" s="42" t="n"/>
      <c r="F22" s="42" t="n"/>
      <c r="G22" s="42" t="n"/>
      <c r="H22" s="24">
        <f>IFERROR(IF(A22="","",MAX(0,G22-F22)),"")</f>
        <v/>
      </c>
      <c r="I22" s="22" t="n"/>
      <c r="J22" s="43" t="n"/>
      <c r="K22" s="43" t="n"/>
      <c r="L22" s="44">
        <f>IFERROR(IF(A22="","",MAX(0,J22-K22)),"")</f>
        <v/>
      </c>
      <c r="M22" s="43" t="n"/>
      <c r="N22" s="43" t="n"/>
      <c r="O22" s="43" t="n"/>
      <c r="P22" s="44">
        <f>IFERROR(IF(A22="","",IF(I22="Cancelled",O22+N22,L22+M22+N22+IF(I22="No-Show",O22,0))),"")</f>
        <v/>
      </c>
      <c r="Q22" s="45">
        <f>IFERROR(IF(A22="","",INDEX('Channel Terms'!$B$6:$B$105,MATCH(C22,'Channel Terms'!$A$6:$A$105,0))),"")</f>
        <v/>
      </c>
      <c r="R22" s="45">
        <f>IFERROR(IF(A22="","",INDEX('Channel Terms'!$C$6:$C$105,MATCH(C22,'Channel Terms'!$A$6:$A$105,0))),"")</f>
        <v/>
      </c>
      <c r="S22" s="24">
        <f>IFERROR(IF(A22="","",INDEX('Channel Terms'!$D$6:$D$105,MATCH(C22,'Channel Terms'!$A$6:$A$105,0))),"")</f>
        <v/>
      </c>
      <c r="T22" s="24">
        <f>IFERROR(IF(A22="","",INDEX('Channel Terms'!$E$6:$E$105,MATCH(C22,'Channel Terms'!$A$6:$A$105,0))),"")</f>
        <v/>
      </c>
      <c r="U22" s="45">
        <f>IFERROR(IF(A22="","",INDEX('Channel Terms'!$F$6:$F$105,MATCH(C22,'Channel Terms'!$A$6:$A$105,0))),"")</f>
        <v/>
      </c>
      <c r="V22" s="44">
        <f>IFERROR(IF(A22="","",INDEX('Channel Terms'!$G$6:$G$105,MATCH(C22,'Channel Terms'!$A$6:$A$105,0))),"")</f>
        <v/>
      </c>
      <c r="W22" s="24">
        <f>IFERROR(IF(A22="","",INDEX('Channel Terms'!$H$6:$H$105,MATCH(C22,'Channel Terms'!$A$6:$A$105,0))),"")</f>
        <v/>
      </c>
      <c r="X22" s="44">
        <f>IFERROR(IF(A22="","",IF(I22="Cancelled",O22,L22+IF(S22="Yes",M22,0)+IF(T22="Yes",N22,0)+IF(I22="No-Show",O22,0))),"")</f>
        <v/>
      </c>
      <c r="Y22" s="44">
        <f>IFERROR(IF(A22="","",IF(I22="Cancelled",X22*R22,X22*Q22)+V22),"")</f>
        <v/>
      </c>
      <c r="Z22" s="44">
        <f>IFERROR(IF(A22="","",P22*U22),"")</f>
        <v/>
      </c>
      <c r="AA22" s="44">
        <f>IFERROR(IF(A22="","",Y22+Z22),"")</f>
        <v/>
      </c>
      <c r="AB22" s="44">
        <f>IFERROR(IF(A22="","",P22-AA22),"")</f>
        <v/>
      </c>
      <c r="AC22" s="46">
        <f>IFERROR(IF(A22="","",G22+W22),"")</f>
        <v/>
      </c>
      <c r="AD22" s="43" t="n"/>
      <c r="AE22" s="42" t="n"/>
      <c r="AF22" s="44">
        <f>IFERROR(IF(OR(A22="",AD22=""),"",AD22-AA22),"")</f>
        <v/>
      </c>
      <c r="AG22" s="45">
        <f>IFERROR(IF(A22="","",AA22/P22),"")</f>
        <v/>
      </c>
      <c r="AH22" s="24">
        <f>IFERROR(IF(A22="","",IF(AE22&lt;&gt;"","Settled",IF(AC22="","Missing Date",IF(AC22&lt;Dashboard!$B$7,"Overdue","Not Yet Due")))),"")</f>
        <v/>
      </c>
      <c r="AI22" s="24">
        <f>IFERROR(IF(A22="","",IF(OR(C22="",D22="",G22&lt;=F22,K22&gt;J22,AND(AD22&lt;&gt;"",AE22=""),AND(AD22="",AE22&lt;&gt;""),AND(AF22&lt;&gt;"",OR(AF22&gt;Dashboard!$B$6,AF22&lt;0-Dashboard!$B$6))),"Review","OK")),"")</f>
        <v/>
      </c>
      <c r="AJ22" s="22" t="n"/>
    </row>
    <row r="23">
      <c r="A23" s="22" t="n"/>
      <c r="B23" s="22" t="n"/>
      <c r="C23" s="22" t="n"/>
      <c r="D23" s="22" t="n"/>
      <c r="E23" s="42" t="n"/>
      <c r="F23" s="42" t="n"/>
      <c r="G23" s="42" t="n"/>
      <c r="H23" s="24">
        <f>IFERROR(IF(A23="","",MAX(0,G23-F23)),"")</f>
        <v/>
      </c>
      <c r="I23" s="22" t="n"/>
      <c r="J23" s="43" t="n"/>
      <c r="K23" s="43" t="n"/>
      <c r="L23" s="44">
        <f>IFERROR(IF(A23="","",MAX(0,J23-K23)),"")</f>
        <v/>
      </c>
      <c r="M23" s="43" t="n"/>
      <c r="N23" s="43" t="n"/>
      <c r="O23" s="43" t="n"/>
      <c r="P23" s="44">
        <f>IFERROR(IF(A23="","",IF(I23="Cancelled",O23+N23,L23+M23+N23+IF(I23="No-Show",O23,0))),"")</f>
        <v/>
      </c>
      <c r="Q23" s="45">
        <f>IFERROR(IF(A23="","",INDEX('Channel Terms'!$B$6:$B$105,MATCH(C23,'Channel Terms'!$A$6:$A$105,0))),"")</f>
        <v/>
      </c>
      <c r="R23" s="45">
        <f>IFERROR(IF(A23="","",INDEX('Channel Terms'!$C$6:$C$105,MATCH(C23,'Channel Terms'!$A$6:$A$105,0))),"")</f>
        <v/>
      </c>
      <c r="S23" s="24">
        <f>IFERROR(IF(A23="","",INDEX('Channel Terms'!$D$6:$D$105,MATCH(C23,'Channel Terms'!$A$6:$A$105,0))),"")</f>
        <v/>
      </c>
      <c r="T23" s="24">
        <f>IFERROR(IF(A23="","",INDEX('Channel Terms'!$E$6:$E$105,MATCH(C23,'Channel Terms'!$A$6:$A$105,0))),"")</f>
        <v/>
      </c>
      <c r="U23" s="45">
        <f>IFERROR(IF(A23="","",INDEX('Channel Terms'!$F$6:$F$105,MATCH(C23,'Channel Terms'!$A$6:$A$105,0))),"")</f>
        <v/>
      </c>
      <c r="V23" s="44">
        <f>IFERROR(IF(A23="","",INDEX('Channel Terms'!$G$6:$G$105,MATCH(C23,'Channel Terms'!$A$6:$A$105,0))),"")</f>
        <v/>
      </c>
      <c r="W23" s="24">
        <f>IFERROR(IF(A23="","",INDEX('Channel Terms'!$H$6:$H$105,MATCH(C23,'Channel Terms'!$A$6:$A$105,0))),"")</f>
        <v/>
      </c>
      <c r="X23" s="44">
        <f>IFERROR(IF(A23="","",IF(I23="Cancelled",O23,L23+IF(S23="Yes",M23,0)+IF(T23="Yes",N23,0)+IF(I23="No-Show",O23,0))),"")</f>
        <v/>
      </c>
      <c r="Y23" s="44">
        <f>IFERROR(IF(A23="","",IF(I23="Cancelled",X23*R23,X23*Q23)+V23),"")</f>
        <v/>
      </c>
      <c r="Z23" s="44">
        <f>IFERROR(IF(A23="","",P23*U23),"")</f>
        <v/>
      </c>
      <c r="AA23" s="44">
        <f>IFERROR(IF(A23="","",Y23+Z23),"")</f>
        <v/>
      </c>
      <c r="AB23" s="44">
        <f>IFERROR(IF(A23="","",P23-AA23),"")</f>
        <v/>
      </c>
      <c r="AC23" s="46">
        <f>IFERROR(IF(A23="","",G23+W23),"")</f>
        <v/>
      </c>
      <c r="AD23" s="43" t="n"/>
      <c r="AE23" s="42" t="n"/>
      <c r="AF23" s="44">
        <f>IFERROR(IF(OR(A23="",AD23=""),"",AD23-AA23),"")</f>
        <v/>
      </c>
      <c r="AG23" s="45">
        <f>IFERROR(IF(A23="","",AA23/P23),"")</f>
        <v/>
      </c>
      <c r="AH23" s="24">
        <f>IFERROR(IF(A23="","",IF(AE23&lt;&gt;"","Settled",IF(AC23="","Missing Date",IF(AC23&lt;Dashboard!$B$7,"Overdue","Not Yet Due")))),"")</f>
        <v/>
      </c>
      <c r="AI23" s="24">
        <f>IFERROR(IF(A23="","",IF(OR(C23="",D23="",G23&lt;=F23,K23&gt;J23,AND(AD23&lt;&gt;"",AE23=""),AND(AD23="",AE23&lt;&gt;""),AND(AF23&lt;&gt;"",OR(AF23&gt;Dashboard!$B$6,AF23&lt;0-Dashboard!$B$6))),"Review","OK")),"")</f>
        <v/>
      </c>
      <c r="AJ23" s="22" t="n"/>
    </row>
    <row r="24">
      <c r="A24" s="22" t="n"/>
      <c r="B24" s="22" t="n"/>
      <c r="C24" s="22" t="n"/>
      <c r="D24" s="22" t="n"/>
      <c r="E24" s="42" t="n"/>
      <c r="F24" s="42" t="n"/>
      <c r="G24" s="42" t="n"/>
      <c r="H24" s="24">
        <f>IFERROR(IF(A24="","",MAX(0,G24-F24)),"")</f>
        <v/>
      </c>
      <c r="I24" s="22" t="n"/>
      <c r="J24" s="43" t="n"/>
      <c r="K24" s="43" t="n"/>
      <c r="L24" s="44">
        <f>IFERROR(IF(A24="","",MAX(0,J24-K24)),"")</f>
        <v/>
      </c>
      <c r="M24" s="43" t="n"/>
      <c r="N24" s="43" t="n"/>
      <c r="O24" s="43" t="n"/>
      <c r="P24" s="44">
        <f>IFERROR(IF(A24="","",IF(I24="Cancelled",O24+N24,L24+M24+N24+IF(I24="No-Show",O24,0))),"")</f>
        <v/>
      </c>
      <c r="Q24" s="45">
        <f>IFERROR(IF(A24="","",INDEX('Channel Terms'!$B$6:$B$105,MATCH(C24,'Channel Terms'!$A$6:$A$105,0))),"")</f>
        <v/>
      </c>
      <c r="R24" s="45">
        <f>IFERROR(IF(A24="","",INDEX('Channel Terms'!$C$6:$C$105,MATCH(C24,'Channel Terms'!$A$6:$A$105,0))),"")</f>
        <v/>
      </c>
      <c r="S24" s="24">
        <f>IFERROR(IF(A24="","",INDEX('Channel Terms'!$D$6:$D$105,MATCH(C24,'Channel Terms'!$A$6:$A$105,0))),"")</f>
        <v/>
      </c>
      <c r="T24" s="24">
        <f>IFERROR(IF(A24="","",INDEX('Channel Terms'!$E$6:$E$105,MATCH(C24,'Channel Terms'!$A$6:$A$105,0))),"")</f>
        <v/>
      </c>
      <c r="U24" s="45">
        <f>IFERROR(IF(A24="","",INDEX('Channel Terms'!$F$6:$F$105,MATCH(C24,'Channel Terms'!$A$6:$A$105,0))),"")</f>
        <v/>
      </c>
      <c r="V24" s="44">
        <f>IFERROR(IF(A24="","",INDEX('Channel Terms'!$G$6:$G$105,MATCH(C24,'Channel Terms'!$A$6:$A$105,0))),"")</f>
        <v/>
      </c>
      <c r="W24" s="24">
        <f>IFERROR(IF(A24="","",INDEX('Channel Terms'!$H$6:$H$105,MATCH(C24,'Channel Terms'!$A$6:$A$105,0))),"")</f>
        <v/>
      </c>
      <c r="X24" s="44">
        <f>IFERROR(IF(A24="","",IF(I24="Cancelled",O24,L24+IF(S24="Yes",M24,0)+IF(T24="Yes",N24,0)+IF(I24="No-Show",O24,0))),"")</f>
        <v/>
      </c>
      <c r="Y24" s="44">
        <f>IFERROR(IF(A24="","",IF(I24="Cancelled",X24*R24,X24*Q24)+V24),"")</f>
        <v/>
      </c>
      <c r="Z24" s="44">
        <f>IFERROR(IF(A24="","",P24*U24),"")</f>
        <v/>
      </c>
      <c r="AA24" s="44">
        <f>IFERROR(IF(A24="","",Y24+Z24),"")</f>
        <v/>
      </c>
      <c r="AB24" s="44">
        <f>IFERROR(IF(A24="","",P24-AA24),"")</f>
        <v/>
      </c>
      <c r="AC24" s="46">
        <f>IFERROR(IF(A24="","",G24+W24),"")</f>
        <v/>
      </c>
      <c r="AD24" s="43" t="n"/>
      <c r="AE24" s="42" t="n"/>
      <c r="AF24" s="44">
        <f>IFERROR(IF(OR(A24="",AD24=""),"",AD24-AA24),"")</f>
        <v/>
      </c>
      <c r="AG24" s="45">
        <f>IFERROR(IF(A24="","",AA24/P24),"")</f>
        <v/>
      </c>
      <c r="AH24" s="24">
        <f>IFERROR(IF(A24="","",IF(AE24&lt;&gt;"","Settled",IF(AC24="","Missing Date",IF(AC24&lt;Dashboard!$B$7,"Overdue","Not Yet Due")))),"")</f>
        <v/>
      </c>
      <c r="AI24" s="24">
        <f>IFERROR(IF(A24="","",IF(OR(C24="",D24="",G24&lt;=F24,K24&gt;J24,AND(AD24&lt;&gt;"",AE24=""),AND(AD24="",AE24&lt;&gt;""),AND(AF24&lt;&gt;"",OR(AF24&gt;Dashboard!$B$6,AF24&lt;0-Dashboard!$B$6))),"Review","OK")),"")</f>
        <v/>
      </c>
      <c r="AJ24" s="22" t="n"/>
    </row>
    <row r="25">
      <c r="A25" s="22" t="n"/>
      <c r="B25" s="22" t="n"/>
      <c r="C25" s="22" t="n"/>
      <c r="D25" s="22" t="n"/>
      <c r="E25" s="42" t="n"/>
      <c r="F25" s="42" t="n"/>
      <c r="G25" s="42" t="n"/>
      <c r="H25" s="24">
        <f>IFERROR(IF(A25="","",MAX(0,G25-F25)),"")</f>
        <v/>
      </c>
      <c r="I25" s="22" t="n"/>
      <c r="J25" s="43" t="n"/>
      <c r="K25" s="43" t="n"/>
      <c r="L25" s="44">
        <f>IFERROR(IF(A25="","",MAX(0,J25-K25)),"")</f>
        <v/>
      </c>
      <c r="M25" s="43" t="n"/>
      <c r="N25" s="43" t="n"/>
      <c r="O25" s="43" t="n"/>
      <c r="P25" s="44">
        <f>IFERROR(IF(A25="","",IF(I25="Cancelled",O25+N25,L25+M25+N25+IF(I25="No-Show",O25,0))),"")</f>
        <v/>
      </c>
      <c r="Q25" s="45">
        <f>IFERROR(IF(A25="","",INDEX('Channel Terms'!$B$6:$B$105,MATCH(C25,'Channel Terms'!$A$6:$A$105,0))),"")</f>
        <v/>
      </c>
      <c r="R25" s="45">
        <f>IFERROR(IF(A25="","",INDEX('Channel Terms'!$C$6:$C$105,MATCH(C25,'Channel Terms'!$A$6:$A$105,0))),"")</f>
        <v/>
      </c>
      <c r="S25" s="24">
        <f>IFERROR(IF(A25="","",INDEX('Channel Terms'!$D$6:$D$105,MATCH(C25,'Channel Terms'!$A$6:$A$105,0))),"")</f>
        <v/>
      </c>
      <c r="T25" s="24">
        <f>IFERROR(IF(A25="","",INDEX('Channel Terms'!$E$6:$E$105,MATCH(C25,'Channel Terms'!$A$6:$A$105,0))),"")</f>
        <v/>
      </c>
      <c r="U25" s="45">
        <f>IFERROR(IF(A25="","",INDEX('Channel Terms'!$F$6:$F$105,MATCH(C25,'Channel Terms'!$A$6:$A$105,0))),"")</f>
        <v/>
      </c>
      <c r="V25" s="44">
        <f>IFERROR(IF(A25="","",INDEX('Channel Terms'!$G$6:$G$105,MATCH(C25,'Channel Terms'!$A$6:$A$105,0))),"")</f>
        <v/>
      </c>
      <c r="W25" s="24">
        <f>IFERROR(IF(A25="","",INDEX('Channel Terms'!$H$6:$H$105,MATCH(C25,'Channel Terms'!$A$6:$A$105,0))),"")</f>
        <v/>
      </c>
      <c r="X25" s="44">
        <f>IFERROR(IF(A25="","",IF(I25="Cancelled",O25,L25+IF(S25="Yes",M25,0)+IF(T25="Yes",N25,0)+IF(I25="No-Show",O25,0))),"")</f>
        <v/>
      </c>
      <c r="Y25" s="44">
        <f>IFERROR(IF(A25="","",IF(I25="Cancelled",X25*R25,X25*Q25)+V25),"")</f>
        <v/>
      </c>
      <c r="Z25" s="44">
        <f>IFERROR(IF(A25="","",P25*U25),"")</f>
        <v/>
      </c>
      <c r="AA25" s="44">
        <f>IFERROR(IF(A25="","",Y25+Z25),"")</f>
        <v/>
      </c>
      <c r="AB25" s="44">
        <f>IFERROR(IF(A25="","",P25-AA25),"")</f>
        <v/>
      </c>
      <c r="AC25" s="46">
        <f>IFERROR(IF(A25="","",G25+W25),"")</f>
        <v/>
      </c>
      <c r="AD25" s="43" t="n"/>
      <c r="AE25" s="42" t="n"/>
      <c r="AF25" s="44">
        <f>IFERROR(IF(OR(A25="",AD25=""),"",AD25-AA25),"")</f>
        <v/>
      </c>
      <c r="AG25" s="45">
        <f>IFERROR(IF(A25="","",AA25/P25),"")</f>
        <v/>
      </c>
      <c r="AH25" s="24">
        <f>IFERROR(IF(A25="","",IF(AE25&lt;&gt;"","Settled",IF(AC25="","Missing Date",IF(AC25&lt;Dashboard!$B$7,"Overdue","Not Yet Due")))),"")</f>
        <v/>
      </c>
      <c r="AI25" s="24">
        <f>IFERROR(IF(A25="","",IF(OR(C25="",D25="",G25&lt;=F25,K25&gt;J25,AND(AD25&lt;&gt;"",AE25=""),AND(AD25="",AE25&lt;&gt;""),AND(AF25&lt;&gt;"",OR(AF25&gt;Dashboard!$B$6,AF25&lt;0-Dashboard!$B$6))),"Review","OK")),"")</f>
        <v/>
      </c>
      <c r="AJ25" s="22" t="n"/>
    </row>
    <row r="26">
      <c r="A26" s="22" t="n"/>
      <c r="B26" s="22" t="n"/>
      <c r="C26" s="22" t="n"/>
      <c r="D26" s="22" t="n"/>
      <c r="E26" s="42" t="n"/>
      <c r="F26" s="42" t="n"/>
      <c r="G26" s="42" t="n"/>
      <c r="H26" s="24">
        <f>IFERROR(IF(A26="","",MAX(0,G26-F26)),"")</f>
        <v/>
      </c>
      <c r="I26" s="22" t="n"/>
      <c r="J26" s="43" t="n"/>
      <c r="K26" s="43" t="n"/>
      <c r="L26" s="44">
        <f>IFERROR(IF(A26="","",MAX(0,J26-K26)),"")</f>
        <v/>
      </c>
      <c r="M26" s="43" t="n"/>
      <c r="N26" s="43" t="n"/>
      <c r="O26" s="43" t="n"/>
      <c r="P26" s="44">
        <f>IFERROR(IF(A26="","",IF(I26="Cancelled",O26+N26,L26+M26+N26+IF(I26="No-Show",O26,0))),"")</f>
        <v/>
      </c>
      <c r="Q26" s="45">
        <f>IFERROR(IF(A26="","",INDEX('Channel Terms'!$B$6:$B$105,MATCH(C26,'Channel Terms'!$A$6:$A$105,0))),"")</f>
        <v/>
      </c>
      <c r="R26" s="45">
        <f>IFERROR(IF(A26="","",INDEX('Channel Terms'!$C$6:$C$105,MATCH(C26,'Channel Terms'!$A$6:$A$105,0))),"")</f>
        <v/>
      </c>
      <c r="S26" s="24">
        <f>IFERROR(IF(A26="","",INDEX('Channel Terms'!$D$6:$D$105,MATCH(C26,'Channel Terms'!$A$6:$A$105,0))),"")</f>
        <v/>
      </c>
      <c r="T26" s="24">
        <f>IFERROR(IF(A26="","",INDEX('Channel Terms'!$E$6:$E$105,MATCH(C26,'Channel Terms'!$A$6:$A$105,0))),"")</f>
        <v/>
      </c>
      <c r="U26" s="45">
        <f>IFERROR(IF(A26="","",INDEX('Channel Terms'!$F$6:$F$105,MATCH(C26,'Channel Terms'!$A$6:$A$105,0))),"")</f>
        <v/>
      </c>
      <c r="V26" s="44">
        <f>IFERROR(IF(A26="","",INDEX('Channel Terms'!$G$6:$G$105,MATCH(C26,'Channel Terms'!$A$6:$A$105,0))),"")</f>
        <v/>
      </c>
      <c r="W26" s="24">
        <f>IFERROR(IF(A26="","",INDEX('Channel Terms'!$H$6:$H$105,MATCH(C26,'Channel Terms'!$A$6:$A$105,0))),"")</f>
        <v/>
      </c>
      <c r="X26" s="44">
        <f>IFERROR(IF(A26="","",IF(I26="Cancelled",O26,L26+IF(S26="Yes",M26,0)+IF(T26="Yes",N26,0)+IF(I26="No-Show",O26,0))),"")</f>
        <v/>
      </c>
      <c r="Y26" s="44">
        <f>IFERROR(IF(A26="","",IF(I26="Cancelled",X26*R26,X26*Q26)+V26),"")</f>
        <v/>
      </c>
      <c r="Z26" s="44">
        <f>IFERROR(IF(A26="","",P26*U26),"")</f>
        <v/>
      </c>
      <c r="AA26" s="44">
        <f>IFERROR(IF(A26="","",Y26+Z26),"")</f>
        <v/>
      </c>
      <c r="AB26" s="44">
        <f>IFERROR(IF(A26="","",P26-AA26),"")</f>
        <v/>
      </c>
      <c r="AC26" s="46">
        <f>IFERROR(IF(A26="","",G26+W26),"")</f>
        <v/>
      </c>
      <c r="AD26" s="43" t="n"/>
      <c r="AE26" s="42" t="n"/>
      <c r="AF26" s="44">
        <f>IFERROR(IF(OR(A26="",AD26=""),"",AD26-AA26),"")</f>
        <v/>
      </c>
      <c r="AG26" s="45">
        <f>IFERROR(IF(A26="","",AA26/P26),"")</f>
        <v/>
      </c>
      <c r="AH26" s="24">
        <f>IFERROR(IF(A26="","",IF(AE26&lt;&gt;"","Settled",IF(AC26="","Missing Date",IF(AC26&lt;Dashboard!$B$7,"Overdue","Not Yet Due")))),"")</f>
        <v/>
      </c>
      <c r="AI26" s="24">
        <f>IFERROR(IF(A26="","",IF(OR(C26="",D26="",G26&lt;=F26,K26&gt;J26,AND(AD26&lt;&gt;"",AE26=""),AND(AD26="",AE26&lt;&gt;""),AND(AF26&lt;&gt;"",OR(AF26&gt;Dashboard!$B$6,AF26&lt;0-Dashboard!$B$6))),"Review","OK")),"")</f>
        <v/>
      </c>
      <c r="AJ26" s="22" t="n"/>
    </row>
    <row r="27">
      <c r="A27" s="22" t="n"/>
      <c r="B27" s="22" t="n"/>
      <c r="C27" s="22" t="n"/>
      <c r="D27" s="22" t="n"/>
      <c r="E27" s="42" t="n"/>
      <c r="F27" s="42" t="n"/>
      <c r="G27" s="42" t="n"/>
      <c r="H27" s="24">
        <f>IFERROR(IF(A27="","",MAX(0,G27-F27)),"")</f>
        <v/>
      </c>
      <c r="I27" s="22" t="n"/>
      <c r="J27" s="43" t="n"/>
      <c r="K27" s="43" t="n"/>
      <c r="L27" s="44">
        <f>IFERROR(IF(A27="","",MAX(0,J27-K27)),"")</f>
        <v/>
      </c>
      <c r="M27" s="43" t="n"/>
      <c r="N27" s="43" t="n"/>
      <c r="O27" s="43" t="n"/>
      <c r="P27" s="44">
        <f>IFERROR(IF(A27="","",IF(I27="Cancelled",O27+N27,L27+M27+N27+IF(I27="No-Show",O27,0))),"")</f>
        <v/>
      </c>
      <c r="Q27" s="45">
        <f>IFERROR(IF(A27="","",INDEX('Channel Terms'!$B$6:$B$105,MATCH(C27,'Channel Terms'!$A$6:$A$105,0))),"")</f>
        <v/>
      </c>
      <c r="R27" s="45">
        <f>IFERROR(IF(A27="","",INDEX('Channel Terms'!$C$6:$C$105,MATCH(C27,'Channel Terms'!$A$6:$A$105,0))),"")</f>
        <v/>
      </c>
      <c r="S27" s="24">
        <f>IFERROR(IF(A27="","",INDEX('Channel Terms'!$D$6:$D$105,MATCH(C27,'Channel Terms'!$A$6:$A$105,0))),"")</f>
        <v/>
      </c>
      <c r="T27" s="24">
        <f>IFERROR(IF(A27="","",INDEX('Channel Terms'!$E$6:$E$105,MATCH(C27,'Channel Terms'!$A$6:$A$105,0))),"")</f>
        <v/>
      </c>
      <c r="U27" s="45">
        <f>IFERROR(IF(A27="","",INDEX('Channel Terms'!$F$6:$F$105,MATCH(C27,'Channel Terms'!$A$6:$A$105,0))),"")</f>
        <v/>
      </c>
      <c r="V27" s="44">
        <f>IFERROR(IF(A27="","",INDEX('Channel Terms'!$G$6:$G$105,MATCH(C27,'Channel Terms'!$A$6:$A$105,0))),"")</f>
        <v/>
      </c>
      <c r="W27" s="24">
        <f>IFERROR(IF(A27="","",INDEX('Channel Terms'!$H$6:$H$105,MATCH(C27,'Channel Terms'!$A$6:$A$105,0))),"")</f>
        <v/>
      </c>
      <c r="X27" s="44">
        <f>IFERROR(IF(A27="","",IF(I27="Cancelled",O27,L27+IF(S27="Yes",M27,0)+IF(T27="Yes",N27,0)+IF(I27="No-Show",O27,0))),"")</f>
        <v/>
      </c>
      <c r="Y27" s="44">
        <f>IFERROR(IF(A27="","",IF(I27="Cancelled",X27*R27,X27*Q27)+V27),"")</f>
        <v/>
      </c>
      <c r="Z27" s="44">
        <f>IFERROR(IF(A27="","",P27*U27),"")</f>
        <v/>
      </c>
      <c r="AA27" s="44">
        <f>IFERROR(IF(A27="","",Y27+Z27),"")</f>
        <v/>
      </c>
      <c r="AB27" s="44">
        <f>IFERROR(IF(A27="","",P27-AA27),"")</f>
        <v/>
      </c>
      <c r="AC27" s="46">
        <f>IFERROR(IF(A27="","",G27+W27),"")</f>
        <v/>
      </c>
      <c r="AD27" s="43" t="n"/>
      <c r="AE27" s="42" t="n"/>
      <c r="AF27" s="44">
        <f>IFERROR(IF(OR(A27="",AD27=""),"",AD27-AA27),"")</f>
        <v/>
      </c>
      <c r="AG27" s="45">
        <f>IFERROR(IF(A27="","",AA27/P27),"")</f>
        <v/>
      </c>
      <c r="AH27" s="24">
        <f>IFERROR(IF(A27="","",IF(AE27&lt;&gt;"","Settled",IF(AC27="","Missing Date",IF(AC27&lt;Dashboard!$B$7,"Overdue","Not Yet Due")))),"")</f>
        <v/>
      </c>
      <c r="AI27" s="24">
        <f>IFERROR(IF(A27="","",IF(OR(C27="",D27="",G27&lt;=F27,K27&gt;J27,AND(AD27&lt;&gt;"",AE27=""),AND(AD27="",AE27&lt;&gt;""),AND(AF27&lt;&gt;"",OR(AF27&gt;Dashboard!$B$6,AF27&lt;0-Dashboard!$B$6))),"Review","OK")),"")</f>
        <v/>
      </c>
      <c r="AJ27" s="22" t="n"/>
    </row>
    <row r="28">
      <c r="A28" s="22" t="n"/>
      <c r="B28" s="22" t="n"/>
      <c r="C28" s="22" t="n"/>
      <c r="D28" s="22" t="n"/>
      <c r="E28" s="42" t="n"/>
      <c r="F28" s="42" t="n"/>
      <c r="G28" s="42" t="n"/>
      <c r="H28" s="24">
        <f>IFERROR(IF(A28="","",MAX(0,G28-F28)),"")</f>
        <v/>
      </c>
      <c r="I28" s="22" t="n"/>
      <c r="J28" s="43" t="n"/>
      <c r="K28" s="43" t="n"/>
      <c r="L28" s="44">
        <f>IFERROR(IF(A28="","",MAX(0,J28-K28)),"")</f>
        <v/>
      </c>
      <c r="M28" s="43" t="n"/>
      <c r="N28" s="43" t="n"/>
      <c r="O28" s="43" t="n"/>
      <c r="P28" s="44">
        <f>IFERROR(IF(A28="","",IF(I28="Cancelled",O28+N28,L28+M28+N28+IF(I28="No-Show",O28,0))),"")</f>
        <v/>
      </c>
      <c r="Q28" s="45">
        <f>IFERROR(IF(A28="","",INDEX('Channel Terms'!$B$6:$B$105,MATCH(C28,'Channel Terms'!$A$6:$A$105,0))),"")</f>
        <v/>
      </c>
      <c r="R28" s="45">
        <f>IFERROR(IF(A28="","",INDEX('Channel Terms'!$C$6:$C$105,MATCH(C28,'Channel Terms'!$A$6:$A$105,0))),"")</f>
        <v/>
      </c>
      <c r="S28" s="24">
        <f>IFERROR(IF(A28="","",INDEX('Channel Terms'!$D$6:$D$105,MATCH(C28,'Channel Terms'!$A$6:$A$105,0))),"")</f>
        <v/>
      </c>
      <c r="T28" s="24">
        <f>IFERROR(IF(A28="","",INDEX('Channel Terms'!$E$6:$E$105,MATCH(C28,'Channel Terms'!$A$6:$A$105,0))),"")</f>
        <v/>
      </c>
      <c r="U28" s="45">
        <f>IFERROR(IF(A28="","",INDEX('Channel Terms'!$F$6:$F$105,MATCH(C28,'Channel Terms'!$A$6:$A$105,0))),"")</f>
        <v/>
      </c>
      <c r="V28" s="44">
        <f>IFERROR(IF(A28="","",INDEX('Channel Terms'!$G$6:$G$105,MATCH(C28,'Channel Terms'!$A$6:$A$105,0))),"")</f>
        <v/>
      </c>
      <c r="W28" s="24">
        <f>IFERROR(IF(A28="","",INDEX('Channel Terms'!$H$6:$H$105,MATCH(C28,'Channel Terms'!$A$6:$A$105,0))),"")</f>
        <v/>
      </c>
      <c r="X28" s="44">
        <f>IFERROR(IF(A28="","",IF(I28="Cancelled",O28,L28+IF(S28="Yes",M28,0)+IF(T28="Yes",N28,0)+IF(I28="No-Show",O28,0))),"")</f>
        <v/>
      </c>
      <c r="Y28" s="44">
        <f>IFERROR(IF(A28="","",IF(I28="Cancelled",X28*R28,X28*Q28)+V28),"")</f>
        <v/>
      </c>
      <c r="Z28" s="44">
        <f>IFERROR(IF(A28="","",P28*U28),"")</f>
        <v/>
      </c>
      <c r="AA28" s="44">
        <f>IFERROR(IF(A28="","",Y28+Z28),"")</f>
        <v/>
      </c>
      <c r="AB28" s="44">
        <f>IFERROR(IF(A28="","",P28-AA28),"")</f>
        <v/>
      </c>
      <c r="AC28" s="46">
        <f>IFERROR(IF(A28="","",G28+W28),"")</f>
        <v/>
      </c>
      <c r="AD28" s="43" t="n"/>
      <c r="AE28" s="42" t="n"/>
      <c r="AF28" s="44">
        <f>IFERROR(IF(OR(A28="",AD28=""),"",AD28-AA28),"")</f>
        <v/>
      </c>
      <c r="AG28" s="45">
        <f>IFERROR(IF(A28="","",AA28/P28),"")</f>
        <v/>
      </c>
      <c r="AH28" s="24">
        <f>IFERROR(IF(A28="","",IF(AE28&lt;&gt;"","Settled",IF(AC28="","Missing Date",IF(AC28&lt;Dashboard!$B$7,"Overdue","Not Yet Due")))),"")</f>
        <v/>
      </c>
      <c r="AI28" s="24">
        <f>IFERROR(IF(A28="","",IF(OR(C28="",D28="",G28&lt;=F28,K28&gt;J28,AND(AD28&lt;&gt;"",AE28=""),AND(AD28="",AE28&lt;&gt;""),AND(AF28&lt;&gt;"",OR(AF28&gt;Dashboard!$B$6,AF28&lt;0-Dashboard!$B$6))),"Review","OK")),"")</f>
        <v/>
      </c>
      <c r="AJ28" s="22" t="n"/>
    </row>
    <row r="29">
      <c r="A29" s="22" t="n"/>
      <c r="B29" s="22" t="n"/>
      <c r="C29" s="22" t="n"/>
      <c r="D29" s="22" t="n"/>
      <c r="E29" s="42" t="n"/>
      <c r="F29" s="42" t="n"/>
      <c r="G29" s="42" t="n"/>
      <c r="H29" s="24">
        <f>IFERROR(IF(A29="","",MAX(0,G29-F29)),"")</f>
        <v/>
      </c>
      <c r="I29" s="22" t="n"/>
      <c r="J29" s="43" t="n"/>
      <c r="K29" s="43" t="n"/>
      <c r="L29" s="44">
        <f>IFERROR(IF(A29="","",MAX(0,J29-K29)),"")</f>
        <v/>
      </c>
      <c r="M29" s="43" t="n"/>
      <c r="N29" s="43" t="n"/>
      <c r="O29" s="43" t="n"/>
      <c r="P29" s="44">
        <f>IFERROR(IF(A29="","",IF(I29="Cancelled",O29+N29,L29+M29+N29+IF(I29="No-Show",O29,0))),"")</f>
        <v/>
      </c>
      <c r="Q29" s="45">
        <f>IFERROR(IF(A29="","",INDEX('Channel Terms'!$B$6:$B$105,MATCH(C29,'Channel Terms'!$A$6:$A$105,0))),"")</f>
        <v/>
      </c>
      <c r="R29" s="45">
        <f>IFERROR(IF(A29="","",INDEX('Channel Terms'!$C$6:$C$105,MATCH(C29,'Channel Terms'!$A$6:$A$105,0))),"")</f>
        <v/>
      </c>
      <c r="S29" s="24">
        <f>IFERROR(IF(A29="","",INDEX('Channel Terms'!$D$6:$D$105,MATCH(C29,'Channel Terms'!$A$6:$A$105,0))),"")</f>
        <v/>
      </c>
      <c r="T29" s="24">
        <f>IFERROR(IF(A29="","",INDEX('Channel Terms'!$E$6:$E$105,MATCH(C29,'Channel Terms'!$A$6:$A$105,0))),"")</f>
        <v/>
      </c>
      <c r="U29" s="45">
        <f>IFERROR(IF(A29="","",INDEX('Channel Terms'!$F$6:$F$105,MATCH(C29,'Channel Terms'!$A$6:$A$105,0))),"")</f>
        <v/>
      </c>
      <c r="V29" s="44">
        <f>IFERROR(IF(A29="","",INDEX('Channel Terms'!$G$6:$G$105,MATCH(C29,'Channel Terms'!$A$6:$A$105,0))),"")</f>
        <v/>
      </c>
      <c r="W29" s="24">
        <f>IFERROR(IF(A29="","",INDEX('Channel Terms'!$H$6:$H$105,MATCH(C29,'Channel Terms'!$A$6:$A$105,0))),"")</f>
        <v/>
      </c>
      <c r="X29" s="44">
        <f>IFERROR(IF(A29="","",IF(I29="Cancelled",O29,L29+IF(S29="Yes",M29,0)+IF(T29="Yes",N29,0)+IF(I29="No-Show",O29,0))),"")</f>
        <v/>
      </c>
      <c r="Y29" s="44">
        <f>IFERROR(IF(A29="","",IF(I29="Cancelled",X29*R29,X29*Q29)+V29),"")</f>
        <v/>
      </c>
      <c r="Z29" s="44">
        <f>IFERROR(IF(A29="","",P29*U29),"")</f>
        <v/>
      </c>
      <c r="AA29" s="44">
        <f>IFERROR(IF(A29="","",Y29+Z29),"")</f>
        <v/>
      </c>
      <c r="AB29" s="44">
        <f>IFERROR(IF(A29="","",P29-AA29),"")</f>
        <v/>
      </c>
      <c r="AC29" s="46">
        <f>IFERROR(IF(A29="","",G29+W29),"")</f>
        <v/>
      </c>
      <c r="AD29" s="43" t="n"/>
      <c r="AE29" s="42" t="n"/>
      <c r="AF29" s="44">
        <f>IFERROR(IF(OR(A29="",AD29=""),"",AD29-AA29),"")</f>
        <v/>
      </c>
      <c r="AG29" s="45">
        <f>IFERROR(IF(A29="","",AA29/P29),"")</f>
        <v/>
      </c>
      <c r="AH29" s="24">
        <f>IFERROR(IF(A29="","",IF(AE29&lt;&gt;"","Settled",IF(AC29="","Missing Date",IF(AC29&lt;Dashboard!$B$7,"Overdue","Not Yet Due")))),"")</f>
        <v/>
      </c>
      <c r="AI29" s="24">
        <f>IFERROR(IF(A29="","",IF(OR(C29="",D29="",G29&lt;=F29,K29&gt;J29,AND(AD29&lt;&gt;"",AE29=""),AND(AD29="",AE29&lt;&gt;""),AND(AF29&lt;&gt;"",OR(AF29&gt;Dashboard!$B$6,AF29&lt;0-Dashboard!$B$6))),"Review","OK")),"")</f>
        <v/>
      </c>
      <c r="AJ29" s="22" t="n"/>
    </row>
    <row r="30">
      <c r="A30" s="22" t="n"/>
      <c r="B30" s="22" t="n"/>
      <c r="C30" s="22" t="n"/>
      <c r="D30" s="22" t="n"/>
      <c r="E30" s="42" t="n"/>
      <c r="F30" s="42" t="n"/>
      <c r="G30" s="42" t="n"/>
      <c r="H30" s="24">
        <f>IFERROR(IF(A30="","",MAX(0,G30-F30)),"")</f>
        <v/>
      </c>
      <c r="I30" s="22" t="n"/>
      <c r="J30" s="43" t="n"/>
      <c r="K30" s="43" t="n"/>
      <c r="L30" s="44">
        <f>IFERROR(IF(A30="","",MAX(0,J30-K30)),"")</f>
        <v/>
      </c>
      <c r="M30" s="43" t="n"/>
      <c r="N30" s="43" t="n"/>
      <c r="O30" s="43" t="n"/>
      <c r="P30" s="44">
        <f>IFERROR(IF(A30="","",IF(I30="Cancelled",O30+N30,L30+M30+N30+IF(I30="No-Show",O30,0))),"")</f>
        <v/>
      </c>
      <c r="Q30" s="45">
        <f>IFERROR(IF(A30="","",INDEX('Channel Terms'!$B$6:$B$105,MATCH(C30,'Channel Terms'!$A$6:$A$105,0))),"")</f>
        <v/>
      </c>
      <c r="R30" s="45">
        <f>IFERROR(IF(A30="","",INDEX('Channel Terms'!$C$6:$C$105,MATCH(C30,'Channel Terms'!$A$6:$A$105,0))),"")</f>
        <v/>
      </c>
      <c r="S30" s="24">
        <f>IFERROR(IF(A30="","",INDEX('Channel Terms'!$D$6:$D$105,MATCH(C30,'Channel Terms'!$A$6:$A$105,0))),"")</f>
        <v/>
      </c>
      <c r="T30" s="24">
        <f>IFERROR(IF(A30="","",INDEX('Channel Terms'!$E$6:$E$105,MATCH(C30,'Channel Terms'!$A$6:$A$105,0))),"")</f>
        <v/>
      </c>
      <c r="U30" s="45">
        <f>IFERROR(IF(A30="","",INDEX('Channel Terms'!$F$6:$F$105,MATCH(C30,'Channel Terms'!$A$6:$A$105,0))),"")</f>
        <v/>
      </c>
      <c r="V30" s="44">
        <f>IFERROR(IF(A30="","",INDEX('Channel Terms'!$G$6:$G$105,MATCH(C30,'Channel Terms'!$A$6:$A$105,0))),"")</f>
        <v/>
      </c>
      <c r="W30" s="24">
        <f>IFERROR(IF(A30="","",INDEX('Channel Terms'!$H$6:$H$105,MATCH(C30,'Channel Terms'!$A$6:$A$105,0))),"")</f>
        <v/>
      </c>
      <c r="X30" s="44">
        <f>IFERROR(IF(A30="","",IF(I30="Cancelled",O30,L30+IF(S30="Yes",M30,0)+IF(T30="Yes",N30,0)+IF(I30="No-Show",O30,0))),"")</f>
        <v/>
      </c>
      <c r="Y30" s="44">
        <f>IFERROR(IF(A30="","",IF(I30="Cancelled",X30*R30,X30*Q30)+V30),"")</f>
        <v/>
      </c>
      <c r="Z30" s="44">
        <f>IFERROR(IF(A30="","",P30*U30),"")</f>
        <v/>
      </c>
      <c r="AA30" s="44">
        <f>IFERROR(IF(A30="","",Y30+Z30),"")</f>
        <v/>
      </c>
      <c r="AB30" s="44">
        <f>IFERROR(IF(A30="","",P30-AA30),"")</f>
        <v/>
      </c>
      <c r="AC30" s="46">
        <f>IFERROR(IF(A30="","",G30+W30),"")</f>
        <v/>
      </c>
      <c r="AD30" s="43" t="n"/>
      <c r="AE30" s="42" t="n"/>
      <c r="AF30" s="44">
        <f>IFERROR(IF(OR(A30="",AD30=""),"",AD30-AA30),"")</f>
        <v/>
      </c>
      <c r="AG30" s="45">
        <f>IFERROR(IF(A30="","",AA30/P30),"")</f>
        <v/>
      </c>
      <c r="AH30" s="24">
        <f>IFERROR(IF(A30="","",IF(AE30&lt;&gt;"","Settled",IF(AC30="","Missing Date",IF(AC30&lt;Dashboard!$B$7,"Overdue","Not Yet Due")))),"")</f>
        <v/>
      </c>
      <c r="AI30" s="24">
        <f>IFERROR(IF(A30="","",IF(OR(C30="",D30="",G30&lt;=F30,K30&gt;J30,AND(AD30&lt;&gt;"",AE30=""),AND(AD30="",AE30&lt;&gt;""),AND(AF30&lt;&gt;"",OR(AF30&gt;Dashboard!$B$6,AF30&lt;0-Dashboard!$B$6))),"Review","OK")),"")</f>
        <v/>
      </c>
      <c r="AJ30" s="22" t="n"/>
    </row>
    <row r="31">
      <c r="A31" s="22" t="n"/>
      <c r="B31" s="22" t="n"/>
      <c r="C31" s="22" t="n"/>
      <c r="D31" s="22" t="n"/>
      <c r="E31" s="42" t="n"/>
      <c r="F31" s="42" t="n"/>
      <c r="G31" s="42" t="n"/>
      <c r="H31" s="24">
        <f>IFERROR(IF(A31="","",MAX(0,G31-F31)),"")</f>
        <v/>
      </c>
      <c r="I31" s="22" t="n"/>
      <c r="J31" s="43" t="n"/>
      <c r="K31" s="43" t="n"/>
      <c r="L31" s="44">
        <f>IFERROR(IF(A31="","",MAX(0,J31-K31)),"")</f>
        <v/>
      </c>
      <c r="M31" s="43" t="n"/>
      <c r="N31" s="43" t="n"/>
      <c r="O31" s="43" t="n"/>
      <c r="P31" s="44">
        <f>IFERROR(IF(A31="","",IF(I31="Cancelled",O31+N31,L31+M31+N31+IF(I31="No-Show",O31,0))),"")</f>
        <v/>
      </c>
      <c r="Q31" s="45">
        <f>IFERROR(IF(A31="","",INDEX('Channel Terms'!$B$6:$B$105,MATCH(C31,'Channel Terms'!$A$6:$A$105,0))),"")</f>
        <v/>
      </c>
      <c r="R31" s="45">
        <f>IFERROR(IF(A31="","",INDEX('Channel Terms'!$C$6:$C$105,MATCH(C31,'Channel Terms'!$A$6:$A$105,0))),"")</f>
        <v/>
      </c>
      <c r="S31" s="24">
        <f>IFERROR(IF(A31="","",INDEX('Channel Terms'!$D$6:$D$105,MATCH(C31,'Channel Terms'!$A$6:$A$105,0))),"")</f>
        <v/>
      </c>
      <c r="T31" s="24">
        <f>IFERROR(IF(A31="","",INDEX('Channel Terms'!$E$6:$E$105,MATCH(C31,'Channel Terms'!$A$6:$A$105,0))),"")</f>
        <v/>
      </c>
      <c r="U31" s="45">
        <f>IFERROR(IF(A31="","",INDEX('Channel Terms'!$F$6:$F$105,MATCH(C31,'Channel Terms'!$A$6:$A$105,0))),"")</f>
        <v/>
      </c>
      <c r="V31" s="44">
        <f>IFERROR(IF(A31="","",INDEX('Channel Terms'!$G$6:$G$105,MATCH(C31,'Channel Terms'!$A$6:$A$105,0))),"")</f>
        <v/>
      </c>
      <c r="W31" s="24">
        <f>IFERROR(IF(A31="","",INDEX('Channel Terms'!$H$6:$H$105,MATCH(C31,'Channel Terms'!$A$6:$A$105,0))),"")</f>
        <v/>
      </c>
      <c r="X31" s="44">
        <f>IFERROR(IF(A31="","",IF(I31="Cancelled",O31,L31+IF(S31="Yes",M31,0)+IF(T31="Yes",N31,0)+IF(I31="No-Show",O31,0))),"")</f>
        <v/>
      </c>
      <c r="Y31" s="44">
        <f>IFERROR(IF(A31="","",IF(I31="Cancelled",X31*R31,X31*Q31)+V31),"")</f>
        <v/>
      </c>
      <c r="Z31" s="44">
        <f>IFERROR(IF(A31="","",P31*U31),"")</f>
        <v/>
      </c>
      <c r="AA31" s="44">
        <f>IFERROR(IF(A31="","",Y31+Z31),"")</f>
        <v/>
      </c>
      <c r="AB31" s="44">
        <f>IFERROR(IF(A31="","",P31-AA31),"")</f>
        <v/>
      </c>
      <c r="AC31" s="46">
        <f>IFERROR(IF(A31="","",G31+W31),"")</f>
        <v/>
      </c>
      <c r="AD31" s="43" t="n"/>
      <c r="AE31" s="42" t="n"/>
      <c r="AF31" s="44">
        <f>IFERROR(IF(OR(A31="",AD31=""),"",AD31-AA31),"")</f>
        <v/>
      </c>
      <c r="AG31" s="45">
        <f>IFERROR(IF(A31="","",AA31/P31),"")</f>
        <v/>
      </c>
      <c r="AH31" s="24">
        <f>IFERROR(IF(A31="","",IF(AE31&lt;&gt;"","Settled",IF(AC31="","Missing Date",IF(AC31&lt;Dashboard!$B$7,"Overdue","Not Yet Due")))),"")</f>
        <v/>
      </c>
      <c r="AI31" s="24">
        <f>IFERROR(IF(A31="","",IF(OR(C31="",D31="",G31&lt;=F31,K31&gt;J31,AND(AD31&lt;&gt;"",AE31=""),AND(AD31="",AE31&lt;&gt;""),AND(AF31&lt;&gt;"",OR(AF31&gt;Dashboard!$B$6,AF31&lt;0-Dashboard!$B$6))),"Review","OK")),"")</f>
        <v/>
      </c>
      <c r="AJ31" s="22" t="n"/>
    </row>
    <row r="32">
      <c r="A32" s="22" t="n"/>
      <c r="B32" s="22" t="n"/>
      <c r="C32" s="22" t="n"/>
      <c r="D32" s="22" t="n"/>
      <c r="E32" s="42" t="n"/>
      <c r="F32" s="42" t="n"/>
      <c r="G32" s="42" t="n"/>
      <c r="H32" s="24">
        <f>IFERROR(IF(A32="","",MAX(0,G32-F32)),"")</f>
        <v/>
      </c>
      <c r="I32" s="22" t="n"/>
      <c r="J32" s="43" t="n"/>
      <c r="K32" s="43" t="n"/>
      <c r="L32" s="44">
        <f>IFERROR(IF(A32="","",MAX(0,J32-K32)),"")</f>
        <v/>
      </c>
      <c r="M32" s="43" t="n"/>
      <c r="N32" s="43" t="n"/>
      <c r="O32" s="43" t="n"/>
      <c r="P32" s="44">
        <f>IFERROR(IF(A32="","",IF(I32="Cancelled",O32+N32,L32+M32+N32+IF(I32="No-Show",O32,0))),"")</f>
        <v/>
      </c>
      <c r="Q32" s="45">
        <f>IFERROR(IF(A32="","",INDEX('Channel Terms'!$B$6:$B$105,MATCH(C32,'Channel Terms'!$A$6:$A$105,0))),"")</f>
        <v/>
      </c>
      <c r="R32" s="45">
        <f>IFERROR(IF(A32="","",INDEX('Channel Terms'!$C$6:$C$105,MATCH(C32,'Channel Terms'!$A$6:$A$105,0))),"")</f>
        <v/>
      </c>
      <c r="S32" s="24">
        <f>IFERROR(IF(A32="","",INDEX('Channel Terms'!$D$6:$D$105,MATCH(C32,'Channel Terms'!$A$6:$A$105,0))),"")</f>
        <v/>
      </c>
      <c r="T32" s="24">
        <f>IFERROR(IF(A32="","",INDEX('Channel Terms'!$E$6:$E$105,MATCH(C32,'Channel Terms'!$A$6:$A$105,0))),"")</f>
        <v/>
      </c>
      <c r="U32" s="45">
        <f>IFERROR(IF(A32="","",INDEX('Channel Terms'!$F$6:$F$105,MATCH(C32,'Channel Terms'!$A$6:$A$105,0))),"")</f>
        <v/>
      </c>
      <c r="V32" s="44">
        <f>IFERROR(IF(A32="","",INDEX('Channel Terms'!$G$6:$G$105,MATCH(C32,'Channel Terms'!$A$6:$A$105,0))),"")</f>
        <v/>
      </c>
      <c r="W32" s="24">
        <f>IFERROR(IF(A32="","",INDEX('Channel Terms'!$H$6:$H$105,MATCH(C32,'Channel Terms'!$A$6:$A$105,0))),"")</f>
        <v/>
      </c>
      <c r="X32" s="44">
        <f>IFERROR(IF(A32="","",IF(I32="Cancelled",O32,L32+IF(S32="Yes",M32,0)+IF(T32="Yes",N32,0)+IF(I32="No-Show",O32,0))),"")</f>
        <v/>
      </c>
      <c r="Y32" s="44">
        <f>IFERROR(IF(A32="","",IF(I32="Cancelled",X32*R32,X32*Q32)+V32),"")</f>
        <v/>
      </c>
      <c r="Z32" s="44">
        <f>IFERROR(IF(A32="","",P32*U32),"")</f>
        <v/>
      </c>
      <c r="AA32" s="44">
        <f>IFERROR(IF(A32="","",Y32+Z32),"")</f>
        <v/>
      </c>
      <c r="AB32" s="44">
        <f>IFERROR(IF(A32="","",P32-AA32),"")</f>
        <v/>
      </c>
      <c r="AC32" s="46">
        <f>IFERROR(IF(A32="","",G32+W32),"")</f>
        <v/>
      </c>
      <c r="AD32" s="43" t="n"/>
      <c r="AE32" s="42" t="n"/>
      <c r="AF32" s="44">
        <f>IFERROR(IF(OR(A32="",AD32=""),"",AD32-AA32),"")</f>
        <v/>
      </c>
      <c r="AG32" s="45">
        <f>IFERROR(IF(A32="","",AA32/P32),"")</f>
        <v/>
      </c>
      <c r="AH32" s="24">
        <f>IFERROR(IF(A32="","",IF(AE32&lt;&gt;"","Settled",IF(AC32="","Missing Date",IF(AC32&lt;Dashboard!$B$7,"Overdue","Not Yet Due")))),"")</f>
        <v/>
      </c>
      <c r="AI32" s="24">
        <f>IFERROR(IF(A32="","",IF(OR(C32="",D32="",G32&lt;=F32,K32&gt;J32,AND(AD32&lt;&gt;"",AE32=""),AND(AD32="",AE32&lt;&gt;""),AND(AF32&lt;&gt;"",OR(AF32&gt;Dashboard!$B$6,AF32&lt;0-Dashboard!$B$6))),"Review","OK")),"")</f>
        <v/>
      </c>
      <c r="AJ32" s="22" t="n"/>
    </row>
    <row r="33">
      <c r="A33" s="22" t="n"/>
      <c r="B33" s="22" t="n"/>
      <c r="C33" s="22" t="n"/>
      <c r="D33" s="22" t="n"/>
      <c r="E33" s="42" t="n"/>
      <c r="F33" s="42" t="n"/>
      <c r="G33" s="42" t="n"/>
      <c r="H33" s="24">
        <f>IFERROR(IF(A33="","",MAX(0,G33-F33)),"")</f>
        <v/>
      </c>
      <c r="I33" s="22" t="n"/>
      <c r="J33" s="43" t="n"/>
      <c r="K33" s="43" t="n"/>
      <c r="L33" s="44">
        <f>IFERROR(IF(A33="","",MAX(0,J33-K33)),"")</f>
        <v/>
      </c>
      <c r="M33" s="43" t="n"/>
      <c r="N33" s="43" t="n"/>
      <c r="O33" s="43" t="n"/>
      <c r="P33" s="44">
        <f>IFERROR(IF(A33="","",IF(I33="Cancelled",O33+N33,L33+M33+N33+IF(I33="No-Show",O33,0))),"")</f>
        <v/>
      </c>
      <c r="Q33" s="45">
        <f>IFERROR(IF(A33="","",INDEX('Channel Terms'!$B$6:$B$105,MATCH(C33,'Channel Terms'!$A$6:$A$105,0))),"")</f>
        <v/>
      </c>
      <c r="R33" s="45">
        <f>IFERROR(IF(A33="","",INDEX('Channel Terms'!$C$6:$C$105,MATCH(C33,'Channel Terms'!$A$6:$A$105,0))),"")</f>
        <v/>
      </c>
      <c r="S33" s="24">
        <f>IFERROR(IF(A33="","",INDEX('Channel Terms'!$D$6:$D$105,MATCH(C33,'Channel Terms'!$A$6:$A$105,0))),"")</f>
        <v/>
      </c>
      <c r="T33" s="24">
        <f>IFERROR(IF(A33="","",INDEX('Channel Terms'!$E$6:$E$105,MATCH(C33,'Channel Terms'!$A$6:$A$105,0))),"")</f>
        <v/>
      </c>
      <c r="U33" s="45">
        <f>IFERROR(IF(A33="","",INDEX('Channel Terms'!$F$6:$F$105,MATCH(C33,'Channel Terms'!$A$6:$A$105,0))),"")</f>
        <v/>
      </c>
      <c r="V33" s="44">
        <f>IFERROR(IF(A33="","",INDEX('Channel Terms'!$G$6:$G$105,MATCH(C33,'Channel Terms'!$A$6:$A$105,0))),"")</f>
        <v/>
      </c>
      <c r="W33" s="24">
        <f>IFERROR(IF(A33="","",INDEX('Channel Terms'!$H$6:$H$105,MATCH(C33,'Channel Terms'!$A$6:$A$105,0))),"")</f>
        <v/>
      </c>
      <c r="X33" s="44">
        <f>IFERROR(IF(A33="","",IF(I33="Cancelled",O33,L33+IF(S33="Yes",M33,0)+IF(T33="Yes",N33,0)+IF(I33="No-Show",O33,0))),"")</f>
        <v/>
      </c>
      <c r="Y33" s="44">
        <f>IFERROR(IF(A33="","",IF(I33="Cancelled",X33*R33,X33*Q33)+V33),"")</f>
        <v/>
      </c>
      <c r="Z33" s="44">
        <f>IFERROR(IF(A33="","",P33*U33),"")</f>
        <v/>
      </c>
      <c r="AA33" s="44">
        <f>IFERROR(IF(A33="","",Y33+Z33),"")</f>
        <v/>
      </c>
      <c r="AB33" s="44">
        <f>IFERROR(IF(A33="","",P33-AA33),"")</f>
        <v/>
      </c>
      <c r="AC33" s="46">
        <f>IFERROR(IF(A33="","",G33+W33),"")</f>
        <v/>
      </c>
      <c r="AD33" s="43" t="n"/>
      <c r="AE33" s="42" t="n"/>
      <c r="AF33" s="44">
        <f>IFERROR(IF(OR(A33="",AD33=""),"",AD33-AA33),"")</f>
        <v/>
      </c>
      <c r="AG33" s="45">
        <f>IFERROR(IF(A33="","",AA33/P33),"")</f>
        <v/>
      </c>
      <c r="AH33" s="24">
        <f>IFERROR(IF(A33="","",IF(AE33&lt;&gt;"","Settled",IF(AC33="","Missing Date",IF(AC33&lt;Dashboard!$B$7,"Overdue","Not Yet Due")))),"")</f>
        <v/>
      </c>
      <c r="AI33" s="24">
        <f>IFERROR(IF(A33="","",IF(OR(C33="",D33="",G33&lt;=F33,K33&gt;J33,AND(AD33&lt;&gt;"",AE33=""),AND(AD33="",AE33&lt;&gt;""),AND(AF33&lt;&gt;"",OR(AF33&gt;Dashboard!$B$6,AF33&lt;0-Dashboard!$B$6))),"Review","OK")),"")</f>
        <v/>
      </c>
      <c r="AJ33" s="22" t="n"/>
    </row>
    <row r="34">
      <c r="A34" s="22" t="n"/>
      <c r="B34" s="22" t="n"/>
      <c r="C34" s="22" t="n"/>
      <c r="D34" s="22" t="n"/>
      <c r="E34" s="42" t="n"/>
      <c r="F34" s="42" t="n"/>
      <c r="G34" s="42" t="n"/>
      <c r="H34" s="24">
        <f>IFERROR(IF(A34="","",MAX(0,G34-F34)),"")</f>
        <v/>
      </c>
      <c r="I34" s="22" t="n"/>
      <c r="J34" s="43" t="n"/>
      <c r="K34" s="43" t="n"/>
      <c r="L34" s="44">
        <f>IFERROR(IF(A34="","",MAX(0,J34-K34)),"")</f>
        <v/>
      </c>
      <c r="M34" s="43" t="n"/>
      <c r="N34" s="43" t="n"/>
      <c r="O34" s="43" t="n"/>
      <c r="P34" s="44">
        <f>IFERROR(IF(A34="","",IF(I34="Cancelled",O34+N34,L34+M34+N34+IF(I34="No-Show",O34,0))),"")</f>
        <v/>
      </c>
      <c r="Q34" s="45">
        <f>IFERROR(IF(A34="","",INDEX('Channel Terms'!$B$6:$B$105,MATCH(C34,'Channel Terms'!$A$6:$A$105,0))),"")</f>
        <v/>
      </c>
      <c r="R34" s="45">
        <f>IFERROR(IF(A34="","",INDEX('Channel Terms'!$C$6:$C$105,MATCH(C34,'Channel Terms'!$A$6:$A$105,0))),"")</f>
        <v/>
      </c>
      <c r="S34" s="24">
        <f>IFERROR(IF(A34="","",INDEX('Channel Terms'!$D$6:$D$105,MATCH(C34,'Channel Terms'!$A$6:$A$105,0))),"")</f>
        <v/>
      </c>
      <c r="T34" s="24">
        <f>IFERROR(IF(A34="","",INDEX('Channel Terms'!$E$6:$E$105,MATCH(C34,'Channel Terms'!$A$6:$A$105,0))),"")</f>
        <v/>
      </c>
      <c r="U34" s="45">
        <f>IFERROR(IF(A34="","",INDEX('Channel Terms'!$F$6:$F$105,MATCH(C34,'Channel Terms'!$A$6:$A$105,0))),"")</f>
        <v/>
      </c>
      <c r="V34" s="44">
        <f>IFERROR(IF(A34="","",INDEX('Channel Terms'!$G$6:$G$105,MATCH(C34,'Channel Terms'!$A$6:$A$105,0))),"")</f>
        <v/>
      </c>
      <c r="W34" s="24">
        <f>IFERROR(IF(A34="","",INDEX('Channel Terms'!$H$6:$H$105,MATCH(C34,'Channel Terms'!$A$6:$A$105,0))),"")</f>
        <v/>
      </c>
      <c r="X34" s="44">
        <f>IFERROR(IF(A34="","",IF(I34="Cancelled",O34,L34+IF(S34="Yes",M34,0)+IF(T34="Yes",N34,0)+IF(I34="No-Show",O34,0))),"")</f>
        <v/>
      </c>
      <c r="Y34" s="44">
        <f>IFERROR(IF(A34="","",IF(I34="Cancelled",X34*R34,X34*Q34)+V34),"")</f>
        <v/>
      </c>
      <c r="Z34" s="44">
        <f>IFERROR(IF(A34="","",P34*U34),"")</f>
        <v/>
      </c>
      <c r="AA34" s="44">
        <f>IFERROR(IF(A34="","",Y34+Z34),"")</f>
        <v/>
      </c>
      <c r="AB34" s="44">
        <f>IFERROR(IF(A34="","",P34-AA34),"")</f>
        <v/>
      </c>
      <c r="AC34" s="46">
        <f>IFERROR(IF(A34="","",G34+W34),"")</f>
        <v/>
      </c>
      <c r="AD34" s="43" t="n"/>
      <c r="AE34" s="42" t="n"/>
      <c r="AF34" s="44">
        <f>IFERROR(IF(OR(A34="",AD34=""),"",AD34-AA34),"")</f>
        <v/>
      </c>
      <c r="AG34" s="45">
        <f>IFERROR(IF(A34="","",AA34/P34),"")</f>
        <v/>
      </c>
      <c r="AH34" s="24">
        <f>IFERROR(IF(A34="","",IF(AE34&lt;&gt;"","Settled",IF(AC34="","Missing Date",IF(AC34&lt;Dashboard!$B$7,"Overdue","Not Yet Due")))),"")</f>
        <v/>
      </c>
      <c r="AI34" s="24">
        <f>IFERROR(IF(A34="","",IF(OR(C34="",D34="",G34&lt;=F34,K34&gt;J34,AND(AD34&lt;&gt;"",AE34=""),AND(AD34="",AE34&lt;&gt;""),AND(AF34&lt;&gt;"",OR(AF34&gt;Dashboard!$B$6,AF34&lt;0-Dashboard!$B$6))),"Review","OK")),"")</f>
        <v/>
      </c>
      <c r="AJ34" s="22" t="n"/>
    </row>
    <row r="35">
      <c r="A35" s="22" t="n"/>
      <c r="B35" s="22" t="n"/>
      <c r="C35" s="22" t="n"/>
      <c r="D35" s="22" t="n"/>
      <c r="E35" s="42" t="n"/>
      <c r="F35" s="42" t="n"/>
      <c r="G35" s="42" t="n"/>
      <c r="H35" s="24">
        <f>IFERROR(IF(A35="","",MAX(0,G35-F35)),"")</f>
        <v/>
      </c>
      <c r="I35" s="22" t="n"/>
      <c r="J35" s="43" t="n"/>
      <c r="K35" s="43" t="n"/>
      <c r="L35" s="44">
        <f>IFERROR(IF(A35="","",MAX(0,J35-K35)),"")</f>
        <v/>
      </c>
      <c r="M35" s="43" t="n"/>
      <c r="N35" s="43" t="n"/>
      <c r="O35" s="43" t="n"/>
      <c r="P35" s="44">
        <f>IFERROR(IF(A35="","",IF(I35="Cancelled",O35+N35,L35+M35+N35+IF(I35="No-Show",O35,0))),"")</f>
        <v/>
      </c>
      <c r="Q35" s="45">
        <f>IFERROR(IF(A35="","",INDEX('Channel Terms'!$B$6:$B$105,MATCH(C35,'Channel Terms'!$A$6:$A$105,0))),"")</f>
        <v/>
      </c>
      <c r="R35" s="45">
        <f>IFERROR(IF(A35="","",INDEX('Channel Terms'!$C$6:$C$105,MATCH(C35,'Channel Terms'!$A$6:$A$105,0))),"")</f>
        <v/>
      </c>
      <c r="S35" s="24">
        <f>IFERROR(IF(A35="","",INDEX('Channel Terms'!$D$6:$D$105,MATCH(C35,'Channel Terms'!$A$6:$A$105,0))),"")</f>
        <v/>
      </c>
      <c r="T35" s="24">
        <f>IFERROR(IF(A35="","",INDEX('Channel Terms'!$E$6:$E$105,MATCH(C35,'Channel Terms'!$A$6:$A$105,0))),"")</f>
        <v/>
      </c>
      <c r="U35" s="45">
        <f>IFERROR(IF(A35="","",INDEX('Channel Terms'!$F$6:$F$105,MATCH(C35,'Channel Terms'!$A$6:$A$105,0))),"")</f>
        <v/>
      </c>
      <c r="V35" s="44">
        <f>IFERROR(IF(A35="","",INDEX('Channel Terms'!$G$6:$G$105,MATCH(C35,'Channel Terms'!$A$6:$A$105,0))),"")</f>
        <v/>
      </c>
      <c r="W35" s="24">
        <f>IFERROR(IF(A35="","",INDEX('Channel Terms'!$H$6:$H$105,MATCH(C35,'Channel Terms'!$A$6:$A$105,0))),"")</f>
        <v/>
      </c>
      <c r="X35" s="44">
        <f>IFERROR(IF(A35="","",IF(I35="Cancelled",O35,L35+IF(S35="Yes",M35,0)+IF(T35="Yes",N35,0)+IF(I35="No-Show",O35,0))),"")</f>
        <v/>
      </c>
      <c r="Y35" s="44">
        <f>IFERROR(IF(A35="","",IF(I35="Cancelled",X35*R35,X35*Q35)+V35),"")</f>
        <v/>
      </c>
      <c r="Z35" s="44">
        <f>IFERROR(IF(A35="","",P35*U35),"")</f>
        <v/>
      </c>
      <c r="AA35" s="44">
        <f>IFERROR(IF(A35="","",Y35+Z35),"")</f>
        <v/>
      </c>
      <c r="AB35" s="44">
        <f>IFERROR(IF(A35="","",P35-AA35),"")</f>
        <v/>
      </c>
      <c r="AC35" s="46">
        <f>IFERROR(IF(A35="","",G35+W35),"")</f>
        <v/>
      </c>
      <c r="AD35" s="43" t="n"/>
      <c r="AE35" s="42" t="n"/>
      <c r="AF35" s="44">
        <f>IFERROR(IF(OR(A35="",AD35=""),"",AD35-AA35),"")</f>
        <v/>
      </c>
      <c r="AG35" s="45">
        <f>IFERROR(IF(A35="","",AA35/P35),"")</f>
        <v/>
      </c>
      <c r="AH35" s="24">
        <f>IFERROR(IF(A35="","",IF(AE35&lt;&gt;"","Settled",IF(AC35="","Missing Date",IF(AC35&lt;Dashboard!$B$7,"Overdue","Not Yet Due")))),"")</f>
        <v/>
      </c>
      <c r="AI35" s="24">
        <f>IFERROR(IF(A35="","",IF(OR(C35="",D35="",G35&lt;=F35,K35&gt;J35,AND(AD35&lt;&gt;"",AE35=""),AND(AD35="",AE35&lt;&gt;""),AND(AF35&lt;&gt;"",OR(AF35&gt;Dashboard!$B$6,AF35&lt;0-Dashboard!$B$6))),"Review","OK")),"")</f>
        <v/>
      </c>
      <c r="AJ35" s="22" t="n"/>
    </row>
    <row r="36">
      <c r="A36" s="22" t="n"/>
      <c r="B36" s="22" t="n"/>
      <c r="C36" s="22" t="n"/>
      <c r="D36" s="22" t="n"/>
      <c r="E36" s="42" t="n"/>
      <c r="F36" s="42" t="n"/>
      <c r="G36" s="42" t="n"/>
      <c r="H36" s="24">
        <f>IFERROR(IF(A36="","",MAX(0,G36-F36)),"")</f>
        <v/>
      </c>
      <c r="I36" s="22" t="n"/>
      <c r="J36" s="43" t="n"/>
      <c r="K36" s="43" t="n"/>
      <c r="L36" s="44">
        <f>IFERROR(IF(A36="","",MAX(0,J36-K36)),"")</f>
        <v/>
      </c>
      <c r="M36" s="43" t="n"/>
      <c r="N36" s="43" t="n"/>
      <c r="O36" s="43" t="n"/>
      <c r="P36" s="44">
        <f>IFERROR(IF(A36="","",IF(I36="Cancelled",O36+N36,L36+M36+N36+IF(I36="No-Show",O36,0))),"")</f>
        <v/>
      </c>
      <c r="Q36" s="45">
        <f>IFERROR(IF(A36="","",INDEX('Channel Terms'!$B$6:$B$105,MATCH(C36,'Channel Terms'!$A$6:$A$105,0))),"")</f>
        <v/>
      </c>
      <c r="R36" s="45">
        <f>IFERROR(IF(A36="","",INDEX('Channel Terms'!$C$6:$C$105,MATCH(C36,'Channel Terms'!$A$6:$A$105,0))),"")</f>
        <v/>
      </c>
      <c r="S36" s="24">
        <f>IFERROR(IF(A36="","",INDEX('Channel Terms'!$D$6:$D$105,MATCH(C36,'Channel Terms'!$A$6:$A$105,0))),"")</f>
        <v/>
      </c>
      <c r="T36" s="24">
        <f>IFERROR(IF(A36="","",INDEX('Channel Terms'!$E$6:$E$105,MATCH(C36,'Channel Terms'!$A$6:$A$105,0))),"")</f>
        <v/>
      </c>
      <c r="U36" s="45">
        <f>IFERROR(IF(A36="","",INDEX('Channel Terms'!$F$6:$F$105,MATCH(C36,'Channel Terms'!$A$6:$A$105,0))),"")</f>
        <v/>
      </c>
      <c r="V36" s="44">
        <f>IFERROR(IF(A36="","",INDEX('Channel Terms'!$G$6:$G$105,MATCH(C36,'Channel Terms'!$A$6:$A$105,0))),"")</f>
        <v/>
      </c>
      <c r="W36" s="24">
        <f>IFERROR(IF(A36="","",INDEX('Channel Terms'!$H$6:$H$105,MATCH(C36,'Channel Terms'!$A$6:$A$105,0))),"")</f>
        <v/>
      </c>
      <c r="X36" s="44">
        <f>IFERROR(IF(A36="","",IF(I36="Cancelled",O36,L36+IF(S36="Yes",M36,0)+IF(T36="Yes",N36,0)+IF(I36="No-Show",O36,0))),"")</f>
        <v/>
      </c>
      <c r="Y36" s="44">
        <f>IFERROR(IF(A36="","",IF(I36="Cancelled",X36*R36,X36*Q36)+V36),"")</f>
        <v/>
      </c>
      <c r="Z36" s="44">
        <f>IFERROR(IF(A36="","",P36*U36),"")</f>
        <v/>
      </c>
      <c r="AA36" s="44">
        <f>IFERROR(IF(A36="","",Y36+Z36),"")</f>
        <v/>
      </c>
      <c r="AB36" s="44">
        <f>IFERROR(IF(A36="","",P36-AA36),"")</f>
        <v/>
      </c>
      <c r="AC36" s="46">
        <f>IFERROR(IF(A36="","",G36+W36),"")</f>
        <v/>
      </c>
      <c r="AD36" s="43" t="n"/>
      <c r="AE36" s="42" t="n"/>
      <c r="AF36" s="44">
        <f>IFERROR(IF(OR(A36="",AD36=""),"",AD36-AA36),"")</f>
        <v/>
      </c>
      <c r="AG36" s="45">
        <f>IFERROR(IF(A36="","",AA36/P36),"")</f>
        <v/>
      </c>
      <c r="AH36" s="24">
        <f>IFERROR(IF(A36="","",IF(AE36&lt;&gt;"","Settled",IF(AC36="","Missing Date",IF(AC36&lt;Dashboard!$B$7,"Overdue","Not Yet Due")))),"")</f>
        <v/>
      </c>
      <c r="AI36" s="24">
        <f>IFERROR(IF(A36="","",IF(OR(C36="",D36="",G36&lt;=F36,K36&gt;J36,AND(AD36&lt;&gt;"",AE36=""),AND(AD36="",AE36&lt;&gt;""),AND(AF36&lt;&gt;"",OR(AF36&gt;Dashboard!$B$6,AF36&lt;0-Dashboard!$B$6))),"Review","OK")),"")</f>
        <v/>
      </c>
      <c r="AJ36" s="22" t="n"/>
    </row>
    <row r="37">
      <c r="A37" s="22" t="n"/>
      <c r="B37" s="22" t="n"/>
      <c r="C37" s="22" t="n"/>
      <c r="D37" s="22" t="n"/>
      <c r="E37" s="42" t="n"/>
      <c r="F37" s="42" t="n"/>
      <c r="G37" s="42" t="n"/>
      <c r="H37" s="24">
        <f>IFERROR(IF(A37="","",MAX(0,G37-F37)),"")</f>
        <v/>
      </c>
      <c r="I37" s="22" t="n"/>
      <c r="J37" s="43" t="n"/>
      <c r="K37" s="43" t="n"/>
      <c r="L37" s="44">
        <f>IFERROR(IF(A37="","",MAX(0,J37-K37)),"")</f>
        <v/>
      </c>
      <c r="M37" s="43" t="n"/>
      <c r="N37" s="43" t="n"/>
      <c r="O37" s="43" t="n"/>
      <c r="P37" s="44">
        <f>IFERROR(IF(A37="","",IF(I37="Cancelled",O37+N37,L37+M37+N37+IF(I37="No-Show",O37,0))),"")</f>
        <v/>
      </c>
      <c r="Q37" s="45">
        <f>IFERROR(IF(A37="","",INDEX('Channel Terms'!$B$6:$B$105,MATCH(C37,'Channel Terms'!$A$6:$A$105,0))),"")</f>
        <v/>
      </c>
      <c r="R37" s="45">
        <f>IFERROR(IF(A37="","",INDEX('Channel Terms'!$C$6:$C$105,MATCH(C37,'Channel Terms'!$A$6:$A$105,0))),"")</f>
        <v/>
      </c>
      <c r="S37" s="24">
        <f>IFERROR(IF(A37="","",INDEX('Channel Terms'!$D$6:$D$105,MATCH(C37,'Channel Terms'!$A$6:$A$105,0))),"")</f>
        <v/>
      </c>
      <c r="T37" s="24">
        <f>IFERROR(IF(A37="","",INDEX('Channel Terms'!$E$6:$E$105,MATCH(C37,'Channel Terms'!$A$6:$A$105,0))),"")</f>
        <v/>
      </c>
      <c r="U37" s="45">
        <f>IFERROR(IF(A37="","",INDEX('Channel Terms'!$F$6:$F$105,MATCH(C37,'Channel Terms'!$A$6:$A$105,0))),"")</f>
        <v/>
      </c>
      <c r="V37" s="44">
        <f>IFERROR(IF(A37="","",INDEX('Channel Terms'!$G$6:$G$105,MATCH(C37,'Channel Terms'!$A$6:$A$105,0))),"")</f>
        <v/>
      </c>
      <c r="W37" s="24">
        <f>IFERROR(IF(A37="","",INDEX('Channel Terms'!$H$6:$H$105,MATCH(C37,'Channel Terms'!$A$6:$A$105,0))),"")</f>
        <v/>
      </c>
      <c r="X37" s="44">
        <f>IFERROR(IF(A37="","",IF(I37="Cancelled",O37,L37+IF(S37="Yes",M37,0)+IF(T37="Yes",N37,0)+IF(I37="No-Show",O37,0))),"")</f>
        <v/>
      </c>
      <c r="Y37" s="44">
        <f>IFERROR(IF(A37="","",IF(I37="Cancelled",X37*R37,X37*Q37)+V37),"")</f>
        <v/>
      </c>
      <c r="Z37" s="44">
        <f>IFERROR(IF(A37="","",P37*U37),"")</f>
        <v/>
      </c>
      <c r="AA37" s="44">
        <f>IFERROR(IF(A37="","",Y37+Z37),"")</f>
        <v/>
      </c>
      <c r="AB37" s="44">
        <f>IFERROR(IF(A37="","",P37-AA37),"")</f>
        <v/>
      </c>
      <c r="AC37" s="46">
        <f>IFERROR(IF(A37="","",G37+W37),"")</f>
        <v/>
      </c>
      <c r="AD37" s="43" t="n"/>
      <c r="AE37" s="42" t="n"/>
      <c r="AF37" s="44">
        <f>IFERROR(IF(OR(A37="",AD37=""),"",AD37-AA37),"")</f>
        <v/>
      </c>
      <c r="AG37" s="45">
        <f>IFERROR(IF(A37="","",AA37/P37),"")</f>
        <v/>
      </c>
      <c r="AH37" s="24">
        <f>IFERROR(IF(A37="","",IF(AE37&lt;&gt;"","Settled",IF(AC37="","Missing Date",IF(AC37&lt;Dashboard!$B$7,"Overdue","Not Yet Due")))),"")</f>
        <v/>
      </c>
      <c r="AI37" s="24">
        <f>IFERROR(IF(A37="","",IF(OR(C37="",D37="",G37&lt;=F37,K37&gt;J37,AND(AD37&lt;&gt;"",AE37=""),AND(AD37="",AE37&lt;&gt;""),AND(AF37&lt;&gt;"",OR(AF37&gt;Dashboard!$B$6,AF37&lt;0-Dashboard!$B$6))),"Review","OK")),"")</f>
        <v/>
      </c>
      <c r="AJ37" s="22" t="n"/>
    </row>
    <row r="38">
      <c r="A38" s="22" t="n"/>
      <c r="B38" s="22" t="n"/>
      <c r="C38" s="22" t="n"/>
      <c r="D38" s="22" t="n"/>
      <c r="E38" s="42" t="n"/>
      <c r="F38" s="42" t="n"/>
      <c r="G38" s="42" t="n"/>
      <c r="H38" s="24">
        <f>IFERROR(IF(A38="","",MAX(0,G38-F38)),"")</f>
        <v/>
      </c>
      <c r="I38" s="22" t="n"/>
      <c r="J38" s="43" t="n"/>
      <c r="K38" s="43" t="n"/>
      <c r="L38" s="44">
        <f>IFERROR(IF(A38="","",MAX(0,J38-K38)),"")</f>
        <v/>
      </c>
      <c r="M38" s="43" t="n"/>
      <c r="N38" s="43" t="n"/>
      <c r="O38" s="43" t="n"/>
      <c r="P38" s="44">
        <f>IFERROR(IF(A38="","",IF(I38="Cancelled",O38+N38,L38+M38+N38+IF(I38="No-Show",O38,0))),"")</f>
        <v/>
      </c>
      <c r="Q38" s="45">
        <f>IFERROR(IF(A38="","",INDEX('Channel Terms'!$B$6:$B$105,MATCH(C38,'Channel Terms'!$A$6:$A$105,0))),"")</f>
        <v/>
      </c>
      <c r="R38" s="45">
        <f>IFERROR(IF(A38="","",INDEX('Channel Terms'!$C$6:$C$105,MATCH(C38,'Channel Terms'!$A$6:$A$105,0))),"")</f>
        <v/>
      </c>
      <c r="S38" s="24">
        <f>IFERROR(IF(A38="","",INDEX('Channel Terms'!$D$6:$D$105,MATCH(C38,'Channel Terms'!$A$6:$A$105,0))),"")</f>
        <v/>
      </c>
      <c r="T38" s="24">
        <f>IFERROR(IF(A38="","",INDEX('Channel Terms'!$E$6:$E$105,MATCH(C38,'Channel Terms'!$A$6:$A$105,0))),"")</f>
        <v/>
      </c>
      <c r="U38" s="45">
        <f>IFERROR(IF(A38="","",INDEX('Channel Terms'!$F$6:$F$105,MATCH(C38,'Channel Terms'!$A$6:$A$105,0))),"")</f>
        <v/>
      </c>
      <c r="V38" s="44">
        <f>IFERROR(IF(A38="","",INDEX('Channel Terms'!$G$6:$G$105,MATCH(C38,'Channel Terms'!$A$6:$A$105,0))),"")</f>
        <v/>
      </c>
      <c r="W38" s="24">
        <f>IFERROR(IF(A38="","",INDEX('Channel Terms'!$H$6:$H$105,MATCH(C38,'Channel Terms'!$A$6:$A$105,0))),"")</f>
        <v/>
      </c>
      <c r="X38" s="44">
        <f>IFERROR(IF(A38="","",IF(I38="Cancelled",O38,L38+IF(S38="Yes",M38,0)+IF(T38="Yes",N38,0)+IF(I38="No-Show",O38,0))),"")</f>
        <v/>
      </c>
      <c r="Y38" s="44">
        <f>IFERROR(IF(A38="","",IF(I38="Cancelled",X38*R38,X38*Q38)+V38),"")</f>
        <v/>
      </c>
      <c r="Z38" s="44">
        <f>IFERROR(IF(A38="","",P38*U38),"")</f>
        <v/>
      </c>
      <c r="AA38" s="44">
        <f>IFERROR(IF(A38="","",Y38+Z38),"")</f>
        <v/>
      </c>
      <c r="AB38" s="44">
        <f>IFERROR(IF(A38="","",P38-AA38),"")</f>
        <v/>
      </c>
      <c r="AC38" s="46">
        <f>IFERROR(IF(A38="","",G38+W38),"")</f>
        <v/>
      </c>
      <c r="AD38" s="43" t="n"/>
      <c r="AE38" s="42" t="n"/>
      <c r="AF38" s="44">
        <f>IFERROR(IF(OR(A38="",AD38=""),"",AD38-AA38),"")</f>
        <v/>
      </c>
      <c r="AG38" s="45">
        <f>IFERROR(IF(A38="","",AA38/P38),"")</f>
        <v/>
      </c>
      <c r="AH38" s="24">
        <f>IFERROR(IF(A38="","",IF(AE38&lt;&gt;"","Settled",IF(AC38="","Missing Date",IF(AC38&lt;Dashboard!$B$7,"Overdue","Not Yet Due")))),"")</f>
        <v/>
      </c>
      <c r="AI38" s="24">
        <f>IFERROR(IF(A38="","",IF(OR(C38="",D38="",G38&lt;=F38,K38&gt;J38,AND(AD38&lt;&gt;"",AE38=""),AND(AD38="",AE38&lt;&gt;""),AND(AF38&lt;&gt;"",OR(AF38&gt;Dashboard!$B$6,AF38&lt;0-Dashboard!$B$6))),"Review","OK")),"")</f>
        <v/>
      </c>
      <c r="AJ38" s="22" t="n"/>
    </row>
    <row r="39">
      <c r="A39" s="22" t="n"/>
      <c r="B39" s="22" t="n"/>
      <c r="C39" s="22" t="n"/>
      <c r="D39" s="22" t="n"/>
      <c r="E39" s="42" t="n"/>
      <c r="F39" s="42" t="n"/>
      <c r="G39" s="42" t="n"/>
      <c r="H39" s="24">
        <f>IFERROR(IF(A39="","",MAX(0,G39-F39)),"")</f>
        <v/>
      </c>
      <c r="I39" s="22" t="n"/>
      <c r="J39" s="43" t="n"/>
      <c r="K39" s="43" t="n"/>
      <c r="L39" s="44">
        <f>IFERROR(IF(A39="","",MAX(0,J39-K39)),"")</f>
        <v/>
      </c>
      <c r="M39" s="43" t="n"/>
      <c r="N39" s="43" t="n"/>
      <c r="O39" s="43" t="n"/>
      <c r="P39" s="44">
        <f>IFERROR(IF(A39="","",IF(I39="Cancelled",O39+N39,L39+M39+N39+IF(I39="No-Show",O39,0))),"")</f>
        <v/>
      </c>
      <c r="Q39" s="45">
        <f>IFERROR(IF(A39="","",INDEX('Channel Terms'!$B$6:$B$105,MATCH(C39,'Channel Terms'!$A$6:$A$105,0))),"")</f>
        <v/>
      </c>
      <c r="R39" s="45">
        <f>IFERROR(IF(A39="","",INDEX('Channel Terms'!$C$6:$C$105,MATCH(C39,'Channel Terms'!$A$6:$A$105,0))),"")</f>
        <v/>
      </c>
      <c r="S39" s="24">
        <f>IFERROR(IF(A39="","",INDEX('Channel Terms'!$D$6:$D$105,MATCH(C39,'Channel Terms'!$A$6:$A$105,0))),"")</f>
        <v/>
      </c>
      <c r="T39" s="24">
        <f>IFERROR(IF(A39="","",INDEX('Channel Terms'!$E$6:$E$105,MATCH(C39,'Channel Terms'!$A$6:$A$105,0))),"")</f>
        <v/>
      </c>
      <c r="U39" s="45">
        <f>IFERROR(IF(A39="","",INDEX('Channel Terms'!$F$6:$F$105,MATCH(C39,'Channel Terms'!$A$6:$A$105,0))),"")</f>
        <v/>
      </c>
      <c r="V39" s="44">
        <f>IFERROR(IF(A39="","",INDEX('Channel Terms'!$G$6:$G$105,MATCH(C39,'Channel Terms'!$A$6:$A$105,0))),"")</f>
        <v/>
      </c>
      <c r="W39" s="24">
        <f>IFERROR(IF(A39="","",INDEX('Channel Terms'!$H$6:$H$105,MATCH(C39,'Channel Terms'!$A$6:$A$105,0))),"")</f>
        <v/>
      </c>
      <c r="X39" s="44">
        <f>IFERROR(IF(A39="","",IF(I39="Cancelled",O39,L39+IF(S39="Yes",M39,0)+IF(T39="Yes",N39,0)+IF(I39="No-Show",O39,0))),"")</f>
        <v/>
      </c>
      <c r="Y39" s="44">
        <f>IFERROR(IF(A39="","",IF(I39="Cancelled",X39*R39,X39*Q39)+V39),"")</f>
        <v/>
      </c>
      <c r="Z39" s="44">
        <f>IFERROR(IF(A39="","",P39*U39),"")</f>
        <v/>
      </c>
      <c r="AA39" s="44">
        <f>IFERROR(IF(A39="","",Y39+Z39),"")</f>
        <v/>
      </c>
      <c r="AB39" s="44">
        <f>IFERROR(IF(A39="","",P39-AA39),"")</f>
        <v/>
      </c>
      <c r="AC39" s="46">
        <f>IFERROR(IF(A39="","",G39+W39),"")</f>
        <v/>
      </c>
      <c r="AD39" s="43" t="n"/>
      <c r="AE39" s="42" t="n"/>
      <c r="AF39" s="44">
        <f>IFERROR(IF(OR(A39="",AD39=""),"",AD39-AA39),"")</f>
        <v/>
      </c>
      <c r="AG39" s="45">
        <f>IFERROR(IF(A39="","",AA39/P39),"")</f>
        <v/>
      </c>
      <c r="AH39" s="24">
        <f>IFERROR(IF(A39="","",IF(AE39&lt;&gt;"","Settled",IF(AC39="","Missing Date",IF(AC39&lt;Dashboard!$B$7,"Overdue","Not Yet Due")))),"")</f>
        <v/>
      </c>
      <c r="AI39" s="24">
        <f>IFERROR(IF(A39="","",IF(OR(C39="",D39="",G39&lt;=F39,K39&gt;J39,AND(AD39&lt;&gt;"",AE39=""),AND(AD39="",AE39&lt;&gt;""),AND(AF39&lt;&gt;"",OR(AF39&gt;Dashboard!$B$6,AF39&lt;0-Dashboard!$B$6))),"Review","OK")),"")</f>
        <v/>
      </c>
      <c r="AJ39" s="22" t="n"/>
    </row>
    <row r="40">
      <c r="A40" s="22" t="n"/>
      <c r="B40" s="22" t="n"/>
      <c r="C40" s="22" t="n"/>
      <c r="D40" s="22" t="n"/>
      <c r="E40" s="42" t="n"/>
      <c r="F40" s="42" t="n"/>
      <c r="G40" s="42" t="n"/>
      <c r="H40" s="24">
        <f>IFERROR(IF(A40="","",MAX(0,G40-F40)),"")</f>
        <v/>
      </c>
      <c r="I40" s="22" t="n"/>
      <c r="J40" s="43" t="n"/>
      <c r="K40" s="43" t="n"/>
      <c r="L40" s="44">
        <f>IFERROR(IF(A40="","",MAX(0,J40-K40)),"")</f>
        <v/>
      </c>
      <c r="M40" s="43" t="n"/>
      <c r="N40" s="43" t="n"/>
      <c r="O40" s="43" t="n"/>
      <c r="P40" s="44">
        <f>IFERROR(IF(A40="","",IF(I40="Cancelled",O40+N40,L40+M40+N40+IF(I40="No-Show",O40,0))),"")</f>
        <v/>
      </c>
      <c r="Q40" s="45">
        <f>IFERROR(IF(A40="","",INDEX('Channel Terms'!$B$6:$B$105,MATCH(C40,'Channel Terms'!$A$6:$A$105,0))),"")</f>
        <v/>
      </c>
      <c r="R40" s="45">
        <f>IFERROR(IF(A40="","",INDEX('Channel Terms'!$C$6:$C$105,MATCH(C40,'Channel Terms'!$A$6:$A$105,0))),"")</f>
        <v/>
      </c>
      <c r="S40" s="24">
        <f>IFERROR(IF(A40="","",INDEX('Channel Terms'!$D$6:$D$105,MATCH(C40,'Channel Terms'!$A$6:$A$105,0))),"")</f>
        <v/>
      </c>
      <c r="T40" s="24">
        <f>IFERROR(IF(A40="","",INDEX('Channel Terms'!$E$6:$E$105,MATCH(C40,'Channel Terms'!$A$6:$A$105,0))),"")</f>
        <v/>
      </c>
      <c r="U40" s="45">
        <f>IFERROR(IF(A40="","",INDEX('Channel Terms'!$F$6:$F$105,MATCH(C40,'Channel Terms'!$A$6:$A$105,0))),"")</f>
        <v/>
      </c>
      <c r="V40" s="44">
        <f>IFERROR(IF(A40="","",INDEX('Channel Terms'!$G$6:$G$105,MATCH(C40,'Channel Terms'!$A$6:$A$105,0))),"")</f>
        <v/>
      </c>
      <c r="W40" s="24">
        <f>IFERROR(IF(A40="","",INDEX('Channel Terms'!$H$6:$H$105,MATCH(C40,'Channel Terms'!$A$6:$A$105,0))),"")</f>
        <v/>
      </c>
      <c r="X40" s="44">
        <f>IFERROR(IF(A40="","",IF(I40="Cancelled",O40,L40+IF(S40="Yes",M40,0)+IF(T40="Yes",N40,0)+IF(I40="No-Show",O40,0))),"")</f>
        <v/>
      </c>
      <c r="Y40" s="44">
        <f>IFERROR(IF(A40="","",IF(I40="Cancelled",X40*R40,X40*Q40)+V40),"")</f>
        <v/>
      </c>
      <c r="Z40" s="44">
        <f>IFERROR(IF(A40="","",P40*U40),"")</f>
        <v/>
      </c>
      <c r="AA40" s="44">
        <f>IFERROR(IF(A40="","",Y40+Z40),"")</f>
        <v/>
      </c>
      <c r="AB40" s="44">
        <f>IFERROR(IF(A40="","",P40-AA40),"")</f>
        <v/>
      </c>
      <c r="AC40" s="46">
        <f>IFERROR(IF(A40="","",G40+W40),"")</f>
        <v/>
      </c>
      <c r="AD40" s="43" t="n"/>
      <c r="AE40" s="42" t="n"/>
      <c r="AF40" s="44">
        <f>IFERROR(IF(OR(A40="",AD40=""),"",AD40-AA40),"")</f>
        <v/>
      </c>
      <c r="AG40" s="45">
        <f>IFERROR(IF(A40="","",AA40/P40),"")</f>
        <v/>
      </c>
      <c r="AH40" s="24">
        <f>IFERROR(IF(A40="","",IF(AE40&lt;&gt;"","Settled",IF(AC40="","Missing Date",IF(AC40&lt;Dashboard!$B$7,"Overdue","Not Yet Due")))),"")</f>
        <v/>
      </c>
      <c r="AI40" s="24">
        <f>IFERROR(IF(A40="","",IF(OR(C40="",D40="",G40&lt;=F40,K40&gt;J40,AND(AD40&lt;&gt;"",AE40=""),AND(AD40="",AE40&lt;&gt;""),AND(AF40&lt;&gt;"",OR(AF40&gt;Dashboard!$B$6,AF40&lt;0-Dashboard!$B$6))),"Review","OK")),"")</f>
        <v/>
      </c>
      <c r="AJ40" s="22" t="n"/>
    </row>
    <row r="41">
      <c r="A41" s="22" t="n"/>
      <c r="B41" s="22" t="n"/>
      <c r="C41" s="22" t="n"/>
      <c r="D41" s="22" t="n"/>
      <c r="E41" s="42" t="n"/>
      <c r="F41" s="42" t="n"/>
      <c r="G41" s="42" t="n"/>
      <c r="H41" s="24">
        <f>IFERROR(IF(A41="","",MAX(0,G41-F41)),"")</f>
        <v/>
      </c>
      <c r="I41" s="22" t="n"/>
      <c r="J41" s="43" t="n"/>
      <c r="K41" s="43" t="n"/>
      <c r="L41" s="44">
        <f>IFERROR(IF(A41="","",MAX(0,J41-K41)),"")</f>
        <v/>
      </c>
      <c r="M41" s="43" t="n"/>
      <c r="N41" s="43" t="n"/>
      <c r="O41" s="43" t="n"/>
      <c r="P41" s="44">
        <f>IFERROR(IF(A41="","",IF(I41="Cancelled",O41+N41,L41+M41+N41+IF(I41="No-Show",O41,0))),"")</f>
        <v/>
      </c>
      <c r="Q41" s="45">
        <f>IFERROR(IF(A41="","",INDEX('Channel Terms'!$B$6:$B$105,MATCH(C41,'Channel Terms'!$A$6:$A$105,0))),"")</f>
        <v/>
      </c>
      <c r="R41" s="45">
        <f>IFERROR(IF(A41="","",INDEX('Channel Terms'!$C$6:$C$105,MATCH(C41,'Channel Terms'!$A$6:$A$105,0))),"")</f>
        <v/>
      </c>
      <c r="S41" s="24">
        <f>IFERROR(IF(A41="","",INDEX('Channel Terms'!$D$6:$D$105,MATCH(C41,'Channel Terms'!$A$6:$A$105,0))),"")</f>
        <v/>
      </c>
      <c r="T41" s="24">
        <f>IFERROR(IF(A41="","",INDEX('Channel Terms'!$E$6:$E$105,MATCH(C41,'Channel Terms'!$A$6:$A$105,0))),"")</f>
        <v/>
      </c>
      <c r="U41" s="45">
        <f>IFERROR(IF(A41="","",INDEX('Channel Terms'!$F$6:$F$105,MATCH(C41,'Channel Terms'!$A$6:$A$105,0))),"")</f>
        <v/>
      </c>
      <c r="V41" s="44">
        <f>IFERROR(IF(A41="","",INDEX('Channel Terms'!$G$6:$G$105,MATCH(C41,'Channel Terms'!$A$6:$A$105,0))),"")</f>
        <v/>
      </c>
      <c r="W41" s="24">
        <f>IFERROR(IF(A41="","",INDEX('Channel Terms'!$H$6:$H$105,MATCH(C41,'Channel Terms'!$A$6:$A$105,0))),"")</f>
        <v/>
      </c>
      <c r="X41" s="44">
        <f>IFERROR(IF(A41="","",IF(I41="Cancelled",O41,L41+IF(S41="Yes",M41,0)+IF(T41="Yes",N41,0)+IF(I41="No-Show",O41,0))),"")</f>
        <v/>
      </c>
      <c r="Y41" s="44">
        <f>IFERROR(IF(A41="","",IF(I41="Cancelled",X41*R41,X41*Q41)+V41),"")</f>
        <v/>
      </c>
      <c r="Z41" s="44">
        <f>IFERROR(IF(A41="","",P41*U41),"")</f>
        <v/>
      </c>
      <c r="AA41" s="44">
        <f>IFERROR(IF(A41="","",Y41+Z41),"")</f>
        <v/>
      </c>
      <c r="AB41" s="44">
        <f>IFERROR(IF(A41="","",P41-AA41),"")</f>
        <v/>
      </c>
      <c r="AC41" s="46">
        <f>IFERROR(IF(A41="","",G41+W41),"")</f>
        <v/>
      </c>
      <c r="AD41" s="43" t="n"/>
      <c r="AE41" s="42" t="n"/>
      <c r="AF41" s="44">
        <f>IFERROR(IF(OR(A41="",AD41=""),"",AD41-AA41),"")</f>
        <v/>
      </c>
      <c r="AG41" s="45">
        <f>IFERROR(IF(A41="","",AA41/P41),"")</f>
        <v/>
      </c>
      <c r="AH41" s="24">
        <f>IFERROR(IF(A41="","",IF(AE41&lt;&gt;"","Settled",IF(AC41="","Missing Date",IF(AC41&lt;Dashboard!$B$7,"Overdue","Not Yet Due")))),"")</f>
        <v/>
      </c>
      <c r="AI41" s="24">
        <f>IFERROR(IF(A41="","",IF(OR(C41="",D41="",G41&lt;=F41,K41&gt;J41,AND(AD41&lt;&gt;"",AE41=""),AND(AD41="",AE41&lt;&gt;""),AND(AF41&lt;&gt;"",OR(AF41&gt;Dashboard!$B$6,AF41&lt;0-Dashboard!$B$6))),"Review","OK")),"")</f>
        <v/>
      </c>
      <c r="AJ41" s="22" t="n"/>
    </row>
    <row r="42">
      <c r="A42" s="22" t="n"/>
      <c r="B42" s="22" t="n"/>
      <c r="C42" s="22" t="n"/>
      <c r="D42" s="22" t="n"/>
      <c r="E42" s="42" t="n"/>
      <c r="F42" s="42" t="n"/>
      <c r="G42" s="42" t="n"/>
      <c r="H42" s="24">
        <f>IFERROR(IF(A42="","",MAX(0,G42-F42)),"")</f>
        <v/>
      </c>
      <c r="I42" s="22" t="n"/>
      <c r="J42" s="43" t="n"/>
      <c r="K42" s="43" t="n"/>
      <c r="L42" s="44">
        <f>IFERROR(IF(A42="","",MAX(0,J42-K42)),"")</f>
        <v/>
      </c>
      <c r="M42" s="43" t="n"/>
      <c r="N42" s="43" t="n"/>
      <c r="O42" s="43" t="n"/>
      <c r="P42" s="44">
        <f>IFERROR(IF(A42="","",IF(I42="Cancelled",O42+N42,L42+M42+N42+IF(I42="No-Show",O42,0))),"")</f>
        <v/>
      </c>
      <c r="Q42" s="45">
        <f>IFERROR(IF(A42="","",INDEX('Channel Terms'!$B$6:$B$105,MATCH(C42,'Channel Terms'!$A$6:$A$105,0))),"")</f>
        <v/>
      </c>
      <c r="R42" s="45">
        <f>IFERROR(IF(A42="","",INDEX('Channel Terms'!$C$6:$C$105,MATCH(C42,'Channel Terms'!$A$6:$A$105,0))),"")</f>
        <v/>
      </c>
      <c r="S42" s="24">
        <f>IFERROR(IF(A42="","",INDEX('Channel Terms'!$D$6:$D$105,MATCH(C42,'Channel Terms'!$A$6:$A$105,0))),"")</f>
        <v/>
      </c>
      <c r="T42" s="24">
        <f>IFERROR(IF(A42="","",INDEX('Channel Terms'!$E$6:$E$105,MATCH(C42,'Channel Terms'!$A$6:$A$105,0))),"")</f>
        <v/>
      </c>
      <c r="U42" s="45">
        <f>IFERROR(IF(A42="","",INDEX('Channel Terms'!$F$6:$F$105,MATCH(C42,'Channel Terms'!$A$6:$A$105,0))),"")</f>
        <v/>
      </c>
      <c r="V42" s="44">
        <f>IFERROR(IF(A42="","",INDEX('Channel Terms'!$G$6:$G$105,MATCH(C42,'Channel Terms'!$A$6:$A$105,0))),"")</f>
        <v/>
      </c>
      <c r="W42" s="24">
        <f>IFERROR(IF(A42="","",INDEX('Channel Terms'!$H$6:$H$105,MATCH(C42,'Channel Terms'!$A$6:$A$105,0))),"")</f>
        <v/>
      </c>
      <c r="X42" s="44">
        <f>IFERROR(IF(A42="","",IF(I42="Cancelled",O42,L42+IF(S42="Yes",M42,0)+IF(T42="Yes",N42,0)+IF(I42="No-Show",O42,0))),"")</f>
        <v/>
      </c>
      <c r="Y42" s="44">
        <f>IFERROR(IF(A42="","",IF(I42="Cancelled",X42*R42,X42*Q42)+V42),"")</f>
        <v/>
      </c>
      <c r="Z42" s="44">
        <f>IFERROR(IF(A42="","",P42*U42),"")</f>
        <v/>
      </c>
      <c r="AA42" s="44">
        <f>IFERROR(IF(A42="","",Y42+Z42),"")</f>
        <v/>
      </c>
      <c r="AB42" s="44">
        <f>IFERROR(IF(A42="","",P42-AA42),"")</f>
        <v/>
      </c>
      <c r="AC42" s="46">
        <f>IFERROR(IF(A42="","",G42+W42),"")</f>
        <v/>
      </c>
      <c r="AD42" s="43" t="n"/>
      <c r="AE42" s="42" t="n"/>
      <c r="AF42" s="44">
        <f>IFERROR(IF(OR(A42="",AD42=""),"",AD42-AA42),"")</f>
        <v/>
      </c>
      <c r="AG42" s="45">
        <f>IFERROR(IF(A42="","",AA42/P42),"")</f>
        <v/>
      </c>
      <c r="AH42" s="24">
        <f>IFERROR(IF(A42="","",IF(AE42&lt;&gt;"","Settled",IF(AC42="","Missing Date",IF(AC42&lt;Dashboard!$B$7,"Overdue","Not Yet Due")))),"")</f>
        <v/>
      </c>
      <c r="AI42" s="24">
        <f>IFERROR(IF(A42="","",IF(OR(C42="",D42="",G42&lt;=F42,K42&gt;J42,AND(AD42&lt;&gt;"",AE42=""),AND(AD42="",AE42&lt;&gt;""),AND(AF42&lt;&gt;"",OR(AF42&gt;Dashboard!$B$6,AF42&lt;0-Dashboard!$B$6))),"Review","OK")),"")</f>
        <v/>
      </c>
      <c r="AJ42" s="22" t="n"/>
    </row>
    <row r="43">
      <c r="A43" s="22" t="n"/>
      <c r="B43" s="22" t="n"/>
      <c r="C43" s="22" t="n"/>
      <c r="D43" s="22" t="n"/>
      <c r="E43" s="42" t="n"/>
      <c r="F43" s="42" t="n"/>
      <c r="G43" s="42" t="n"/>
      <c r="H43" s="24">
        <f>IFERROR(IF(A43="","",MAX(0,G43-F43)),"")</f>
        <v/>
      </c>
      <c r="I43" s="22" t="n"/>
      <c r="J43" s="43" t="n"/>
      <c r="K43" s="43" t="n"/>
      <c r="L43" s="44">
        <f>IFERROR(IF(A43="","",MAX(0,J43-K43)),"")</f>
        <v/>
      </c>
      <c r="M43" s="43" t="n"/>
      <c r="N43" s="43" t="n"/>
      <c r="O43" s="43" t="n"/>
      <c r="P43" s="44">
        <f>IFERROR(IF(A43="","",IF(I43="Cancelled",O43+N43,L43+M43+N43+IF(I43="No-Show",O43,0))),"")</f>
        <v/>
      </c>
      <c r="Q43" s="45">
        <f>IFERROR(IF(A43="","",INDEX('Channel Terms'!$B$6:$B$105,MATCH(C43,'Channel Terms'!$A$6:$A$105,0))),"")</f>
        <v/>
      </c>
      <c r="R43" s="45">
        <f>IFERROR(IF(A43="","",INDEX('Channel Terms'!$C$6:$C$105,MATCH(C43,'Channel Terms'!$A$6:$A$105,0))),"")</f>
        <v/>
      </c>
      <c r="S43" s="24">
        <f>IFERROR(IF(A43="","",INDEX('Channel Terms'!$D$6:$D$105,MATCH(C43,'Channel Terms'!$A$6:$A$105,0))),"")</f>
        <v/>
      </c>
      <c r="T43" s="24">
        <f>IFERROR(IF(A43="","",INDEX('Channel Terms'!$E$6:$E$105,MATCH(C43,'Channel Terms'!$A$6:$A$105,0))),"")</f>
        <v/>
      </c>
      <c r="U43" s="45">
        <f>IFERROR(IF(A43="","",INDEX('Channel Terms'!$F$6:$F$105,MATCH(C43,'Channel Terms'!$A$6:$A$105,0))),"")</f>
        <v/>
      </c>
      <c r="V43" s="44">
        <f>IFERROR(IF(A43="","",INDEX('Channel Terms'!$G$6:$G$105,MATCH(C43,'Channel Terms'!$A$6:$A$105,0))),"")</f>
        <v/>
      </c>
      <c r="W43" s="24">
        <f>IFERROR(IF(A43="","",INDEX('Channel Terms'!$H$6:$H$105,MATCH(C43,'Channel Terms'!$A$6:$A$105,0))),"")</f>
        <v/>
      </c>
      <c r="X43" s="44">
        <f>IFERROR(IF(A43="","",IF(I43="Cancelled",O43,L43+IF(S43="Yes",M43,0)+IF(T43="Yes",N43,0)+IF(I43="No-Show",O43,0))),"")</f>
        <v/>
      </c>
      <c r="Y43" s="44">
        <f>IFERROR(IF(A43="","",IF(I43="Cancelled",X43*R43,X43*Q43)+V43),"")</f>
        <v/>
      </c>
      <c r="Z43" s="44">
        <f>IFERROR(IF(A43="","",P43*U43),"")</f>
        <v/>
      </c>
      <c r="AA43" s="44">
        <f>IFERROR(IF(A43="","",Y43+Z43),"")</f>
        <v/>
      </c>
      <c r="AB43" s="44">
        <f>IFERROR(IF(A43="","",P43-AA43),"")</f>
        <v/>
      </c>
      <c r="AC43" s="46">
        <f>IFERROR(IF(A43="","",G43+W43),"")</f>
        <v/>
      </c>
      <c r="AD43" s="43" t="n"/>
      <c r="AE43" s="42" t="n"/>
      <c r="AF43" s="44">
        <f>IFERROR(IF(OR(A43="",AD43=""),"",AD43-AA43),"")</f>
        <v/>
      </c>
      <c r="AG43" s="45">
        <f>IFERROR(IF(A43="","",AA43/P43),"")</f>
        <v/>
      </c>
      <c r="AH43" s="24">
        <f>IFERROR(IF(A43="","",IF(AE43&lt;&gt;"","Settled",IF(AC43="","Missing Date",IF(AC43&lt;Dashboard!$B$7,"Overdue","Not Yet Due")))),"")</f>
        <v/>
      </c>
      <c r="AI43" s="24">
        <f>IFERROR(IF(A43="","",IF(OR(C43="",D43="",G43&lt;=F43,K43&gt;J43,AND(AD43&lt;&gt;"",AE43=""),AND(AD43="",AE43&lt;&gt;""),AND(AF43&lt;&gt;"",OR(AF43&gt;Dashboard!$B$6,AF43&lt;0-Dashboard!$B$6))),"Review","OK")),"")</f>
        <v/>
      </c>
      <c r="AJ43" s="22" t="n"/>
    </row>
    <row r="44">
      <c r="A44" s="22" t="n"/>
      <c r="B44" s="22" t="n"/>
      <c r="C44" s="22" t="n"/>
      <c r="D44" s="22" t="n"/>
      <c r="E44" s="42" t="n"/>
      <c r="F44" s="42" t="n"/>
      <c r="G44" s="42" t="n"/>
      <c r="H44" s="24">
        <f>IFERROR(IF(A44="","",MAX(0,G44-F44)),"")</f>
        <v/>
      </c>
      <c r="I44" s="22" t="n"/>
      <c r="J44" s="43" t="n"/>
      <c r="K44" s="43" t="n"/>
      <c r="L44" s="44">
        <f>IFERROR(IF(A44="","",MAX(0,J44-K44)),"")</f>
        <v/>
      </c>
      <c r="M44" s="43" t="n"/>
      <c r="N44" s="43" t="n"/>
      <c r="O44" s="43" t="n"/>
      <c r="P44" s="44">
        <f>IFERROR(IF(A44="","",IF(I44="Cancelled",O44+N44,L44+M44+N44+IF(I44="No-Show",O44,0))),"")</f>
        <v/>
      </c>
      <c r="Q44" s="45">
        <f>IFERROR(IF(A44="","",INDEX('Channel Terms'!$B$6:$B$105,MATCH(C44,'Channel Terms'!$A$6:$A$105,0))),"")</f>
        <v/>
      </c>
      <c r="R44" s="45">
        <f>IFERROR(IF(A44="","",INDEX('Channel Terms'!$C$6:$C$105,MATCH(C44,'Channel Terms'!$A$6:$A$105,0))),"")</f>
        <v/>
      </c>
      <c r="S44" s="24">
        <f>IFERROR(IF(A44="","",INDEX('Channel Terms'!$D$6:$D$105,MATCH(C44,'Channel Terms'!$A$6:$A$105,0))),"")</f>
        <v/>
      </c>
      <c r="T44" s="24">
        <f>IFERROR(IF(A44="","",INDEX('Channel Terms'!$E$6:$E$105,MATCH(C44,'Channel Terms'!$A$6:$A$105,0))),"")</f>
        <v/>
      </c>
      <c r="U44" s="45">
        <f>IFERROR(IF(A44="","",INDEX('Channel Terms'!$F$6:$F$105,MATCH(C44,'Channel Terms'!$A$6:$A$105,0))),"")</f>
        <v/>
      </c>
      <c r="V44" s="44">
        <f>IFERROR(IF(A44="","",INDEX('Channel Terms'!$G$6:$G$105,MATCH(C44,'Channel Terms'!$A$6:$A$105,0))),"")</f>
        <v/>
      </c>
      <c r="W44" s="24">
        <f>IFERROR(IF(A44="","",INDEX('Channel Terms'!$H$6:$H$105,MATCH(C44,'Channel Terms'!$A$6:$A$105,0))),"")</f>
        <v/>
      </c>
      <c r="X44" s="44">
        <f>IFERROR(IF(A44="","",IF(I44="Cancelled",O44,L44+IF(S44="Yes",M44,0)+IF(T44="Yes",N44,0)+IF(I44="No-Show",O44,0))),"")</f>
        <v/>
      </c>
      <c r="Y44" s="44">
        <f>IFERROR(IF(A44="","",IF(I44="Cancelled",X44*R44,X44*Q44)+V44),"")</f>
        <v/>
      </c>
      <c r="Z44" s="44">
        <f>IFERROR(IF(A44="","",P44*U44),"")</f>
        <v/>
      </c>
      <c r="AA44" s="44">
        <f>IFERROR(IF(A44="","",Y44+Z44),"")</f>
        <v/>
      </c>
      <c r="AB44" s="44">
        <f>IFERROR(IF(A44="","",P44-AA44),"")</f>
        <v/>
      </c>
      <c r="AC44" s="46">
        <f>IFERROR(IF(A44="","",G44+W44),"")</f>
        <v/>
      </c>
      <c r="AD44" s="43" t="n"/>
      <c r="AE44" s="42" t="n"/>
      <c r="AF44" s="44">
        <f>IFERROR(IF(OR(A44="",AD44=""),"",AD44-AA44),"")</f>
        <v/>
      </c>
      <c r="AG44" s="45">
        <f>IFERROR(IF(A44="","",AA44/P44),"")</f>
        <v/>
      </c>
      <c r="AH44" s="24">
        <f>IFERROR(IF(A44="","",IF(AE44&lt;&gt;"","Settled",IF(AC44="","Missing Date",IF(AC44&lt;Dashboard!$B$7,"Overdue","Not Yet Due")))),"")</f>
        <v/>
      </c>
      <c r="AI44" s="24">
        <f>IFERROR(IF(A44="","",IF(OR(C44="",D44="",G44&lt;=F44,K44&gt;J44,AND(AD44&lt;&gt;"",AE44=""),AND(AD44="",AE44&lt;&gt;""),AND(AF44&lt;&gt;"",OR(AF44&gt;Dashboard!$B$6,AF44&lt;0-Dashboard!$B$6))),"Review","OK")),"")</f>
        <v/>
      </c>
      <c r="AJ44" s="22" t="n"/>
    </row>
    <row r="45">
      <c r="A45" s="22" t="n"/>
      <c r="B45" s="22" t="n"/>
      <c r="C45" s="22" t="n"/>
      <c r="D45" s="22" t="n"/>
      <c r="E45" s="42" t="n"/>
      <c r="F45" s="42" t="n"/>
      <c r="G45" s="42" t="n"/>
      <c r="H45" s="24">
        <f>IFERROR(IF(A45="","",MAX(0,G45-F45)),"")</f>
        <v/>
      </c>
      <c r="I45" s="22" t="n"/>
      <c r="J45" s="43" t="n"/>
      <c r="K45" s="43" t="n"/>
      <c r="L45" s="44">
        <f>IFERROR(IF(A45="","",MAX(0,J45-K45)),"")</f>
        <v/>
      </c>
      <c r="M45" s="43" t="n"/>
      <c r="N45" s="43" t="n"/>
      <c r="O45" s="43" t="n"/>
      <c r="P45" s="44">
        <f>IFERROR(IF(A45="","",IF(I45="Cancelled",O45+N45,L45+M45+N45+IF(I45="No-Show",O45,0))),"")</f>
        <v/>
      </c>
      <c r="Q45" s="45">
        <f>IFERROR(IF(A45="","",INDEX('Channel Terms'!$B$6:$B$105,MATCH(C45,'Channel Terms'!$A$6:$A$105,0))),"")</f>
        <v/>
      </c>
      <c r="R45" s="45">
        <f>IFERROR(IF(A45="","",INDEX('Channel Terms'!$C$6:$C$105,MATCH(C45,'Channel Terms'!$A$6:$A$105,0))),"")</f>
        <v/>
      </c>
      <c r="S45" s="24">
        <f>IFERROR(IF(A45="","",INDEX('Channel Terms'!$D$6:$D$105,MATCH(C45,'Channel Terms'!$A$6:$A$105,0))),"")</f>
        <v/>
      </c>
      <c r="T45" s="24">
        <f>IFERROR(IF(A45="","",INDEX('Channel Terms'!$E$6:$E$105,MATCH(C45,'Channel Terms'!$A$6:$A$105,0))),"")</f>
        <v/>
      </c>
      <c r="U45" s="45">
        <f>IFERROR(IF(A45="","",INDEX('Channel Terms'!$F$6:$F$105,MATCH(C45,'Channel Terms'!$A$6:$A$105,0))),"")</f>
        <v/>
      </c>
      <c r="V45" s="44">
        <f>IFERROR(IF(A45="","",INDEX('Channel Terms'!$G$6:$G$105,MATCH(C45,'Channel Terms'!$A$6:$A$105,0))),"")</f>
        <v/>
      </c>
      <c r="W45" s="24">
        <f>IFERROR(IF(A45="","",INDEX('Channel Terms'!$H$6:$H$105,MATCH(C45,'Channel Terms'!$A$6:$A$105,0))),"")</f>
        <v/>
      </c>
      <c r="X45" s="44">
        <f>IFERROR(IF(A45="","",IF(I45="Cancelled",O45,L45+IF(S45="Yes",M45,0)+IF(T45="Yes",N45,0)+IF(I45="No-Show",O45,0))),"")</f>
        <v/>
      </c>
      <c r="Y45" s="44">
        <f>IFERROR(IF(A45="","",IF(I45="Cancelled",X45*R45,X45*Q45)+V45),"")</f>
        <v/>
      </c>
      <c r="Z45" s="44">
        <f>IFERROR(IF(A45="","",P45*U45),"")</f>
        <v/>
      </c>
      <c r="AA45" s="44">
        <f>IFERROR(IF(A45="","",Y45+Z45),"")</f>
        <v/>
      </c>
      <c r="AB45" s="44">
        <f>IFERROR(IF(A45="","",P45-AA45),"")</f>
        <v/>
      </c>
      <c r="AC45" s="46">
        <f>IFERROR(IF(A45="","",G45+W45),"")</f>
        <v/>
      </c>
      <c r="AD45" s="43" t="n"/>
      <c r="AE45" s="42" t="n"/>
      <c r="AF45" s="44">
        <f>IFERROR(IF(OR(A45="",AD45=""),"",AD45-AA45),"")</f>
        <v/>
      </c>
      <c r="AG45" s="45">
        <f>IFERROR(IF(A45="","",AA45/P45),"")</f>
        <v/>
      </c>
      <c r="AH45" s="24">
        <f>IFERROR(IF(A45="","",IF(AE45&lt;&gt;"","Settled",IF(AC45="","Missing Date",IF(AC45&lt;Dashboard!$B$7,"Overdue","Not Yet Due")))),"")</f>
        <v/>
      </c>
      <c r="AI45" s="24">
        <f>IFERROR(IF(A45="","",IF(OR(C45="",D45="",G45&lt;=F45,K45&gt;J45,AND(AD45&lt;&gt;"",AE45=""),AND(AD45="",AE45&lt;&gt;""),AND(AF45&lt;&gt;"",OR(AF45&gt;Dashboard!$B$6,AF45&lt;0-Dashboard!$B$6))),"Review","OK")),"")</f>
        <v/>
      </c>
      <c r="AJ45" s="22" t="n"/>
    </row>
    <row r="46">
      <c r="A46" s="22" t="n"/>
      <c r="B46" s="22" t="n"/>
      <c r="C46" s="22" t="n"/>
      <c r="D46" s="22" t="n"/>
      <c r="E46" s="42" t="n"/>
      <c r="F46" s="42" t="n"/>
      <c r="G46" s="42" t="n"/>
      <c r="H46" s="24">
        <f>IFERROR(IF(A46="","",MAX(0,G46-F46)),"")</f>
        <v/>
      </c>
      <c r="I46" s="22" t="n"/>
      <c r="J46" s="43" t="n"/>
      <c r="K46" s="43" t="n"/>
      <c r="L46" s="44">
        <f>IFERROR(IF(A46="","",MAX(0,J46-K46)),"")</f>
        <v/>
      </c>
      <c r="M46" s="43" t="n"/>
      <c r="N46" s="43" t="n"/>
      <c r="O46" s="43" t="n"/>
      <c r="P46" s="44">
        <f>IFERROR(IF(A46="","",IF(I46="Cancelled",O46+N46,L46+M46+N46+IF(I46="No-Show",O46,0))),"")</f>
        <v/>
      </c>
      <c r="Q46" s="45">
        <f>IFERROR(IF(A46="","",INDEX('Channel Terms'!$B$6:$B$105,MATCH(C46,'Channel Terms'!$A$6:$A$105,0))),"")</f>
        <v/>
      </c>
      <c r="R46" s="45">
        <f>IFERROR(IF(A46="","",INDEX('Channel Terms'!$C$6:$C$105,MATCH(C46,'Channel Terms'!$A$6:$A$105,0))),"")</f>
        <v/>
      </c>
      <c r="S46" s="24">
        <f>IFERROR(IF(A46="","",INDEX('Channel Terms'!$D$6:$D$105,MATCH(C46,'Channel Terms'!$A$6:$A$105,0))),"")</f>
        <v/>
      </c>
      <c r="T46" s="24">
        <f>IFERROR(IF(A46="","",INDEX('Channel Terms'!$E$6:$E$105,MATCH(C46,'Channel Terms'!$A$6:$A$105,0))),"")</f>
        <v/>
      </c>
      <c r="U46" s="45">
        <f>IFERROR(IF(A46="","",INDEX('Channel Terms'!$F$6:$F$105,MATCH(C46,'Channel Terms'!$A$6:$A$105,0))),"")</f>
        <v/>
      </c>
      <c r="V46" s="44">
        <f>IFERROR(IF(A46="","",INDEX('Channel Terms'!$G$6:$G$105,MATCH(C46,'Channel Terms'!$A$6:$A$105,0))),"")</f>
        <v/>
      </c>
      <c r="W46" s="24">
        <f>IFERROR(IF(A46="","",INDEX('Channel Terms'!$H$6:$H$105,MATCH(C46,'Channel Terms'!$A$6:$A$105,0))),"")</f>
        <v/>
      </c>
      <c r="X46" s="44">
        <f>IFERROR(IF(A46="","",IF(I46="Cancelled",O46,L46+IF(S46="Yes",M46,0)+IF(T46="Yes",N46,0)+IF(I46="No-Show",O46,0))),"")</f>
        <v/>
      </c>
      <c r="Y46" s="44">
        <f>IFERROR(IF(A46="","",IF(I46="Cancelled",X46*R46,X46*Q46)+V46),"")</f>
        <v/>
      </c>
      <c r="Z46" s="44">
        <f>IFERROR(IF(A46="","",P46*U46),"")</f>
        <v/>
      </c>
      <c r="AA46" s="44">
        <f>IFERROR(IF(A46="","",Y46+Z46),"")</f>
        <v/>
      </c>
      <c r="AB46" s="44">
        <f>IFERROR(IF(A46="","",P46-AA46),"")</f>
        <v/>
      </c>
      <c r="AC46" s="46">
        <f>IFERROR(IF(A46="","",G46+W46),"")</f>
        <v/>
      </c>
      <c r="AD46" s="43" t="n"/>
      <c r="AE46" s="42" t="n"/>
      <c r="AF46" s="44">
        <f>IFERROR(IF(OR(A46="",AD46=""),"",AD46-AA46),"")</f>
        <v/>
      </c>
      <c r="AG46" s="45">
        <f>IFERROR(IF(A46="","",AA46/P46),"")</f>
        <v/>
      </c>
      <c r="AH46" s="24">
        <f>IFERROR(IF(A46="","",IF(AE46&lt;&gt;"","Settled",IF(AC46="","Missing Date",IF(AC46&lt;Dashboard!$B$7,"Overdue","Not Yet Due")))),"")</f>
        <v/>
      </c>
      <c r="AI46" s="24">
        <f>IFERROR(IF(A46="","",IF(OR(C46="",D46="",G46&lt;=F46,K46&gt;J46,AND(AD46&lt;&gt;"",AE46=""),AND(AD46="",AE46&lt;&gt;""),AND(AF46&lt;&gt;"",OR(AF46&gt;Dashboard!$B$6,AF46&lt;0-Dashboard!$B$6))),"Review","OK")),"")</f>
        <v/>
      </c>
      <c r="AJ46" s="22" t="n"/>
    </row>
    <row r="47">
      <c r="A47" s="22" t="n"/>
      <c r="B47" s="22" t="n"/>
      <c r="C47" s="22" t="n"/>
      <c r="D47" s="22" t="n"/>
      <c r="E47" s="42" t="n"/>
      <c r="F47" s="42" t="n"/>
      <c r="G47" s="42" t="n"/>
      <c r="H47" s="24">
        <f>IFERROR(IF(A47="","",MAX(0,G47-F47)),"")</f>
        <v/>
      </c>
      <c r="I47" s="22" t="n"/>
      <c r="J47" s="43" t="n"/>
      <c r="K47" s="43" t="n"/>
      <c r="L47" s="44">
        <f>IFERROR(IF(A47="","",MAX(0,J47-K47)),"")</f>
        <v/>
      </c>
      <c r="M47" s="43" t="n"/>
      <c r="N47" s="43" t="n"/>
      <c r="O47" s="43" t="n"/>
      <c r="P47" s="44">
        <f>IFERROR(IF(A47="","",IF(I47="Cancelled",O47+N47,L47+M47+N47+IF(I47="No-Show",O47,0))),"")</f>
        <v/>
      </c>
      <c r="Q47" s="45">
        <f>IFERROR(IF(A47="","",INDEX('Channel Terms'!$B$6:$B$105,MATCH(C47,'Channel Terms'!$A$6:$A$105,0))),"")</f>
        <v/>
      </c>
      <c r="R47" s="45">
        <f>IFERROR(IF(A47="","",INDEX('Channel Terms'!$C$6:$C$105,MATCH(C47,'Channel Terms'!$A$6:$A$105,0))),"")</f>
        <v/>
      </c>
      <c r="S47" s="24">
        <f>IFERROR(IF(A47="","",INDEX('Channel Terms'!$D$6:$D$105,MATCH(C47,'Channel Terms'!$A$6:$A$105,0))),"")</f>
        <v/>
      </c>
      <c r="T47" s="24">
        <f>IFERROR(IF(A47="","",INDEX('Channel Terms'!$E$6:$E$105,MATCH(C47,'Channel Terms'!$A$6:$A$105,0))),"")</f>
        <v/>
      </c>
      <c r="U47" s="45">
        <f>IFERROR(IF(A47="","",INDEX('Channel Terms'!$F$6:$F$105,MATCH(C47,'Channel Terms'!$A$6:$A$105,0))),"")</f>
        <v/>
      </c>
      <c r="V47" s="44">
        <f>IFERROR(IF(A47="","",INDEX('Channel Terms'!$G$6:$G$105,MATCH(C47,'Channel Terms'!$A$6:$A$105,0))),"")</f>
        <v/>
      </c>
      <c r="W47" s="24">
        <f>IFERROR(IF(A47="","",INDEX('Channel Terms'!$H$6:$H$105,MATCH(C47,'Channel Terms'!$A$6:$A$105,0))),"")</f>
        <v/>
      </c>
      <c r="X47" s="44">
        <f>IFERROR(IF(A47="","",IF(I47="Cancelled",O47,L47+IF(S47="Yes",M47,0)+IF(T47="Yes",N47,0)+IF(I47="No-Show",O47,0))),"")</f>
        <v/>
      </c>
      <c r="Y47" s="44">
        <f>IFERROR(IF(A47="","",IF(I47="Cancelled",X47*R47,X47*Q47)+V47),"")</f>
        <v/>
      </c>
      <c r="Z47" s="44">
        <f>IFERROR(IF(A47="","",P47*U47),"")</f>
        <v/>
      </c>
      <c r="AA47" s="44">
        <f>IFERROR(IF(A47="","",Y47+Z47),"")</f>
        <v/>
      </c>
      <c r="AB47" s="44">
        <f>IFERROR(IF(A47="","",P47-AA47),"")</f>
        <v/>
      </c>
      <c r="AC47" s="46">
        <f>IFERROR(IF(A47="","",G47+W47),"")</f>
        <v/>
      </c>
      <c r="AD47" s="43" t="n"/>
      <c r="AE47" s="42" t="n"/>
      <c r="AF47" s="44">
        <f>IFERROR(IF(OR(A47="",AD47=""),"",AD47-AA47),"")</f>
        <v/>
      </c>
      <c r="AG47" s="45">
        <f>IFERROR(IF(A47="","",AA47/P47),"")</f>
        <v/>
      </c>
      <c r="AH47" s="24">
        <f>IFERROR(IF(A47="","",IF(AE47&lt;&gt;"","Settled",IF(AC47="","Missing Date",IF(AC47&lt;Dashboard!$B$7,"Overdue","Not Yet Due")))),"")</f>
        <v/>
      </c>
      <c r="AI47" s="24">
        <f>IFERROR(IF(A47="","",IF(OR(C47="",D47="",G47&lt;=F47,K47&gt;J47,AND(AD47&lt;&gt;"",AE47=""),AND(AD47="",AE47&lt;&gt;""),AND(AF47&lt;&gt;"",OR(AF47&gt;Dashboard!$B$6,AF47&lt;0-Dashboard!$B$6))),"Review","OK")),"")</f>
        <v/>
      </c>
      <c r="AJ47" s="22" t="n"/>
    </row>
    <row r="48">
      <c r="A48" s="22" t="n"/>
      <c r="B48" s="22" t="n"/>
      <c r="C48" s="22" t="n"/>
      <c r="D48" s="22" t="n"/>
      <c r="E48" s="42" t="n"/>
      <c r="F48" s="42" t="n"/>
      <c r="G48" s="42" t="n"/>
      <c r="H48" s="24">
        <f>IFERROR(IF(A48="","",MAX(0,G48-F48)),"")</f>
        <v/>
      </c>
      <c r="I48" s="22" t="n"/>
      <c r="J48" s="43" t="n"/>
      <c r="K48" s="43" t="n"/>
      <c r="L48" s="44">
        <f>IFERROR(IF(A48="","",MAX(0,J48-K48)),"")</f>
        <v/>
      </c>
      <c r="M48" s="43" t="n"/>
      <c r="N48" s="43" t="n"/>
      <c r="O48" s="43" t="n"/>
      <c r="P48" s="44">
        <f>IFERROR(IF(A48="","",IF(I48="Cancelled",O48+N48,L48+M48+N48+IF(I48="No-Show",O48,0))),"")</f>
        <v/>
      </c>
      <c r="Q48" s="45">
        <f>IFERROR(IF(A48="","",INDEX('Channel Terms'!$B$6:$B$105,MATCH(C48,'Channel Terms'!$A$6:$A$105,0))),"")</f>
        <v/>
      </c>
      <c r="R48" s="45">
        <f>IFERROR(IF(A48="","",INDEX('Channel Terms'!$C$6:$C$105,MATCH(C48,'Channel Terms'!$A$6:$A$105,0))),"")</f>
        <v/>
      </c>
      <c r="S48" s="24">
        <f>IFERROR(IF(A48="","",INDEX('Channel Terms'!$D$6:$D$105,MATCH(C48,'Channel Terms'!$A$6:$A$105,0))),"")</f>
        <v/>
      </c>
      <c r="T48" s="24">
        <f>IFERROR(IF(A48="","",INDEX('Channel Terms'!$E$6:$E$105,MATCH(C48,'Channel Terms'!$A$6:$A$105,0))),"")</f>
        <v/>
      </c>
      <c r="U48" s="45">
        <f>IFERROR(IF(A48="","",INDEX('Channel Terms'!$F$6:$F$105,MATCH(C48,'Channel Terms'!$A$6:$A$105,0))),"")</f>
        <v/>
      </c>
      <c r="V48" s="44">
        <f>IFERROR(IF(A48="","",INDEX('Channel Terms'!$G$6:$G$105,MATCH(C48,'Channel Terms'!$A$6:$A$105,0))),"")</f>
        <v/>
      </c>
      <c r="W48" s="24">
        <f>IFERROR(IF(A48="","",INDEX('Channel Terms'!$H$6:$H$105,MATCH(C48,'Channel Terms'!$A$6:$A$105,0))),"")</f>
        <v/>
      </c>
      <c r="X48" s="44">
        <f>IFERROR(IF(A48="","",IF(I48="Cancelled",O48,L48+IF(S48="Yes",M48,0)+IF(T48="Yes",N48,0)+IF(I48="No-Show",O48,0))),"")</f>
        <v/>
      </c>
      <c r="Y48" s="44">
        <f>IFERROR(IF(A48="","",IF(I48="Cancelled",X48*R48,X48*Q48)+V48),"")</f>
        <v/>
      </c>
      <c r="Z48" s="44">
        <f>IFERROR(IF(A48="","",P48*U48),"")</f>
        <v/>
      </c>
      <c r="AA48" s="44">
        <f>IFERROR(IF(A48="","",Y48+Z48),"")</f>
        <v/>
      </c>
      <c r="AB48" s="44">
        <f>IFERROR(IF(A48="","",P48-AA48),"")</f>
        <v/>
      </c>
      <c r="AC48" s="46">
        <f>IFERROR(IF(A48="","",G48+W48),"")</f>
        <v/>
      </c>
      <c r="AD48" s="43" t="n"/>
      <c r="AE48" s="42" t="n"/>
      <c r="AF48" s="44">
        <f>IFERROR(IF(OR(A48="",AD48=""),"",AD48-AA48),"")</f>
        <v/>
      </c>
      <c r="AG48" s="45">
        <f>IFERROR(IF(A48="","",AA48/P48),"")</f>
        <v/>
      </c>
      <c r="AH48" s="24">
        <f>IFERROR(IF(A48="","",IF(AE48&lt;&gt;"","Settled",IF(AC48="","Missing Date",IF(AC48&lt;Dashboard!$B$7,"Overdue","Not Yet Due")))),"")</f>
        <v/>
      </c>
      <c r="AI48" s="24">
        <f>IFERROR(IF(A48="","",IF(OR(C48="",D48="",G48&lt;=F48,K48&gt;J48,AND(AD48&lt;&gt;"",AE48=""),AND(AD48="",AE48&lt;&gt;""),AND(AF48&lt;&gt;"",OR(AF48&gt;Dashboard!$B$6,AF48&lt;0-Dashboard!$B$6))),"Review","OK")),"")</f>
        <v/>
      </c>
      <c r="AJ48" s="22" t="n"/>
    </row>
    <row r="49">
      <c r="A49" s="22" t="n"/>
      <c r="B49" s="22" t="n"/>
      <c r="C49" s="22" t="n"/>
      <c r="D49" s="22" t="n"/>
      <c r="E49" s="42" t="n"/>
      <c r="F49" s="42" t="n"/>
      <c r="G49" s="42" t="n"/>
      <c r="H49" s="24">
        <f>IFERROR(IF(A49="","",MAX(0,G49-F49)),"")</f>
        <v/>
      </c>
      <c r="I49" s="22" t="n"/>
      <c r="J49" s="43" t="n"/>
      <c r="K49" s="43" t="n"/>
      <c r="L49" s="44">
        <f>IFERROR(IF(A49="","",MAX(0,J49-K49)),"")</f>
        <v/>
      </c>
      <c r="M49" s="43" t="n"/>
      <c r="N49" s="43" t="n"/>
      <c r="O49" s="43" t="n"/>
      <c r="P49" s="44">
        <f>IFERROR(IF(A49="","",IF(I49="Cancelled",O49+N49,L49+M49+N49+IF(I49="No-Show",O49,0))),"")</f>
        <v/>
      </c>
      <c r="Q49" s="45">
        <f>IFERROR(IF(A49="","",INDEX('Channel Terms'!$B$6:$B$105,MATCH(C49,'Channel Terms'!$A$6:$A$105,0))),"")</f>
        <v/>
      </c>
      <c r="R49" s="45">
        <f>IFERROR(IF(A49="","",INDEX('Channel Terms'!$C$6:$C$105,MATCH(C49,'Channel Terms'!$A$6:$A$105,0))),"")</f>
        <v/>
      </c>
      <c r="S49" s="24">
        <f>IFERROR(IF(A49="","",INDEX('Channel Terms'!$D$6:$D$105,MATCH(C49,'Channel Terms'!$A$6:$A$105,0))),"")</f>
        <v/>
      </c>
      <c r="T49" s="24">
        <f>IFERROR(IF(A49="","",INDEX('Channel Terms'!$E$6:$E$105,MATCH(C49,'Channel Terms'!$A$6:$A$105,0))),"")</f>
        <v/>
      </c>
      <c r="U49" s="45">
        <f>IFERROR(IF(A49="","",INDEX('Channel Terms'!$F$6:$F$105,MATCH(C49,'Channel Terms'!$A$6:$A$105,0))),"")</f>
        <v/>
      </c>
      <c r="V49" s="44">
        <f>IFERROR(IF(A49="","",INDEX('Channel Terms'!$G$6:$G$105,MATCH(C49,'Channel Terms'!$A$6:$A$105,0))),"")</f>
        <v/>
      </c>
      <c r="W49" s="24">
        <f>IFERROR(IF(A49="","",INDEX('Channel Terms'!$H$6:$H$105,MATCH(C49,'Channel Terms'!$A$6:$A$105,0))),"")</f>
        <v/>
      </c>
      <c r="X49" s="44">
        <f>IFERROR(IF(A49="","",IF(I49="Cancelled",O49,L49+IF(S49="Yes",M49,0)+IF(T49="Yes",N49,0)+IF(I49="No-Show",O49,0))),"")</f>
        <v/>
      </c>
      <c r="Y49" s="44">
        <f>IFERROR(IF(A49="","",IF(I49="Cancelled",X49*R49,X49*Q49)+V49),"")</f>
        <v/>
      </c>
      <c r="Z49" s="44">
        <f>IFERROR(IF(A49="","",P49*U49),"")</f>
        <v/>
      </c>
      <c r="AA49" s="44">
        <f>IFERROR(IF(A49="","",Y49+Z49),"")</f>
        <v/>
      </c>
      <c r="AB49" s="44">
        <f>IFERROR(IF(A49="","",P49-AA49),"")</f>
        <v/>
      </c>
      <c r="AC49" s="46">
        <f>IFERROR(IF(A49="","",G49+W49),"")</f>
        <v/>
      </c>
      <c r="AD49" s="43" t="n"/>
      <c r="AE49" s="42" t="n"/>
      <c r="AF49" s="44">
        <f>IFERROR(IF(OR(A49="",AD49=""),"",AD49-AA49),"")</f>
        <v/>
      </c>
      <c r="AG49" s="45">
        <f>IFERROR(IF(A49="","",AA49/P49),"")</f>
        <v/>
      </c>
      <c r="AH49" s="24">
        <f>IFERROR(IF(A49="","",IF(AE49&lt;&gt;"","Settled",IF(AC49="","Missing Date",IF(AC49&lt;Dashboard!$B$7,"Overdue","Not Yet Due")))),"")</f>
        <v/>
      </c>
      <c r="AI49" s="24">
        <f>IFERROR(IF(A49="","",IF(OR(C49="",D49="",G49&lt;=F49,K49&gt;J49,AND(AD49&lt;&gt;"",AE49=""),AND(AD49="",AE49&lt;&gt;""),AND(AF49&lt;&gt;"",OR(AF49&gt;Dashboard!$B$6,AF49&lt;0-Dashboard!$B$6))),"Review","OK")),"")</f>
        <v/>
      </c>
      <c r="AJ49" s="22" t="n"/>
    </row>
    <row r="50">
      <c r="A50" s="22" t="n"/>
      <c r="B50" s="22" t="n"/>
      <c r="C50" s="22" t="n"/>
      <c r="D50" s="22" t="n"/>
      <c r="E50" s="42" t="n"/>
      <c r="F50" s="42" t="n"/>
      <c r="G50" s="42" t="n"/>
      <c r="H50" s="24">
        <f>IFERROR(IF(A50="","",MAX(0,G50-F50)),"")</f>
        <v/>
      </c>
      <c r="I50" s="22" t="n"/>
      <c r="J50" s="43" t="n"/>
      <c r="K50" s="43" t="n"/>
      <c r="L50" s="44">
        <f>IFERROR(IF(A50="","",MAX(0,J50-K50)),"")</f>
        <v/>
      </c>
      <c r="M50" s="43" t="n"/>
      <c r="N50" s="43" t="n"/>
      <c r="O50" s="43" t="n"/>
      <c r="P50" s="44">
        <f>IFERROR(IF(A50="","",IF(I50="Cancelled",O50+N50,L50+M50+N50+IF(I50="No-Show",O50,0))),"")</f>
        <v/>
      </c>
      <c r="Q50" s="45">
        <f>IFERROR(IF(A50="","",INDEX('Channel Terms'!$B$6:$B$105,MATCH(C50,'Channel Terms'!$A$6:$A$105,0))),"")</f>
        <v/>
      </c>
      <c r="R50" s="45">
        <f>IFERROR(IF(A50="","",INDEX('Channel Terms'!$C$6:$C$105,MATCH(C50,'Channel Terms'!$A$6:$A$105,0))),"")</f>
        <v/>
      </c>
      <c r="S50" s="24">
        <f>IFERROR(IF(A50="","",INDEX('Channel Terms'!$D$6:$D$105,MATCH(C50,'Channel Terms'!$A$6:$A$105,0))),"")</f>
        <v/>
      </c>
      <c r="T50" s="24">
        <f>IFERROR(IF(A50="","",INDEX('Channel Terms'!$E$6:$E$105,MATCH(C50,'Channel Terms'!$A$6:$A$105,0))),"")</f>
        <v/>
      </c>
      <c r="U50" s="45">
        <f>IFERROR(IF(A50="","",INDEX('Channel Terms'!$F$6:$F$105,MATCH(C50,'Channel Terms'!$A$6:$A$105,0))),"")</f>
        <v/>
      </c>
      <c r="V50" s="44">
        <f>IFERROR(IF(A50="","",INDEX('Channel Terms'!$G$6:$G$105,MATCH(C50,'Channel Terms'!$A$6:$A$105,0))),"")</f>
        <v/>
      </c>
      <c r="W50" s="24">
        <f>IFERROR(IF(A50="","",INDEX('Channel Terms'!$H$6:$H$105,MATCH(C50,'Channel Terms'!$A$6:$A$105,0))),"")</f>
        <v/>
      </c>
      <c r="X50" s="44">
        <f>IFERROR(IF(A50="","",IF(I50="Cancelled",O50,L50+IF(S50="Yes",M50,0)+IF(T50="Yes",N50,0)+IF(I50="No-Show",O50,0))),"")</f>
        <v/>
      </c>
      <c r="Y50" s="44">
        <f>IFERROR(IF(A50="","",IF(I50="Cancelled",X50*R50,X50*Q50)+V50),"")</f>
        <v/>
      </c>
      <c r="Z50" s="44">
        <f>IFERROR(IF(A50="","",P50*U50),"")</f>
        <v/>
      </c>
      <c r="AA50" s="44">
        <f>IFERROR(IF(A50="","",Y50+Z50),"")</f>
        <v/>
      </c>
      <c r="AB50" s="44">
        <f>IFERROR(IF(A50="","",P50-AA50),"")</f>
        <v/>
      </c>
      <c r="AC50" s="46">
        <f>IFERROR(IF(A50="","",G50+W50),"")</f>
        <v/>
      </c>
      <c r="AD50" s="43" t="n"/>
      <c r="AE50" s="42" t="n"/>
      <c r="AF50" s="44">
        <f>IFERROR(IF(OR(A50="",AD50=""),"",AD50-AA50),"")</f>
        <v/>
      </c>
      <c r="AG50" s="45">
        <f>IFERROR(IF(A50="","",AA50/P50),"")</f>
        <v/>
      </c>
      <c r="AH50" s="24">
        <f>IFERROR(IF(A50="","",IF(AE50&lt;&gt;"","Settled",IF(AC50="","Missing Date",IF(AC50&lt;Dashboard!$B$7,"Overdue","Not Yet Due")))),"")</f>
        <v/>
      </c>
      <c r="AI50" s="24">
        <f>IFERROR(IF(A50="","",IF(OR(C50="",D50="",G50&lt;=F50,K50&gt;J50,AND(AD50&lt;&gt;"",AE50=""),AND(AD50="",AE50&lt;&gt;""),AND(AF50&lt;&gt;"",OR(AF50&gt;Dashboard!$B$6,AF50&lt;0-Dashboard!$B$6))),"Review","OK")),"")</f>
        <v/>
      </c>
      <c r="AJ50" s="22" t="n"/>
    </row>
    <row r="51">
      <c r="A51" s="22" t="n"/>
      <c r="B51" s="22" t="n"/>
      <c r="C51" s="22" t="n"/>
      <c r="D51" s="22" t="n"/>
      <c r="E51" s="42" t="n"/>
      <c r="F51" s="42" t="n"/>
      <c r="G51" s="42" t="n"/>
      <c r="H51" s="24">
        <f>IFERROR(IF(A51="","",MAX(0,G51-F51)),"")</f>
        <v/>
      </c>
      <c r="I51" s="22" t="n"/>
      <c r="J51" s="43" t="n"/>
      <c r="K51" s="43" t="n"/>
      <c r="L51" s="44">
        <f>IFERROR(IF(A51="","",MAX(0,J51-K51)),"")</f>
        <v/>
      </c>
      <c r="M51" s="43" t="n"/>
      <c r="N51" s="43" t="n"/>
      <c r="O51" s="43" t="n"/>
      <c r="P51" s="44">
        <f>IFERROR(IF(A51="","",IF(I51="Cancelled",O51+N51,L51+M51+N51+IF(I51="No-Show",O51,0))),"")</f>
        <v/>
      </c>
      <c r="Q51" s="45">
        <f>IFERROR(IF(A51="","",INDEX('Channel Terms'!$B$6:$B$105,MATCH(C51,'Channel Terms'!$A$6:$A$105,0))),"")</f>
        <v/>
      </c>
      <c r="R51" s="45">
        <f>IFERROR(IF(A51="","",INDEX('Channel Terms'!$C$6:$C$105,MATCH(C51,'Channel Terms'!$A$6:$A$105,0))),"")</f>
        <v/>
      </c>
      <c r="S51" s="24">
        <f>IFERROR(IF(A51="","",INDEX('Channel Terms'!$D$6:$D$105,MATCH(C51,'Channel Terms'!$A$6:$A$105,0))),"")</f>
        <v/>
      </c>
      <c r="T51" s="24">
        <f>IFERROR(IF(A51="","",INDEX('Channel Terms'!$E$6:$E$105,MATCH(C51,'Channel Terms'!$A$6:$A$105,0))),"")</f>
        <v/>
      </c>
      <c r="U51" s="45">
        <f>IFERROR(IF(A51="","",INDEX('Channel Terms'!$F$6:$F$105,MATCH(C51,'Channel Terms'!$A$6:$A$105,0))),"")</f>
        <v/>
      </c>
      <c r="V51" s="44">
        <f>IFERROR(IF(A51="","",INDEX('Channel Terms'!$G$6:$G$105,MATCH(C51,'Channel Terms'!$A$6:$A$105,0))),"")</f>
        <v/>
      </c>
      <c r="W51" s="24">
        <f>IFERROR(IF(A51="","",INDEX('Channel Terms'!$H$6:$H$105,MATCH(C51,'Channel Terms'!$A$6:$A$105,0))),"")</f>
        <v/>
      </c>
      <c r="X51" s="44">
        <f>IFERROR(IF(A51="","",IF(I51="Cancelled",O51,L51+IF(S51="Yes",M51,0)+IF(T51="Yes",N51,0)+IF(I51="No-Show",O51,0))),"")</f>
        <v/>
      </c>
      <c r="Y51" s="44">
        <f>IFERROR(IF(A51="","",IF(I51="Cancelled",X51*R51,X51*Q51)+V51),"")</f>
        <v/>
      </c>
      <c r="Z51" s="44">
        <f>IFERROR(IF(A51="","",P51*U51),"")</f>
        <v/>
      </c>
      <c r="AA51" s="44">
        <f>IFERROR(IF(A51="","",Y51+Z51),"")</f>
        <v/>
      </c>
      <c r="AB51" s="44">
        <f>IFERROR(IF(A51="","",P51-AA51),"")</f>
        <v/>
      </c>
      <c r="AC51" s="46">
        <f>IFERROR(IF(A51="","",G51+W51),"")</f>
        <v/>
      </c>
      <c r="AD51" s="43" t="n"/>
      <c r="AE51" s="42" t="n"/>
      <c r="AF51" s="44">
        <f>IFERROR(IF(OR(A51="",AD51=""),"",AD51-AA51),"")</f>
        <v/>
      </c>
      <c r="AG51" s="45">
        <f>IFERROR(IF(A51="","",AA51/P51),"")</f>
        <v/>
      </c>
      <c r="AH51" s="24">
        <f>IFERROR(IF(A51="","",IF(AE51&lt;&gt;"","Settled",IF(AC51="","Missing Date",IF(AC51&lt;Dashboard!$B$7,"Overdue","Not Yet Due")))),"")</f>
        <v/>
      </c>
      <c r="AI51" s="24">
        <f>IFERROR(IF(A51="","",IF(OR(C51="",D51="",G51&lt;=F51,K51&gt;J51,AND(AD51&lt;&gt;"",AE51=""),AND(AD51="",AE51&lt;&gt;""),AND(AF51&lt;&gt;"",OR(AF51&gt;Dashboard!$B$6,AF51&lt;0-Dashboard!$B$6))),"Review","OK")),"")</f>
        <v/>
      </c>
      <c r="AJ51" s="22" t="n"/>
    </row>
    <row r="52">
      <c r="A52" s="22" t="n"/>
      <c r="B52" s="22" t="n"/>
      <c r="C52" s="22" t="n"/>
      <c r="D52" s="22" t="n"/>
      <c r="E52" s="42" t="n"/>
      <c r="F52" s="42" t="n"/>
      <c r="G52" s="42" t="n"/>
      <c r="H52" s="24">
        <f>IFERROR(IF(A52="","",MAX(0,G52-F52)),"")</f>
        <v/>
      </c>
      <c r="I52" s="22" t="n"/>
      <c r="J52" s="43" t="n"/>
      <c r="K52" s="43" t="n"/>
      <c r="L52" s="44">
        <f>IFERROR(IF(A52="","",MAX(0,J52-K52)),"")</f>
        <v/>
      </c>
      <c r="M52" s="43" t="n"/>
      <c r="N52" s="43" t="n"/>
      <c r="O52" s="43" t="n"/>
      <c r="P52" s="44">
        <f>IFERROR(IF(A52="","",IF(I52="Cancelled",O52+N52,L52+M52+N52+IF(I52="No-Show",O52,0))),"")</f>
        <v/>
      </c>
      <c r="Q52" s="45">
        <f>IFERROR(IF(A52="","",INDEX('Channel Terms'!$B$6:$B$105,MATCH(C52,'Channel Terms'!$A$6:$A$105,0))),"")</f>
        <v/>
      </c>
      <c r="R52" s="45">
        <f>IFERROR(IF(A52="","",INDEX('Channel Terms'!$C$6:$C$105,MATCH(C52,'Channel Terms'!$A$6:$A$105,0))),"")</f>
        <v/>
      </c>
      <c r="S52" s="24">
        <f>IFERROR(IF(A52="","",INDEX('Channel Terms'!$D$6:$D$105,MATCH(C52,'Channel Terms'!$A$6:$A$105,0))),"")</f>
        <v/>
      </c>
      <c r="T52" s="24">
        <f>IFERROR(IF(A52="","",INDEX('Channel Terms'!$E$6:$E$105,MATCH(C52,'Channel Terms'!$A$6:$A$105,0))),"")</f>
        <v/>
      </c>
      <c r="U52" s="45">
        <f>IFERROR(IF(A52="","",INDEX('Channel Terms'!$F$6:$F$105,MATCH(C52,'Channel Terms'!$A$6:$A$105,0))),"")</f>
        <v/>
      </c>
      <c r="V52" s="44">
        <f>IFERROR(IF(A52="","",INDEX('Channel Terms'!$G$6:$G$105,MATCH(C52,'Channel Terms'!$A$6:$A$105,0))),"")</f>
        <v/>
      </c>
      <c r="W52" s="24">
        <f>IFERROR(IF(A52="","",INDEX('Channel Terms'!$H$6:$H$105,MATCH(C52,'Channel Terms'!$A$6:$A$105,0))),"")</f>
        <v/>
      </c>
      <c r="X52" s="44">
        <f>IFERROR(IF(A52="","",IF(I52="Cancelled",O52,L52+IF(S52="Yes",M52,0)+IF(T52="Yes",N52,0)+IF(I52="No-Show",O52,0))),"")</f>
        <v/>
      </c>
      <c r="Y52" s="44">
        <f>IFERROR(IF(A52="","",IF(I52="Cancelled",X52*R52,X52*Q52)+V52),"")</f>
        <v/>
      </c>
      <c r="Z52" s="44">
        <f>IFERROR(IF(A52="","",P52*U52),"")</f>
        <v/>
      </c>
      <c r="AA52" s="44">
        <f>IFERROR(IF(A52="","",Y52+Z52),"")</f>
        <v/>
      </c>
      <c r="AB52" s="44">
        <f>IFERROR(IF(A52="","",P52-AA52),"")</f>
        <v/>
      </c>
      <c r="AC52" s="46">
        <f>IFERROR(IF(A52="","",G52+W52),"")</f>
        <v/>
      </c>
      <c r="AD52" s="43" t="n"/>
      <c r="AE52" s="42" t="n"/>
      <c r="AF52" s="44">
        <f>IFERROR(IF(OR(A52="",AD52=""),"",AD52-AA52),"")</f>
        <v/>
      </c>
      <c r="AG52" s="45">
        <f>IFERROR(IF(A52="","",AA52/P52),"")</f>
        <v/>
      </c>
      <c r="AH52" s="24">
        <f>IFERROR(IF(A52="","",IF(AE52&lt;&gt;"","Settled",IF(AC52="","Missing Date",IF(AC52&lt;Dashboard!$B$7,"Overdue","Not Yet Due")))),"")</f>
        <v/>
      </c>
      <c r="AI52" s="24">
        <f>IFERROR(IF(A52="","",IF(OR(C52="",D52="",G52&lt;=F52,K52&gt;J52,AND(AD52&lt;&gt;"",AE52=""),AND(AD52="",AE52&lt;&gt;""),AND(AF52&lt;&gt;"",OR(AF52&gt;Dashboard!$B$6,AF52&lt;0-Dashboard!$B$6))),"Review","OK")),"")</f>
        <v/>
      </c>
      <c r="AJ52" s="22" t="n"/>
    </row>
    <row r="53">
      <c r="A53" s="22" t="n"/>
      <c r="B53" s="22" t="n"/>
      <c r="C53" s="22" t="n"/>
      <c r="D53" s="22" t="n"/>
      <c r="E53" s="42" t="n"/>
      <c r="F53" s="42" t="n"/>
      <c r="G53" s="42" t="n"/>
      <c r="H53" s="24">
        <f>IFERROR(IF(A53="","",MAX(0,G53-F53)),"")</f>
        <v/>
      </c>
      <c r="I53" s="22" t="n"/>
      <c r="J53" s="43" t="n"/>
      <c r="K53" s="43" t="n"/>
      <c r="L53" s="44">
        <f>IFERROR(IF(A53="","",MAX(0,J53-K53)),"")</f>
        <v/>
      </c>
      <c r="M53" s="43" t="n"/>
      <c r="N53" s="43" t="n"/>
      <c r="O53" s="43" t="n"/>
      <c r="P53" s="44">
        <f>IFERROR(IF(A53="","",IF(I53="Cancelled",O53+N53,L53+M53+N53+IF(I53="No-Show",O53,0))),"")</f>
        <v/>
      </c>
      <c r="Q53" s="45">
        <f>IFERROR(IF(A53="","",INDEX('Channel Terms'!$B$6:$B$105,MATCH(C53,'Channel Terms'!$A$6:$A$105,0))),"")</f>
        <v/>
      </c>
      <c r="R53" s="45">
        <f>IFERROR(IF(A53="","",INDEX('Channel Terms'!$C$6:$C$105,MATCH(C53,'Channel Terms'!$A$6:$A$105,0))),"")</f>
        <v/>
      </c>
      <c r="S53" s="24">
        <f>IFERROR(IF(A53="","",INDEX('Channel Terms'!$D$6:$D$105,MATCH(C53,'Channel Terms'!$A$6:$A$105,0))),"")</f>
        <v/>
      </c>
      <c r="T53" s="24">
        <f>IFERROR(IF(A53="","",INDEX('Channel Terms'!$E$6:$E$105,MATCH(C53,'Channel Terms'!$A$6:$A$105,0))),"")</f>
        <v/>
      </c>
      <c r="U53" s="45">
        <f>IFERROR(IF(A53="","",INDEX('Channel Terms'!$F$6:$F$105,MATCH(C53,'Channel Terms'!$A$6:$A$105,0))),"")</f>
        <v/>
      </c>
      <c r="V53" s="44">
        <f>IFERROR(IF(A53="","",INDEX('Channel Terms'!$G$6:$G$105,MATCH(C53,'Channel Terms'!$A$6:$A$105,0))),"")</f>
        <v/>
      </c>
      <c r="W53" s="24">
        <f>IFERROR(IF(A53="","",INDEX('Channel Terms'!$H$6:$H$105,MATCH(C53,'Channel Terms'!$A$6:$A$105,0))),"")</f>
        <v/>
      </c>
      <c r="X53" s="44">
        <f>IFERROR(IF(A53="","",IF(I53="Cancelled",O53,L53+IF(S53="Yes",M53,0)+IF(T53="Yes",N53,0)+IF(I53="No-Show",O53,0))),"")</f>
        <v/>
      </c>
      <c r="Y53" s="44">
        <f>IFERROR(IF(A53="","",IF(I53="Cancelled",X53*R53,X53*Q53)+V53),"")</f>
        <v/>
      </c>
      <c r="Z53" s="44">
        <f>IFERROR(IF(A53="","",P53*U53),"")</f>
        <v/>
      </c>
      <c r="AA53" s="44">
        <f>IFERROR(IF(A53="","",Y53+Z53),"")</f>
        <v/>
      </c>
      <c r="AB53" s="44">
        <f>IFERROR(IF(A53="","",P53-AA53),"")</f>
        <v/>
      </c>
      <c r="AC53" s="46">
        <f>IFERROR(IF(A53="","",G53+W53),"")</f>
        <v/>
      </c>
      <c r="AD53" s="43" t="n"/>
      <c r="AE53" s="42" t="n"/>
      <c r="AF53" s="44">
        <f>IFERROR(IF(OR(A53="",AD53=""),"",AD53-AA53),"")</f>
        <v/>
      </c>
      <c r="AG53" s="45">
        <f>IFERROR(IF(A53="","",AA53/P53),"")</f>
        <v/>
      </c>
      <c r="AH53" s="24">
        <f>IFERROR(IF(A53="","",IF(AE53&lt;&gt;"","Settled",IF(AC53="","Missing Date",IF(AC53&lt;Dashboard!$B$7,"Overdue","Not Yet Due")))),"")</f>
        <v/>
      </c>
      <c r="AI53" s="24">
        <f>IFERROR(IF(A53="","",IF(OR(C53="",D53="",G53&lt;=F53,K53&gt;J53,AND(AD53&lt;&gt;"",AE53=""),AND(AD53="",AE53&lt;&gt;""),AND(AF53&lt;&gt;"",OR(AF53&gt;Dashboard!$B$6,AF53&lt;0-Dashboard!$B$6))),"Review","OK")),"")</f>
        <v/>
      </c>
      <c r="AJ53" s="22" t="n"/>
    </row>
    <row r="54">
      <c r="A54" s="22" t="n"/>
      <c r="B54" s="22" t="n"/>
      <c r="C54" s="22" t="n"/>
      <c r="D54" s="22" t="n"/>
      <c r="E54" s="42" t="n"/>
      <c r="F54" s="42" t="n"/>
      <c r="G54" s="42" t="n"/>
      <c r="H54" s="24">
        <f>IFERROR(IF(A54="","",MAX(0,G54-F54)),"")</f>
        <v/>
      </c>
      <c r="I54" s="22" t="n"/>
      <c r="J54" s="43" t="n"/>
      <c r="K54" s="43" t="n"/>
      <c r="L54" s="44">
        <f>IFERROR(IF(A54="","",MAX(0,J54-K54)),"")</f>
        <v/>
      </c>
      <c r="M54" s="43" t="n"/>
      <c r="N54" s="43" t="n"/>
      <c r="O54" s="43" t="n"/>
      <c r="P54" s="44">
        <f>IFERROR(IF(A54="","",IF(I54="Cancelled",O54+N54,L54+M54+N54+IF(I54="No-Show",O54,0))),"")</f>
        <v/>
      </c>
      <c r="Q54" s="45">
        <f>IFERROR(IF(A54="","",INDEX('Channel Terms'!$B$6:$B$105,MATCH(C54,'Channel Terms'!$A$6:$A$105,0))),"")</f>
        <v/>
      </c>
      <c r="R54" s="45">
        <f>IFERROR(IF(A54="","",INDEX('Channel Terms'!$C$6:$C$105,MATCH(C54,'Channel Terms'!$A$6:$A$105,0))),"")</f>
        <v/>
      </c>
      <c r="S54" s="24">
        <f>IFERROR(IF(A54="","",INDEX('Channel Terms'!$D$6:$D$105,MATCH(C54,'Channel Terms'!$A$6:$A$105,0))),"")</f>
        <v/>
      </c>
      <c r="T54" s="24">
        <f>IFERROR(IF(A54="","",INDEX('Channel Terms'!$E$6:$E$105,MATCH(C54,'Channel Terms'!$A$6:$A$105,0))),"")</f>
        <v/>
      </c>
      <c r="U54" s="45">
        <f>IFERROR(IF(A54="","",INDEX('Channel Terms'!$F$6:$F$105,MATCH(C54,'Channel Terms'!$A$6:$A$105,0))),"")</f>
        <v/>
      </c>
      <c r="V54" s="44">
        <f>IFERROR(IF(A54="","",INDEX('Channel Terms'!$G$6:$G$105,MATCH(C54,'Channel Terms'!$A$6:$A$105,0))),"")</f>
        <v/>
      </c>
      <c r="W54" s="24">
        <f>IFERROR(IF(A54="","",INDEX('Channel Terms'!$H$6:$H$105,MATCH(C54,'Channel Terms'!$A$6:$A$105,0))),"")</f>
        <v/>
      </c>
      <c r="X54" s="44">
        <f>IFERROR(IF(A54="","",IF(I54="Cancelled",O54,L54+IF(S54="Yes",M54,0)+IF(T54="Yes",N54,0)+IF(I54="No-Show",O54,0))),"")</f>
        <v/>
      </c>
      <c r="Y54" s="44">
        <f>IFERROR(IF(A54="","",IF(I54="Cancelled",X54*R54,X54*Q54)+V54),"")</f>
        <v/>
      </c>
      <c r="Z54" s="44">
        <f>IFERROR(IF(A54="","",P54*U54),"")</f>
        <v/>
      </c>
      <c r="AA54" s="44">
        <f>IFERROR(IF(A54="","",Y54+Z54),"")</f>
        <v/>
      </c>
      <c r="AB54" s="44">
        <f>IFERROR(IF(A54="","",P54-AA54),"")</f>
        <v/>
      </c>
      <c r="AC54" s="46">
        <f>IFERROR(IF(A54="","",G54+W54),"")</f>
        <v/>
      </c>
      <c r="AD54" s="43" t="n"/>
      <c r="AE54" s="42" t="n"/>
      <c r="AF54" s="44">
        <f>IFERROR(IF(OR(A54="",AD54=""),"",AD54-AA54),"")</f>
        <v/>
      </c>
      <c r="AG54" s="45">
        <f>IFERROR(IF(A54="","",AA54/P54),"")</f>
        <v/>
      </c>
      <c r="AH54" s="24">
        <f>IFERROR(IF(A54="","",IF(AE54&lt;&gt;"","Settled",IF(AC54="","Missing Date",IF(AC54&lt;Dashboard!$B$7,"Overdue","Not Yet Due")))),"")</f>
        <v/>
      </c>
      <c r="AI54" s="24">
        <f>IFERROR(IF(A54="","",IF(OR(C54="",D54="",G54&lt;=F54,K54&gt;J54,AND(AD54&lt;&gt;"",AE54=""),AND(AD54="",AE54&lt;&gt;""),AND(AF54&lt;&gt;"",OR(AF54&gt;Dashboard!$B$6,AF54&lt;0-Dashboard!$B$6))),"Review","OK")),"")</f>
        <v/>
      </c>
      <c r="AJ54" s="22" t="n"/>
    </row>
    <row r="55">
      <c r="A55" s="22" t="n"/>
      <c r="B55" s="22" t="n"/>
      <c r="C55" s="22" t="n"/>
      <c r="D55" s="22" t="n"/>
      <c r="E55" s="42" t="n"/>
      <c r="F55" s="42" t="n"/>
      <c r="G55" s="42" t="n"/>
      <c r="H55" s="24">
        <f>IFERROR(IF(A55="","",MAX(0,G55-F55)),"")</f>
        <v/>
      </c>
      <c r="I55" s="22" t="n"/>
      <c r="J55" s="43" t="n"/>
      <c r="K55" s="43" t="n"/>
      <c r="L55" s="44">
        <f>IFERROR(IF(A55="","",MAX(0,J55-K55)),"")</f>
        <v/>
      </c>
      <c r="M55" s="43" t="n"/>
      <c r="N55" s="43" t="n"/>
      <c r="O55" s="43" t="n"/>
      <c r="P55" s="44">
        <f>IFERROR(IF(A55="","",IF(I55="Cancelled",O55+N55,L55+M55+N55+IF(I55="No-Show",O55,0))),"")</f>
        <v/>
      </c>
      <c r="Q55" s="45">
        <f>IFERROR(IF(A55="","",INDEX('Channel Terms'!$B$6:$B$105,MATCH(C55,'Channel Terms'!$A$6:$A$105,0))),"")</f>
        <v/>
      </c>
      <c r="R55" s="45">
        <f>IFERROR(IF(A55="","",INDEX('Channel Terms'!$C$6:$C$105,MATCH(C55,'Channel Terms'!$A$6:$A$105,0))),"")</f>
        <v/>
      </c>
      <c r="S55" s="24">
        <f>IFERROR(IF(A55="","",INDEX('Channel Terms'!$D$6:$D$105,MATCH(C55,'Channel Terms'!$A$6:$A$105,0))),"")</f>
        <v/>
      </c>
      <c r="T55" s="24">
        <f>IFERROR(IF(A55="","",INDEX('Channel Terms'!$E$6:$E$105,MATCH(C55,'Channel Terms'!$A$6:$A$105,0))),"")</f>
        <v/>
      </c>
      <c r="U55" s="45">
        <f>IFERROR(IF(A55="","",INDEX('Channel Terms'!$F$6:$F$105,MATCH(C55,'Channel Terms'!$A$6:$A$105,0))),"")</f>
        <v/>
      </c>
      <c r="V55" s="44">
        <f>IFERROR(IF(A55="","",INDEX('Channel Terms'!$G$6:$G$105,MATCH(C55,'Channel Terms'!$A$6:$A$105,0))),"")</f>
        <v/>
      </c>
      <c r="W55" s="24">
        <f>IFERROR(IF(A55="","",INDEX('Channel Terms'!$H$6:$H$105,MATCH(C55,'Channel Terms'!$A$6:$A$105,0))),"")</f>
        <v/>
      </c>
      <c r="X55" s="44">
        <f>IFERROR(IF(A55="","",IF(I55="Cancelled",O55,L55+IF(S55="Yes",M55,0)+IF(T55="Yes",N55,0)+IF(I55="No-Show",O55,0))),"")</f>
        <v/>
      </c>
      <c r="Y55" s="44">
        <f>IFERROR(IF(A55="","",IF(I55="Cancelled",X55*R55,X55*Q55)+V55),"")</f>
        <v/>
      </c>
      <c r="Z55" s="44">
        <f>IFERROR(IF(A55="","",P55*U55),"")</f>
        <v/>
      </c>
      <c r="AA55" s="44">
        <f>IFERROR(IF(A55="","",Y55+Z55),"")</f>
        <v/>
      </c>
      <c r="AB55" s="44">
        <f>IFERROR(IF(A55="","",P55-AA55),"")</f>
        <v/>
      </c>
      <c r="AC55" s="46">
        <f>IFERROR(IF(A55="","",G55+W55),"")</f>
        <v/>
      </c>
      <c r="AD55" s="43" t="n"/>
      <c r="AE55" s="42" t="n"/>
      <c r="AF55" s="44">
        <f>IFERROR(IF(OR(A55="",AD55=""),"",AD55-AA55),"")</f>
        <v/>
      </c>
      <c r="AG55" s="45">
        <f>IFERROR(IF(A55="","",AA55/P55),"")</f>
        <v/>
      </c>
      <c r="AH55" s="24">
        <f>IFERROR(IF(A55="","",IF(AE55&lt;&gt;"","Settled",IF(AC55="","Missing Date",IF(AC55&lt;Dashboard!$B$7,"Overdue","Not Yet Due")))),"")</f>
        <v/>
      </c>
      <c r="AI55" s="24">
        <f>IFERROR(IF(A55="","",IF(OR(C55="",D55="",G55&lt;=F55,K55&gt;J55,AND(AD55&lt;&gt;"",AE55=""),AND(AD55="",AE55&lt;&gt;""),AND(AF55&lt;&gt;"",OR(AF55&gt;Dashboard!$B$6,AF55&lt;0-Dashboard!$B$6))),"Review","OK")),"")</f>
        <v/>
      </c>
      <c r="AJ55" s="22" t="n"/>
    </row>
    <row r="56">
      <c r="A56" s="22" t="n"/>
      <c r="B56" s="22" t="n"/>
      <c r="C56" s="22" t="n"/>
      <c r="D56" s="22" t="n"/>
      <c r="E56" s="42" t="n"/>
      <c r="F56" s="42" t="n"/>
      <c r="G56" s="42" t="n"/>
      <c r="H56" s="24">
        <f>IFERROR(IF(A56="","",MAX(0,G56-F56)),"")</f>
        <v/>
      </c>
      <c r="I56" s="22" t="n"/>
      <c r="J56" s="43" t="n"/>
      <c r="K56" s="43" t="n"/>
      <c r="L56" s="44">
        <f>IFERROR(IF(A56="","",MAX(0,J56-K56)),"")</f>
        <v/>
      </c>
      <c r="M56" s="43" t="n"/>
      <c r="N56" s="43" t="n"/>
      <c r="O56" s="43" t="n"/>
      <c r="P56" s="44">
        <f>IFERROR(IF(A56="","",IF(I56="Cancelled",O56+N56,L56+M56+N56+IF(I56="No-Show",O56,0))),"")</f>
        <v/>
      </c>
      <c r="Q56" s="45">
        <f>IFERROR(IF(A56="","",INDEX('Channel Terms'!$B$6:$B$105,MATCH(C56,'Channel Terms'!$A$6:$A$105,0))),"")</f>
        <v/>
      </c>
      <c r="R56" s="45">
        <f>IFERROR(IF(A56="","",INDEX('Channel Terms'!$C$6:$C$105,MATCH(C56,'Channel Terms'!$A$6:$A$105,0))),"")</f>
        <v/>
      </c>
      <c r="S56" s="24">
        <f>IFERROR(IF(A56="","",INDEX('Channel Terms'!$D$6:$D$105,MATCH(C56,'Channel Terms'!$A$6:$A$105,0))),"")</f>
        <v/>
      </c>
      <c r="T56" s="24">
        <f>IFERROR(IF(A56="","",INDEX('Channel Terms'!$E$6:$E$105,MATCH(C56,'Channel Terms'!$A$6:$A$105,0))),"")</f>
        <v/>
      </c>
      <c r="U56" s="45">
        <f>IFERROR(IF(A56="","",INDEX('Channel Terms'!$F$6:$F$105,MATCH(C56,'Channel Terms'!$A$6:$A$105,0))),"")</f>
        <v/>
      </c>
      <c r="V56" s="44">
        <f>IFERROR(IF(A56="","",INDEX('Channel Terms'!$G$6:$G$105,MATCH(C56,'Channel Terms'!$A$6:$A$105,0))),"")</f>
        <v/>
      </c>
      <c r="W56" s="24">
        <f>IFERROR(IF(A56="","",INDEX('Channel Terms'!$H$6:$H$105,MATCH(C56,'Channel Terms'!$A$6:$A$105,0))),"")</f>
        <v/>
      </c>
      <c r="X56" s="44">
        <f>IFERROR(IF(A56="","",IF(I56="Cancelled",O56,L56+IF(S56="Yes",M56,0)+IF(T56="Yes",N56,0)+IF(I56="No-Show",O56,0))),"")</f>
        <v/>
      </c>
      <c r="Y56" s="44">
        <f>IFERROR(IF(A56="","",IF(I56="Cancelled",X56*R56,X56*Q56)+V56),"")</f>
        <v/>
      </c>
      <c r="Z56" s="44">
        <f>IFERROR(IF(A56="","",P56*U56),"")</f>
        <v/>
      </c>
      <c r="AA56" s="44">
        <f>IFERROR(IF(A56="","",Y56+Z56),"")</f>
        <v/>
      </c>
      <c r="AB56" s="44">
        <f>IFERROR(IF(A56="","",P56-AA56),"")</f>
        <v/>
      </c>
      <c r="AC56" s="46">
        <f>IFERROR(IF(A56="","",G56+W56),"")</f>
        <v/>
      </c>
      <c r="AD56" s="43" t="n"/>
      <c r="AE56" s="42" t="n"/>
      <c r="AF56" s="44">
        <f>IFERROR(IF(OR(A56="",AD56=""),"",AD56-AA56),"")</f>
        <v/>
      </c>
      <c r="AG56" s="45">
        <f>IFERROR(IF(A56="","",AA56/P56),"")</f>
        <v/>
      </c>
      <c r="AH56" s="24">
        <f>IFERROR(IF(A56="","",IF(AE56&lt;&gt;"","Settled",IF(AC56="","Missing Date",IF(AC56&lt;Dashboard!$B$7,"Overdue","Not Yet Due")))),"")</f>
        <v/>
      </c>
      <c r="AI56" s="24">
        <f>IFERROR(IF(A56="","",IF(OR(C56="",D56="",G56&lt;=F56,K56&gt;J56,AND(AD56&lt;&gt;"",AE56=""),AND(AD56="",AE56&lt;&gt;""),AND(AF56&lt;&gt;"",OR(AF56&gt;Dashboard!$B$6,AF56&lt;0-Dashboard!$B$6))),"Review","OK")),"")</f>
        <v/>
      </c>
      <c r="AJ56" s="22" t="n"/>
    </row>
    <row r="57">
      <c r="A57" s="22" t="n"/>
      <c r="B57" s="22" t="n"/>
      <c r="C57" s="22" t="n"/>
      <c r="D57" s="22" t="n"/>
      <c r="E57" s="42" t="n"/>
      <c r="F57" s="42" t="n"/>
      <c r="G57" s="42" t="n"/>
      <c r="H57" s="24">
        <f>IFERROR(IF(A57="","",MAX(0,G57-F57)),"")</f>
        <v/>
      </c>
      <c r="I57" s="22" t="n"/>
      <c r="J57" s="43" t="n"/>
      <c r="K57" s="43" t="n"/>
      <c r="L57" s="44">
        <f>IFERROR(IF(A57="","",MAX(0,J57-K57)),"")</f>
        <v/>
      </c>
      <c r="M57" s="43" t="n"/>
      <c r="N57" s="43" t="n"/>
      <c r="O57" s="43" t="n"/>
      <c r="P57" s="44">
        <f>IFERROR(IF(A57="","",IF(I57="Cancelled",O57+N57,L57+M57+N57+IF(I57="No-Show",O57,0))),"")</f>
        <v/>
      </c>
      <c r="Q57" s="45">
        <f>IFERROR(IF(A57="","",INDEX('Channel Terms'!$B$6:$B$105,MATCH(C57,'Channel Terms'!$A$6:$A$105,0))),"")</f>
        <v/>
      </c>
      <c r="R57" s="45">
        <f>IFERROR(IF(A57="","",INDEX('Channel Terms'!$C$6:$C$105,MATCH(C57,'Channel Terms'!$A$6:$A$105,0))),"")</f>
        <v/>
      </c>
      <c r="S57" s="24">
        <f>IFERROR(IF(A57="","",INDEX('Channel Terms'!$D$6:$D$105,MATCH(C57,'Channel Terms'!$A$6:$A$105,0))),"")</f>
        <v/>
      </c>
      <c r="T57" s="24">
        <f>IFERROR(IF(A57="","",INDEX('Channel Terms'!$E$6:$E$105,MATCH(C57,'Channel Terms'!$A$6:$A$105,0))),"")</f>
        <v/>
      </c>
      <c r="U57" s="45">
        <f>IFERROR(IF(A57="","",INDEX('Channel Terms'!$F$6:$F$105,MATCH(C57,'Channel Terms'!$A$6:$A$105,0))),"")</f>
        <v/>
      </c>
      <c r="V57" s="44">
        <f>IFERROR(IF(A57="","",INDEX('Channel Terms'!$G$6:$G$105,MATCH(C57,'Channel Terms'!$A$6:$A$105,0))),"")</f>
        <v/>
      </c>
      <c r="W57" s="24">
        <f>IFERROR(IF(A57="","",INDEX('Channel Terms'!$H$6:$H$105,MATCH(C57,'Channel Terms'!$A$6:$A$105,0))),"")</f>
        <v/>
      </c>
      <c r="X57" s="44">
        <f>IFERROR(IF(A57="","",IF(I57="Cancelled",O57,L57+IF(S57="Yes",M57,0)+IF(T57="Yes",N57,0)+IF(I57="No-Show",O57,0))),"")</f>
        <v/>
      </c>
      <c r="Y57" s="44">
        <f>IFERROR(IF(A57="","",IF(I57="Cancelled",X57*R57,X57*Q57)+V57),"")</f>
        <v/>
      </c>
      <c r="Z57" s="44">
        <f>IFERROR(IF(A57="","",P57*U57),"")</f>
        <v/>
      </c>
      <c r="AA57" s="44">
        <f>IFERROR(IF(A57="","",Y57+Z57),"")</f>
        <v/>
      </c>
      <c r="AB57" s="44">
        <f>IFERROR(IF(A57="","",P57-AA57),"")</f>
        <v/>
      </c>
      <c r="AC57" s="46">
        <f>IFERROR(IF(A57="","",G57+W57),"")</f>
        <v/>
      </c>
      <c r="AD57" s="43" t="n"/>
      <c r="AE57" s="42" t="n"/>
      <c r="AF57" s="44">
        <f>IFERROR(IF(OR(A57="",AD57=""),"",AD57-AA57),"")</f>
        <v/>
      </c>
      <c r="AG57" s="45">
        <f>IFERROR(IF(A57="","",AA57/P57),"")</f>
        <v/>
      </c>
      <c r="AH57" s="24">
        <f>IFERROR(IF(A57="","",IF(AE57&lt;&gt;"","Settled",IF(AC57="","Missing Date",IF(AC57&lt;Dashboard!$B$7,"Overdue","Not Yet Due")))),"")</f>
        <v/>
      </c>
      <c r="AI57" s="24">
        <f>IFERROR(IF(A57="","",IF(OR(C57="",D57="",G57&lt;=F57,K57&gt;J57,AND(AD57&lt;&gt;"",AE57=""),AND(AD57="",AE57&lt;&gt;""),AND(AF57&lt;&gt;"",OR(AF57&gt;Dashboard!$B$6,AF57&lt;0-Dashboard!$B$6))),"Review","OK")),"")</f>
        <v/>
      </c>
      <c r="AJ57" s="22" t="n"/>
    </row>
    <row r="58">
      <c r="A58" s="22" t="n"/>
      <c r="B58" s="22" t="n"/>
      <c r="C58" s="22" t="n"/>
      <c r="D58" s="22" t="n"/>
      <c r="E58" s="42" t="n"/>
      <c r="F58" s="42" t="n"/>
      <c r="G58" s="42" t="n"/>
      <c r="H58" s="24">
        <f>IFERROR(IF(A58="","",MAX(0,G58-F58)),"")</f>
        <v/>
      </c>
      <c r="I58" s="22" t="n"/>
      <c r="J58" s="43" t="n"/>
      <c r="K58" s="43" t="n"/>
      <c r="L58" s="44">
        <f>IFERROR(IF(A58="","",MAX(0,J58-K58)),"")</f>
        <v/>
      </c>
      <c r="M58" s="43" t="n"/>
      <c r="N58" s="43" t="n"/>
      <c r="O58" s="43" t="n"/>
      <c r="P58" s="44">
        <f>IFERROR(IF(A58="","",IF(I58="Cancelled",O58+N58,L58+M58+N58+IF(I58="No-Show",O58,0))),"")</f>
        <v/>
      </c>
      <c r="Q58" s="45">
        <f>IFERROR(IF(A58="","",INDEX('Channel Terms'!$B$6:$B$105,MATCH(C58,'Channel Terms'!$A$6:$A$105,0))),"")</f>
        <v/>
      </c>
      <c r="R58" s="45">
        <f>IFERROR(IF(A58="","",INDEX('Channel Terms'!$C$6:$C$105,MATCH(C58,'Channel Terms'!$A$6:$A$105,0))),"")</f>
        <v/>
      </c>
      <c r="S58" s="24">
        <f>IFERROR(IF(A58="","",INDEX('Channel Terms'!$D$6:$D$105,MATCH(C58,'Channel Terms'!$A$6:$A$105,0))),"")</f>
        <v/>
      </c>
      <c r="T58" s="24">
        <f>IFERROR(IF(A58="","",INDEX('Channel Terms'!$E$6:$E$105,MATCH(C58,'Channel Terms'!$A$6:$A$105,0))),"")</f>
        <v/>
      </c>
      <c r="U58" s="45">
        <f>IFERROR(IF(A58="","",INDEX('Channel Terms'!$F$6:$F$105,MATCH(C58,'Channel Terms'!$A$6:$A$105,0))),"")</f>
        <v/>
      </c>
      <c r="V58" s="44">
        <f>IFERROR(IF(A58="","",INDEX('Channel Terms'!$G$6:$G$105,MATCH(C58,'Channel Terms'!$A$6:$A$105,0))),"")</f>
        <v/>
      </c>
      <c r="W58" s="24">
        <f>IFERROR(IF(A58="","",INDEX('Channel Terms'!$H$6:$H$105,MATCH(C58,'Channel Terms'!$A$6:$A$105,0))),"")</f>
        <v/>
      </c>
      <c r="X58" s="44">
        <f>IFERROR(IF(A58="","",IF(I58="Cancelled",O58,L58+IF(S58="Yes",M58,0)+IF(T58="Yes",N58,0)+IF(I58="No-Show",O58,0))),"")</f>
        <v/>
      </c>
      <c r="Y58" s="44">
        <f>IFERROR(IF(A58="","",IF(I58="Cancelled",X58*R58,X58*Q58)+V58),"")</f>
        <v/>
      </c>
      <c r="Z58" s="44">
        <f>IFERROR(IF(A58="","",P58*U58),"")</f>
        <v/>
      </c>
      <c r="AA58" s="44">
        <f>IFERROR(IF(A58="","",Y58+Z58),"")</f>
        <v/>
      </c>
      <c r="AB58" s="44">
        <f>IFERROR(IF(A58="","",P58-AA58),"")</f>
        <v/>
      </c>
      <c r="AC58" s="46">
        <f>IFERROR(IF(A58="","",G58+W58),"")</f>
        <v/>
      </c>
      <c r="AD58" s="43" t="n"/>
      <c r="AE58" s="42" t="n"/>
      <c r="AF58" s="44">
        <f>IFERROR(IF(OR(A58="",AD58=""),"",AD58-AA58),"")</f>
        <v/>
      </c>
      <c r="AG58" s="45">
        <f>IFERROR(IF(A58="","",AA58/P58),"")</f>
        <v/>
      </c>
      <c r="AH58" s="24">
        <f>IFERROR(IF(A58="","",IF(AE58&lt;&gt;"","Settled",IF(AC58="","Missing Date",IF(AC58&lt;Dashboard!$B$7,"Overdue","Not Yet Due")))),"")</f>
        <v/>
      </c>
      <c r="AI58" s="24">
        <f>IFERROR(IF(A58="","",IF(OR(C58="",D58="",G58&lt;=F58,K58&gt;J58,AND(AD58&lt;&gt;"",AE58=""),AND(AD58="",AE58&lt;&gt;""),AND(AF58&lt;&gt;"",OR(AF58&gt;Dashboard!$B$6,AF58&lt;0-Dashboard!$B$6))),"Review","OK")),"")</f>
        <v/>
      </c>
      <c r="AJ58" s="22" t="n"/>
    </row>
    <row r="59">
      <c r="A59" s="22" t="n"/>
      <c r="B59" s="22" t="n"/>
      <c r="C59" s="22" t="n"/>
      <c r="D59" s="22" t="n"/>
      <c r="E59" s="42" t="n"/>
      <c r="F59" s="42" t="n"/>
      <c r="G59" s="42" t="n"/>
      <c r="H59" s="24">
        <f>IFERROR(IF(A59="","",MAX(0,G59-F59)),"")</f>
        <v/>
      </c>
      <c r="I59" s="22" t="n"/>
      <c r="J59" s="43" t="n"/>
      <c r="K59" s="43" t="n"/>
      <c r="L59" s="44">
        <f>IFERROR(IF(A59="","",MAX(0,J59-K59)),"")</f>
        <v/>
      </c>
      <c r="M59" s="43" t="n"/>
      <c r="N59" s="43" t="n"/>
      <c r="O59" s="43" t="n"/>
      <c r="P59" s="44">
        <f>IFERROR(IF(A59="","",IF(I59="Cancelled",O59+N59,L59+M59+N59+IF(I59="No-Show",O59,0))),"")</f>
        <v/>
      </c>
      <c r="Q59" s="45">
        <f>IFERROR(IF(A59="","",INDEX('Channel Terms'!$B$6:$B$105,MATCH(C59,'Channel Terms'!$A$6:$A$105,0))),"")</f>
        <v/>
      </c>
      <c r="R59" s="45">
        <f>IFERROR(IF(A59="","",INDEX('Channel Terms'!$C$6:$C$105,MATCH(C59,'Channel Terms'!$A$6:$A$105,0))),"")</f>
        <v/>
      </c>
      <c r="S59" s="24">
        <f>IFERROR(IF(A59="","",INDEX('Channel Terms'!$D$6:$D$105,MATCH(C59,'Channel Terms'!$A$6:$A$105,0))),"")</f>
        <v/>
      </c>
      <c r="T59" s="24">
        <f>IFERROR(IF(A59="","",INDEX('Channel Terms'!$E$6:$E$105,MATCH(C59,'Channel Terms'!$A$6:$A$105,0))),"")</f>
        <v/>
      </c>
      <c r="U59" s="45">
        <f>IFERROR(IF(A59="","",INDEX('Channel Terms'!$F$6:$F$105,MATCH(C59,'Channel Terms'!$A$6:$A$105,0))),"")</f>
        <v/>
      </c>
      <c r="V59" s="44">
        <f>IFERROR(IF(A59="","",INDEX('Channel Terms'!$G$6:$G$105,MATCH(C59,'Channel Terms'!$A$6:$A$105,0))),"")</f>
        <v/>
      </c>
      <c r="W59" s="24">
        <f>IFERROR(IF(A59="","",INDEX('Channel Terms'!$H$6:$H$105,MATCH(C59,'Channel Terms'!$A$6:$A$105,0))),"")</f>
        <v/>
      </c>
      <c r="X59" s="44">
        <f>IFERROR(IF(A59="","",IF(I59="Cancelled",O59,L59+IF(S59="Yes",M59,0)+IF(T59="Yes",N59,0)+IF(I59="No-Show",O59,0))),"")</f>
        <v/>
      </c>
      <c r="Y59" s="44">
        <f>IFERROR(IF(A59="","",IF(I59="Cancelled",X59*R59,X59*Q59)+V59),"")</f>
        <v/>
      </c>
      <c r="Z59" s="44">
        <f>IFERROR(IF(A59="","",P59*U59),"")</f>
        <v/>
      </c>
      <c r="AA59" s="44">
        <f>IFERROR(IF(A59="","",Y59+Z59),"")</f>
        <v/>
      </c>
      <c r="AB59" s="44">
        <f>IFERROR(IF(A59="","",P59-AA59),"")</f>
        <v/>
      </c>
      <c r="AC59" s="46">
        <f>IFERROR(IF(A59="","",G59+W59),"")</f>
        <v/>
      </c>
      <c r="AD59" s="43" t="n"/>
      <c r="AE59" s="42" t="n"/>
      <c r="AF59" s="44">
        <f>IFERROR(IF(OR(A59="",AD59=""),"",AD59-AA59),"")</f>
        <v/>
      </c>
      <c r="AG59" s="45">
        <f>IFERROR(IF(A59="","",AA59/P59),"")</f>
        <v/>
      </c>
      <c r="AH59" s="24">
        <f>IFERROR(IF(A59="","",IF(AE59&lt;&gt;"","Settled",IF(AC59="","Missing Date",IF(AC59&lt;Dashboard!$B$7,"Overdue","Not Yet Due")))),"")</f>
        <v/>
      </c>
      <c r="AI59" s="24">
        <f>IFERROR(IF(A59="","",IF(OR(C59="",D59="",G59&lt;=F59,K59&gt;J59,AND(AD59&lt;&gt;"",AE59=""),AND(AD59="",AE59&lt;&gt;""),AND(AF59&lt;&gt;"",OR(AF59&gt;Dashboard!$B$6,AF59&lt;0-Dashboard!$B$6))),"Review","OK")),"")</f>
        <v/>
      </c>
      <c r="AJ59" s="22" t="n"/>
    </row>
    <row r="60">
      <c r="A60" s="22" t="n"/>
      <c r="B60" s="22" t="n"/>
      <c r="C60" s="22" t="n"/>
      <c r="D60" s="22" t="n"/>
      <c r="E60" s="42" t="n"/>
      <c r="F60" s="42" t="n"/>
      <c r="G60" s="42" t="n"/>
      <c r="H60" s="24">
        <f>IFERROR(IF(A60="","",MAX(0,G60-F60)),"")</f>
        <v/>
      </c>
      <c r="I60" s="22" t="n"/>
      <c r="J60" s="43" t="n"/>
      <c r="K60" s="43" t="n"/>
      <c r="L60" s="44">
        <f>IFERROR(IF(A60="","",MAX(0,J60-K60)),"")</f>
        <v/>
      </c>
      <c r="M60" s="43" t="n"/>
      <c r="N60" s="43" t="n"/>
      <c r="O60" s="43" t="n"/>
      <c r="P60" s="44">
        <f>IFERROR(IF(A60="","",IF(I60="Cancelled",O60+N60,L60+M60+N60+IF(I60="No-Show",O60,0))),"")</f>
        <v/>
      </c>
      <c r="Q60" s="45">
        <f>IFERROR(IF(A60="","",INDEX('Channel Terms'!$B$6:$B$105,MATCH(C60,'Channel Terms'!$A$6:$A$105,0))),"")</f>
        <v/>
      </c>
      <c r="R60" s="45">
        <f>IFERROR(IF(A60="","",INDEX('Channel Terms'!$C$6:$C$105,MATCH(C60,'Channel Terms'!$A$6:$A$105,0))),"")</f>
        <v/>
      </c>
      <c r="S60" s="24">
        <f>IFERROR(IF(A60="","",INDEX('Channel Terms'!$D$6:$D$105,MATCH(C60,'Channel Terms'!$A$6:$A$105,0))),"")</f>
        <v/>
      </c>
      <c r="T60" s="24">
        <f>IFERROR(IF(A60="","",INDEX('Channel Terms'!$E$6:$E$105,MATCH(C60,'Channel Terms'!$A$6:$A$105,0))),"")</f>
        <v/>
      </c>
      <c r="U60" s="45">
        <f>IFERROR(IF(A60="","",INDEX('Channel Terms'!$F$6:$F$105,MATCH(C60,'Channel Terms'!$A$6:$A$105,0))),"")</f>
        <v/>
      </c>
      <c r="V60" s="44">
        <f>IFERROR(IF(A60="","",INDEX('Channel Terms'!$G$6:$G$105,MATCH(C60,'Channel Terms'!$A$6:$A$105,0))),"")</f>
        <v/>
      </c>
      <c r="W60" s="24">
        <f>IFERROR(IF(A60="","",INDEX('Channel Terms'!$H$6:$H$105,MATCH(C60,'Channel Terms'!$A$6:$A$105,0))),"")</f>
        <v/>
      </c>
      <c r="X60" s="44">
        <f>IFERROR(IF(A60="","",IF(I60="Cancelled",O60,L60+IF(S60="Yes",M60,0)+IF(T60="Yes",N60,0)+IF(I60="No-Show",O60,0))),"")</f>
        <v/>
      </c>
      <c r="Y60" s="44">
        <f>IFERROR(IF(A60="","",IF(I60="Cancelled",X60*R60,X60*Q60)+V60),"")</f>
        <v/>
      </c>
      <c r="Z60" s="44">
        <f>IFERROR(IF(A60="","",P60*U60),"")</f>
        <v/>
      </c>
      <c r="AA60" s="44">
        <f>IFERROR(IF(A60="","",Y60+Z60),"")</f>
        <v/>
      </c>
      <c r="AB60" s="44">
        <f>IFERROR(IF(A60="","",P60-AA60),"")</f>
        <v/>
      </c>
      <c r="AC60" s="46">
        <f>IFERROR(IF(A60="","",G60+W60),"")</f>
        <v/>
      </c>
      <c r="AD60" s="43" t="n"/>
      <c r="AE60" s="42" t="n"/>
      <c r="AF60" s="44">
        <f>IFERROR(IF(OR(A60="",AD60=""),"",AD60-AA60),"")</f>
        <v/>
      </c>
      <c r="AG60" s="45">
        <f>IFERROR(IF(A60="","",AA60/P60),"")</f>
        <v/>
      </c>
      <c r="AH60" s="24">
        <f>IFERROR(IF(A60="","",IF(AE60&lt;&gt;"","Settled",IF(AC60="","Missing Date",IF(AC60&lt;Dashboard!$B$7,"Overdue","Not Yet Due")))),"")</f>
        <v/>
      </c>
      <c r="AI60" s="24">
        <f>IFERROR(IF(A60="","",IF(OR(C60="",D60="",G60&lt;=F60,K60&gt;J60,AND(AD60&lt;&gt;"",AE60=""),AND(AD60="",AE60&lt;&gt;""),AND(AF60&lt;&gt;"",OR(AF60&gt;Dashboard!$B$6,AF60&lt;0-Dashboard!$B$6))),"Review","OK")),"")</f>
        <v/>
      </c>
      <c r="AJ60" s="22" t="n"/>
    </row>
    <row r="61">
      <c r="A61" s="22" t="n"/>
      <c r="B61" s="22" t="n"/>
      <c r="C61" s="22" t="n"/>
      <c r="D61" s="22" t="n"/>
      <c r="E61" s="42" t="n"/>
      <c r="F61" s="42" t="n"/>
      <c r="G61" s="42" t="n"/>
      <c r="H61" s="24">
        <f>IFERROR(IF(A61="","",MAX(0,G61-F61)),"")</f>
        <v/>
      </c>
      <c r="I61" s="22" t="n"/>
      <c r="J61" s="43" t="n"/>
      <c r="K61" s="43" t="n"/>
      <c r="L61" s="44">
        <f>IFERROR(IF(A61="","",MAX(0,J61-K61)),"")</f>
        <v/>
      </c>
      <c r="M61" s="43" t="n"/>
      <c r="N61" s="43" t="n"/>
      <c r="O61" s="43" t="n"/>
      <c r="P61" s="44">
        <f>IFERROR(IF(A61="","",IF(I61="Cancelled",O61+N61,L61+M61+N61+IF(I61="No-Show",O61,0))),"")</f>
        <v/>
      </c>
      <c r="Q61" s="45">
        <f>IFERROR(IF(A61="","",INDEX('Channel Terms'!$B$6:$B$105,MATCH(C61,'Channel Terms'!$A$6:$A$105,0))),"")</f>
        <v/>
      </c>
      <c r="R61" s="45">
        <f>IFERROR(IF(A61="","",INDEX('Channel Terms'!$C$6:$C$105,MATCH(C61,'Channel Terms'!$A$6:$A$105,0))),"")</f>
        <v/>
      </c>
      <c r="S61" s="24">
        <f>IFERROR(IF(A61="","",INDEX('Channel Terms'!$D$6:$D$105,MATCH(C61,'Channel Terms'!$A$6:$A$105,0))),"")</f>
        <v/>
      </c>
      <c r="T61" s="24">
        <f>IFERROR(IF(A61="","",INDEX('Channel Terms'!$E$6:$E$105,MATCH(C61,'Channel Terms'!$A$6:$A$105,0))),"")</f>
        <v/>
      </c>
      <c r="U61" s="45">
        <f>IFERROR(IF(A61="","",INDEX('Channel Terms'!$F$6:$F$105,MATCH(C61,'Channel Terms'!$A$6:$A$105,0))),"")</f>
        <v/>
      </c>
      <c r="V61" s="44">
        <f>IFERROR(IF(A61="","",INDEX('Channel Terms'!$G$6:$G$105,MATCH(C61,'Channel Terms'!$A$6:$A$105,0))),"")</f>
        <v/>
      </c>
      <c r="W61" s="24">
        <f>IFERROR(IF(A61="","",INDEX('Channel Terms'!$H$6:$H$105,MATCH(C61,'Channel Terms'!$A$6:$A$105,0))),"")</f>
        <v/>
      </c>
      <c r="X61" s="44">
        <f>IFERROR(IF(A61="","",IF(I61="Cancelled",O61,L61+IF(S61="Yes",M61,0)+IF(T61="Yes",N61,0)+IF(I61="No-Show",O61,0))),"")</f>
        <v/>
      </c>
      <c r="Y61" s="44">
        <f>IFERROR(IF(A61="","",IF(I61="Cancelled",X61*R61,X61*Q61)+V61),"")</f>
        <v/>
      </c>
      <c r="Z61" s="44">
        <f>IFERROR(IF(A61="","",P61*U61),"")</f>
        <v/>
      </c>
      <c r="AA61" s="44">
        <f>IFERROR(IF(A61="","",Y61+Z61),"")</f>
        <v/>
      </c>
      <c r="AB61" s="44">
        <f>IFERROR(IF(A61="","",P61-AA61),"")</f>
        <v/>
      </c>
      <c r="AC61" s="46">
        <f>IFERROR(IF(A61="","",G61+W61),"")</f>
        <v/>
      </c>
      <c r="AD61" s="43" t="n"/>
      <c r="AE61" s="42" t="n"/>
      <c r="AF61" s="44">
        <f>IFERROR(IF(OR(A61="",AD61=""),"",AD61-AA61),"")</f>
        <v/>
      </c>
      <c r="AG61" s="45">
        <f>IFERROR(IF(A61="","",AA61/P61),"")</f>
        <v/>
      </c>
      <c r="AH61" s="24">
        <f>IFERROR(IF(A61="","",IF(AE61&lt;&gt;"","Settled",IF(AC61="","Missing Date",IF(AC61&lt;Dashboard!$B$7,"Overdue","Not Yet Due")))),"")</f>
        <v/>
      </c>
      <c r="AI61" s="24">
        <f>IFERROR(IF(A61="","",IF(OR(C61="",D61="",G61&lt;=F61,K61&gt;J61,AND(AD61&lt;&gt;"",AE61=""),AND(AD61="",AE61&lt;&gt;""),AND(AF61&lt;&gt;"",OR(AF61&gt;Dashboard!$B$6,AF61&lt;0-Dashboard!$B$6))),"Review","OK")),"")</f>
        <v/>
      </c>
      <c r="AJ61" s="22" t="n"/>
    </row>
    <row r="62">
      <c r="A62" s="22" t="n"/>
      <c r="B62" s="22" t="n"/>
      <c r="C62" s="22" t="n"/>
      <c r="D62" s="22" t="n"/>
      <c r="E62" s="42" t="n"/>
      <c r="F62" s="42" t="n"/>
      <c r="G62" s="42" t="n"/>
      <c r="H62" s="24">
        <f>IFERROR(IF(A62="","",MAX(0,G62-F62)),"")</f>
        <v/>
      </c>
      <c r="I62" s="22" t="n"/>
      <c r="J62" s="43" t="n"/>
      <c r="K62" s="43" t="n"/>
      <c r="L62" s="44">
        <f>IFERROR(IF(A62="","",MAX(0,J62-K62)),"")</f>
        <v/>
      </c>
      <c r="M62" s="43" t="n"/>
      <c r="N62" s="43" t="n"/>
      <c r="O62" s="43" t="n"/>
      <c r="P62" s="44">
        <f>IFERROR(IF(A62="","",IF(I62="Cancelled",O62+N62,L62+M62+N62+IF(I62="No-Show",O62,0))),"")</f>
        <v/>
      </c>
      <c r="Q62" s="45">
        <f>IFERROR(IF(A62="","",INDEX('Channel Terms'!$B$6:$B$105,MATCH(C62,'Channel Terms'!$A$6:$A$105,0))),"")</f>
        <v/>
      </c>
      <c r="R62" s="45">
        <f>IFERROR(IF(A62="","",INDEX('Channel Terms'!$C$6:$C$105,MATCH(C62,'Channel Terms'!$A$6:$A$105,0))),"")</f>
        <v/>
      </c>
      <c r="S62" s="24">
        <f>IFERROR(IF(A62="","",INDEX('Channel Terms'!$D$6:$D$105,MATCH(C62,'Channel Terms'!$A$6:$A$105,0))),"")</f>
        <v/>
      </c>
      <c r="T62" s="24">
        <f>IFERROR(IF(A62="","",INDEX('Channel Terms'!$E$6:$E$105,MATCH(C62,'Channel Terms'!$A$6:$A$105,0))),"")</f>
        <v/>
      </c>
      <c r="U62" s="45">
        <f>IFERROR(IF(A62="","",INDEX('Channel Terms'!$F$6:$F$105,MATCH(C62,'Channel Terms'!$A$6:$A$105,0))),"")</f>
        <v/>
      </c>
      <c r="V62" s="44">
        <f>IFERROR(IF(A62="","",INDEX('Channel Terms'!$G$6:$G$105,MATCH(C62,'Channel Terms'!$A$6:$A$105,0))),"")</f>
        <v/>
      </c>
      <c r="W62" s="24">
        <f>IFERROR(IF(A62="","",INDEX('Channel Terms'!$H$6:$H$105,MATCH(C62,'Channel Terms'!$A$6:$A$105,0))),"")</f>
        <v/>
      </c>
      <c r="X62" s="44">
        <f>IFERROR(IF(A62="","",IF(I62="Cancelled",O62,L62+IF(S62="Yes",M62,0)+IF(T62="Yes",N62,0)+IF(I62="No-Show",O62,0))),"")</f>
        <v/>
      </c>
      <c r="Y62" s="44">
        <f>IFERROR(IF(A62="","",IF(I62="Cancelled",X62*R62,X62*Q62)+V62),"")</f>
        <v/>
      </c>
      <c r="Z62" s="44">
        <f>IFERROR(IF(A62="","",P62*U62),"")</f>
        <v/>
      </c>
      <c r="AA62" s="44">
        <f>IFERROR(IF(A62="","",Y62+Z62),"")</f>
        <v/>
      </c>
      <c r="AB62" s="44">
        <f>IFERROR(IF(A62="","",P62-AA62),"")</f>
        <v/>
      </c>
      <c r="AC62" s="46">
        <f>IFERROR(IF(A62="","",G62+W62),"")</f>
        <v/>
      </c>
      <c r="AD62" s="43" t="n"/>
      <c r="AE62" s="42" t="n"/>
      <c r="AF62" s="44">
        <f>IFERROR(IF(OR(A62="",AD62=""),"",AD62-AA62),"")</f>
        <v/>
      </c>
      <c r="AG62" s="45">
        <f>IFERROR(IF(A62="","",AA62/P62),"")</f>
        <v/>
      </c>
      <c r="AH62" s="24">
        <f>IFERROR(IF(A62="","",IF(AE62&lt;&gt;"","Settled",IF(AC62="","Missing Date",IF(AC62&lt;Dashboard!$B$7,"Overdue","Not Yet Due")))),"")</f>
        <v/>
      </c>
      <c r="AI62" s="24">
        <f>IFERROR(IF(A62="","",IF(OR(C62="",D62="",G62&lt;=F62,K62&gt;J62,AND(AD62&lt;&gt;"",AE62=""),AND(AD62="",AE62&lt;&gt;""),AND(AF62&lt;&gt;"",OR(AF62&gt;Dashboard!$B$6,AF62&lt;0-Dashboard!$B$6))),"Review","OK")),"")</f>
        <v/>
      </c>
      <c r="AJ62" s="22" t="n"/>
    </row>
    <row r="63">
      <c r="A63" s="22" t="n"/>
      <c r="B63" s="22" t="n"/>
      <c r="C63" s="22" t="n"/>
      <c r="D63" s="22" t="n"/>
      <c r="E63" s="42" t="n"/>
      <c r="F63" s="42" t="n"/>
      <c r="G63" s="42" t="n"/>
      <c r="H63" s="24">
        <f>IFERROR(IF(A63="","",MAX(0,G63-F63)),"")</f>
        <v/>
      </c>
      <c r="I63" s="22" t="n"/>
      <c r="J63" s="43" t="n"/>
      <c r="K63" s="43" t="n"/>
      <c r="L63" s="44">
        <f>IFERROR(IF(A63="","",MAX(0,J63-K63)),"")</f>
        <v/>
      </c>
      <c r="M63" s="43" t="n"/>
      <c r="N63" s="43" t="n"/>
      <c r="O63" s="43" t="n"/>
      <c r="P63" s="44">
        <f>IFERROR(IF(A63="","",IF(I63="Cancelled",O63+N63,L63+M63+N63+IF(I63="No-Show",O63,0))),"")</f>
        <v/>
      </c>
      <c r="Q63" s="45">
        <f>IFERROR(IF(A63="","",INDEX('Channel Terms'!$B$6:$B$105,MATCH(C63,'Channel Terms'!$A$6:$A$105,0))),"")</f>
        <v/>
      </c>
      <c r="R63" s="45">
        <f>IFERROR(IF(A63="","",INDEX('Channel Terms'!$C$6:$C$105,MATCH(C63,'Channel Terms'!$A$6:$A$105,0))),"")</f>
        <v/>
      </c>
      <c r="S63" s="24">
        <f>IFERROR(IF(A63="","",INDEX('Channel Terms'!$D$6:$D$105,MATCH(C63,'Channel Terms'!$A$6:$A$105,0))),"")</f>
        <v/>
      </c>
      <c r="T63" s="24">
        <f>IFERROR(IF(A63="","",INDEX('Channel Terms'!$E$6:$E$105,MATCH(C63,'Channel Terms'!$A$6:$A$105,0))),"")</f>
        <v/>
      </c>
      <c r="U63" s="45">
        <f>IFERROR(IF(A63="","",INDEX('Channel Terms'!$F$6:$F$105,MATCH(C63,'Channel Terms'!$A$6:$A$105,0))),"")</f>
        <v/>
      </c>
      <c r="V63" s="44">
        <f>IFERROR(IF(A63="","",INDEX('Channel Terms'!$G$6:$G$105,MATCH(C63,'Channel Terms'!$A$6:$A$105,0))),"")</f>
        <v/>
      </c>
      <c r="W63" s="24">
        <f>IFERROR(IF(A63="","",INDEX('Channel Terms'!$H$6:$H$105,MATCH(C63,'Channel Terms'!$A$6:$A$105,0))),"")</f>
        <v/>
      </c>
      <c r="X63" s="44">
        <f>IFERROR(IF(A63="","",IF(I63="Cancelled",O63,L63+IF(S63="Yes",M63,0)+IF(T63="Yes",N63,0)+IF(I63="No-Show",O63,0))),"")</f>
        <v/>
      </c>
      <c r="Y63" s="44">
        <f>IFERROR(IF(A63="","",IF(I63="Cancelled",X63*R63,X63*Q63)+V63),"")</f>
        <v/>
      </c>
      <c r="Z63" s="44">
        <f>IFERROR(IF(A63="","",P63*U63),"")</f>
        <v/>
      </c>
      <c r="AA63" s="44">
        <f>IFERROR(IF(A63="","",Y63+Z63),"")</f>
        <v/>
      </c>
      <c r="AB63" s="44">
        <f>IFERROR(IF(A63="","",P63-AA63),"")</f>
        <v/>
      </c>
      <c r="AC63" s="46">
        <f>IFERROR(IF(A63="","",G63+W63),"")</f>
        <v/>
      </c>
      <c r="AD63" s="43" t="n"/>
      <c r="AE63" s="42" t="n"/>
      <c r="AF63" s="44">
        <f>IFERROR(IF(OR(A63="",AD63=""),"",AD63-AA63),"")</f>
        <v/>
      </c>
      <c r="AG63" s="45">
        <f>IFERROR(IF(A63="","",AA63/P63),"")</f>
        <v/>
      </c>
      <c r="AH63" s="24">
        <f>IFERROR(IF(A63="","",IF(AE63&lt;&gt;"","Settled",IF(AC63="","Missing Date",IF(AC63&lt;Dashboard!$B$7,"Overdue","Not Yet Due")))),"")</f>
        <v/>
      </c>
      <c r="AI63" s="24">
        <f>IFERROR(IF(A63="","",IF(OR(C63="",D63="",G63&lt;=F63,K63&gt;J63,AND(AD63&lt;&gt;"",AE63=""),AND(AD63="",AE63&lt;&gt;""),AND(AF63&lt;&gt;"",OR(AF63&gt;Dashboard!$B$6,AF63&lt;0-Dashboard!$B$6))),"Review","OK")),"")</f>
        <v/>
      </c>
      <c r="AJ63" s="22" t="n"/>
    </row>
    <row r="64">
      <c r="A64" s="22" t="n"/>
      <c r="B64" s="22" t="n"/>
      <c r="C64" s="22" t="n"/>
      <c r="D64" s="22" t="n"/>
      <c r="E64" s="42" t="n"/>
      <c r="F64" s="42" t="n"/>
      <c r="G64" s="42" t="n"/>
      <c r="H64" s="24">
        <f>IFERROR(IF(A64="","",MAX(0,G64-F64)),"")</f>
        <v/>
      </c>
      <c r="I64" s="22" t="n"/>
      <c r="J64" s="43" t="n"/>
      <c r="K64" s="43" t="n"/>
      <c r="L64" s="44">
        <f>IFERROR(IF(A64="","",MAX(0,J64-K64)),"")</f>
        <v/>
      </c>
      <c r="M64" s="43" t="n"/>
      <c r="N64" s="43" t="n"/>
      <c r="O64" s="43" t="n"/>
      <c r="P64" s="44">
        <f>IFERROR(IF(A64="","",IF(I64="Cancelled",O64+N64,L64+M64+N64+IF(I64="No-Show",O64,0))),"")</f>
        <v/>
      </c>
      <c r="Q64" s="45">
        <f>IFERROR(IF(A64="","",INDEX('Channel Terms'!$B$6:$B$105,MATCH(C64,'Channel Terms'!$A$6:$A$105,0))),"")</f>
        <v/>
      </c>
      <c r="R64" s="45">
        <f>IFERROR(IF(A64="","",INDEX('Channel Terms'!$C$6:$C$105,MATCH(C64,'Channel Terms'!$A$6:$A$105,0))),"")</f>
        <v/>
      </c>
      <c r="S64" s="24">
        <f>IFERROR(IF(A64="","",INDEX('Channel Terms'!$D$6:$D$105,MATCH(C64,'Channel Terms'!$A$6:$A$105,0))),"")</f>
        <v/>
      </c>
      <c r="T64" s="24">
        <f>IFERROR(IF(A64="","",INDEX('Channel Terms'!$E$6:$E$105,MATCH(C64,'Channel Terms'!$A$6:$A$105,0))),"")</f>
        <v/>
      </c>
      <c r="U64" s="45">
        <f>IFERROR(IF(A64="","",INDEX('Channel Terms'!$F$6:$F$105,MATCH(C64,'Channel Terms'!$A$6:$A$105,0))),"")</f>
        <v/>
      </c>
      <c r="V64" s="44">
        <f>IFERROR(IF(A64="","",INDEX('Channel Terms'!$G$6:$G$105,MATCH(C64,'Channel Terms'!$A$6:$A$105,0))),"")</f>
        <v/>
      </c>
      <c r="W64" s="24">
        <f>IFERROR(IF(A64="","",INDEX('Channel Terms'!$H$6:$H$105,MATCH(C64,'Channel Terms'!$A$6:$A$105,0))),"")</f>
        <v/>
      </c>
      <c r="X64" s="44">
        <f>IFERROR(IF(A64="","",IF(I64="Cancelled",O64,L64+IF(S64="Yes",M64,0)+IF(T64="Yes",N64,0)+IF(I64="No-Show",O64,0))),"")</f>
        <v/>
      </c>
      <c r="Y64" s="44">
        <f>IFERROR(IF(A64="","",IF(I64="Cancelled",X64*R64,X64*Q64)+V64),"")</f>
        <v/>
      </c>
      <c r="Z64" s="44">
        <f>IFERROR(IF(A64="","",P64*U64),"")</f>
        <v/>
      </c>
      <c r="AA64" s="44">
        <f>IFERROR(IF(A64="","",Y64+Z64),"")</f>
        <v/>
      </c>
      <c r="AB64" s="44">
        <f>IFERROR(IF(A64="","",P64-AA64),"")</f>
        <v/>
      </c>
      <c r="AC64" s="46">
        <f>IFERROR(IF(A64="","",G64+W64),"")</f>
        <v/>
      </c>
      <c r="AD64" s="43" t="n"/>
      <c r="AE64" s="42" t="n"/>
      <c r="AF64" s="44">
        <f>IFERROR(IF(OR(A64="",AD64=""),"",AD64-AA64),"")</f>
        <v/>
      </c>
      <c r="AG64" s="45">
        <f>IFERROR(IF(A64="","",AA64/P64),"")</f>
        <v/>
      </c>
      <c r="AH64" s="24">
        <f>IFERROR(IF(A64="","",IF(AE64&lt;&gt;"","Settled",IF(AC64="","Missing Date",IF(AC64&lt;Dashboard!$B$7,"Overdue","Not Yet Due")))),"")</f>
        <v/>
      </c>
      <c r="AI64" s="24">
        <f>IFERROR(IF(A64="","",IF(OR(C64="",D64="",G64&lt;=F64,K64&gt;J64,AND(AD64&lt;&gt;"",AE64=""),AND(AD64="",AE64&lt;&gt;""),AND(AF64&lt;&gt;"",OR(AF64&gt;Dashboard!$B$6,AF64&lt;0-Dashboard!$B$6))),"Review","OK")),"")</f>
        <v/>
      </c>
      <c r="AJ64" s="22" t="n"/>
    </row>
    <row r="65">
      <c r="A65" s="22" t="n"/>
      <c r="B65" s="22" t="n"/>
      <c r="C65" s="22" t="n"/>
      <c r="D65" s="22" t="n"/>
      <c r="E65" s="42" t="n"/>
      <c r="F65" s="42" t="n"/>
      <c r="G65" s="42" t="n"/>
      <c r="H65" s="24">
        <f>IFERROR(IF(A65="","",MAX(0,G65-F65)),"")</f>
        <v/>
      </c>
      <c r="I65" s="22" t="n"/>
      <c r="J65" s="43" t="n"/>
      <c r="K65" s="43" t="n"/>
      <c r="L65" s="44">
        <f>IFERROR(IF(A65="","",MAX(0,J65-K65)),"")</f>
        <v/>
      </c>
      <c r="M65" s="43" t="n"/>
      <c r="N65" s="43" t="n"/>
      <c r="O65" s="43" t="n"/>
      <c r="P65" s="44">
        <f>IFERROR(IF(A65="","",IF(I65="Cancelled",O65+N65,L65+M65+N65+IF(I65="No-Show",O65,0))),"")</f>
        <v/>
      </c>
      <c r="Q65" s="45">
        <f>IFERROR(IF(A65="","",INDEX('Channel Terms'!$B$6:$B$105,MATCH(C65,'Channel Terms'!$A$6:$A$105,0))),"")</f>
        <v/>
      </c>
      <c r="R65" s="45">
        <f>IFERROR(IF(A65="","",INDEX('Channel Terms'!$C$6:$C$105,MATCH(C65,'Channel Terms'!$A$6:$A$105,0))),"")</f>
        <v/>
      </c>
      <c r="S65" s="24">
        <f>IFERROR(IF(A65="","",INDEX('Channel Terms'!$D$6:$D$105,MATCH(C65,'Channel Terms'!$A$6:$A$105,0))),"")</f>
        <v/>
      </c>
      <c r="T65" s="24">
        <f>IFERROR(IF(A65="","",INDEX('Channel Terms'!$E$6:$E$105,MATCH(C65,'Channel Terms'!$A$6:$A$105,0))),"")</f>
        <v/>
      </c>
      <c r="U65" s="45">
        <f>IFERROR(IF(A65="","",INDEX('Channel Terms'!$F$6:$F$105,MATCH(C65,'Channel Terms'!$A$6:$A$105,0))),"")</f>
        <v/>
      </c>
      <c r="V65" s="44">
        <f>IFERROR(IF(A65="","",INDEX('Channel Terms'!$G$6:$G$105,MATCH(C65,'Channel Terms'!$A$6:$A$105,0))),"")</f>
        <v/>
      </c>
      <c r="W65" s="24">
        <f>IFERROR(IF(A65="","",INDEX('Channel Terms'!$H$6:$H$105,MATCH(C65,'Channel Terms'!$A$6:$A$105,0))),"")</f>
        <v/>
      </c>
      <c r="X65" s="44">
        <f>IFERROR(IF(A65="","",IF(I65="Cancelled",O65,L65+IF(S65="Yes",M65,0)+IF(T65="Yes",N65,0)+IF(I65="No-Show",O65,0))),"")</f>
        <v/>
      </c>
      <c r="Y65" s="44">
        <f>IFERROR(IF(A65="","",IF(I65="Cancelled",X65*R65,X65*Q65)+V65),"")</f>
        <v/>
      </c>
      <c r="Z65" s="44">
        <f>IFERROR(IF(A65="","",P65*U65),"")</f>
        <v/>
      </c>
      <c r="AA65" s="44">
        <f>IFERROR(IF(A65="","",Y65+Z65),"")</f>
        <v/>
      </c>
      <c r="AB65" s="44">
        <f>IFERROR(IF(A65="","",P65-AA65),"")</f>
        <v/>
      </c>
      <c r="AC65" s="46">
        <f>IFERROR(IF(A65="","",G65+W65),"")</f>
        <v/>
      </c>
      <c r="AD65" s="43" t="n"/>
      <c r="AE65" s="42" t="n"/>
      <c r="AF65" s="44">
        <f>IFERROR(IF(OR(A65="",AD65=""),"",AD65-AA65),"")</f>
        <v/>
      </c>
      <c r="AG65" s="45">
        <f>IFERROR(IF(A65="","",AA65/P65),"")</f>
        <v/>
      </c>
      <c r="AH65" s="24">
        <f>IFERROR(IF(A65="","",IF(AE65&lt;&gt;"","Settled",IF(AC65="","Missing Date",IF(AC65&lt;Dashboard!$B$7,"Overdue","Not Yet Due")))),"")</f>
        <v/>
      </c>
      <c r="AI65" s="24">
        <f>IFERROR(IF(A65="","",IF(OR(C65="",D65="",G65&lt;=F65,K65&gt;J65,AND(AD65&lt;&gt;"",AE65=""),AND(AD65="",AE65&lt;&gt;""),AND(AF65&lt;&gt;"",OR(AF65&gt;Dashboard!$B$6,AF65&lt;0-Dashboard!$B$6))),"Review","OK")),"")</f>
        <v/>
      </c>
      <c r="AJ65" s="22" t="n"/>
    </row>
    <row r="66">
      <c r="A66" s="22" t="n"/>
      <c r="B66" s="22" t="n"/>
      <c r="C66" s="22" t="n"/>
      <c r="D66" s="22" t="n"/>
      <c r="E66" s="42" t="n"/>
      <c r="F66" s="42" t="n"/>
      <c r="G66" s="42" t="n"/>
      <c r="H66" s="24">
        <f>IFERROR(IF(A66="","",MAX(0,G66-F66)),"")</f>
        <v/>
      </c>
      <c r="I66" s="22" t="n"/>
      <c r="J66" s="43" t="n"/>
      <c r="K66" s="43" t="n"/>
      <c r="L66" s="44">
        <f>IFERROR(IF(A66="","",MAX(0,J66-K66)),"")</f>
        <v/>
      </c>
      <c r="M66" s="43" t="n"/>
      <c r="N66" s="43" t="n"/>
      <c r="O66" s="43" t="n"/>
      <c r="P66" s="44">
        <f>IFERROR(IF(A66="","",IF(I66="Cancelled",O66+N66,L66+M66+N66+IF(I66="No-Show",O66,0))),"")</f>
        <v/>
      </c>
      <c r="Q66" s="45">
        <f>IFERROR(IF(A66="","",INDEX('Channel Terms'!$B$6:$B$105,MATCH(C66,'Channel Terms'!$A$6:$A$105,0))),"")</f>
        <v/>
      </c>
      <c r="R66" s="45">
        <f>IFERROR(IF(A66="","",INDEX('Channel Terms'!$C$6:$C$105,MATCH(C66,'Channel Terms'!$A$6:$A$105,0))),"")</f>
        <v/>
      </c>
      <c r="S66" s="24">
        <f>IFERROR(IF(A66="","",INDEX('Channel Terms'!$D$6:$D$105,MATCH(C66,'Channel Terms'!$A$6:$A$105,0))),"")</f>
        <v/>
      </c>
      <c r="T66" s="24">
        <f>IFERROR(IF(A66="","",INDEX('Channel Terms'!$E$6:$E$105,MATCH(C66,'Channel Terms'!$A$6:$A$105,0))),"")</f>
        <v/>
      </c>
      <c r="U66" s="45">
        <f>IFERROR(IF(A66="","",INDEX('Channel Terms'!$F$6:$F$105,MATCH(C66,'Channel Terms'!$A$6:$A$105,0))),"")</f>
        <v/>
      </c>
      <c r="V66" s="44">
        <f>IFERROR(IF(A66="","",INDEX('Channel Terms'!$G$6:$G$105,MATCH(C66,'Channel Terms'!$A$6:$A$105,0))),"")</f>
        <v/>
      </c>
      <c r="W66" s="24">
        <f>IFERROR(IF(A66="","",INDEX('Channel Terms'!$H$6:$H$105,MATCH(C66,'Channel Terms'!$A$6:$A$105,0))),"")</f>
        <v/>
      </c>
      <c r="X66" s="44">
        <f>IFERROR(IF(A66="","",IF(I66="Cancelled",O66,L66+IF(S66="Yes",M66,0)+IF(T66="Yes",N66,0)+IF(I66="No-Show",O66,0))),"")</f>
        <v/>
      </c>
      <c r="Y66" s="44">
        <f>IFERROR(IF(A66="","",IF(I66="Cancelled",X66*R66,X66*Q66)+V66),"")</f>
        <v/>
      </c>
      <c r="Z66" s="44">
        <f>IFERROR(IF(A66="","",P66*U66),"")</f>
        <v/>
      </c>
      <c r="AA66" s="44">
        <f>IFERROR(IF(A66="","",Y66+Z66),"")</f>
        <v/>
      </c>
      <c r="AB66" s="44">
        <f>IFERROR(IF(A66="","",P66-AA66),"")</f>
        <v/>
      </c>
      <c r="AC66" s="46">
        <f>IFERROR(IF(A66="","",G66+W66),"")</f>
        <v/>
      </c>
      <c r="AD66" s="43" t="n"/>
      <c r="AE66" s="42" t="n"/>
      <c r="AF66" s="44">
        <f>IFERROR(IF(OR(A66="",AD66=""),"",AD66-AA66),"")</f>
        <v/>
      </c>
      <c r="AG66" s="45">
        <f>IFERROR(IF(A66="","",AA66/P66),"")</f>
        <v/>
      </c>
      <c r="AH66" s="24">
        <f>IFERROR(IF(A66="","",IF(AE66&lt;&gt;"","Settled",IF(AC66="","Missing Date",IF(AC66&lt;Dashboard!$B$7,"Overdue","Not Yet Due")))),"")</f>
        <v/>
      </c>
      <c r="AI66" s="24">
        <f>IFERROR(IF(A66="","",IF(OR(C66="",D66="",G66&lt;=F66,K66&gt;J66,AND(AD66&lt;&gt;"",AE66=""),AND(AD66="",AE66&lt;&gt;""),AND(AF66&lt;&gt;"",OR(AF66&gt;Dashboard!$B$6,AF66&lt;0-Dashboard!$B$6))),"Review","OK")),"")</f>
        <v/>
      </c>
      <c r="AJ66" s="22" t="n"/>
    </row>
    <row r="67">
      <c r="A67" s="22" t="n"/>
      <c r="B67" s="22" t="n"/>
      <c r="C67" s="22" t="n"/>
      <c r="D67" s="22" t="n"/>
      <c r="E67" s="42" t="n"/>
      <c r="F67" s="42" t="n"/>
      <c r="G67" s="42" t="n"/>
      <c r="H67" s="24">
        <f>IFERROR(IF(A67="","",MAX(0,G67-F67)),"")</f>
        <v/>
      </c>
      <c r="I67" s="22" t="n"/>
      <c r="J67" s="43" t="n"/>
      <c r="K67" s="43" t="n"/>
      <c r="L67" s="44">
        <f>IFERROR(IF(A67="","",MAX(0,J67-K67)),"")</f>
        <v/>
      </c>
      <c r="M67" s="43" t="n"/>
      <c r="N67" s="43" t="n"/>
      <c r="O67" s="43" t="n"/>
      <c r="P67" s="44">
        <f>IFERROR(IF(A67="","",IF(I67="Cancelled",O67+N67,L67+M67+N67+IF(I67="No-Show",O67,0))),"")</f>
        <v/>
      </c>
      <c r="Q67" s="45">
        <f>IFERROR(IF(A67="","",INDEX('Channel Terms'!$B$6:$B$105,MATCH(C67,'Channel Terms'!$A$6:$A$105,0))),"")</f>
        <v/>
      </c>
      <c r="R67" s="45">
        <f>IFERROR(IF(A67="","",INDEX('Channel Terms'!$C$6:$C$105,MATCH(C67,'Channel Terms'!$A$6:$A$105,0))),"")</f>
        <v/>
      </c>
      <c r="S67" s="24">
        <f>IFERROR(IF(A67="","",INDEX('Channel Terms'!$D$6:$D$105,MATCH(C67,'Channel Terms'!$A$6:$A$105,0))),"")</f>
        <v/>
      </c>
      <c r="T67" s="24">
        <f>IFERROR(IF(A67="","",INDEX('Channel Terms'!$E$6:$E$105,MATCH(C67,'Channel Terms'!$A$6:$A$105,0))),"")</f>
        <v/>
      </c>
      <c r="U67" s="45">
        <f>IFERROR(IF(A67="","",INDEX('Channel Terms'!$F$6:$F$105,MATCH(C67,'Channel Terms'!$A$6:$A$105,0))),"")</f>
        <v/>
      </c>
      <c r="V67" s="44">
        <f>IFERROR(IF(A67="","",INDEX('Channel Terms'!$G$6:$G$105,MATCH(C67,'Channel Terms'!$A$6:$A$105,0))),"")</f>
        <v/>
      </c>
      <c r="W67" s="24">
        <f>IFERROR(IF(A67="","",INDEX('Channel Terms'!$H$6:$H$105,MATCH(C67,'Channel Terms'!$A$6:$A$105,0))),"")</f>
        <v/>
      </c>
      <c r="X67" s="44">
        <f>IFERROR(IF(A67="","",IF(I67="Cancelled",O67,L67+IF(S67="Yes",M67,0)+IF(T67="Yes",N67,0)+IF(I67="No-Show",O67,0))),"")</f>
        <v/>
      </c>
      <c r="Y67" s="44">
        <f>IFERROR(IF(A67="","",IF(I67="Cancelled",X67*R67,X67*Q67)+V67),"")</f>
        <v/>
      </c>
      <c r="Z67" s="44">
        <f>IFERROR(IF(A67="","",P67*U67),"")</f>
        <v/>
      </c>
      <c r="AA67" s="44">
        <f>IFERROR(IF(A67="","",Y67+Z67),"")</f>
        <v/>
      </c>
      <c r="AB67" s="44">
        <f>IFERROR(IF(A67="","",P67-AA67),"")</f>
        <v/>
      </c>
      <c r="AC67" s="46">
        <f>IFERROR(IF(A67="","",G67+W67),"")</f>
        <v/>
      </c>
      <c r="AD67" s="43" t="n"/>
      <c r="AE67" s="42" t="n"/>
      <c r="AF67" s="44">
        <f>IFERROR(IF(OR(A67="",AD67=""),"",AD67-AA67),"")</f>
        <v/>
      </c>
      <c r="AG67" s="45">
        <f>IFERROR(IF(A67="","",AA67/P67),"")</f>
        <v/>
      </c>
      <c r="AH67" s="24">
        <f>IFERROR(IF(A67="","",IF(AE67&lt;&gt;"","Settled",IF(AC67="","Missing Date",IF(AC67&lt;Dashboard!$B$7,"Overdue","Not Yet Due")))),"")</f>
        <v/>
      </c>
      <c r="AI67" s="24">
        <f>IFERROR(IF(A67="","",IF(OR(C67="",D67="",G67&lt;=F67,K67&gt;J67,AND(AD67&lt;&gt;"",AE67=""),AND(AD67="",AE67&lt;&gt;""),AND(AF67&lt;&gt;"",OR(AF67&gt;Dashboard!$B$6,AF67&lt;0-Dashboard!$B$6))),"Review","OK")),"")</f>
        <v/>
      </c>
      <c r="AJ67" s="22" t="n"/>
    </row>
    <row r="68">
      <c r="A68" s="22" t="n"/>
      <c r="B68" s="22" t="n"/>
      <c r="C68" s="22" t="n"/>
      <c r="D68" s="22" t="n"/>
      <c r="E68" s="42" t="n"/>
      <c r="F68" s="42" t="n"/>
      <c r="G68" s="42" t="n"/>
      <c r="H68" s="24">
        <f>IFERROR(IF(A68="","",MAX(0,G68-F68)),"")</f>
        <v/>
      </c>
      <c r="I68" s="22" t="n"/>
      <c r="J68" s="43" t="n"/>
      <c r="K68" s="43" t="n"/>
      <c r="L68" s="44">
        <f>IFERROR(IF(A68="","",MAX(0,J68-K68)),"")</f>
        <v/>
      </c>
      <c r="M68" s="43" t="n"/>
      <c r="N68" s="43" t="n"/>
      <c r="O68" s="43" t="n"/>
      <c r="P68" s="44">
        <f>IFERROR(IF(A68="","",IF(I68="Cancelled",O68+N68,L68+M68+N68+IF(I68="No-Show",O68,0))),"")</f>
        <v/>
      </c>
      <c r="Q68" s="45">
        <f>IFERROR(IF(A68="","",INDEX('Channel Terms'!$B$6:$B$105,MATCH(C68,'Channel Terms'!$A$6:$A$105,0))),"")</f>
        <v/>
      </c>
      <c r="R68" s="45">
        <f>IFERROR(IF(A68="","",INDEX('Channel Terms'!$C$6:$C$105,MATCH(C68,'Channel Terms'!$A$6:$A$105,0))),"")</f>
        <v/>
      </c>
      <c r="S68" s="24">
        <f>IFERROR(IF(A68="","",INDEX('Channel Terms'!$D$6:$D$105,MATCH(C68,'Channel Terms'!$A$6:$A$105,0))),"")</f>
        <v/>
      </c>
      <c r="T68" s="24">
        <f>IFERROR(IF(A68="","",INDEX('Channel Terms'!$E$6:$E$105,MATCH(C68,'Channel Terms'!$A$6:$A$105,0))),"")</f>
        <v/>
      </c>
      <c r="U68" s="45">
        <f>IFERROR(IF(A68="","",INDEX('Channel Terms'!$F$6:$F$105,MATCH(C68,'Channel Terms'!$A$6:$A$105,0))),"")</f>
        <v/>
      </c>
      <c r="V68" s="44">
        <f>IFERROR(IF(A68="","",INDEX('Channel Terms'!$G$6:$G$105,MATCH(C68,'Channel Terms'!$A$6:$A$105,0))),"")</f>
        <v/>
      </c>
      <c r="W68" s="24">
        <f>IFERROR(IF(A68="","",INDEX('Channel Terms'!$H$6:$H$105,MATCH(C68,'Channel Terms'!$A$6:$A$105,0))),"")</f>
        <v/>
      </c>
      <c r="X68" s="44">
        <f>IFERROR(IF(A68="","",IF(I68="Cancelled",O68,L68+IF(S68="Yes",M68,0)+IF(T68="Yes",N68,0)+IF(I68="No-Show",O68,0))),"")</f>
        <v/>
      </c>
      <c r="Y68" s="44">
        <f>IFERROR(IF(A68="","",IF(I68="Cancelled",X68*R68,X68*Q68)+V68),"")</f>
        <v/>
      </c>
      <c r="Z68" s="44">
        <f>IFERROR(IF(A68="","",P68*U68),"")</f>
        <v/>
      </c>
      <c r="AA68" s="44">
        <f>IFERROR(IF(A68="","",Y68+Z68),"")</f>
        <v/>
      </c>
      <c r="AB68" s="44">
        <f>IFERROR(IF(A68="","",P68-AA68),"")</f>
        <v/>
      </c>
      <c r="AC68" s="46">
        <f>IFERROR(IF(A68="","",G68+W68),"")</f>
        <v/>
      </c>
      <c r="AD68" s="43" t="n"/>
      <c r="AE68" s="42" t="n"/>
      <c r="AF68" s="44">
        <f>IFERROR(IF(OR(A68="",AD68=""),"",AD68-AA68),"")</f>
        <v/>
      </c>
      <c r="AG68" s="45">
        <f>IFERROR(IF(A68="","",AA68/P68),"")</f>
        <v/>
      </c>
      <c r="AH68" s="24">
        <f>IFERROR(IF(A68="","",IF(AE68&lt;&gt;"","Settled",IF(AC68="","Missing Date",IF(AC68&lt;Dashboard!$B$7,"Overdue","Not Yet Due")))),"")</f>
        <v/>
      </c>
      <c r="AI68" s="24">
        <f>IFERROR(IF(A68="","",IF(OR(C68="",D68="",G68&lt;=F68,K68&gt;J68,AND(AD68&lt;&gt;"",AE68=""),AND(AD68="",AE68&lt;&gt;""),AND(AF68&lt;&gt;"",OR(AF68&gt;Dashboard!$B$6,AF68&lt;0-Dashboard!$B$6))),"Review","OK")),"")</f>
        <v/>
      </c>
      <c r="AJ68" s="22" t="n"/>
    </row>
    <row r="69">
      <c r="A69" s="22" t="n"/>
      <c r="B69" s="22" t="n"/>
      <c r="C69" s="22" t="n"/>
      <c r="D69" s="22" t="n"/>
      <c r="E69" s="42" t="n"/>
      <c r="F69" s="42" t="n"/>
      <c r="G69" s="42" t="n"/>
      <c r="H69" s="24">
        <f>IFERROR(IF(A69="","",MAX(0,G69-F69)),"")</f>
        <v/>
      </c>
      <c r="I69" s="22" t="n"/>
      <c r="J69" s="43" t="n"/>
      <c r="K69" s="43" t="n"/>
      <c r="L69" s="44">
        <f>IFERROR(IF(A69="","",MAX(0,J69-K69)),"")</f>
        <v/>
      </c>
      <c r="M69" s="43" t="n"/>
      <c r="N69" s="43" t="n"/>
      <c r="O69" s="43" t="n"/>
      <c r="P69" s="44">
        <f>IFERROR(IF(A69="","",IF(I69="Cancelled",O69+N69,L69+M69+N69+IF(I69="No-Show",O69,0))),"")</f>
        <v/>
      </c>
      <c r="Q69" s="45">
        <f>IFERROR(IF(A69="","",INDEX('Channel Terms'!$B$6:$B$105,MATCH(C69,'Channel Terms'!$A$6:$A$105,0))),"")</f>
        <v/>
      </c>
      <c r="R69" s="45">
        <f>IFERROR(IF(A69="","",INDEX('Channel Terms'!$C$6:$C$105,MATCH(C69,'Channel Terms'!$A$6:$A$105,0))),"")</f>
        <v/>
      </c>
      <c r="S69" s="24">
        <f>IFERROR(IF(A69="","",INDEX('Channel Terms'!$D$6:$D$105,MATCH(C69,'Channel Terms'!$A$6:$A$105,0))),"")</f>
        <v/>
      </c>
      <c r="T69" s="24">
        <f>IFERROR(IF(A69="","",INDEX('Channel Terms'!$E$6:$E$105,MATCH(C69,'Channel Terms'!$A$6:$A$105,0))),"")</f>
        <v/>
      </c>
      <c r="U69" s="45">
        <f>IFERROR(IF(A69="","",INDEX('Channel Terms'!$F$6:$F$105,MATCH(C69,'Channel Terms'!$A$6:$A$105,0))),"")</f>
        <v/>
      </c>
      <c r="V69" s="44">
        <f>IFERROR(IF(A69="","",INDEX('Channel Terms'!$G$6:$G$105,MATCH(C69,'Channel Terms'!$A$6:$A$105,0))),"")</f>
        <v/>
      </c>
      <c r="W69" s="24">
        <f>IFERROR(IF(A69="","",INDEX('Channel Terms'!$H$6:$H$105,MATCH(C69,'Channel Terms'!$A$6:$A$105,0))),"")</f>
        <v/>
      </c>
      <c r="X69" s="44">
        <f>IFERROR(IF(A69="","",IF(I69="Cancelled",O69,L69+IF(S69="Yes",M69,0)+IF(T69="Yes",N69,0)+IF(I69="No-Show",O69,0))),"")</f>
        <v/>
      </c>
      <c r="Y69" s="44">
        <f>IFERROR(IF(A69="","",IF(I69="Cancelled",X69*R69,X69*Q69)+V69),"")</f>
        <v/>
      </c>
      <c r="Z69" s="44">
        <f>IFERROR(IF(A69="","",P69*U69),"")</f>
        <v/>
      </c>
      <c r="AA69" s="44">
        <f>IFERROR(IF(A69="","",Y69+Z69),"")</f>
        <v/>
      </c>
      <c r="AB69" s="44">
        <f>IFERROR(IF(A69="","",P69-AA69),"")</f>
        <v/>
      </c>
      <c r="AC69" s="46">
        <f>IFERROR(IF(A69="","",G69+W69),"")</f>
        <v/>
      </c>
      <c r="AD69" s="43" t="n"/>
      <c r="AE69" s="42" t="n"/>
      <c r="AF69" s="44">
        <f>IFERROR(IF(OR(A69="",AD69=""),"",AD69-AA69),"")</f>
        <v/>
      </c>
      <c r="AG69" s="45">
        <f>IFERROR(IF(A69="","",AA69/P69),"")</f>
        <v/>
      </c>
      <c r="AH69" s="24">
        <f>IFERROR(IF(A69="","",IF(AE69&lt;&gt;"","Settled",IF(AC69="","Missing Date",IF(AC69&lt;Dashboard!$B$7,"Overdue","Not Yet Due")))),"")</f>
        <v/>
      </c>
      <c r="AI69" s="24">
        <f>IFERROR(IF(A69="","",IF(OR(C69="",D69="",G69&lt;=F69,K69&gt;J69,AND(AD69&lt;&gt;"",AE69=""),AND(AD69="",AE69&lt;&gt;""),AND(AF69&lt;&gt;"",OR(AF69&gt;Dashboard!$B$6,AF69&lt;0-Dashboard!$B$6))),"Review","OK")),"")</f>
        <v/>
      </c>
      <c r="AJ69" s="22" t="n"/>
    </row>
    <row r="70">
      <c r="A70" s="22" t="n"/>
      <c r="B70" s="22" t="n"/>
      <c r="C70" s="22" t="n"/>
      <c r="D70" s="22" t="n"/>
      <c r="E70" s="42" t="n"/>
      <c r="F70" s="42" t="n"/>
      <c r="G70" s="42" t="n"/>
      <c r="H70" s="24">
        <f>IFERROR(IF(A70="","",MAX(0,G70-F70)),"")</f>
        <v/>
      </c>
      <c r="I70" s="22" t="n"/>
      <c r="J70" s="43" t="n"/>
      <c r="K70" s="43" t="n"/>
      <c r="L70" s="44">
        <f>IFERROR(IF(A70="","",MAX(0,J70-K70)),"")</f>
        <v/>
      </c>
      <c r="M70" s="43" t="n"/>
      <c r="N70" s="43" t="n"/>
      <c r="O70" s="43" t="n"/>
      <c r="P70" s="44">
        <f>IFERROR(IF(A70="","",IF(I70="Cancelled",O70+N70,L70+M70+N70+IF(I70="No-Show",O70,0))),"")</f>
        <v/>
      </c>
      <c r="Q70" s="45">
        <f>IFERROR(IF(A70="","",INDEX('Channel Terms'!$B$6:$B$105,MATCH(C70,'Channel Terms'!$A$6:$A$105,0))),"")</f>
        <v/>
      </c>
      <c r="R70" s="45">
        <f>IFERROR(IF(A70="","",INDEX('Channel Terms'!$C$6:$C$105,MATCH(C70,'Channel Terms'!$A$6:$A$105,0))),"")</f>
        <v/>
      </c>
      <c r="S70" s="24">
        <f>IFERROR(IF(A70="","",INDEX('Channel Terms'!$D$6:$D$105,MATCH(C70,'Channel Terms'!$A$6:$A$105,0))),"")</f>
        <v/>
      </c>
      <c r="T70" s="24">
        <f>IFERROR(IF(A70="","",INDEX('Channel Terms'!$E$6:$E$105,MATCH(C70,'Channel Terms'!$A$6:$A$105,0))),"")</f>
        <v/>
      </c>
      <c r="U70" s="45">
        <f>IFERROR(IF(A70="","",INDEX('Channel Terms'!$F$6:$F$105,MATCH(C70,'Channel Terms'!$A$6:$A$105,0))),"")</f>
        <v/>
      </c>
      <c r="V70" s="44">
        <f>IFERROR(IF(A70="","",INDEX('Channel Terms'!$G$6:$G$105,MATCH(C70,'Channel Terms'!$A$6:$A$105,0))),"")</f>
        <v/>
      </c>
      <c r="W70" s="24">
        <f>IFERROR(IF(A70="","",INDEX('Channel Terms'!$H$6:$H$105,MATCH(C70,'Channel Terms'!$A$6:$A$105,0))),"")</f>
        <v/>
      </c>
      <c r="X70" s="44">
        <f>IFERROR(IF(A70="","",IF(I70="Cancelled",O70,L70+IF(S70="Yes",M70,0)+IF(T70="Yes",N70,0)+IF(I70="No-Show",O70,0))),"")</f>
        <v/>
      </c>
      <c r="Y70" s="44">
        <f>IFERROR(IF(A70="","",IF(I70="Cancelled",X70*R70,X70*Q70)+V70),"")</f>
        <v/>
      </c>
      <c r="Z70" s="44">
        <f>IFERROR(IF(A70="","",P70*U70),"")</f>
        <v/>
      </c>
      <c r="AA70" s="44">
        <f>IFERROR(IF(A70="","",Y70+Z70),"")</f>
        <v/>
      </c>
      <c r="AB70" s="44">
        <f>IFERROR(IF(A70="","",P70-AA70),"")</f>
        <v/>
      </c>
      <c r="AC70" s="46">
        <f>IFERROR(IF(A70="","",G70+W70),"")</f>
        <v/>
      </c>
      <c r="AD70" s="43" t="n"/>
      <c r="AE70" s="42" t="n"/>
      <c r="AF70" s="44">
        <f>IFERROR(IF(OR(A70="",AD70=""),"",AD70-AA70),"")</f>
        <v/>
      </c>
      <c r="AG70" s="45">
        <f>IFERROR(IF(A70="","",AA70/P70),"")</f>
        <v/>
      </c>
      <c r="AH70" s="24">
        <f>IFERROR(IF(A70="","",IF(AE70&lt;&gt;"","Settled",IF(AC70="","Missing Date",IF(AC70&lt;Dashboard!$B$7,"Overdue","Not Yet Due")))),"")</f>
        <v/>
      </c>
      <c r="AI70" s="24">
        <f>IFERROR(IF(A70="","",IF(OR(C70="",D70="",G70&lt;=F70,K70&gt;J70,AND(AD70&lt;&gt;"",AE70=""),AND(AD70="",AE70&lt;&gt;""),AND(AF70&lt;&gt;"",OR(AF70&gt;Dashboard!$B$6,AF70&lt;0-Dashboard!$B$6))),"Review","OK")),"")</f>
        <v/>
      </c>
      <c r="AJ70" s="22" t="n"/>
    </row>
    <row r="71">
      <c r="A71" s="22" t="n"/>
      <c r="B71" s="22" t="n"/>
      <c r="C71" s="22" t="n"/>
      <c r="D71" s="22" t="n"/>
      <c r="E71" s="42" t="n"/>
      <c r="F71" s="42" t="n"/>
      <c r="G71" s="42" t="n"/>
      <c r="H71" s="24">
        <f>IFERROR(IF(A71="","",MAX(0,G71-F71)),"")</f>
        <v/>
      </c>
      <c r="I71" s="22" t="n"/>
      <c r="J71" s="43" t="n"/>
      <c r="K71" s="43" t="n"/>
      <c r="L71" s="44">
        <f>IFERROR(IF(A71="","",MAX(0,J71-K71)),"")</f>
        <v/>
      </c>
      <c r="M71" s="43" t="n"/>
      <c r="N71" s="43" t="n"/>
      <c r="O71" s="43" t="n"/>
      <c r="P71" s="44">
        <f>IFERROR(IF(A71="","",IF(I71="Cancelled",O71+N71,L71+M71+N71+IF(I71="No-Show",O71,0))),"")</f>
        <v/>
      </c>
      <c r="Q71" s="45">
        <f>IFERROR(IF(A71="","",INDEX('Channel Terms'!$B$6:$B$105,MATCH(C71,'Channel Terms'!$A$6:$A$105,0))),"")</f>
        <v/>
      </c>
      <c r="R71" s="45">
        <f>IFERROR(IF(A71="","",INDEX('Channel Terms'!$C$6:$C$105,MATCH(C71,'Channel Terms'!$A$6:$A$105,0))),"")</f>
        <v/>
      </c>
      <c r="S71" s="24">
        <f>IFERROR(IF(A71="","",INDEX('Channel Terms'!$D$6:$D$105,MATCH(C71,'Channel Terms'!$A$6:$A$105,0))),"")</f>
        <v/>
      </c>
      <c r="T71" s="24">
        <f>IFERROR(IF(A71="","",INDEX('Channel Terms'!$E$6:$E$105,MATCH(C71,'Channel Terms'!$A$6:$A$105,0))),"")</f>
        <v/>
      </c>
      <c r="U71" s="45">
        <f>IFERROR(IF(A71="","",INDEX('Channel Terms'!$F$6:$F$105,MATCH(C71,'Channel Terms'!$A$6:$A$105,0))),"")</f>
        <v/>
      </c>
      <c r="V71" s="44">
        <f>IFERROR(IF(A71="","",INDEX('Channel Terms'!$G$6:$G$105,MATCH(C71,'Channel Terms'!$A$6:$A$105,0))),"")</f>
        <v/>
      </c>
      <c r="W71" s="24">
        <f>IFERROR(IF(A71="","",INDEX('Channel Terms'!$H$6:$H$105,MATCH(C71,'Channel Terms'!$A$6:$A$105,0))),"")</f>
        <v/>
      </c>
      <c r="X71" s="44">
        <f>IFERROR(IF(A71="","",IF(I71="Cancelled",O71,L71+IF(S71="Yes",M71,0)+IF(T71="Yes",N71,0)+IF(I71="No-Show",O71,0))),"")</f>
        <v/>
      </c>
      <c r="Y71" s="44">
        <f>IFERROR(IF(A71="","",IF(I71="Cancelled",X71*R71,X71*Q71)+V71),"")</f>
        <v/>
      </c>
      <c r="Z71" s="44">
        <f>IFERROR(IF(A71="","",P71*U71),"")</f>
        <v/>
      </c>
      <c r="AA71" s="44">
        <f>IFERROR(IF(A71="","",Y71+Z71),"")</f>
        <v/>
      </c>
      <c r="AB71" s="44">
        <f>IFERROR(IF(A71="","",P71-AA71),"")</f>
        <v/>
      </c>
      <c r="AC71" s="46">
        <f>IFERROR(IF(A71="","",G71+W71),"")</f>
        <v/>
      </c>
      <c r="AD71" s="43" t="n"/>
      <c r="AE71" s="42" t="n"/>
      <c r="AF71" s="44">
        <f>IFERROR(IF(OR(A71="",AD71=""),"",AD71-AA71),"")</f>
        <v/>
      </c>
      <c r="AG71" s="45">
        <f>IFERROR(IF(A71="","",AA71/P71),"")</f>
        <v/>
      </c>
      <c r="AH71" s="24">
        <f>IFERROR(IF(A71="","",IF(AE71&lt;&gt;"","Settled",IF(AC71="","Missing Date",IF(AC71&lt;Dashboard!$B$7,"Overdue","Not Yet Due")))),"")</f>
        <v/>
      </c>
      <c r="AI71" s="24">
        <f>IFERROR(IF(A71="","",IF(OR(C71="",D71="",G71&lt;=F71,K71&gt;J71,AND(AD71&lt;&gt;"",AE71=""),AND(AD71="",AE71&lt;&gt;""),AND(AF71&lt;&gt;"",OR(AF71&gt;Dashboard!$B$6,AF71&lt;0-Dashboard!$B$6))),"Review","OK")),"")</f>
        <v/>
      </c>
      <c r="AJ71" s="22" t="n"/>
    </row>
    <row r="72">
      <c r="A72" s="22" t="n"/>
      <c r="B72" s="22" t="n"/>
      <c r="C72" s="22" t="n"/>
      <c r="D72" s="22" t="n"/>
      <c r="E72" s="42" t="n"/>
      <c r="F72" s="42" t="n"/>
      <c r="G72" s="42" t="n"/>
      <c r="H72" s="24">
        <f>IFERROR(IF(A72="","",MAX(0,G72-F72)),"")</f>
        <v/>
      </c>
      <c r="I72" s="22" t="n"/>
      <c r="J72" s="43" t="n"/>
      <c r="K72" s="43" t="n"/>
      <c r="L72" s="44">
        <f>IFERROR(IF(A72="","",MAX(0,J72-K72)),"")</f>
        <v/>
      </c>
      <c r="M72" s="43" t="n"/>
      <c r="N72" s="43" t="n"/>
      <c r="O72" s="43" t="n"/>
      <c r="P72" s="44">
        <f>IFERROR(IF(A72="","",IF(I72="Cancelled",O72+N72,L72+M72+N72+IF(I72="No-Show",O72,0))),"")</f>
        <v/>
      </c>
      <c r="Q72" s="45">
        <f>IFERROR(IF(A72="","",INDEX('Channel Terms'!$B$6:$B$105,MATCH(C72,'Channel Terms'!$A$6:$A$105,0))),"")</f>
        <v/>
      </c>
      <c r="R72" s="45">
        <f>IFERROR(IF(A72="","",INDEX('Channel Terms'!$C$6:$C$105,MATCH(C72,'Channel Terms'!$A$6:$A$105,0))),"")</f>
        <v/>
      </c>
      <c r="S72" s="24">
        <f>IFERROR(IF(A72="","",INDEX('Channel Terms'!$D$6:$D$105,MATCH(C72,'Channel Terms'!$A$6:$A$105,0))),"")</f>
        <v/>
      </c>
      <c r="T72" s="24">
        <f>IFERROR(IF(A72="","",INDEX('Channel Terms'!$E$6:$E$105,MATCH(C72,'Channel Terms'!$A$6:$A$105,0))),"")</f>
        <v/>
      </c>
      <c r="U72" s="45">
        <f>IFERROR(IF(A72="","",INDEX('Channel Terms'!$F$6:$F$105,MATCH(C72,'Channel Terms'!$A$6:$A$105,0))),"")</f>
        <v/>
      </c>
      <c r="V72" s="44">
        <f>IFERROR(IF(A72="","",INDEX('Channel Terms'!$G$6:$G$105,MATCH(C72,'Channel Terms'!$A$6:$A$105,0))),"")</f>
        <v/>
      </c>
      <c r="W72" s="24">
        <f>IFERROR(IF(A72="","",INDEX('Channel Terms'!$H$6:$H$105,MATCH(C72,'Channel Terms'!$A$6:$A$105,0))),"")</f>
        <v/>
      </c>
      <c r="X72" s="44">
        <f>IFERROR(IF(A72="","",IF(I72="Cancelled",O72,L72+IF(S72="Yes",M72,0)+IF(T72="Yes",N72,0)+IF(I72="No-Show",O72,0))),"")</f>
        <v/>
      </c>
      <c r="Y72" s="44">
        <f>IFERROR(IF(A72="","",IF(I72="Cancelled",X72*R72,X72*Q72)+V72),"")</f>
        <v/>
      </c>
      <c r="Z72" s="44">
        <f>IFERROR(IF(A72="","",P72*U72),"")</f>
        <v/>
      </c>
      <c r="AA72" s="44">
        <f>IFERROR(IF(A72="","",Y72+Z72),"")</f>
        <v/>
      </c>
      <c r="AB72" s="44">
        <f>IFERROR(IF(A72="","",P72-AA72),"")</f>
        <v/>
      </c>
      <c r="AC72" s="46">
        <f>IFERROR(IF(A72="","",G72+W72),"")</f>
        <v/>
      </c>
      <c r="AD72" s="43" t="n"/>
      <c r="AE72" s="42" t="n"/>
      <c r="AF72" s="44">
        <f>IFERROR(IF(OR(A72="",AD72=""),"",AD72-AA72),"")</f>
        <v/>
      </c>
      <c r="AG72" s="45">
        <f>IFERROR(IF(A72="","",AA72/P72),"")</f>
        <v/>
      </c>
      <c r="AH72" s="24">
        <f>IFERROR(IF(A72="","",IF(AE72&lt;&gt;"","Settled",IF(AC72="","Missing Date",IF(AC72&lt;Dashboard!$B$7,"Overdue","Not Yet Due")))),"")</f>
        <v/>
      </c>
      <c r="AI72" s="24">
        <f>IFERROR(IF(A72="","",IF(OR(C72="",D72="",G72&lt;=F72,K72&gt;J72,AND(AD72&lt;&gt;"",AE72=""),AND(AD72="",AE72&lt;&gt;""),AND(AF72&lt;&gt;"",OR(AF72&gt;Dashboard!$B$6,AF72&lt;0-Dashboard!$B$6))),"Review","OK")),"")</f>
        <v/>
      </c>
      <c r="AJ72" s="22" t="n"/>
    </row>
    <row r="73">
      <c r="A73" s="22" t="n"/>
      <c r="B73" s="22" t="n"/>
      <c r="C73" s="22" t="n"/>
      <c r="D73" s="22" t="n"/>
      <c r="E73" s="42" t="n"/>
      <c r="F73" s="42" t="n"/>
      <c r="G73" s="42" t="n"/>
      <c r="H73" s="24">
        <f>IFERROR(IF(A73="","",MAX(0,G73-F73)),"")</f>
        <v/>
      </c>
      <c r="I73" s="22" t="n"/>
      <c r="J73" s="43" t="n"/>
      <c r="K73" s="43" t="n"/>
      <c r="L73" s="44">
        <f>IFERROR(IF(A73="","",MAX(0,J73-K73)),"")</f>
        <v/>
      </c>
      <c r="M73" s="43" t="n"/>
      <c r="N73" s="43" t="n"/>
      <c r="O73" s="43" t="n"/>
      <c r="P73" s="44">
        <f>IFERROR(IF(A73="","",IF(I73="Cancelled",O73+N73,L73+M73+N73+IF(I73="No-Show",O73,0))),"")</f>
        <v/>
      </c>
      <c r="Q73" s="45">
        <f>IFERROR(IF(A73="","",INDEX('Channel Terms'!$B$6:$B$105,MATCH(C73,'Channel Terms'!$A$6:$A$105,0))),"")</f>
        <v/>
      </c>
      <c r="R73" s="45">
        <f>IFERROR(IF(A73="","",INDEX('Channel Terms'!$C$6:$C$105,MATCH(C73,'Channel Terms'!$A$6:$A$105,0))),"")</f>
        <v/>
      </c>
      <c r="S73" s="24">
        <f>IFERROR(IF(A73="","",INDEX('Channel Terms'!$D$6:$D$105,MATCH(C73,'Channel Terms'!$A$6:$A$105,0))),"")</f>
        <v/>
      </c>
      <c r="T73" s="24">
        <f>IFERROR(IF(A73="","",INDEX('Channel Terms'!$E$6:$E$105,MATCH(C73,'Channel Terms'!$A$6:$A$105,0))),"")</f>
        <v/>
      </c>
      <c r="U73" s="45">
        <f>IFERROR(IF(A73="","",INDEX('Channel Terms'!$F$6:$F$105,MATCH(C73,'Channel Terms'!$A$6:$A$105,0))),"")</f>
        <v/>
      </c>
      <c r="V73" s="44">
        <f>IFERROR(IF(A73="","",INDEX('Channel Terms'!$G$6:$G$105,MATCH(C73,'Channel Terms'!$A$6:$A$105,0))),"")</f>
        <v/>
      </c>
      <c r="W73" s="24">
        <f>IFERROR(IF(A73="","",INDEX('Channel Terms'!$H$6:$H$105,MATCH(C73,'Channel Terms'!$A$6:$A$105,0))),"")</f>
        <v/>
      </c>
      <c r="X73" s="44">
        <f>IFERROR(IF(A73="","",IF(I73="Cancelled",O73,L73+IF(S73="Yes",M73,0)+IF(T73="Yes",N73,0)+IF(I73="No-Show",O73,0))),"")</f>
        <v/>
      </c>
      <c r="Y73" s="44">
        <f>IFERROR(IF(A73="","",IF(I73="Cancelled",X73*R73,X73*Q73)+V73),"")</f>
        <v/>
      </c>
      <c r="Z73" s="44">
        <f>IFERROR(IF(A73="","",P73*U73),"")</f>
        <v/>
      </c>
      <c r="AA73" s="44">
        <f>IFERROR(IF(A73="","",Y73+Z73),"")</f>
        <v/>
      </c>
      <c r="AB73" s="44">
        <f>IFERROR(IF(A73="","",P73-AA73),"")</f>
        <v/>
      </c>
      <c r="AC73" s="46">
        <f>IFERROR(IF(A73="","",G73+W73),"")</f>
        <v/>
      </c>
      <c r="AD73" s="43" t="n"/>
      <c r="AE73" s="42" t="n"/>
      <c r="AF73" s="44">
        <f>IFERROR(IF(OR(A73="",AD73=""),"",AD73-AA73),"")</f>
        <v/>
      </c>
      <c r="AG73" s="45">
        <f>IFERROR(IF(A73="","",AA73/P73),"")</f>
        <v/>
      </c>
      <c r="AH73" s="24">
        <f>IFERROR(IF(A73="","",IF(AE73&lt;&gt;"","Settled",IF(AC73="","Missing Date",IF(AC73&lt;Dashboard!$B$7,"Overdue","Not Yet Due")))),"")</f>
        <v/>
      </c>
      <c r="AI73" s="24">
        <f>IFERROR(IF(A73="","",IF(OR(C73="",D73="",G73&lt;=F73,K73&gt;J73,AND(AD73&lt;&gt;"",AE73=""),AND(AD73="",AE73&lt;&gt;""),AND(AF73&lt;&gt;"",OR(AF73&gt;Dashboard!$B$6,AF73&lt;0-Dashboard!$B$6))),"Review","OK")),"")</f>
        <v/>
      </c>
      <c r="AJ73" s="22" t="n"/>
    </row>
    <row r="74">
      <c r="A74" s="22" t="n"/>
      <c r="B74" s="22" t="n"/>
      <c r="C74" s="22" t="n"/>
      <c r="D74" s="22" t="n"/>
      <c r="E74" s="42" t="n"/>
      <c r="F74" s="42" t="n"/>
      <c r="G74" s="42" t="n"/>
      <c r="H74" s="24">
        <f>IFERROR(IF(A74="","",MAX(0,G74-F74)),"")</f>
        <v/>
      </c>
      <c r="I74" s="22" t="n"/>
      <c r="J74" s="43" t="n"/>
      <c r="K74" s="43" t="n"/>
      <c r="L74" s="44">
        <f>IFERROR(IF(A74="","",MAX(0,J74-K74)),"")</f>
        <v/>
      </c>
      <c r="M74" s="43" t="n"/>
      <c r="N74" s="43" t="n"/>
      <c r="O74" s="43" t="n"/>
      <c r="P74" s="44">
        <f>IFERROR(IF(A74="","",IF(I74="Cancelled",O74+N74,L74+M74+N74+IF(I74="No-Show",O74,0))),"")</f>
        <v/>
      </c>
      <c r="Q74" s="45">
        <f>IFERROR(IF(A74="","",INDEX('Channel Terms'!$B$6:$B$105,MATCH(C74,'Channel Terms'!$A$6:$A$105,0))),"")</f>
        <v/>
      </c>
      <c r="R74" s="45">
        <f>IFERROR(IF(A74="","",INDEX('Channel Terms'!$C$6:$C$105,MATCH(C74,'Channel Terms'!$A$6:$A$105,0))),"")</f>
        <v/>
      </c>
      <c r="S74" s="24">
        <f>IFERROR(IF(A74="","",INDEX('Channel Terms'!$D$6:$D$105,MATCH(C74,'Channel Terms'!$A$6:$A$105,0))),"")</f>
        <v/>
      </c>
      <c r="T74" s="24">
        <f>IFERROR(IF(A74="","",INDEX('Channel Terms'!$E$6:$E$105,MATCH(C74,'Channel Terms'!$A$6:$A$105,0))),"")</f>
        <v/>
      </c>
      <c r="U74" s="45">
        <f>IFERROR(IF(A74="","",INDEX('Channel Terms'!$F$6:$F$105,MATCH(C74,'Channel Terms'!$A$6:$A$105,0))),"")</f>
        <v/>
      </c>
      <c r="V74" s="44">
        <f>IFERROR(IF(A74="","",INDEX('Channel Terms'!$G$6:$G$105,MATCH(C74,'Channel Terms'!$A$6:$A$105,0))),"")</f>
        <v/>
      </c>
      <c r="W74" s="24">
        <f>IFERROR(IF(A74="","",INDEX('Channel Terms'!$H$6:$H$105,MATCH(C74,'Channel Terms'!$A$6:$A$105,0))),"")</f>
        <v/>
      </c>
      <c r="X74" s="44">
        <f>IFERROR(IF(A74="","",IF(I74="Cancelled",O74,L74+IF(S74="Yes",M74,0)+IF(T74="Yes",N74,0)+IF(I74="No-Show",O74,0))),"")</f>
        <v/>
      </c>
      <c r="Y74" s="44">
        <f>IFERROR(IF(A74="","",IF(I74="Cancelled",X74*R74,X74*Q74)+V74),"")</f>
        <v/>
      </c>
      <c r="Z74" s="44">
        <f>IFERROR(IF(A74="","",P74*U74),"")</f>
        <v/>
      </c>
      <c r="AA74" s="44">
        <f>IFERROR(IF(A74="","",Y74+Z74),"")</f>
        <v/>
      </c>
      <c r="AB74" s="44">
        <f>IFERROR(IF(A74="","",P74-AA74),"")</f>
        <v/>
      </c>
      <c r="AC74" s="46">
        <f>IFERROR(IF(A74="","",G74+W74),"")</f>
        <v/>
      </c>
      <c r="AD74" s="43" t="n"/>
      <c r="AE74" s="42" t="n"/>
      <c r="AF74" s="44">
        <f>IFERROR(IF(OR(A74="",AD74=""),"",AD74-AA74),"")</f>
        <v/>
      </c>
      <c r="AG74" s="45">
        <f>IFERROR(IF(A74="","",AA74/P74),"")</f>
        <v/>
      </c>
      <c r="AH74" s="24">
        <f>IFERROR(IF(A74="","",IF(AE74&lt;&gt;"","Settled",IF(AC74="","Missing Date",IF(AC74&lt;Dashboard!$B$7,"Overdue","Not Yet Due")))),"")</f>
        <v/>
      </c>
      <c r="AI74" s="24">
        <f>IFERROR(IF(A74="","",IF(OR(C74="",D74="",G74&lt;=F74,K74&gt;J74,AND(AD74&lt;&gt;"",AE74=""),AND(AD74="",AE74&lt;&gt;""),AND(AF74&lt;&gt;"",OR(AF74&gt;Dashboard!$B$6,AF74&lt;0-Dashboard!$B$6))),"Review","OK")),"")</f>
        <v/>
      </c>
      <c r="AJ74" s="22" t="n"/>
    </row>
    <row r="75">
      <c r="A75" s="22" t="n"/>
      <c r="B75" s="22" t="n"/>
      <c r="C75" s="22" t="n"/>
      <c r="D75" s="22" t="n"/>
      <c r="E75" s="42" t="n"/>
      <c r="F75" s="42" t="n"/>
      <c r="G75" s="42" t="n"/>
      <c r="H75" s="24">
        <f>IFERROR(IF(A75="","",MAX(0,G75-F75)),"")</f>
        <v/>
      </c>
      <c r="I75" s="22" t="n"/>
      <c r="J75" s="43" t="n"/>
      <c r="K75" s="43" t="n"/>
      <c r="L75" s="44">
        <f>IFERROR(IF(A75="","",MAX(0,J75-K75)),"")</f>
        <v/>
      </c>
      <c r="M75" s="43" t="n"/>
      <c r="N75" s="43" t="n"/>
      <c r="O75" s="43" t="n"/>
      <c r="P75" s="44">
        <f>IFERROR(IF(A75="","",IF(I75="Cancelled",O75+N75,L75+M75+N75+IF(I75="No-Show",O75,0))),"")</f>
        <v/>
      </c>
      <c r="Q75" s="45">
        <f>IFERROR(IF(A75="","",INDEX('Channel Terms'!$B$6:$B$105,MATCH(C75,'Channel Terms'!$A$6:$A$105,0))),"")</f>
        <v/>
      </c>
      <c r="R75" s="45">
        <f>IFERROR(IF(A75="","",INDEX('Channel Terms'!$C$6:$C$105,MATCH(C75,'Channel Terms'!$A$6:$A$105,0))),"")</f>
        <v/>
      </c>
      <c r="S75" s="24">
        <f>IFERROR(IF(A75="","",INDEX('Channel Terms'!$D$6:$D$105,MATCH(C75,'Channel Terms'!$A$6:$A$105,0))),"")</f>
        <v/>
      </c>
      <c r="T75" s="24">
        <f>IFERROR(IF(A75="","",INDEX('Channel Terms'!$E$6:$E$105,MATCH(C75,'Channel Terms'!$A$6:$A$105,0))),"")</f>
        <v/>
      </c>
      <c r="U75" s="45">
        <f>IFERROR(IF(A75="","",INDEX('Channel Terms'!$F$6:$F$105,MATCH(C75,'Channel Terms'!$A$6:$A$105,0))),"")</f>
        <v/>
      </c>
      <c r="V75" s="44">
        <f>IFERROR(IF(A75="","",INDEX('Channel Terms'!$G$6:$G$105,MATCH(C75,'Channel Terms'!$A$6:$A$105,0))),"")</f>
        <v/>
      </c>
      <c r="W75" s="24">
        <f>IFERROR(IF(A75="","",INDEX('Channel Terms'!$H$6:$H$105,MATCH(C75,'Channel Terms'!$A$6:$A$105,0))),"")</f>
        <v/>
      </c>
      <c r="X75" s="44">
        <f>IFERROR(IF(A75="","",IF(I75="Cancelled",O75,L75+IF(S75="Yes",M75,0)+IF(T75="Yes",N75,0)+IF(I75="No-Show",O75,0))),"")</f>
        <v/>
      </c>
      <c r="Y75" s="44">
        <f>IFERROR(IF(A75="","",IF(I75="Cancelled",X75*R75,X75*Q75)+V75),"")</f>
        <v/>
      </c>
      <c r="Z75" s="44">
        <f>IFERROR(IF(A75="","",P75*U75),"")</f>
        <v/>
      </c>
      <c r="AA75" s="44">
        <f>IFERROR(IF(A75="","",Y75+Z75),"")</f>
        <v/>
      </c>
      <c r="AB75" s="44">
        <f>IFERROR(IF(A75="","",P75-AA75),"")</f>
        <v/>
      </c>
      <c r="AC75" s="46">
        <f>IFERROR(IF(A75="","",G75+W75),"")</f>
        <v/>
      </c>
      <c r="AD75" s="43" t="n"/>
      <c r="AE75" s="42" t="n"/>
      <c r="AF75" s="44">
        <f>IFERROR(IF(OR(A75="",AD75=""),"",AD75-AA75),"")</f>
        <v/>
      </c>
      <c r="AG75" s="45">
        <f>IFERROR(IF(A75="","",AA75/P75),"")</f>
        <v/>
      </c>
      <c r="AH75" s="24">
        <f>IFERROR(IF(A75="","",IF(AE75&lt;&gt;"","Settled",IF(AC75="","Missing Date",IF(AC75&lt;Dashboard!$B$7,"Overdue","Not Yet Due")))),"")</f>
        <v/>
      </c>
      <c r="AI75" s="24">
        <f>IFERROR(IF(A75="","",IF(OR(C75="",D75="",G75&lt;=F75,K75&gt;J75,AND(AD75&lt;&gt;"",AE75=""),AND(AD75="",AE75&lt;&gt;""),AND(AF75&lt;&gt;"",OR(AF75&gt;Dashboard!$B$6,AF75&lt;0-Dashboard!$B$6))),"Review","OK")),"")</f>
        <v/>
      </c>
      <c r="AJ75" s="22" t="n"/>
    </row>
    <row r="76">
      <c r="A76" s="22" t="n"/>
      <c r="B76" s="22" t="n"/>
      <c r="C76" s="22" t="n"/>
      <c r="D76" s="22" t="n"/>
      <c r="E76" s="42" t="n"/>
      <c r="F76" s="42" t="n"/>
      <c r="G76" s="42" t="n"/>
      <c r="H76" s="24">
        <f>IFERROR(IF(A76="","",MAX(0,G76-F76)),"")</f>
        <v/>
      </c>
      <c r="I76" s="22" t="n"/>
      <c r="J76" s="43" t="n"/>
      <c r="K76" s="43" t="n"/>
      <c r="L76" s="44">
        <f>IFERROR(IF(A76="","",MAX(0,J76-K76)),"")</f>
        <v/>
      </c>
      <c r="M76" s="43" t="n"/>
      <c r="N76" s="43" t="n"/>
      <c r="O76" s="43" t="n"/>
      <c r="P76" s="44">
        <f>IFERROR(IF(A76="","",IF(I76="Cancelled",O76+N76,L76+M76+N76+IF(I76="No-Show",O76,0))),"")</f>
        <v/>
      </c>
      <c r="Q76" s="45">
        <f>IFERROR(IF(A76="","",INDEX('Channel Terms'!$B$6:$B$105,MATCH(C76,'Channel Terms'!$A$6:$A$105,0))),"")</f>
        <v/>
      </c>
      <c r="R76" s="45">
        <f>IFERROR(IF(A76="","",INDEX('Channel Terms'!$C$6:$C$105,MATCH(C76,'Channel Terms'!$A$6:$A$105,0))),"")</f>
        <v/>
      </c>
      <c r="S76" s="24">
        <f>IFERROR(IF(A76="","",INDEX('Channel Terms'!$D$6:$D$105,MATCH(C76,'Channel Terms'!$A$6:$A$105,0))),"")</f>
        <v/>
      </c>
      <c r="T76" s="24">
        <f>IFERROR(IF(A76="","",INDEX('Channel Terms'!$E$6:$E$105,MATCH(C76,'Channel Terms'!$A$6:$A$105,0))),"")</f>
        <v/>
      </c>
      <c r="U76" s="45">
        <f>IFERROR(IF(A76="","",INDEX('Channel Terms'!$F$6:$F$105,MATCH(C76,'Channel Terms'!$A$6:$A$105,0))),"")</f>
        <v/>
      </c>
      <c r="V76" s="44">
        <f>IFERROR(IF(A76="","",INDEX('Channel Terms'!$G$6:$G$105,MATCH(C76,'Channel Terms'!$A$6:$A$105,0))),"")</f>
        <v/>
      </c>
      <c r="W76" s="24">
        <f>IFERROR(IF(A76="","",INDEX('Channel Terms'!$H$6:$H$105,MATCH(C76,'Channel Terms'!$A$6:$A$105,0))),"")</f>
        <v/>
      </c>
      <c r="X76" s="44">
        <f>IFERROR(IF(A76="","",IF(I76="Cancelled",O76,L76+IF(S76="Yes",M76,0)+IF(T76="Yes",N76,0)+IF(I76="No-Show",O76,0))),"")</f>
        <v/>
      </c>
      <c r="Y76" s="44">
        <f>IFERROR(IF(A76="","",IF(I76="Cancelled",X76*R76,X76*Q76)+V76),"")</f>
        <v/>
      </c>
      <c r="Z76" s="44">
        <f>IFERROR(IF(A76="","",P76*U76),"")</f>
        <v/>
      </c>
      <c r="AA76" s="44">
        <f>IFERROR(IF(A76="","",Y76+Z76),"")</f>
        <v/>
      </c>
      <c r="AB76" s="44">
        <f>IFERROR(IF(A76="","",P76-AA76),"")</f>
        <v/>
      </c>
      <c r="AC76" s="46">
        <f>IFERROR(IF(A76="","",G76+W76),"")</f>
        <v/>
      </c>
      <c r="AD76" s="43" t="n"/>
      <c r="AE76" s="42" t="n"/>
      <c r="AF76" s="44">
        <f>IFERROR(IF(OR(A76="",AD76=""),"",AD76-AA76),"")</f>
        <v/>
      </c>
      <c r="AG76" s="45">
        <f>IFERROR(IF(A76="","",AA76/P76),"")</f>
        <v/>
      </c>
      <c r="AH76" s="24">
        <f>IFERROR(IF(A76="","",IF(AE76&lt;&gt;"","Settled",IF(AC76="","Missing Date",IF(AC76&lt;Dashboard!$B$7,"Overdue","Not Yet Due")))),"")</f>
        <v/>
      </c>
      <c r="AI76" s="24">
        <f>IFERROR(IF(A76="","",IF(OR(C76="",D76="",G76&lt;=F76,K76&gt;J76,AND(AD76&lt;&gt;"",AE76=""),AND(AD76="",AE76&lt;&gt;""),AND(AF76&lt;&gt;"",OR(AF76&gt;Dashboard!$B$6,AF76&lt;0-Dashboard!$B$6))),"Review","OK")),"")</f>
        <v/>
      </c>
      <c r="AJ76" s="22" t="n"/>
    </row>
    <row r="77">
      <c r="A77" s="22" t="n"/>
      <c r="B77" s="22" t="n"/>
      <c r="C77" s="22" t="n"/>
      <c r="D77" s="22" t="n"/>
      <c r="E77" s="42" t="n"/>
      <c r="F77" s="42" t="n"/>
      <c r="G77" s="42" t="n"/>
      <c r="H77" s="24">
        <f>IFERROR(IF(A77="","",MAX(0,G77-F77)),"")</f>
        <v/>
      </c>
      <c r="I77" s="22" t="n"/>
      <c r="J77" s="43" t="n"/>
      <c r="K77" s="43" t="n"/>
      <c r="L77" s="44">
        <f>IFERROR(IF(A77="","",MAX(0,J77-K77)),"")</f>
        <v/>
      </c>
      <c r="M77" s="43" t="n"/>
      <c r="N77" s="43" t="n"/>
      <c r="O77" s="43" t="n"/>
      <c r="P77" s="44">
        <f>IFERROR(IF(A77="","",IF(I77="Cancelled",O77+N77,L77+M77+N77+IF(I77="No-Show",O77,0))),"")</f>
        <v/>
      </c>
      <c r="Q77" s="45">
        <f>IFERROR(IF(A77="","",INDEX('Channel Terms'!$B$6:$B$105,MATCH(C77,'Channel Terms'!$A$6:$A$105,0))),"")</f>
        <v/>
      </c>
      <c r="R77" s="45">
        <f>IFERROR(IF(A77="","",INDEX('Channel Terms'!$C$6:$C$105,MATCH(C77,'Channel Terms'!$A$6:$A$105,0))),"")</f>
        <v/>
      </c>
      <c r="S77" s="24">
        <f>IFERROR(IF(A77="","",INDEX('Channel Terms'!$D$6:$D$105,MATCH(C77,'Channel Terms'!$A$6:$A$105,0))),"")</f>
        <v/>
      </c>
      <c r="T77" s="24">
        <f>IFERROR(IF(A77="","",INDEX('Channel Terms'!$E$6:$E$105,MATCH(C77,'Channel Terms'!$A$6:$A$105,0))),"")</f>
        <v/>
      </c>
      <c r="U77" s="45">
        <f>IFERROR(IF(A77="","",INDEX('Channel Terms'!$F$6:$F$105,MATCH(C77,'Channel Terms'!$A$6:$A$105,0))),"")</f>
        <v/>
      </c>
      <c r="V77" s="44">
        <f>IFERROR(IF(A77="","",INDEX('Channel Terms'!$G$6:$G$105,MATCH(C77,'Channel Terms'!$A$6:$A$105,0))),"")</f>
        <v/>
      </c>
      <c r="W77" s="24">
        <f>IFERROR(IF(A77="","",INDEX('Channel Terms'!$H$6:$H$105,MATCH(C77,'Channel Terms'!$A$6:$A$105,0))),"")</f>
        <v/>
      </c>
      <c r="X77" s="44">
        <f>IFERROR(IF(A77="","",IF(I77="Cancelled",O77,L77+IF(S77="Yes",M77,0)+IF(T77="Yes",N77,0)+IF(I77="No-Show",O77,0))),"")</f>
        <v/>
      </c>
      <c r="Y77" s="44">
        <f>IFERROR(IF(A77="","",IF(I77="Cancelled",X77*R77,X77*Q77)+V77),"")</f>
        <v/>
      </c>
      <c r="Z77" s="44">
        <f>IFERROR(IF(A77="","",P77*U77),"")</f>
        <v/>
      </c>
      <c r="AA77" s="44">
        <f>IFERROR(IF(A77="","",Y77+Z77),"")</f>
        <v/>
      </c>
      <c r="AB77" s="44">
        <f>IFERROR(IF(A77="","",P77-AA77),"")</f>
        <v/>
      </c>
      <c r="AC77" s="46">
        <f>IFERROR(IF(A77="","",G77+W77),"")</f>
        <v/>
      </c>
      <c r="AD77" s="43" t="n"/>
      <c r="AE77" s="42" t="n"/>
      <c r="AF77" s="44">
        <f>IFERROR(IF(OR(A77="",AD77=""),"",AD77-AA77),"")</f>
        <v/>
      </c>
      <c r="AG77" s="45">
        <f>IFERROR(IF(A77="","",AA77/P77),"")</f>
        <v/>
      </c>
      <c r="AH77" s="24">
        <f>IFERROR(IF(A77="","",IF(AE77&lt;&gt;"","Settled",IF(AC77="","Missing Date",IF(AC77&lt;Dashboard!$B$7,"Overdue","Not Yet Due")))),"")</f>
        <v/>
      </c>
      <c r="AI77" s="24">
        <f>IFERROR(IF(A77="","",IF(OR(C77="",D77="",G77&lt;=F77,K77&gt;J77,AND(AD77&lt;&gt;"",AE77=""),AND(AD77="",AE77&lt;&gt;""),AND(AF77&lt;&gt;"",OR(AF77&gt;Dashboard!$B$6,AF77&lt;0-Dashboard!$B$6))),"Review","OK")),"")</f>
        <v/>
      </c>
      <c r="AJ77" s="22" t="n"/>
    </row>
    <row r="78">
      <c r="A78" s="22" t="n"/>
      <c r="B78" s="22" t="n"/>
      <c r="C78" s="22" t="n"/>
      <c r="D78" s="22" t="n"/>
      <c r="E78" s="42" t="n"/>
      <c r="F78" s="42" t="n"/>
      <c r="G78" s="42" t="n"/>
      <c r="H78" s="24">
        <f>IFERROR(IF(A78="","",MAX(0,G78-F78)),"")</f>
        <v/>
      </c>
      <c r="I78" s="22" t="n"/>
      <c r="J78" s="43" t="n"/>
      <c r="K78" s="43" t="n"/>
      <c r="L78" s="44">
        <f>IFERROR(IF(A78="","",MAX(0,J78-K78)),"")</f>
        <v/>
      </c>
      <c r="M78" s="43" t="n"/>
      <c r="N78" s="43" t="n"/>
      <c r="O78" s="43" t="n"/>
      <c r="P78" s="44">
        <f>IFERROR(IF(A78="","",IF(I78="Cancelled",O78+N78,L78+M78+N78+IF(I78="No-Show",O78,0))),"")</f>
        <v/>
      </c>
      <c r="Q78" s="45">
        <f>IFERROR(IF(A78="","",INDEX('Channel Terms'!$B$6:$B$105,MATCH(C78,'Channel Terms'!$A$6:$A$105,0))),"")</f>
        <v/>
      </c>
      <c r="R78" s="45">
        <f>IFERROR(IF(A78="","",INDEX('Channel Terms'!$C$6:$C$105,MATCH(C78,'Channel Terms'!$A$6:$A$105,0))),"")</f>
        <v/>
      </c>
      <c r="S78" s="24">
        <f>IFERROR(IF(A78="","",INDEX('Channel Terms'!$D$6:$D$105,MATCH(C78,'Channel Terms'!$A$6:$A$105,0))),"")</f>
        <v/>
      </c>
      <c r="T78" s="24">
        <f>IFERROR(IF(A78="","",INDEX('Channel Terms'!$E$6:$E$105,MATCH(C78,'Channel Terms'!$A$6:$A$105,0))),"")</f>
        <v/>
      </c>
      <c r="U78" s="45">
        <f>IFERROR(IF(A78="","",INDEX('Channel Terms'!$F$6:$F$105,MATCH(C78,'Channel Terms'!$A$6:$A$105,0))),"")</f>
        <v/>
      </c>
      <c r="V78" s="44">
        <f>IFERROR(IF(A78="","",INDEX('Channel Terms'!$G$6:$G$105,MATCH(C78,'Channel Terms'!$A$6:$A$105,0))),"")</f>
        <v/>
      </c>
      <c r="W78" s="24">
        <f>IFERROR(IF(A78="","",INDEX('Channel Terms'!$H$6:$H$105,MATCH(C78,'Channel Terms'!$A$6:$A$105,0))),"")</f>
        <v/>
      </c>
      <c r="X78" s="44">
        <f>IFERROR(IF(A78="","",IF(I78="Cancelled",O78,L78+IF(S78="Yes",M78,0)+IF(T78="Yes",N78,0)+IF(I78="No-Show",O78,0))),"")</f>
        <v/>
      </c>
      <c r="Y78" s="44">
        <f>IFERROR(IF(A78="","",IF(I78="Cancelled",X78*R78,X78*Q78)+V78),"")</f>
        <v/>
      </c>
      <c r="Z78" s="44">
        <f>IFERROR(IF(A78="","",P78*U78),"")</f>
        <v/>
      </c>
      <c r="AA78" s="44">
        <f>IFERROR(IF(A78="","",Y78+Z78),"")</f>
        <v/>
      </c>
      <c r="AB78" s="44">
        <f>IFERROR(IF(A78="","",P78-AA78),"")</f>
        <v/>
      </c>
      <c r="AC78" s="46">
        <f>IFERROR(IF(A78="","",G78+W78),"")</f>
        <v/>
      </c>
      <c r="AD78" s="43" t="n"/>
      <c r="AE78" s="42" t="n"/>
      <c r="AF78" s="44">
        <f>IFERROR(IF(OR(A78="",AD78=""),"",AD78-AA78),"")</f>
        <v/>
      </c>
      <c r="AG78" s="45">
        <f>IFERROR(IF(A78="","",AA78/P78),"")</f>
        <v/>
      </c>
      <c r="AH78" s="24">
        <f>IFERROR(IF(A78="","",IF(AE78&lt;&gt;"","Settled",IF(AC78="","Missing Date",IF(AC78&lt;Dashboard!$B$7,"Overdue","Not Yet Due")))),"")</f>
        <v/>
      </c>
      <c r="AI78" s="24">
        <f>IFERROR(IF(A78="","",IF(OR(C78="",D78="",G78&lt;=F78,K78&gt;J78,AND(AD78&lt;&gt;"",AE78=""),AND(AD78="",AE78&lt;&gt;""),AND(AF78&lt;&gt;"",OR(AF78&gt;Dashboard!$B$6,AF78&lt;0-Dashboard!$B$6))),"Review","OK")),"")</f>
        <v/>
      </c>
      <c r="AJ78" s="22" t="n"/>
    </row>
    <row r="79">
      <c r="A79" s="22" t="n"/>
      <c r="B79" s="22" t="n"/>
      <c r="C79" s="22" t="n"/>
      <c r="D79" s="22" t="n"/>
      <c r="E79" s="42" t="n"/>
      <c r="F79" s="42" t="n"/>
      <c r="G79" s="42" t="n"/>
      <c r="H79" s="24">
        <f>IFERROR(IF(A79="","",MAX(0,G79-F79)),"")</f>
        <v/>
      </c>
      <c r="I79" s="22" t="n"/>
      <c r="J79" s="43" t="n"/>
      <c r="K79" s="43" t="n"/>
      <c r="L79" s="44">
        <f>IFERROR(IF(A79="","",MAX(0,J79-K79)),"")</f>
        <v/>
      </c>
      <c r="M79" s="43" t="n"/>
      <c r="N79" s="43" t="n"/>
      <c r="O79" s="43" t="n"/>
      <c r="P79" s="44">
        <f>IFERROR(IF(A79="","",IF(I79="Cancelled",O79+N79,L79+M79+N79+IF(I79="No-Show",O79,0))),"")</f>
        <v/>
      </c>
      <c r="Q79" s="45">
        <f>IFERROR(IF(A79="","",INDEX('Channel Terms'!$B$6:$B$105,MATCH(C79,'Channel Terms'!$A$6:$A$105,0))),"")</f>
        <v/>
      </c>
      <c r="R79" s="45">
        <f>IFERROR(IF(A79="","",INDEX('Channel Terms'!$C$6:$C$105,MATCH(C79,'Channel Terms'!$A$6:$A$105,0))),"")</f>
        <v/>
      </c>
      <c r="S79" s="24">
        <f>IFERROR(IF(A79="","",INDEX('Channel Terms'!$D$6:$D$105,MATCH(C79,'Channel Terms'!$A$6:$A$105,0))),"")</f>
        <v/>
      </c>
      <c r="T79" s="24">
        <f>IFERROR(IF(A79="","",INDEX('Channel Terms'!$E$6:$E$105,MATCH(C79,'Channel Terms'!$A$6:$A$105,0))),"")</f>
        <v/>
      </c>
      <c r="U79" s="45">
        <f>IFERROR(IF(A79="","",INDEX('Channel Terms'!$F$6:$F$105,MATCH(C79,'Channel Terms'!$A$6:$A$105,0))),"")</f>
        <v/>
      </c>
      <c r="V79" s="44">
        <f>IFERROR(IF(A79="","",INDEX('Channel Terms'!$G$6:$G$105,MATCH(C79,'Channel Terms'!$A$6:$A$105,0))),"")</f>
        <v/>
      </c>
      <c r="W79" s="24">
        <f>IFERROR(IF(A79="","",INDEX('Channel Terms'!$H$6:$H$105,MATCH(C79,'Channel Terms'!$A$6:$A$105,0))),"")</f>
        <v/>
      </c>
      <c r="X79" s="44">
        <f>IFERROR(IF(A79="","",IF(I79="Cancelled",O79,L79+IF(S79="Yes",M79,0)+IF(T79="Yes",N79,0)+IF(I79="No-Show",O79,0))),"")</f>
        <v/>
      </c>
      <c r="Y79" s="44">
        <f>IFERROR(IF(A79="","",IF(I79="Cancelled",X79*R79,X79*Q79)+V79),"")</f>
        <v/>
      </c>
      <c r="Z79" s="44">
        <f>IFERROR(IF(A79="","",P79*U79),"")</f>
        <v/>
      </c>
      <c r="AA79" s="44">
        <f>IFERROR(IF(A79="","",Y79+Z79),"")</f>
        <v/>
      </c>
      <c r="AB79" s="44">
        <f>IFERROR(IF(A79="","",P79-AA79),"")</f>
        <v/>
      </c>
      <c r="AC79" s="46">
        <f>IFERROR(IF(A79="","",G79+W79),"")</f>
        <v/>
      </c>
      <c r="AD79" s="43" t="n"/>
      <c r="AE79" s="42" t="n"/>
      <c r="AF79" s="44">
        <f>IFERROR(IF(OR(A79="",AD79=""),"",AD79-AA79),"")</f>
        <v/>
      </c>
      <c r="AG79" s="45">
        <f>IFERROR(IF(A79="","",AA79/P79),"")</f>
        <v/>
      </c>
      <c r="AH79" s="24">
        <f>IFERROR(IF(A79="","",IF(AE79&lt;&gt;"","Settled",IF(AC79="","Missing Date",IF(AC79&lt;Dashboard!$B$7,"Overdue","Not Yet Due")))),"")</f>
        <v/>
      </c>
      <c r="AI79" s="24">
        <f>IFERROR(IF(A79="","",IF(OR(C79="",D79="",G79&lt;=F79,K79&gt;J79,AND(AD79&lt;&gt;"",AE79=""),AND(AD79="",AE79&lt;&gt;""),AND(AF79&lt;&gt;"",OR(AF79&gt;Dashboard!$B$6,AF79&lt;0-Dashboard!$B$6))),"Review","OK")),"")</f>
        <v/>
      </c>
      <c r="AJ79" s="22" t="n"/>
    </row>
    <row r="80">
      <c r="A80" s="22" t="n"/>
      <c r="B80" s="22" t="n"/>
      <c r="C80" s="22" t="n"/>
      <c r="D80" s="22" t="n"/>
      <c r="E80" s="42" t="n"/>
      <c r="F80" s="42" t="n"/>
      <c r="G80" s="42" t="n"/>
      <c r="H80" s="24">
        <f>IFERROR(IF(A80="","",MAX(0,G80-F80)),"")</f>
        <v/>
      </c>
      <c r="I80" s="22" t="n"/>
      <c r="J80" s="43" t="n"/>
      <c r="K80" s="43" t="n"/>
      <c r="L80" s="44">
        <f>IFERROR(IF(A80="","",MAX(0,J80-K80)),"")</f>
        <v/>
      </c>
      <c r="M80" s="43" t="n"/>
      <c r="N80" s="43" t="n"/>
      <c r="O80" s="43" t="n"/>
      <c r="P80" s="44">
        <f>IFERROR(IF(A80="","",IF(I80="Cancelled",O80+N80,L80+M80+N80+IF(I80="No-Show",O80,0))),"")</f>
        <v/>
      </c>
      <c r="Q80" s="45">
        <f>IFERROR(IF(A80="","",INDEX('Channel Terms'!$B$6:$B$105,MATCH(C80,'Channel Terms'!$A$6:$A$105,0))),"")</f>
        <v/>
      </c>
      <c r="R80" s="45">
        <f>IFERROR(IF(A80="","",INDEX('Channel Terms'!$C$6:$C$105,MATCH(C80,'Channel Terms'!$A$6:$A$105,0))),"")</f>
        <v/>
      </c>
      <c r="S80" s="24">
        <f>IFERROR(IF(A80="","",INDEX('Channel Terms'!$D$6:$D$105,MATCH(C80,'Channel Terms'!$A$6:$A$105,0))),"")</f>
        <v/>
      </c>
      <c r="T80" s="24">
        <f>IFERROR(IF(A80="","",INDEX('Channel Terms'!$E$6:$E$105,MATCH(C80,'Channel Terms'!$A$6:$A$105,0))),"")</f>
        <v/>
      </c>
      <c r="U80" s="45">
        <f>IFERROR(IF(A80="","",INDEX('Channel Terms'!$F$6:$F$105,MATCH(C80,'Channel Terms'!$A$6:$A$105,0))),"")</f>
        <v/>
      </c>
      <c r="V80" s="44">
        <f>IFERROR(IF(A80="","",INDEX('Channel Terms'!$G$6:$G$105,MATCH(C80,'Channel Terms'!$A$6:$A$105,0))),"")</f>
        <v/>
      </c>
      <c r="W80" s="24">
        <f>IFERROR(IF(A80="","",INDEX('Channel Terms'!$H$6:$H$105,MATCH(C80,'Channel Terms'!$A$6:$A$105,0))),"")</f>
        <v/>
      </c>
      <c r="X80" s="44">
        <f>IFERROR(IF(A80="","",IF(I80="Cancelled",O80,L80+IF(S80="Yes",M80,0)+IF(T80="Yes",N80,0)+IF(I80="No-Show",O80,0))),"")</f>
        <v/>
      </c>
      <c r="Y80" s="44">
        <f>IFERROR(IF(A80="","",IF(I80="Cancelled",X80*R80,X80*Q80)+V80),"")</f>
        <v/>
      </c>
      <c r="Z80" s="44">
        <f>IFERROR(IF(A80="","",P80*U80),"")</f>
        <v/>
      </c>
      <c r="AA80" s="44">
        <f>IFERROR(IF(A80="","",Y80+Z80),"")</f>
        <v/>
      </c>
      <c r="AB80" s="44">
        <f>IFERROR(IF(A80="","",P80-AA80),"")</f>
        <v/>
      </c>
      <c r="AC80" s="46">
        <f>IFERROR(IF(A80="","",G80+W80),"")</f>
        <v/>
      </c>
      <c r="AD80" s="43" t="n"/>
      <c r="AE80" s="42" t="n"/>
      <c r="AF80" s="44">
        <f>IFERROR(IF(OR(A80="",AD80=""),"",AD80-AA80),"")</f>
        <v/>
      </c>
      <c r="AG80" s="45">
        <f>IFERROR(IF(A80="","",AA80/P80),"")</f>
        <v/>
      </c>
      <c r="AH80" s="24">
        <f>IFERROR(IF(A80="","",IF(AE80&lt;&gt;"","Settled",IF(AC80="","Missing Date",IF(AC80&lt;Dashboard!$B$7,"Overdue","Not Yet Due")))),"")</f>
        <v/>
      </c>
      <c r="AI80" s="24">
        <f>IFERROR(IF(A80="","",IF(OR(C80="",D80="",G80&lt;=F80,K80&gt;J80,AND(AD80&lt;&gt;"",AE80=""),AND(AD80="",AE80&lt;&gt;""),AND(AF80&lt;&gt;"",OR(AF80&gt;Dashboard!$B$6,AF80&lt;0-Dashboard!$B$6))),"Review","OK")),"")</f>
        <v/>
      </c>
      <c r="AJ80" s="22" t="n"/>
    </row>
    <row r="81">
      <c r="A81" s="22" t="n"/>
      <c r="B81" s="22" t="n"/>
      <c r="C81" s="22" t="n"/>
      <c r="D81" s="22" t="n"/>
      <c r="E81" s="42" t="n"/>
      <c r="F81" s="42" t="n"/>
      <c r="G81" s="42" t="n"/>
      <c r="H81" s="24">
        <f>IFERROR(IF(A81="","",MAX(0,G81-F81)),"")</f>
        <v/>
      </c>
      <c r="I81" s="22" t="n"/>
      <c r="J81" s="43" t="n"/>
      <c r="K81" s="43" t="n"/>
      <c r="L81" s="44">
        <f>IFERROR(IF(A81="","",MAX(0,J81-K81)),"")</f>
        <v/>
      </c>
      <c r="M81" s="43" t="n"/>
      <c r="N81" s="43" t="n"/>
      <c r="O81" s="43" t="n"/>
      <c r="P81" s="44">
        <f>IFERROR(IF(A81="","",IF(I81="Cancelled",O81+N81,L81+M81+N81+IF(I81="No-Show",O81,0))),"")</f>
        <v/>
      </c>
      <c r="Q81" s="45">
        <f>IFERROR(IF(A81="","",INDEX('Channel Terms'!$B$6:$B$105,MATCH(C81,'Channel Terms'!$A$6:$A$105,0))),"")</f>
        <v/>
      </c>
      <c r="R81" s="45">
        <f>IFERROR(IF(A81="","",INDEX('Channel Terms'!$C$6:$C$105,MATCH(C81,'Channel Terms'!$A$6:$A$105,0))),"")</f>
        <v/>
      </c>
      <c r="S81" s="24">
        <f>IFERROR(IF(A81="","",INDEX('Channel Terms'!$D$6:$D$105,MATCH(C81,'Channel Terms'!$A$6:$A$105,0))),"")</f>
        <v/>
      </c>
      <c r="T81" s="24">
        <f>IFERROR(IF(A81="","",INDEX('Channel Terms'!$E$6:$E$105,MATCH(C81,'Channel Terms'!$A$6:$A$105,0))),"")</f>
        <v/>
      </c>
      <c r="U81" s="45">
        <f>IFERROR(IF(A81="","",INDEX('Channel Terms'!$F$6:$F$105,MATCH(C81,'Channel Terms'!$A$6:$A$105,0))),"")</f>
        <v/>
      </c>
      <c r="V81" s="44">
        <f>IFERROR(IF(A81="","",INDEX('Channel Terms'!$G$6:$G$105,MATCH(C81,'Channel Terms'!$A$6:$A$105,0))),"")</f>
        <v/>
      </c>
      <c r="W81" s="24">
        <f>IFERROR(IF(A81="","",INDEX('Channel Terms'!$H$6:$H$105,MATCH(C81,'Channel Terms'!$A$6:$A$105,0))),"")</f>
        <v/>
      </c>
      <c r="X81" s="44">
        <f>IFERROR(IF(A81="","",IF(I81="Cancelled",O81,L81+IF(S81="Yes",M81,0)+IF(T81="Yes",N81,0)+IF(I81="No-Show",O81,0))),"")</f>
        <v/>
      </c>
      <c r="Y81" s="44">
        <f>IFERROR(IF(A81="","",IF(I81="Cancelled",X81*R81,X81*Q81)+V81),"")</f>
        <v/>
      </c>
      <c r="Z81" s="44">
        <f>IFERROR(IF(A81="","",P81*U81),"")</f>
        <v/>
      </c>
      <c r="AA81" s="44">
        <f>IFERROR(IF(A81="","",Y81+Z81),"")</f>
        <v/>
      </c>
      <c r="AB81" s="44">
        <f>IFERROR(IF(A81="","",P81-AA81),"")</f>
        <v/>
      </c>
      <c r="AC81" s="46">
        <f>IFERROR(IF(A81="","",G81+W81),"")</f>
        <v/>
      </c>
      <c r="AD81" s="43" t="n"/>
      <c r="AE81" s="42" t="n"/>
      <c r="AF81" s="44">
        <f>IFERROR(IF(OR(A81="",AD81=""),"",AD81-AA81),"")</f>
        <v/>
      </c>
      <c r="AG81" s="45">
        <f>IFERROR(IF(A81="","",AA81/P81),"")</f>
        <v/>
      </c>
      <c r="AH81" s="24">
        <f>IFERROR(IF(A81="","",IF(AE81&lt;&gt;"","Settled",IF(AC81="","Missing Date",IF(AC81&lt;Dashboard!$B$7,"Overdue","Not Yet Due")))),"")</f>
        <v/>
      </c>
      <c r="AI81" s="24">
        <f>IFERROR(IF(A81="","",IF(OR(C81="",D81="",G81&lt;=F81,K81&gt;J81,AND(AD81&lt;&gt;"",AE81=""),AND(AD81="",AE81&lt;&gt;""),AND(AF81&lt;&gt;"",OR(AF81&gt;Dashboard!$B$6,AF81&lt;0-Dashboard!$B$6))),"Review","OK")),"")</f>
        <v/>
      </c>
      <c r="AJ81" s="22" t="n"/>
    </row>
    <row r="82">
      <c r="A82" s="22" t="n"/>
      <c r="B82" s="22" t="n"/>
      <c r="C82" s="22" t="n"/>
      <c r="D82" s="22" t="n"/>
      <c r="E82" s="42" t="n"/>
      <c r="F82" s="42" t="n"/>
      <c r="G82" s="42" t="n"/>
      <c r="H82" s="24">
        <f>IFERROR(IF(A82="","",MAX(0,G82-F82)),"")</f>
        <v/>
      </c>
      <c r="I82" s="22" t="n"/>
      <c r="J82" s="43" t="n"/>
      <c r="K82" s="43" t="n"/>
      <c r="L82" s="44">
        <f>IFERROR(IF(A82="","",MAX(0,J82-K82)),"")</f>
        <v/>
      </c>
      <c r="M82" s="43" t="n"/>
      <c r="N82" s="43" t="n"/>
      <c r="O82" s="43" t="n"/>
      <c r="P82" s="44">
        <f>IFERROR(IF(A82="","",IF(I82="Cancelled",O82+N82,L82+M82+N82+IF(I82="No-Show",O82,0))),"")</f>
        <v/>
      </c>
      <c r="Q82" s="45">
        <f>IFERROR(IF(A82="","",INDEX('Channel Terms'!$B$6:$B$105,MATCH(C82,'Channel Terms'!$A$6:$A$105,0))),"")</f>
        <v/>
      </c>
      <c r="R82" s="45">
        <f>IFERROR(IF(A82="","",INDEX('Channel Terms'!$C$6:$C$105,MATCH(C82,'Channel Terms'!$A$6:$A$105,0))),"")</f>
        <v/>
      </c>
      <c r="S82" s="24">
        <f>IFERROR(IF(A82="","",INDEX('Channel Terms'!$D$6:$D$105,MATCH(C82,'Channel Terms'!$A$6:$A$105,0))),"")</f>
        <v/>
      </c>
      <c r="T82" s="24">
        <f>IFERROR(IF(A82="","",INDEX('Channel Terms'!$E$6:$E$105,MATCH(C82,'Channel Terms'!$A$6:$A$105,0))),"")</f>
        <v/>
      </c>
      <c r="U82" s="45">
        <f>IFERROR(IF(A82="","",INDEX('Channel Terms'!$F$6:$F$105,MATCH(C82,'Channel Terms'!$A$6:$A$105,0))),"")</f>
        <v/>
      </c>
      <c r="V82" s="44">
        <f>IFERROR(IF(A82="","",INDEX('Channel Terms'!$G$6:$G$105,MATCH(C82,'Channel Terms'!$A$6:$A$105,0))),"")</f>
        <v/>
      </c>
      <c r="W82" s="24">
        <f>IFERROR(IF(A82="","",INDEX('Channel Terms'!$H$6:$H$105,MATCH(C82,'Channel Terms'!$A$6:$A$105,0))),"")</f>
        <v/>
      </c>
      <c r="X82" s="44">
        <f>IFERROR(IF(A82="","",IF(I82="Cancelled",O82,L82+IF(S82="Yes",M82,0)+IF(T82="Yes",N82,0)+IF(I82="No-Show",O82,0))),"")</f>
        <v/>
      </c>
      <c r="Y82" s="44">
        <f>IFERROR(IF(A82="","",IF(I82="Cancelled",X82*R82,X82*Q82)+V82),"")</f>
        <v/>
      </c>
      <c r="Z82" s="44">
        <f>IFERROR(IF(A82="","",P82*U82),"")</f>
        <v/>
      </c>
      <c r="AA82" s="44">
        <f>IFERROR(IF(A82="","",Y82+Z82),"")</f>
        <v/>
      </c>
      <c r="AB82" s="44">
        <f>IFERROR(IF(A82="","",P82-AA82),"")</f>
        <v/>
      </c>
      <c r="AC82" s="46">
        <f>IFERROR(IF(A82="","",G82+W82),"")</f>
        <v/>
      </c>
      <c r="AD82" s="43" t="n"/>
      <c r="AE82" s="42" t="n"/>
      <c r="AF82" s="44">
        <f>IFERROR(IF(OR(A82="",AD82=""),"",AD82-AA82),"")</f>
        <v/>
      </c>
      <c r="AG82" s="45">
        <f>IFERROR(IF(A82="","",AA82/P82),"")</f>
        <v/>
      </c>
      <c r="AH82" s="24">
        <f>IFERROR(IF(A82="","",IF(AE82&lt;&gt;"","Settled",IF(AC82="","Missing Date",IF(AC82&lt;Dashboard!$B$7,"Overdue","Not Yet Due")))),"")</f>
        <v/>
      </c>
      <c r="AI82" s="24">
        <f>IFERROR(IF(A82="","",IF(OR(C82="",D82="",G82&lt;=F82,K82&gt;J82,AND(AD82&lt;&gt;"",AE82=""),AND(AD82="",AE82&lt;&gt;""),AND(AF82&lt;&gt;"",OR(AF82&gt;Dashboard!$B$6,AF82&lt;0-Dashboard!$B$6))),"Review","OK")),"")</f>
        <v/>
      </c>
      <c r="AJ82" s="22" t="n"/>
    </row>
    <row r="83">
      <c r="A83" s="22" t="n"/>
      <c r="B83" s="22" t="n"/>
      <c r="C83" s="22" t="n"/>
      <c r="D83" s="22" t="n"/>
      <c r="E83" s="42" t="n"/>
      <c r="F83" s="42" t="n"/>
      <c r="G83" s="42" t="n"/>
      <c r="H83" s="24">
        <f>IFERROR(IF(A83="","",MAX(0,G83-F83)),"")</f>
        <v/>
      </c>
      <c r="I83" s="22" t="n"/>
      <c r="J83" s="43" t="n"/>
      <c r="K83" s="43" t="n"/>
      <c r="L83" s="44">
        <f>IFERROR(IF(A83="","",MAX(0,J83-K83)),"")</f>
        <v/>
      </c>
      <c r="M83" s="43" t="n"/>
      <c r="N83" s="43" t="n"/>
      <c r="O83" s="43" t="n"/>
      <c r="P83" s="44">
        <f>IFERROR(IF(A83="","",IF(I83="Cancelled",O83+N83,L83+M83+N83+IF(I83="No-Show",O83,0))),"")</f>
        <v/>
      </c>
      <c r="Q83" s="45">
        <f>IFERROR(IF(A83="","",INDEX('Channel Terms'!$B$6:$B$105,MATCH(C83,'Channel Terms'!$A$6:$A$105,0))),"")</f>
        <v/>
      </c>
      <c r="R83" s="45">
        <f>IFERROR(IF(A83="","",INDEX('Channel Terms'!$C$6:$C$105,MATCH(C83,'Channel Terms'!$A$6:$A$105,0))),"")</f>
        <v/>
      </c>
      <c r="S83" s="24">
        <f>IFERROR(IF(A83="","",INDEX('Channel Terms'!$D$6:$D$105,MATCH(C83,'Channel Terms'!$A$6:$A$105,0))),"")</f>
        <v/>
      </c>
      <c r="T83" s="24">
        <f>IFERROR(IF(A83="","",INDEX('Channel Terms'!$E$6:$E$105,MATCH(C83,'Channel Terms'!$A$6:$A$105,0))),"")</f>
        <v/>
      </c>
      <c r="U83" s="45">
        <f>IFERROR(IF(A83="","",INDEX('Channel Terms'!$F$6:$F$105,MATCH(C83,'Channel Terms'!$A$6:$A$105,0))),"")</f>
        <v/>
      </c>
      <c r="V83" s="44">
        <f>IFERROR(IF(A83="","",INDEX('Channel Terms'!$G$6:$G$105,MATCH(C83,'Channel Terms'!$A$6:$A$105,0))),"")</f>
        <v/>
      </c>
      <c r="W83" s="24">
        <f>IFERROR(IF(A83="","",INDEX('Channel Terms'!$H$6:$H$105,MATCH(C83,'Channel Terms'!$A$6:$A$105,0))),"")</f>
        <v/>
      </c>
      <c r="X83" s="44">
        <f>IFERROR(IF(A83="","",IF(I83="Cancelled",O83,L83+IF(S83="Yes",M83,0)+IF(T83="Yes",N83,0)+IF(I83="No-Show",O83,0))),"")</f>
        <v/>
      </c>
      <c r="Y83" s="44">
        <f>IFERROR(IF(A83="","",IF(I83="Cancelled",X83*R83,X83*Q83)+V83),"")</f>
        <v/>
      </c>
      <c r="Z83" s="44">
        <f>IFERROR(IF(A83="","",P83*U83),"")</f>
        <v/>
      </c>
      <c r="AA83" s="44">
        <f>IFERROR(IF(A83="","",Y83+Z83),"")</f>
        <v/>
      </c>
      <c r="AB83" s="44">
        <f>IFERROR(IF(A83="","",P83-AA83),"")</f>
        <v/>
      </c>
      <c r="AC83" s="46">
        <f>IFERROR(IF(A83="","",G83+W83),"")</f>
        <v/>
      </c>
      <c r="AD83" s="43" t="n"/>
      <c r="AE83" s="42" t="n"/>
      <c r="AF83" s="44">
        <f>IFERROR(IF(OR(A83="",AD83=""),"",AD83-AA83),"")</f>
        <v/>
      </c>
      <c r="AG83" s="45">
        <f>IFERROR(IF(A83="","",AA83/P83),"")</f>
        <v/>
      </c>
      <c r="AH83" s="24">
        <f>IFERROR(IF(A83="","",IF(AE83&lt;&gt;"","Settled",IF(AC83="","Missing Date",IF(AC83&lt;Dashboard!$B$7,"Overdue","Not Yet Due")))),"")</f>
        <v/>
      </c>
      <c r="AI83" s="24">
        <f>IFERROR(IF(A83="","",IF(OR(C83="",D83="",G83&lt;=F83,K83&gt;J83,AND(AD83&lt;&gt;"",AE83=""),AND(AD83="",AE83&lt;&gt;""),AND(AF83&lt;&gt;"",OR(AF83&gt;Dashboard!$B$6,AF83&lt;0-Dashboard!$B$6))),"Review","OK")),"")</f>
        <v/>
      </c>
      <c r="AJ83" s="22" t="n"/>
    </row>
    <row r="84">
      <c r="A84" s="22" t="n"/>
      <c r="B84" s="22" t="n"/>
      <c r="C84" s="22" t="n"/>
      <c r="D84" s="22" t="n"/>
      <c r="E84" s="42" t="n"/>
      <c r="F84" s="42" t="n"/>
      <c r="G84" s="42" t="n"/>
      <c r="H84" s="24">
        <f>IFERROR(IF(A84="","",MAX(0,G84-F84)),"")</f>
        <v/>
      </c>
      <c r="I84" s="22" t="n"/>
      <c r="J84" s="43" t="n"/>
      <c r="K84" s="43" t="n"/>
      <c r="L84" s="44">
        <f>IFERROR(IF(A84="","",MAX(0,J84-K84)),"")</f>
        <v/>
      </c>
      <c r="M84" s="43" t="n"/>
      <c r="N84" s="43" t="n"/>
      <c r="O84" s="43" t="n"/>
      <c r="P84" s="44">
        <f>IFERROR(IF(A84="","",IF(I84="Cancelled",O84+N84,L84+M84+N84+IF(I84="No-Show",O84,0))),"")</f>
        <v/>
      </c>
      <c r="Q84" s="45">
        <f>IFERROR(IF(A84="","",INDEX('Channel Terms'!$B$6:$B$105,MATCH(C84,'Channel Terms'!$A$6:$A$105,0))),"")</f>
        <v/>
      </c>
      <c r="R84" s="45">
        <f>IFERROR(IF(A84="","",INDEX('Channel Terms'!$C$6:$C$105,MATCH(C84,'Channel Terms'!$A$6:$A$105,0))),"")</f>
        <v/>
      </c>
      <c r="S84" s="24">
        <f>IFERROR(IF(A84="","",INDEX('Channel Terms'!$D$6:$D$105,MATCH(C84,'Channel Terms'!$A$6:$A$105,0))),"")</f>
        <v/>
      </c>
      <c r="T84" s="24">
        <f>IFERROR(IF(A84="","",INDEX('Channel Terms'!$E$6:$E$105,MATCH(C84,'Channel Terms'!$A$6:$A$105,0))),"")</f>
        <v/>
      </c>
      <c r="U84" s="45">
        <f>IFERROR(IF(A84="","",INDEX('Channel Terms'!$F$6:$F$105,MATCH(C84,'Channel Terms'!$A$6:$A$105,0))),"")</f>
        <v/>
      </c>
      <c r="V84" s="44">
        <f>IFERROR(IF(A84="","",INDEX('Channel Terms'!$G$6:$G$105,MATCH(C84,'Channel Terms'!$A$6:$A$105,0))),"")</f>
        <v/>
      </c>
      <c r="W84" s="24">
        <f>IFERROR(IF(A84="","",INDEX('Channel Terms'!$H$6:$H$105,MATCH(C84,'Channel Terms'!$A$6:$A$105,0))),"")</f>
        <v/>
      </c>
      <c r="X84" s="44">
        <f>IFERROR(IF(A84="","",IF(I84="Cancelled",O84,L84+IF(S84="Yes",M84,0)+IF(T84="Yes",N84,0)+IF(I84="No-Show",O84,0))),"")</f>
        <v/>
      </c>
      <c r="Y84" s="44">
        <f>IFERROR(IF(A84="","",IF(I84="Cancelled",X84*R84,X84*Q84)+V84),"")</f>
        <v/>
      </c>
      <c r="Z84" s="44">
        <f>IFERROR(IF(A84="","",P84*U84),"")</f>
        <v/>
      </c>
      <c r="AA84" s="44">
        <f>IFERROR(IF(A84="","",Y84+Z84),"")</f>
        <v/>
      </c>
      <c r="AB84" s="44">
        <f>IFERROR(IF(A84="","",P84-AA84),"")</f>
        <v/>
      </c>
      <c r="AC84" s="46">
        <f>IFERROR(IF(A84="","",G84+W84),"")</f>
        <v/>
      </c>
      <c r="AD84" s="43" t="n"/>
      <c r="AE84" s="42" t="n"/>
      <c r="AF84" s="44">
        <f>IFERROR(IF(OR(A84="",AD84=""),"",AD84-AA84),"")</f>
        <v/>
      </c>
      <c r="AG84" s="45">
        <f>IFERROR(IF(A84="","",AA84/P84),"")</f>
        <v/>
      </c>
      <c r="AH84" s="24">
        <f>IFERROR(IF(A84="","",IF(AE84&lt;&gt;"","Settled",IF(AC84="","Missing Date",IF(AC84&lt;Dashboard!$B$7,"Overdue","Not Yet Due")))),"")</f>
        <v/>
      </c>
      <c r="AI84" s="24">
        <f>IFERROR(IF(A84="","",IF(OR(C84="",D84="",G84&lt;=F84,K84&gt;J84,AND(AD84&lt;&gt;"",AE84=""),AND(AD84="",AE84&lt;&gt;""),AND(AF84&lt;&gt;"",OR(AF84&gt;Dashboard!$B$6,AF84&lt;0-Dashboard!$B$6))),"Review","OK")),"")</f>
        <v/>
      </c>
      <c r="AJ84" s="22" t="n"/>
    </row>
    <row r="85">
      <c r="A85" s="22" t="n"/>
      <c r="B85" s="22" t="n"/>
      <c r="C85" s="22" t="n"/>
      <c r="D85" s="22" t="n"/>
      <c r="E85" s="42" t="n"/>
      <c r="F85" s="42" t="n"/>
      <c r="G85" s="42" t="n"/>
      <c r="H85" s="24">
        <f>IFERROR(IF(A85="","",MAX(0,G85-F85)),"")</f>
        <v/>
      </c>
      <c r="I85" s="22" t="n"/>
      <c r="J85" s="43" t="n"/>
      <c r="K85" s="43" t="n"/>
      <c r="L85" s="44">
        <f>IFERROR(IF(A85="","",MAX(0,J85-K85)),"")</f>
        <v/>
      </c>
      <c r="M85" s="43" t="n"/>
      <c r="N85" s="43" t="n"/>
      <c r="O85" s="43" t="n"/>
      <c r="P85" s="44">
        <f>IFERROR(IF(A85="","",IF(I85="Cancelled",O85+N85,L85+M85+N85+IF(I85="No-Show",O85,0))),"")</f>
        <v/>
      </c>
      <c r="Q85" s="45">
        <f>IFERROR(IF(A85="","",INDEX('Channel Terms'!$B$6:$B$105,MATCH(C85,'Channel Terms'!$A$6:$A$105,0))),"")</f>
        <v/>
      </c>
      <c r="R85" s="45">
        <f>IFERROR(IF(A85="","",INDEX('Channel Terms'!$C$6:$C$105,MATCH(C85,'Channel Terms'!$A$6:$A$105,0))),"")</f>
        <v/>
      </c>
      <c r="S85" s="24">
        <f>IFERROR(IF(A85="","",INDEX('Channel Terms'!$D$6:$D$105,MATCH(C85,'Channel Terms'!$A$6:$A$105,0))),"")</f>
        <v/>
      </c>
      <c r="T85" s="24">
        <f>IFERROR(IF(A85="","",INDEX('Channel Terms'!$E$6:$E$105,MATCH(C85,'Channel Terms'!$A$6:$A$105,0))),"")</f>
        <v/>
      </c>
      <c r="U85" s="45">
        <f>IFERROR(IF(A85="","",INDEX('Channel Terms'!$F$6:$F$105,MATCH(C85,'Channel Terms'!$A$6:$A$105,0))),"")</f>
        <v/>
      </c>
      <c r="V85" s="44">
        <f>IFERROR(IF(A85="","",INDEX('Channel Terms'!$G$6:$G$105,MATCH(C85,'Channel Terms'!$A$6:$A$105,0))),"")</f>
        <v/>
      </c>
      <c r="W85" s="24">
        <f>IFERROR(IF(A85="","",INDEX('Channel Terms'!$H$6:$H$105,MATCH(C85,'Channel Terms'!$A$6:$A$105,0))),"")</f>
        <v/>
      </c>
      <c r="X85" s="44">
        <f>IFERROR(IF(A85="","",IF(I85="Cancelled",O85,L85+IF(S85="Yes",M85,0)+IF(T85="Yes",N85,0)+IF(I85="No-Show",O85,0))),"")</f>
        <v/>
      </c>
      <c r="Y85" s="44">
        <f>IFERROR(IF(A85="","",IF(I85="Cancelled",X85*R85,X85*Q85)+V85),"")</f>
        <v/>
      </c>
      <c r="Z85" s="44">
        <f>IFERROR(IF(A85="","",P85*U85),"")</f>
        <v/>
      </c>
      <c r="AA85" s="44">
        <f>IFERROR(IF(A85="","",Y85+Z85),"")</f>
        <v/>
      </c>
      <c r="AB85" s="44">
        <f>IFERROR(IF(A85="","",P85-AA85),"")</f>
        <v/>
      </c>
      <c r="AC85" s="46">
        <f>IFERROR(IF(A85="","",G85+W85),"")</f>
        <v/>
      </c>
      <c r="AD85" s="43" t="n"/>
      <c r="AE85" s="42" t="n"/>
      <c r="AF85" s="44">
        <f>IFERROR(IF(OR(A85="",AD85=""),"",AD85-AA85),"")</f>
        <v/>
      </c>
      <c r="AG85" s="45">
        <f>IFERROR(IF(A85="","",AA85/P85),"")</f>
        <v/>
      </c>
      <c r="AH85" s="24">
        <f>IFERROR(IF(A85="","",IF(AE85&lt;&gt;"","Settled",IF(AC85="","Missing Date",IF(AC85&lt;Dashboard!$B$7,"Overdue","Not Yet Due")))),"")</f>
        <v/>
      </c>
      <c r="AI85" s="24">
        <f>IFERROR(IF(A85="","",IF(OR(C85="",D85="",G85&lt;=F85,K85&gt;J85,AND(AD85&lt;&gt;"",AE85=""),AND(AD85="",AE85&lt;&gt;""),AND(AF85&lt;&gt;"",OR(AF85&gt;Dashboard!$B$6,AF85&lt;0-Dashboard!$B$6))),"Review","OK")),"")</f>
        <v/>
      </c>
      <c r="AJ85" s="22" t="n"/>
    </row>
    <row r="86">
      <c r="A86" s="22" t="n"/>
      <c r="B86" s="22" t="n"/>
      <c r="C86" s="22" t="n"/>
      <c r="D86" s="22" t="n"/>
      <c r="E86" s="42" t="n"/>
      <c r="F86" s="42" t="n"/>
      <c r="G86" s="42" t="n"/>
      <c r="H86" s="24">
        <f>IFERROR(IF(A86="","",MAX(0,G86-F86)),"")</f>
        <v/>
      </c>
      <c r="I86" s="22" t="n"/>
      <c r="J86" s="43" t="n"/>
      <c r="K86" s="43" t="n"/>
      <c r="L86" s="44">
        <f>IFERROR(IF(A86="","",MAX(0,J86-K86)),"")</f>
        <v/>
      </c>
      <c r="M86" s="43" t="n"/>
      <c r="N86" s="43" t="n"/>
      <c r="O86" s="43" t="n"/>
      <c r="P86" s="44">
        <f>IFERROR(IF(A86="","",IF(I86="Cancelled",O86+N86,L86+M86+N86+IF(I86="No-Show",O86,0))),"")</f>
        <v/>
      </c>
      <c r="Q86" s="45">
        <f>IFERROR(IF(A86="","",INDEX('Channel Terms'!$B$6:$B$105,MATCH(C86,'Channel Terms'!$A$6:$A$105,0))),"")</f>
        <v/>
      </c>
      <c r="R86" s="45">
        <f>IFERROR(IF(A86="","",INDEX('Channel Terms'!$C$6:$C$105,MATCH(C86,'Channel Terms'!$A$6:$A$105,0))),"")</f>
        <v/>
      </c>
      <c r="S86" s="24">
        <f>IFERROR(IF(A86="","",INDEX('Channel Terms'!$D$6:$D$105,MATCH(C86,'Channel Terms'!$A$6:$A$105,0))),"")</f>
        <v/>
      </c>
      <c r="T86" s="24">
        <f>IFERROR(IF(A86="","",INDEX('Channel Terms'!$E$6:$E$105,MATCH(C86,'Channel Terms'!$A$6:$A$105,0))),"")</f>
        <v/>
      </c>
      <c r="U86" s="45">
        <f>IFERROR(IF(A86="","",INDEX('Channel Terms'!$F$6:$F$105,MATCH(C86,'Channel Terms'!$A$6:$A$105,0))),"")</f>
        <v/>
      </c>
      <c r="V86" s="44">
        <f>IFERROR(IF(A86="","",INDEX('Channel Terms'!$G$6:$G$105,MATCH(C86,'Channel Terms'!$A$6:$A$105,0))),"")</f>
        <v/>
      </c>
      <c r="W86" s="24">
        <f>IFERROR(IF(A86="","",INDEX('Channel Terms'!$H$6:$H$105,MATCH(C86,'Channel Terms'!$A$6:$A$105,0))),"")</f>
        <v/>
      </c>
      <c r="X86" s="44">
        <f>IFERROR(IF(A86="","",IF(I86="Cancelled",O86,L86+IF(S86="Yes",M86,0)+IF(T86="Yes",N86,0)+IF(I86="No-Show",O86,0))),"")</f>
        <v/>
      </c>
      <c r="Y86" s="44">
        <f>IFERROR(IF(A86="","",IF(I86="Cancelled",X86*R86,X86*Q86)+V86),"")</f>
        <v/>
      </c>
      <c r="Z86" s="44">
        <f>IFERROR(IF(A86="","",P86*U86),"")</f>
        <v/>
      </c>
      <c r="AA86" s="44">
        <f>IFERROR(IF(A86="","",Y86+Z86),"")</f>
        <v/>
      </c>
      <c r="AB86" s="44">
        <f>IFERROR(IF(A86="","",P86-AA86),"")</f>
        <v/>
      </c>
      <c r="AC86" s="46">
        <f>IFERROR(IF(A86="","",G86+W86),"")</f>
        <v/>
      </c>
      <c r="AD86" s="43" t="n"/>
      <c r="AE86" s="42" t="n"/>
      <c r="AF86" s="44">
        <f>IFERROR(IF(OR(A86="",AD86=""),"",AD86-AA86),"")</f>
        <v/>
      </c>
      <c r="AG86" s="45">
        <f>IFERROR(IF(A86="","",AA86/P86),"")</f>
        <v/>
      </c>
      <c r="AH86" s="24">
        <f>IFERROR(IF(A86="","",IF(AE86&lt;&gt;"","Settled",IF(AC86="","Missing Date",IF(AC86&lt;Dashboard!$B$7,"Overdue","Not Yet Due")))),"")</f>
        <v/>
      </c>
      <c r="AI86" s="24">
        <f>IFERROR(IF(A86="","",IF(OR(C86="",D86="",G86&lt;=F86,K86&gt;J86,AND(AD86&lt;&gt;"",AE86=""),AND(AD86="",AE86&lt;&gt;""),AND(AF86&lt;&gt;"",OR(AF86&gt;Dashboard!$B$6,AF86&lt;0-Dashboard!$B$6))),"Review","OK")),"")</f>
        <v/>
      </c>
      <c r="AJ86" s="22" t="n"/>
    </row>
    <row r="87">
      <c r="A87" s="22" t="n"/>
      <c r="B87" s="22" t="n"/>
      <c r="C87" s="22" t="n"/>
      <c r="D87" s="22" t="n"/>
      <c r="E87" s="42" t="n"/>
      <c r="F87" s="42" t="n"/>
      <c r="G87" s="42" t="n"/>
      <c r="H87" s="24">
        <f>IFERROR(IF(A87="","",MAX(0,G87-F87)),"")</f>
        <v/>
      </c>
      <c r="I87" s="22" t="n"/>
      <c r="J87" s="43" t="n"/>
      <c r="K87" s="43" t="n"/>
      <c r="L87" s="44">
        <f>IFERROR(IF(A87="","",MAX(0,J87-K87)),"")</f>
        <v/>
      </c>
      <c r="M87" s="43" t="n"/>
      <c r="N87" s="43" t="n"/>
      <c r="O87" s="43" t="n"/>
      <c r="P87" s="44">
        <f>IFERROR(IF(A87="","",IF(I87="Cancelled",O87+N87,L87+M87+N87+IF(I87="No-Show",O87,0))),"")</f>
        <v/>
      </c>
      <c r="Q87" s="45">
        <f>IFERROR(IF(A87="","",INDEX('Channel Terms'!$B$6:$B$105,MATCH(C87,'Channel Terms'!$A$6:$A$105,0))),"")</f>
        <v/>
      </c>
      <c r="R87" s="45">
        <f>IFERROR(IF(A87="","",INDEX('Channel Terms'!$C$6:$C$105,MATCH(C87,'Channel Terms'!$A$6:$A$105,0))),"")</f>
        <v/>
      </c>
      <c r="S87" s="24">
        <f>IFERROR(IF(A87="","",INDEX('Channel Terms'!$D$6:$D$105,MATCH(C87,'Channel Terms'!$A$6:$A$105,0))),"")</f>
        <v/>
      </c>
      <c r="T87" s="24">
        <f>IFERROR(IF(A87="","",INDEX('Channel Terms'!$E$6:$E$105,MATCH(C87,'Channel Terms'!$A$6:$A$105,0))),"")</f>
        <v/>
      </c>
      <c r="U87" s="45">
        <f>IFERROR(IF(A87="","",INDEX('Channel Terms'!$F$6:$F$105,MATCH(C87,'Channel Terms'!$A$6:$A$105,0))),"")</f>
        <v/>
      </c>
      <c r="V87" s="44">
        <f>IFERROR(IF(A87="","",INDEX('Channel Terms'!$G$6:$G$105,MATCH(C87,'Channel Terms'!$A$6:$A$105,0))),"")</f>
        <v/>
      </c>
      <c r="W87" s="24">
        <f>IFERROR(IF(A87="","",INDEX('Channel Terms'!$H$6:$H$105,MATCH(C87,'Channel Terms'!$A$6:$A$105,0))),"")</f>
        <v/>
      </c>
      <c r="X87" s="44">
        <f>IFERROR(IF(A87="","",IF(I87="Cancelled",O87,L87+IF(S87="Yes",M87,0)+IF(T87="Yes",N87,0)+IF(I87="No-Show",O87,0))),"")</f>
        <v/>
      </c>
      <c r="Y87" s="44">
        <f>IFERROR(IF(A87="","",IF(I87="Cancelled",X87*R87,X87*Q87)+V87),"")</f>
        <v/>
      </c>
      <c r="Z87" s="44">
        <f>IFERROR(IF(A87="","",P87*U87),"")</f>
        <v/>
      </c>
      <c r="AA87" s="44">
        <f>IFERROR(IF(A87="","",Y87+Z87),"")</f>
        <v/>
      </c>
      <c r="AB87" s="44">
        <f>IFERROR(IF(A87="","",P87-AA87),"")</f>
        <v/>
      </c>
      <c r="AC87" s="46">
        <f>IFERROR(IF(A87="","",G87+W87),"")</f>
        <v/>
      </c>
      <c r="AD87" s="43" t="n"/>
      <c r="AE87" s="42" t="n"/>
      <c r="AF87" s="44">
        <f>IFERROR(IF(OR(A87="",AD87=""),"",AD87-AA87),"")</f>
        <v/>
      </c>
      <c r="AG87" s="45">
        <f>IFERROR(IF(A87="","",AA87/P87),"")</f>
        <v/>
      </c>
      <c r="AH87" s="24">
        <f>IFERROR(IF(A87="","",IF(AE87&lt;&gt;"","Settled",IF(AC87="","Missing Date",IF(AC87&lt;Dashboard!$B$7,"Overdue","Not Yet Due")))),"")</f>
        <v/>
      </c>
      <c r="AI87" s="24">
        <f>IFERROR(IF(A87="","",IF(OR(C87="",D87="",G87&lt;=F87,K87&gt;J87,AND(AD87&lt;&gt;"",AE87=""),AND(AD87="",AE87&lt;&gt;""),AND(AF87&lt;&gt;"",OR(AF87&gt;Dashboard!$B$6,AF87&lt;0-Dashboard!$B$6))),"Review","OK")),"")</f>
        <v/>
      </c>
      <c r="AJ87" s="22" t="n"/>
    </row>
    <row r="88">
      <c r="A88" s="22" t="n"/>
      <c r="B88" s="22" t="n"/>
      <c r="C88" s="22" t="n"/>
      <c r="D88" s="22" t="n"/>
      <c r="E88" s="42" t="n"/>
      <c r="F88" s="42" t="n"/>
      <c r="G88" s="42" t="n"/>
      <c r="H88" s="24">
        <f>IFERROR(IF(A88="","",MAX(0,G88-F88)),"")</f>
        <v/>
      </c>
      <c r="I88" s="22" t="n"/>
      <c r="J88" s="43" t="n"/>
      <c r="K88" s="43" t="n"/>
      <c r="L88" s="44">
        <f>IFERROR(IF(A88="","",MAX(0,J88-K88)),"")</f>
        <v/>
      </c>
      <c r="M88" s="43" t="n"/>
      <c r="N88" s="43" t="n"/>
      <c r="O88" s="43" t="n"/>
      <c r="P88" s="44">
        <f>IFERROR(IF(A88="","",IF(I88="Cancelled",O88+N88,L88+M88+N88+IF(I88="No-Show",O88,0))),"")</f>
        <v/>
      </c>
      <c r="Q88" s="45">
        <f>IFERROR(IF(A88="","",INDEX('Channel Terms'!$B$6:$B$105,MATCH(C88,'Channel Terms'!$A$6:$A$105,0))),"")</f>
        <v/>
      </c>
      <c r="R88" s="45">
        <f>IFERROR(IF(A88="","",INDEX('Channel Terms'!$C$6:$C$105,MATCH(C88,'Channel Terms'!$A$6:$A$105,0))),"")</f>
        <v/>
      </c>
      <c r="S88" s="24">
        <f>IFERROR(IF(A88="","",INDEX('Channel Terms'!$D$6:$D$105,MATCH(C88,'Channel Terms'!$A$6:$A$105,0))),"")</f>
        <v/>
      </c>
      <c r="T88" s="24">
        <f>IFERROR(IF(A88="","",INDEX('Channel Terms'!$E$6:$E$105,MATCH(C88,'Channel Terms'!$A$6:$A$105,0))),"")</f>
        <v/>
      </c>
      <c r="U88" s="45">
        <f>IFERROR(IF(A88="","",INDEX('Channel Terms'!$F$6:$F$105,MATCH(C88,'Channel Terms'!$A$6:$A$105,0))),"")</f>
        <v/>
      </c>
      <c r="V88" s="44">
        <f>IFERROR(IF(A88="","",INDEX('Channel Terms'!$G$6:$G$105,MATCH(C88,'Channel Terms'!$A$6:$A$105,0))),"")</f>
        <v/>
      </c>
      <c r="W88" s="24">
        <f>IFERROR(IF(A88="","",INDEX('Channel Terms'!$H$6:$H$105,MATCH(C88,'Channel Terms'!$A$6:$A$105,0))),"")</f>
        <v/>
      </c>
      <c r="X88" s="44">
        <f>IFERROR(IF(A88="","",IF(I88="Cancelled",O88,L88+IF(S88="Yes",M88,0)+IF(T88="Yes",N88,0)+IF(I88="No-Show",O88,0))),"")</f>
        <v/>
      </c>
      <c r="Y88" s="44">
        <f>IFERROR(IF(A88="","",IF(I88="Cancelled",X88*R88,X88*Q88)+V88),"")</f>
        <v/>
      </c>
      <c r="Z88" s="44">
        <f>IFERROR(IF(A88="","",P88*U88),"")</f>
        <v/>
      </c>
      <c r="AA88" s="44">
        <f>IFERROR(IF(A88="","",Y88+Z88),"")</f>
        <v/>
      </c>
      <c r="AB88" s="44">
        <f>IFERROR(IF(A88="","",P88-AA88),"")</f>
        <v/>
      </c>
      <c r="AC88" s="46">
        <f>IFERROR(IF(A88="","",G88+W88),"")</f>
        <v/>
      </c>
      <c r="AD88" s="43" t="n"/>
      <c r="AE88" s="42" t="n"/>
      <c r="AF88" s="44">
        <f>IFERROR(IF(OR(A88="",AD88=""),"",AD88-AA88),"")</f>
        <v/>
      </c>
      <c r="AG88" s="45">
        <f>IFERROR(IF(A88="","",AA88/P88),"")</f>
        <v/>
      </c>
      <c r="AH88" s="24">
        <f>IFERROR(IF(A88="","",IF(AE88&lt;&gt;"","Settled",IF(AC88="","Missing Date",IF(AC88&lt;Dashboard!$B$7,"Overdue","Not Yet Due")))),"")</f>
        <v/>
      </c>
      <c r="AI88" s="24">
        <f>IFERROR(IF(A88="","",IF(OR(C88="",D88="",G88&lt;=F88,K88&gt;J88,AND(AD88&lt;&gt;"",AE88=""),AND(AD88="",AE88&lt;&gt;""),AND(AF88&lt;&gt;"",OR(AF88&gt;Dashboard!$B$6,AF88&lt;0-Dashboard!$B$6))),"Review","OK")),"")</f>
        <v/>
      </c>
      <c r="AJ88" s="22" t="n"/>
    </row>
    <row r="89">
      <c r="A89" s="22" t="n"/>
      <c r="B89" s="22" t="n"/>
      <c r="C89" s="22" t="n"/>
      <c r="D89" s="22" t="n"/>
      <c r="E89" s="42" t="n"/>
      <c r="F89" s="42" t="n"/>
      <c r="G89" s="42" t="n"/>
      <c r="H89" s="24">
        <f>IFERROR(IF(A89="","",MAX(0,G89-F89)),"")</f>
        <v/>
      </c>
      <c r="I89" s="22" t="n"/>
      <c r="J89" s="43" t="n"/>
      <c r="K89" s="43" t="n"/>
      <c r="L89" s="44">
        <f>IFERROR(IF(A89="","",MAX(0,J89-K89)),"")</f>
        <v/>
      </c>
      <c r="M89" s="43" t="n"/>
      <c r="N89" s="43" t="n"/>
      <c r="O89" s="43" t="n"/>
      <c r="P89" s="44">
        <f>IFERROR(IF(A89="","",IF(I89="Cancelled",O89+N89,L89+M89+N89+IF(I89="No-Show",O89,0))),"")</f>
        <v/>
      </c>
      <c r="Q89" s="45">
        <f>IFERROR(IF(A89="","",INDEX('Channel Terms'!$B$6:$B$105,MATCH(C89,'Channel Terms'!$A$6:$A$105,0))),"")</f>
        <v/>
      </c>
      <c r="R89" s="45">
        <f>IFERROR(IF(A89="","",INDEX('Channel Terms'!$C$6:$C$105,MATCH(C89,'Channel Terms'!$A$6:$A$105,0))),"")</f>
        <v/>
      </c>
      <c r="S89" s="24">
        <f>IFERROR(IF(A89="","",INDEX('Channel Terms'!$D$6:$D$105,MATCH(C89,'Channel Terms'!$A$6:$A$105,0))),"")</f>
        <v/>
      </c>
      <c r="T89" s="24">
        <f>IFERROR(IF(A89="","",INDEX('Channel Terms'!$E$6:$E$105,MATCH(C89,'Channel Terms'!$A$6:$A$105,0))),"")</f>
        <v/>
      </c>
      <c r="U89" s="45">
        <f>IFERROR(IF(A89="","",INDEX('Channel Terms'!$F$6:$F$105,MATCH(C89,'Channel Terms'!$A$6:$A$105,0))),"")</f>
        <v/>
      </c>
      <c r="V89" s="44">
        <f>IFERROR(IF(A89="","",INDEX('Channel Terms'!$G$6:$G$105,MATCH(C89,'Channel Terms'!$A$6:$A$105,0))),"")</f>
        <v/>
      </c>
      <c r="W89" s="24">
        <f>IFERROR(IF(A89="","",INDEX('Channel Terms'!$H$6:$H$105,MATCH(C89,'Channel Terms'!$A$6:$A$105,0))),"")</f>
        <v/>
      </c>
      <c r="X89" s="44">
        <f>IFERROR(IF(A89="","",IF(I89="Cancelled",O89,L89+IF(S89="Yes",M89,0)+IF(T89="Yes",N89,0)+IF(I89="No-Show",O89,0))),"")</f>
        <v/>
      </c>
      <c r="Y89" s="44">
        <f>IFERROR(IF(A89="","",IF(I89="Cancelled",X89*R89,X89*Q89)+V89),"")</f>
        <v/>
      </c>
      <c r="Z89" s="44">
        <f>IFERROR(IF(A89="","",P89*U89),"")</f>
        <v/>
      </c>
      <c r="AA89" s="44">
        <f>IFERROR(IF(A89="","",Y89+Z89),"")</f>
        <v/>
      </c>
      <c r="AB89" s="44">
        <f>IFERROR(IF(A89="","",P89-AA89),"")</f>
        <v/>
      </c>
      <c r="AC89" s="46">
        <f>IFERROR(IF(A89="","",G89+W89),"")</f>
        <v/>
      </c>
      <c r="AD89" s="43" t="n"/>
      <c r="AE89" s="42" t="n"/>
      <c r="AF89" s="44">
        <f>IFERROR(IF(OR(A89="",AD89=""),"",AD89-AA89),"")</f>
        <v/>
      </c>
      <c r="AG89" s="45">
        <f>IFERROR(IF(A89="","",AA89/P89),"")</f>
        <v/>
      </c>
      <c r="AH89" s="24">
        <f>IFERROR(IF(A89="","",IF(AE89&lt;&gt;"","Settled",IF(AC89="","Missing Date",IF(AC89&lt;Dashboard!$B$7,"Overdue","Not Yet Due")))),"")</f>
        <v/>
      </c>
      <c r="AI89" s="24">
        <f>IFERROR(IF(A89="","",IF(OR(C89="",D89="",G89&lt;=F89,K89&gt;J89,AND(AD89&lt;&gt;"",AE89=""),AND(AD89="",AE89&lt;&gt;""),AND(AF89&lt;&gt;"",OR(AF89&gt;Dashboard!$B$6,AF89&lt;0-Dashboard!$B$6))),"Review","OK")),"")</f>
        <v/>
      </c>
      <c r="AJ89" s="22" t="n"/>
    </row>
    <row r="90">
      <c r="A90" s="22" t="n"/>
      <c r="B90" s="22" t="n"/>
      <c r="C90" s="22" t="n"/>
      <c r="D90" s="22" t="n"/>
      <c r="E90" s="42" t="n"/>
      <c r="F90" s="42" t="n"/>
      <c r="G90" s="42" t="n"/>
      <c r="H90" s="24">
        <f>IFERROR(IF(A90="","",MAX(0,G90-F90)),"")</f>
        <v/>
      </c>
      <c r="I90" s="22" t="n"/>
      <c r="J90" s="43" t="n"/>
      <c r="K90" s="43" t="n"/>
      <c r="L90" s="44">
        <f>IFERROR(IF(A90="","",MAX(0,J90-K90)),"")</f>
        <v/>
      </c>
      <c r="M90" s="43" t="n"/>
      <c r="N90" s="43" t="n"/>
      <c r="O90" s="43" t="n"/>
      <c r="P90" s="44">
        <f>IFERROR(IF(A90="","",IF(I90="Cancelled",O90+N90,L90+M90+N90+IF(I90="No-Show",O90,0))),"")</f>
        <v/>
      </c>
      <c r="Q90" s="45">
        <f>IFERROR(IF(A90="","",INDEX('Channel Terms'!$B$6:$B$105,MATCH(C90,'Channel Terms'!$A$6:$A$105,0))),"")</f>
        <v/>
      </c>
      <c r="R90" s="45">
        <f>IFERROR(IF(A90="","",INDEX('Channel Terms'!$C$6:$C$105,MATCH(C90,'Channel Terms'!$A$6:$A$105,0))),"")</f>
        <v/>
      </c>
      <c r="S90" s="24">
        <f>IFERROR(IF(A90="","",INDEX('Channel Terms'!$D$6:$D$105,MATCH(C90,'Channel Terms'!$A$6:$A$105,0))),"")</f>
        <v/>
      </c>
      <c r="T90" s="24">
        <f>IFERROR(IF(A90="","",INDEX('Channel Terms'!$E$6:$E$105,MATCH(C90,'Channel Terms'!$A$6:$A$105,0))),"")</f>
        <v/>
      </c>
      <c r="U90" s="45">
        <f>IFERROR(IF(A90="","",INDEX('Channel Terms'!$F$6:$F$105,MATCH(C90,'Channel Terms'!$A$6:$A$105,0))),"")</f>
        <v/>
      </c>
      <c r="V90" s="44">
        <f>IFERROR(IF(A90="","",INDEX('Channel Terms'!$G$6:$G$105,MATCH(C90,'Channel Terms'!$A$6:$A$105,0))),"")</f>
        <v/>
      </c>
      <c r="W90" s="24">
        <f>IFERROR(IF(A90="","",INDEX('Channel Terms'!$H$6:$H$105,MATCH(C90,'Channel Terms'!$A$6:$A$105,0))),"")</f>
        <v/>
      </c>
      <c r="X90" s="44">
        <f>IFERROR(IF(A90="","",IF(I90="Cancelled",O90,L90+IF(S90="Yes",M90,0)+IF(T90="Yes",N90,0)+IF(I90="No-Show",O90,0))),"")</f>
        <v/>
      </c>
      <c r="Y90" s="44">
        <f>IFERROR(IF(A90="","",IF(I90="Cancelled",X90*R90,X90*Q90)+V90),"")</f>
        <v/>
      </c>
      <c r="Z90" s="44">
        <f>IFERROR(IF(A90="","",P90*U90),"")</f>
        <v/>
      </c>
      <c r="AA90" s="44">
        <f>IFERROR(IF(A90="","",Y90+Z90),"")</f>
        <v/>
      </c>
      <c r="AB90" s="44">
        <f>IFERROR(IF(A90="","",P90-AA90),"")</f>
        <v/>
      </c>
      <c r="AC90" s="46">
        <f>IFERROR(IF(A90="","",G90+W90),"")</f>
        <v/>
      </c>
      <c r="AD90" s="43" t="n"/>
      <c r="AE90" s="42" t="n"/>
      <c r="AF90" s="44">
        <f>IFERROR(IF(OR(A90="",AD90=""),"",AD90-AA90),"")</f>
        <v/>
      </c>
      <c r="AG90" s="45">
        <f>IFERROR(IF(A90="","",AA90/P90),"")</f>
        <v/>
      </c>
      <c r="AH90" s="24">
        <f>IFERROR(IF(A90="","",IF(AE90&lt;&gt;"","Settled",IF(AC90="","Missing Date",IF(AC90&lt;Dashboard!$B$7,"Overdue","Not Yet Due")))),"")</f>
        <v/>
      </c>
      <c r="AI90" s="24">
        <f>IFERROR(IF(A90="","",IF(OR(C90="",D90="",G90&lt;=F90,K90&gt;J90,AND(AD90&lt;&gt;"",AE90=""),AND(AD90="",AE90&lt;&gt;""),AND(AF90&lt;&gt;"",OR(AF90&gt;Dashboard!$B$6,AF90&lt;0-Dashboard!$B$6))),"Review","OK")),"")</f>
        <v/>
      </c>
      <c r="AJ90" s="22" t="n"/>
    </row>
    <row r="91">
      <c r="A91" s="22" t="n"/>
      <c r="B91" s="22" t="n"/>
      <c r="C91" s="22" t="n"/>
      <c r="D91" s="22" t="n"/>
      <c r="E91" s="42" t="n"/>
      <c r="F91" s="42" t="n"/>
      <c r="G91" s="42" t="n"/>
      <c r="H91" s="24">
        <f>IFERROR(IF(A91="","",MAX(0,G91-F91)),"")</f>
        <v/>
      </c>
      <c r="I91" s="22" t="n"/>
      <c r="J91" s="43" t="n"/>
      <c r="K91" s="43" t="n"/>
      <c r="L91" s="44">
        <f>IFERROR(IF(A91="","",MAX(0,J91-K91)),"")</f>
        <v/>
      </c>
      <c r="M91" s="43" t="n"/>
      <c r="N91" s="43" t="n"/>
      <c r="O91" s="43" t="n"/>
      <c r="P91" s="44">
        <f>IFERROR(IF(A91="","",IF(I91="Cancelled",O91+N91,L91+M91+N91+IF(I91="No-Show",O91,0))),"")</f>
        <v/>
      </c>
      <c r="Q91" s="45">
        <f>IFERROR(IF(A91="","",INDEX('Channel Terms'!$B$6:$B$105,MATCH(C91,'Channel Terms'!$A$6:$A$105,0))),"")</f>
        <v/>
      </c>
      <c r="R91" s="45">
        <f>IFERROR(IF(A91="","",INDEX('Channel Terms'!$C$6:$C$105,MATCH(C91,'Channel Terms'!$A$6:$A$105,0))),"")</f>
        <v/>
      </c>
      <c r="S91" s="24">
        <f>IFERROR(IF(A91="","",INDEX('Channel Terms'!$D$6:$D$105,MATCH(C91,'Channel Terms'!$A$6:$A$105,0))),"")</f>
        <v/>
      </c>
      <c r="T91" s="24">
        <f>IFERROR(IF(A91="","",INDEX('Channel Terms'!$E$6:$E$105,MATCH(C91,'Channel Terms'!$A$6:$A$105,0))),"")</f>
        <v/>
      </c>
      <c r="U91" s="45">
        <f>IFERROR(IF(A91="","",INDEX('Channel Terms'!$F$6:$F$105,MATCH(C91,'Channel Terms'!$A$6:$A$105,0))),"")</f>
        <v/>
      </c>
      <c r="V91" s="44">
        <f>IFERROR(IF(A91="","",INDEX('Channel Terms'!$G$6:$G$105,MATCH(C91,'Channel Terms'!$A$6:$A$105,0))),"")</f>
        <v/>
      </c>
      <c r="W91" s="24">
        <f>IFERROR(IF(A91="","",INDEX('Channel Terms'!$H$6:$H$105,MATCH(C91,'Channel Terms'!$A$6:$A$105,0))),"")</f>
        <v/>
      </c>
      <c r="X91" s="44">
        <f>IFERROR(IF(A91="","",IF(I91="Cancelled",O91,L91+IF(S91="Yes",M91,0)+IF(T91="Yes",N91,0)+IF(I91="No-Show",O91,0))),"")</f>
        <v/>
      </c>
      <c r="Y91" s="44">
        <f>IFERROR(IF(A91="","",IF(I91="Cancelled",X91*R91,X91*Q91)+V91),"")</f>
        <v/>
      </c>
      <c r="Z91" s="44">
        <f>IFERROR(IF(A91="","",P91*U91),"")</f>
        <v/>
      </c>
      <c r="AA91" s="44">
        <f>IFERROR(IF(A91="","",Y91+Z91),"")</f>
        <v/>
      </c>
      <c r="AB91" s="44">
        <f>IFERROR(IF(A91="","",P91-AA91),"")</f>
        <v/>
      </c>
      <c r="AC91" s="46">
        <f>IFERROR(IF(A91="","",G91+W91),"")</f>
        <v/>
      </c>
      <c r="AD91" s="43" t="n"/>
      <c r="AE91" s="42" t="n"/>
      <c r="AF91" s="44">
        <f>IFERROR(IF(OR(A91="",AD91=""),"",AD91-AA91),"")</f>
        <v/>
      </c>
      <c r="AG91" s="45">
        <f>IFERROR(IF(A91="","",AA91/P91),"")</f>
        <v/>
      </c>
      <c r="AH91" s="24">
        <f>IFERROR(IF(A91="","",IF(AE91&lt;&gt;"","Settled",IF(AC91="","Missing Date",IF(AC91&lt;Dashboard!$B$7,"Overdue","Not Yet Due")))),"")</f>
        <v/>
      </c>
      <c r="AI91" s="24">
        <f>IFERROR(IF(A91="","",IF(OR(C91="",D91="",G91&lt;=F91,K91&gt;J91,AND(AD91&lt;&gt;"",AE91=""),AND(AD91="",AE91&lt;&gt;""),AND(AF91&lt;&gt;"",OR(AF91&gt;Dashboard!$B$6,AF91&lt;0-Dashboard!$B$6))),"Review","OK")),"")</f>
        <v/>
      </c>
      <c r="AJ91" s="22" t="n"/>
    </row>
    <row r="92">
      <c r="A92" s="22" t="n"/>
      <c r="B92" s="22" t="n"/>
      <c r="C92" s="22" t="n"/>
      <c r="D92" s="22" t="n"/>
      <c r="E92" s="42" t="n"/>
      <c r="F92" s="42" t="n"/>
      <c r="G92" s="42" t="n"/>
      <c r="H92" s="24">
        <f>IFERROR(IF(A92="","",MAX(0,G92-F92)),"")</f>
        <v/>
      </c>
      <c r="I92" s="22" t="n"/>
      <c r="J92" s="43" t="n"/>
      <c r="K92" s="43" t="n"/>
      <c r="L92" s="44">
        <f>IFERROR(IF(A92="","",MAX(0,J92-K92)),"")</f>
        <v/>
      </c>
      <c r="M92" s="43" t="n"/>
      <c r="N92" s="43" t="n"/>
      <c r="O92" s="43" t="n"/>
      <c r="P92" s="44">
        <f>IFERROR(IF(A92="","",IF(I92="Cancelled",O92+N92,L92+M92+N92+IF(I92="No-Show",O92,0))),"")</f>
        <v/>
      </c>
      <c r="Q92" s="45">
        <f>IFERROR(IF(A92="","",INDEX('Channel Terms'!$B$6:$B$105,MATCH(C92,'Channel Terms'!$A$6:$A$105,0))),"")</f>
        <v/>
      </c>
      <c r="R92" s="45">
        <f>IFERROR(IF(A92="","",INDEX('Channel Terms'!$C$6:$C$105,MATCH(C92,'Channel Terms'!$A$6:$A$105,0))),"")</f>
        <v/>
      </c>
      <c r="S92" s="24">
        <f>IFERROR(IF(A92="","",INDEX('Channel Terms'!$D$6:$D$105,MATCH(C92,'Channel Terms'!$A$6:$A$105,0))),"")</f>
        <v/>
      </c>
      <c r="T92" s="24">
        <f>IFERROR(IF(A92="","",INDEX('Channel Terms'!$E$6:$E$105,MATCH(C92,'Channel Terms'!$A$6:$A$105,0))),"")</f>
        <v/>
      </c>
      <c r="U92" s="45">
        <f>IFERROR(IF(A92="","",INDEX('Channel Terms'!$F$6:$F$105,MATCH(C92,'Channel Terms'!$A$6:$A$105,0))),"")</f>
        <v/>
      </c>
      <c r="V92" s="44">
        <f>IFERROR(IF(A92="","",INDEX('Channel Terms'!$G$6:$G$105,MATCH(C92,'Channel Terms'!$A$6:$A$105,0))),"")</f>
        <v/>
      </c>
      <c r="W92" s="24">
        <f>IFERROR(IF(A92="","",INDEX('Channel Terms'!$H$6:$H$105,MATCH(C92,'Channel Terms'!$A$6:$A$105,0))),"")</f>
        <v/>
      </c>
      <c r="X92" s="44">
        <f>IFERROR(IF(A92="","",IF(I92="Cancelled",O92,L92+IF(S92="Yes",M92,0)+IF(T92="Yes",N92,0)+IF(I92="No-Show",O92,0))),"")</f>
        <v/>
      </c>
      <c r="Y92" s="44">
        <f>IFERROR(IF(A92="","",IF(I92="Cancelled",X92*R92,X92*Q92)+V92),"")</f>
        <v/>
      </c>
      <c r="Z92" s="44">
        <f>IFERROR(IF(A92="","",P92*U92),"")</f>
        <v/>
      </c>
      <c r="AA92" s="44">
        <f>IFERROR(IF(A92="","",Y92+Z92),"")</f>
        <v/>
      </c>
      <c r="AB92" s="44">
        <f>IFERROR(IF(A92="","",P92-AA92),"")</f>
        <v/>
      </c>
      <c r="AC92" s="46">
        <f>IFERROR(IF(A92="","",G92+W92),"")</f>
        <v/>
      </c>
      <c r="AD92" s="43" t="n"/>
      <c r="AE92" s="42" t="n"/>
      <c r="AF92" s="44">
        <f>IFERROR(IF(OR(A92="",AD92=""),"",AD92-AA92),"")</f>
        <v/>
      </c>
      <c r="AG92" s="45">
        <f>IFERROR(IF(A92="","",AA92/P92),"")</f>
        <v/>
      </c>
      <c r="AH92" s="24">
        <f>IFERROR(IF(A92="","",IF(AE92&lt;&gt;"","Settled",IF(AC92="","Missing Date",IF(AC92&lt;Dashboard!$B$7,"Overdue","Not Yet Due")))),"")</f>
        <v/>
      </c>
      <c r="AI92" s="24">
        <f>IFERROR(IF(A92="","",IF(OR(C92="",D92="",G92&lt;=F92,K92&gt;J92,AND(AD92&lt;&gt;"",AE92=""),AND(AD92="",AE92&lt;&gt;""),AND(AF92&lt;&gt;"",OR(AF92&gt;Dashboard!$B$6,AF92&lt;0-Dashboard!$B$6))),"Review","OK")),"")</f>
        <v/>
      </c>
      <c r="AJ92" s="22" t="n"/>
    </row>
    <row r="93">
      <c r="A93" s="22" t="n"/>
      <c r="B93" s="22" t="n"/>
      <c r="C93" s="22" t="n"/>
      <c r="D93" s="22" t="n"/>
      <c r="E93" s="42" t="n"/>
      <c r="F93" s="42" t="n"/>
      <c r="G93" s="42" t="n"/>
      <c r="H93" s="24">
        <f>IFERROR(IF(A93="","",MAX(0,G93-F93)),"")</f>
        <v/>
      </c>
      <c r="I93" s="22" t="n"/>
      <c r="J93" s="43" t="n"/>
      <c r="K93" s="43" t="n"/>
      <c r="L93" s="44">
        <f>IFERROR(IF(A93="","",MAX(0,J93-K93)),"")</f>
        <v/>
      </c>
      <c r="M93" s="43" t="n"/>
      <c r="N93" s="43" t="n"/>
      <c r="O93" s="43" t="n"/>
      <c r="P93" s="44">
        <f>IFERROR(IF(A93="","",IF(I93="Cancelled",O93+N93,L93+M93+N93+IF(I93="No-Show",O93,0))),"")</f>
        <v/>
      </c>
      <c r="Q93" s="45">
        <f>IFERROR(IF(A93="","",INDEX('Channel Terms'!$B$6:$B$105,MATCH(C93,'Channel Terms'!$A$6:$A$105,0))),"")</f>
        <v/>
      </c>
      <c r="R93" s="45">
        <f>IFERROR(IF(A93="","",INDEX('Channel Terms'!$C$6:$C$105,MATCH(C93,'Channel Terms'!$A$6:$A$105,0))),"")</f>
        <v/>
      </c>
      <c r="S93" s="24">
        <f>IFERROR(IF(A93="","",INDEX('Channel Terms'!$D$6:$D$105,MATCH(C93,'Channel Terms'!$A$6:$A$105,0))),"")</f>
        <v/>
      </c>
      <c r="T93" s="24">
        <f>IFERROR(IF(A93="","",INDEX('Channel Terms'!$E$6:$E$105,MATCH(C93,'Channel Terms'!$A$6:$A$105,0))),"")</f>
        <v/>
      </c>
      <c r="U93" s="45">
        <f>IFERROR(IF(A93="","",INDEX('Channel Terms'!$F$6:$F$105,MATCH(C93,'Channel Terms'!$A$6:$A$105,0))),"")</f>
        <v/>
      </c>
      <c r="V93" s="44">
        <f>IFERROR(IF(A93="","",INDEX('Channel Terms'!$G$6:$G$105,MATCH(C93,'Channel Terms'!$A$6:$A$105,0))),"")</f>
        <v/>
      </c>
      <c r="W93" s="24">
        <f>IFERROR(IF(A93="","",INDEX('Channel Terms'!$H$6:$H$105,MATCH(C93,'Channel Terms'!$A$6:$A$105,0))),"")</f>
        <v/>
      </c>
      <c r="X93" s="44">
        <f>IFERROR(IF(A93="","",IF(I93="Cancelled",O93,L93+IF(S93="Yes",M93,0)+IF(T93="Yes",N93,0)+IF(I93="No-Show",O93,0))),"")</f>
        <v/>
      </c>
      <c r="Y93" s="44">
        <f>IFERROR(IF(A93="","",IF(I93="Cancelled",X93*R93,X93*Q93)+V93),"")</f>
        <v/>
      </c>
      <c r="Z93" s="44">
        <f>IFERROR(IF(A93="","",P93*U93),"")</f>
        <v/>
      </c>
      <c r="AA93" s="44">
        <f>IFERROR(IF(A93="","",Y93+Z93),"")</f>
        <v/>
      </c>
      <c r="AB93" s="44">
        <f>IFERROR(IF(A93="","",P93-AA93),"")</f>
        <v/>
      </c>
      <c r="AC93" s="46">
        <f>IFERROR(IF(A93="","",G93+W93),"")</f>
        <v/>
      </c>
      <c r="AD93" s="43" t="n"/>
      <c r="AE93" s="42" t="n"/>
      <c r="AF93" s="44">
        <f>IFERROR(IF(OR(A93="",AD93=""),"",AD93-AA93),"")</f>
        <v/>
      </c>
      <c r="AG93" s="45">
        <f>IFERROR(IF(A93="","",AA93/P93),"")</f>
        <v/>
      </c>
      <c r="AH93" s="24">
        <f>IFERROR(IF(A93="","",IF(AE93&lt;&gt;"","Settled",IF(AC93="","Missing Date",IF(AC93&lt;Dashboard!$B$7,"Overdue","Not Yet Due")))),"")</f>
        <v/>
      </c>
      <c r="AI93" s="24">
        <f>IFERROR(IF(A93="","",IF(OR(C93="",D93="",G93&lt;=F93,K93&gt;J93,AND(AD93&lt;&gt;"",AE93=""),AND(AD93="",AE93&lt;&gt;""),AND(AF93&lt;&gt;"",OR(AF93&gt;Dashboard!$B$6,AF93&lt;0-Dashboard!$B$6))),"Review","OK")),"")</f>
        <v/>
      </c>
      <c r="AJ93" s="22" t="n"/>
    </row>
    <row r="94">
      <c r="A94" s="22" t="n"/>
      <c r="B94" s="22" t="n"/>
      <c r="C94" s="22" t="n"/>
      <c r="D94" s="22" t="n"/>
      <c r="E94" s="42" t="n"/>
      <c r="F94" s="42" t="n"/>
      <c r="G94" s="42" t="n"/>
      <c r="H94" s="24">
        <f>IFERROR(IF(A94="","",MAX(0,G94-F94)),"")</f>
        <v/>
      </c>
      <c r="I94" s="22" t="n"/>
      <c r="J94" s="43" t="n"/>
      <c r="K94" s="43" t="n"/>
      <c r="L94" s="44">
        <f>IFERROR(IF(A94="","",MAX(0,J94-K94)),"")</f>
        <v/>
      </c>
      <c r="M94" s="43" t="n"/>
      <c r="N94" s="43" t="n"/>
      <c r="O94" s="43" t="n"/>
      <c r="P94" s="44">
        <f>IFERROR(IF(A94="","",IF(I94="Cancelled",O94+N94,L94+M94+N94+IF(I94="No-Show",O94,0))),"")</f>
        <v/>
      </c>
      <c r="Q94" s="45">
        <f>IFERROR(IF(A94="","",INDEX('Channel Terms'!$B$6:$B$105,MATCH(C94,'Channel Terms'!$A$6:$A$105,0))),"")</f>
        <v/>
      </c>
      <c r="R94" s="45">
        <f>IFERROR(IF(A94="","",INDEX('Channel Terms'!$C$6:$C$105,MATCH(C94,'Channel Terms'!$A$6:$A$105,0))),"")</f>
        <v/>
      </c>
      <c r="S94" s="24">
        <f>IFERROR(IF(A94="","",INDEX('Channel Terms'!$D$6:$D$105,MATCH(C94,'Channel Terms'!$A$6:$A$105,0))),"")</f>
        <v/>
      </c>
      <c r="T94" s="24">
        <f>IFERROR(IF(A94="","",INDEX('Channel Terms'!$E$6:$E$105,MATCH(C94,'Channel Terms'!$A$6:$A$105,0))),"")</f>
        <v/>
      </c>
      <c r="U94" s="45">
        <f>IFERROR(IF(A94="","",INDEX('Channel Terms'!$F$6:$F$105,MATCH(C94,'Channel Terms'!$A$6:$A$105,0))),"")</f>
        <v/>
      </c>
      <c r="V94" s="44">
        <f>IFERROR(IF(A94="","",INDEX('Channel Terms'!$G$6:$G$105,MATCH(C94,'Channel Terms'!$A$6:$A$105,0))),"")</f>
        <v/>
      </c>
      <c r="W94" s="24">
        <f>IFERROR(IF(A94="","",INDEX('Channel Terms'!$H$6:$H$105,MATCH(C94,'Channel Terms'!$A$6:$A$105,0))),"")</f>
        <v/>
      </c>
      <c r="X94" s="44">
        <f>IFERROR(IF(A94="","",IF(I94="Cancelled",O94,L94+IF(S94="Yes",M94,0)+IF(T94="Yes",N94,0)+IF(I94="No-Show",O94,0))),"")</f>
        <v/>
      </c>
      <c r="Y94" s="44">
        <f>IFERROR(IF(A94="","",IF(I94="Cancelled",X94*R94,X94*Q94)+V94),"")</f>
        <v/>
      </c>
      <c r="Z94" s="44">
        <f>IFERROR(IF(A94="","",P94*U94),"")</f>
        <v/>
      </c>
      <c r="AA94" s="44">
        <f>IFERROR(IF(A94="","",Y94+Z94),"")</f>
        <v/>
      </c>
      <c r="AB94" s="44">
        <f>IFERROR(IF(A94="","",P94-AA94),"")</f>
        <v/>
      </c>
      <c r="AC94" s="46">
        <f>IFERROR(IF(A94="","",G94+W94),"")</f>
        <v/>
      </c>
      <c r="AD94" s="43" t="n"/>
      <c r="AE94" s="42" t="n"/>
      <c r="AF94" s="44">
        <f>IFERROR(IF(OR(A94="",AD94=""),"",AD94-AA94),"")</f>
        <v/>
      </c>
      <c r="AG94" s="45">
        <f>IFERROR(IF(A94="","",AA94/P94),"")</f>
        <v/>
      </c>
      <c r="AH94" s="24">
        <f>IFERROR(IF(A94="","",IF(AE94&lt;&gt;"","Settled",IF(AC94="","Missing Date",IF(AC94&lt;Dashboard!$B$7,"Overdue","Not Yet Due")))),"")</f>
        <v/>
      </c>
      <c r="AI94" s="24">
        <f>IFERROR(IF(A94="","",IF(OR(C94="",D94="",G94&lt;=F94,K94&gt;J94,AND(AD94&lt;&gt;"",AE94=""),AND(AD94="",AE94&lt;&gt;""),AND(AF94&lt;&gt;"",OR(AF94&gt;Dashboard!$B$6,AF94&lt;0-Dashboard!$B$6))),"Review","OK")),"")</f>
        <v/>
      </c>
      <c r="AJ94" s="22" t="n"/>
    </row>
    <row r="95">
      <c r="A95" s="22" t="n"/>
      <c r="B95" s="22" t="n"/>
      <c r="C95" s="22" t="n"/>
      <c r="D95" s="22" t="n"/>
      <c r="E95" s="42" t="n"/>
      <c r="F95" s="42" t="n"/>
      <c r="G95" s="42" t="n"/>
      <c r="H95" s="24">
        <f>IFERROR(IF(A95="","",MAX(0,G95-F95)),"")</f>
        <v/>
      </c>
      <c r="I95" s="22" t="n"/>
      <c r="J95" s="43" t="n"/>
      <c r="K95" s="43" t="n"/>
      <c r="L95" s="44">
        <f>IFERROR(IF(A95="","",MAX(0,J95-K95)),"")</f>
        <v/>
      </c>
      <c r="M95" s="43" t="n"/>
      <c r="N95" s="43" t="n"/>
      <c r="O95" s="43" t="n"/>
      <c r="P95" s="44">
        <f>IFERROR(IF(A95="","",IF(I95="Cancelled",O95+N95,L95+M95+N95+IF(I95="No-Show",O95,0))),"")</f>
        <v/>
      </c>
      <c r="Q95" s="45">
        <f>IFERROR(IF(A95="","",INDEX('Channel Terms'!$B$6:$B$105,MATCH(C95,'Channel Terms'!$A$6:$A$105,0))),"")</f>
        <v/>
      </c>
      <c r="R95" s="45">
        <f>IFERROR(IF(A95="","",INDEX('Channel Terms'!$C$6:$C$105,MATCH(C95,'Channel Terms'!$A$6:$A$105,0))),"")</f>
        <v/>
      </c>
      <c r="S95" s="24">
        <f>IFERROR(IF(A95="","",INDEX('Channel Terms'!$D$6:$D$105,MATCH(C95,'Channel Terms'!$A$6:$A$105,0))),"")</f>
        <v/>
      </c>
      <c r="T95" s="24">
        <f>IFERROR(IF(A95="","",INDEX('Channel Terms'!$E$6:$E$105,MATCH(C95,'Channel Terms'!$A$6:$A$105,0))),"")</f>
        <v/>
      </c>
      <c r="U95" s="45">
        <f>IFERROR(IF(A95="","",INDEX('Channel Terms'!$F$6:$F$105,MATCH(C95,'Channel Terms'!$A$6:$A$105,0))),"")</f>
        <v/>
      </c>
      <c r="V95" s="44">
        <f>IFERROR(IF(A95="","",INDEX('Channel Terms'!$G$6:$G$105,MATCH(C95,'Channel Terms'!$A$6:$A$105,0))),"")</f>
        <v/>
      </c>
      <c r="W95" s="24">
        <f>IFERROR(IF(A95="","",INDEX('Channel Terms'!$H$6:$H$105,MATCH(C95,'Channel Terms'!$A$6:$A$105,0))),"")</f>
        <v/>
      </c>
      <c r="X95" s="44">
        <f>IFERROR(IF(A95="","",IF(I95="Cancelled",O95,L95+IF(S95="Yes",M95,0)+IF(T95="Yes",N95,0)+IF(I95="No-Show",O95,0))),"")</f>
        <v/>
      </c>
      <c r="Y95" s="44">
        <f>IFERROR(IF(A95="","",IF(I95="Cancelled",X95*R95,X95*Q95)+V95),"")</f>
        <v/>
      </c>
      <c r="Z95" s="44">
        <f>IFERROR(IF(A95="","",P95*U95),"")</f>
        <v/>
      </c>
      <c r="AA95" s="44">
        <f>IFERROR(IF(A95="","",Y95+Z95),"")</f>
        <v/>
      </c>
      <c r="AB95" s="44">
        <f>IFERROR(IF(A95="","",P95-AA95),"")</f>
        <v/>
      </c>
      <c r="AC95" s="46">
        <f>IFERROR(IF(A95="","",G95+W95),"")</f>
        <v/>
      </c>
      <c r="AD95" s="43" t="n"/>
      <c r="AE95" s="42" t="n"/>
      <c r="AF95" s="44">
        <f>IFERROR(IF(OR(A95="",AD95=""),"",AD95-AA95),"")</f>
        <v/>
      </c>
      <c r="AG95" s="45">
        <f>IFERROR(IF(A95="","",AA95/P95),"")</f>
        <v/>
      </c>
      <c r="AH95" s="24">
        <f>IFERROR(IF(A95="","",IF(AE95&lt;&gt;"","Settled",IF(AC95="","Missing Date",IF(AC95&lt;Dashboard!$B$7,"Overdue","Not Yet Due")))),"")</f>
        <v/>
      </c>
      <c r="AI95" s="24">
        <f>IFERROR(IF(A95="","",IF(OR(C95="",D95="",G95&lt;=F95,K95&gt;J95,AND(AD95&lt;&gt;"",AE95=""),AND(AD95="",AE95&lt;&gt;""),AND(AF95&lt;&gt;"",OR(AF95&gt;Dashboard!$B$6,AF95&lt;0-Dashboard!$B$6))),"Review","OK")),"")</f>
        <v/>
      </c>
      <c r="AJ95" s="22" t="n"/>
    </row>
    <row r="96">
      <c r="A96" s="22" t="n"/>
      <c r="B96" s="22" t="n"/>
      <c r="C96" s="22" t="n"/>
      <c r="D96" s="22" t="n"/>
      <c r="E96" s="42" t="n"/>
      <c r="F96" s="42" t="n"/>
      <c r="G96" s="42" t="n"/>
      <c r="H96" s="24">
        <f>IFERROR(IF(A96="","",MAX(0,G96-F96)),"")</f>
        <v/>
      </c>
      <c r="I96" s="22" t="n"/>
      <c r="J96" s="43" t="n"/>
      <c r="K96" s="43" t="n"/>
      <c r="L96" s="44">
        <f>IFERROR(IF(A96="","",MAX(0,J96-K96)),"")</f>
        <v/>
      </c>
      <c r="M96" s="43" t="n"/>
      <c r="N96" s="43" t="n"/>
      <c r="O96" s="43" t="n"/>
      <c r="P96" s="44">
        <f>IFERROR(IF(A96="","",IF(I96="Cancelled",O96+N96,L96+M96+N96+IF(I96="No-Show",O96,0))),"")</f>
        <v/>
      </c>
      <c r="Q96" s="45">
        <f>IFERROR(IF(A96="","",INDEX('Channel Terms'!$B$6:$B$105,MATCH(C96,'Channel Terms'!$A$6:$A$105,0))),"")</f>
        <v/>
      </c>
      <c r="R96" s="45">
        <f>IFERROR(IF(A96="","",INDEX('Channel Terms'!$C$6:$C$105,MATCH(C96,'Channel Terms'!$A$6:$A$105,0))),"")</f>
        <v/>
      </c>
      <c r="S96" s="24">
        <f>IFERROR(IF(A96="","",INDEX('Channel Terms'!$D$6:$D$105,MATCH(C96,'Channel Terms'!$A$6:$A$105,0))),"")</f>
        <v/>
      </c>
      <c r="T96" s="24">
        <f>IFERROR(IF(A96="","",INDEX('Channel Terms'!$E$6:$E$105,MATCH(C96,'Channel Terms'!$A$6:$A$105,0))),"")</f>
        <v/>
      </c>
      <c r="U96" s="45">
        <f>IFERROR(IF(A96="","",INDEX('Channel Terms'!$F$6:$F$105,MATCH(C96,'Channel Terms'!$A$6:$A$105,0))),"")</f>
        <v/>
      </c>
      <c r="V96" s="44">
        <f>IFERROR(IF(A96="","",INDEX('Channel Terms'!$G$6:$G$105,MATCH(C96,'Channel Terms'!$A$6:$A$105,0))),"")</f>
        <v/>
      </c>
      <c r="W96" s="24">
        <f>IFERROR(IF(A96="","",INDEX('Channel Terms'!$H$6:$H$105,MATCH(C96,'Channel Terms'!$A$6:$A$105,0))),"")</f>
        <v/>
      </c>
      <c r="X96" s="44">
        <f>IFERROR(IF(A96="","",IF(I96="Cancelled",O96,L96+IF(S96="Yes",M96,0)+IF(T96="Yes",N96,0)+IF(I96="No-Show",O96,0))),"")</f>
        <v/>
      </c>
      <c r="Y96" s="44">
        <f>IFERROR(IF(A96="","",IF(I96="Cancelled",X96*R96,X96*Q96)+V96),"")</f>
        <v/>
      </c>
      <c r="Z96" s="44">
        <f>IFERROR(IF(A96="","",P96*U96),"")</f>
        <v/>
      </c>
      <c r="AA96" s="44">
        <f>IFERROR(IF(A96="","",Y96+Z96),"")</f>
        <v/>
      </c>
      <c r="AB96" s="44">
        <f>IFERROR(IF(A96="","",P96-AA96),"")</f>
        <v/>
      </c>
      <c r="AC96" s="46">
        <f>IFERROR(IF(A96="","",G96+W96),"")</f>
        <v/>
      </c>
      <c r="AD96" s="43" t="n"/>
      <c r="AE96" s="42" t="n"/>
      <c r="AF96" s="44">
        <f>IFERROR(IF(OR(A96="",AD96=""),"",AD96-AA96),"")</f>
        <v/>
      </c>
      <c r="AG96" s="45">
        <f>IFERROR(IF(A96="","",AA96/P96),"")</f>
        <v/>
      </c>
      <c r="AH96" s="24">
        <f>IFERROR(IF(A96="","",IF(AE96&lt;&gt;"","Settled",IF(AC96="","Missing Date",IF(AC96&lt;Dashboard!$B$7,"Overdue","Not Yet Due")))),"")</f>
        <v/>
      </c>
      <c r="AI96" s="24">
        <f>IFERROR(IF(A96="","",IF(OR(C96="",D96="",G96&lt;=F96,K96&gt;J96,AND(AD96&lt;&gt;"",AE96=""),AND(AD96="",AE96&lt;&gt;""),AND(AF96&lt;&gt;"",OR(AF96&gt;Dashboard!$B$6,AF96&lt;0-Dashboard!$B$6))),"Review","OK")),"")</f>
        <v/>
      </c>
      <c r="AJ96" s="22" t="n"/>
    </row>
    <row r="97">
      <c r="A97" s="22" t="n"/>
      <c r="B97" s="22" t="n"/>
      <c r="C97" s="22" t="n"/>
      <c r="D97" s="22" t="n"/>
      <c r="E97" s="42" t="n"/>
      <c r="F97" s="42" t="n"/>
      <c r="G97" s="42" t="n"/>
      <c r="H97" s="24">
        <f>IFERROR(IF(A97="","",MAX(0,G97-F97)),"")</f>
        <v/>
      </c>
      <c r="I97" s="22" t="n"/>
      <c r="J97" s="43" t="n"/>
      <c r="K97" s="43" t="n"/>
      <c r="L97" s="44">
        <f>IFERROR(IF(A97="","",MAX(0,J97-K97)),"")</f>
        <v/>
      </c>
      <c r="M97" s="43" t="n"/>
      <c r="N97" s="43" t="n"/>
      <c r="O97" s="43" t="n"/>
      <c r="P97" s="44">
        <f>IFERROR(IF(A97="","",IF(I97="Cancelled",O97+N97,L97+M97+N97+IF(I97="No-Show",O97,0))),"")</f>
        <v/>
      </c>
      <c r="Q97" s="45">
        <f>IFERROR(IF(A97="","",INDEX('Channel Terms'!$B$6:$B$105,MATCH(C97,'Channel Terms'!$A$6:$A$105,0))),"")</f>
        <v/>
      </c>
      <c r="R97" s="45">
        <f>IFERROR(IF(A97="","",INDEX('Channel Terms'!$C$6:$C$105,MATCH(C97,'Channel Terms'!$A$6:$A$105,0))),"")</f>
        <v/>
      </c>
      <c r="S97" s="24">
        <f>IFERROR(IF(A97="","",INDEX('Channel Terms'!$D$6:$D$105,MATCH(C97,'Channel Terms'!$A$6:$A$105,0))),"")</f>
        <v/>
      </c>
      <c r="T97" s="24">
        <f>IFERROR(IF(A97="","",INDEX('Channel Terms'!$E$6:$E$105,MATCH(C97,'Channel Terms'!$A$6:$A$105,0))),"")</f>
        <v/>
      </c>
      <c r="U97" s="45">
        <f>IFERROR(IF(A97="","",INDEX('Channel Terms'!$F$6:$F$105,MATCH(C97,'Channel Terms'!$A$6:$A$105,0))),"")</f>
        <v/>
      </c>
      <c r="V97" s="44">
        <f>IFERROR(IF(A97="","",INDEX('Channel Terms'!$G$6:$G$105,MATCH(C97,'Channel Terms'!$A$6:$A$105,0))),"")</f>
        <v/>
      </c>
      <c r="W97" s="24">
        <f>IFERROR(IF(A97="","",INDEX('Channel Terms'!$H$6:$H$105,MATCH(C97,'Channel Terms'!$A$6:$A$105,0))),"")</f>
        <v/>
      </c>
      <c r="X97" s="44">
        <f>IFERROR(IF(A97="","",IF(I97="Cancelled",O97,L97+IF(S97="Yes",M97,0)+IF(T97="Yes",N97,0)+IF(I97="No-Show",O97,0))),"")</f>
        <v/>
      </c>
      <c r="Y97" s="44">
        <f>IFERROR(IF(A97="","",IF(I97="Cancelled",X97*R97,X97*Q97)+V97),"")</f>
        <v/>
      </c>
      <c r="Z97" s="44">
        <f>IFERROR(IF(A97="","",P97*U97),"")</f>
        <v/>
      </c>
      <c r="AA97" s="44">
        <f>IFERROR(IF(A97="","",Y97+Z97),"")</f>
        <v/>
      </c>
      <c r="AB97" s="44">
        <f>IFERROR(IF(A97="","",P97-AA97),"")</f>
        <v/>
      </c>
      <c r="AC97" s="46">
        <f>IFERROR(IF(A97="","",G97+W97),"")</f>
        <v/>
      </c>
      <c r="AD97" s="43" t="n"/>
      <c r="AE97" s="42" t="n"/>
      <c r="AF97" s="44">
        <f>IFERROR(IF(OR(A97="",AD97=""),"",AD97-AA97),"")</f>
        <v/>
      </c>
      <c r="AG97" s="45">
        <f>IFERROR(IF(A97="","",AA97/P97),"")</f>
        <v/>
      </c>
      <c r="AH97" s="24">
        <f>IFERROR(IF(A97="","",IF(AE97&lt;&gt;"","Settled",IF(AC97="","Missing Date",IF(AC97&lt;Dashboard!$B$7,"Overdue","Not Yet Due")))),"")</f>
        <v/>
      </c>
      <c r="AI97" s="24">
        <f>IFERROR(IF(A97="","",IF(OR(C97="",D97="",G97&lt;=F97,K97&gt;J97,AND(AD97&lt;&gt;"",AE97=""),AND(AD97="",AE97&lt;&gt;""),AND(AF97&lt;&gt;"",OR(AF97&gt;Dashboard!$B$6,AF97&lt;0-Dashboard!$B$6))),"Review","OK")),"")</f>
        <v/>
      </c>
      <c r="AJ97" s="22" t="n"/>
    </row>
    <row r="98">
      <c r="A98" s="22" t="n"/>
      <c r="B98" s="22" t="n"/>
      <c r="C98" s="22" t="n"/>
      <c r="D98" s="22" t="n"/>
      <c r="E98" s="42" t="n"/>
      <c r="F98" s="42" t="n"/>
      <c r="G98" s="42" t="n"/>
      <c r="H98" s="24">
        <f>IFERROR(IF(A98="","",MAX(0,G98-F98)),"")</f>
        <v/>
      </c>
      <c r="I98" s="22" t="n"/>
      <c r="J98" s="43" t="n"/>
      <c r="K98" s="43" t="n"/>
      <c r="L98" s="44">
        <f>IFERROR(IF(A98="","",MAX(0,J98-K98)),"")</f>
        <v/>
      </c>
      <c r="M98" s="43" t="n"/>
      <c r="N98" s="43" t="n"/>
      <c r="O98" s="43" t="n"/>
      <c r="P98" s="44">
        <f>IFERROR(IF(A98="","",IF(I98="Cancelled",O98+N98,L98+M98+N98+IF(I98="No-Show",O98,0))),"")</f>
        <v/>
      </c>
      <c r="Q98" s="45">
        <f>IFERROR(IF(A98="","",INDEX('Channel Terms'!$B$6:$B$105,MATCH(C98,'Channel Terms'!$A$6:$A$105,0))),"")</f>
        <v/>
      </c>
      <c r="R98" s="45">
        <f>IFERROR(IF(A98="","",INDEX('Channel Terms'!$C$6:$C$105,MATCH(C98,'Channel Terms'!$A$6:$A$105,0))),"")</f>
        <v/>
      </c>
      <c r="S98" s="24">
        <f>IFERROR(IF(A98="","",INDEX('Channel Terms'!$D$6:$D$105,MATCH(C98,'Channel Terms'!$A$6:$A$105,0))),"")</f>
        <v/>
      </c>
      <c r="T98" s="24">
        <f>IFERROR(IF(A98="","",INDEX('Channel Terms'!$E$6:$E$105,MATCH(C98,'Channel Terms'!$A$6:$A$105,0))),"")</f>
        <v/>
      </c>
      <c r="U98" s="45">
        <f>IFERROR(IF(A98="","",INDEX('Channel Terms'!$F$6:$F$105,MATCH(C98,'Channel Terms'!$A$6:$A$105,0))),"")</f>
        <v/>
      </c>
      <c r="V98" s="44">
        <f>IFERROR(IF(A98="","",INDEX('Channel Terms'!$G$6:$G$105,MATCH(C98,'Channel Terms'!$A$6:$A$105,0))),"")</f>
        <v/>
      </c>
      <c r="W98" s="24">
        <f>IFERROR(IF(A98="","",INDEX('Channel Terms'!$H$6:$H$105,MATCH(C98,'Channel Terms'!$A$6:$A$105,0))),"")</f>
        <v/>
      </c>
      <c r="X98" s="44">
        <f>IFERROR(IF(A98="","",IF(I98="Cancelled",O98,L98+IF(S98="Yes",M98,0)+IF(T98="Yes",N98,0)+IF(I98="No-Show",O98,0))),"")</f>
        <v/>
      </c>
      <c r="Y98" s="44">
        <f>IFERROR(IF(A98="","",IF(I98="Cancelled",X98*R98,X98*Q98)+V98),"")</f>
        <v/>
      </c>
      <c r="Z98" s="44">
        <f>IFERROR(IF(A98="","",P98*U98),"")</f>
        <v/>
      </c>
      <c r="AA98" s="44">
        <f>IFERROR(IF(A98="","",Y98+Z98),"")</f>
        <v/>
      </c>
      <c r="AB98" s="44">
        <f>IFERROR(IF(A98="","",P98-AA98),"")</f>
        <v/>
      </c>
      <c r="AC98" s="46">
        <f>IFERROR(IF(A98="","",G98+W98),"")</f>
        <v/>
      </c>
      <c r="AD98" s="43" t="n"/>
      <c r="AE98" s="42" t="n"/>
      <c r="AF98" s="44">
        <f>IFERROR(IF(OR(A98="",AD98=""),"",AD98-AA98),"")</f>
        <v/>
      </c>
      <c r="AG98" s="45">
        <f>IFERROR(IF(A98="","",AA98/P98),"")</f>
        <v/>
      </c>
      <c r="AH98" s="24">
        <f>IFERROR(IF(A98="","",IF(AE98&lt;&gt;"","Settled",IF(AC98="","Missing Date",IF(AC98&lt;Dashboard!$B$7,"Overdue","Not Yet Due")))),"")</f>
        <v/>
      </c>
      <c r="AI98" s="24">
        <f>IFERROR(IF(A98="","",IF(OR(C98="",D98="",G98&lt;=F98,K98&gt;J98,AND(AD98&lt;&gt;"",AE98=""),AND(AD98="",AE98&lt;&gt;""),AND(AF98&lt;&gt;"",OR(AF98&gt;Dashboard!$B$6,AF98&lt;0-Dashboard!$B$6))),"Review","OK")),"")</f>
        <v/>
      </c>
      <c r="AJ98" s="22" t="n"/>
    </row>
    <row r="99">
      <c r="A99" s="22" t="n"/>
      <c r="B99" s="22" t="n"/>
      <c r="C99" s="22" t="n"/>
      <c r="D99" s="22" t="n"/>
      <c r="E99" s="42" t="n"/>
      <c r="F99" s="42" t="n"/>
      <c r="G99" s="42" t="n"/>
      <c r="H99" s="24">
        <f>IFERROR(IF(A99="","",MAX(0,G99-F99)),"")</f>
        <v/>
      </c>
      <c r="I99" s="22" t="n"/>
      <c r="J99" s="43" t="n"/>
      <c r="K99" s="43" t="n"/>
      <c r="L99" s="44">
        <f>IFERROR(IF(A99="","",MAX(0,J99-K99)),"")</f>
        <v/>
      </c>
      <c r="M99" s="43" t="n"/>
      <c r="N99" s="43" t="n"/>
      <c r="O99" s="43" t="n"/>
      <c r="P99" s="44">
        <f>IFERROR(IF(A99="","",IF(I99="Cancelled",O99+N99,L99+M99+N99+IF(I99="No-Show",O99,0))),"")</f>
        <v/>
      </c>
      <c r="Q99" s="45">
        <f>IFERROR(IF(A99="","",INDEX('Channel Terms'!$B$6:$B$105,MATCH(C99,'Channel Terms'!$A$6:$A$105,0))),"")</f>
        <v/>
      </c>
      <c r="R99" s="45">
        <f>IFERROR(IF(A99="","",INDEX('Channel Terms'!$C$6:$C$105,MATCH(C99,'Channel Terms'!$A$6:$A$105,0))),"")</f>
        <v/>
      </c>
      <c r="S99" s="24">
        <f>IFERROR(IF(A99="","",INDEX('Channel Terms'!$D$6:$D$105,MATCH(C99,'Channel Terms'!$A$6:$A$105,0))),"")</f>
        <v/>
      </c>
      <c r="T99" s="24">
        <f>IFERROR(IF(A99="","",INDEX('Channel Terms'!$E$6:$E$105,MATCH(C99,'Channel Terms'!$A$6:$A$105,0))),"")</f>
        <v/>
      </c>
      <c r="U99" s="45">
        <f>IFERROR(IF(A99="","",INDEX('Channel Terms'!$F$6:$F$105,MATCH(C99,'Channel Terms'!$A$6:$A$105,0))),"")</f>
        <v/>
      </c>
      <c r="V99" s="44">
        <f>IFERROR(IF(A99="","",INDEX('Channel Terms'!$G$6:$G$105,MATCH(C99,'Channel Terms'!$A$6:$A$105,0))),"")</f>
        <v/>
      </c>
      <c r="W99" s="24">
        <f>IFERROR(IF(A99="","",INDEX('Channel Terms'!$H$6:$H$105,MATCH(C99,'Channel Terms'!$A$6:$A$105,0))),"")</f>
        <v/>
      </c>
      <c r="X99" s="44">
        <f>IFERROR(IF(A99="","",IF(I99="Cancelled",O99,L99+IF(S99="Yes",M99,0)+IF(T99="Yes",N99,0)+IF(I99="No-Show",O99,0))),"")</f>
        <v/>
      </c>
      <c r="Y99" s="44">
        <f>IFERROR(IF(A99="","",IF(I99="Cancelled",X99*R99,X99*Q99)+V99),"")</f>
        <v/>
      </c>
      <c r="Z99" s="44">
        <f>IFERROR(IF(A99="","",P99*U99),"")</f>
        <v/>
      </c>
      <c r="AA99" s="44">
        <f>IFERROR(IF(A99="","",Y99+Z99),"")</f>
        <v/>
      </c>
      <c r="AB99" s="44">
        <f>IFERROR(IF(A99="","",P99-AA99),"")</f>
        <v/>
      </c>
      <c r="AC99" s="46">
        <f>IFERROR(IF(A99="","",G99+W99),"")</f>
        <v/>
      </c>
      <c r="AD99" s="43" t="n"/>
      <c r="AE99" s="42" t="n"/>
      <c r="AF99" s="44">
        <f>IFERROR(IF(OR(A99="",AD99=""),"",AD99-AA99),"")</f>
        <v/>
      </c>
      <c r="AG99" s="45">
        <f>IFERROR(IF(A99="","",AA99/P99),"")</f>
        <v/>
      </c>
      <c r="AH99" s="24">
        <f>IFERROR(IF(A99="","",IF(AE99&lt;&gt;"","Settled",IF(AC99="","Missing Date",IF(AC99&lt;Dashboard!$B$7,"Overdue","Not Yet Due")))),"")</f>
        <v/>
      </c>
      <c r="AI99" s="24">
        <f>IFERROR(IF(A99="","",IF(OR(C99="",D99="",G99&lt;=F99,K99&gt;J99,AND(AD99&lt;&gt;"",AE99=""),AND(AD99="",AE99&lt;&gt;""),AND(AF99&lt;&gt;"",OR(AF99&gt;Dashboard!$B$6,AF99&lt;0-Dashboard!$B$6))),"Review","OK")),"")</f>
        <v/>
      </c>
      <c r="AJ99" s="22" t="n"/>
    </row>
    <row r="100">
      <c r="A100" s="22" t="n"/>
      <c r="B100" s="22" t="n"/>
      <c r="C100" s="22" t="n"/>
      <c r="D100" s="22" t="n"/>
      <c r="E100" s="42" t="n"/>
      <c r="F100" s="42" t="n"/>
      <c r="G100" s="42" t="n"/>
      <c r="H100" s="24">
        <f>IFERROR(IF(A100="","",MAX(0,G100-F100)),"")</f>
        <v/>
      </c>
      <c r="I100" s="22" t="n"/>
      <c r="J100" s="43" t="n"/>
      <c r="K100" s="43" t="n"/>
      <c r="L100" s="44">
        <f>IFERROR(IF(A100="","",MAX(0,J100-K100)),"")</f>
        <v/>
      </c>
      <c r="M100" s="43" t="n"/>
      <c r="N100" s="43" t="n"/>
      <c r="O100" s="43" t="n"/>
      <c r="P100" s="44">
        <f>IFERROR(IF(A100="","",IF(I100="Cancelled",O100+N100,L100+M100+N100+IF(I100="No-Show",O100,0))),"")</f>
        <v/>
      </c>
      <c r="Q100" s="45">
        <f>IFERROR(IF(A100="","",INDEX('Channel Terms'!$B$6:$B$105,MATCH(C100,'Channel Terms'!$A$6:$A$105,0))),"")</f>
        <v/>
      </c>
      <c r="R100" s="45">
        <f>IFERROR(IF(A100="","",INDEX('Channel Terms'!$C$6:$C$105,MATCH(C100,'Channel Terms'!$A$6:$A$105,0))),"")</f>
        <v/>
      </c>
      <c r="S100" s="24">
        <f>IFERROR(IF(A100="","",INDEX('Channel Terms'!$D$6:$D$105,MATCH(C100,'Channel Terms'!$A$6:$A$105,0))),"")</f>
        <v/>
      </c>
      <c r="T100" s="24">
        <f>IFERROR(IF(A100="","",INDEX('Channel Terms'!$E$6:$E$105,MATCH(C100,'Channel Terms'!$A$6:$A$105,0))),"")</f>
        <v/>
      </c>
      <c r="U100" s="45">
        <f>IFERROR(IF(A100="","",INDEX('Channel Terms'!$F$6:$F$105,MATCH(C100,'Channel Terms'!$A$6:$A$105,0))),"")</f>
        <v/>
      </c>
      <c r="V100" s="44">
        <f>IFERROR(IF(A100="","",INDEX('Channel Terms'!$G$6:$G$105,MATCH(C100,'Channel Terms'!$A$6:$A$105,0))),"")</f>
        <v/>
      </c>
      <c r="W100" s="24">
        <f>IFERROR(IF(A100="","",INDEX('Channel Terms'!$H$6:$H$105,MATCH(C100,'Channel Terms'!$A$6:$A$105,0))),"")</f>
        <v/>
      </c>
      <c r="X100" s="44">
        <f>IFERROR(IF(A100="","",IF(I100="Cancelled",O100,L100+IF(S100="Yes",M100,0)+IF(T100="Yes",N100,0)+IF(I100="No-Show",O100,0))),"")</f>
        <v/>
      </c>
      <c r="Y100" s="44">
        <f>IFERROR(IF(A100="","",IF(I100="Cancelled",X100*R100,X100*Q100)+V100),"")</f>
        <v/>
      </c>
      <c r="Z100" s="44">
        <f>IFERROR(IF(A100="","",P100*U100),"")</f>
        <v/>
      </c>
      <c r="AA100" s="44">
        <f>IFERROR(IF(A100="","",Y100+Z100),"")</f>
        <v/>
      </c>
      <c r="AB100" s="44">
        <f>IFERROR(IF(A100="","",P100-AA100),"")</f>
        <v/>
      </c>
      <c r="AC100" s="46">
        <f>IFERROR(IF(A100="","",G100+W100),"")</f>
        <v/>
      </c>
      <c r="AD100" s="43" t="n"/>
      <c r="AE100" s="42" t="n"/>
      <c r="AF100" s="44">
        <f>IFERROR(IF(OR(A100="",AD100=""),"",AD100-AA100),"")</f>
        <v/>
      </c>
      <c r="AG100" s="45">
        <f>IFERROR(IF(A100="","",AA100/P100),"")</f>
        <v/>
      </c>
      <c r="AH100" s="24">
        <f>IFERROR(IF(A100="","",IF(AE100&lt;&gt;"","Settled",IF(AC100="","Missing Date",IF(AC100&lt;Dashboard!$B$7,"Overdue","Not Yet Due")))),"")</f>
        <v/>
      </c>
      <c r="AI100" s="24">
        <f>IFERROR(IF(A100="","",IF(OR(C100="",D100="",G100&lt;=F100,K100&gt;J100,AND(AD100&lt;&gt;"",AE100=""),AND(AD100="",AE100&lt;&gt;""),AND(AF100&lt;&gt;"",OR(AF100&gt;Dashboard!$B$6,AF100&lt;0-Dashboard!$B$6))),"Review","OK")),"")</f>
        <v/>
      </c>
      <c r="AJ100" s="22" t="n"/>
    </row>
    <row r="101">
      <c r="A101" s="22" t="n"/>
      <c r="B101" s="22" t="n"/>
      <c r="C101" s="22" t="n"/>
      <c r="D101" s="22" t="n"/>
      <c r="E101" s="42" t="n"/>
      <c r="F101" s="42" t="n"/>
      <c r="G101" s="42" t="n"/>
      <c r="H101" s="24">
        <f>IFERROR(IF(A101="","",MAX(0,G101-F101)),"")</f>
        <v/>
      </c>
      <c r="I101" s="22" t="n"/>
      <c r="J101" s="43" t="n"/>
      <c r="K101" s="43" t="n"/>
      <c r="L101" s="44">
        <f>IFERROR(IF(A101="","",MAX(0,J101-K101)),"")</f>
        <v/>
      </c>
      <c r="M101" s="43" t="n"/>
      <c r="N101" s="43" t="n"/>
      <c r="O101" s="43" t="n"/>
      <c r="P101" s="44">
        <f>IFERROR(IF(A101="","",IF(I101="Cancelled",O101+N101,L101+M101+N101+IF(I101="No-Show",O101,0))),"")</f>
        <v/>
      </c>
      <c r="Q101" s="45">
        <f>IFERROR(IF(A101="","",INDEX('Channel Terms'!$B$6:$B$105,MATCH(C101,'Channel Terms'!$A$6:$A$105,0))),"")</f>
        <v/>
      </c>
      <c r="R101" s="45">
        <f>IFERROR(IF(A101="","",INDEX('Channel Terms'!$C$6:$C$105,MATCH(C101,'Channel Terms'!$A$6:$A$105,0))),"")</f>
        <v/>
      </c>
      <c r="S101" s="24">
        <f>IFERROR(IF(A101="","",INDEX('Channel Terms'!$D$6:$D$105,MATCH(C101,'Channel Terms'!$A$6:$A$105,0))),"")</f>
        <v/>
      </c>
      <c r="T101" s="24">
        <f>IFERROR(IF(A101="","",INDEX('Channel Terms'!$E$6:$E$105,MATCH(C101,'Channel Terms'!$A$6:$A$105,0))),"")</f>
        <v/>
      </c>
      <c r="U101" s="45">
        <f>IFERROR(IF(A101="","",INDEX('Channel Terms'!$F$6:$F$105,MATCH(C101,'Channel Terms'!$A$6:$A$105,0))),"")</f>
        <v/>
      </c>
      <c r="V101" s="44">
        <f>IFERROR(IF(A101="","",INDEX('Channel Terms'!$G$6:$G$105,MATCH(C101,'Channel Terms'!$A$6:$A$105,0))),"")</f>
        <v/>
      </c>
      <c r="W101" s="24">
        <f>IFERROR(IF(A101="","",INDEX('Channel Terms'!$H$6:$H$105,MATCH(C101,'Channel Terms'!$A$6:$A$105,0))),"")</f>
        <v/>
      </c>
      <c r="X101" s="44">
        <f>IFERROR(IF(A101="","",IF(I101="Cancelled",O101,L101+IF(S101="Yes",M101,0)+IF(T101="Yes",N101,0)+IF(I101="No-Show",O101,0))),"")</f>
        <v/>
      </c>
      <c r="Y101" s="44">
        <f>IFERROR(IF(A101="","",IF(I101="Cancelled",X101*R101,X101*Q101)+V101),"")</f>
        <v/>
      </c>
      <c r="Z101" s="44">
        <f>IFERROR(IF(A101="","",P101*U101),"")</f>
        <v/>
      </c>
      <c r="AA101" s="44">
        <f>IFERROR(IF(A101="","",Y101+Z101),"")</f>
        <v/>
      </c>
      <c r="AB101" s="44">
        <f>IFERROR(IF(A101="","",P101-AA101),"")</f>
        <v/>
      </c>
      <c r="AC101" s="46">
        <f>IFERROR(IF(A101="","",G101+W101),"")</f>
        <v/>
      </c>
      <c r="AD101" s="43" t="n"/>
      <c r="AE101" s="42" t="n"/>
      <c r="AF101" s="44">
        <f>IFERROR(IF(OR(A101="",AD101=""),"",AD101-AA101),"")</f>
        <v/>
      </c>
      <c r="AG101" s="45">
        <f>IFERROR(IF(A101="","",AA101/P101),"")</f>
        <v/>
      </c>
      <c r="AH101" s="24">
        <f>IFERROR(IF(A101="","",IF(AE101&lt;&gt;"","Settled",IF(AC101="","Missing Date",IF(AC101&lt;Dashboard!$B$7,"Overdue","Not Yet Due")))),"")</f>
        <v/>
      </c>
      <c r="AI101" s="24">
        <f>IFERROR(IF(A101="","",IF(OR(C101="",D101="",G101&lt;=F101,K101&gt;J101,AND(AD101&lt;&gt;"",AE101=""),AND(AD101="",AE101&lt;&gt;""),AND(AF101&lt;&gt;"",OR(AF101&gt;Dashboard!$B$6,AF101&lt;0-Dashboard!$B$6))),"Review","OK")),"")</f>
        <v/>
      </c>
      <c r="AJ101" s="22" t="n"/>
    </row>
    <row r="102">
      <c r="A102" s="22" t="n"/>
      <c r="B102" s="22" t="n"/>
      <c r="C102" s="22" t="n"/>
      <c r="D102" s="22" t="n"/>
      <c r="E102" s="42" t="n"/>
      <c r="F102" s="42" t="n"/>
      <c r="G102" s="42" t="n"/>
      <c r="H102" s="24">
        <f>IFERROR(IF(A102="","",MAX(0,G102-F102)),"")</f>
        <v/>
      </c>
      <c r="I102" s="22" t="n"/>
      <c r="J102" s="43" t="n"/>
      <c r="K102" s="43" t="n"/>
      <c r="L102" s="44">
        <f>IFERROR(IF(A102="","",MAX(0,J102-K102)),"")</f>
        <v/>
      </c>
      <c r="M102" s="43" t="n"/>
      <c r="N102" s="43" t="n"/>
      <c r="O102" s="43" t="n"/>
      <c r="P102" s="44">
        <f>IFERROR(IF(A102="","",IF(I102="Cancelled",O102+N102,L102+M102+N102+IF(I102="No-Show",O102,0))),"")</f>
        <v/>
      </c>
      <c r="Q102" s="45">
        <f>IFERROR(IF(A102="","",INDEX('Channel Terms'!$B$6:$B$105,MATCH(C102,'Channel Terms'!$A$6:$A$105,0))),"")</f>
        <v/>
      </c>
      <c r="R102" s="45">
        <f>IFERROR(IF(A102="","",INDEX('Channel Terms'!$C$6:$C$105,MATCH(C102,'Channel Terms'!$A$6:$A$105,0))),"")</f>
        <v/>
      </c>
      <c r="S102" s="24">
        <f>IFERROR(IF(A102="","",INDEX('Channel Terms'!$D$6:$D$105,MATCH(C102,'Channel Terms'!$A$6:$A$105,0))),"")</f>
        <v/>
      </c>
      <c r="T102" s="24">
        <f>IFERROR(IF(A102="","",INDEX('Channel Terms'!$E$6:$E$105,MATCH(C102,'Channel Terms'!$A$6:$A$105,0))),"")</f>
        <v/>
      </c>
      <c r="U102" s="45">
        <f>IFERROR(IF(A102="","",INDEX('Channel Terms'!$F$6:$F$105,MATCH(C102,'Channel Terms'!$A$6:$A$105,0))),"")</f>
        <v/>
      </c>
      <c r="V102" s="44">
        <f>IFERROR(IF(A102="","",INDEX('Channel Terms'!$G$6:$G$105,MATCH(C102,'Channel Terms'!$A$6:$A$105,0))),"")</f>
        <v/>
      </c>
      <c r="W102" s="24">
        <f>IFERROR(IF(A102="","",INDEX('Channel Terms'!$H$6:$H$105,MATCH(C102,'Channel Terms'!$A$6:$A$105,0))),"")</f>
        <v/>
      </c>
      <c r="X102" s="44">
        <f>IFERROR(IF(A102="","",IF(I102="Cancelled",O102,L102+IF(S102="Yes",M102,0)+IF(T102="Yes",N102,0)+IF(I102="No-Show",O102,0))),"")</f>
        <v/>
      </c>
      <c r="Y102" s="44">
        <f>IFERROR(IF(A102="","",IF(I102="Cancelled",X102*R102,X102*Q102)+V102),"")</f>
        <v/>
      </c>
      <c r="Z102" s="44">
        <f>IFERROR(IF(A102="","",P102*U102),"")</f>
        <v/>
      </c>
      <c r="AA102" s="44">
        <f>IFERROR(IF(A102="","",Y102+Z102),"")</f>
        <v/>
      </c>
      <c r="AB102" s="44">
        <f>IFERROR(IF(A102="","",P102-AA102),"")</f>
        <v/>
      </c>
      <c r="AC102" s="46">
        <f>IFERROR(IF(A102="","",G102+W102),"")</f>
        <v/>
      </c>
      <c r="AD102" s="43" t="n"/>
      <c r="AE102" s="42" t="n"/>
      <c r="AF102" s="44">
        <f>IFERROR(IF(OR(A102="",AD102=""),"",AD102-AA102),"")</f>
        <v/>
      </c>
      <c r="AG102" s="45">
        <f>IFERROR(IF(A102="","",AA102/P102),"")</f>
        <v/>
      </c>
      <c r="AH102" s="24">
        <f>IFERROR(IF(A102="","",IF(AE102&lt;&gt;"","Settled",IF(AC102="","Missing Date",IF(AC102&lt;Dashboard!$B$7,"Overdue","Not Yet Due")))),"")</f>
        <v/>
      </c>
      <c r="AI102" s="24">
        <f>IFERROR(IF(A102="","",IF(OR(C102="",D102="",G102&lt;=F102,K102&gt;J102,AND(AD102&lt;&gt;"",AE102=""),AND(AD102="",AE102&lt;&gt;""),AND(AF102&lt;&gt;"",OR(AF102&gt;Dashboard!$B$6,AF102&lt;0-Dashboard!$B$6))),"Review","OK")),"")</f>
        <v/>
      </c>
      <c r="AJ102" s="22" t="n"/>
    </row>
    <row r="103">
      <c r="A103" s="22" t="n"/>
      <c r="B103" s="22" t="n"/>
      <c r="C103" s="22" t="n"/>
      <c r="D103" s="22" t="n"/>
      <c r="E103" s="42" t="n"/>
      <c r="F103" s="42" t="n"/>
      <c r="G103" s="42" t="n"/>
      <c r="H103" s="24">
        <f>IFERROR(IF(A103="","",MAX(0,G103-F103)),"")</f>
        <v/>
      </c>
      <c r="I103" s="22" t="n"/>
      <c r="J103" s="43" t="n"/>
      <c r="K103" s="43" t="n"/>
      <c r="L103" s="44">
        <f>IFERROR(IF(A103="","",MAX(0,J103-K103)),"")</f>
        <v/>
      </c>
      <c r="M103" s="43" t="n"/>
      <c r="N103" s="43" t="n"/>
      <c r="O103" s="43" t="n"/>
      <c r="P103" s="44">
        <f>IFERROR(IF(A103="","",IF(I103="Cancelled",O103+N103,L103+M103+N103+IF(I103="No-Show",O103,0))),"")</f>
        <v/>
      </c>
      <c r="Q103" s="45">
        <f>IFERROR(IF(A103="","",INDEX('Channel Terms'!$B$6:$B$105,MATCH(C103,'Channel Terms'!$A$6:$A$105,0))),"")</f>
        <v/>
      </c>
      <c r="R103" s="45">
        <f>IFERROR(IF(A103="","",INDEX('Channel Terms'!$C$6:$C$105,MATCH(C103,'Channel Terms'!$A$6:$A$105,0))),"")</f>
        <v/>
      </c>
      <c r="S103" s="24">
        <f>IFERROR(IF(A103="","",INDEX('Channel Terms'!$D$6:$D$105,MATCH(C103,'Channel Terms'!$A$6:$A$105,0))),"")</f>
        <v/>
      </c>
      <c r="T103" s="24">
        <f>IFERROR(IF(A103="","",INDEX('Channel Terms'!$E$6:$E$105,MATCH(C103,'Channel Terms'!$A$6:$A$105,0))),"")</f>
        <v/>
      </c>
      <c r="U103" s="45">
        <f>IFERROR(IF(A103="","",INDEX('Channel Terms'!$F$6:$F$105,MATCH(C103,'Channel Terms'!$A$6:$A$105,0))),"")</f>
        <v/>
      </c>
      <c r="V103" s="44">
        <f>IFERROR(IF(A103="","",INDEX('Channel Terms'!$G$6:$G$105,MATCH(C103,'Channel Terms'!$A$6:$A$105,0))),"")</f>
        <v/>
      </c>
      <c r="W103" s="24">
        <f>IFERROR(IF(A103="","",INDEX('Channel Terms'!$H$6:$H$105,MATCH(C103,'Channel Terms'!$A$6:$A$105,0))),"")</f>
        <v/>
      </c>
      <c r="X103" s="44">
        <f>IFERROR(IF(A103="","",IF(I103="Cancelled",O103,L103+IF(S103="Yes",M103,0)+IF(T103="Yes",N103,0)+IF(I103="No-Show",O103,0))),"")</f>
        <v/>
      </c>
      <c r="Y103" s="44">
        <f>IFERROR(IF(A103="","",IF(I103="Cancelled",X103*R103,X103*Q103)+V103),"")</f>
        <v/>
      </c>
      <c r="Z103" s="44">
        <f>IFERROR(IF(A103="","",P103*U103),"")</f>
        <v/>
      </c>
      <c r="AA103" s="44">
        <f>IFERROR(IF(A103="","",Y103+Z103),"")</f>
        <v/>
      </c>
      <c r="AB103" s="44">
        <f>IFERROR(IF(A103="","",P103-AA103),"")</f>
        <v/>
      </c>
      <c r="AC103" s="46">
        <f>IFERROR(IF(A103="","",G103+W103),"")</f>
        <v/>
      </c>
      <c r="AD103" s="43" t="n"/>
      <c r="AE103" s="42" t="n"/>
      <c r="AF103" s="44">
        <f>IFERROR(IF(OR(A103="",AD103=""),"",AD103-AA103),"")</f>
        <v/>
      </c>
      <c r="AG103" s="45">
        <f>IFERROR(IF(A103="","",AA103/P103),"")</f>
        <v/>
      </c>
      <c r="AH103" s="24">
        <f>IFERROR(IF(A103="","",IF(AE103&lt;&gt;"","Settled",IF(AC103="","Missing Date",IF(AC103&lt;Dashboard!$B$7,"Overdue","Not Yet Due")))),"")</f>
        <v/>
      </c>
      <c r="AI103" s="24">
        <f>IFERROR(IF(A103="","",IF(OR(C103="",D103="",G103&lt;=F103,K103&gt;J103,AND(AD103&lt;&gt;"",AE103=""),AND(AD103="",AE103&lt;&gt;""),AND(AF103&lt;&gt;"",OR(AF103&gt;Dashboard!$B$6,AF103&lt;0-Dashboard!$B$6))),"Review","OK")),"")</f>
        <v/>
      </c>
      <c r="AJ103" s="22" t="n"/>
    </row>
    <row r="104">
      <c r="A104" s="22" t="n"/>
      <c r="B104" s="22" t="n"/>
      <c r="C104" s="22" t="n"/>
      <c r="D104" s="22" t="n"/>
      <c r="E104" s="42" t="n"/>
      <c r="F104" s="42" t="n"/>
      <c r="G104" s="42" t="n"/>
      <c r="H104" s="24">
        <f>IFERROR(IF(A104="","",MAX(0,G104-F104)),"")</f>
        <v/>
      </c>
      <c r="I104" s="22" t="n"/>
      <c r="J104" s="43" t="n"/>
      <c r="K104" s="43" t="n"/>
      <c r="L104" s="44">
        <f>IFERROR(IF(A104="","",MAX(0,J104-K104)),"")</f>
        <v/>
      </c>
      <c r="M104" s="43" t="n"/>
      <c r="N104" s="43" t="n"/>
      <c r="O104" s="43" t="n"/>
      <c r="P104" s="44">
        <f>IFERROR(IF(A104="","",IF(I104="Cancelled",O104+N104,L104+M104+N104+IF(I104="No-Show",O104,0))),"")</f>
        <v/>
      </c>
      <c r="Q104" s="45">
        <f>IFERROR(IF(A104="","",INDEX('Channel Terms'!$B$6:$B$105,MATCH(C104,'Channel Terms'!$A$6:$A$105,0))),"")</f>
        <v/>
      </c>
      <c r="R104" s="45">
        <f>IFERROR(IF(A104="","",INDEX('Channel Terms'!$C$6:$C$105,MATCH(C104,'Channel Terms'!$A$6:$A$105,0))),"")</f>
        <v/>
      </c>
      <c r="S104" s="24">
        <f>IFERROR(IF(A104="","",INDEX('Channel Terms'!$D$6:$D$105,MATCH(C104,'Channel Terms'!$A$6:$A$105,0))),"")</f>
        <v/>
      </c>
      <c r="T104" s="24">
        <f>IFERROR(IF(A104="","",INDEX('Channel Terms'!$E$6:$E$105,MATCH(C104,'Channel Terms'!$A$6:$A$105,0))),"")</f>
        <v/>
      </c>
      <c r="U104" s="45">
        <f>IFERROR(IF(A104="","",INDEX('Channel Terms'!$F$6:$F$105,MATCH(C104,'Channel Terms'!$A$6:$A$105,0))),"")</f>
        <v/>
      </c>
      <c r="V104" s="44">
        <f>IFERROR(IF(A104="","",INDEX('Channel Terms'!$G$6:$G$105,MATCH(C104,'Channel Terms'!$A$6:$A$105,0))),"")</f>
        <v/>
      </c>
      <c r="W104" s="24">
        <f>IFERROR(IF(A104="","",INDEX('Channel Terms'!$H$6:$H$105,MATCH(C104,'Channel Terms'!$A$6:$A$105,0))),"")</f>
        <v/>
      </c>
      <c r="X104" s="44">
        <f>IFERROR(IF(A104="","",IF(I104="Cancelled",O104,L104+IF(S104="Yes",M104,0)+IF(T104="Yes",N104,0)+IF(I104="No-Show",O104,0))),"")</f>
        <v/>
      </c>
      <c r="Y104" s="44">
        <f>IFERROR(IF(A104="","",IF(I104="Cancelled",X104*R104,X104*Q104)+V104),"")</f>
        <v/>
      </c>
      <c r="Z104" s="44">
        <f>IFERROR(IF(A104="","",P104*U104),"")</f>
        <v/>
      </c>
      <c r="AA104" s="44">
        <f>IFERROR(IF(A104="","",Y104+Z104),"")</f>
        <v/>
      </c>
      <c r="AB104" s="44">
        <f>IFERROR(IF(A104="","",P104-AA104),"")</f>
        <v/>
      </c>
      <c r="AC104" s="46">
        <f>IFERROR(IF(A104="","",G104+W104),"")</f>
        <v/>
      </c>
      <c r="AD104" s="43" t="n"/>
      <c r="AE104" s="42" t="n"/>
      <c r="AF104" s="44">
        <f>IFERROR(IF(OR(A104="",AD104=""),"",AD104-AA104),"")</f>
        <v/>
      </c>
      <c r="AG104" s="45">
        <f>IFERROR(IF(A104="","",AA104/P104),"")</f>
        <v/>
      </c>
      <c r="AH104" s="24">
        <f>IFERROR(IF(A104="","",IF(AE104&lt;&gt;"","Settled",IF(AC104="","Missing Date",IF(AC104&lt;Dashboard!$B$7,"Overdue","Not Yet Due")))),"")</f>
        <v/>
      </c>
      <c r="AI104" s="24">
        <f>IFERROR(IF(A104="","",IF(OR(C104="",D104="",G104&lt;=F104,K104&gt;J104,AND(AD104&lt;&gt;"",AE104=""),AND(AD104="",AE104&lt;&gt;""),AND(AF104&lt;&gt;"",OR(AF104&gt;Dashboard!$B$6,AF104&lt;0-Dashboard!$B$6))),"Review","OK")),"")</f>
        <v/>
      </c>
      <c r="AJ104" s="22" t="n"/>
    </row>
    <row r="105">
      <c r="A105" s="22" t="n"/>
      <c r="B105" s="22" t="n"/>
      <c r="C105" s="22" t="n"/>
      <c r="D105" s="22" t="n"/>
      <c r="E105" s="42" t="n"/>
      <c r="F105" s="42" t="n"/>
      <c r="G105" s="42" t="n"/>
      <c r="H105" s="24">
        <f>IFERROR(IF(A105="","",MAX(0,G105-F105)),"")</f>
        <v/>
      </c>
      <c r="I105" s="22" t="n"/>
      <c r="J105" s="43" t="n"/>
      <c r="K105" s="43" t="n"/>
      <c r="L105" s="44">
        <f>IFERROR(IF(A105="","",MAX(0,J105-K105)),"")</f>
        <v/>
      </c>
      <c r="M105" s="43" t="n"/>
      <c r="N105" s="43" t="n"/>
      <c r="O105" s="43" t="n"/>
      <c r="P105" s="44">
        <f>IFERROR(IF(A105="","",IF(I105="Cancelled",O105+N105,L105+M105+N105+IF(I105="No-Show",O105,0))),"")</f>
        <v/>
      </c>
      <c r="Q105" s="45">
        <f>IFERROR(IF(A105="","",INDEX('Channel Terms'!$B$6:$B$105,MATCH(C105,'Channel Terms'!$A$6:$A$105,0))),"")</f>
        <v/>
      </c>
      <c r="R105" s="45">
        <f>IFERROR(IF(A105="","",INDEX('Channel Terms'!$C$6:$C$105,MATCH(C105,'Channel Terms'!$A$6:$A$105,0))),"")</f>
        <v/>
      </c>
      <c r="S105" s="24">
        <f>IFERROR(IF(A105="","",INDEX('Channel Terms'!$D$6:$D$105,MATCH(C105,'Channel Terms'!$A$6:$A$105,0))),"")</f>
        <v/>
      </c>
      <c r="T105" s="24">
        <f>IFERROR(IF(A105="","",INDEX('Channel Terms'!$E$6:$E$105,MATCH(C105,'Channel Terms'!$A$6:$A$105,0))),"")</f>
        <v/>
      </c>
      <c r="U105" s="45">
        <f>IFERROR(IF(A105="","",INDEX('Channel Terms'!$F$6:$F$105,MATCH(C105,'Channel Terms'!$A$6:$A$105,0))),"")</f>
        <v/>
      </c>
      <c r="V105" s="44">
        <f>IFERROR(IF(A105="","",INDEX('Channel Terms'!$G$6:$G$105,MATCH(C105,'Channel Terms'!$A$6:$A$105,0))),"")</f>
        <v/>
      </c>
      <c r="W105" s="24">
        <f>IFERROR(IF(A105="","",INDEX('Channel Terms'!$H$6:$H$105,MATCH(C105,'Channel Terms'!$A$6:$A$105,0))),"")</f>
        <v/>
      </c>
      <c r="X105" s="44">
        <f>IFERROR(IF(A105="","",IF(I105="Cancelled",O105,L105+IF(S105="Yes",M105,0)+IF(T105="Yes",N105,0)+IF(I105="No-Show",O105,0))),"")</f>
        <v/>
      </c>
      <c r="Y105" s="44">
        <f>IFERROR(IF(A105="","",IF(I105="Cancelled",X105*R105,X105*Q105)+V105),"")</f>
        <v/>
      </c>
      <c r="Z105" s="44">
        <f>IFERROR(IF(A105="","",P105*U105),"")</f>
        <v/>
      </c>
      <c r="AA105" s="44">
        <f>IFERROR(IF(A105="","",Y105+Z105),"")</f>
        <v/>
      </c>
      <c r="AB105" s="44">
        <f>IFERROR(IF(A105="","",P105-AA105),"")</f>
        <v/>
      </c>
      <c r="AC105" s="46">
        <f>IFERROR(IF(A105="","",G105+W105),"")</f>
        <v/>
      </c>
      <c r="AD105" s="43" t="n"/>
      <c r="AE105" s="42" t="n"/>
      <c r="AF105" s="44">
        <f>IFERROR(IF(OR(A105="",AD105=""),"",AD105-AA105),"")</f>
        <v/>
      </c>
      <c r="AG105" s="45">
        <f>IFERROR(IF(A105="","",AA105/P105),"")</f>
        <v/>
      </c>
      <c r="AH105" s="24">
        <f>IFERROR(IF(A105="","",IF(AE105&lt;&gt;"","Settled",IF(AC105="","Missing Date",IF(AC105&lt;Dashboard!$B$7,"Overdue","Not Yet Due")))),"")</f>
        <v/>
      </c>
      <c r="AI105" s="24">
        <f>IFERROR(IF(A105="","",IF(OR(C105="",D105="",G105&lt;=F105,K105&gt;J105,AND(AD105&lt;&gt;"",AE105=""),AND(AD105="",AE105&lt;&gt;""),AND(AF105&lt;&gt;"",OR(AF105&gt;Dashboard!$B$6,AF105&lt;0-Dashboard!$B$6))),"Review","OK")),"")</f>
        <v/>
      </c>
      <c r="AJ105" s="22" t="n"/>
    </row>
    <row r="106">
      <c r="A106" s="22" t="n"/>
      <c r="B106" s="22" t="n"/>
      <c r="C106" s="22" t="n"/>
      <c r="D106" s="22" t="n"/>
      <c r="E106" s="42" t="n"/>
      <c r="F106" s="42" t="n"/>
      <c r="G106" s="42" t="n"/>
      <c r="H106" s="24">
        <f>IFERROR(IF(A106="","",MAX(0,G106-F106)),"")</f>
        <v/>
      </c>
      <c r="I106" s="22" t="n"/>
      <c r="J106" s="43" t="n"/>
      <c r="K106" s="43" t="n"/>
      <c r="L106" s="44">
        <f>IFERROR(IF(A106="","",MAX(0,J106-K106)),"")</f>
        <v/>
      </c>
      <c r="M106" s="43" t="n"/>
      <c r="N106" s="43" t="n"/>
      <c r="O106" s="43" t="n"/>
      <c r="P106" s="44">
        <f>IFERROR(IF(A106="","",IF(I106="Cancelled",O106+N106,L106+M106+N106+IF(I106="No-Show",O106,0))),"")</f>
        <v/>
      </c>
      <c r="Q106" s="45">
        <f>IFERROR(IF(A106="","",INDEX('Channel Terms'!$B$6:$B$105,MATCH(C106,'Channel Terms'!$A$6:$A$105,0))),"")</f>
        <v/>
      </c>
      <c r="R106" s="45">
        <f>IFERROR(IF(A106="","",INDEX('Channel Terms'!$C$6:$C$105,MATCH(C106,'Channel Terms'!$A$6:$A$105,0))),"")</f>
        <v/>
      </c>
      <c r="S106" s="24">
        <f>IFERROR(IF(A106="","",INDEX('Channel Terms'!$D$6:$D$105,MATCH(C106,'Channel Terms'!$A$6:$A$105,0))),"")</f>
        <v/>
      </c>
      <c r="T106" s="24">
        <f>IFERROR(IF(A106="","",INDEX('Channel Terms'!$E$6:$E$105,MATCH(C106,'Channel Terms'!$A$6:$A$105,0))),"")</f>
        <v/>
      </c>
      <c r="U106" s="45">
        <f>IFERROR(IF(A106="","",INDEX('Channel Terms'!$F$6:$F$105,MATCH(C106,'Channel Terms'!$A$6:$A$105,0))),"")</f>
        <v/>
      </c>
      <c r="V106" s="44">
        <f>IFERROR(IF(A106="","",INDEX('Channel Terms'!$G$6:$G$105,MATCH(C106,'Channel Terms'!$A$6:$A$105,0))),"")</f>
        <v/>
      </c>
      <c r="W106" s="24">
        <f>IFERROR(IF(A106="","",INDEX('Channel Terms'!$H$6:$H$105,MATCH(C106,'Channel Terms'!$A$6:$A$105,0))),"")</f>
        <v/>
      </c>
      <c r="X106" s="44">
        <f>IFERROR(IF(A106="","",IF(I106="Cancelled",O106,L106+IF(S106="Yes",M106,0)+IF(T106="Yes",N106,0)+IF(I106="No-Show",O106,0))),"")</f>
        <v/>
      </c>
      <c r="Y106" s="44">
        <f>IFERROR(IF(A106="","",IF(I106="Cancelled",X106*R106,X106*Q106)+V106),"")</f>
        <v/>
      </c>
      <c r="Z106" s="44">
        <f>IFERROR(IF(A106="","",P106*U106),"")</f>
        <v/>
      </c>
      <c r="AA106" s="44">
        <f>IFERROR(IF(A106="","",Y106+Z106),"")</f>
        <v/>
      </c>
      <c r="AB106" s="44">
        <f>IFERROR(IF(A106="","",P106-AA106),"")</f>
        <v/>
      </c>
      <c r="AC106" s="46">
        <f>IFERROR(IF(A106="","",G106+W106),"")</f>
        <v/>
      </c>
      <c r="AD106" s="43" t="n"/>
      <c r="AE106" s="42" t="n"/>
      <c r="AF106" s="44">
        <f>IFERROR(IF(OR(A106="",AD106=""),"",AD106-AA106),"")</f>
        <v/>
      </c>
      <c r="AG106" s="45">
        <f>IFERROR(IF(A106="","",AA106/P106),"")</f>
        <v/>
      </c>
      <c r="AH106" s="24">
        <f>IFERROR(IF(A106="","",IF(AE106&lt;&gt;"","Settled",IF(AC106="","Missing Date",IF(AC106&lt;Dashboard!$B$7,"Overdue","Not Yet Due")))),"")</f>
        <v/>
      </c>
      <c r="AI106" s="24">
        <f>IFERROR(IF(A106="","",IF(OR(C106="",D106="",G106&lt;=F106,K106&gt;J106,AND(AD106&lt;&gt;"",AE106=""),AND(AD106="",AE106&lt;&gt;""),AND(AF106&lt;&gt;"",OR(AF106&gt;Dashboard!$B$6,AF106&lt;0-Dashboard!$B$6))),"Review","OK")),"")</f>
        <v/>
      </c>
      <c r="AJ106" s="22" t="n"/>
    </row>
    <row r="107">
      <c r="A107" s="22" t="n"/>
      <c r="B107" s="22" t="n"/>
      <c r="C107" s="22" t="n"/>
      <c r="D107" s="22" t="n"/>
      <c r="E107" s="42" t="n"/>
      <c r="F107" s="42" t="n"/>
      <c r="G107" s="42" t="n"/>
      <c r="H107" s="24">
        <f>IFERROR(IF(A107="","",MAX(0,G107-F107)),"")</f>
        <v/>
      </c>
      <c r="I107" s="22" t="n"/>
      <c r="J107" s="43" t="n"/>
      <c r="K107" s="43" t="n"/>
      <c r="L107" s="44">
        <f>IFERROR(IF(A107="","",MAX(0,J107-K107)),"")</f>
        <v/>
      </c>
      <c r="M107" s="43" t="n"/>
      <c r="N107" s="43" t="n"/>
      <c r="O107" s="43" t="n"/>
      <c r="P107" s="44">
        <f>IFERROR(IF(A107="","",IF(I107="Cancelled",O107+N107,L107+M107+N107+IF(I107="No-Show",O107,0))),"")</f>
        <v/>
      </c>
      <c r="Q107" s="45">
        <f>IFERROR(IF(A107="","",INDEX('Channel Terms'!$B$6:$B$105,MATCH(C107,'Channel Terms'!$A$6:$A$105,0))),"")</f>
        <v/>
      </c>
      <c r="R107" s="45">
        <f>IFERROR(IF(A107="","",INDEX('Channel Terms'!$C$6:$C$105,MATCH(C107,'Channel Terms'!$A$6:$A$105,0))),"")</f>
        <v/>
      </c>
      <c r="S107" s="24">
        <f>IFERROR(IF(A107="","",INDEX('Channel Terms'!$D$6:$D$105,MATCH(C107,'Channel Terms'!$A$6:$A$105,0))),"")</f>
        <v/>
      </c>
      <c r="T107" s="24">
        <f>IFERROR(IF(A107="","",INDEX('Channel Terms'!$E$6:$E$105,MATCH(C107,'Channel Terms'!$A$6:$A$105,0))),"")</f>
        <v/>
      </c>
      <c r="U107" s="45">
        <f>IFERROR(IF(A107="","",INDEX('Channel Terms'!$F$6:$F$105,MATCH(C107,'Channel Terms'!$A$6:$A$105,0))),"")</f>
        <v/>
      </c>
      <c r="V107" s="44">
        <f>IFERROR(IF(A107="","",INDEX('Channel Terms'!$G$6:$G$105,MATCH(C107,'Channel Terms'!$A$6:$A$105,0))),"")</f>
        <v/>
      </c>
      <c r="W107" s="24">
        <f>IFERROR(IF(A107="","",INDEX('Channel Terms'!$H$6:$H$105,MATCH(C107,'Channel Terms'!$A$6:$A$105,0))),"")</f>
        <v/>
      </c>
      <c r="X107" s="44">
        <f>IFERROR(IF(A107="","",IF(I107="Cancelled",O107,L107+IF(S107="Yes",M107,0)+IF(T107="Yes",N107,0)+IF(I107="No-Show",O107,0))),"")</f>
        <v/>
      </c>
      <c r="Y107" s="44">
        <f>IFERROR(IF(A107="","",IF(I107="Cancelled",X107*R107,X107*Q107)+V107),"")</f>
        <v/>
      </c>
      <c r="Z107" s="44">
        <f>IFERROR(IF(A107="","",P107*U107),"")</f>
        <v/>
      </c>
      <c r="AA107" s="44">
        <f>IFERROR(IF(A107="","",Y107+Z107),"")</f>
        <v/>
      </c>
      <c r="AB107" s="44">
        <f>IFERROR(IF(A107="","",P107-AA107),"")</f>
        <v/>
      </c>
      <c r="AC107" s="46">
        <f>IFERROR(IF(A107="","",G107+W107),"")</f>
        <v/>
      </c>
      <c r="AD107" s="43" t="n"/>
      <c r="AE107" s="42" t="n"/>
      <c r="AF107" s="44">
        <f>IFERROR(IF(OR(A107="",AD107=""),"",AD107-AA107),"")</f>
        <v/>
      </c>
      <c r="AG107" s="45">
        <f>IFERROR(IF(A107="","",AA107/P107),"")</f>
        <v/>
      </c>
      <c r="AH107" s="24">
        <f>IFERROR(IF(A107="","",IF(AE107&lt;&gt;"","Settled",IF(AC107="","Missing Date",IF(AC107&lt;Dashboard!$B$7,"Overdue","Not Yet Due")))),"")</f>
        <v/>
      </c>
      <c r="AI107" s="24">
        <f>IFERROR(IF(A107="","",IF(OR(C107="",D107="",G107&lt;=F107,K107&gt;J107,AND(AD107&lt;&gt;"",AE107=""),AND(AD107="",AE107&lt;&gt;""),AND(AF107&lt;&gt;"",OR(AF107&gt;Dashboard!$B$6,AF107&lt;0-Dashboard!$B$6))),"Review","OK")),"")</f>
        <v/>
      </c>
      <c r="AJ107" s="22" t="n"/>
    </row>
    <row r="108">
      <c r="A108" s="22" t="n"/>
      <c r="B108" s="22" t="n"/>
      <c r="C108" s="22" t="n"/>
      <c r="D108" s="22" t="n"/>
      <c r="E108" s="42" t="n"/>
      <c r="F108" s="42" t="n"/>
      <c r="G108" s="42" t="n"/>
      <c r="H108" s="24">
        <f>IFERROR(IF(A108="","",MAX(0,G108-F108)),"")</f>
        <v/>
      </c>
      <c r="I108" s="22" t="n"/>
      <c r="J108" s="43" t="n"/>
      <c r="K108" s="43" t="n"/>
      <c r="L108" s="44">
        <f>IFERROR(IF(A108="","",MAX(0,J108-K108)),"")</f>
        <v/>
      </c>
      <c r="M108" s="43" t="n"/>
      <c r="N108" s="43" t="n"/>
      <c r="O108" s="43" t="n"/>
      <c r="P108" s="44">
        <f>IFERROR(IF(A108="","",IF(I108="Cancelled",O108+N108,L108+M108+N108+IF(I108="No-Show",O108,0))),"")</f>
        <v/>
      </c>
      <c r="Q108" s="45">
        <f>IFERROR(IF(A108="","",INDEX('Channel Terms'!$B$6:$B$105,MATCH(C108,'Channel Terms'!$A$6:$A$105,0))),"")</f>
        <v/>
      </c>
      <c r="R108" s="45">
        <f>IFERROR(IF(A108="","",INDEX('Channel Terms'!$C$6:$C$105,MATCH(C108,'Channel Terms'!$A$6:$A$105,0))),"")</f>
        <v/>
      </c>
      <c r="S108" s="24">
        <f>IFERROR(IF(A108="","",INDEX('Channel Terms'!$D$6:$D$105,MATCH(C108,'Channel Terms'!$A$6:$A$105,0))),"")</f>
        <v/>
      </c>
      <c r="T108" s="24">
        <f>IFERROR(IF(A108="","",INDEX('Channel Terms'!$E$6:$E$105,MATCH(C108,'Channel Terms'!$A$6:$A$105,0))),"")</f>
        <v/>
      </c>
      <c r="U108" s="45">
        <f>IFERROR(IF(A108="","",INDEX('Channel Terms'!$F$6:$F$105,MATCH(C108,'Channel Terms'!$A$6:$A$105,0))),"")</f>
        <v/>
      </c>
      <c r="V108" s="44">
        <f>IFERROR(IF(A108="","",INDEX('Channel Terms'!$G$6:$G$105,MATCH(C108,'Channel Terms'!$A$6:$A$105,0))),"")</f>
        <v/>
      </c>
      <c r="W108" s="24">
        <f>IFERROR(IF(A108="","",INDEX('Channel Terms'!$H$6:$H$105,MATCH(C108,'Channel Terms'!$A$6:$A$105,0))),"")</f>
        <v/>
      </c>
      <c r="X108" s="44">
        <f>IFERROR(IF(A108="","",IF(I108="Cancelled",O108,L108+IF(S108="Yes",M108,0)+IF(T108="Yes",N108,0)+IF(I108="No-Show",O108,0))),"")</f>
        <v/>
      </c>
      <c r="Y108" s="44">
        <f>IFERROR(IF(A108="","",IF(I108="Cancelled",X108*R108,X108*Q108)+V108),"")</f>
        <v/>
      </c>
      <c r="Z108" s="44">
        <f>IFERROR(IF(A108="","",P108*U108),"")</f>
        <v/>
      </c>
      <c r="AA108" s="44">
        <f>IFERROR(IF(A108="","",Y108+Z108),"")</f>
        <v/>
      </c>
      <c r="AB108" s="44">
        <f>IFERROR(IF(A108="","",P108-AA108),"")</f>
        <v/>
      </c>
      <c r="AC108" s="46">
        <f>IFERROR(IF(A108="","",G108+W108),"")</f>
        <v/>
      </c>
      <c r="AD108" s="43" t="n"/>
      <c r="AE108" s="42" t="n"/>
      <c r="AF108" s="44">
        <f>IFERROR(IF(OR(A108="",AD108=""),"",AD108-AA108),"")</f>
        <v/>
      </c>
      <c r="AG108" s="45">
        <f>IFERROR(IF(A108="","",AA108/P108),"")</f>
        <v/>
      </c>
      <c r="AH108" s="24">
        <f>IFERROR(IF(A108="","",IF(AE108&lt;&gt;"","Settled",IF(AC108="","Missing Date",IF(AC108&lt;Dashboard!$B$7,"Overdue","Not Yet Due")))),"")</f>
        <v/>
      </c>
      <c r="AI108" s="24">
        <f>IFERROR(IF(A108="","",IF(OR(C108="",D108="",G108&lt;=F108,K108&gt;J108,AND(AD108&lt;&gt;"",AE108=""),AND(AD108="",AE108&lt;&gt;""),AND(AF108&lt;&gt;"",OR(AF108&gt;Dashboard!$B$6,AF108&lt;0-Dashboard!$B$6))),"Review","OK")),"")</f>
        <v/>
      </c>
      <c r="AJ108" s="22" t="n"/>
    </row>
    <row r="109">
      <c r="A109" s="22" t="n"/>
      <c r="B109" s="22" t="n"/>
      <c r="C109" s="22" t="n"/>
      <c r="D109" s="22" t="n"/>
      <c r="E109" s="42" t="n"/>
      <c r="F109" s="42" t="n"/>
      <c r="G109" s="42" t="n"/>
      <c r="H109" s="24">
        <f>IFERROR(IF(A109="","",MAX(0,G109-F109)),"")</f>
        <v/>
      </c>
      <c r="I109" s="22" t="n"/>
      <c r="J109" s="43" t="n"/>
      <c r="K109" s="43" t="n"/>
      <c r="L109" s="44">
        <f>IFERROR(IF(A109="","",MAX(0,J109-K109)),"")</f>
        <v/>
      </c>
      <c r="M109" s="43" t="n"/>
      <c r="N109" s="43" t="n"/>
      <c r="O109" s="43" t="n"/>
      <c r="P109" s="44">
        <f>IFERROR(IF(A109="","",IF(I109="Cancelled",O109+N109,L109+M109+N109+IF(I109="No-Show",O109,0))),"")</f>
        <v/>
      </c>
      <c r="Q109" s="45">
        <f>IFERROR(IF(A109="","",INDEX('Channel Terms'!$B$6:$B$105,MATCH(C109,'Channel Terms'!$A$6:$A$105,0))),"")</f>
        <v/>
      </c>
      <c r="R109" s="45">
        <f>IFERROR(IF(A109="","",INDEX('Channel Terms'!$C$6:$C$105,MATCH(C109,'Channel Terms'!$A$6:$A$105,0))),"")</f>
        <v/>
      </c>
      <c r="S109" s="24">
        <f>IFERROR(IF(A109="","",INDEX('Channel Terms'!$D$6:$D$105,MATCH(C109,'Channel Terms'!$A$6:$A$105,0))),"")</f>
        <v/>
      </c>
      <c r="T109" s="24">
        <f>IFERROR(IF(A109="","",INDEX('Channel Terms'!$E$6:$E$105,MATCH(C109,'Channel Terms'!$A$6:$A$105,0))),"")</f>
        <v/>
      </c>
      <c r="U109" s="45">
        <f>IFERROR(IF(A109="","",INDEX('Channel Terms'!$F$6:$F$105,MATCH(C109,'Channel Terms'!$A$6:$A$105,0))),"")</f>
        <v/>
      </c>
      <c r="V109" s="44">
        <f>IFERROR(IF(A109="","",INDEX('Channel Terms'!$G$6:$G$105,MATCH(C109,'Channel Terms'!$A$6:$A$105,0))),"")</f>
        <v/>
      </c>
      <c r="W109" s="24">
        <f>IFERROR(IF(A109="","",INDEX('Channel Terms'!$H$6:$H$105,MATCH(C109,'Channel Terms'!$A$6:$A$105,0))),"")</f>
        <v/>
      </c>
      <c r="X109" s="44">
        <f>IFERROR(IF(A109="","",IF(I109="Cancelled",O109,L109+IF(S109="Yes",M109,0)+IF(T109="Yes",N109,0)+IF(I109="No-Show",O109,0))),"")</f>
        <v/>
      </c>
      <c r="Y109" s="44">
        <f>IFERROR(IF(A109="","",IF(I109="Cancelled",X109*R109,X109*Q109)+V109),"")</f>
        <v/>
      </c>
      <c r="Z109" s="44">
        <f>IFERROR(IF(A109="","",P109*U109),"")</f>
        <v/>
      </c>
      <c r="AA109" s="44">
        <f>IFERROR(IF(A109="","",Y109+Z109),"")</f>
        <v/>
      </c>
      <c r="AB109" s="44">
        <f>IFERROR(IF(A109="","",P109-AA109),"")</f>
        <v/>
      </c>
      <c r="AC109" s="46">
        <f>IFERROR(IF(A109="","",G109+W109),"")</f>
        <v/>
      </c>
      <c r="AD109" s="43" t="n"/>
      <c r="AE109" s="42" t="n"/>
      <c r="AF109" s="44">
        <f>IFERROR(IF(OR(A109="",AD109=""),"",AD109-AA109),"")</f>
        <v/>
      </c>
      <c r="AG109" s="45">
        <f>IFERROR(IF(A109="","",AA109/P109),"")</f>
        <v/>
      </c>
      <c r="AH109" s="24">
        <f>IFERROR(IF(A109="","",IF(AE109&lt;&gt;"","Settled",IF(AC109="","Missing Date",IF(AC109&lt;Dashboard!$B$7,"Overdue","Not Yet Due")))),"")</f>
        <v/>
      </c>
      <c r="AI109" s="24">
        <f>IFERROR(IF(A109="","",IF(OR(C109="",D109="",G109&lt;=F109,K109&gt;J109,AND(AD109&lt;&gt;"",AE109=""),AND(AD109="",AE109&lt;&gt;""),AND(AF109&lt;&gt;"",OR(AF109&gt;Dashboard!$B$6,AF109&lt;0-Dashboard!$B$6))),"Review","OK")),"")</f>
        <v/>
      </c>
      <c r="AJ109" s="22" t="n"/>
    </row>
    <row r="110">
      <c r="A110" s="22" t="n"/>
      <c r="B110" s="22" t="n"/>
      <c r="C110" s="22" t="n"/>
      <c r="D110" s="22" t="n"/>
      <c r="E110" s="42" t="n"/>
      <c r="F110" s="42" t="n"/>
      <c r="G110" s="42" t="n"/>
      <c r="H110" s="24">
        <f>IFERROR(IF(A110="","",MAX(0,G110-F110)),"")</f>
        <v/>
      </c>
      <c r="I110" s="22" t="n"/>
      <c r="J110" s="43" t="n"/>
      <c r="K110" s="43" t="n"/>
      <c r="L110" s="44">
        <f>IFERROR(IF(A110="","",MAX(0,J110-K110)),"")</f>
        <v/>
      </c>
      <c r="M110" s="43" t="n"/>
      <c r="N110" s="43" t="n"/>
      <c r="O110" s="43" t="n"/>
      <c r="P110" s="44">
        <f>IFERROR(IF(A110="","",IF(I110="Cancelled",O110+N110,L110+M110+N110+IF(I110="No-Show",O110,0))),"")</f>
        <v/>
      </c>
      <c r="Q110" s="45">
        <f>IFERROR(IF(A110="","",INDEX('Channel Terms'!$B$6:$B$105,MATCH(C110,'Channel Terms'!$A$6:$A$105,0))),"")</f>
        <v/>
      </c>
      <c r="R110" s="45">
        <f>IFERROR(IF(A110="","",INDEX('Channel Terms'!$C$6:$C$105,MATCH(C110,'Channel Terms'!$A$6:$A$105,0))),"")</f>
        <v/>
      </c>
      <c r="S110" s="24">
        <f>IFERROR(IF(A110="","",INDEX('Channel Terms'!$D$6:$D$105,MATCH(C110,'Channel Terms'!$A$6:$A$105,0))),"")</f>
        <v/>
      </c>
      <c r="T110" s="24">
        <f>IFERROR(IF(A110="","",INDEX('Channel Terms'!$E$6:$E$105,MATCH(C110,'Channel Terms'!$A$6:$A$105,0))),"")</f>
        <v/>
      </c>
      <c r="U110" s="45">
        <f>IFERROR(IF(A110="","",INDEX('Channel Terms'!$F$6:$F$105,MATCH(C110,'Channel Terms'!$A$6:$A$105,0))),"")</f>
        <v/>
      </c>
      <c r="V110" s="44">
        <f>IFERROR(IF(A110="","",INDEX('Channel Terms'!$G$6:$G$105,MATCH(C110,'Channel Terms'!$A$6:$A$105,0))),"")</f>
        <v/>
      </c>
      <c r="W110" s="24">
        <f>IFERROR(IF(A110="","",INDEX('Channel Terms'!$H$6:$H$105,MATCH(C110,'Channel Terms'!$A$6:$A$105,0))),"")</f>
        <v/>
      </c>
      <c r="X110" s="44">
        <f>IFERROR(IF(A110="","",IF(I110="Cancelled",O110,L110+IF(S110="Yes",M110,0)+IF(T110="Yes",N110,0)+IF(I110="No-Show",O110,0))),"")</f>
        <v/>
      </c>
      <c r="Y110" s="44">
        <f>IFERROR(IF(A110="","",IF(I110="Cancelled",X110*R110,X110*Q110)+V110),"")</f>
        <v/>
      </c>
      <c r="Z110" s="44">
        <f>IFERROR(IF(A110="","",P110*U110),"")</f>
        <v/>
      </c>
      <c r="AA110" s="44">
        <f>IFERROR(IF(A110="","",Y110+Z110),"")</f>
        <v/>
      </c>
      <c r="AB110" s="44">
        <f>IFERROR(IF(A110="","",P110-AA110),"")</f>
        <v/>
      </c>
      <c r="AC110" s="46">
        <f>IFERROR(IF(A110="","",G110+W110),"")</f>
        <v/>
      </c>
      <c r="AD110" s="43" t="n"/>
      <c r="AE110" s="42" t="n"/>
      <c r="AF110" s="44">
        <f>IFERROR(IF(OR(A110="",AD110=""),"",AD110-AA110),"")</f>
        <v/>
      </c>
      <c r="AG110" s="45">
        <f>IFERROR(IF(A110="","",AA110/P110),"")</f>
        <v/>
      </c>
      <c r="AH110" s="24">
        <f>IFERROR(IF(A110="","",IF(AE110&lt;&gt;"","Settled",IF(AC110="","Missing Date",IF(AC110&lt;Dashboard!$B$7,"Overdue","Not Yet Due")))),"")</f>
        <v/>
      </c>
      <c r="AI110" s="24">
        <f>IFERROR(IF(A110="","",IF(OR(C110="",D110="",G110&lt;=F110,K110&gt;J110,AND(AD110&lt;&gt;"",AE110=""),AND(AD110="",AE110&lt;&gt;""),AND(AF110&lt;&gt;"",OR(AF110&gt;Dashboard!$B$6,AF110&lt;0-Dashboard!$B$6))),"Review","OK")),"")</f>
        <v/>
      </c>
      <c r="AJ110" s="22" t="n"/>
    </row>
    <row r="111">
      <c r="A111" s="22" t="n"/>
      <c r="B111" s="22" t="n"/>
      <c r="C111" s="22" t="n"/>
      <c r="D111" s="22" t="n"/>
      <c r="E111" s="42" t="n"/>
      <c r="F111" s="42" t="n"/>
      <c r="G111" s="42" t="n"/>
      <c r="H111" s="24">
        <f>IFERROR(IF(A111="","",MAX(0,G111-F111)),"")</f>
        <v/>
      </c>
      <c r="I111" s="22" t="n"/>
      <c r="J111" s="43" t="n"/>
      <c r="K111" s="43" t="n"/>
      <c r="L111" s="44">
        <f>IFERROR(IF(A111="","",MAX(0,J111-K111)),"")</f>
        <v/>
      </c>
      <c r="M111" s="43" t="n"/>
      <c r="N111" s="43" t="n"/>
      <c r="O111" s="43" t="n"/>
      <c r="P111" s="44">
        <f>IFERROR(IF(A111="","",IF(I111="Cancelled",O111+N111,L111+M111+N111+IF(I111="No-Show",O111,0))),"")</f>
        <v/>
      </c>
      <c r="Q111" s="45">
        <f>IFERROR(IF(A111="","",INDEX('Channel Terms'!$B$6:$B$105,MATCH(C111,'Channel Terms'!$A$6:$A$105,0))),"")</f>
        <v/>
      </c>
      <c r="R111" s="45">
        <f>IFERROR(IF(A111="","",INDEX('Channel Terms'!$C$6:$C$105,MATCH(C111,'Channel Terms'!$A$6:$A$105,0))),"")</f>
        <v/>
      </c>
      <c r="S111" s="24">
        <f>IFERROR(IF(A111="","",INDEX('Channel Terms'!$D$6:$D$105,MATCH(C111,'Channel Terms'!$A$6:$A$105,0))),"")</f>
        <v/>
      </c>
      <c r="T111" s="24">
        <f>IFERROR(IF(A111="","",INDEX('Channel Terms'!$E$6:$E$105,MATCH(C111,'Channel Terms'!$A$6:$A$105,0))),"")</f>
        <v/>
      </c>
      <c r="U111" s="45">
        <f>IFERROR(IF(A111="","",INDEX('Channel Terms'!$F$6:$F$105,MATCH(C111,'Channel Terms'!$A$6:$A$105,0))),"")</f>
        <v/>
      </c>
      <c r="V111" s="44">
        <f>IFERROR(IF(A111="","",INDEX('Channel Terms'!$G$6:$G$105,MATCH(C111,'Channel Terms'!$A$6:$A$105,0))),"")</f>
        <v/>
      </c>
      <c r="W111" s="24">
        <f>IFERROR(IF(A111="","",INDEX('Channel Terms'!$H$6:$H$105,MATCH(C111,'Channel Terms'!$A$6:$A$105,0))),"")</f>
        <v/>
      </c>
      <c r="X111" s="44">
        <f>IFERROR(IF(A111="","",IF(I111="Cancelled",O111,L111+IF(S111="Yes",M111,0)+IF(T111="Yes",N111,0)+IF(I111="No-Show",O111,0))),"")</f>
        <v/>
      </c>
      <c r="Y111" s="44">
        <f>IFERROR(IF(A111="","",IF(I111="Cancelled",X111*R111,X111*Q111)+V111),"")</f>
        <v/>
      </c>
      <c r="Z111" s="44">
        <f>IFERROR(IF(A111="","",P111*U111),"")</f>
        <v/>
      </c>
      <c r="AA111" s="44">
        <f>IFERROR(IF(A111="","",Y111+Z111),"")</f>
        <v/>
      </c>
      <c r="AB111" s="44">
        <f>IFERROR(IF(A111="","",P111-AA111),"")</f>
        <v/>
      </c>
      <c r="AC111" s="46">
        <f>IFERROR(IF(A111="","",G111+W111),"")</f>
        <v/>
      </c>
      <c r="AD111" s="43" t="n"/>
      <c r="AE111" s="42" t="n"/>
      <c r="AF111" s="44">
        <f>IFERROR(IF(OR(A111="",AD111=""),"",AD111-AA111),"")</f>
        <v/>
      </c>
      <c r="AG111" s="45">
        <f>IFERROR(IF(A111="","",AA111/P111),"")</f>
        <v/>
      </c>
      <c r="AH111" s="24">
        <f>IFERROR(IF(A111="","",IF(AE111&lt;&gt;"","Settled",IF(AC111="","Missing Date",IF(AC111&lt;Dashboard!$B$7,"Overdue","Not Yet Due")))),"")</f>
        <v/>
      </c>
      <c r="AI111" s="24">
        <f>IFERROR(IF(A111="","",IF(OR(C111="",D111="",G111&lt;=F111,K111&gt;J111,AND(AD111&lt;&gt;"",AE111=""),AND(AD111="",AE111&lt;&gt;""),AND(AF111&lt;&gt;"",OR(AF111&gt;Dashboard!$B$6,AF111&lt;0-Dashboard!$B$6))),"Review","OK")),"")</f>
        <v/>
      </c>
      <c r="AJ111" s="22" t="n"/>
    </row>
    <row r="112">
      <c r="A112" s="22" t="n"/>
      <c r="B112" s="22" t="n"/>
      <c r="C112" s="22" t="n"/>
      <c r="D112" s="22" t="n"/>
      <c r="E112" s="42" t="n"/>
      <c r="F112" s="42" t="n"/>
      <c r="G112" s="42" t="n"/>
      <c r="H112" s="24">
        <f>IFERROR(IF(A112="","",MAX(0,G112-F112)),"")</f>
        <v/>
      </c>
      <c r="I112" s="22" t="n"/>
      <c r="J112" s="43" t="n"/>
      <c r="K112" s="43" t="n"/>
      <c r="L112" s="44">
        <f>IFERROR(IF(A112="","",MAX(0,J112-K112)),"")</f>
        <v/>
      </c>
      <c r="M112" s="43" t="n"/>
      <c r="N112" s="43" t="n"/>
      <c r="O112" s="43" t="n"/>
      <c r="P112" s="44">
        <f>IFERROR(IF(A112="","",IF(I112="Cancelled",O112+N112,L112+M112+N112+IF(I112="No-Show",O112,0))),"")</f>
        <v/>
      </c>
      <c r="Q112" s="45">
        <f>IFERROR(IF(A112="","",INDEX('Channel Terms'!$B$6:$B$105,MATCH(C112,'Channel Terms'!$A$6:$A$105,0))),"")</f>
        <v/>
      </c>
      <c r="R112" s="45">
        <f>IFERROR(IF(A112="","",INDEX('Channel Terms'!$C$6:$C$105,MATCH(C112,'Channel Terms'!$A$6:$A$105,0))),"")</f>
        <v/>
      </c>
      <c r="S112" s="24">
        <f>IFERROR(IF(A112="","",INDEX('Channel Terms'!$D$6:$D$105,MATCH(C112,'Channel Terms'!$A$6:$A$105,0))),"")</f>
        <v/>
      </c>
      <c r="T112" s="24">
        <f>IFERROR(IF(A112="","",INDEX('Channel Terms'!$E$6:$E$105,MATCH(C112,'Channel Terms'!$A$6:$A$105,0))),"")</f>
        <v/>
      </c>
      <c r="U112" s="45">
        <f>IFERROR(IF(A112="","",INDEX('Channel Terms'!$F$6:$F$105,MATCH(C112,'Channel Terms'!$A$6:$A$105,0))),"")</f>
        <v/>
      </c>
      <c r="V112" s="44">
        <f>IFERROR(IF(A112="","",INDEX('Channel Terms'!$G$6:$G$105,MATCH(C112,'Channel Terms'!$A$6:$A$105,0))),"")</f>
        <v/>
      </c>
      <c r="W112" s="24">
        <f>IFERROR(IF(A112="","",INDEX('Channel Terms'!$H$6:$H$105,MATCH(C112,'Channel Terms'!$A$6:$A$105,0))),"")</f>
        <v/>
      </c>
      <c r="X112" s="44">
        <f>IFERROR(IF(A112="","",IF(I112="Cancelled",O112,L112+IF(S112="Yes",M112,0)+IF(T112="Yes",N112,0)+IF(I112="No-Show",O112,0))),"")</f>
        <v/>
      </c>
      <c r="Y112" s="44">
        <f>IFERROR(IF(A112="","",IF(I112="Cancelled",X112*R112,X112*Q112)+V112),"")</f>
        <v/>
      </c>
      <c r="Z112" s="44">
        <f>IFERROR(IF(A112="","",P112*U112),"")</f>
        <v/>
      </c>
      <c r="AA112" s="44">
        <f>IFERROR(IF(A112="","",Y112+Z112),"")</f>
        <v/>
      </c>
      <c r="AB112" s="44">
        <f>IFERROR(IF(A112="","",P112-AA112),"")</f>
        <v/>
      </c>
      <c r="AC112" s="46">
        <f>IFERROR(IF(A112="","",G112+W112),"")</f>
        <v/>
      </c>
      <c r="AD112" s="43" t="n"/>
      <c r="AE112" s="42" t="n"/>
      <c r="AF112" s="44">
        <f>IFERROR(IF(OR(A112="",AD112=""),"",AD112-AA112),"")</f>
        <v/>
      </c>
      <c r="AG112" s="45">
        <f>IFERROR(IF(A112="","",AA112/P112),"")</f>
        <v/>
      </c>
      <c r="AH112" s="24">
        <f>IFERROR(IF(A112="","",IF(AE112&lt;&gt;"","Settled",IF(AC112="","Missing Date",IF(AC112&lt;Dashboard!$B$7,"Overdue","Not Yet Due")))),"")</f>
        <v/>
      </c>
      <c r="AI112" s="24">
        <f>IFERROR(IF(A112="","",IF(OR(C112="",D112="",G112&lt;=F112,K112&gt;J112,AND(AD112&lt;&gt;"",AE112=""),AND(AD112="",AE112&lt;&gt;""),AND(AF112&lt;&gt;"",OR(AF112&gt;Dashboard!$B$6,AF112&lt;0-Dashboard!$B$6))),"Review","OK")),"")</f>
        <v/>
      </c>
      <c r="AJ112" s="22" t="n"/>
    </row>
    <row r="113">
      <c r="A113" s="22" t="n"/>
      <c r="B113" s="22" t="n"/>
      <c r="C113" s="22" t="n"/>
      <c r="D113" s="22" t="n"/>
      <c r="E113" s="42" t="n"/>
      <c r="F113" s="42" t="n"/>
      <c r="G113" s="42" t="n"/>
      <c r="H113" s="24">
        <f>IFERROR(IF(A113="","",MAX(0,G113-F113)),"")</f>
        <v/>
      </c>
      <c r="I113" s="22" t="n"/>
      <c r="J113" s="43" t="n"/>
      <c r="K113" s="43" t="n"/>
      <c r="L113" s="44">
        <f>IFERROR(IF(A113="","",MAX(0,J113-K113)),"")</f>
        <v/>
      </c>
      <c r="M113" s="43" t="n"/>
      <c r="N113" s="43" t="n"/>
      <c r="O113" s="43" t="n"/>
      <c r="P113" s="44">
        <f>IFERROR(IF(A113="","",IF(I113="Cancelled",O113+N113,L113+M113+N113+IF(I113="No-Show",O113,0))),"")</f>
        <v/>
      </c>
      <c r="Q113" s="45">
        <f>IFERROR(IF(A113="","",INDEX('Channel Terms'!$B$6:$B$105,MATCH(C113,'Channel Terms'!$A$6:$A$105,0))),"")</f>
        <v/>
      </c>
      <c r="R113" s="45">
        <f>IFERROR(IF(A113="","",INDEX('Channel Terms'!$C$6:$C$105,MATCH(C113,'Channel Terms'!$A$6:$A$105,0))),"")</f>
        <v/>
      </c>
      <c r="S113" s="24">
        <f>IFERROR(IF(A113="","",INDEX('Channel Terms'!$D$6:$D$105,MATCH(C113,'Channel Terms'!$A$6:$A$105,0))),"")</f>
        <v/>
      </c>
      <c r="T113" s="24">
        <f>IFERROR(IF(A113="","",INDEX('Channel Terms'!$E$6:$E$105,MATCH(C113,'Channel Terms'!$A$6:$A$105,0))),"")</f>
        <v/>
      </c>
      <c r="U113" s="45">
        <f>IFERROR(IF(A113="","",INDEX('Channel Terms'!$F$6:$F$105,MATCH(C113,'Channel Terms'!$A$6:$A$105,0))),"")</f>
        <v/>
      </c>
      <c r="V113" s="44">
        <f>IFERROR(IF(A113="","",INDEX('Channel Terms'!$G$6:$G$105,MATCH(C113,'Channel Terms'!$A$6:$A$105,0))),"")</f>
        <v/>
      </c>
      <c r="W113" s="24">
        <f>IFERROR(IF(A113="","",INDEX('Channel Terms'!$H$6:$H$105,MATCH(C113,'Channel Terms'!$A$6:$A$105,0))),"")</f>
        <v/>
      </c>
      <c r="X113" s="44">
        <f>IFERROR(IF(A113="","",IF(I113="Cancelled",O113,L113+IF(S113="Yes",M113,0)+IF(T113="Yes",N113,0)+IF(I113="No-Show",O113,0))),"")</f>
        <v/>
      </c>
      <c r="Y113" s="44">
        <f>IFERROR(IF(A113="","",IF(I113="Cancelled",X113*R113,X113*Q113)+V113),"")</f>
        <v/>
      </c>
      <c r="Z113" s="44">
        <f>IFERROR(IF(A113="","",P113*U113),"")</f>
        <v/>
      </c>
      <c r="AA113" s="44">
        <f>IFERROR(IF(A113="","",Y113+Z113),"")</f>
        <v/>
      </c>
      <c r="AB113" s="44">
        <f>IFERROR(IF(A113="","",P113-AA113),"")</f>
        <v/>
      </c>
      <c r="AC113" s="46">
        <f>IFERROR(IF(A113="","",G113+W113),"")</f>
        <v/>
      </c>
      <c r="AD113" s="43" t="n"/>
      <c r="AE113" s="42" t="n"/>
      <c r="AF113" s="44">
        <f>IFERROR(IF(OR(A113="",AD113=""),"",AD113-AA113),"")</f>
        <v/>
      </c>
      <c r="AG113" s="45">
        <f>IFERROR(IF(A113="","",AA113/P113),"")</f>
        <v/>
      </c>
      <c r="AH113" s="24">
        <f>IFERROR(IF(A113="","",IF(AE113&lt;&gt;"","Settled",IF(AC113="","Missing Date",IF(AC113&lt;Dashboard!$B$7,"Overdue","Not Yet Due")))),"")</f>
        <v/>
      </c>
      <c r="AI113" s="24">
        <f>IFERROR(IF(A113="","",IF(OR(C113="",D113="",G113&lt;=F113,K113&gt;J113,AND(AD113&lt;&gt;"",AE113=""),AND(AD113="",AE113&lt;&gt;""),AND(AF113&lt;&gt;"",OR(AF113&gt;Dashboard!$B$6,AF113&lt;0-Dashboard!$B$6))),"Review","OK")),"")</f>
        <v/>
      </c>
      <c r="AJ113" s="22" t="n"/>
    </row>
    <row r="114">
      <c r="A114" s="22" t="n"/>
      <c r="B114" s="22" t="n"/>
      <c r="C114" s="22" t="n"/>
      <c r="D114" s="22" t="n"/>
      <c r="E114" s="42" t="n"/>
      <c r="F114" s="42" t="n"/>
      <c r="G114" s="42" t="n"/>
      <c r="H114" s="24">
        <f>IFERROR(IF(A114="","",MAX(0,G114-F114)),"")</f>
        <v/>
      </c>
      <c r="I114" s="22" t="n"/>
      <c r="J114" s="43" t="n"/>
      <c r="K114" s="43" t="n"/>
      <c r="L114" s="44">
        <f>IFERROR(IF(A114="","",MAX(0,J114-K114)),"")</f>
        <v/>
      </c>
      <c r="M114" s="43" t="n"/>
      <c r="N114" s="43" t="n"/>
      <c r="O114" s="43" t="n"/>
      <c r="P114" s="44">
        <f>IFERROR(IF(A114="","",IF(I114="Cancelled",O114+N114,L114+M114+N114+IF(I114="No-Show",O114,0))),"")</f>
        <v/>
      </c>
      <c r="Q114" s="45">
        <f>IFERROR(IF(A114="","",INDEX('Channel Terms'!$B$6:$B$105,MATCH(C114,'Channel Terms'!$A$6:$A$105,0))),"")</f>
        <v/>
      </c>
      <c r="R114" s="45">
        <f>IFERROR(IF(A114="","",INDEX('Channel Terms'!$C$6:$C$105,MATCH(C114,'Channel Terms'!$A$6:$A$105,0))),"")</f>
        <v/>
      </c>
      <c r="S114" s="24">
        <f>IFERROR(IF(A114="","",INDEX('Channel Terms'!$D$6:$D$105,MATCH(C114,'Channel Terms'!$A$6:$A$105,0))),"")</f>
        <v/>
      </c>
      <c r="T114" s="24">
        <f>IFERROR(IF(A114="","",INDEX('Channel Terms'!$E$6:$E$105,MATCH(C114,'Channel Terms'!$A$6:$A$105,0))),"")</f>
        <v/>
      </c>
      <c r="U114" s="45">
        <f>IFERROR(IF(A114="","",INDEX('Channel Terms'!$F$6:$F$105,MATCH(C114,'Channel Terms'!$A$6:$A$105,0))),"")</f>
        <v/>
      </c>
      <c r="V114" s="44">
        <f>IFERROR(IF(A114="","",INDEX('Channel Terms'!$G$6:$G$105,MATCH(C114,'Channel Terms'!$A$6:$A$105,0))),"")</f>
        <v/>
      </c>
      <c r="W114" s="24">
        <f>IFERROR(IF(A114="","",INDEX('Channel Terms'!$H$6:$H$105,MATCH(C114,'Channel Terms'!$A$6:$A$105,0))),"")</f>
        <v/>
      </c>
      <c r="X114" s="44">
        <f>IFERROR(IF(A114="","",IF(I114="Cancelled",O114,L114+IF(S114="Yes",M114,0)+IF(T114="Yes",N114,0)+IF(I114="No-Show",O114,0))),"")</f>
        <v/>
      </c>
      <c r="Y114" s="44">
        <f>IFERROR(IF(A114="","",IF(I114="Cancelled",X114*R114,X114*Q114)+V114),"")</f>
        <v/>
      </c>
      <c r="Z114" s="44">
        <f>IFERROR(IF(A114="","",P114*U114),"")</f>
        <v/>
      </c>
      <c r="AA114" s="44">
        <f>IFERROR(IF(A114="","",Y114+Z114),"")</f>
        <v/>
      </c>
      <c r="AB114" s="44">
        <f>IFERROR(IF(A114="","",P114-AA114),"")</f>
        <v/>
      </c>
      <c r="AC114" s="46">
        <f>IFERROR(IF(A114="","",G114+W114),"")</f>
        <v/>
      </c>
      <c r="AD114" s="43" t="n"/>
      <c r="AE114" s="42" t="n"/>
      <c r="AF114" s="44">
        <f>IFERROR(IF(OR(A114="",AD114=""),"",AD114-AA114),"")</f>
        <v/>
      </c>
      <c r="AG114" s="45">
        <f>IFERROR(IF(A114="","",AA114/P114),"")</f>
        <v/>
      </c>
      <c r="AH114" s="24">
        <f>IFERROR(IF(A114="","",IF(AE114&lt;&gt;"","Settled",IF(AC114="","Missing Date",IF(AC114&lt;Dashboard!$B$7,"Overdue","Not Yet Due")))),"")</f>
        <v/>
      </c>
      <c r="AI114" s="24">
        <f>IFERROR(IF(A114="","",IF(OR(C114="",D114="",G114&lt;=F114,K114&gt;J114,AND(AD114&lt;&gt;"",AE114=""),AND(AD114="",AE114&lt;&gt;""),AND(AF114&lt;&gt;"",OR(AF114&gt;Dashboard!$B$6,AF114&lt;0-Dashboard!$B$6))),"Review","OK")),"")</f>
        <v/>
      </c>
      <c r="AJ114" s="22" t="n"/>
    </row>
    <row r="115">
      <c r="A115" s="22" t="n"/>
      <c r="B115" s="22" t="n"/>
      <c r="C115" s="22" t="n"/>
      <c r="D115" s="22" t="n"/>
      <c r="E115" s="42" t="n"/>
      <c r="F115" s="42" t="n"/>
      <c r="G115" s="42" t="n"/>
      <c r="H115" s="24">
        <f>IFERROR(IF(A115="","",MAX(0,G115-F115)),"")</f>
        <v/>
      </c>
      <c r="I115" s="22" t="n"/>
      <c r="J115" s="43" t="n"/>
      <c r="K115" s="43" t="n"/>
      <c r="L115" s="44">
        <f>IFERROR(IF(A115="","",MAX(0,J115-K115)),"")</f>
        <v/>
      </c>
      <c r="M115" s="43" t="n"/>
      <c r="N115" s="43" t="n"/>
      <c r="O115" s="43" t="n"/>
      <c r="P115" s="44">
        <f>IFERROR(IF(A115="","",IF(I115="Cancelled",O115+N115,L115+M115+N115+IF(I115="No-Show",O115,0))),"")</f>
        <v/>
      </c>
      <c r="Q115" s="45">
        <f>IFERROR(IF(A115="","",INDEX('Channel Terms'!$B$6:$B$105,MATCH(C115,'Channel Terms'!$A$6:$A$105,0))),"")</f>
        <v/>
      </c>
      <c r="R115" s="45">
        <f>IFERROR(IF(A115="","",INDEX('Channel Terms'!$C$6:$C$105,MATCH(C115,'Channel Terms'!$A$6:$A$105,0))),"")</f>
        <v/>
      </c>
      <c r="S115" s="24">
        <f>IFERROR(IF(A115="","",INDEX('Channel Terms'!$D$6:$D$105,MATCH(C115,'Channel Terms'!$A$6:$A$105,0))),"")</f>
        <v/>
      </c>
      <c r="T115" s="24">
        <f>IFERROR(IF(A115="","",INDEX('Channel Terms'!$E$6:$E$105,MATCH(C115,'Channel Terms'!$A$6:$A$105,0))),"")</f>
        <v/>
      </c>
      <c r="U115" s="45">
        <f>IFERROR(IF(A115="","",INDEX('Channel Terms'!$F$6:$F$105,MATCH(C115,'Channel Terms'!$A$6:$A$105,0))),"")</f>
        <v/>
      </c>
      <c r="V115" s="44">
        <f>IFERROR(IF(A115="","",INDEX('Channel Terms'!$G$6:$G$105,MATCH(C115,'Channel Terms'!$A$6:$A$105,0))),"")</f>
        <v/>
      </c>
      <c r="W115" s="24">
        <f>IFERROR(IF(A115="","",INDEX('Channel Terms'!$H$6:$H$105,MATCH(C115,'Channel Terms'!$A$6:$A$105,0))),"")</f>
        <v/>
      </c>
      <c r="X115" s="44">
        <f>IFERROR(IF(A115="","",IF(I115="Cancelled",O115,L115+IF(S115="Yes",M115,0)+IF(T115="Yes",N115,0)+IF(I115="No-Show",O115,0))),"")</f>
        <v/>
      </c>
      <c r="Y115" s="44">
        <f>IFERROR(IF(A115="","",IF(I115="Cancelled",X115*R115,X115*Q115)+V115),"")</f>
        <v/>
      </c>
      <c r="Z115" s="44">
        <f>IFERROR(IF(A115="","",P115*U115),"")</f>
        <v/>
      </c>
      <c r="AA115" s="44">
        <f>IFERROR(IF(A115="","",Y115+Z115),"")</f>
        <v/>
      </c>
      <c r="AB115" s="44">
        <f>IFERROR(IF(A115="","",P115-AA115),"")</f>
        <v/>
      </c>
      <c r="AC115" s="46">
        <f>IFERROR(IF(A115="","",G115+W115),"")</f>
        <v/>
      </c>
      <c r="AD115" s="43" t="n"/>
      <c r="AE115" s="42" t="n"/>
      <c r="AF115" s="44">
        <f>IFERROR(IF(OR(A115="",AD115=""),"",AD115-AA115),"")</f>
        <v/>
      </c>
      <c r="AG115" s="45">
        <f>IFERROR(IF(A115="","",AA115/P115),"")</f>
        <v/>
      </c>
      <c r="AH115" s="24">
        <f>IFERROR(IF(A115="","",IF(AE115&lt;&gt;"","Settled",IF(AC115="","Missing Date",IF(AC115&lt;Dashboard!$B$7,"Overdue","Not Yet Due")))),"")</f>
        <v/>
      </c>
      <c r="AI115" s="24">
        <f>IFERROR(IF(A115="","",IF(OR(C115="",D115="",G115&lt;=F115,K115&gt;J115,AND(AD115&lt;&gt;"",AE115=""),AND(AD115="",AE115&lt;&gt;""),AND(AF115&lt;&gt;"",OR(AF115&gt;Dashboard!$B$6,AF115&lt;0-Dashboard!$B$6))),"Review","OK")),"")</f>
        <v/>
      </c>
      <c r="AJ115" s="22" t="n"/>
    </row>
    <row r="116">
      <c r="A116" s="22" t="n"/>
      <c r="B116" s="22" t="n"/>
      <c r="C116" s="22" t="n"/>
      <c r="D116" s="22" t="n"/>
      <c r="E116" s="42" t="n"/>
      <c r="F116" s="42" t="n"/>
      <c r="G116" s="42" t="n"/>
      <c r="H116" s="24">
        <f>IFERROR(IF(A116="","",MAX(0,G116-F116)),"")</f>
        <v/>
      </c>
      <c r="I116" s="22" t="n"/>
      <c r="J116" s="43" t="n"/>
      <c r="K116" s="43" t="n"/>
      <c r="L116" s="44">
        <f>IFERROR(IF(A116="","",MAX(0,J116-K116)),"")</f>
        <v/>
      </c>
      <c r="M116" s="43" t="n"/>
      <c r="N116" s="43" t="n"/>
      <c r="O116" s="43" t="n"/>
      <c r="P116" s="44">
        <f>IFERROR(IF(A116="","",IF(I116="Cancelled",O116+N116,L116+M116+N116+IF(I116="No-Show",O116,0))),"")</f>
        <v/>
      </c>
      <c r="Q116" s="45">
        <f>IFERROR(IF(A116="","",INDEX('Channel Terms'!$B$6:$B$105,MATCH(C116,'Channel Terms'!$A$6:$A$105,0))),"")</f>
        <v/>
      </c>
      <c r="R116" s="45">
        <f>IFERROR(IF(A116="","",INDEX('Channel Terms'!$C$6:$C$105,MATCH(C116,'Channel Terms'!$A$6:$A$105,0))),"")</f>
        <v/>
      </c>
      <c r="S116" s="24">
        <f>IFERROR(IF(A116="","",INDEX('Channel Terms'!$D$6:$D$105,MATCH(C116,'Channel Terms'!$A$6:$A$105,0))),"")</f>
        <v/>
      </c>
      <c r="T116" s="24">
        <f>IFERROR(IF(A116="","",INDEX('Channel Terms'!$E$6:$E$105,MATCH(C116,'Channel Terms'!$A$6:$A$105,0))),"")</f>
        <v/>
      </c>
      <c r="U116" s="45">
        <f>IFERROR(IF(A116="","",INDEX('Channel Terms'!$F$6:$F$105,MATCH(C116,'Channel Terms'!$A$6:$A$105,0))),"")</f>
        <v/>
      </c>
      <c r="V116" s="44">
        <f>IFERROR(IF(A116="","",INDEX('Channel Terms'!$G$6:$G$105,MATCH(C116,'Channel Terms'!$A$6:$A$105,0))),"")</f>
        <v/>
      </c>
      <c r="W116" s="24">
        <f>IFERROR(IF(A116="","",INDEX('Channel Terms'!$H$6:$H$105,MATCH(C116,'Channel Terms'!$A$6:$A$105,0))),"")</f>
        <v/>
      </c>
      <c r="X116" s="44">
        <f>IFERROR(IF(A116="","",IF(I116="Cancelled",O116,L116+IF(S116="Yes",M116,0)+IF(T116="Yes",N116,0)+IF(I116="No-Show",O116,0))),"")</f>
        <v/>
      </c>
      <c r="Y116" s="44">
        <f>IFERROR(IF(A116="","",IF(I116="Cancelled",X116*R116,X116*Q116)+V116),"")</f>
        <v/>
      </c>
      <c r="Z116" s="44">
        <f>IFERROR(IF(A116="","",P116*U116),"")</f>
        <v/>
      </c>
      <c r="AA116" s="44">
        <f>IFERROR(IF(A116="","",Y116+Z116),"")</f>
        <v/>
      </c>
      <c r="AB116" s="44">
        <f>IFERROR(IF(A116="","",P116-AA116),"")</f>
        <v/>
      </c>
      <c r="AC116" s="46">
        <f>IFERROR(IF(A116="","",G116+W116),"")</f>
        <v/>
      </c>
      <c r="AD116" s="43" t="n"/>
      <c r="AE116" s="42" t="n"/>
      <c r="AF116" s="44">
        <f>IFERROR(IF(OR(A116="",AD116=""),"",AD116-AA116),"")</f>
        <v/>
      </c>
      <c r="AG116" s="45">
        <f>IFERROR(IF(A116="","",AA116/P116),"")</f>
        <v/>
      </c>
      <c r="AH116" s="24">
        <f>IFERROR(IF(A116="","",IF(AE116&lt;&gt;"","Settled",IF(AC116="","Missing Date",IF(AC116&lt;Dashboard!$B$7,"Overdue","Not Yet Due")))),"")</f>
        <v/>
      </c>
      <c r="AI116" s="24">
        <f>IFERROR(IF(A116="","",IF(OR(C116="",D116="",G116&lt;=F116,K116&gt;J116,AND(AD116&lt;&gt;"",AE116=""),AND(AD116="",AE116&lt;&gt;""),AND(AF116&lt;&gt;"",OR(AF116&gt;Dashboard!$B$6,AF116&lt;0-Dashboard!$B$6))),"Review","OK")),"")</f>
        <v/>
      </c>
      <c r="AJ116" s="22" t="n"/>
    </row>
    <row r="117">
      <c r="A117" s="22" t="n"/>
      <c r="B117" s="22" t="n"/>
      <c r="C117" s="22" t="n"/>
      <c r="D117" s="22" t="n"/>
      <c r="E117" s="42" t="n"/>
      <c r="F117" s="42" t="n"/>
      <c r="G117" s="42" t="n"/>
      <c r="H117" s="24">
        <f>IFERROR(IF(A117="","",MAX(0,G117-F117)),"")</f>
        <v/>
      </c>
      <c r="I117" s="22" t="n"/>
      <c r="J117" s="43" t="n"/>
      <c r="K117" s="43" t="n"/>
      <c r="L117" s="44">
        <f>IFERROR(IF(A117="","",MAX(0,J117-K117)),"")</f>
        <v/>
      </c>
      <c r="M117" s="43" t="n"/>
      <c r="N117" s="43" t="n"/>
      <c r="O117" s="43" t="n"/>
      <c r="P117" s="44">
        <f>IFERROR(IF(A117="","",IF(I117="Cancelled",O117+N117,L117+M117+N117+IF(I117="No-Show",O117,0))),"")</f>
        <v/>
      </c>
      <c r="Q117" s="45">
        <f>IFERROR(IF(A117="","",INDEX('Channel Terms'!$B$6:$B$105,MATCH(C117,'Channel Terms'!$A$6:$A$105,0))),"")</f>
        <v/>
      </c>
      <c r="R117" s="45">
        <f>IFERROR(IF(A117="","",INDEX('Channel Terms'!$C$6:$C$105,MATCH(C117,'Channel Terms'!$A$6:$A$105,0))),"")</f>
        <v/>
      </c>
      <c r="S117" s="24">
        <f>IFERROR(IF(A117="","",INDEX('Channel Terms'!$D$6:$D$105,MATCH(C117,'Channel Terms'!$A$6:$A$105,0))),"")</f>
        <v/>
      </c>
      <c r="T117" s="24">
        <f>IFERROR(IF(A117="","",INDEX('Channel Terms'!$E$6:$E$105,MATCH(C117,'Channel Terms'!$A$6:$A$105,0))),"")</f>
        <v/>
      </c>
      <c r="U117" s="45">
        <f>IFERROR(IF(A117="","",INDEX('Channel Terms'!$F$6:$F$105,MATCH(C117,'Channel Terms'!$A$6:$A$105,0))),"")</f>
        <v/>
      </c>
      <c r="V117" s="44">
        <f>IFERROR(IF(A117="","",INDEX('Channel Terms'!$G$6:$G$105,MATCH(C117,'Channel Terms'!$A$6:$A$105,0))),"")</f>
        <v/>
      </c>
      <c r="W117" s="24">
        <f>IFERROR(IF(A117="","",INDEX('Channel Terms'!$H$6:$H$105,MATCH(C117,'Channel Terms'!$A$6:$A$105,0))),"")</f>
        <v/>
      </c>
      <c r="X117" s="44">
        <f>IFERROR(IF(A117="","",IF(I117="Cancelled",O117,L117+IF(S117="Yes",M117,0)+IF(T117="Yes",N117,0)+IF(I117="No-Show",O117,0))),"")</f>
        <v/>
      </c>
      <c r="Y117" s="44">
        <f>IFERROR(IF(A117="","",IF(I117="Cancelled",X117*R117,X117*Q117)+V117),"")</f>
        <v/>
      </c>
      <c r="Z117" s="44">
        <f>IFERROR(IF(A117="","",P117*U117),"")</f>
        <v/>
      </c>
      <c r="AA117" s="44">
        <f>IFERROR(IF(A117="","",Y117+Z117),"")</f>
        <v/>
      </c>
      <c r="AB117" s="44">
        <f>IFERROR(IF(A117="","",P117-AA117),"")</f>
        <v/>
      </c>
      <c r="AC117" s="46">
        <f>IFERROR(IF(A117="","",G117+W117),"")</f>
        <v/>
      </c>
      <c r="AD117" s="43" t="n"/>
      <c r="AE117" s="42" t="n"/>
      <c r="AF117" s="44">
        <f>IFERROR(IF(OR(A117="",AD117=""),"",AD117-AA117),"")</f>
        <v/>
      </c>
      <c r="AG117" s="45">
        <f>IFERROR(IF(A117="","",AA117/P117),"")</f>
        <v/>
      </c>
      <c r="AH117" s="24">
        <f>IFERROR(IF(A117="","",IF(AE117&lt;&gt;"","Settled",IF(AC117="","Missing Date",IF(AC117&lt;Dashboard!$B$7,"Overdue","Not Yet Due")))),"")</f>
        <v/>
      </c>
      <c r="AI117" s="24">
        <f>IFERROR(IF(A117="","",IF(OR(C117="",D117="",G117&lt;=F117,K117&gt;J117,AND(AD117&lt;&gt;"",AE117=""),AND(AD117="",AE117&lt;&gt;""),AND(AF117&lt;&gt;"",OR(AF117&gt;Dashboard!$B$6,AF117&lt;0-Dashboard!$B$6))),"Review","OK")),"")</f>
        <v/>
      </c>
      <c r="AJ117" s="22" t="n"/>
    </row>
    <row r="118">
      <c r="A118" s="22" t="n"/>
      <c r="B118" s="22" t="n"/>
      <c r="C118" s="22" t="n"/>
      <c r="D118" s="22" t="n"/>
      <c r="E118" s="42" t="n"/>
      <c r="F118" s="42" t="n"/>
      <c r="G118" s="42" t="n"/>
      <c r="H118" s="24">
        <f>IFERROR(IF(A118="","",MAX(0,G118-F118)),"")</f>
        <v/>
      </c>
      <c r="I118" s="22" t="n"/>
      <c r="J118" s="43" t="n"/>
      <c r="K118" s="43" t="n"/>
      <c r="L118" s="44">
        <f>IFERROR(IF(A118="","",MAX(0,J118-K118)),"")</f>
        <v/>
      </c>
      <c r="M118" s="43" t="n"/>
      <c r="N118" s="43" t="n"/>
      <c r="O118" s="43" t="n"/>
      <c r="P118" s="44">
        <f>IFERROR(IF(A118="","",IF(I118="Cancelled",O118+N118,L118+M118+N118+IF(I118="No-Show",O118,0))),"")</f>
        <v/>
      </c>
      <c r="Q118" s="45">
        <f>IFERROR(IF(A118="","",INDEX('Channel Terms'!$B$6:$B$105,MATCH(C118,'Channel Terms'!$A$6:$A$105,0))),"")</f>
        <v/>
      </c>
      <c r="R118" s="45">
        <f>IFERROR(IF(A118="","",INDEX('Channel Terms'!$C$6:$C$105,MATCH(C118,'Channel Terms'!$A$6:$A$105,0))),"")</f>
        <v/>
      </c>
      <c r="S118" s="24">
        <f>IFERROR(IF(A118="","",INDEX('Channel Terms'!$D$6:$D$105,MATCH(C118,'Channel Terms'!$A$6:$A$105,0))),"")</f>
        <v/>
      </c>
      <c r="T118" s="24">
        <f>IFERROR(IF(A118="","",INDEX('Channel Terms'!$E$6:$E$105,MATCH(C118,'Channel Terms'!$A$6:$A$105,0))),"")</f>
        <v/>
      </c>
      <c r="U118" s="45">
        <f>IFERROR(IF(A118="","",INDEX('Channel Terms'!$F$6:$F$105,MATCH(C118,'Channel Terms'!$A$6:$A$105,0))),"")</f>
        <v/>
      </c>
      <c r="V118" s="44">
        <f>IFERROR(IF(A118="","",INDEX('Channel Terms'!$G$6:$G$105,MATCH(C118,'Channel Terms'!$A$6:$A$105,0))),"")</f>
        <v/>
      </c>
      <c r="W118" s="24">
        <f>IFERROR(IF(A118="","",INDEX('Channel Terms'!$H$6:$H$105,MATCH(C118,'Channel Terms'!$A$6:$A$105,0))),"")</f>
        <v/>
      </c>
      <c r="X118" s="44">
        <f>IFERROR(IF(A118="","",IF(I118="Cancelled",O118,L118+IF(S118="Yes",M118,0)+IF(T118="Yes",N118,0)+IF(I118="No-Show",O118,0))),"")</f>
        <v/>
      </c>
      <c r="Y118" s="44">
        <f>IFERROR(IF(A118="","",IF(I118="Cancelled",X118*R118,X118*Q118)+V118),"")</f>
        <v/>
      </c>
      <c r="Z118" s="44">
        <f>IFERROR(IF(A118="","",P118*U118),"")</f>
        <v/>
      </c>
      <c r="AA118" s="44">
        <f>IFERROR(IF(A118="","",Y118+Z118),"")</f>
        <v/>
      </c>
      <c r="AB118" s="44">
        <f>IFERROR(IF(A118="","",P118-AA118),"")</f>
        <v/>
      </c>
      <c r="AC118" s="46">
        <f>IFERROR(IF(A118="","",G118+W118),"")</f>
        <v/>
      </c>
      <c r="AD118" s="43" t="n"/>
      <c r="AE118" s="42" t="n"/>
      <c r="AF118" s="44">
        <f>IFERROR(IF(OR(A118="",AD118=""),"",AD118-AA118),"")</f>
        <v/>
      </c>
      <c r="AG118" s="45">
        <f>IFERROR(IF(A118="","",AA118/P118),"")</f>
        <v/>
      </c>
      <c r="AH118" s="24">
        <f>IFERROR(IF(A118="","",IF(AE118&lt;&gt;"","Settled",IF(AC118="","Missing Date",IF(AC118&lt;Dashboard!$B$7,"Overdue","Not Yet Due")))),"")</f>
        <v/>
      </c>
      <c r="AI118" s="24">
        <f>IFERROR(IF(A118="","",IF(OR(C118="",D118="",G118&lt;=F118,K118&gt;J118,AND(AD118&lt;&gt;"",AE118=""),AND(AD118="",AE118&lt;&gt;""),AND(AF118&lt;&gt;"",OR(AF118&gt;Dashboard!$B$6,AF118&lt;0-Dashboard!$B$6))),"Review","OK")),"")</f>
        <v/>
      </c>
      <c r="AJ118" s="22" t="n"/>
    </row>
    <row r="119">
      <c r="A119" s="22" t="n"/>
      <c r="B119" s="22" t="n"/>
      <c r="C119" s="22" t="n"/>
      <c r="D119" s="22" t="n"/>
      <c r="E119" s="42" t="n"/>
      <c r="F119" s="42" t="n"/>
      <c r="G119" s="42" t="n"/>
      <c r="H119" s="24">
        <f>IFERROR(IF(A119="","",MAX(0,G119-F119)),"")</f>
        <v/>
      </c>
      <c r="I119" s="22" t="n"/>
      <c r="J119" s="43" t="n"/>
      <c r="K119" s="43" t="n"/>
      <c r="L119" s="44">
        <f>IFERROR(IF(A119="","",MAX(0,J119-K119)),"")</f>
        <v/>
      </c>
      <c r="M119" s="43" t="n"/>
      <c r="N119" s="43" t="n"/>
      <c r="O119" s="43" t="n"/>
      <c r="P119" s="44">
        <f>IFERROR(IF(A119="","",IF(I119="Cancelled",O119+N119,L119+M119+N119+IF(I119="No-Show",O119,0))),"")</f>
        <v/>
      </c>
      <c r="Q119" s="45">
        <f>IFERROR(IF(A119="","",INDEX('Channel Terms'!$B$6:$B$105,MATCH(C119,'Channel Terms'!$A$6:$A$105,0))),"")</f>
        <v/>
      </c>
      <c r="R119" s="45">
        <f>IFERROR(IF(A119="","",INDEX('Channel Terms'!$C$6:$C$105,MATCH(C119,'Channel Terms'!$A$6:$A$105,0))),"")</f>
        <v/>
      </c>
      <c r="S119" s="24">
        <f>IFERROR(IF(A119="","",INDEX('Channel Terms'!$D$6:$D$105,MATCH(C119,'Channel Terms'!$A$6:$A$105,0))),"")</f>
        <v/>
      </c>
      <c r="T119" s="24">
        <f>IFERROR(IF(A119="","",INDEX('Channel Terms'!$E$6:$E$105,MATCH(C119,'Channel Terms'!$A$6:$A$105,0))),"")</f>
        <v/>
      </c>
      <c r="U119" s="45">
        <f>IFERROR(IF(A119="","",INDEX('Channel Terms'!$F$6:$F$105,MATCH(C119,'Channel Terms'!$A$6:$A$105,0))),"")</f>
        <v/>
      </c>
      <c r="V119" s="44">
        <f>IFERROR(IF(A119="","",INDEX('Channel Terms'!$G$6:$G$105,MATCH(C119,'Channel Terms'!$A$6:$A$105,0))),"")</f>
        <v/>
      </c>
      <c r="W119" s="24">
        <f>IFERROR(IF(A119="","",INDEX('Channel Terms'!$H$6:$H$105,MATCH(C119,'Channel Terms'!$A$6:$A$105,0))),"")</f>
        <v/>
      </c>
      <c r="X119" s="44">
        <f>IFERROR(IF(A119="","",IF(I119="Cancelled",O119,L119+IF(S119="Yes",M119,0)+IF(T119="Yes",N119,0)+IF(I119="No-Show",O119,0))),"")</f>
        <v/>
      </c>
      <c r="Y119" s="44">
        <f>IFERROR(IF(A119="","",IF(I119="Cancelled",X119*R119,X119*Q119)+V119),"")</f>
        <v/>
      </c>
      <c r="Z119" s="44">
        <f>IFERROR(IF(A119="","",P119*U119),"")</f>
        <v/>
      </c>
      <c r="AA119" s="44">
        <f>IFERROR(IF(A119="","",Y119+Z119),"")</f>
        <v/>
      </c>
      <c r="AB119" s="44">
        <f>IFERROR(IF(A119="","",P119-AA119),"")</f>
        <v/>
      </c>
      <c r="AC119" s="46">
        <f>IFERROR(IF(A119="","",G119+W119),"")</f>
        <v/>
      </c>
      <c r="AD119" s="43" t="n"/>
      <c r="AE119" s="42" t="n"/>
      <c r="AF119" s="44">
        <f>IFERROR(IF(OR(A119="",AD119=""),"",AD119-AA119),"")</f>
        <v/>
      </c>
      <c r="AG119" s="45">
        <f>IFERROR(IF(A119="","",AA119/P119),"")</f>
        <v/>
      </c>
      <c r="AH119" s="24">
        <f>IFERROR(IF(A119="","",IF(AE119&lt;&gt;"","Settled",IF(AC119="","Missing Date",IF(AC119&lt;Dashboard!$B$7,"Overdue","Not Yet Due")))),"")</f>
        <v/>
      </c>
      <c r="AI119" s="24">
        <f>IFERROR(IF(A119="","",IF(OR(C119="",D119="",G119&lt;=F119,K119&gt;J119,AND(AD119&lt;&gt;"",AE119=""),AND(AD119="",AE119&lt;&gt;""),AND(AF119&lt;&gt;"",OR(AF119&gt;Dashboard!$B$6,AF119&lt;0-Dashboard!$B$6))),"Review","OK")),"")</f>
        <v/>
      </c>
      <c r="AJ119" s="22" t="n"/>
    </row>
    <row r="120">
      <c r="A120" s="22" t="n"/>
      <c r="B120" s="22" t="n"/>
      <c r="C120" s="22" t="n"/>
      <c r="D120" s="22" t="n"/>
      <c r="E120" s="42" t="n"/>
      <c r="F120" s="42" t="n"/>
      <c r="G120" s="42" t="n"/>
      <c r="H120" s="24">
        <f>IFERROR(IF(A120="","",MAX(0,G120-F120)),"")</f>
        <v/>
      </c>
      <c r="I120" s="22" t="n"/>
      <c r="J120" s="43" t="n"/>
      <c r="K120" s="43" t="n"/>
      <c r="L120" s="44">
        <f>IFERROR(IF(A120="","",MAX(0,J120-K120)),"")</f>
        <v/>
      </c>
      <c r="M120" s="43" t="n"/>
      <c r="N120" s="43" t="n"/>
      <c r="O120" s="43" t="n"/>
      <c r="P120" s="44">
        <f>IFERROR(IF(A120="","",IF(I120="Cancelled",O120+N120,L120+M120+N120+IF(I120="No-Show",O120,0))),"")</f>
        <v/>
      </c>
      <c r="Q120" s="45">
        <f>IFERROR(IF(A120="","",INDEX('Channel Terms'!$B$6:$B$105,MATCH(C120,'Channel Terms'!$A$6:$A$105,0))),"")</f>
        <v/>
      </c>
      <c r="R120" s="45">
        <f>IFERROR(IF(A120="","",INDEX('Channel Terms'!$C$6:$C$105,MATCH(C120,'Channel Terms'!$A$6:$A$105,0))),"")</f>
        <v/>
      </c>
      <c r="S120" s="24">
        <f>IFERROR(IF(A120="","",INDEX('Channel Terms'!$D$6:$D$105,MATCH(C120,'Channel Terms'!$A$6:$A$105,0))),"")</f>
        <v/>
      </c>
      <c r="T120" s="24">
        <f>IFERROR(IF(A120="","",INDEX('Channel Terms'!$E$6:$E$105,MATCH(C120,'Channel Terms'!$A$6:$A$105,0))),"")</f>
        <v/>
      </c>
      <c r="U120" s="45">
        <f>IFERROR(IF(A120="","",INDEX('Channel Terms'!$F$6:$F$105,MATCH(C120,'Channel Terms'!$A$6:$A$105,0))),"")</f>
        <v/>
      </c>
      <c r="V120" s="44">
        <f>IFERROR(IF(A120="","",INDEX('Channel Terms'!$G$6:$G$105,MATCH(C120,'Channel Terms'!$A$6:$A$105,0))),"")</f>
        <v/>
      </c>
      <c r="W120" s="24">
        <f>IFERROR(IF(A120="","",INDEX('Channel Terms'!$H$6:$H$105,MATCH(C120,'Channel Terms'!$A$6:$A$105,0))),"")</f>
        <v/>
      </c>
      <c r="X120" s="44">
        <f>IFERROR(IF(A120="","",IF(I120="Cancelled",O120,L120+IF(S120="Yes",M120,0)+IF(T120="Yes",N120,0)+IF(I120="No-Show",O120,0))),"")</f>
        <v/>
      </c>
      <c r="Y120" s="44">
        <f>IFERROR(IF(A120="","",IF(I120="Cancelled",X120*R120,X120*Q120)+V120),"")</f>
        <v/>
      </c>
      <c r="Z120" s="44">
        <f>IFERROR(IF(A120="","",P120*U120),"")</f>
        <v/>
      </c>
      <c r="AA120" s="44">
        <f>IFERROR(IF(A120="","",Y120+Z120),"")</f>
        <v/>
      </c>
      <c r="AB120" s="44">
        <f>IFERROR(IF(A120="","",P120-AA120),"")</f>
        <v/>
      </c>
      <c r="AC120" s="46">
        <f>IFERROR(IF(A120="","",G120+W120),"")</f>
        <v/>
      </c>
      <c r="AD120" s="43" t="n"/>
      <c r="AE120" s="42" t="n"/>
      <c r="AF120" s="44">
        <f>IFERROR(IF(OR(A120="",AD120=""),"",AD120-AA120),"")</f>
        <v/>
      </c>
      <c r="AG120" s="45">
        <f>IFERROR(IF(A120="","",AA120/P120),"")</f>
        <v/>
      </c>
      <c r="AH120" s="24">
        <f>IFERROR(IF(A120="","",IF(AE120&lt;&gt;"","Settled",IF(AC120="","Missing Date",IF(AC120&lt;Dashboard!$B$7,"Overdue","Not Yet Due")))),"")</f>
        <v/>
      </c>
      <c r="AI120" s="24">
        <f>IFERROR(IF(A120="","",IF(OR(C120="",D120="",G120&lt;=F120,K120&gt;J120,AND(AD120&lt;&gt;"",AE120=""),AND(AD120="",AE120&lt;&gt;""),AND(AF120&lt;&gt;"",OR(AF120&gt;Dashboard!$B$6,AF120&lt;0-Dashboard!$B$6))),"Review","OK")),"")</f>
        <v/>
      </c>
      <c r="AJ120" s="22" t="n"/>
    </row>
    <row r="121">
      <c r="A121" s="22" t="n"/>
      <c r="B121" s="22" t="n"/>
      <c r="C121" s="22" t="n"/>
      <c r="D121" s="22" t="n"/>
      <c r="E121" s="42" t="n"/>
      <c r="F121" s="42" t="n"/>
      <c r="G121" s="42" t="n"/>
      <c r="H121" s="24">
        <f>IFERROR(IF(A121="","",MAX(0,G121-F121)),"")</f>
        <v/>
      </c>
      <c r="I121" s="22" t="n"/>
      <c r="J121" s="43" t="n"/>
      <c r="K121" s="43" t="n"/>
      <c r="L121" s="44">
        <f>IFERROR(IF(A121="","",MAX(0,J121-K121)),"")</f>
        <v/>
      </c>
      <c r="M121" s="43" t="n"/>
      <c r="N121" s="43" t="n"/>
      <c r="O121" s="43" t="n"/>
      <c r="P121" s="44">
        <f>IFERROR(IF(A121="","",IF(I121="Cancelled",O121+N121,L121+M121+N121+IF(I121="No-Show",O121,0))),"")</f>
        <v/>
      </c>
      <c r="Q121" s="45">
        <f>IFERROR(IF(A121="","",INDEX('Channel Terms'!$B$6:$B$105,MATCH(C121,'Channel Terms'!$A$6:$A$105,0))),"")</f>
        <v/>
      </c>
      <c r="R121" s="45">
        <f>IFERROR(IF(A121="","",INDEX('Channel Terms'!$C$6:$C$105,MATCH(C121,'Channel Terms'!$A$6:$A$105,0))),"")</f>
        <v/>
      </c>
      <c r="S121" s="24">
        <f>IFERROR(IF(A121="","",INDEX('Channel Terms'!$D$6:$D$105,MATCH(C121,'Channel Terms'!$A$6:$A$105,0))),"")</f>
        <v/>
      </c>
      <c r="T121" s="24">
        <f>IFERROR(IF(A121="","",INDEX('Channel Terms'!$E$6:$E$105,MATCH(C121,'Channel Terms'!$A$6:$A$105,0))),"")</f>
        <v/>
      </c>
      <c r="U121" s="45">
        <f>IFERROR(IF(A121="","",INDEX('Channel Terms'!$F$6:$F$105,MATCH(C121,'Channel Terms'!$A$6:$A$105,0))),"")</f>
        <v/>
      </c>
      <c r="V121" s="44">
        <f>IFERROR(IF(A121="","",INDEX('Channel Terms'!$G$6:$G$105,MATCH(C121,'Channel Terms'!$A$6:$A$105,0))),"")</f>
        <v/>
      </c>
      <c r="W121" s="24">
        <f>IFERROR(IF(A121="","",INDEX('Channel Terms'!$H$6:$H$105,MATCH(C121,'Channel Terms'!$A$6:$A$105,0))),"")</f>
        <v/>
      </c>
      <c r="X121" s="44">
        <f>IFERROR(IF(A121="","",IF(I121="Cancelled",O121,L121+IF(S121="Yes",M121,0)+IF(T121="Yes",N121,0)+IF(I121="No-Show",O121,0))),"")</f>
        <v/>
      </c>
      <c r="Y121" s="44">
        <f>IFERROR(IF(A121="","",IF(I121="Cancelled",X121*R121,X121*Q121)+V121),"")</f>
        <v/>
      </c>
      <c r="Z121" s="44">
        <f>IFERROR(IF(A121="","",P121*U121),"")</f>
        <v/>
      </c>
      <c r="AA121" s="44">
        <f>IFERROR(IF(A121="","",Y121+Z121),"")</f>
        <v/>
      </c>
      <c r="AB121" s="44">
        <f>IFERROR(IF(A121="","",P121-AA121),"")</f>
        <v/>
      </c>
      <c r="AC121" s="46">
        <f>IFERROR(IF(A121="","",G121+W121),"")</f>
        <v/>
      </c>
      <c r="AD121" s="43" t="n"/>
      <c r="AE121" s="42" t="n"/>
      <c r="AF121" s="44">
        <f>IFERROR(IF(OR(A121="",AD121=""),"",AD121-AA121),"")</f>
        <v/>
      </c>
      <c r="AG121" s="45">
        <f>IFERROR(IF(A121="","",AA121/P121),"")</f>
        <v/>
      </c>
      <c r="AH121" s="24">
        <f>IFERROR(IF(A121="","",IF(AE121&lt;&gt;"","Settled",IF(AC121="","Missing Date",IF(AC121&lt;Dashboard!$B$7,"Overdue","Not Yet Due")))),"")</f>
        <v/>
      </c>
      <c r="AI121" s="24">
        <f>IFERROR(IF(A121="","",IF(OR(C121="",D121="",G121&lt;=F121,K121&gt;J121,AND(AD121&lt;&gt;"",AE121=""),AND(AD121="",AE121&lt;&gt;""),AND(AF121&lt;&gt;"",OR(AF121&gt;Dashboard!$B$6,AF121&lt;0-Dashboard!$B$6))),"Review","OK")),"")</f>
        <v/>
      </c>
      <c r="AJ121" s="22" t="n"/>
    </row>
    <row r="122">
      <c r="A122" s="22" t="n"/>
      <c r="B122" s="22" t="n"/>
      <c r="C122" s="22" t="n"/>
      <c r="D122" s="22" t="n"/>
      <c r="E122" s="42" t="n"/>
      <c r="F122" s="42" t="n"/>
      <c r="G122" s="42" t="n"/>
      <c r="H122" s="24">
        <f>IFERROR(IF(A122="","",MAX(0,G122-F122)),"")</f>
        <v/>
      </c>
      <c r="I122" s="22" t="n"/>
      <c r="J122" s="43" t="n"/>
      <c r="K122" s="43" t="n"/>
      <c r="L122" s="44">
        <f>IFERROR(IF(A122="","",MAX(0,J122-K122)),"")</f>
        <v/>
      </c>
      <c r="M122" s="43" t="n"/>
      <c r="N122" s="43" t="n"/>
      <c r="O122" s="43" t="n"/>
      <c r="P122" s="44">
        <f>IFERROR(IF(A122="","",IF(I122="Cancelled",O122+N122,L122+M122+N122+IF(I122="No-Show",O122,0))),"")</f>
        <v/>
      </c>
      <c r="Q122" s="45">
        <f>IFERROR(IF(A122="","",INDEX('Channel Terms'!$B$6:$B$105,MATCH(C122,'Channel Terms'!$A$6:$A$105,0))),"")</f>
        <v/>
      </c>
      <c r="R122" s="45">
        <f>IFERROR(IF(A122="","",INDEX('Channel Terms'!$C$6:$C$105,MATCH(C122,'Channel Terms'!$A$6:$A$105,0))),"")</f>
        <v/>
      </c>
      <c r="S122" s="24">
        <f>IFERROR(IF(A122="","",INDEX('Channel Terms'!$D$6:$D$105,MATCH(C122,'Channel Terms'!$A$6:$A$105,0))),"")</f>
        <v/>
      </c>
      <c r="T122" s="24">
        <f>IFERROR(IF(A122="","",INDEX('Channel Terms'!$E$6:$E$105,MATCH(C122,'Channel Terms'!$A$6:$A$105,0))),"")</f>
        <v/>
      </c>
      <c r="U122" s="45">
        <f>IFERROR(IF(A122="","",INDEX('Channel Terms'!$F$6:$F$105,MATCH(C122,'Channel Terms'!$A$6:$A$105,0))),"")</f>
        <v/>
      </c>
      <c r="V122" s="44">
        <f>IFERROR(IF(A122="","",INDEX('Channel Terms'!$G$6:$G$105,MATCH(C122,'Channel Terms'!$A$6:$A$105,0))),"")</f>
        <v/>
      </c>
      <c r="W122" s="24">
        <f>IFERROR(IF(A122="","",INDEX('Channel Terms'!$H$6:$H$105,MATCH(C122,'Channel Terms'!$A$6:$A$105,0))),"")</f>
        <v/>
      </c>
      <c r="X122" s="44">
        <f>IFERROR(IF(A122="","",IF(I122="Cancelled",O122,L122+IF(S122="Yes",M122,0)+IF(T122="Yes",N122,0)+IF(I122="No-Show",O122,0))),"")</f>
        <v/>
      </c>
      <c r="Y122" s="44">
        <f>IFERROR(IF(A122="","",IF(I122="Cancelled",X122*R122,X122*Q122)+V122),"")</f>
        <v/>
      </c>
      <c r="Z122" s="44">
        <f>IFERROR(IF(A122="","",P122*U122),"")</f>
        <v/>
      </c>
      <c r="AA122" s="44">
        <f>IFERROR(IF(A122="","",Y122+Z122),"")</f>
        <v/>
      </c>
      <c r="AB122" s="44">
        <f>IFERROR(IF(A122="","",P122-AA122),"")</f>
        <v/>
      </c>
      <c r="AC122" s="46">
        <f>IFERROR(IF(A122="","",G122+W122),"")</f>
        <v/>
      </c>
      <c r="AD122" s="43" t="n"/>
      <c r="AE122" s="42" t="n"/>
      <c r="AF122" s="44">
        <f>IFERROR(IF(OR(A122="",AD122=""),"",AD122-AA122),"")</f>
        <v/>
      </c>
      <c r="AG122" s="45">
        <f>IFERROR(IF(A122="","",AA122/P122),"")</f>
        <v/>
      </c>
      <c r="AH122" s="24">
        <f>IFERROR(IF(A122="","",IF(AE122&lt;&gt;"","Settled",IF(AC122="","Missing Date",IF(AC122&lt;Dashboard!$B$7,"Overdue","Not Yet Due")))),"")</f>
        <v/>
      </c>
      <c r="AI122" s="24">
        <f>IFERROR(IF(A122="","",IF(OR(C122="",D122="",G122&lt;=F122,K122&gt;J122,AND(AD122&lt;&gt;"",AE122=""),AND(AD122="",AE122&lt;&gt;""),AND(AF122&lt;&gt;"",OR(AF122&gt;Dashboard!$B$6,AF122&lt;0-Dashboard!$B$6))),"Review","OK")),"")</f>
        <v/>
      </c>
      <c r="AJ122" s="22" t="n"/>
    </row>
    <row r="123">
      <c r="A123" s="22" t="n"/>
      <c r="B123" s="22" t="n"/>
      <c r="C123" s="22" t="n"/>
      <c r="D123" s="22" t="n"/>
      <c r="E123" s="42" t="n"/>
      <c r="F123" s="42" t="n"/>
      <c r="G123" s="42" t="n"/>
      <c r="H123" s="24">
        <f>IFERROR(IF(A123="","",MAX(0,G123-F123)),"")</f>
        <v/>
      </c>
      <c r="I123" s="22" t="n"/>
      <c r="J123" s="43" t="n"/>
      <c r="K123" s="43" t="n"/>
      <c r="L123" s="44">
        <f>IFERROR(IF(A123="","",MAX(0,J123-K123)),"")</f>
        <v/>
      </c>
      <c r="M123" s="43" t="n"/>
      <c r="N123" s="43" t="n"/>
      <c r="O123" s="43" t="n"/>
      <c r="P123" s="44">
        <f>IFERROR(IF(A123="","",IF(I123="Cancelled",O123+N123,L123+M123+N123+IF(I123="No-Show",O123,0))),"")</f>
        <v/>
      </c>
      <c r="Q123" s="45">
        <f>IFERROR(IF(A123="","",INDEX('Channel Terms'!$B$6:$B$105,MATCH(C123,'Channel Terms'!$A$6:$A$105,0))),"")</f>
        <v/>
      </c>
      <c r="R123" s="45">
        <f>IFERROR(IF(A123="","",INDEX('Channel Terms'!$C$6:$C$105,MATCH(C123,'Channel Terms'!$A$6:$A$105,0))),"")</f>
        <v/>
      </c>
      <c r="S123" s="24">
        <f>IFERROR(IF(A123="","",INDEX('Channel Terms'!$D$6:$D$105,MATCH(C123,'Channel Terms'!$A$6:$A$105,0))),"")</f>
        <v/>
      </c>
      <c r="T123" s="24">
        <f>IFERROR(IF(A123="","",INDEX('Channel Terms'!$E$6:$E$105,MATCH(C123,'Channel Terms'!$A$6:$A$105,0))),"")</f>
        <v/>
      </c>
      <c r="U123" s="45">
        <f>IFERROR(IF(A123="","",INDEX('Channel Terms'!$F$6:$F$105,MATCH(C123,'Channel Terms'!$A$6:$A$105,0))),"")</f>
        <v/>
      </c>
      <c r="V123" s="44">
        <f>IFERROR(IF(A123="","",INDEX('Channel Terms'!$G$6:$G$105,MATCH(C123,'Channel Terms'!$A$6:$A$105,0))),"")</f>
        <v/>
      </c>
      <c r="W123" s="24">
        <f>IFERROR(IF(A123="","",INDEX('Channel Terms'!$H$6:$H$105,MATCH(C123,'Channel Terms'!$A$6:$A$105,0))),"")</f>
        <v/>
      </c>
      <c r="X123" s="44">
        <f>IFERROR(IF(A123="","",IF(I123="Cancelled",O123,L123+IF(S123="Yes",M123,0)+IF(T123="Yes",N123,0)+IF(I123="No-Show",O123,0))),"")</f>
        <v/>
      </c>
      <c r="Y123" s="44">
        <f>IFERROR(IF(A123="","",IF(I123="Cancelled",X123*R123,X123*Q123)+V123),"")</f>
        <v/>
      </c>
      <c r="Z123" s="44">
        <f>IFERROR(IF(A123="","",P123*U123),"")</f>
        <v/>
      </c>
      <c r="AA123" s="44">
        <f>IFERROR(IF(A123="","",Y123+Z123),"")</f>
        <v/>
      </c>
      <c r="AB123" s="44">
        <f>IFERROR(IF(A123="","",P123-AA123),"")</f>
        <v/>
      </c>
      <c r="AC123" s="46">
        <f>IFERROR(IF(A123="","",G123+W123),"")</f>
        <v/>
      </c>
      <c r="AD123" s="43" t="n"/>
      <c r="AE123" s="42" t="n"/>
      <c r="AF123" s="44">
        <f>IFERROR(IF(OR(A123="",AD123=""),"",AD123-AA123),"")</f>
        <v/>
      </c>
      <c r="AG123" s="45">
        <f>IFERROR(IF(A123="","",AA123/P123),"")</f>
        <v/>
      </c>
      <c r="AH123" s="24">
        <f>IFERROR(IF(A123="","",IF(AE123&lt;&gt;"","Settled",IF(AC123="","Missing Date",IF(AC123&lt;Dashboard!$B$7,"Overdue","Not Yet Due")))),"")</f>
        <v/>
      </c>
      <c r="AI123" s="24">
        <f>IFERROR(IF(A123="","",IF(OR(C123="",D123="",G123&lt;=F123,K123&gt;J123,AND(AD123&lt;&gt;"",AE123=""),AND(AD123="",AE123&lt;&gt;""),AND(AF123&lt;&gt;"",OR(AF123&gt;Dashboard!$B$6,AF123&lt;0-Dashboard!$B$6))),"Review","OK")),"")</f>
        <v/>
      </c>
      <c r="AJ123" s="22" t="n"/>
    </row>
    <row r="124">
      <c r="A124" s="22" t="n"/>
      <c r="B124" s="22" t="n"/>
      <c r="C124" s="22" t="n"/>
      <c r="D124" s="22" t="n"/>
      <c r="E124" s="42" t="n"/>
      <c r="F124" s="42" t="n"/>
      <c r="G124" s="42" t="n"/>
      <c r="H124" s="24">
        <f>IFERROR(IF(A124="","",MAX(0,G124-F124)),"")</f>
        <v/>
      </c>
      <c r="I124" s="22" t="n"/>
      <c r="J124" s="43" t="n"/>
      <c r="K124" s="43" t="n"/>
      <c r="L124" s="44">
        <f>IFERROR(IF(A124="","",MAX(0,J124-K124)),"")</f>
        <v/>
      </c>
      <c r="M124" s="43" t="n"/>
      <c r="N124" s="43" t="n"/>
      <c r="O124" s="43" t="n"/>
      <c r="P124" s="44">
        <f>IFERROR(IF(A124="","",IF(I124="Cancelled",O124+N124,L124+M124+N124+IF(I124="No-Show",O124,0))),"")</f>
        <v/>
      </c>
      <c r="Q124" s="45">
        <f>IFERROR(IF(A124="","",INDEX('Channel Terms'!$B$6:$B$105,MATCH(C124,'Channel Terms'!$A$6:$A$105,0))),"")</f>
        <v/>
      </c>
      <c r="R124" s="45">
        <f>IFERROR(IF(A124="","",INDEX('Channel Terms'!$C$6:$C$105,MATCH(C124,'Channel Terms'!$A$6:$A$105,0))),"")</f>
        <v/>
      </c>
      <c r="S124" s="24">
        <f>IFERROR(IF(A124="","",INDEX('Channel Terms'!$D$6:$D$105,MATCH(C124,'Channel Terms'!$A$6:$A$105,0))),"")</f>
        <v/>
      </c>
      <c r="T124" s="24">
        <f>IFERROR(IF(A124="","",INDEX('Channel Terms'!$E$6:$E$105,MATCH(C124,'Channel Terms'!$A$6:$A$105,0))),"")</f>
        <v/>
      </c>
      <c r="U124" s="45">
        <f>IFERROR(IF(A124="","",INDEX('Channel Terms'!$F$6:$F$105,MATCH(C124,'Channel Terms'!$A$6:$A$105,0))),"")</f>
        <v/>
      </c>
      <c r="V124" s="44">
        <f>IFERROR(IF(A124="","",INDEX('Channel Terms'!$G$6:$G$105,MATCH(C124,'Channel Terms'!$A$6:$A$105,0))),"")</f>
        <v/>
      </c>
      <c r="W124" s="24">
        <f>IFERROR(IF(A124="","",INDEX('Channel Terms'!$H$6:$H$105,MATCH(C124,'Channel Terms'!$A$6:$A$105,0))),"")</f>
        <v/>
      </c>
      <c r="X124" s="44">
        <f>IFERROR(IF(A124="","",IF(I124="Cancelled",O124,L124+IF(S124="Yes",M124,0)+IF(T124="Yes",N124,0)+IF(I124="No-Show",O124,0))),"")</f>
        <v/>
      </c>
      <c r="Y124" s="44">
        <f>IFERROR(IF(A124="","",IF(I124="Cancelled",X124*R124,X124*Q124)+V124),"")</f>
        <v/>
      </c>
      <c r="Z124" s="44">
        <f>IFERROR(IF(A124="","",P124*U124),"")</f>
        <v/>
      </c>
      <c r="AA124" s="44">
        <f>IFERROR(IF(A124="","",Y124+Z124),"")</f>
        <v/>
      </c>
      <c r="AB124" s="44">
        <f>IFERROR(IF(A124="","",P124-AA124),"")</f>
        <v/>
      </c>
      <c r="AC124" s="46">
        <f>IFERROR(IF(A124="","",G124+W124),"")</f>
        <v/>
      </c>
      <c r="AD124" s="43" t="n"/>
      <c r="AE124" s="42" t="n"/>
      <c r="AF124" s="44">
        <f>IFERROR(IF(OR(A124="",AD124=""),"",AD124-AA124),"")</f>
        <v/>
      </c>
      <c r="AG124" s="45">
        <f>IFERROR(IF(A124="","",AA124/P124),"")</f>
        <v/>
      </c>
      <c r="AH124" s="24">
        <f>IFERROR(IF(A124="","",IF(AE124&lt;&gt;"","Settled",IF(AC124="","Missing Date",IF(AC124&lt;Dashboard!$B$7,"Overdue","Not Yet Due")))),"")</f>
        <v/>
      </c>
      <c r="AI124" s="24">
        <f>IFERROR(IF(A124="","",IF(OR(C124="",D124="",G124&lt;=F124,K124&gt;J124,AND(AD124&lt;&gt;"",AE124=""),AND(AD124="",AE124&lt;&gt;""),AND(AF124&lt;&gt;"",OR(AF124&gt;Dashboard!$B$6,AF124&lt;0-Dashboard!$B$6))),"Review","OK")),"")</f>
        <v/>
      </c>
      <c r="AJ124" s="22" t="n"/>
    </row>
    <row r="125">
      <c r="A125" s="22" t="n"/>
      <c r="B125" s="22" t="n"/>
      <c r="C125" s="22" t="n"/>
      <c r="D125" s="22" t="n"/>
      <c r="E125" s="42" t="n"/>
      <c r="F125" s="42" t="n"/>
      <c r="G125" s="42" t="n"/>
      <c r="H125" s="24">
        <f>IFERROR(IF(A125="","",MAX(0,G125-F125)),"")</f>
        <v/>
      </c>
      <c r="I125" s="22" t="n"/>
      <c r="J125" s="43" t="n"/>
      <c r="K125" s="43" t="n"/>
      <c r="L125" s="44">
        <f>IFERROR(IF(A125="","",MAX(0,J125-K125)),"")</f>
        <v/>
      </c>
      <c r="M125" s="43" t="n"/>
      <c r="N125" s="43" t="n"/>
      <c r="O125" s="43" t="n"/>
      <c r="P125" s="44">
        <f>IFERROR(IF(A125="","",IF(I125="Cancelled",O125+N125,L125+M125+N125+IF(I125="No-Show",O125,0))),"")</f>
        <v/>
      </c>
      <c r="Q125" s="45">
        <f>IFERROR(IF(A125="","",INDEX('Channel Terms'!$B$6:$B$105,MATCH(C125,'Channel Terms'!$A$6:$A$105,0))),"")</f>
        <v/>
      </c>
      <c r="R125" s="45">
        <f>IFERROR(IF(A125="","",INDEX('Channel Terms'!$C$6:$C$105,MATCH(C125,'Channel Terms'!$A$6:$A$105,0))),"")</f>
        <v/>
      </c>
      <c r="S125" s="24">
        <f>IFERROR(IF(A125="","",INDEX('Channel Terms'!$D$6:$D$105,MATCH(C125,'Channel Terms'!$A$6:$A$105,0))),"")</f>
        <v/>
      </c>
      <c r="T125" s="24">
        <f>IFERROR(IF(A125="","",INDEX('Channel Terms'!$E$6:$E$105,MATCH(C125,'Channel Terms'!$A$6:$A$105,0))),"")</f>
        <v/>
      </c>
      <c r="U125" s="45">
        <f>IFERROR(IF(A125="","",INDEX('Channel Terms'!$F$6:$F$105,MATCH(C125,'Channel Terms'!$A$6:$A$105,0))),"")</f>
        <v/>
      </c>
      <c r="V125" s="44">
        <f>IFERROR(IF(A125="","",INDEX('Channel Terms'!$G$6:$G$105,MATCH(C125,'Channel Terms'!$A$6:$A$105,0))),"")</f>
        <v/>
      </c>
      <c r="W125" s="24">
        <f>IFERROR(IF(A125="","",INDEX('Channel Terms'!$H$6:$H$105,MATCH(C125,'Channel Terms'!$A$6:$A$105,0))),"")</f>
        <v/>
      </c>
      <c r="X125" s="44">
        <f>IFERROR(IF(A125="","",IF(I125="Cancelled",O125,L125+IF(S125="Yes",M125,0)+IF(T125="Yes",N125,0)+IF(I125="No-Show",O125,0))),"")</f>
        <v/>
      </c>
      <c r="Y125" s="44">
        <f>IFERROR(IF(A125="","",IF(I125="Cancelled",X125*R125,X125*Q125)+V125),"")</f>
        <v/>
      </c>
      <c r="Z125" s="44">
        <f>IFERROR(IF(A125="","",P125*U125),"")</f>
        <v/>
      </c>
      <c r="AA125" s="44">
        <f>IFERROR(IF(A125="","",Y125+Z125),"")</f>
        <v/>
      </c>
      <c r="AB125" s="44">
        <f>IFERROR(IF(A125="","",P125-AA125),"")</f>
        <v/>
      </c>
      <c r="AC125" s="46">
        <f>IFERROR(IF(A125="","",G125+W125),"")</f>
        <v/>
      </c>
      <c r="AD125" s="43" t="n"/>
      <c r="AE125" s="42" t="n"/>
      <c r="AF125" s="44">
        <f>IFERROR(IF(OR(A125="",AD125=""),"",AD125-AA125),"")</f>
        <v/>
      </c>
      <c r="AG125" s="45">
        <f>IFERROR(IF(A125="","",AA125/P125),"")</f>
        <v/>
      </c>
      <c r="AH125" s="24">
        <f>IFERROR(IF(A125="","",IF(AE125&lt;&gt;"","Settled",IF(AC125="","Missing Date",IF(AC125&lt;Dashboard!$B$7,"Overdue","Not Yet Due")))),"")</f>
        <v/>
      </c>
      <c r="AI125" s="24">
        <f>IFERROR(IF(A125="","",IF(OR(C125="",D125="",G125&lt;=F125,K125&gt;J125,AND(AD125&lt;&gt;"",AE125=""),AND(AD125="",AE125&lt;&gt;""),AND(AF125&lt;&gt;"",OR(AF125&gt;Dashboard!$B$6,AF125&lt;0-Dashboard!$B$6))),"Review","OK")),"")</f>
        <v/>
      </c>
      <c r="AJ125" s="22" t="n"/>
    </row>
    <row r="126">
      <c r="A126" s="22" t="n"/>
      <c r="B126" s="22" t="n"/>
      <c r="C126" s="22" t="n"/>
      <c r="D126" s="22" t="n"/>
      <c r="E126" s="42" t="n"/>
      <c r="F126" s="42" t="n"/>
      <c r="G126" s="42" t="n"/>
      <c r="H126" s="24">
        <f>IFERROR(IF(A126="","",MAX(0,G126-F126)),"")</f>
        <v/>
      </c>
      <c r="I126" s="22" t="n"/>
      <c r="J126" s="43" t="n"/>
      <c r="K126" s="43" t="n"/>
      <c r="L126" s="44">
        <f>IFERROR(IF(A126="","",MAX(0,J126-K126)),"")</f>
        <v/>
      </c>
      <c r="M126" s="43" t="n"/>
      <c r="N126" s="43" t="n"/>
      <c r="O126" s="43" t="n"/>
      <c r="P126" s="44">
        <f>IFERROR(IF(A126="","",IF(I126="Cancelled",O126+N126,L126+M126+N126+IF(I126="No-Show",O126,0))),"")</f>
        <v/>
      </c>
      <c r="Q126" s="45">
        <f>IFERROR(IF(A126="","",INDEX('Channel Terms'!$B$6:$B$105,MATCH(C126,'Channel Terms'!$A$6:$A$105,0))),"")</f>
        <v/>
      </c>
      <c r="R126" s="45">
        <f>IFERROR(IF(A126="","",INDEX('Channel Terms'!$C$6:$C$105,MATCH(C126,'Channel Terms'!$A$6:$A$105,0))),"")</f>
        <v/>
      </c>
      <c r="S126" s="24">
        <f>IFERROR(IF(A126="","",INDEX('Channel Terms'!$D$6:$D$105,MATCH(C126,'Channel Terms'!$A$6:$A$105,0))),"")</f>
        <v/>
      </c>
      <c r="T126" s="24">
        <f>IFERROR(IF(A126="","",INDEX('Channel Terms'!$E$6:$E$105,MATCH(C126,'Channel Terms'!$A$6:$A$105,0))),"")</f>
        <v/>
      </c>
      <c r="U126" s="45">
        <f>IFERROR(IF(A126="","",INDEX('Channel Terms'!$F$6:$F$105,MATCH(C126,'Channel Terms'!$A$6:$A$105,0))),"")</f>
        <v/>
      </c>
      <c r="V126" s="44">
        <f>IFERROR(IF(A126="","",INDEX('Channel Terms'!$G$6:$G$105,MATCH(C126,'Channel Terms'!$A$6:$A$105,0))),"")</f>
        <v/>
      </c>
      <c r="W126" s="24">
        <f>IFERROR(IF(A126="","",INDEX('Channel Terms'!$H$6:$H$105,MATCH(C126,'Channel Terms'!$A$6:$A$105,0))),"")</f>
        <v/>
      </c>
      <c r="X126" s="44">
        <f>IFERROR(IF(A126="","",IF(I126="Cancelled",O126,L126+IF(S126="Yes",M126,0)+IF(T126="Yes",N126,0)+IF(I126="No-Show",O126,0))),"")</f>
        <v/>
      </c>
      <c r="Y126" s="44">
        <f>IFERROR(IF(A126="","",IF(I126="Cancelled",X126*R126,X126*Q126)+V126),"")</f>
        <v/>
      </c>
      <c r="Z126" s="44">
        <f>IFERROR(IF(A126="","",P126*U126),"")</f>
        <v/>
      </c>
      <c r="AA126" s="44">
        <f>IFERROR(IF(A126="","",Y126+Z126),"")</f>
        <v/>
      </c>
      <c r="AB126" s="44">
        <f>IFERROR(IF(A126="","",P126-AA126),"")</f>
        <v/>
      </c>
      <c r="AC126" s="46">
        <f>IFERROR(IF(A126="","",G126+W126),"")</f>
        <v/>
      </c>
      <c r="AD126" s="43" t="n"/>
      <c r="AE126" s="42" t="n"/>
      <c r="AF126" s="44">
        <f>IFERROR(IF(OR(A126="",AD126=""),"",AD126-AA126),"")</f>
        <v/>
      </c>
      <c r="AG126" s="45">
        <f>IFERROR(IF(A126="","",AA126/P126),"")</f>
        <v/>
      </c>
      <c r="AH126" s="24">
        <f>IFERROR(IF(A126="","",IF(AE126&lt;&gt;"","Settled",IF(AC126="","Missing Date",IF(AC126&lt;Dashboard!$B$7,"Overdue","Not Yet Due")))),"")</f>
        <v/>
      </c>
      <c r="AI126" s="24">
        <f>IFERROR(IF(A126="","",IF(OR(C126="",D126="",G126&lt;=F126,K126&gt;J126,AND(AD126&lt;&gt;"",AE126=""),AND(AD126="",AE126&lt;&gt;""),AND(AF126&lt;&gt;"",OR(AF126&gt;Dashboard!$B$6,AF126&lt;0-Dashboard!$B$6))),"Review","OK")),"")</f>
        <v/>
      </c>
      <c r="AJ126" s="22" t="n"/>
    </row>
    <row r="127">
      <c r="A127" s="22" t="n"/>
      <c r="B127" s="22" t="n"/>
      <c r="C127" s="22" t="n"/>
      <c r="D127" s="22" t="n"/>
      <c r="E127" s="42" t="n"/>
      <c r="F127" s="42" t="n"/>
      <c r="G127" s="42" t="n"/>
      <c r="H127" s="24">
        <f>IFERROR(IF(A127="","",MAX(0,G127-F127)),"")</f>
        <v/>
      </c>
      <c r="I127" s="22" t="n"/>
      <c r="J127" s="43" t="n"/>
      <c r="K127" s="43" t="n"/>
      <c r="L127" s="44">
        <f>IFERROR(IF(A127="","",MAX(0,J127-K127)),"")</f>
        <v/>
      </c>
      <c r="M127" s="43" t="n"/>
      <c r="N127" s="43" t="n"/>
      <c r="O127" s="43" t="n"/>
      <c r="P127" s="44">
        <f>IFERROR(IF(A127="","",IF(I127="Cancelled",O127+N127,L127+M127+N127+IF(I127="No-Show",O127,0))),"")</f>
        <v/>
      </c>
      <c r="Q127" s="45">
        <f>IFERROR(IF(A127="","",INDEX('Channel Terms'!$B$6:$B$105,MATCH(C127,'Channel Terms'!$A$6:$A$105,0))),"")</f>
        <v/>
      </c>
      <c r="R127" s="45">
        <f>IFERROR(IF(A127="","",INDEX('Channel Terms'!$C$6:$C$105,MATCH(C127,'Channel Terms'!$A$6:$A$105,0))),"")</f>
        <v/>
      </c>
      <c r="S127" s="24">
        <f>IFERROR(IF(A127="","",INDEX('Channel Terms'!$D$6:$D$105,MATCH(C127,'Channel Terms'!$A$6:$A$105,0))),"")</f>
        <v/>
      </c>
      <c r="T127" s="24">
        <f>IFERROR(IF(A127="","",INDEX('Channel Terms'!$E$6:$E$105,MATCH(C127,'Channel Terms'!$A$6:$A$105,0))),"")</f>
        <v/>
      </c>
      <c r="U127" s="45">
        <f>IFERROR(IF(A127="","",INDEX('Channel Terms'!$F$6:$F$105,MATCH(C127,'Channel Terms'!$A$6:$A$105,0))),"")</f>
        <v/>
      </c>
      <c r="V127" s="44">
        <f>IFERROR(IF(A127="","",INDEX('Channel Terms'!$G$6:$G$105,MATCH(C127,'Channel Terms'!$A$6:$A$105,0))),"")</f>
        <v/>
      </c>
      <c r="W127" s="24">
        <f>IFERROR(IF(A127="","",INDEX('Channel Terms'!$H$6:$H$105,MATCH(C127,'Channel Terms'!$A$6:$A$105,0))),"")</f>
        <v/>
      </c>
      <c r="X127" s="44">
        <f>IFERROR(IF(A127="","",IF(I127="Cancelled",O127,L127+IF(S127="Yes",M127,0)+IF(T127="Yes",N127,0)+IF(I127="No-Show",O127,0))),"")</f>
        <v/>
      </c>
      <c r="Y127" s="44">
        <f>IFERROR(IF(A127="","",IF(I127="Cancelled",X127*R127,X127*Q127)+V127),"")</f>
        <v/>
      </c>
      <c r="Z127" s="44">
        <f>IFERROR(IF(A127="","",P127*U127),"")</f>
        <v/>
      </c>
      <c r="AA127" s="44">
        <f>IFERROR(IF(A127="","",Y127+Z127),"")</f>
        <v/>
      </c>
      <c r="AB127" s="44">
        <f>IFERROR(IF(A127="","",P127-AA127),"")</f>
        <v/>
      </c>
      <c r="AC127" s="46">
        <f>IFERROR(IF(A127="","",G127+W127),"")</f>
        <v/>
      </c>
      <c r="AD127" s="43" t="n"/>
      <c r="AE127" s="42" t="n"/>
      <c r="AF127" s="44">
        <f>IFERROR(IF(OR(A127="",AD127=""),"",AD127-AA127),"")</f>
        <v/>
      </c>
      <c r="AG127" s="45">
        <f>IFERROR(IF(A127="","",AA127/P127),"")</f>
        <v/>
      </c>
      <c r="AH127" s="24">
        <f>IFERROR(IF(A127="","",IF(AE127&lt;&gt;"","Settled",IF(AC127="","Missing Date",IF(AC127&lt;Dashboard!$B$7,"Overdue","Not Yet Due")))),"")</f>
        <v/>
      </c>
      <c r="AI127" s="24">
        <f>IFERROR(IF(A127="","",IF(OR(C127="",D127="",G127&lt;=F127,K127&gt;J127,AND(AD127&lt;&gt;"",AE127=""),AND(AD127="",AE127&lt;&gt;""),AND(AF127&lt;&gt;"",OR(AF127&gt;Dashboard!$B$6,AF127&lt;0-Dashboard!$B$6))),"Review","OK")),"")</f>
        <v/>
      </c>
      <c r="AJ127" s="22" t="n"/>
    </row>
    <row r="128">
      <c r="A128" s="22" t="n"/>
      <c r="B128" s="22" t="n"/>
      <c r="C128" s="22" t="n"/>
      <c r="D128" s="22" t="n"/>
      <c r="E128" s="42" t="n"/>
      <c r="F128" s="42" t="n"/>
      <c r="G128" s="42" t="n"/>
      <c r="H128" s="24">
        <f>IFERROR(IF(A128="","",MAX(0,G128-F128)),"")</f>
        <v/>
      </c>
      <c r="I128" s="22" t="n"/>
      <c r="J128" s="43" t="n"/>
      <c r="K128" s="43" t="n"/>
      <c r="L128" s="44">
        <f>IFERROR(IF(A128="","",MAX(0,J128-K128)),"")</f>
        <v/>
      </c>
      <c r="M128" s="43" t="n"/>
      <c r="N128" s="43" t="n"/>
      <c r="O128" s="43" t="n"/>
      <c r="P128" s="44">
        <f>IFERROR(IF(A128="","",IF(I128="Cancelled",O128+N128,L128+M128+N128+IF(I128="No-Show",O128,0))),"")</f>
        <v/>
      </c>
      <c r="Q128" s="45">
        <f>IFERROR(IF(A128="","",INDEX('Channel Terms'!$B$6:$B$105,MATCH(C128,'Channel Terms'!$A$6:$A$105,0))),"")</f>
        <v/>
      </c>
      <c r="R128" s="45">
        <f>IFERROR(IF(A128="","",INDEX('Channel Terms'!$C$6:$C$105,MATCH(C128,'Channel Terms'!$A$6:$A$105,0))),"")</f>
        <v/>
      </c>
      <c r="S128" s="24">
        <f>IFERROR(IF(A128="","",INDEX('Channel Terms'!$D$6:$D$105,MATCH(C128,'Channel Terms'!$A$6:$A$105,0))),"")</f>
        <v/>
      </c>
      <c r="T128" s="24">
        <f>IFERROR(IF(A128="","",INDEX('Channel Terms'!$E$6:$E$105,MATCH(C128,'Channel Terms'!$A$6:$A$105,0))),"")</f>
        <v/>
      </c>
      <c r="U128" s="45">
        <f>IFERROR(IF(A128="","",INDEX('Channel Terms'!$F$6:$F$105,MATCH(C128,'Channel Terms'!$A$6:$A$105,0))),"")</f>
        <v/>
      </c>
      <c r="V128" s="44">
        <f>IFERROR(IF(A128="","",INDEX('Channel Terms'!$G$6:$G$105,MATCH(C128,'Channel Terms'!$A$6:$A$105,0))),"")</f>
        <v/>
      </c>
      <c r="W128" s="24">
        <f>IFERROR(IF(A128="","",INDEX('Channel Terms'!$H$6:$H$105,MATCH(C128,'Channel Terms'!$A$6:$A$105,0))),"")</f>
        <v/>
      </c>
      <c r="X128" s="44">
        <f>IFERROR(IF(A128="","",IF(I128="Cancelled",O128,L128+IF(S128="Yes",M128,0)+IF(T128="Yes",N128,0)+IF(I128="No-Show",O128,0))),"")</f>
        <v/>
      </c>
      <c r="Y128" s="44">
        <f>IFERROR(IF(A128="","",IF(I128="Cancelled",X128*R128,X128*Q128)+V128),"")</f>
        <v/>
      </c>
      <c r="Z128" s="44">
        <f>IFERROR(IF(A128="","",P128*U128),"")</f>
        <v/>
      </c>
      <c r="AA128" s="44">
        <f>IFERROR(IF(A128="","",Y128+Z128),"")</f>
        <v/>
      </c>
      <c r="AB128" s="44">
        <f>IFERROR(IF(A128="","",P128-AA128),"")</f>
        <v/>
      </c>
      <c r="AC128" s="46">
        <f>IFERROR(IF(A128="","",G128+W128),"")</f>
        <v/>
      </c>
      <c r="AD128" s="43" t="n"/>
      <c r="AE128" s="42" t="n"/>
      <c r="AF128" s="44">
        <f>IFERROR(IF(OR(A128="",AD128=""),"",AD128-AA128),"")</f>
        <v/>
      </c>
      <c r="AG128" s="45">
        <f>IFERROR(IF(A128="","",AA128/P128),"")</f>
        <v/>
      </c>
      <c r="AH128" s="24">
        <f>IFERROR(IF(A128="","",IF(AE128&lt;&gt;"","Settled",IF(AC128="","Missing Date",IF(AC128&lt;Dashboard!$B$7,"Overdue","Not Yet Due")))),"")</f>
        <v/>
      </c>
      <c r="AI128" s="24">
        <f>IFERROR(IF(A128="","",IF(OR(C128="",D128="",G128&lt;=F128,K128&gt;J128,AND(AD128&lt;&gt;"",AE128=""),AND(AD128="",AE128&lt;&gt;""),AND(AF128&lt;&gt;"",OR(AF128&gt;Dashboard!$B$6,AF128&lt;0-Dashboard!$B$6))),"Review","OK")),"")</f>
        <v/>
      </c>
      <c r="AJ128" s="22" t="n"/>
    </row>
    <row r="129">
      <c r="A129" s="22" t="n"/>
      <c r="B129" s="22" t="n"/>
      <c r="C129" s="22" t="n"/>
      <c r="D129" s="22" t="n"/>
      <c r="E129" s="42" t="n"/>
      <c r="F129" s="42" t="n"/>
      <c r="G129" s="42" t="n"/>
      <c r="H129" s="24">
        <f>IFERROR(IF(A129="","",MAX(0,G129-F129)),"")</f>
        <v/>
      </c>
      <c r="I129" s="22" t="n"/>
      <c r="J129" s="43" t="n"/>
      <c r="K129" s="43" t="n"/>
      <c r="L129" s="44">
        <f>IFERROR(IF(A129="","",MAX(0,J129-K129)),"")</f>
        <v/>
      </c>
      <c r="M129" s="43" t="n"/>
      <c r="N129" s="43" t="n"/>
      <c r="O129" s="43" t="n"/>
      <c r="P129" s="44">
        <f>IFERROR(IF(A129="","",IF(I129="Cancelled",O129+N129,L129+M129+N129+IF(I129="No-Show",O129,0))),"")</f>
        <v/>
      </c>
      <c r="Q129" s="45">
        <f>IFERROR(IF(A129="","",INDEX('Channel Terms'!$B$6:$B$105,MATCH(C129,'Channel Terms'!$A$6:$A$105,0))),"")</f>
        <v/>
      </c>
      <c r="R129" s="45">
        <f>IFERROR(IF(A129="","",INDEX('Channel Terms'!$C$6:$C$105,MATCH(C129,'Channel Terms'!$A$6:$A$105,0))),"")</f>
        <v/>
      </c>
      <c r="S129" s="24">
        <f>IFERROR(IF(A129="","",INDEX('Channel Terms'!$D$6:$D$105,MATCH(C129,'Channel Terms'!$A$6:$A$105,0))),"")</f>
        <v/>
      </c>
      <c r="T129" s="24">
        <f>IFERROR(IF(A129="","",INDEX('Channel Terms'!$E$6:$E$105,MATCH(C129,'Channel Terms'!$A$6:$A$105,0))),"")</f>
        <v/>
      </c>
      <c r="U129" s="45">
        <f>IFERROR(IF(A129="","",INDEX('Channel Terms'!$F$6:$F$105,MATCH(C129,'Channel Terms'!$A$6:$A$105,0))),"")</f>
        <v/>
      </c>
      <c r="V129" s="44">
        <f>IFERROR(IF(A129="","",INDEX('Channel Terms'!$G$6:$G$105,MATCH(C129,'Channel Terms'!$A$6:$A$105,0))),"")</f>
        <v/>
      </c>
      <c r="W129" s="24">
        <f>IFERROR(IF(A129="","",INDEX('Channel Terms'!$H$6:$H$105,MATCH(C129,'Channel Terms'!$A$6:$A$105,0))),"")</f>
        <v/>
      </c>
      <c r="X129" s="44">
        <f>IFERROR(IF(A129="","",IF(I129="Cancelled",O129,L129+IF(S129="Yes",M129,0)+IF(T129="Yes",N129,0)+IF(I129="No-Show",O129,0))),"")</f>
        <v/>
      </c>
      <c r="Y129" s="44">
        <f>IFERROR(IF(A129="","",IF(I129="Cancelled",X129*R129,X129*Q129)+V129),"")</f>
        <v/>
      </c>
      <c r="Z129" s="44">
        <f>IFERROR(IF(A129="","",P129*U129),"")</f>
        <v/>
      </c>
      <c r="AA129" s="44">
        <f>IFERROR(IF(A129="","",Y129+Z129),"")</f>
        <v/>
      </c>
      <c r="AB129" s="44">
        <f>IFERROR(IF(A129="","",P129-AA129),"")</f>
        <v/>
      </c>
      <c r="AC129" s="46">
        <f>IFERROR(IF(A129="","",G129+W129),"")</f>
        <v/>
      </c>
      <c r="AD129" s="43" t="n"/>
      <c r="AE129" s="42" t="n"/>
      <c r="AF129" s="44">
        <f>IFERROR(IF(OR(A129="",AD129=""),"",AD129-AA129),"")</f>
        <v/>
      </c>
      <c r="AG129" s="45">
        <f>IFERROR(IF(A129="","",AA129/P129),"")</f>
        <v/>
      </c>
      <c r="AH129" s="24">
        <f>IFERROR(IF(A129="","",IF(AE129&lt;&gt;"","Settled",IF(AC129="","Missing Date",IF(AC129&lt;Dashboard!$B$7,"Overdue","Not Yet Due")))),"")</f>
        <v/>
      </c>
      <c r="AI129" s="24">
        <f>IFERROR(IF(A129="","",IF(OR(C129="",D129="",G129&lt;=F129,K129&gt;J129,AND(AD129&lt;&gt;"",AE129=""),AND(AD129="",AE129&lt;&gt;""),AND(AF129&lt;&gt;"",OR(AF129&gt;Dashboard!$B$6,AF129&lt;0-Dashboard!$B$6))),"Review","OK")),"")</f>
        <v/>
      </c>
      <c r="AJ129" s="22" t="n"/>
    </row>
    <row r="130">
      <c r="A130" s="22" t="n"/>
      <c r="B130" s="22" t="n"/>
      <c r="C130" s="22" t="n"/>
      <c r="D130" s="22" t="n"/>
      <c r="E130" s="42" t="n"/>
      <c r="F130" s="42" t="n"/>
      <c r="G130" s="42" t="n"/>
      <c r="H130" s="24">
        <f>IFERROR(IF(A130="","",MAX(0,G130-F130)),"")</f>
        <v/>
      </c>
      <c r="I130" s="22" t="n"/>
      <c r="J130" s="43" t="n"/>
      <c r="K130" s="43" t="n"/>
      <c r="L130" s="44">
        <f>IFERROR(IF(A130="","",MAX(0,J130-K130)),"")</f>
        <v/>
      </c>
      <c r="M130" s="43" t="n"/>
      <c r="N130" s="43" t="n"/>
      <c r="O130" s="43" t="n"/>
      <c r="P130" s="44">
        <f>IFERROR(IF(A130="","",IF(I130="Cancelled",O130+N130,L130+M130+N130+IF(I130="No-Show",O130,0))),"")</f>
        <v/>
      </c>
      <c r="Q130" s="45">
        <f>IFERROR(IF(A130="","",INDEX('Channel Terms'!$B$6:$B$105,MATCH(C130,'Channel Terms'!$A$6:$A$105,0))),"")</f>
        <v/>
      </c>
      <c r="R130" s="45">
        <f>IFERROR(IF(A130="","",INDEX('Channel Terms'!$C$6:$C$105,MATCH(C130,'Channel Terms'!$A$6:$A$105,0))),"")</f>
        <v/>
      </c>
      <c r="S130" s="24">
        <f>IFERROR(IF(A130="","",INDEX('Channel Terms'!$D$6:$D$105,MATCH(C130,'Channel Terms'!$A$6:$A$105,0))),"")</f>
        <v/>
      </c>
      <c r="T130" s="24">
        <f>IFERROR(IF(A130="","",INDEX('Channel Terms'!$E$6:$E$105,MATCH(C130,'Channel Terms'!$A$6:$A$105,0))),"")</f>
        <v/>
      </c>
      <c r="U130" s="45">
        <f>IFERROR(IF(A130="","",INDEX('Channel Terms'!$F$6:$F$105,MATCH(C130,'Channel Terms'!$A$6:$A$105,0))),"")</f>
        <v/>
      </c>
      <c r="V130" s="44">
        <f>IFERROR(IF(A130="","",INDEX('Channel Terms'!$G$6:$G$105,MATCH(C130,'Channel Terms'!$A$6:$A$105,0))),"")</f>
        <v/>
      </c>
      <c r="W130" s="24">
        <f>IFERROR(IF(A130="","",INDEX('Channel Terms'!$H$6:$H$105,MATCH(C130,'Channel Terms'!$A$6:$A$105,0))),"")</f>
        <v/>
      </c>
      <c r="X130" s="44">
        <f>IFERROR(IF(A130="","",IF(I130="Cancelled",O130,L130+IF(S130="Yes",M130,0)+IF(T130="Yes",N130,0)+IF(I130="No-Show",O130,0))),"")</f>
        <v/>
      </c>
      <c r="Y130" s="44">
        <f>IFERROR(IF(A130="","",IF(I130="Cancelled",X130*R130,X130*Q130)+V130),"")</f>
        <v/>
      </c>
      <c r="Z130" s="44">
        <f>IFERROR(IF(A130="","",P130*U130),"")</f>
        <v/>
      </c>
      <c r="AA130" s="44">
        <f>IFERROR(IF(A130="","",Y130+Z130),"")</f>
        <v/>
      </c>
      <c r="AB130" s="44">
        <f>IFERROR(IF(A130="","",P130-AA130),"")</f>
        <v/>
      </c>
      <c r="AC130" s="46">
        <f>IFERROR(IF(A130="","",G130+W130),"")</f>
        <v/>
      </c>
      <c r="AD130" s="43" t="n"/>
      <c r="AE130" s="42" t="n"/>
      <c r="AF130" s="44">
        <f>IFERROR(IF(OR(A130="",AD130=""),"",AD130-AA130),"")</f>
        <v/>
      </c>
      <c r="AG130" s="45">
        <f>IFERROR(IF(A130="","",AA130/P130),"")</f>
        <v/>
      </c>
      <c r="AH130" s="24">
        <f>IFERROR(IF(A130="","",IF(AE130&lt;&gt;"","Settled",IF(AC130="","Missing Date",IF(AC130&lt;Dashboard!$B$7,"Overdue","Not Yet Due")))),"")</f>
        <v/>
      </c>
      <c r="AI130" s="24">
        <f>IFERROR(IF(A130="","",IF(OR(C130="",D130="",G130&lt;=F130,K130&gt;J130,AND(AD130&lt;&gt;"",AE130=""),AND(AD130="",AE130&lt;&gt;""),AND(AF130&lt;&gt;"",OR(AF130&gt;Dashboard!$B$6,AF130&lt;0-Dashboard!$B$6))),"Review","OK")),"")</f>
        <v/>
      </c>
      <c r="AJ130" s="22" t="n"/>
    </row>
    <row r="131">
      <c r="A131" s="22" t="n"/>
      <c r="B131" s="22" t="n"/>
      <c r="C131" s="22" t="n"/>
      <c r="D131" s="22" t="n"/>
      <c r="E131" s="42" t="n"/>
      <c r="F131" s="42" t="n"/>
      <c r="G131" s="42" t="n"/>
      <c r="H131" s="24">
        <f>IFERROR(IF(A131="","",MAX(0,G131-F131)),"")</f>
        <v/>
      </c>
      <c r="I131" s="22" t="n"/>
      <c r="J131" s="43" t="n"/>
      <c r="K131" s="43" t="n"/>
      <c r="L131" s="44">
        <f>IFERROR(IF(A131="","",MAX(0,J131-K131)),"")</f>
        <v/>
      </c>
      <c r="M131" s="43" t="n"/>
      <c r="N131" s="43" t="n"/>
      <c r="O131" s="43" t="n"/>
      <c r="P131" s="44">
        <f>IFERROR(IF(A131="","",IF(I131="Cancelled",O131+N131,L131+M131+N131+IF(I131="No-Show",O131,0))),"")</f>
        <v/>
      </c>
      <c r="Q131" s="45">
        <f>IFERROR(IF(A131="","",INDEX('Channel Terms'!$B$6:$B$105,MATCH(C131,'Channel Terms'!$A$6:$A$105,0))),"")</f>
        <v/>
      </c>
      <c r="R131" s="45">
        <f>IFERROR(IF(A131="","",INDEX('Channel Terms'!$C$6:$C$105,MATCH(C131,'Channel Terms'!$A$6:$A$105,0))),"")</f>
        <v/>
      </c>
      <c r="S131" s="24">
        <f>IFERROR(IF(A131="","",INDEX('Channel Terms'!$D$6:$D$105,MATCH(C131,'Channel Terms'!$A$6:$A$105,0))),"")</f>
        <v/>
      </c>
      <c r="T131" s="24">
        <f>IFERROR(IF(A131="","",INDEX('Channel Terms'!$E$6:$E$105,MATCH(C131,'Channel Terms'!$A$6:$A$105,0))),"")</f>
        <v/>
      </c>
      <c r="U131" s="45">
        <f>IFERROR(IF(A131="","",INDEX('Channel Terms'!$F$6:$F$105,MATCH(C131,'Channel Terms'!$A$6:$A$105,0))),"")</f>
        <v/>
      </c>
      <c r="V131" s="44">
        <f>IFERROR(IF(A131="","",INDEX('Channel Terms'!$G$6:$G$105,MATCH(C131,'Channel Terms'!$A$6:$A$105,0))),"")</f>
        <v/>
      </c>
      <c r="W131" s="24">
        <f>IFERROR(IF(A131="","",INDEX('Channel Terms'!$H$6:$H$105,MATCH(C131,'Channel Terms'!$A$6:$A$105,0))),"")</f>
        <v/>
      </c>
      <c r="X131" s="44">
        <f>IFERROR(IF(A131="","",IF(I131="Cancelled",O131,L131+IF(S131="Yes",M131,0)+IF(T131="Yes",N131,0)+IF(I131="No-Show",O131,0))),"")</f>
        <v/>
      </c>
      <c r="Y131" s="44">
        <f>IFERROR(IF(A131="","",IF(I131="Cancelled",X131*R131,X131*Q131)+V131),"")</f>
        <v/>
      </c>
      <c r="Z131" s="44">
        <f>IFERROR(IF(A131="","",P131*U131),"")</f>
        <v/>
      </c>
      <c r="AA131" s="44">
        <f>IFERROR(IF(A131="","",Y131+Z131),"")</f>
        <v/>
      </c>
      <c r="AB131" s="44">
        <f>IFERROR(IF(A131="","",P131-AA131),"")</f>
        <v/>
      </c>
      <c r="AC131" s="46">
        <f>IFERROR(IF(A131="","",G131+W131),"")</f>
        <v/>
      </c>
      <c r="AD131" s="43" t="n"/>
      <c r="AE131" s="42" t="n"/>
      <c r="AF131" s="44">
        <f>IFERROR(IF(OR(A131="",AD131=""),"",AD131-AA131),"")</f>
        <v/>
      </c>
      <c r="AG131" s="45">
        <f>IFERROR(IF(A131="","",AA131/P131),"")</f>
        <v/>
      </c>
      <c r="AH131" s="24">
        <f>IFERROR(IF(A131="","",IF(AE131&lt;&gt;"","Settled",IF(AC131="","Missing Date",IF(AC131&lt;Dashboard!$B$7,"Overdue","Not Yet Due")))),"")</f>
        <v/>
      </c>
      <c r="AI131" s="24">
        <f>IFERROR(IF(A131="","",IF(OR(C131="",D131="",G131&lt;=F131,K131&gt;J131,AND(AD131&lt;&gt;"",AE131=""),AND(AD131="",AE131&lt;&gt;""),AND(AF131&lt;&gt;"",OR(AF131&gt;Dashboard!$B$6,AF131&lt;0-Dashboard!$B$6))),"Review","OK")),"")</f>
        <v/>
      </c>
      <c r="AJ131" s="22" t="n"/>
    </row>
    <row r="132">
      <c r="A132" s="22" t="n"/>
      <c r="B132" s="22" t="n"/>
      <c r="C132" s="22" t="n"/>
      <c r="D132" s="22" t="n"/>
      <c r="E132" s="42" t="n"/>
      <c r="F132" s="42" t="n"/>
      <c r="G132" s="42" t="n"/>
      <c r="H132" s="24">
        <f>IFERROR(IF(A132="","",MAX(0,G132-F132)),"")</f>
        <v/>
      </c>
      <c r="I132" s="22" t="n"/>
      <c r="J132" s="43" t="n"/>
      <c r="K132" s="43" t="n"/>
      <c r="L132" s="44">
        <f>IFERROR(IF(A132="","",MAX(0,J132-K132)),"")</f>
        <v/>
      </c>
      <c r="M132" s="43" t="n"/>
      <c r="N132" s="43" t="n"/>
      <c r="O132" s="43" t="n"/>
      <c r="P132" s="44">
        <f>IFERROR(IF(A132="","",IF(I132="Cancelled",O132+N132,L132+M132+N132+IF(I132="No-Show",O132,0))),"")</f>
        <v/>
      </c>
      <c r="Q132" s="45">
        <f>IFERROR(IF(A132="","",INDEX('Channel Terms'!$B$6:$B$105,MATCH(C132,'Channel Terms'!$A$6:$A$105,0))),"")</f>
        <v/>
      </c>
      <c r="R132" s="45">
        <f>IFERROR(IF(A132="","",INDEX('Channel Terms'!$C$6:$C$105,MATCH(C132,'Channel Terms'!$A$6:$A$105,0))),"")</f>
        <v/>
      </c>
      <c r="S132" s="24">
        <f>IFERROR(IF(A132="","",INDEX('Channel Terms'!$D$6:$D$105,MATCH(C132,'Channel Terms'!$A$6:$A$105,0))),"")</f>
        <v/>
      </c>
      <c r="T132" s="24">
        <f>IFERROR(IF(A132="","",INDEX('Channel Terms'!$E$6:$E$105,MATCH(C132,'Channel Terms'!$A$6:$A$105,0))),"")</f>
        <v/>
      </c>
      <c r="U132" s="45">
        <f>IFERROR(IF(A132="","",INDEX('Channel Terms'!$F$6:$F$105,MATCH(C132,'Channel Terms'!$A$6:$A$105,0))),"")</f>
        <v/>
      </c>
      <c r="V132" s="44">
        <f>IFERROR(IF(A132="","",INDEX('Channel Terms'!$G$6:$G$105,MATCH(C132,'Channel Terms'!$A$6:$A$105,0))),"")</f>
        <v/>
      </c>
      <c r="W132" s="24">
        <f>IFERROR(IF(A132="","",INDEX('Channel Terms'!$H$6:$H$105,MATCH(C132,'Channel Terms'!$A$6:$A$105,0))),"")</f>
        <v/>
      </c>
      <c r="X132" s="44">
        <f>IFERROR(IF(A132="","",IF(I132="Cancelled",O132,L132+IF(S132="Yes",M132,0)+IF(T132="Yes",N132,0)+IF(I132="No-Show",O132,0))),"")</f>
        <v/>
      </c>
      <c r="Y132" s="44">
        <f>IFERROR(IF(A132="","",IF(I132="Cancelled",X132*R132,X132*Q132)+V132),"")</f>
        <v/>
      </c>
      <c r="Z132" s="44">
        <f>IFERROR(IF(A132="","",P132*U132),"")</f>
        <v/>
      </c>
      <c r="AA132" s="44">
        <f>IFERROR(IF(A132="","",Y132+Z132),"")</f>
        <v/>
      </c>
      <c r="AB132" s="44">
        <f>IFERROR(IF(A132="","",P132-AA132),"")</f>
        <v/>
      </c>
      <c r="AC132" s="46">
        <f>IFERROR(IF(A132="","",G132+W132),"")</f>
        <v/>
      </c>
      <c r="AD132" s="43" t="n"/>
      <c r="AE132" s="42" t="n"/>
      <c r="AF132" s="44">
        <f>IFERROR(IF(OR(A132="",AD132=""),"",AD132-AA132),"")</f>
        <v/>
      </c>
      <c r="AG132" s="45">
        <f>IFERROR(IF(A132="","",AA132/P132),"")</f>
        <v/>
      </c>
      <c r="AH132" s="24">
        <f>IFERROR(IF(A132="","",IF(AE132&lt;&gt;"","Settled",IF(AC132="","Missing Date",IF(AC132&lt;Dashboard!$B$7,"Overdue","Not Yet Due")))),"")</f>
        <v/>
      </c>
      <c r="AI132" s="24">
        <f>IFERROR(IF(A132="","",IF(OR(C132="",D132="",G132&lt;=F132,K132&gt;J132,AND(AD132&lt;&gt;"",AE132=""),AND(AD132="",AE132&lt;&gt;""),AND(AF132&lt;&gt;"",OR(AF132&gt;Dashboard!$B$6,AF132&lt;0-Dashboard!$B$6))),"Review","OK")),"")</f>
        <v/>
      </c>
      <c r="AJ132" s="22" t="n"/>
    </row>
    <row r="133">
      <c r="A133" s="22" t="n"/>
      <c r="B133" s="22" t="n"/>
      <c r="C133" s="22" t="n"/>
      <c r="D133" s="22" t="n"/>
      <c r="E133" s="42" t="n"/>
      <c r="F133" s="42" t="n"/>
      <c r="G133" s="42" t="n"/>
      <c r="H133" s="24">
        <f>IFERROR(IF(A133="","",MAX(0,G133-F133)),"")</f>
        <v/>
      </c>
      <c r="I133" s="22" t="n"/>
      <c r="J133" s="43" t="n"/>
      <c r="K133" s="43" t="n"/>
      <c r="L133" s="44">
        <f>IFERROR(IF(A133="","",MAX(0,J133-K133)),"")</f>
        <v/>
      </c>
      <c r="M133" s="43" t="n"/>
      <c r="N133" s="43" t="n"/>
      <c r="O133" s="43" t="n"/>
      <c r="P133" s="44">
        <f>IFERROR(IF(A133="","",IF(I133="Cancelled",O133+N133,L133+M133+N133+IF(I133="No-Show",O133,0))),"")</f>
        <v/>
      </c>
      <c r="Q133" s="45">
        <f>IFERROR(IF(A133="","",INDEX('Channel Terms'!$B$6:$B$105,MATCH(C133,'Channel Terms'!$A$6:$A$105,0))),"")</f>
        <v/>
      </c>
      <c r="R133" s="45">
        <f>IFERROR(IF(A133="","",INDEX('Channel Terms'!$C$6:$C$105,MATCH(C133,'Channel Terms'!$A$6:$A$105,0))),"")</f>
        <v/>
      </c>
      <c r="S133" s="24">
        <f>IFERROR(IF(A133="","",INDEX('Channel Terms'!$D$6:$D$105,MATCH(C133,'Channel Terms'!$A$6:$A$105,0))),"")</f>
        <v/>
      </c>
      <c r="T133" s="24">
        <f>IFERROR(IF(A133="","",INDEX('Channel Terms'!$E$6:$E$105,MATCH(C133,'Channel Terms'!$A$6:$A$105,0))),"")</f>
        <v/>
      </c>
      <c r="U133" s="45">
        <f>IFERROR(IF(A133="","",INDEX('Channel Terms'!$F$6:$F$105,MATCH(C133,'Channel Terms'!$A$6:$A$105,0))),"")</f>
        <v/>
      </c>
      <c r="V133" s="44">
        <f>IFERROR(IF(A133="","",INDEX('Channel Terms'!$G$6:$G$105,MATCH(C133,'Channel Terms'!$A$6:$A$105,0))),"")</f>
        <v/>
      </c>
      <c r="W133" s="24">
        <f>IFERROR(IF(A133="","",INDEX('Channel Terms'!$H$6:$H$105,MATCH(C133,'Channel Terms'!$A$6:$A$105,0))),"")</f>
        <v/>
      </c>
      <c r="X133" s="44">
        <f>IFERROR(IF(A133="","",IF(I133="Cancelled",O133,L133+IF(S133="Yes",M133,0)+IF(T133="Yes",N133,0)+IF(I133="No-Show",O133,0))),"")</f>
        <v/>
      </c>
      <c r="Y133" s="44">
        <f>IFERROR(IF(A133="","",IF(I133="Cancelled",X133*R133,X133*Q133)+V133),"")</f>
        <v/>
      </c>
      <c r="Z133" s="44">
        <f>IFERROR(IF(A133="","",P133*U133),"")</f>
        <v/>
      </c>
      <c r="AA133" s="44">
        <f>IFERROR(IF(A133="","",Y133+Z133),"")</f>
        <v/>
      </c>
      <c r="AB133" s="44">
        <f>IFERROR(IF(A133="","",P133-AA133),"")</f>
        <v/>
      </c>
      <c r="AC133" s="46">
        <f>IFERROR(IF(A133="","",G133+W133),"")</f>
        <v/>
      </c>
      <c r="AD133" s="43" t="n"/>
      <c r="AE133" s="42" t="n"/>
      <c r="AF133" s="44">
        <f>IFERROR(IF(OR(A133="",AD133=""),"",AD133-AA133),"")</f>
        <v/>
      </c>
      <c r="AG133" s="45">
        <f>IFERROR(IF(A133="","",AA133/P133),"")</f>
        <v/>
      </c>
      <c r="AH133" s="24">
        <f>IFERROR(IF(A133="","",IF(AE133&lt;&gt;"","Settled",IF(AC133="","Missing Date",IF(AC133&lt;Dashboard!$B$7,"Overdue","Not Yet Due")))),"")</f>
        <v/>
      </c>
      <c r="AI133" s="24">
        <f>IFERROR(IF(A133="","",IF(OR(C133="",D133="",G133&lt;=F133,K133&gt;J133,AND(AD133&lt;&gt;"",AE133=""),AND(AD133="",AE133&lt;&gt;""),AND(AF133&lt;&gt;"",OR(AF133&gt;Dashboard!$B$6,AF133&lt;0-Dashboard!$B$6))),"Review","OK")),"")</f>
        <v/>
      </c>
      <c r="AJ133" s="22" t="n"/>
    </row>
    <row r="134">
      <c r="A134" s="22" t="n"/>
      <c r="B134" s="22" t="n"/>
      <c r="C134" s="22" t="n"/>
      <c r="D134" s="22" t="n"/>
      <c r="E134" s="42" t="n"/>
      <c r="F134" s="42" t="n"/>
      <c r="G134" s="42" t="n"/>
      <c r="H134" s="24">
        <f>IFERROR(IF(A134="","",MAX(0,G134-F134)),"")</f>
        <v/>
      </c>
      <c r="I134" s="22" t="n"/>
      <c r="J134" s="43" t="n"/>
      <c r="K134" s="43" t="n"/>
      <c r="L134" s="44">
        <f>IFERROR(IF(A134="","",MAX(0,J134-K134)),"")</f>
        <v/>
      </c>
      <c r="M134" s="43" t="n"/>
      <c r="N134" s="43" t="n"/>
      <c r="O134" s="43" t="n"/>
      <c r="P134" s="44">
        <f>IFERROR(IF(A134="","",IF(I134="Cancelled",O134+N134,L134+M134+N134+IF(I134="No-Show",O134,0))),"")</f>
        <v/>
      </c>
      <c r="Q134" s="45">
        <f>IFERROR(IF(A134="","",INDEX('Channel Terms'!$B$6:$B$105,MATCH(C134,'Channel Terms'!$A$6:$A$105,0))),"")</f>
        <v/>
      </c>
      <c r="R134" s="45">
        <f>IFERROR(IF(A134="","",INDEX('Channel Terms'!$C$6:$C$105,MATCH(C134,'Channel Terms'!$A$6:$A$105,0))),"")</f>
        <v/>
      </c>
      <c r="S134" s="24">
        <f>IFERROR(IF(A134="","",INDEX('Channel Terms'!$D$6:$D$105,MATCH(C134,'Channel Terms'!$A$6:$A$105,0))),"")</f>
        <v/>
      </c>
      <c r="T134" s="24">
        <f>IFERROR(IF(A134="","",INDEX('Channel Terms'!$E$6:$E$105,MATCH(C134,'Channel Terms'!$A$6:$A$105,0))),"")</f>
        <v/>
      </c>
      <c r="U134" s="45">
        <f>IFERROR(IF(A134="","",INDEX('Channel Terms'!$F$6:$F$105,MATCH(C134,'Channel Terms'!$A$6:$A$105,0))),"")</f>
        <v/>
      </c>
      <c r="V134" s="44">
        <f>IFERROR(IF(A134="","",INDEX('Channel Terms'!$G$6:$G$105,MATCH(C134,'Channel Terms'!$A$6:$A$105,0))),"")</f>
        <v/>
      </c>
      <c r="W134" s="24">
        <f>IFERROR(IF(A134="","",INDEX('Channel Terms'!$H$6:$H$105,MATCH(C134,'Channel Terms'!$A$6:$A$105,0))),"")</f>
        <v/>
      </c>
      <c r="X134" s="44">
        <f>IFERROR(IF(A134="","",IF(I134="Cancelled",O134,L134+IF(S134="Yes",M134,0)+IF(T134="Yes",N134,0)+IF(I134="No-Show",O134,0))),"")</f>
        <v/>
      </c>
      <c r="Y134" s="44">
        <f>IFERROR(IF(A134="","",IF(I134="Cancelled",X134*R134,X134*Q134)+V134),"")</f>
        <v/>
      </c>
      <c r="Z134" s="44">
        <f>IFERROR(IF(A134="","",P134*U134),"")</f>
        <v/>
      </c>
      <c r="AA134" s="44">
        <f>IFERROR(IF(A134="","",Y134+Z134),"")</f>
        <v/>
      </c>
      <c r="AB134" s="44">
        <f>IFERROR(IF(A134="","",P134-AA134),"")</f>
        <v/>
      </c>
      <c r="AC134" s="46">
        <f>IFERROR(IF(A134="","",G134+W134),"")</f>
        <v/>
      </c>
      <c r="AD134" s="43" t="n"/>
      <c r="AE134" s="42" t="n"/>
      <c r="AF134" s="44">
        <f>IFERROR(IF(OR(A134="",AD134=""),"",AD134-AA134),"")</f>
        <v/>
      </c>
      <c r="AG134" s="45">
        <f>IFERROR(IF(A134="","",AA134/P134),"")</f>
        <v/>
      </c>
      <c r="AH134" s="24">
        <f>IFERROR(IF(A134="","",IF(AE134&lt;&gt;"","Settled",IF(AC134="","Missing Date",IF(AC134&lt;Dashboard!$B$7,"Overdue","Not Yet Due")))),"")</f>
        <v/>
      </c>
      <c r="AI134" s="24">
        <f>IFERROR(IF(A134="","",IF(OR(C134="",D134="",G134&lt;=F134,K134&gt;J134,AND(AD134&lt;&gt;"",AE134=""),AND(AD134="",AE134&lt;&gt;""),AND(AF134&lt;&gt;"",OR(AF134&gt;Dashboard!$B$6,AF134&lt;0-Dashboard!$B$6))),"Review","OK")),"")</f>
        <v/>
      </c>
      <c r="AJ134" s="22" t="n"/>
    </row>
    <row r="135">
      <c r="A135" s="22" t="n"/>
      <c r="B135" s="22" t="n"/>
      <c r="C135" s="22" t="n"/>
      <c r="D135" s="22" t="n"/>
      <c r="E135" s="42" t="n"/>
      <c r="F135" s="42" t="n"/>
      <c r="G135" s="42" t="n"/>
      <c r="H135" s="24">
        <f>IFERROR(IF(A135="","",MAX(0,G135-F135)),"")</f>
        <v/>
      </c>
      <c r="I135" s="22" t="n"/>
      <c r="J135" s="43" t="n"/>
      <c r="K135" s="43" t="n"/>
      <c r="L135" s="44">
        <f>IFERROR(IF(A135="","",MAX(0,J135-K135)),"")</f>
        <v/>
      </c>
      <c r="M135" s="43" t="n"/>
      <c r="N135" s="43" t="n"/>
      <c r="O135" s="43" t="n"/>
      <c r="P135" s="44">
        <f>IFERROR(IF(A135="","",IF(I135="Cancelled",O135+N135,L135+M135+N135+IF(I135="No-Show",O135,0))),"")</f>
        <v/>
      </c>
      <c r="Q135" s="45">
        <f>IFERROR(IF(A135="","",INDEX('Channel Terms'!$B$6:$B$105,MATCH(C135,'Channel Terms'!$A$6:$A$105,0))),"")</f>
        <v/>
      </c>
      <c r="R135" s="45">
        <f>IFERROR(IF(A135="","",INDEX('Channel Terms'!$C$6:$C$105,MATCH(C135,'Channel Terms'!$A$6:$A$105,0))),"")</f>
        <v/>
      </c>
      <c r="S135" s="24">
        <f>IFERROR(IF(A135="","",INDEX('Channel Terms'!$D$6:$D$105,MATCH(C135,'Channel Terms'!$A$6:$A$105,0))),"")</f>
        <v/>
      </c>
      <c r="T135" s="24">
        <f>IFERROR(IF(A135="","",INDEX('Channel Terms'!$E$6:$E$105,MATCH(C135,'Channel Terms'!$A$6:$A$105,0))),"")</f>
        <v/>
      </c>
      <c r="U135" s="45">
        <f>IFERROR(IF(A135="","",INDEX('Channel Terms'!$F$6:$F$105,MATCH(C135,'Channel Terms'!$A$6:$A$105,0))),"")</f>
        <v/>
      </c>
      <c r="V135" s="44">
        <f>IFERROR(IF(A135="","",INDEX('Channel Terms'!$G$6:$G$105,MATCH(C135,'Channel Terms'!$A$6:$A$105,0))),"")</f>
        <v/>
      </c>
      <c r="W135" s="24">
        <f>IFERROR(IF(A135="","",INDEX('Channel Terms'!$H$6:$H$105,MATCH(C135,'Channel Terms'!$A$6:$A$105,0))),"")</f>
        <v/>
      </c>
      <c r="X135" s="44">
        <f>IFERROR(IF(A135="","",IF(I135="Cancelled",O135,L135+IF(S135="Yes",M135,0)+IF(T135="Yes",N135,0)+IF(I135="No-Show",O135,0))),"")</f>
        <v/>
      </c>
      <c r="Y135" s="44">
        <f>IFERROR(IF(A135="","",IF(I135="Cancelled",X135*R135,X135*Q135)+V135),"")</f>
        <v/>
      </c>
      <c r="Z135" s="44">
        <f>IFERROR(IF(A135="","",P135*U135),"")</f>
        <v/>
      </c>
      <c r="AA135" s="44">
        <f>IFERROR(IF(A135="","",Y135+Z135),"")</f>
        <v/>
      </c>
      <c r="AB135" s="44">
        <f>IFERROR(IF(A135="","",P135-AA135),"")</f>
        <v/>
      </c>
      <c r="AC135" s="46">
        <f>IFERROR(IF(A135="","",G135+W135),"")</f>
        <v/>
      </c>
      <c r="AD135" s="43" t="n"/>
      <c r="AE135" s="42" t="n"/>
      <c r="AF135" s="44">
        <f>IFERROR(IF(OR(A135="",AD135=""),"",AD135-AA135),"")</f>
        <v/>
      </c>
      <c r="AG135" s="45">
        <f>IFERROR(IF(A135="","",AA135/P135),"")</f>
        <v/>
      </c>
      <c r="AH135" s="24">
        <f>IFERROR(IF(A135="","",IF(AE135&lt;&gt;"","Settled",IF(AC135="","Missing Date",IF(AC135&lt;Dashboard!$B$7,"Overdue","Not Yet Due")))),"")</f>
        <v/>
      </c>
      <c r="AI135" s="24">
        <f>IFERROR(IF(A135="","",IF(OR(C135="",D135="",G135&lt;=F135,K135&gt;J135,AND(AD135&lt;&gt;"",AE135=""),AND(AD135="",AE135&lt;&gt;""),AND(AF135&lt;&gt;"",OR(AF135&gt;Dashboard!$B$6,AF135&lt;0-Dashboard!$B$6))),"Review","OK")),"")</f>
        <v/>
      </c>
      <c r="AJ135" s="22" t="n"/>
    </row>
    <row r="136">
      <c r="A136" s="22" t="n"/>
      <c r="B136" s="22" t="n"/>
      <c r="C136" s="22" t="n"/>
      <c r="D136" s="22" t="n"/>
      <c r="E136" s="42" t="n"/>
      <c r="F136" s="42" t="n"/>
      <c r="G136" s="42" t="n"/>
      <c r="H136" s="24">
        <f>IFERROR(IF(A136="","",MAX(0,G136-F136)),"")</f>
        <v/>
      </c>
      <c r="I136" s="22" t="n"/>
      <c r="J136" s="43" t="n"/>
      <c r="K136" s="43" t="n"/>
      <c r="L136" s="44">
        <f>IFERROR(IF(A136="","",MAX(0,J136-K136)),"")</f>
        <v/>
      </c>
      <c r="M136" s="43" t="n"/>
      <c r="N136" s="43" t="n"/>
      <c r="O136" s="43" t="n"/>
      <c r="P136" s="44">
        <f>IFERROR(IF(A136="","",IF(I136="Cancelled",O136+N136,L136+M136+N136+IF(I136="No-Show",O136,0))),"")</f>
        <v/>
      </c>
      <c r="Q136" s="45">
        <f>IFERROR(IF(A136="","",INDEX('Channel Terms'!$B$6:$B$105,MATCH(C136,'Channel Terms'!$A$6:$A$105,0))),"")</f>
        <v/>
      </c>
      <c r="R136" s="45">
        <f>IFERROR(IF(A136="","",INDEX('Channel Terms'!$C$6:$C$105,MATCH(C136,'Channel Terms'!$A$6:$A$105,0))),"")</f>
        <v/>
      </c>
      <c r="S136" s="24">
        <f>IFERROR(IF(A136="","",INDEX('Channel Terms'!$D$6:$D$105,MATCH(C136,'Channel Terms'!$A$6:$A$105,0))),"")</f>
        <v/>
      </c>
      <c r="T136" s="24">
        <f>IFERROR(IF(A136="","",INDEX('Channel Terms'!$E$6:$E$105,MATCH(C136,'Channel Terms'!$A$6:$A$105,0))),"")</f>
        <v/>
      </c>
      <c r="U136" s="45">
        <f>IFERROR(IF(A136="","",INDEX('Channel Terms'!$F$6:$F$105,MATCH(C136,'Channel Terms'!$A$6:$A$105,0))),"")</f>
        <v/>
      </c>
      <c r="V136" s="44">
        <f>IFERROR(IF(A136="","",INDEX('Channel Terms'!$G$6:$G$105,MATCH(C136,'Channel Terms'!$A$6:$A$105,0))),"")</f>
        <v/>
      </c>
      <c r="W136" s="24">
        <f>IFERROR(IF(A136="","",INDEX('Channel Terms'!$H$6:$H$105,MATCH(C136,'Channel Terms'!$A$6:$A$105,0))),"")</f>
        <v/>
      </c>
      <c r="X136" s="44">
        <f>IFERROR(IF(A136="","",IF(I136="Cancelled",O136,L136+IF(S136="Yes",M136,0)+IF(T136="Yes",N136,0)+IF(I136="No-Show",O136,0))),"")</f>
        <v/>
      </c>
      <c r="Y136" s="44">
        <f>IFERROR(IF(A136="","",IF(I136="Cancelled",X136*R136,X136*Q136)+V136),"")</f>
        <v/>
      </c>
      <c r="Z136" s="44">
        <f>IFERROR(IF(A136="","",P136*U136),"")</f>
        <v/>
      </c>
      <c r="AA136" s="44">
        <f>IFERROR(IF(A136="","",Y136+Z136),"")</f>
        <v/>
      </c>
      <c r="AB136" s="44">
        <f>IFERROR(IF(A136="","",P136-AA136),"")</f>
        <v/>
      </c>
      <c r="AC136" s="46">
        <f>IFERROR(IF(A136="","",G136+W136),"")</f>
        <v/>
      </c>
      <c r="AD136" s="43" t="n"/>
      <c r="AE136" s="42" t="n"/>
      <c r="AF136" s="44">
        <f>IFERROR(IF(OR(A136="",AD136=""),"",AD136-AA136),"")</f>
        <v/>
      </c>
      <c r="AG136" s="45">
        <f>IFERROR(IF(A136="","",AA136/P136),"")</f>
        <v/>
      </c>
      <c r="AH136" s="24">
        <f>IFERROR(IF(A136="","",IF(AE136&lt;&gt;"","Settled",IF(AC136="","Missing Date",IF(AC136&lt;Dashboard!$B$7,"Overdue","Not Yet Due")))),"")</f>
        <v/>
      </c>
      <c r="AI136" s="24">
        <f>IFERROR(IF(A136="","",IF(OR(C136="",D136="",G136&lt;=F136,K136&gt;J136,AND(AD136&lt;&gt;"",AE136=""),AND(AD136="",AE136&lt;&gt;""),AND(AF136&lt;&gt;"",OR(AF136&gt;Dashboard!$B$6,AF136&lt;0-Dashboard!$B$6))),"Review","OK")),"")</f>
        <v/>
      </c>
      <c r="AJ136" s="22" t="n"/>
    </row>
    <row r="137">
      <c r="A137" s="22" t="n"/>
      <c r="B137" s="22" t="n"/>
      <c r="C137" s="22" t="n"/>
      <c r="D137" s="22" t="n"/>
      <c r="E137" s="42" t="n"/>
      <c r="F137" s="42" t="n"/>
      <c r="G137" s="42" t="n"/>
      <c r="H137" s="24">
        <f>IFERROR(IF(A137="","",MAX(0,G137-F137)),"")</f>
        <v/>
      </c>
      <c r="I137" s="22" t="n"/>
      <c r="J137" s="43" t="n"/>
      <c r="K137" s="43" t="n"/>
      <c r="L137" s="44">
        <f>IFERROR(IF(A137="","",MAX(0,J137-K137)),"")</f>
        <v/>
      </c>
      <c r="M137" s="43" t="n"/>
      <c r="N137" s="43" t="n"/>
      <c r="O137" s="43" t="n"/>
      <c r="P137" s="44">
        <f>IFERROR(IF(A137="","",IF(I137="Cancelled",O137+N137,L137+M137+N137+IF(I137="No-Show",O137,0))),"")</f>
        <v/>
      </c>
      <c r="Q137" s="45">
        <f>IFERROR(IF(A137="","",INDEX('Channel Terms'!$B$6:$B$105,MATCH(C137,'Channel Terms'!$A$6:$A$105,0))),"")</f>
        <v/>
      </c>
      <c r="R137" s="45">
        <f>IFERROR(IF(A137="","",INDEX('Channel Terms'!$C$6:$C$105,MATCH(C137,'Channel Terms'!$A$6:$A$105,0))),"")</f>
        <v/>
      </c>
      <c r="S137" s="24">
        <f>IFERROR(IF(A137="","",INDEX('Channel Terms'!$D$6:$D$105,MATCH(C137,'Channel Terms'!$A$6:$A$105,0))),"")</f>
        <v/>
      </c>
      <c r="T137" s="24">
        <f>IFERROR(IF(A137="","",INDEX('Channel Terms'!$E$6:$E$105,MATCH(C137,'Channel Terms'!$A$6:$A$105,0))),"")</f>
        <v/>
      </c>
      <c r="U137" s="45">
        <f>IFERROR(IF(A137="","",INDEX('Channel Terms'!$F$6:$F$105,MATCH(C137,'Channel Terms'!$A$6:$A$105,0))),"")</f>
        <v/>
      </c>
      <c r="V137" s="44">
        <f>IFERROR(IF(A137="","",INDEX('Channel Terms'!$G$6:$G$105,MATCH(C137,'Channel Terms'!$A$6:$A$105,0))),"")</f>
        <v/>
      </c>
      <c r="W137" s="24">
        <f>IFERROR(IF(A137="","",INDEX('Channel Terms'!$H$6:$H$105,MATCH(C137,'Channel Terms'!$A$6:$A$105,0))),"")</f>
        <v/>
      </c>
      <c r="X137" s="44">
        <f>IFERROR(IF(A137="","",IF(I137="Cancelled",O137,L137+IF(S137="Yes",M137,0)+IF(T137="Yes",N137,0)+IF(I137="No-Show",O137,0))),"")</f>
        <v/>
      </c>
      <c r="Y137" s="44">
        <f>IFERROR(IF(A137="","",IF(I137="Cancelled",X137*R137,X137*Q137)+V137),"")</f>
        <v/>
      </c>
      <c r="Z137" s="44">
        <f>IFERROR(IF(A137="","",P137*U137),"")</f>
        <v/>
      </c>
      <c r="AA137" s="44">
        <f>IFERROR(IF(A137="","",Y137+Z137),"")</f>
        <v/>
      </c>
      <c r="AB137" s="44">
        <f>IFERROR(IF(A137="","",P137-AA137),"")</f>
        <v/>
      </c>
      <c r="AC137" s="46">
        <f>IFERROR(IF(A137="","",G137+W137),"")</f>
        <v/>
      </c>
      <c r="AD137" s="43" t="n"/>
      <c r="AE137" s="42" t="n"/>
      <c r="AF137" s="44">
        <f>IFERROR(IF(OR(A137="",AD137=""),"",AD137-AA137),"")</f>
        <v/>
      </c>
      <c r="AG137" s="45">
        <f>IFERROR(IF(A137="","",AA137/P137),"")</f>
        <v/>
      </c>
      <c r="AH137" s="24">
        <f>IFERROR(IF(A137="","",IF(AE137&lt;&gt;"","Settled",IF(AC137="","Missing Date",IF(AC137&lt;Dashboard!$B$7,"Overdue","Not Yet Due")))),"")</f>
        <v/>
      </c>
      <c r="AI137" s="24">
        <f>IFERROR(IF(A137="","",IF(OR(C137="",D137="",G137&lt;=F137,K137&gt;J137,AND(AD137&lt;&gt;"",AE137=""),AND(AD137="",AE137&lt;&gt;""),AND(AF137&lt;&gt;"",OR(AF137&gt;Dashboard!$B$6,AF137&lt;0-Dashboard!$B$6))),"Review","OK")),"")</f>
        <v/>
      </c>
      <c r="AJ137" s="22" t="n"/>
    </row>
    <row r="138">
      <c r="A138" s="22" t="n"/>
      <c r="B138" s="22" t="n"/>
      <c r="C138" s="22" t="n"/>
      <c r="D138" s="22" t="n"/>
      <c r="E138" s="42" t="n"/>
      <c r="F138" s="42" t="n"/>
      <c r="G138" s="42" t="n"/>
      <c r="H138" s="24">
        <f>IFERROR(IF(A138="","",MAX(0,G138-F138)),"")</f>
        <v/>
      </c>
      <c r="I138" s="22" t="n"/>
      <c r="J138" s="43" t="n"/>
      <c r="K138" s="43" t="n"/>
      <c r="L138" s="44">
        <f>IFERROR(IF(A138="","",MAX(0,J138-K138)),"")</f>
        <v/>
      </c>
      <c r="M138" s="43" t="n"/>
      <c r="N138" s="43" t="n"/>
      <c r="O138" s="43" t="n"/>
      <c r="P138" s="44">
        <f>IFERROR(IF(A138="","",IF(I138="Cancelled",O138+N138,L138+M138+N138+IF(I138="No-Show",O138,0))),"")</f>
        <v/>
      </c>
      <c r="Q138" s="45">
        <f>IFERROR(IF(A138="","",INDEX('Channel Terms'!$B$6:$B$105,MATCH(C138,'Channel Terms'!$A$6:$A$105,0))),"")</f>
        <v/>
      </c>
      <c r="R138" s="45">
        <f>IFERROR(IF(A138="","",INDEX('Channel Terms'!$C$6:$C$105,MATCH(C138,'Channel Terms'!$A$6:$A$105,0))),"")</f>
        <v/>
      </c>
      <c r="S138" s="24">
        <f>IFERROR(IF(A138="","",INDEX('Channel Terms'!$D$6:$D$105,MATCH(C138,'Channel Terms'!$A$6:$A$105,0))),"")</f>
        <v/>
      </c>
      <c r="T138" s="24">
        <f>IFERROR(IF(A138="","",INDEX('Channel Terms'!$E$6:$E$105,MATCH(C138,'Channel Terms'!$A$6:$A$105,0))),"")</f>
        <v/>
      </c>
      <c r="U138" s="45">
        <f>IFERROR(IF(A138="","",INDEX('Channel Terms'!$F$6:$F$105,MATCH(C138,'Channel Terms'!$A$6:$A$105,0))),"")</f>
        <v/>
      </c>
      <c r="V138" s="44">
        <f>IFERROR(IF(A138="","",INDEX('Channel Terms'!$G$6:$G$105,MATCH(C138,'Channel Terms'!$A$6:$A$105,0))),"")</f>
        <v/>
      </c>
      <c r="W138" s="24">
        <f>IFERROR(IF(A138="","",INDEX('Channel Terms'!$H$6:$H$105,MATCH(C138,'Channel Terms'!$A$6:$A$105,0))),"")</f>
        <v/>
      </c>
      <c r="X138" s="44">
        <f>IFERROR(IF(A138="","",IF(I138="Cancelled",O138,L138+IF(S138="Yes",M138,0)+IF(T138="Yes",N138,0)+IF(I138="No-Show",O138,0))),"")</f>
        <v/>
      </c>
      <c r="Y138" s="44">
        <f>IFERROR(IF(A138="","",IF(I138="Cancelled",X138*R138,X138*Q138)+V138),"")</f>
        <v/>
      </c>
      <c r="Z138" s="44">
        <f>IFERROR(IF(A138="","",P138*U138),"")</f>
        <v/>
      </c>
      <c r="AA138" s="44">
        <f>IFERROR(IF(A138="","",Y138+Z138),"")</f>
        <v/>
      </c>
      <c r="AB138" s="44">
        <f>IFERROR(IF(A138="","",P138-AA138),"")</f>
        <v/>
      </c>
      <c r="AC138" s="46">
        <f>IFERROR(IF(A138="","",G138+W138),"")</f>
        <v/>
      </c>
      <c r="AD138" s="43" t="n"/>
      <c r="AE138" s="42" t="n"/>
      <c r="AF138" s="44">
        <f>IFERROR(IF(OR(A138="",AD138=""),"",AD138-AA138),"")</f>
        <v/>
      </c>
      <c r="AG138" s="45">
        <f>IFERROR(IF(A138="","",AA138/P138),"")</f>
        <v/>
      </c>
      <c r="AH138" s="24">
        <f>IFERROR(IF(A138="","",IF(AE138&lt;&gt;"","Settled",IF(AC138="","Missing Date",IF(AC138&lt;Dashboard!$B$7,"Overdue","Not Yet Due")))),"")</f>
        <v/>
      </c>
      <c r="AI138" s="24">
        <f>IFERROR(IF(A138="","",IF(OR(C138="",D138="",G138&lt;=F138,K138&gt;J138,AND(AD138&lt;&gt;"",AE138=""),AND(AD138="",AE138&lt;&gt;""),AND(AF138&lt;&gt;"",OR(AF138&gt;Dashboard!$B$6,AF138&lt;0-Dashboard!$B$6))),"Review","OK")),"")</f>
        <v/>
      </c>
      <c r="AJ138" s="22" t="n"/>
    </row>
    <row r="139">
      <c r="A139" s="22" t="n"/>
      <c r="B139" s="22" t="n"/>
      <c r="C139" s="22" t="n"/>
      <c r="D139" s="22" t="n"/>
      <c r="E139" s="42" t="n"/>
      <c r="F139" s="42" t="n"/>
      <c r="G139" s="42" t="n"/>
      <c r="H139" s="24">
        <f>IFERROR(IF(A139="","",MAX(0,G139-F139)),"")</f>
        <v/>
      </c>
      <c r="I139" s="22" t="n"/>
      <c r="J139" s="43" t="n"/>
      <c r="K139" s="43" t="n"/>
      <c r="L139" s="44">
        <f>IFERROR(IF(A139="","",MAX(0,J139-K139)),"")</f>
        <v/>
      </c>
      <c r="M139" s="43" t="n"/>
      <c r="N139" s="43" t="n"/>
      <c r="O139" s="43" t="n"/>
      <c r="P139" s="44">
        <f>IFERROR(IF(A139="","",IF(I139="Cancelled",O139+N139,L139+M139+N139+IF(I139="No-Show",O139,0))),"")</f>
        <v/>
      </c>
      <c r="Q139" s="45">
        <f>IFERROR(IF(A139="","",INDEX('Channel Terms'!$B$6:$B$105,MATCH(C139,'Channel Terms'!$A$6:$A$105,0))),"")</f>
        <v/>
      </c>
      <c r="R139" s="45">
        <f>IFERROR(IF(A139="","",INDEX('Channel Terms'!$C$6:$C$105,MATCH(C139,'Channel Terms'!$A$6:$A$105,0))),"")</f>
        <v/>
      </c>
      <c r="S139" s="24">
        <f>IFERROR(IF(A139="","",INDEX('Channel Terms'!$D$6:$D$105,MATCH(C139,'Channel Terms'!$A$6:$A$105,0))),"")</f>
        <v/>
      </c>
      <c r="T139" s="24">
        <f>IFERROR(IF(A139="","",INDEX('Channel Terms'!$E$6:$E$105,MATCH(C139,'Channel Terms'!$A$6:$A$105,0))),"")</f>
        <v/>
      </c>
      <c r="U139" s="45">
        <f>IFERROR(IF(A139="","",INDEX('Channel Terms'!$F$6:$F$105,MATCH(C139,'Channel Terms'!$A$6:$A$105,0))),"")</f>
        <v/>
      </c>
      <c r="V139" s="44">
        <f>IFERROR(IF(A139="","",INDEX('Channel Terms'!$G$6:$G$105,MATCH(C139,'Channel Terms'!$A$6:$A$105,0))),"")</f>
        <v/>
      </c>
      <c r="W139" s="24">
        <f>IFERROR(IF(A139="","",INDEX('Channel Terms'!$H$6:$H$105,MATCH(C139,'Channel Terms'!$A$6:$A$105,0))),"")</f>
        <v/>
      </c>
      <c r="X139" s="44">
        <f>IFERROR(IF(A139="","",IF(I139="Cancelled",O139,L139+IF(S139="Yes",M139,0)+IF(T139="Yes",N139,0)+IF(I139="No-Show",O139,0))),"")</f>
        <v/>
      </c>
      <c r="Y139" s="44">
        <f>IFERROR(IF(A139="","",IF(I139="Cancelled",X139*R139,X139*Q139)+V139),"")</f>
        <v/>
      </c>
      <c r="Z139" s="44">
        <f>IFERROR(IF(A139="","",P139*U139),"")</f>
        <v/>
      </c>
      <c r="AA139" s="44">
        <f>IFERROR(IF(A139="","",Y139+Z139),"")</f>
        <v/>
      </c>
      <c r="AB139" s="44">
        <f>IFERROR(IF(A139="","",P139-AA139),"")</f>
        <v/>
      </c>
      <c r="AC139" s="46">
        <f>IFERROR(IF(A139="","",G139+W139),"")</f>
        <v/>
      </c>
      <c r="AD139" s="43" t="n"/>
      <c r="AE139" s="42" t="n"/>
      <c r="AF139" s="44">
        <f>IFERROR(IF(OR(A139="",AD139=""),"",AD139-AA139),"")</f>
        <v/>
      </c>
      <c r="AG139" s="45">
        <f>IFERROR(IF(A139="","",AA139/P139),"")</f>
        <v/>
      </c>
      <c r="AH139" s="24">
        <f>IFERROR(IF(A139="","",IF(AE139&lt;&gt;"","Settled",IF(AC139="","Missing Date",IF(AC139&lt;Dashboard!$B$7,"Overdue","Not Yet Due")))),"")</f>
        <v/>
      </c>
      <c r="AI139" s="24">
        <f>IFERROR(IF(A139="","",IF(OR(C139="",D139="",G139&lt;=F139,K139&gt;J139,AND(AD139&lt;&gt;"",AE139=""),AND(AD139="",AE139&lt;&gt;""),AND(AF139&lt;&gt;"",OR(AF139&gt;Dashboard!$B$6,AF139&lt;0-Dashboard!$B$6))),"Review","OK")),"")</f>
        <v/>
      </c>
      <c r="AJ139" s="22" t="n"/>
    </row>
    <row r="140">
      <c r="A140" s="22" t="n"/>
      <c r="B140" s="22" t="n"/>
      <c r="C140" s="22" t="n"/>
      <c r="D140" s="22" t="n"/>
      <c r="E140" s="42" t="n"/>
      <c r="F140" s="42" t="n"/>
      <c r="G140" s="42" t="n"/>
      <c r="H140" s="24">
        <f>IFERROR(IF(A140="","",MAX(0,G140-F140)),"")</f>
        <v/>
      </c>
      <c r="I140" s="22" t="n"/>
      <c r="J140" s="43" t="n"/>
      <c r="K140" s="43" t="n"/>
      <c r="L140" s="44">
        <f>IFERROR(IF(A140="","",MAX(0,J140-K140)),"")</f>
        <v/>
      </c>
      <c r="M140" s="43" t="n"/>
      <c r="N140" s="43" t="n"/>
      <c r="O140" s="43" t="n"/>
      <c r="P140" s="44">
        <f>IFERROR(IF(A140="","",IF(I140="Cancelled",O140+N140,L140+M140+N140+IF(I140="No-Show",O140,0))),"")</f>
        <v/>
      </c>
      <c r="Q140" s="45">
        <f>IFERROR(IF(A140="","",INDEX('Channel Terms'!$B$6:$B$105,MATCH(C140,'Channel Terms'!$A$6:$A$105,0))),"")</f>
        <v/>
      </c>
      <c r="R140" s="45">
        <f>IFERROR(IF(A140="","",INDEX('Channel Terms'!$C$6:$C$105,MATCH(C140,'Channel Terms'!$A$6:$A$105,0))),"")</f>
        <v/>
      </c>
      <c r="S140" s="24">
        <f>IFERROR(IF(A140="","",INDEX('Channel Terms'!$D$6:$D$105,MATCH(C140,'Channel Terms'!$A$6:$A$105,0))),"")</f>
        <v/>
      </c>
      <c r="T140" s="24">
        <f>IFERROR(IF(A140="","",INDEX('Channel Terms'!$E$6:$E$105,MATCH(C140,'Channel Terms'!$A$6:$A$105,0))),"")</f>
        <v/>
      </c>
      <c r="U140" s="45">
        <f>IFERROR(IF(A140="","",INDEX('Channel Terms'!$F$6:$F$105,MATCH(C140,'Channel Terms'!$A$6:$A$105,0))),"")</f>
        <v/>
      </c>
      <c r="V140" s="44">
        <f>IFERROR(IF(A140="","",INDEX('Channel Terms'!$G$6:$G$105,MATCH(C140,'Channel Terms'!$A$6:$A$105,0))),"")</f>
        <v/>
      </c>
      <c r="W140" s="24">
        <f>IFERROR(IF(A140="","",INDEX('Channel Terms'!$H$6:$H$105,MATCH(C140,'Channel Terms'!$A$6:$A$105,0))),"")</f>
        <v/>
      </c>
      <c r="X140" s="44">
        <f>IFERROR(IF(A140="","",IF(I140="Cancelled",O140,L140+IF(S140="Yes",M140,0)+IF(T140="Yes",N140,0)+IF(I140="No-Show",O140,0))),"")</f>
        <v/>
      </c>
      <c r="Y140" s="44">
        <f>IFERROR(IF(A140="","",IF(I140="Cancelled",X140*R140,X140*Q140)+V140),"")</f>
        <v/>
      </c>
      <c r="Z140" s="44">
        <f>IFERROR(IF(A140="","",P140*U140),"")</f>
        <v/>
      </c>
      <c r="AA140" s="44">
        <f>IFERROR(IF(A140="","",Y140+Z140),"")</f>
        <v/>
      </c>
      <c r="AB140" s="44">
        <f>IFERROR(IF(A140="","",P140-AA140),"")</f>
        <v/>
      </c>
      <c r="AC140" s="46">
        <f>IFERROR(IF(A140="","",G140+W140),"")</f>
        <v/>
      </c>
      <c r="AD140" s="43" t="n"/>
      <c r="AE140" s="42" t="n"/>
      <c r="AF140" s="44">
        <f>IFERROR(IF(OR(A140="",AD140=""),"",AD140-AA140),"")</f>
        <v/>
      </c>
      <c r="AG140" s="45">
        <f>IFERROR(IF(A140="","",AA140/P140),"")</f>
        <v/>
      </c>
      <c r="AH140" s="24">
        <f>IFERROR(IF(A140="","",IF(AE140&lt;&gt;"","Settled",IF(AC140="","Missing Date",IF(AC140&lt;Dashboard!$B$7,"Overdue","Not Yet Due")))),"")</f>
        <v/>
      </c>
      <c r="AI140" s="24">
        <f>IFERROR(IF(A140="","",IF(OR(C140="",D140="",G140&lt;=F140,K140&gt;J140,AND(AD140&lt;&gt;"",AE140=""),AND(AD140="",AE140&lt;&gt;""),AND(AF140&lt;&gt;"",OR(AF140&gt;Dashboard!$B$6,AF140&lt;0-Dashboard!$B$6))),"Review","OK")),"")</f>
        <v/>
      </c>
      <c r="AJ140" s="22" t="n"/>
    </row>
    <row r="141">
      <c r="A141" s="22" t="n"/>
      <c r="B141" s="22" t="n"/>
      <c r="C141" s="22" t="n"/>
      <c r="D141" s="22" t="n"/>
      <c r="E141" s="42" t="n"/>
      <c r="F141" s="42" t="n"/>
      <c r="G141" s="42" t="n"/>
      <c r="H141" s="24">
        <f>IFERROR(IF(A141="","",MAX(0,G141-F141)),"")</f>
        <v/>
      </c>
      <c r="I141" s="22" t="n"/>
      <c r="J141" s="43" t="n"/>
      <c r="K141" s="43" t="n"/>
      <c r="L141" s="44">
        <f>IFERROR(IF(A141="","",MAX(0,J141-K141)),"")</f>
        <v/>
      </c>
      <c r="M141" s="43" t="n"/>
      <c r="N141" s="43" t="n"/>
      <c r="O141" s="43" t="n"/>
      <c r="P141" s="44">
        <f>IFERROR(IF(A141="","",IF(I141="Cancelled",O141+N141,L141+M141+N141+IF(I141="No-Show",O141,0))),"")</f>
        <v/>
      </c>
      <c r="Q141" s="45">
        <f>IFERROR(IF(A141="","",INDEX('Channel Terms'!$B$6:$B$105,MATCH(C141,'Channel Terms'!$A$6:$A$105,0))),"")</f>
        <v/>
      </c>
      <c r="R141" s="45">
        <f>IFERROR(IF(A141="","",INDEX('Channel Terms'!$C$6:$C$105,MATCH(C141,'Channel Terms'!$A$6:$A$105,0))),"")</f>
        <v/>
      </c>
      <c r="S141" s="24">
        <f>IFERROR(IF(A141="","",INDEX('Channel Terms'!$D$6:$D$105,MATCH(C141,'Channel Terms'!$A$6:$A$105,0))),"")</f>
        <v/>
      </c>
      <c r="T141" s="24">
        <f>IFERROR(IF(A141="","",INDEX('Channel Terms'!$E$6:$E$105,MATCH(C141,'Channel Terms'!$A$6:$A$105,0))),"")</f>
        <v/>
      </c>
      <c r="U141" s="45">
        <f>IFERROR(IF(A141="","",INDEX('Channel Terms'!$F$6:$F$105,MATCH(C141,'Channel Terms'!$A$6:$A$105,0))),"")</f>
        <v/>
      </c>
      <c r="V141" s="44">
        <f>IFERROR(IF(A141="","",INDEX('Channel Terms'!$G$6:$G$105,MATCH(C141,'Channel Terms'!$A$6:$A$105,0))),"")</f>
        <v/>
      </c>
      <c r="W141" s="24">
        <f>IFERROR(IF(A141="","",INDEX('Channel Terms'!$H$6:$H$105,MATCH(C141,'Channel Terms'!$A$6:$A$105,0))),"")</f>
        <v/>
      </c>
      <c r="X141" s="44">
        <f>IFERROR(IF(A141="","",IF(I141="Cancelled",O141,L141+IF(S141="Yes",M141,0)+IF(T141="Yes",N141,0)+IF(I141="No-Show",O141,0))),"")</f>
        <v/>
      </c>
      <c r="Y141" s="44">
        <f>IFERROR(IF(A141="","",IF(I141="Cancelled",X141*R141,X141*Q141)+V141),"")</f>
        <v/>
      </c>
      <c r="Z141" s="44">
        <f>IFERROR(IF(A141="","",P141*U141),"")</f>
        <v/>
      </c>
      <c r="AA141" s="44">
        <f>IFERROR(IF(A141="","",Y141+Z141),"")</f>
        <v/>
      </c>
      <c r="AB141" s="44">
        <f>IFERROR(IF(A141="","",P141-AA141),"")</f>
        <v/>
      </c>
      <c r="AC141" s="46">
        <f>IFERROR(IF(A141="","",G141+W141),"")</f>
        <v/>
      </c>
      <c r="AD141" s="43" t="n"/>
      <c r="AE141" s="42" t="n"/>
      <c r="AF141" s="44">
        <f>IFERROR(IF(OR(A141="",AD141=""),"",AD141-AA141),"")</f>
        <v/>
      </c>
      <c r="AG141" s="45">
        <f>IFERROR(IF(A141="","",AA141/P141),"")</f>
        <v/>
      </c>
      <c r="AH141" s="24">
        <f>IFERROR(IF(A141="","",IF(AE141&lt;&gt;"","Settled",IF(AC141="","Missing Date",IF(AC141&lt;Dashboard!$B$7,"Overdue","Not Yet Due")))),"")</f>
        <v/>
      </c>
      <c r="AI141" s="24">
        <f>IFERROR(IF(A141="","",IF(OR(C141="",D141="",G141&lt;=F141,K141&gt;J141,AND(AD141&lt;&gt;"",AE141=""),AND(AD141="",AE141&lt;&gt;""),AND(AF141&lt;&gt;"",OR(AF141&gt;Dashboard!$B$6,AF141&lt;0-Dashboard!$B$6))),"Review","OK")),"")</f>
        <v/>
      </c>
      <c r="AJ141" s="22" t="n"/>
    </row>
    <row r="142">
      <c r="A142" s="22" t="n"/>
      <c r="B142" s="22" t="n"/>
      <c r="C142" s="22" t="n"/>
      <c r="D142" s="22" t="n"/>
      <c r="E142" s="42" t="n"/>
      <c r="F142" s="42" t="n"/>
      <c r="G142" s="42" t="n"/>
      <c r="H142" s="24">
        <f>IFERROR(IF(A142="","",MAX(0,G142-F142)),"")</f>
        <v/>
      </c>
      <c r="I142" s="22" t="n"/>
      <c r="J142" s="43" t="n"/>
      <c r="K142" s="43" t="n"/>
      <c r="L142" s="44">
        <f>IFERROR(IF(A142="","",MAX(0,J142-K142)),"")</f>
        <v/>
      </c>
      <c r="M142" s="43" t="n"/>
      <c r="N142" s="43" t="n"/>
      <c r="O142" s="43" t="n"/>
      <c r="P142" s="44">
        <f>IFERROR(IF(A142="","",IF(I142="Cancelled",O142+N142,L142+M142+N142+IF(I142="No-Show",O142,0))),"")</f>
        <v/>
      </c>
      <c r="Q142" s="45">
        <f>IFERROR(IF(A142="","",INDEX('Channel Terms'!$B$6:$B$105,MATCH(C142,'Channel Terms'!$A$6:$A$105,0))),"")</f>
        <v/>
      </c>
      <c r="R142" s="45">
        <f>IFERROR(IF(A142="","",INDEX('Channel Terms'!$C$6:$C$105,MATCH(C142,'Channel Terms'!$A$6:$A$105,0))),"")</f>
        <v/>
      </c>
      <c r="S142" s="24">
        <f>IFERROR(IF(A142="","",INDEX('Channel Terms'!$D$6:$D$105,MATCH(C142,'Channel Terms'!$A$6:$A$105,0))),"")</f>
        <v/>
      </c>
      <c r="T142" s="24">
        <f>IFERROR(IF(A142="","",INDEX('Channel Terms'!$E$6:$E$105,MATCH(C142,'Channel Terms'!$A$6:$A$105,0))),"")</f>
        <v/>
      </c>
      <c r="U142" s="45">
        <f>IFERROR(IF(A142="","",INDEX('Channel Terms'!$F$6:$F$105,MATCH(C142,'Channel Terms'!$A$6:$A$105,0))),"")</f>
        <v/>
      </c>
      <c r="V142" s="44">
        <f>IFERROR(IF(A142="","",INDEX('Channel Terms'!$G$6:$G$105,MATCH(C142,'Channel Terms'!$A$6:$A$105,0))),"")</f>
        <v/>
      </c>
      <c r="W142" s="24">
        <f>IFERROR(IF(A142="","",INDEX('Channel Terms'!$H$6:$H$105,MATCH(C142,'Channel Terms'!$A$6:$A$105,0))),"")</f>
        <v/>
      </c>
      <c r="X142" s="44">
        <f>IFERROR(IF(A142="","",IF(I142="Cancelled",O142,L142+IF(S142="Yes",M142,0)+IF(T142="Yes",N142,0)+IF(I142="No-Show",O142,0))),"")</f>
        <v/>
      </c>
      <c r="Y142" s="44">
        <f>IFERROR(IF(A142="","",IF(I142="Cancelled",X142*R142,X142*Q142)+V142),"")</f>
        <v/>
      </c>
      <c r="Z142" s="44">
        <f>IFERROR(IF(A142="","",P142*U142),"")</f>
        <v/>
      </c>
      <c r="AA142" s="44">
        <f>IFERROR(IF(A142="","",Y142+Z142),"")</f>
        <v/>
      </c>
      <c r="AB142" s="44">
        <f>IFERROR(IF(A142="","",P142-AA142),"")</f>
        <v/>
      </c>
      <c r="AC142" s="46">
        <f>IFERROR(IF(A142="","",G142+W142),"")</f>
        <v/>
      </c>
      <c r="AD142" s="43" t="n"/>
      <c r="AE142" s="42" t="n"/>
      <c r="AF142" s="44">
        <f>IFERROR(IF(OR(A142="",AD142=""),"",AD142-AA142),"")</f>
        <v/>
      </c>
      <c r="AG142" s="45">
        <f>IFERROR(IF(A142="","",AA142/P142),"")</f>
        <v/>
      </c>
      <c r="AH142" s="24">
        <f>IFERROR(IF(A142="","",IF(AE142&lt;&gt;"","Settled",IF(AC142="","Missing Date",IF(AC142&lt;Dashboard!$B$7,"Overdue","Not Yet Due")))),"")</f>
        <v/>
      </c>
      <c r="AI142" s="24">
        <f>IFERROR(IF(A142="","",IF(OR(C142="",D142="",G142&lt;=F142,K142&gt;J142,AND(AD142&lt;&gt;"",AE142=""),AND(AD142="",AE142&lt;&gt;""),AND(AF142&lt;&gt;"",OR(AF142&gt;Dashboard!$B$6,AF142&lt;0-Dashboard!$B$6))),"Review","OK")),"")</f>
        <v/>
      </c>
      <c r="AJ142" s="22" t="n"/>
    </row>
    <row r="143">
      <c r="A143" s="22" t="n"/>
      <c r="B143" s="22" t="n"/>
      <c r="C143" s="22" t="n"/>
      <c r="D143" s="22" t="n"/>
      <c r="E143" s="42" t="n"/>
      <c r="F143" s="42" t="n"/>
      <c r="G143" s="42" t="n"/>
      <c r="H143" s="24">
        <f>IFERROR(IF(A143="","",MAX(0,G143-F143)),"")</f>
        <v/>
      </c>
      <c r="I143" s="22" t="n"/>
      <c r="J143" s="43" t="n"/>
      <c r="K143" s="43" t="n"/>
      <c r="L143" s="44">
        <f>IFERROR(IF(A143="","",MAX(0,J143-K143)),"")</f>
        <v/>
      </c>
      <c r="M143" s="43" t="n"/>
      <c r="N143" s="43" t="n"/>
      <c r="O143" s="43" t="n"/>
      <c r="P143" s="44">
        <f>IFERROR(IF(A143="","",IF(I143="Cancelled",O143+N143,L143+M143+N143+IF(I143="No-Show",O143,0))),"")</f>
        <v/>
      </c>
      <c r="Q143" s="45">
        <f>IFERROR(IF(A143="","",INDEX('Channel Terms'!$B$6:$B$105,MATCH(C143,'Channel Terms'!$A$6:$A$105,0))),"")</f>
        <v/>
      </c>
      <c r="R143" s="45">
        <f>IFERROR(IF(A143="","",INDEX('Channel Terms'!$C$6:$C$105,MATCH(C143,'Channel Terms'!$A$6:$A$105,0))),"")</f>
        <v/>
      </c>
      <c r="S143" s="24">
        <f>IFERROR(IF(A143="","",INDEX('Channel Terms'!$D$6:$D$105,MATCH(C143,'Channel Terms'!$A$6:$A$105,0))),"")</f>
        <v/>
      </c>
      <c r="T143" s="24">
        <f>IFERROR(IF(A143="","",INDEX('Channel Terms'!$E$6:$E$105,MATCH(C143,'Channel Terms'!$A$6:$A$105,0))),"")</f>
        <v/>
      </c>
      <c r="U143" s="45">
        <f>IFERROR(IF(A143="","",INDEX('Channel Terms'!$F$6:$F$105,MATCH(C143,'Channel Terms'!$A$6:$A$105,0))),"")</f>
        <v/>
      </c>
      <c r="V143" s="44">
        <f>IFERROR(IF(A143="","",INDEX('Channel Terms'!$G$6:$G$105,MATCH(C143,'Channel Terms'!$A$6:$A$105,0))),"")</f>
        <v/>
      </c>
      <c r="W143" s="24">
        <f>IFERROR(IF(A143="","",INDEX('Channel Terms'!$H$6:$H$105,MATCH(C143,'Channel Terms'!$A$6:$A$105,0))),"")</f>
        <v/>
      </c>
      <c r="X143" s="44">
        <f>IFERROR(IF(A143="","",IF(I143="Cancelled",O143,L143+IF(S143="Yes",M143,0)+IF(T143="Yes",N143,0)+IF(I143="No-Show",O143,0))),"")</f>
        <v/>
      </c>
      <c r="Y143" s="44">
        <f>IFERROR(IF(A143="","",IF(I143="Cancelled",X143*R143,X143*Q143)+V143),"")</f>
        <v/>
      </c>
      <c r="Z143" s="44">
        <f>IFERROR(IF(A143="","",P143*U143),"")</f>
        <v/>
      </c>
      <c r="AA143" s="44">
        <f>IFERROR(IF(A143="","",Y143+Z143),"")</f>
        <v/>
      </c>
      <c r="AB143" s="44">
        <f>IFERROR(IF(A143="","",P143-AA143),"")</f>
        <v/>
      </c>
      <c r="AC143" s="46">
        <f>IFERROR(IF(A143="","",G143+W143),"")</f>
        <v/>
      </c>
      <c r="AD143" s="43" t="n"/>
      <c r="AE143" s="42" t="n"/>
      <c r="AF143" s="44">
        <f>IFERROR(IF(OR(A143="",AD143=""),"",AD143-AA143),"")</f>
        <v/>
      </c>
      <c r="AG143" s="45">
        <f>IFERROR(IF(A143="","",AA143/P143),"")</f>
        <v/>
      </c>
      <c r="AH143" s="24">
        <f>IFERROR(IF(A143="","",IF(AE143&lt;&gt;"","Settled",IF(AC143="","Missing Date",IF(AC143&lt;Dashboard!$B$7,"Overdue","Not Yet Due")))),"")</f>
        <v/>
      </c>
      <c r="AI143" s="24">
        <f>IFERROR(IF(A143="","",IF(OR(C143="",D143="",G143&lt;=F143,K143&gt;J143,AND(AD143&lt;&gt;"",AE143=""),AND(AD143="",AE143&lt;&gt;""),AND(AF143&lt;&gt;"",OR(AF143&gt;Dashboard!$B$6,AF143&lt;0-Dashboard!$B$6))),"Review","OK")),"")</f>
        <v/>
      </c>
      <c r="AJ143" s="22" t="n"/>
    </row>
    <row r="144">
      <c r="A144" s="22" t="n"/>
      <c r="B144" s="22" t="n"/>
      <c r="C144" s="22" t="n"/>
      <c r="D144" s="22" t="n"/>
      <c r="E144" s="42" t="n"/>
      <c r="F144" s="42" t="n"/>
      <c r="G144" s="42" t="n"/>
      <c r="H144" s="24">
        <f>IFERROR(IF(A144="","",MAX(0,G144-F144)),"")</f>
        <v/>
      </c>
      <c r="I144" s="22" t="n"/>
      <c r="J144" s="43" t="n"/>
      <c r="K144" s="43" t="n"/>
      <c r="L144" s="44">
        <f>IFERROR(IF(A144="","",MAX(0,J144-K144)),"")</f>
        <v/>
      </c>
      <c r="M144" s="43" t="n"/>
      <c r="N144" s="43" t="n"/>
      <c r="O144" s="43" t="n"/>
      <c r="P144" s="44">
        <f>IFERROR(IF(A144="","",IF(I144="Cancelled",O144+N144,L144+M144+N144+IF(I144="No-Show",O144,0))),"")</f>
        <v/>
      </c>
      <c r="Q144" s="45">
        <f>IFERROR(IF(A144="","",INDEX('Channel Terms'!$B$6:$B$105,MATCH(C144,'Channel Terms'!$A$6:$A$105,0))),"")</f>
        <v/>
      </c>
      <c r="R144" s="45">
        <f>IFERROR(IF(A144="","",INDEX('Channel Terms'!$C$6:$C$105,MATCH(C144,'Channel Terms'!$A$6:$A$105,0))),"")</f>
        <v/>
      </c>
      <c r="S144" s="24">
        <f>IFERROR(IF(A144="","",INDEX('Channel Terms'!$D$6:$D$105,MATCH(C144,'Channel Terms'!$A$6:$A$105,0))),"")</f>
        <v/>
      </c>
      <c r="T144" s="24">
        <f>IFERROR(IF(A144="","",INDEX('Channel Terms'!$E$6:$E$105,MATCH(C144,'Channel Terms'!$A$6:$A$105,0))),"")</f>
        <v/>
      </c>
      <c r="U144" s="45">
        <f>IFERROR(IF(A144="","",INDEX('Channel Terms'!$F$6:$F$105,MATCH(C144,'Channel Terms'!$A$6:$A$105,0))),"")</f>
        <v/>
      </c>
      <c r="V144" s="44">
        <f>IFERROR(IF(A144="","",INDEX('Channel Terms'!$G$6:$G$105,MATCH(C144,'Channel Terms'!$A$6:$A$105,0))),"")</f>
        <v/>
      </c>
      <c r="W144" s="24">
        <f>IFERROR(IF(A144="","",INDEX('Channel Terms'!$H$6:$H$105,MATCH(C144,'Channel Terms'!$A$6:$A$105,0))),"")</f>
        <v/>
      </c>
      <c r="X144" s="44">
        <f>IFERROR(IF(A144="","",IF(I144="Cancelled",O144,L144+IF(S144="Yes",M144,0)+IF(T144="Yes",N144,0)+IF(I144="No-Show",O144,0))),"")</f>
        <v/>
      </c>
      <c r="Y144" s="44">
        <f>IFERROR(IF(A144="","",IF(I144="Cancelled",X144*R144,X144*Q144)+V144),"")</f>
        <v/>
      </c>
      <c r="Z144" s="44">
        <f>IFERROR(IF(A144="","",P144*U144),"")</f>
        <v/>
      </c>
      <c r="AA144" s="44">
        <f>IFERROR(IF(A144="","",Y144+Z144),"")</f>
        <v/>
      </c>
      <c r="AB144" s="44">
        <f>IFERROR(IF(A144="","",P144-AA144),"")</f>
        <v/>
      </c>
      <c r="AC144" s="46">
        <f>IFERROR(IF(A144="","",G144+W144),"")</f>
        <v/>
      </c>
      <c r="AD144" s="43" t="n"/>
      <c r="AE144" s="42" t="n"/>
      <c r="AF144" s="44">
        <f>IFERROR(IF(OR(A144="",AD144=""),"",AD144-AA144),"")</f>
        <v/>
      </c>
      <c r="AG144" s="45">
        <f>IFERROR(IF(A144="","",AA144/P144),"")</f>
        <v/>
      </c>
      <c r="AH144" s="24">
        <f>IFERROR(IF(A144="","",IF(AE144&lt;&gt;"","Settled",IF(AC144="","Missing Date",IF(AC144&lt;Dashboard!$B$7,"Overdue","Not Yet Due")))),"")</f>
        <v/>
      </c>
      <c r="AI144" s="24">
        <f>IFERROR(IF(A144="","",IF(OR(C144="",D144="",G144&lt;=F144,K144&gt;J144,AND(AD144&lt;&gt;"",AE144=""),AND(AD144="",AE144&lt;&gt;""),AND(AF144&lt;&gt;"",OR(AF144&gt;Dashboard!$B$6,AF144&lt;0-Dashboard!$B$6))),"Review","OK")),"")</f>
        <v/>
      </c>
      <c r="AJ144" s="22" t="n"/>
    </row>
    <row r="145">
      <c r="A145" s="22" t="n"/>
      <c r="B145" s="22" t="n"/>
      <c r="C145" s="22" t="n"/>
      <c r="D145" s="22" t="n"/>
      <c r="E145" s="42" t="n"/>
      <c r="F145" s="42" t="n"/>
      <c r="G145" s="42" t="n"/>
      <c r="H145" s="24">
        <f>IFERROR(IF(A145="","",MAX(0,G145-F145)),"")</f>
        <v/>
      </c>
      <c r="I145" s="22" t="n"/>
      <c r="J145" s="43" t="n"/>
      <c r="K145" s="43" t="n"/>
      <c r="L145" s="44">
        <f>IFERROR(IF(A145="","",MAX(0,J145-K145)),"")</f>
        <v/>
      </c>
      <c r="M145" s="43" t="n"/>
      <c r="N145" s="43" t="n"/>
      <c r="O145" s="43" t="n"/>
      <c r="P145" s="44">
        <f>IFERROR(IF(A145="","",IF(I145="Cancelled",O145+N145,L145+M145+N145+IF(I145="No-Show",O145,0))),"")</f>
        <v/>
      </c>
      <c r="Q145" s="45">
        <f>IFERROR(IF(A145="","",INDEX('Channel Terms'!$B$6:$B$105,MATCH(C145,'Channel Terms'!$A$6:$A$105,0))),"")</f>
        <v/>
      </c>
      <c r="R145" s="45">
        <f>IFERROR(IF(A145="","",INDEX('Channel Terms'!$C$6:$C$105,MATCH(C145,'Channel Terms'!$A$6:$A$105,0))),"")</f>
        <v/>
      </c>
      <c r="S145" s="24">
        <f>IFERROR(IF(A145="","",INDEX('Channel Terms'!$D$6:$D$105,MATCH(C145,'Channel Terms'!$A$6:$A$105,0))),"")</f>
        <v/>
      </c>
      <c r="T145" s="24">
        <f>IFERROR(IF(A145="","",INDEX('Channel Terms'!$E$6:$E$105,MATCH(C145,'Channel Terms'!$A$6:$A$105,0))),"")</f>
        <v/>
      </c>
      <c r="U145" s="45">
        <f>IFERROR(IF(A145="","",INDEX('Channel Terms'!$F$6:$F$105,MATCH(C145,'Channel Terms'!$A$6:$A$105,0))),"")</f>
        <v/>
      </c>
      <c r="V145" s="44">
        <f>IFERROR(IF(A145="","",INDEX('Channel Terms'!$G$6:$G$105,MATCH(C145,'Channel Terms'!$A$6:$A$105,0))),"")</f>
        <v/>
      </c>
      <c r="W145" s="24">
        <f>IFERROR(IF(A145="","",INDEX('Channel Terms'!$H$6:$H$105,MATCH(C145,'Channel Terms'!$A$6:$A$105,0))),"")</f>
        <v/>
      </c>
      <c r="X145" s="44">
        <f>IFERROR(IF(A145="","",IF(I145="Cancelled",O145,L145+IF(S145="Yes",M145,0)+IF(T145="Yes",N145,0)+IF(I145="No-Show",O145,0))),"")</f>
        <v/>
      </c>
      <c r="Y145" s="44">
        <f>IFERROR(IF(A145="","",IF(I145="Cancelled",X145*R145,X145*Q145)+V145),"")</f>
        <v/>
      </c>
      <c r="Z145" s="44">
        <f>IFERROR(IF(A145="","",P145*U145),"")</f>
        <v/>
      </c>
      <c r="AA145" s="44">
        <f>IFERROR(IF(A145="","",Y145+Z145),"")</f>
        <v/>
      </c>
      <c r="AB145" s="44">
        <f>IFERROR(IF(A145="","",P145-AA145),"")</f>
        <v/>
      </c>
      <c r="AC145" s="46">
        <f>IFERROR(IF(A145="","",G145+W145),"")</f>
        <v/>
      </c>
      <c r="AD145" s="43" t="n"/>
      <c r="AE145" s="42" t="n"/>
      <c r="AF145" s="44">
        <f>IFERROR(IF(OR(A145="",AD145=""),"",AD145-AA145),"")</f>
        <v/>
      </c>
      <c r="AG145" s="45">
        <f>IFERROR(IF(A145="","",AA145/P145),"")</f>
        <v/>
      </c>
      <c r="AH145" s="24">
        <f>IFERROR(IF(A145="","",IF(AE145&lt;&gt;"","Settled",IF(AC145="","Missing Date",IF(AC145&lt;Dashboard!$B$7,"Overdue","Not Yet Due")))),"")</f>
        <v/>
      </c>
      <c r="AI145" s="24">
        <f>IFERROR(IF(A145="","",IF(OR(C145="",D145="",G145&lt;=F145,K145&gt;J145,AND(AD145&lt;&gt;"",AE145=""),AND(AD145="",AE145&lt;&gt;""),AND(AF145&lt;&gt;"",OR(AF145&gt;Dashboard!$B$6,AF145&lt;0-Dashboard!$B$6))),"Review","OK")),"")</f>
        <v/>
      </c>
      <c r="AJ145" s="22" t="n"/>
    </row>
    <row r="146">
      <c r="A146" s="22" t="n"/>
      <c r="B146" s="22" t="n"/>
      <c r="C146" s="22" t="n"/>
      <c r="D146" s="22" t="n"/>
      <c r="E146" s="42" t="n"/>
      <c r="F146" s="42" t="n"/>
      <c r="G146" s="42" t="n"/>
      <c r="H146" s="24">
        <f>IFERROR(IF(A146="","",MAX(0,G146-F146)),"")</f>
        <v/>
      </c>
      <c r="I146" s="22" t="n"/>
      <c r="J146" s="43" t="n"/>
      <c r="K146" s="43" t="n"/>
      <c r="L146" s="44">
        <f>IFERROR(IF(A146="","",MAX(0,J146-K146)),"")</f>
        <v/>
      </c>
      <c r="M146" s="43" t="n"/>
      <c r="N146" s="43" t="n"/>
      <c r="O146" s="43" t="n"/>
      <c r="P146" s="44">
        <f>IFERROR(IF(A146="","",IF(I146="Cancelled",O146+N146,L146+M146+N146+IF(I146="No-Show",O146,0))),"")</f>
        <v/>
      </c>
      <c r="Q146" s="45">
        <f>IFERROR(IF(A146="","",INDEX('Channel Terms'!$B$6:$B$105,MATCH(C146,'Channel Terms'!$A$6:$A$105,0))),"")</f>
        <v/>
      </c>
      <c r="R146" s="45">
        <f>IFERROR(IF(A146="","",INDEX('Channel Terms'!$C$6:$C$105,MATCH(C146,'Channel Terms'!$A$6:$A$105,0))),"")</f>
        <v/>
      </c>
      <c r="S146" s="24">
        <f>IFERROR(IF(A146="","",INDEX('Channel Terms'!$D$6:$D$105,MATCH(C146,'Channel Terms'!$A$6:$A$105,0))),"")</f>
        <v/>
      </c>
      <c r="T146" s="24">
        <f>IFERROR(IF(A146="","",INDEX('Channel Terms'!$E$6:$E$105,MATCH(C146,'Channel Terms'!$A$6:$A$105,0))),"")</f>
        <v/>
      </c>
      <c r="U146" s="45">
        <f>IFERROR(IF(A146="","",INDEX('Channel Terms'!$F$6:$F$105,MATCH(C146,'Channel Terms'!$A$6:$A$105,0))),"")</f>
        <v/>
      </c>
      <c r="V146" s="44">
        <f>IFERROR(IF(A146="","",INDEX('Channel Terms'!$G$6:$G$105,MATCH(C146,'Channel Terms'!$A$6:$A$105,0))),"")</f>
        <v/>
      </c>
      <c r="W146" s="24">
        <f>IFERROR(IF(A146="","",INDEX('Channel Terms'!$H$6:$H$105,MATCH(C146,'Channel Terms'!$A$6:$A$105,0))),"")</f>
        <v/>
      </c>
      <c r="X146" s="44">
        <f>IFERROR(IF(A146="","",IF(I146="Cancelled",O146,L146+IF(S146="Yes",M146,0)+IF(T146="Yes",N146,0)+IF(I146="No-Show",O146,0))),"")</f>
        <v/>
      </c>
      <c r="Y146" s="44">
        <f>IFERROR(IF(A146="","",IF(I146="Cancelled",X146*R146,X146*Q146)+V146),"")</f>
        <v/>
      </c>
      <c r="Z146" s="44">
        <f>IFERROR(IF(A146="","",P146*U146),"")</f>
        <v/>
      </c>
      <c r="AA146" s="44">
        <f>IFERROR(IF(A146="","",Y146+Z146),"")</f>
        <v/>
      </c>
      <c r="AB146" s="44">
        <f>IFERROR(IF(A146="","",P146-AA146),"")</f>
        <v/>
      </c>
      <c r="AC146" s="46">
        <f>IFERROR(IF(A146="","",G146+W146),"")</f>
        <v/>
      </c>
      <c r="AD146" s="43" t="n"/>
      <c r="AE146" s="42" t="n"/>
      <c r="AF146" s="44">
        <f>IFERROR(IF(OR(A146="",AD146=""),"",AD146-AA146),"")</f>
        <v/>
      </c>
      <c r="AG146" s="45">
        <f>IFERROR(IF(A146="","",AA146/P146),"")</f>
        <v/>
      </c>
      <c r="AH146" s="24">
        <f>IFERROR(IF(A146="","",IF(AE146&lt;&gt;"","Settled",IF(AC146="","Missing Date",IF(AC146&lt;Dashboard!$B$7,"Overdue","Not Yet Due")))),"")</f>
        <v/>
      </c>
      <c r="AI146" s="24">
        <f>IFERROR(IF(A146="","",IF(OR(C146="",D146="",G146&lt;=F146,K146&gt;J146,AND(AD146&lt;&gt;"",AE146=""),AND(AD146="",AE146&lt;&gt;""),AND(AF146&lt;&gt;"",OR(AF146&gt;Dashboard!$B$6,AF146&lt;0-Dashboard!$B$6))),"Review","OK")),"")</f>
        <v/>
      </c>
      <c r="AJ146" s="22" t="n"/>
    </row>
    <row r="147">
      <c r="A147" s="22" t="n"/>
      <c r="B147" s="22" t="n"/>
      <c r="C147" s="22" t="n"/>
      <c r="D147" s="22" t="n"/>
      <c r="E147" s="42" t="n"/>
      <c r="F147" s="42" t="n"/>
      <c r="G147" s="42" t="n"/>
      <c r="H147" s="24">
        <f>IFERROR(IF(A147="","",MAX(0,G147-F147)),"")</f>
        <v/>
      </c>
      <c r="I147" s="22" t="n"/>
      <c r="J147" s="43" t="n"/>
      <c r="K147" s="43" t="n"/>
      <c r="L147" s="44">
        <f>IFERROR(IF(A147="","",MAX(0,J147-K147)),"")</f>
        <v/>
      </c>
      <c r="M147" s="43" t="n"/>
      <c r="N147" s="43" t="n"/>
      <c r="O147" s="43" t="n"/>
      <c r="P147" s="44">
        <f>IFERROR(IF(A147="","",IF(I147="Cancelled",O147+N147,L147+M147+N147+IF(I147="No-Show",O147,0))),"")</f>
        <v/>
      </c>
      <c r="Q147" s="45">
        <f>IFERROR(IF(A147="","",INDEX('Channel Terms'!$B$6:$B$105,MATCH(C147,'Channel Terms'!$A$6:$A$105,0))),"")</f>
        <v/>
      </c>
      <c r="R147" s="45">
        <f>IFERROR(IF(A147="","",INDEX('Channel Terms'!$C$6:$C$105,MATCH(C147,'Channel Terms'!$A$6:$A$105,0))),"")</f>
        <v/>
      </c>
      <c r="S147" s="24">
        <f>IFERROR(IF(A147="","",INDEX('Channel Terms'!$D$6:$D$105,MATCH(C147,'Channel Terms'!$A$6:$A$105,0))),"")</f>
        <v/>
      </c>
      <c r="T147" s="24">
        <f>IFERROR(IF(A147="","",INDEX('Channel Terms'!$E$6:$E$105,MATCH(C147,'Channel Terms'!$A$6:$A$105,0))),"")</f>
        <v/>
      </c>
      <c r="U147" s="45">
        <f>IFERROR(IF(A147="","",INDEX('Channel Terms'!$F$6:$F$105,MATCH(C147,'Channel Terms'!$A$6:$A$105,0))),"")</f>
        <v/>
      </c>
      <c r="V147" s="44">
        <f>IFERROR(IF(A147="","",INDEX('Channel Terms'!$G$6:$G$105,MATCH(C147,'Channel Terms'!$A$6:$A$105,0))),"")</f>
        <v/>
      </c>
      <c r="W147" s="24">
        <f>IFERROR(IF(A147="","",INDEX('Channel Terms'!$H$6:$H$105,MATCH(C147,'Channel Terms'!$A$6:$A$105,0))),"")</f>
        <v/>
      </c>
      <c r="X147" s="44">
        <f>IFERROR(IF(A147="","",IF(I147="Cancelled",O147,L147+IF(S147="Yes",M147,0)+IF(T147="Yes",N147,0)+IF(I147="No-Show",O147,0))),"")</f>
        <v/>
      </c>
      <c r="Y147" s="44">
        <f>IFERROR(IF(A147="","",IF(I147="Cancelled",X147*R147,X147*Q147)+V147),"")</f>
        <v/>
      </c>
      <c r="Z147" s="44">
        <f>IFERROR(IF(A147="","",P147*U147),"")</f>
        <v/>
      </c>
      <c r="AA147" s="44">
        <f>IFERROR(IF(A147="","",Y147+Z147),"")</f>
        <v/>
      </c>
      <c r="AB147" s="44">
        <f>IFERROR(IF(A147="","",P147-AA147),"")</f>
        <v/>
      </c>
      <c r="AC147" s="46">
        <f>IFERROR(IF(A147="","",G147+W147),"")</f>
        <v/>
      </c>
      <c r="AD147" s="43" t="n"/>
      <c r="AE147" s="42" t="n"/>
      <c r="AF147" s="44">
        <f>IFERROR(IF(OR(A147="",AD147=""),"",AD147-AA147),"")</f>
        <v/>
      </c>
      <c r="AG147" s="45">
        <f>IFERROR(IF(A147="","",AA147/P147),"")</f>
        <v/>
      </c>
      <c r="AH147" s="24">
        <f>IFERROR(IF(A147="","",IF(AE147&lt;&gt;"","Settled",IF(AC147="","Missing Date",IF(AC147&lt;Dashboard!$B$7,"Overdue","Not Yet Due")))),"")</f>
        <v/>
      </c>
      <c r="AI147" s="24">
        <f>IFERROR(IF(A147="","",IF(OR(C147="",D147="",G147&lt;=F147,K147&gt;J147,AND(AD147&lt;&gt;"",AE147=""),AND(AD147="",AE147&lt;&gt;""),AND(AF147&lt;&gt;"",OR(AF147&gt;Dashboard!$B$6,AF147&lt;0-Dashboard!$B$6))),"Review","OK")),"")</f>
        <v/>
      </c>
      <c r="AJ147" s="22" t="n"/>
    </row>
    <row r="148">
      <c r="A148" s="22" t="n"/>
      <c r="B148" s="22" t="n"/>
      <c r="C148" s="22" t="n"/>
      <c r="D148" s="22" t="n"/>
      <c r="E148" s="42" t="n"/>
      <c r="F148" s="42" t="n"/>
      <c r="G148" s="42" t="n"/>
      <c r="H148" s="24">
        <f>IFERROR(IF(A148="","",MAX(0,G148-F148)),"")</f>
        <v/>
      </c>
      <c r="I148" s="22" t="n"/>
      <c r="J148" s="43" t="n"/>
      <c r="K148" s="43" t="n"/>
      <c r="L148" s="44">
        <f>IFERROR(IF(A148="","",MAX(0,J148-K148)),"")</f>
        <v/>
      </c>
      <c r="M148" s="43" t="n"/>
      <c r="N148" s="43" t="n"/>
      <c r="O148" s="43" t="n"/>
      <c r="P148" s="44">
        <f>IFERROR(IF(A148="","",IF(I148="Cancelled",O148+N148,L148+M148+N148+IF(I148="No-Show",O148,0))),"")</f>
        <v/>
      </c>
      <c r="Q148" s="45">
        <f>IFERROR(IF(A148="","",INDEX('Channel Terms'!$B$6:$B$105,MATCH(C148,'Channel Terms'!$A$6:$A$105,0))),"")</f>
        <v/>
      </c>
      <c r="R148" s="45">
        <f>IFERROR(IF(A148="","",INDEX('Channel Terms'!$C$6:$C$105,MATCH(C148,'Channel Terms'!$A$6:$A$105,0))),"")</f>
        <v/>
      </c>
      <c r="S148" s="24">
        <f>IFERROR(IF(A148="","",INDEX('Channel Terms'!$D$6:$D$105,MATCH(C148,'Channel Terms'!$A$6:$A$105,0))),"")</f>
        <v/>
      </c>
      <c r="T148" s="24">
        <f>IFERROR(IF(A148="","",INDEX('Channel Terms'!$E$6:$E$105,MATCH(C148,'Channel Terms'!$A$6:$A$105,0))),"")</f>
        <v/>
      </c>
      <c r="U148" s="45">
        <f>IFERROR(IF(A148="","",INDEX('Channel Terms'!$F$6:$F$105,MATCH(C148,'Channel Terms'!$A$6:$A$105,0))),"")</f>
        <v/>
      </c>
      <c r="V148" s="44">
        <f>IFERROR(IF(A148="","",INDEX('Channel Terms'!$G$6:$G$105,MATCH(C148,'Channel Terms'!$A$6:$A$105,0))),"")</f>
        <v/>
      </c>
      <c r="W148" s="24">
        <f>IFERROR(IF(A148="","",INDEX('Channel Terms'!$H$6:$H$105,MATCH(C148,'Channel Terms'!$A$6:$A$105,0))),"")</f>
        <v/>
      </c>
      <c r="X148" s="44">
        <f>IFERROR(IF(A148="","",IF(I148="Cancelled",O148,L148+IF(S148="Yes",M148,0)+IF(T148="Yes",N148,0)+IF(I148="No-Show",O148,0))),"")</f>
        <v/>
      </c>
      <c r="Y148" s="44">
        <f>IFERROR(IF(A148="","",IF(I148="Cancelled",X148*R148,X148*Q148)+V148),"")</f>
        <v/>
      </c>
      <c r="Z148" s="44">
        <f>IFERROR(IF(A148="","",P148*U148),"")</f>
        <v/>
      </c>
      <c r="AA148" s="44">
        <f>IFERROR(IF(A148="","",Y148+Z148),"")</f>
        <v/>
      </c>
      <c r="AB148" s="44">
        <f>IFERROR(IF(A148="","",P148-AA148),"")</f>
        <v/>
      </c>
      <c r="AC148" s="46">
        <f>IFERROR(IF(A148="","",G148+W148),"")</f>
        <v/>
      </c>
      <c r="AD148" s="43" t="n"/>
      <c r="AE148" s="42" t="n"/>
      <c r="AF148" s="44">
        <f>IFERROR(IF(OR(A148="",AD148=""),"",AD148-AA148),"")</f>
        <v/>
      </c>
      <c r="AG148" s="45">
        <f>IFERROR(IF(A148="","",AA148/P148),"")</f>
        <v/>
      </c>
      <c r="AH148" s="24">
        <f>IFERROR(IF(A148="","",IF(AE148&lt;&gt;"","Settled",IF(AC148="","Missing Date",IF(AC148&lt;Dashboard!$B$7,"Overdue","Not Yet Due")))),"")</f>
        <v/>
      </c>
      <c r="AI148" s="24">
        <f>IFERROR(IF(A148="","",IF(OR(C148="",D148="",G148&lt;=F148,K148&gt;J148,AND(AD148&lt;&gt;"",AE148=""),AND(AD148="",AE148&lt;&gt;""),AND(AF148&lt;&gt;"",OR(AF148&gt;Dashboard!$B$6,AF148&lt;0-Dashboard!$B$6))),"Review","OK")),"")</f>
        <v/>
      </c>
      <c r="AJ148" s="22" t="n"/>
    </row>
    <row r="149">
      <c r="A149" s="22" t="n"/>
      <c r="B149" s="22" t="n"/>
      <c r="C149" s="22" t="n"/>
      <c r="D149" s="22" t="n"/>
      <c r="E149" s="42" t="n"/>
      <c r="F149" s="42" t="n"/>
      <c r="G149" s="42" t="n"/>
      <c r="H149" s="24">
        <f>IFERROR(IF(A149="","",MAX(0,G149-F149)),"")</f>
        <v/>
      </c>
      <c r="I149" s="22" t="n"/>
      <c r="J149" s="43" t="n"/>
      <c r="K149" s="43" t="n"/>
      <c r="L149" s="44">
        <f>IFERROR(IF(A149="","",MAX(0,J149-K149)),"")</f>
        <v/>
      </c>
      <c r="M149" s="43" t="n"/>
      <c r="N149" s="43" t="n"/>
      <c r="O149" s="43" t="n"/>
      <c r="P149" s="44">
        <f>IFERROR(IF(A149="","",IF(I149="Cancelled",O149+N149,L149+M149+N149+IF(I149="No-Show",O149,0))),"")</f>
        <v/>
      </c>
      <c r="Q149" s="45">
        <f>IFERROR(IF(A149="","",INDEX('Channel Terms'!$B$6:$B$105,MATCH(C149,'Channel Terms'!$A$6:$A$105,0))),"")</f>
        <v/>
      </c>
      <c r="R149" s="45">
        <f>IFERROR(IF(A149="","",INDEX('Channel Terms'!$C$6:$C$105,MATCH(C149,'Channel Terms'!$A$6:$A$105,0))),"")</f>
        <v/>
      </c>
      <c r="S149" s="24">
        <f>IFERROR(IF(A149="","",INDEX('Channel Terms'!$D$6:$D$105,MATCH(C149,'Channel Terms'!$A$6:$A$105,0))),"")</f>
        <v/>
      </c>
      <c r="T149" s="24">
        <f>IFERROR(IF(A149="","",INDEX('Channel Terms'!$E$6:$E$105,MATCH(C149,'Channel Terms'!$A$6:$A$105,0))),"")</f>
        <v/>
      </c>
      <c r="U149" s="45">
        <f>IFERROR(IF(A149="","",INDEX('Channel Terms'!$F$6:$F$105,MATCH(C149,'Channel Terms'!$A$6:$A$105,0))),"")</f>
        <v/>
      </c>
      <c r="V149" s="44">
        <f>IFERROR(IF(A149="","",INDEX('Channel Terms'!$G$6:$G$105,MATCH(C149,'Channel Terms'!$A$6:$A$105,0))),"")</f>
        <v/>
      </c>
      <c r="W149" s="24">
        <f>IFERROR(IF(A149="","",INDEX('Channel Terms'!$H$6:$H$105,MATCH(C149,'Channel Terms'!$A$6:$A$105,0))),"")</f>
        <v/>
      </c>
      <c r="X149" s="44">
        <f>IFERROR(IF(A149="","",IF(I149="Cancelled",O149,L149+IF(S149="Yes",M149,0)+IF(T149="Yes",N149,0)+IF(I149="No-Show",O149,0))),"")</f>
        <v/>
      </c>
      <c r="Y149" s="44">
        <f>IFERROR(IF(A149="","",IF(I149="Cancelled",X149*R149,X149*Q149)+V149),"")</f>
        <v/>
      </c>
      <c r="Z149" s="44">
        <f>IFERROR(IF(A149="","",P149*U149),"")</f>
        <v/>
      </c>
      <c r="AA149" s="44">
        <f>IFERROR(IF(A149="","",Y149+Z149),"")</f>
        <v/>
      </c>
      <c r="AB149" s="44">
        <f>IFERROR(IF(A149="","",P149-AA149),"")</f>
        <v/>
      </c>
      <c r="AC149" s="46">
        <f>IFERROR(IF(A149="","",G149+W149),"")</f>
        <v/>
      </c>
      <c r="AD149" s="43" t="n"/>
      <c r="AE149" s="42" t="n"/>
      <c r="AF149" s="44">
        <f>IFERROR(IF(OR(A149="",AD149=""),"",AD149-AA149),"")</f>
        <v/>
      </c>
      <c r="AG149" s="45">
        <f>IFERROR(IF(A149="","",AA149/P149),"")</f>
        <v/>
      </c>
      <c r="AH149" s="24">
        <f>IFERROR(IF(A149="","",IF(AE149&lt;&gt;"","Settled",IF(AC149="","Missing Date",IF(AC149&lt;Dashboard!$B$7,"Overdue","Not Yet Due")))),"")</f>
        <v/>
      </c>
      <c r="AI149" s="24">
        <f>IFERROR(IF(A149="","",IF(OR(C149="",D149="",G149&lt;=F149,K149&gt;J149,AND(AD149&lt;&gt;"",AE149=""),AND(AD149="",AE149&lt;&gt;""),AND(AF149&lt;&gt;"",OR(AF149&gt;Dashboard!$B$6,AF149&lt;0-Dashboard!$B$6))),"Review","OK")),"")</f>
        <v/>
      </c>
      <c r="AJ149" s="22" t="n"/>
    </row>
    <row r="150">
      <c r="A150" s="22" t="n"/>
      <c r="B150" s="22" t="n"/>
      <c r="C150" s="22" t="n"/>
      <c r="D150" s="22" t="n"/>
      <c r="E150" s="42" t="n"/>
      <c r="F150" s="42" t="n"/>
      <c r="G150" s="42" t="n"/>
      <c r="H150" s="24">
        <f>IFERROR(IF(A150="","",MAX(0,G150-F150)),"")</f>
        <v/>
      </c>
      <c r="I150" s="22" t="n"/>
      <c r="J150" s="43" t="n"/>
      <c r="K150" s="43" t="n"/>
      <c r="L150" s="44">
        <f>IFERROR(IF(A150="","",MAX(0,J150-K150)),"")</f>
        <v/>
      </c>
      <c r="M150" s="43" t="n"/>
      <c r="N150" s="43" t="n"/>
      <c r="O150" s="43" t="n"/>
      <c r="P150" s="44">
        <f>IFERROR(IF(A150="","",IF(I150="Cancelled",O150+N150,L150+M150+N150+IF(I150="No-Show",O150,0))),"")</f>
        <v/>
      </c>
      <c r="Q150" s="45">
        <f>IFERROR(IF(A150="","",INDEX('Channel Terms'!$B$6:$B$105,MATCH(C150,'Channel Terms'!$A$6:$A$105,0))),"")</f>
        <v/>
      </c>
      <c r="R150" s="45">
        <f>IFERROR(IF(A150="","",INDEX('Channel Terms'!$C$6:$C$105,MATCH(C150,'Channel Terms'!$A$6:$A$105,0))),"")</f>
        <v/>
      </c>
      <c r="S150" s="24">
        <f>IFERROR(IF(A150="","",INDEX('Channel Terms'!$D$6:$D$105,MATCH(C150,'Channel Terms'!$A$6:$A$105,0))),"")</f>
        <v/>
      </c>
      <c r="T150" s="24">
        <f>IFERROR(IF(A150="","",INDEX('Channel Terms'!$E$6:$E$105,MATCH(C150,'Channel Terms'!$A$6:$A$105,0))),"")</f>
        <v/>
      </c>
      <c r="U150" s="45">
        <f>IFERROR(IF(A150="","",INDEX('Channel Terms'!$F$6:$F$105,MATCH(C150,'Channel Terms'!$A$6:$A$105,0))),"")</f>
        <v/>
      </c>
      <c r="V150" s="44">
        <f>IFERROR(IF(A150="","",INDEX('Channel Terms'!$G$6:$G$105,MATCH(C150,'Channel Terms'!$A$6:$A$105,0))),"")</f>
        <v/>
      </c>
      <c r="W150" s="24">
        <f>IFERROR(IF(A150="","",INDEX('Channel Terms'!$H$6:$H$105,MATCH(C150,'Channel Terms'!$A$6:$A$105,0))),"")</f>
        <v/>
      </c>
      <c r="X150" s="44">
        <f>IFERROR(IF(A150="","",IF(I150="Cancelled",O150,L150+IF(S150="Yes",M150,0)+IF(T150="Yes",N150,0)+IF(I150="No-Show",O150,0))),"")</f>
        <v/>
      </c>
      <c r="Y150" s="44">
        <f>IFERROR(IF(A150="","",IF(I150="Cancelled",X150*R150,X150*Q150)+V150),"")</f>
        <v/>
      </c>
      <c r="Z150" s="44">
        <f>IFERROR(IF(A150="","",P150*U150),"")</f>
        <v/>
      </c>
      <c r="AA150" s="44">
        <f>IFERROR(IF(A150="","",Y150+Z150),"")</f>
        <v/>
      </c>
      <c r="AB150" s="44">
        <f>IFERROR(IF(A150="","",P150-AA150),"")</f>
        <v/>
      </c>
      <c r="AC150" s="46">
        <f>IFERROR(IF(A150="","",G150+W150),"")</f>
        <v/>
      </c>
      <c r="AD150" s="43" t="n"/>
      <c r="AE150" s="42" t="n"/>
      <c r="AF150" s="44">
        <f>IFERROR(IF(OR(A150="",AD150=""),"",AD150-AA150),"")</f>
        <v/>
      </c>
      <c r="AG150" s="45">
        <f>IFERROR(IF(A150="","",AA150/P150),"")</f>
        <v/>
      </c>
      <c r="AH150" s="24">
        <f>IFERROR(IF(A150="","",IF(AE150&lt;&gt;"","Settled",IF(AC150="","Missing Date",IF(AC150&lt;Dashboard!$B$7,"Overdue","Not Yet Due")))),"")</f>
        <v/>
      </c>
      <c r="AI150" s="24">
        <f>IFERROR(IF(A150="","",IF(OR(C150="",D150="",G150&lt;=F150,K150&gt;J150,AND(AD150&lt;&gt;"",AE150=""),AND(AD150="",AE150&lt;&gt;""),AND(AF150&lt;&gt;"",OR(AF150&gt;Dashboard!$B$6,AF150&lt;0-Dashboard!$B$6))),"Review","OK")),"")</f>
        <v/>
      </c>
      <c r="AJ150" s="22" t="n"/>
    </row>
    <row r="151">
      <c r="A151" s="22" t="n"/>
      <c r="B151" s="22" t="n"/>
      <c r="C151" s="22" t="n"/>
      <c r="D151" s="22" t="n"/>
      <c r="E151" s="42" t="n"/>
      <c r="F151" s="42" t="n"/>
      <c r="G151" s="42" t="n"/>
      <c r="H151" s="24">
        <f>IFERROR(IF(A151="","",MAX(0,G151-F151)),"")</f>
        <v/>
      </c>
      <c r="I151" s="22" t="n"/>
      <c r="J151" s="43" t="n"/>
      <c r="K151" s="43" t="n"/>
      <c r="L151" s="44">
        <f>IFERROR(IF(A151="","",MAX(0,J151-K151)),"")</f>
        <v/>
      </c>
      <c r="M151" s="43" t="n"/>
      <c r="N151" s="43" t="n"/>
      <c r="O151" s="43" t="n"/>
      <c r="P151" s="44">
        <f>IFERROR(IF(A151="","",IF(I151="Cancelled",O151+N151,L151+M151+N151+IF(I151="No-Show",O151,0))),"")</f>
        <v/>
      </c>
      <c r="Q151" s="45">
        <f>IFERROR(IF(A151="","",INDEX('Channel Terms'!$B$6:$B$105,MATCH(C151,'Channel Terms'!$A$6:$A$105,0))),"")</f>
        <v/>
      </c>
      <c r="R151" s="45">
        <f>IFERROR(IF(A151="","",INDEX('Channel Terms'!$C$6:$C$105,MATCH(C151,'Channel Terms'!$A$6:$A$105,0))),"")</f>
        <v/>
      </c>
      <c r="S151" s="24">
        <f>IFERROR(IF(A151="","",INDEX('Channel Terms'!$D$6:$D$105,MATCH(C151,'Channel Terms'!$A$6:$A$105,0))),"")</f>
        <v/>
      </c>
      <c r="T151" s="24">
        <f>IFERROR(IF(A151="","",INDEX('Channel Terms'!$E$6:$E$105,MATCH(C151,'Channel Terms'!$A$6:$A$105,0))),"")</f>
        <v/>
      </c>
      <c r="U151" s="45">
        <f>IFERROR(IF(A151="","",INDEX('Channel Terms'!$F$6:$F$105,MATCH(C151,'Channel Terms'!$A$6:$A$105,0))),"")</f>
        <v/>
      </c>
      <c r="V151" s="44">
        <f>IFERROR(IF(A151="","",INDEX('Channel Terms'!$G$6:$G$105,MATCH(C151,'Channel Terms'!$A$6:$A$105,0))),"")</f>
        <v/>
      </c>
      <c r="W151" s="24">
        <f>IFERROR(IF(A151="","",INDEX('Channel Terms'!$H$6:$H$105,MATCH(C151,'Channel Terms'!$A$6:$A$105,0))),"")</f>
        <v/>
      </c>
      <c r="X151" s="44">
        <f>IFERROR(IF(A151="","",IF(I151="Cancelled",O151,L151+IF(S151="Yes",M151,0)+IF(T151="Yes",N151,0)+IF(I151="No-Show",O151,0))),"")</f>
        <v/>
      </c>
      <c r="Y151" s="44">
        <f>IFERROR(IF(A151="","",IF(I151="Cancelled",X151*R151,X151*Q151)+V151),"")</f>
        <v/>
      </c>
      <c r="Z151" s="44">
        <f>IFERROR(IF(A151="","",P151*U151),"")</f>
        <v/>
      </c>
      <c r="AA151" s="44">
        <f>IFERROR(IF(A151="","",Y151+Z151),"")</f>
        <v/>
      </c>
      <c r="AB151" s="44">
        <f>IFERROR(IF(A151="","",P151-AA151),"")</f>
        <v/>
      </c>
      <c r="AC151" s="46">
        <f>IFERROR(IF(A151="","",G151+W151),"")</f>
        <v/>
      </c>
      <c r="AD151" s="43" t="n"/>
      <c r="AE151" s="42" t="n"/>
      <c r="AF151" s="44">
        <f>IFERROR(IF(OR(A151="",AD151=""),"",AD151-AA151),"")</f>
        <v/>
      </c>
      <c r="AG151" s="45">
        <f>IFERROR(IF(A151="","",AA151/P151),"")</f>
        <v/>
      </c>
      <c r="AH151" s="24">
        <f>IFERROR(IF(A151="","",IF(AE151&lt;&gt;"","Settled",IF(AC151="","Missing Date",IF(AC151&lt;Dashboard!$B$7,"Overdue","Not Yet Due")))),"")</f>
        <v/>
      </c>
      <c r="AI151" s="24">
        <f>IFERROR(IF(A151="","",IF(OR(C151="",D151="",G151&lt;=F151,K151&gt;J151,AND(AD151&lt;&gt;"",AE151=""),AND(AD151="",AE151&lt;&gt;""),AND(AF151&lt;&gt;"",OR(AF151&gt;Dashboard!$B$6,AF151&lt;0-Dashboard!$B$6))),"Review","OK")),"")</f>
        <v/>
      </c>
      <c r="AJ151" s="22" t="n"/>
    </row>
    <row r="152">
      <c r="A152" s="22" t="n"/>
      <c r="B152" s="22" t="n"/>
      <c r="C152" s="22" t="n"/>
      <c r="D152" s="22" t="n"/>
      <c r="E152" s="42" t="n"/>
      <c r="F152" s="42" t="n"/>
      <c r="G152" s="42" t="n"/>
      <c r="H152" s="24">
        <f>IFERROR(IF(A152="","",MAX(0,G152-F152)),"")</f>
        <v/>
      </c>
      <c r="I152" s="22" t="n"/>
      <c r="J152" s="43" t="n"/>
      <c r="K152" s="43" t="n"/>
      <c r="L152" s="44">
        <f>IFERROR(IF(A152="","",MAX(0,J152-K152)),"")</f>
        <v/>
      </c>
      <c r="M152" s="43" t="n"/>
      <c r="N152" s="43" t="n"/>
      <c r="O152" s="43" t="n"/>
      <c r="P152" s="44">
        <f>IFERROR(IF(A152="","",IF(I152="Cancelled",O152+N152,L152+M152+N152+IF(I152="No-Show",O152,0))),"")</f>
        <v/>
      </c>
      <c r="Q152" s="45">
        <f>IFERROR(IF(A152="","",INDEX('Channel Terms'!$B$6:$B$105,MATCH(C152,'Channel Terms'!$A$6:$A$105,0))),"")</f>
        <v/>
      </c>
      <c r="R152" s="45">
        <f>IFERROR(IF(A152="","",INDEX('Channel Terms'!$C$6:$C$105,MATCH(C152,'Channel Terms'!$A$6:$A$105,0))),"")</f>
        <v/>
      </c>
      <c r="S152" s="24">
        <f>IFERROR(IF(A152="","",INDEX('Channel Terms'!$D$6:$D$105,MATCH(C152,'Channel Terms'!$A$6:$A$105,0))),"")</f>
        <v/>
      </c>
      <c r="T152" s="24">
        <f>IFERROR(IF(A152="","",INDEX('Channel Terms'!$E$6:$E$105,MATCH(C152,'Channel Terms'!$A$6:$A$105,0))),"")</f>
        <v/>
      </c>
      <c r="U152" s="45">
        <f>IFERROR(IF(A152="","",INDEX('Channel Terms'!$F$6:$F$105,MATCH(C152,'Channel Terms'!$A$6:$A$105,0))),"")</f>
        <v/>
      </c>
      <c r="V152" s="44">
        <f>IFERROR(IF(A152="","",INDEX('Channel Terms'!$G$6:$G$105,MATCH(C152,'Channel Terms'!$A$6:$A$105,0))),"")</f>
        <v/>
      </c>
      <c r="W152" s="24">
        <f>IFERROR(IF(A152="","",INDEX('Channel Terms'!$H$6:$H$105,MATCH(C152,'Channel Terms'!$A$6:$A$105,0))),"")</f>
        <v/>
      </c>
      <c r="X152" s="44">
        <f>IFERROR(IF(A152="","",IF(I152="Cancelled",O152,L152+IF(S152="Yes",M152,0)+IF(T152="Yes",N152,0)+IF(I152="No-Show",O152,0))),"")</f>
        <v/>
      </c>
      <c r="Y152" s="44">
        <f>IFERROR(IF(A152="","",IF(I152="Cancelled",X152*R152,X152*Q152)+V152),"")</f>
        <v/>
      </c>
      <c r="Z152" s="44">
        <f>IFERROR(IF(A152="","",P152*U152),"")</f>
        <v/>
      </c>
      <c r="AA152" s="44">
        <f>IFERROR(IF(A152="","",Y152+Z152),"")</f>
        <v/>
      </c>
      <c r="AB152" s="44">
        <f>IFERROR(IF(A152="","",P152-AA152),"")</f>
        <v/>
      </c>
      <c r="AC152" s="46">
        <f>IFERROR(IF(A152="","",G152+W152),"")</f>
        <v/>
      </c>
      <c r="AD152" s="43" t="n"/>
      <c r="AE152" s="42" t="n"/>
      <c r="AF152" s="44">
        <f>IFERROR(IF(OR(A152="",AD152=""),"",AD152-AA152),"")</f>
        <v/>
      </c>
      <c r="AG152" s="45">
        <f>IFERROR(IF(A152="","",AA152/P152),"")</f>
        <v/>
      </c>
      <c r="AH152" s="24">
        <f>IFERROR(IF(A152="","",IF(AE152&lt;&gt;"","Settled",IF(AC152="","Missing Date",IF(AC152&lt;Dashboard!$B$7,"Overdue","Not Yet Due")))),"")</f>
        <v/>
      </c>
      <c r="AI152" s="24">
        <f>IFERROR(IF(A152="","",IF(OR(C152="",D152="",G152&lt;=F152,K152&gt;J152,AND(AD152&lt;&gt;"",AE152=""),AND(AD152="",AE152&lt;&gt;""),AND(AF152&lt;&gt;"",OR(AF152&gt;Dashboard!$B$6,AF152&lt;0-Dashboard!$B$6))),"Review","OK")),"")</f>
        <v/>
      </c>
      <c r="AJ152" s="22" t="n"/>
    </row>
    <row r="153">
      <c r="A153" s="22" t="n"/>
      <c r="B153" s="22" t="n"/>
      <c r="C153" s="22" t="n"/>
      <c r="D153" s="22" t="n"/>
      <c r="E153" s="42" t="n"/>
      <c r="F153" s="42" t="n"/>
      <c r="G153" s="42" t="n"/>
      <c r="H153" s="24">
        <f>IFERROR(IF(A153="","",MAX(0,G153-F153)),"")</f>
        <v/>
      </c>
      <c r="I153" s="22" t="n"/>
      <c r="J153" s="43" t="n"/>
      <c r="K153" s="43" t="n"/>
      <c r="L153" s="44">
        <f>IFERROR(IF(A153="","",MAX(0,J153-K153)),"")</f>
        <v/>
      </c>
      <c r="M153" s="43" t="n"/>
      <c r="N153" s="43" t="n"/>
      <c r="O153" s="43" t="n"/>
      <c r="P153" s="44">
        <f>IFERROR(IF(A153="","",IF(I153="Cancelled",O153+N153,L153+M153+N153+IF(I153="No-Show",O153,0))),"")</f>
        <v/>
      </c>
      <c r="Q153" s="45">
        <f>IFERROR(IF(A153="","",INDEX('Channel Terms'!$B$6:$B$105,MATCH(C153,'Channel Terms'!$A$6:$A$105,0))),"")</f>
        <v/>
      </c>
      <c r="R153" s="45">
        <f>IFERROR(IF(A153="","",INDEX('Channel Terms'!$C$6:$C$105,MATCH(C153,'Channel Terms'!$A$6:$A$105,0))),"")</f>
        <v/>
      </c>
      <c r="S153" s="24">
        <f>IFERROR(IF(A153="","",INDEX('Channel Terms'!$D$6:$D$105,MATCH(C153,'Channel Terms'!$A$6:$A$105,0))),"")</f>
        <v/>
      </c>
      <c r="T153" s="24">
        <f>IFERROR(IF(A153="","",INDEX('Channel Terms'!$E$6:$E$105,MATCH(C153,'Channel Terms'!$A$6:$A$105,0))),"")</f>
        <v/>
      </c>
      <c r="U153" s="45">
        <f>IFERROR(IF(A153="","",INDEX('Channel Terms'!$F$6:$F$105,MATCH(C153,'Channel Terms'!$A$6:$A$105,0))),"")</f>
        <v/>
      </c>
      <c r="V153" s="44">
        <f>IFERROR(IF(A153="","",INDEX('Channel Terms'!$G$6:$G$105,MATCH(C153,'Channel Terms'!$A$6:$A$105,0))),"")</f>
        <v/>
      </c>
      <c r="W153" s="24">
        <f>IFERROR(IF(A153="","",INDEX('Channel Terms'!$H$6:$H$105,MATCH(C153,'Channel Terms'!$A$6:$A$105,0))),"")</f>
        <v/>
      </c>
      <c r="X153" s="44">
        <f>IFERROR(IF(A153="","",IF(I153="Cancelled",O153,L153+IF(S153="Yes",M153,0)+IF(T153="Yes",N153,0)+IF(I153="No-Show",O153,0))),"")</f>
        <v/>
      </c>
      <c r="Y153" s="44">
        <f>IFERROR(IF(A153="","",IF(I153="Cancelled",X153*R153,X153*Q153)+V153),"")</f>
        <v/>
      </c>
      <c r="Z153" s="44">
        <f>IFERROR(IF(A153="","",P153*U153),"")</f>
        <v/>
      </c>
      <c r="AA153" s="44">
        <f>IFERROR(IF(A153="","",Y153+Z153),"")</f>
        <v/>
      </c>
      <c r="AB153" s="44">
        <f>IFERROR(IF(A153="","",P153-AA153),"")</f>
        <v/>
      </c>
      <c r="AC153" s="46">
        <f>IFERROR(IF(A153="","",G153+W153),"")</f>
        <v/>
      </c>
      <c r="AD153" s="43" t="n"/>
      <c r="AE153" s="42" t="n"/>
      <c r="AF153" s="44">
        <f>IFERROR(IF(OR(A153="",AD153=""),"",AD153-AA153),"")</f>
        <v/>
      </c>
      <c r="AG153" s="45">
        <f>IFERROR(IF(A153="","",AA153/P153),"")</f>
        <v/>
      </c>
      <c r="AH153" s="24">
        <f>IFERROR(IF(A153="","",IF(AE153&lt;&gt;"","Settled",IF(AC153="","Missing Date",IF(AC153&lt;Dashboard!$B$7,"Overdue","Not Yet Due")))),"")</f>
        <v/>
      </c>
      <c r="AI153" s="24">
        <f>IFERROR(IF(A153="","",IF(OR(C153="",D153="",G153&lt;=F153,K153&gt;J153,AND(AD153&lt;&gt;"",AE153=""),AND(AD153="",AE153&lt;&gt;""),AND(AF153&lt;&gt;"",OR(AF153&gt;Dashboard!$B$6,AF153&lt;0-Dashboard!$B$6))),"Review","OK")),"")</f>
        <v/>
      </c>
      <c r="AJ153" s="22" t="n"/>
    </row>
    <row r="154">
      <c r="A154" s="22" t="n"/>
      <c r="B154" s="22" t="n"/>
      <c r="C154" s="22" t="n"/>
      <c r="D154" s="22" t="n"/>
      <c r="E154" s="42" t="n"/>
      <c r="F154" s="42" t="n"/>
      <c r="G154" s="42" t="n"/>
      <c r="H154" s="24">
        <f>IFERROR(IF(A154="","",MAX(0,G154-F154)),"")</f>
        <v/>
      </c>
      <c r="I154" s="22" t="n"/>
      <c r="J154" s="43" t="n"/>
      <c r="K154" s="43" t="n"/>
      <c r="L154" s="44">
        <f>IFERROR(IF(A154="","",MAX(0,J154-K154)),"")</f>
        <v/>
      </c>
      <c r="M154" s="43" t="n"/>
      <c r="N154" s="43" t="n"/>
      <c r="O154" s="43" t="n"/>
      <c r="P154" s="44">
        <f>IFERROR(IF(A154="","",IF(I154="Cancelled",O154+N154,L154+M154+N154+IF(I154="No-Show",O154,0))),"")</f>
        <v/>
      </c>
      <c r="Q154" s="45">
        <f>IFERROR(IF(A154="","",INDEX('Channel Terms'!$B$6:$B$105,MATCH(C154,'Channel Terms'!$A$6:$A$105,0))),"")</f>
        <v/>
      </c>
      <c r="R154" s="45">
        <f>IFERROR(IF(A154="","",INDEX('Channel Terms'!$C$6:$C$105,MATCH(C154,'Channel Terms'!$A$6:$A$105,0))),"")</f>
        <v/>
      </c>
      <c r="S154" s="24">
        <f>IFERROR(IF(A154="","",INDEX('Channel Terms'!$D$6:$D$105,MATCH(C154,'Channel Terms'!$A$6:$A$105,0))),"")</f>
        <v/>
      </c>
      <c r="T154" s="24">
        <f>IFERROR(IF(A154="","",INDEX('Channel Terms'!$E$6:$E$105,MATCH(C154,'Channel Terms'!$A$6:$A$105,0))),"")</f>
        <v/>
      </c>
      <c r="U154" s="45">
        <f>IFERROR(IF(A154="","",INDEX('Channel Terms'!$F$6:$F$105,MATCH(C154,'Channel Terms'!$A$6:$A$105,0))),"")</f>
        <v/>
      </c>
      <c r="V154" s="44">
        <f>IFERROR(IF(A154="","",INDEX('Channel Terms'!$G$6:$G$105,MATCH(C154,'Channel Terms'!$A$6:$A$105,0))),"")</f>
        <v/>
      </c>
      <c r="W154" s="24">
        <f>IFERROR(IF(A154="","",INDEX('Channel Terms'!$H$6:$H$105,MATCH(C154,'Channel Terms'!$A$6:$A$105,0))),"")</f>
        <v/>
      </c>
      <c r="X154" s="44">
        <f>IFERROR(IF(A154="","",IF(I154="Cancelled",O154,L154+IF(S154="Yes",M154,0)+IF(T154="Yes",N154,0)+IF(I154="No-Show",O154,0))),"")</f>
        <v/>
      </c>
      <c r="Y154" s="44">
        <f>IFERROR(IF(A154="","",IF(I154="Cancelled",X154*R154,X154*Q154)+V154),"")</f>
        <v/>
      </c>
      <c r="Z154" s="44">
        <f>IFERROR(IF(A154="","",P154*U154),"")</f>
        <v/>
      </c>
      <c r="AA154" s="44">
        <f>IFERROR(IF(A154="","",Y154+Z154),"")</f>
        <v/>
      </c>
      <c r="AB154" s="44">
        <f>IFERROR(IF(A154="","",P154-AA154),"")</f>
        <v/>
      </c>
      <c r="AC154" s="46">
        <f>IFERROR(IF(A154="","",G154+W154),"")</f>
        <v/>
      </c>
      <c r="AD154" s="43" t="n"/>
      <c r="AE154" s="42" t="n"/>
      <c r="AF154" s="44">
        <f>IFERROR(IF(OR(A154="",AD154=""),"",AD154-AA154),"")</f>
        <v/>
      </c>
      <c r="AG154" s="45">
        <f>IFERROR(IF(A154="","",AA154/P154),"")</f>
        <v/>
      </c>
      <c r="AH154" s="24">
        <f>IFERROR(IF(A154="","",IF(AE154&lt;&gt;"","Settled",IF(AC154="","Missing Date",IF(AC154&lt;Dashboard!$B$7,"Overdue","Not Yet Due")))),"")</f>
        <v/>
      </c>
      <c r="AI154" s="24">
        <f>IFERROR(IF(A154="","",IF(OR(C154="",D154="",G154&lt;=F154,K154&gt;J154,AND(AD154&lt;&gt;"",AE154=""),AND(AD154="",AE154&lt;&gt;""),AND(AF154&lt;&gt;"",OR(AF154&gt;Dashboard!$B$6,AF154&lt;0-Dashboard!$B$6))),"Review","OK")),"")</f>
        <v/>
      </c>
      <c r="AJ154" s="22" t="n"/>
    </row>
    <row r="155">
      <c r="A155" s="22" t="n"/>
      <c r="B155" s="22" t="n"/>
      <c r="C155" s="22" t="n"/>
      <c r="D155" s="22" t="n"/>
      <c r="E155" s="42" t="n"/>
      <c r="F155" s="42" t="n"/>
      <c r="G155" s="42" t="n"/>
      <c r="H155" s="24">
        <f>IFERROR(IF(A155="","",MAX(0,G155-F155)),"")</f>
        <v/>
      </c>
      <c r="I155" s="22" t="n"/>
      <c r="J155" s="43" t="n"/>
      <c r="K155" s="43" t="n"/>
      <c r="L155" s="44">
        <f>IFERROR(IF(A155="","",MAX(0,J155-K155)),"")</f>
        <v/>
      </c>
      <c r="M155" s="43" t="n"/>
      <c r="N155" s="43" t="n"/>
      <c r="O155" s="43" t="n"/>
      <c r="P155" s="44">
        <f>IFERROR(IF(A155="","",IF(I155="Cancelled",O155+N155,L155+M155+N155+IF(I155="No-Show",O155,0))),"")</f>
        <v/>
      </c>
      <c r="Q155" s="45">
        <f>IFERROR(IF(A155="","",INDEX('Channel Terms'!$B$6:$B$105,MATCH(C155,'Channel Terms'!$A$6:$A$105,0))),"")</f>
        <v/>
      </c>
      <c r="R155" s="45">
        <f>IFERROR(IF(A155="","",INDEX('Channel Terms'!$C$6:$C$105,MATCH(C155,'Channel Terms'!$A$6:$A$105,0))),"")</f>
        <v/>
      </c>
      <c r="S155" s="24">
        <f>IFERROR(IF(A155="","",INDEX('Channel Terms'!$D$6:$D$105,MATCH(C155,'Channel Terms'!$A$6:$A$105,0))),"")</f>
        <v/>
      </c>
      <c r="T155" s="24">
        <f>IFERROR(IF(A155="","",INDEX('Channel Terms'!$E$6:$E$105,MATCH(C155,'Channel Terms'!$A$6:$A$105,0))),"")</f>
        <v/>
      </c>
      <c r="U155" s="45">
        <f>IFERROR(IF(A155="","",INDEX('Channel Terms'!$F$6:$F$105,MATCH(C155,'Channel Terms'!$A$6:$A$105,0))),"")</f>
        <v/>
      </c>
      <c r="V155" s="44">
        <f>IFERROR(IF(A155="","",INDEX('Channel Terms'!$G$6:$G$105,MATCH(C155,'Channel Terms'!$A$6:$A$105,0))),"")</f>
        <v/>
      </c>
      <c r="W155" s="24">
        <f>IFERROR(IF(A155="","",INDEX('Channel Terms'!$H$6:$H$105,MATCH(C155,'Channel Terms'!$A$6:$A$105,0))),"")</f>
        <v/>
      </c>
      <c r="X155" s="44">
        <f>IFERROR(IF(A155="","",IF(I155="Cancelled",O155,L155+IF(S155="Yes",M155,0)+IF(T155="Yes",N155,0)+IF(I155="No-Show",O155,0))),"")</f>
        <v/>
      </c>
      <c r="Y155" s="44">
        <f>IFERROR(IF(A155="","",IF(I155="Cancelled",X155*R155,X155*Q155)+V155),"")</f>
        <v/>
      </c>
      <c r="Z155" s="44">
        <f>IFERROR(IF(A155="","",P155*U155),"")</f>
        <v/>
      </c>
      <c r="AA155" s="44">
        <f>IFERROR(IF(A155="","",Y155+Z155),"")</f>
        <v/>
      </c>
      <c r="AB155" s="44">
        <f>IFERROR(IF(A155="","",P155-AA155),"")</f>
        <v/>
      </c>
      <c r="AC155" s="46">
        <f>IFERROR(IF(A155="","",G155+W155),"")</f>
        <v/>
      </c>
      <c r="AD155" s="43" t="n"/>
      <c r="AE155" s="42" t="n"/>
      <c r="AF155" s="44">
        <f>IFERROR(IF(OR(A155="",AD155=""),"",AD155-AA155),"")</f>
        <v/>
      </c>
      <c r="AG155" s="45">
        <f>IFERROR(IF(A155="","",AA155/P155),"")</f>
        <v/>
      </c>
      <c r="AH155" s="24">
        <f>IFERROR(IF(A155="","",IF(AE155&lt;&gt;"","Settled",IF(AC155="","Missing Date",IF(AC155&lt;Dashboard!$B$7,"Overdue","Not Yet Due")))),"")</f>
        <v/>
      </c>
      <c r="AI155" s="24">
        <f>IFERROR(IF(A155="","",IF(OR(C155="",D155="",G155&lt;=F155,K155&gt;J155,AND(AD155&lt;&gt;"",AE155=""),AND(AD155="",AE155&lt;&gt;""),AND(AF155&lt;&gt;"",OR(AF155&gt;Dashboard!$B$6,AF155&lt;0-Dashboard!$B$6))),"Review","OK")),"")</f>
        <v/>
      </c>
      <c r="AJ155" s="22" t="n"/>
    </row>
  </sheetData>
  <mergeCells count="2">
    <mergeCell ref="A2:AJ2"/>
    <mergeCell ref="A1:AJ1"/>
  </mergeCells>
  <conditionalFormatting sqref="AI6:AI155">
    <cfRule type="expression" priority="1" dxfId="0" stopIfTrue="1">
      <formula>$AI6="Review"</formula>
    </cfRule>
  </conditionalFormatting>
  <conditionalFormatting sqref="AH6:AH155">
    <cfRule type="expression" priority="2" dxfId="0" stopIfTrue="1">
      <formula>$AH6="Overdue"</formula>
    </cfRule>
    <cfRule type="expression" priority="3" dxfId="1" stopIfTrue="1">
      <formula>$AH6="Settled"</formula>
    </cfRule>
  </conditionalFormatting>
  <dataValidations count="2">
    <dataValidation sqref="C6:C155" showDropDown="0" showInputMessage="0" showErrorMessage="0" allowBlank="0" type="list">
      <formula1>'Channel Terms'!$A$6:$A$105</formula1>
    </dataValidation>
    <dataValidation sqref="I6:I155" showDropDown="0" showInputMessage="0" showErrorMessage="0" allowBlank="0" type="list">
      <formula1>"Upcoming,Stayed,Cancelled,No-Show"</formula1>
    </dataValidation>
  </dataValidations>
  <pageMargins left="0.25" right="0.25" top="0.5" bottom="0.5" header="0.5" footer="0.5"/>
  <pageSetup fitToHeight="0" fitToWidth="1"/>
  <headerFooter>
    <oddHeader/>
    <oddFooter>&amp;CHotel Channel Commission Calculator&amp;RPage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5"/>
  <sheetViews>
    <sheetView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22" customWidth="1" min="3" max="3"/>
    <col width="23" customWidth="1" min="4" max="4"/>
    <col width="20" customWidth="1" min="5" max="5"/>
    <col width="21" customWidth="1" min="6" max="6"/>
    <col width="17" customWidth="1" min="7" max="7"/>
    <col width="22" customWidth="1" min="8" max="8"/>
    <col width="15" customWidth="1" min="9" max="9"/>
    <col width="21" customWidth="1" min="10" max="10"/>
    <col width="20" customWidth="1" min="11" max="11"/>
    <col width="45" customWidth="1" min="12" max="12"/>
    <col hidden="1" width="13" customWidth="1" min="13" max="13"/>
  </cols>
  <sheetData>
    <row r="1">
      <c r="A1" s="1" t="inlineStr">
        <is>
          <t>Channel Commission and Settlement Assumptions</t>
        </is>
      </c>
    </row>
    <row r="2">
      <c r="A2" s="29" t="inlineStr">
        <is>
          <t>Sample rates and policies are illustrative only. Replace them with the property’s current signed channel agreements.</t>
        </is>
      </c>
    </row>
    <row r="5">
      <c r="A5" s="12" t="inlineStr">
        <is>
          <t>Channel</t>
        </is>
      </c>
      <c r="B5" s="12" t="inlineStr">
        <is>
          <t>Room Commission Rate</t>
        </is>
      </c>
      <c r="C5" s="12" t="inlineStr">
        <is>
          <t>Cancellation Commission Rate</t>
        </is>
      </c>
      <c r="D5" s="12" t="inlineStr">
        <is>
          <t>Property Fees Commissionable</t>
        </is>
      </c>
      <c r="E5" s="12" t="inlineStr">
        <is>
          <t>Taxes Commissionable</t>
        </is>
      </c>
      <c r="F5" s="12" t="inlineStr">
        <is>
          <t>Payment Processing Rate</t>
        </is>
      </c>
      <c r="G5" s="12" t="inlineStr">
        <is>
          <t>Flat Booking Fee</t>
        </is>
      </c>
      <c r="H5" s="12" t="inlineStr">
        <is>
          <t>Expected Remittance Days</t>
        </is>
      </c>
      <c r="I5" s="12" t="inlineStr">
        <is>
          <t>Effective Date</t>
        </is>
      </c>
      <c r="J5" s="12" t="inlineStr">
        <is>
          <t>Settlement Method</t>
        </is>
      </c>
      <c r="K5" s="12" t="inlineStr">
        <is>
          <t>Contract Reference</t>
        </is>
      </c>
      <c r="L5" s="12" t="inlineStr">
        <is>
          <t>Notes</t>
        </is>
      </c>
    </row>
    <row r="6">
      <c r="A6" s="22" t="inlineStr">
        <is>
          <t>Direct Website</t>
        </is>
      </c>
      <c r="B6" s="47" t="n">
        <v>0</v>
      </c>
      <c r="C6" s="47" t="n">
        <v>0</v>
      </c>
      <c r="D6" s="22" t="inlineStr">
        <is>
          <t>No</t>
        </is>
      </c>
      <c r="E6" s="22" t="inlineStr">
        <is>
          <t>No</t>
        </is>
      </c>
      <c r="F6" s="47" t="n">
        <v>0.032</v>
      </c>
      <c r="G6" s="43" t="n">
        <v>0</v>
      </c>
      <c r="H6" s="22" t="n">
        <v>2</v>
      </c>
      <c r="I6" s="42" t="n">
        <v>46023</v>
      </c>
      <c r="J6" s="22" t="inlineStr">
        <is>
          <t>Property-Collected</t>
        </is>
      </c>
      <c r="K6" s="22" t="inlineStr">
        <is>
          <t>WEB-2026</t>
        </is>
      </c>
      <c r="L6" s="22" t="inlineStr">
        <is>
          <t>Sample card-processing assumption</t>
        </is>
      </c>
      <c r="M6">
        <f>IFERROR(IF(A6="",0,IF(COUNTIF($A$6:A6,A6)&gt;1,1,0)),0)</f>
        <v/>
      </c>
    </row>
    <row r="7">
      <c r="A7" s="22" t="inlineStr">
        <is>
          <t>Booking.com</t>
        </is>
      </c>
      <c r="B7" s="47" t="n">
        <v>0.15</v>
      </c>
      <c r="C7" s="47" t="n">
        <v>0.15</v>
      </c>
      <c r="D7" s="22" t="inlineStr">
        <is>
          <t>Yes</t>
        </is>
      </c>
      <c r="E7" s="22" t="inlineStr">
        <is>
          <t>No</t>
        </is>
      </c>
      <c r="F7" s="47" t="n">
        <v>0</v>
      </c>
      <c r="G7" s="43" t="n">
        <v>0</v>
      </c>
      <c r="H7" s="22" t="n">
        <v>10</v>
      </c>
      <c r="I7" s="42" t="n">
        <v>46023</v>
      </c>
      <c r="J7" s="22" t="inlineStr">
        <is>
          <t>Channel Invoice</t>
        </is>
      </c>
      <c r="K7" s="22" t="inlineStr">
        <is>
          <t>BDC-2026</t>
        </is>
      </c>
      <c r="L7" s="22" t="inlineStr">
        <is>
          <t>Confirm commissionable fees in the current agreement</t>
        </is>
      </c>
      <c r="M7">
        <f>IFERROR(IF(A7="",0,IF(COUNTIF($A$6:A7,A7)&gt;1,1,0)),0)</f>
        <v/>
      </c>
    </row>
    <row r="8">
      <c r="A8" s="22" t="inlineStr">
        <is>
          <t>Expedia</t>
        </is>
      </c>
      <c r="B8" s="47" t="n">
        <v>0.18</v>
      </c>
      <c r="C8" s="47" t="n">
        <v>0.18</v>
      </c>
      <c r="D8" s="22" t="inlineStr">
        <is>
          <t>Yes</t>
        </is>
      </c>
      <c r="E8" s="22" t="inlineStr">
        <is>
          <t>No</t>
        </is>
      </c>
      <c r="F8" s="47" t="n">
        <v>0</v>
      </c>
      <c r="G8" s="43" t="n">
        <v>0</v>
      </c>
      <c r="H8" s="22" t="n">
        <v>12</v>
      </c>
      <c r="I8" s="42" t="n">
        <v>46023</v>
      </c>
      <c r="J8" s="22" t="inlineStr">
        <is>
          <t>Net Remittance</t>
        </is>
      </c>
      <c r="K8" s="22" t="inlineStr">
        <is>
          <t>EXP-2026</t>
        </is>
      </c>
      <c r="L8" s="22" t="inlineStr">
        <is>
          <t>Illustrative merchant-model assumption</t>
        </is>
      </c>
      <c r="M8">
        <f>IFERROR(IF(A8="",0,IF(COUNTIF($A$6:A8,A8)&gt;1,1,0)),0)</f>
        <v/>
      </c>
    </row>
    <row r="9">
      <c r="A9" s="22" t="inlineStr">
        <is>
          <t>Airbnb</t>
        </is>
      </c>
      <c r="B9" s="47" t="n">
        <v>0.03</v>
      </c>
      <c r="C9" s="47" t="n">
        <v>0.03</v>
      </c>
      <c r="D9" s="22" t="inlineStr">
        <is>
          <t>Yes</t>
        </is>
      </c>
      <c r="E9" s="22" t="inlineStr">
        <is>
          <t>No</t>
        </is>
      </c>
      <c r="F9" s="47" t="n">
        <v>0</v>
      </c>
      <c r="G9" s="43" t="n">
        <v>0</v>
      </c>
      <c r="H9" s="22" t="n">
        <v>1</v>
      </c>
      <c r="I9" s="42" t="n">
        <v>46023</v>
      </c>
      <c r="J9" s="22" t="inlineStr">
        <is>
          <t>Net Remittance</t>
        </is>
      </c>
      <c r="K9" s="22" t="inlineStr">
        <is>
          <t>AIR-2026</t>
        </is>
      </c>
      <c r="L9" s="22" t="inlineStr">
        <is>
          <t>Confirm the property’s actual fee structure</t>
        </is>
      </c>
      <c r="M9">
        <f>IFERROR(IF(A9="",0,IF(COUNTIF($A$6:A9,A9)&gt;1,1,0)),0)</f>
        <v/>
      </c>
    </row>
    <row r="10">
      <c r="A10" s="22" t="inlineStr">
        <is>
          <t>Agoda</t>
        </is>
      </c>
      <c r="B10" s="47" t="n">
        <v>0.16</v>
      </c>
      <c r="C10" s="47" t="n">
        <v>0.16</v>
      </c>
      <c r="D10" s="22" t="inlineStr">
        <is>
          <t>Yes</t>
        </is>
      </c>
      <c r="E10" s="22" t="inlineStr">
        <is>
          <t>No</t>
        </is>
      </c>
      <c r="F10" s="47" t="n">
        <v>0</v>
      </c>
      <c r="G10" s="43" t="n">
        <v>0</v>
      </c>
      <c r="H10" s="22" t="n">
        <v>14</v>
      </c>
      <c r="I10" s="42" t="n">
        <v>46023</v>
      </c>
      <c r="J10" s="22" t="inlineStr">
        <is>
          <t>Net Remittance</t>
        </is>
      </c>
      <c r="K10" s="22" t="inlineStr">
        <is>
          <t>AGD-2026</t>
        </is>
      </c>
      <c r="L10" s="22" t="inlineStr">
        <is>
          <t>Illustrative rate only</t>
        </is>
      </c>
      <c r="M10">
        <f>IFERROR(IF(A10="",0,IF(COUNTIF($A$6:A10,A10)&gt;1,1,0)),0)</f>
        <v/>
      </c>
    </row>
    <row r="11">
      <c r="A11" s="22" t="inlineStr">
        <is>
          <t>HotelTonight</t>
        </is>
      </c>
      <c r="B11" s="47" t="n">
        <v>0.2</v>
      </c>
      <c r="C11" s="47" t="n">
        <v>0.2</v>
      </c>
      <c r="D11" s="22" t="inlineStr">
        <is>
          <t>Yes</t>
        </is>
      </c>
      <c r="E11" s="22" t="inlineStr">
        <is>
          <t>No</t>
        </is>
      </c>
      <c r="F11" s="47" t="n">
        <v>0</v>
      </c>
      <c r="G11" s="43" t="n">
        <v>0</v>
      </c>
      <c r="H11" s="22" t="n">
        <v>10</v>
      </c>
      <c r="I11" s="42" t="n">
        <v>46023</v>
      </c>
      <c r="J11" s="22" t="inlineStr">
        <is>
          <t>Net Remittance</t>
        </is>
      </c>
      <c r="K11" s="22" t="inlineStr">
        <is>
          <t>HT-2026</t>
        </is>
      </c>
      <c r="L11" s="22" t="inlineStr">
        <is>
          <t>Illustrative last-minute channel rate</t>
        </is>
      </c>
      <c r="M11">
        <f>IFERROR(IF(A11="",0,IF(COUNTIF($A$6:A11,A11)&gt;1,1,0)),0)</f>
        <v/>
      </c>
    </row>
    <row r="12">
      <c r="A12" s="22" t="inlineStr">
        <is>
          <t>GDS / Travel Agency</t>
        </is>
      </c>
      <c r="B12" s="47" t="n">
        <v>0.1</v>
      </c>
      <c r="C12" s="47" t="n">
        <v>0.1</v>
      </c>
      <c r="D12" s="22" t="inlineStr">
        <is>
          <t>No</t>
        </is>
      </c>
      <c r="E12" s="22" t="inlineStr">
        <is>
          <t>No</t>
        </is>
      </c>
      <c r="F12" s="47" t="n">
        <v>0</v>
      </c>
      <c r="G12" s="43" t="n">
        <v>0</v>
      </c>
      <c r="H12" s="22" t="n">
        <v>10</v>
      </c>
      <c r="I12" s="42" t="n">
        <v>46023</v>
      </c>
      <c r="J12" s="22" t="inlineStr">
        <is>
          <t>Channel Invoice</t>
        </is>
      </c>
      <c r="K12" s="22" t="inlineStr">
        <is>
          <t>GDS-2026</t>
        </is>
      </c>
      <c r="L12" s="22" t="inlineStr">
        <is>
          <t>Replace with the agency or consortia agreement</t>
        </is>
      </c>
      <c r="M12">
        <f>IFERROR(IF(A12="",0,IF(COUNTIF($A$6:A12,A12)&gt;1,1,0)),0)</f>
        <v/>
      </c>
    </row>
    <row r="13">
      <c r="A13" s="22" t="inlineStr">
        <is>
          <t>Wholesale Tour Operator</t>
        </is>
      </c>
      <c r="B13" s="47" t="n">
        <v>0.22</v>
      </c>
      <c r="C13" s="47" t="n">
        <v>0.22</v>
      </c>
      <c r="D13" s="22" t="inlineStr">
        <is>
          <t>No</t>
        </is>
      </c>
      <c r="E13" s="22" t="inlineStr">
        <is>
          <t>No</t>
        </is>
      </c>
      <c r="F13" s="47" t="n">
        <v>0</v>
      </c>
      <c r="G13" s="43" t="n">
        <v>0</v>
      </c>
      <c r="H13" s="22" t="n">
        <v>21</v>
      </c>
      <c r="I13" s="42" t="n">
        <v>46023</v>
      </c>
      <c r="J13" s="22" t="inlineStr">
        <is>
          <t>Net Remittance</t>
        </is>
      </c>
      <c r="K13" s="22" t="inlineStr">
        <is>
          <t>WTO-2026</t>
        </is>
      </c>
      <c r="L13" s="22" t="inlineStr">
        <is>
          <t>Illustrative wholesale distribution cost</t>
        </is>
      </c>
      <c r="M13">
        <f>IFERROR(IF(A13="",0,IF(COUNTIF($A$6:A13,A13)&gt;1,1,0)),0)</f>
        <v/>
      </c>
    </row>
    <row r="14">
      <c r="A14" s="22" t="n"/>
      <c r="B14" s="47" t="n"/>
      <c r="C14" s="47" t="n"/>
      <c r="D14" s="22" t="n"/>
      <c r="E14" s="22" t="n"/>
      <c r="F14" s="47" t="n"/>
      <c r="G14" s="43" t="n"/>
      <c r="H14" s="22" t="n"/>
      <c r="I14" s="42" t="n"/>
      <c r="J14" s="22" t="n"/>
      <c r="K14" s="22" t="n"/>
      <c r="L14" s="22" t="n"/>
      <c r="M14">
        <f>IFERROR(IF(A14="",0,IF(COUNTIF($A$6:A14,A14)&gt;1,1,0)),0)</f>
        <v/>
      </c>
    </row>
    <row r="15">
      <c r="A15" s="22" t="n"/>
      <c r="B15" s="47" t="n"/>
      <c r="C15" s="47" t="n"/>
      <c r="D15" s="22" t="n"/>
      <c r="E15" s="22" t="n"/>
      <c r="F15" s="47" t="n"/>
      <c r="G15" s="43" t="n"/>
      <c r="H15" s="22" t="n"/>
      <c r="I15" s="42" t="n"/>
      <c r="J15" s="22" t="n"/>
      <c r="K15" s="22" t="n"/>
      <c r="L15" s="22" t="n"/>
      <c r="M15">
        <f>IFERROR(IF(A15="",0,IF(COUNTIF($A$6:A15,A15)&gt;1,1,0)),0)</f>
        <v/>
      </c>
    </row>
    <row r="16">
      <c r="A16" s="22" t="n"/>
      <c r="B16" s="47" t="n"/>
      <c r="C16" s="47" t="n"/>
      <c r="D16" s="22" t="n"/>
      <c r="E16" s="22" t="n"/>
      <c r="F16" s="47" t="n"/>
      <c r="G16" s="43" t="n"/>
      <c r="H16" s="22" t="n"/>
      <c r="I16" s="42" t="n"/>
      <c r="J16" s="22" t="n"/>
      <c r="K16" s="22" t="n"/>
      <c r="L16" s="22" t="n"/>
      <c r="M16">
        <f>IFERROR(IF(A16="",0,IF(COUNTIF($A$6:A16,A16)&gt;1,1,0)),0)</f>
        <v/>
      </c>
    </row>
    <row r="17">
      <c r="A17" s="22" t="n"/>
      <c r="B17" s="47" t="n"/>
      <c r="C17" s="47" t="n"/>
      <c r="D17" s="22" t="n"/>
      <c r="E17" s="22" t="n"/>
      <c r="F17" s="47" t="n"/>
      <c r="G17" s="43" t="n"/>
      <c r="H17" s="22" t="n"/>
      <c r="I17" s="42" t="n"/>
      <c r="J17" s="22" t="n"/>
      <c r="K17" s="22" t="n"/>
      <c r="L17" s="22" t="n"/>
      <c r="M17">
        <f>IFERROR(IF(A17="",0,IF(COUNTIF($A$6:A17,A17)&gt;1,1,0)),0)</f>
        <v/>
      </c>
    </row>
    <row r="18">
      <c r="A18" s="22" t="n"/>
      <c r="B18" s="47" t="n"/>
      <c r="C18" s="47" t="n"/>
      <c r="D18" s="22" t="n"/>
      <c r="E18" s="22" t="n"/>
      <c r="F18" s="47" t="n"/>
      <c r="G18" s="43" t="n"/>
      <c r="H18" s="22" t="n"/>
      <c r="I18" s="42" t="n"/>
      <c r="J18" s="22" t="n"/>
      <c r="K18" s="22" t="n"/>
      <c r="L18" s="22" t="n"/>
      <c r="M18">
        <f>IFERROR(IF(A18="",0,IF(COUNTIF($A$6:A18,A18)&gt;1,1,0)),0)</f>
        <v/>
      </c>
    </row>
    <row r="19">
      <c r="A19" s="22" t="n"/>
      <c r="B19" s="47" t="n"/>
      <c r="C19" s="47" t="n"/>
      <c r="D19" s="22" t="n"/>
      <c r="E19" s="22" t="n"/>
      <c r="F19" s="47" t="n"/>
      <c r="G19" s="43" t="n"/>
      <c r="H19" s="22" t="n"/>
      <c r="I19" s="42" t="n"/>
      <c r="J19" s="22" t="n"/>
      <c r="K19" s="22" t="n"/>
      <c r="L19" s="22" t="n"/>
      <c r="M19">
        <f>IFERROR(IF(A19="",0,IF(COUNTIF($A$6:A19,A19)&gt;1,1,0)),0)</f>
        <v/>
      </c>
    </row>
    <row r="20">
      <c r="A20" s="22" t="n"/>
      <c r="B20" s="47" t="n"/>
      <c r="C20" s="47" t="n"/>
      <c r="D20" s="22" t="n"/>
      <c r="E20" s="22" t="n"/>
      <c r="F20" s="47" t="n"/>
      <c r="G20" s="43" t="n"/>
      <c r="H20" s="22" t="n"/>
      <c r="I20" s="42" t="n"/>
      <c r="J20" s="22" t="n"/>
      <c r="K20" s="22" t="n"/>
      <c r="L20" s="22" t="n"/>
      <c r="M20">
        <f>IFERROR(IF(A20="",0,IF(COUNTIF($A$6:A20,A20)&gt;1,1,0)),0)</f>
        <v/>
      </c>
    </row>
    <row r="21">
      <c r="A21" s="22" t="n"/>
      <c r="B21" s="47" t="n"/>
      <c r="C21" s="47" t="n"/>
      <c r="D21" s="22" t="n"/>
      <c r="E21" s="22" t="n"/>
      <c r="F21" s="47" t="n"/>
      <c r="G21" s="43" t="n"/>
      <c r="H21" s="22" t="n"/>
      <c r="I21" s="42" t="n"/>
      <c r="J21" s="22" t="n"/>
      <c r="K21" s="22" t="n"/>
      <c r="L21" s="22" t="n"/>
      <c r="M21">
        <f>IFERROR(IF(A21="",0,IF(COUNTIF($A$6:A21,A21)&gt;1,1,0)),0)</f>
        <v/>
      </c>
    </row>
    <row r="22">
      <c r="A22" s="22" t="n"/>
      <c r="B22" s="47" t="n"/>
      <c r="C22" s="47" t="n"/>
      <c r="D22" s="22" t="n"/>
      <c r="E22" s="22" t="n"/>
      <c r="F22" s="47" t="n"/>
      <c r="G22" s="43" t="n"/>
      <c r="H22" s="22" t="n"/>
      <c r="I22" s="42" t="n"/>
      <c r="J22" s="22" t="n"/>
      <c r="K22" s="22" t="n"/>
      <c r="L22" s="22" t="n"/>
      <c r="M22">
        <f>IFERROR(IF(A22="",0,IF(COUNTIF($A$6:A22,A22)&gt;1,1,0)),0)</f>
        <v/>
      </c>
    </row>
    <row r="23">
      <c r="A23" s="22" t="n"/>
      <c r="B23" s="47" t="n"/>
      <c r="C23" s="47" t="n"/>
      <c r="D23" s="22" t="n"/>
      <c r="E23" s="22" t="n"/>
      <c r="F23" s="47" t="n"/>
      <c r="G23" s="43" t="n"/>
      <c r="H23" s="22" t="n"/>
      <c r="I23" s="42" t="n"/>
      <c r="J23" s="22" t="n"/>
      <c r="K23" s="22" t="n"/>
      <c r="L23" s="22" t="n"/>
      <c r="M23">
        <f>IFERROR(IF(A23="",0,IF(COUNTIF($A$6:A23,A23)&gt;1,1,0)),0)</f>
        <v/>
      </c>
    </row>
    <row r="24">
      <c r="A24" s="22" t="n"/>
      <c r="B24" s="47" t="n"/>
      <c r="C24" s="47" t="n"/>
      <c r="D24" s="22" t="n"/>
      <c r="E24" s="22" t="n"/>
      <c r="F24" s="47" t="n"/>
      <c r="G24" s="43" t="n"/>
      <c r="H24" s="22" t="n"/>
      <c r="I24" s="42" t="n"/>
      <c r="J24" s="22" t="n"/>
      <c r="K24" s="22" t="n"/>
      <c r="L24" s="22" t="n"/>
      <c r="M24">
        <f>IFERROR(IF(A24="",0,IF(COUNTIF($A$6:A24,A24)&gt;1,1,0)),0)</f>
        <v/>
      </c>
    </row>
    <row r="25">
      <c r="A25" s="22" t="n"/>
      <c r="B25" s="47" t="n"/>
      <c r="C25" s="47" t="n"/>
      <c r="D25" s="22" t="n"/>
      <c r="E25" s="22" t="n"/>
      <c r="F25" s="47" t="n"/>
      <c r="G25" s="43" t="n"/>
      <c r="H25" s="22" t="n"/>
      <c r="I25" s="42" t="n"/>
      <c r="J25" s="22" t="n"/>
      <c r="K25" s="22" t="n"/>
      <c r="L25" s="22" t="n"/>
      <c r="M25">
        <f>IFERROR(IF(A25="",0,IF(COUNTIF($A$6:A25,A25)&gt;1,1,0)),0)</f>
        <v/>
      </c>
    </row>
    <row r="26">
      <c r="A26" s="22" t="n"/>
      <c r="B26" s="47" t="n"/>
      <c r="C26" s="47" t="n"/>
      <c r="D26" s="22" t="n"/>
      <c r="E26" s="22" t="n"/>
      <c r="F26" s="47" t="n"/>
      <c r="G26" s="43" t="n"/>
      <c r="H26" s="22" t="n"/>
      <c r="I26" s="42" t="n"/>
      <c r="J26" s="22" t="n"/>
      <c r="K26" s="22" t="n"/>
      <c r="L26" s="22" t="n"/>
      <c r="M26">
        <f>IFERROR(IF(A26="",0,IF(COUNTIF($A$6:A26,A26)&gt;1,1,0)),0)</f>
        <v/>
      </c>
    </row>
    <row r="27">
      <c r="A27" s="22" t="n"/>
      <c r="B27" s="47" t="n"/>
      <c r="C27" s="47" t="n"/>
      <c r="D27" s="22" t="n"/>
      <c r="E27" s="22" t="n"/>
      <c r="F27" s="47" t="n"/>
      <c r="G27" s="43" t="n"/>
      <c r="H27" s="22" t="n"/>
      <c r="I27" s="42" t="n"/>
      <c r="J27" s="22" t="n"/>
      <c r="K27" s="22" t="n"/>
      <c r="L27" s="22" t="n"/>
      <c r="M27">
        <f>IFERROR(IF(A27="",0,IF(COUNTIF($A$6:A27,A27)&gt;1,1,0)),0)</f>
        <v/>
      </c>
    </row>
    <row r="28">
      <c r="A28" s="22" t="n"/>
      <c r="B28" s="47" t="n"/>
      <c r="C28" s="47" t="n"/>
      <c r="D28" s="22" t="n"/>
      <c r="E28" s="22" t="n"/>
      <c r="F28" s="47" t="n"/>
      <c r="G28" s="43" t="n"/>
      <c r="H28" s="22" t="n"/>
      <c r="I28" s="42" t="n"/>
      <c r="J28" s="22" t="n"/>
      <c r="K28" s="22" t="n"/>
      <c r="L28" s="22" t="n"/>
      <c r="M28">
        <f>IFERROR(IF(A28="",0,IF(COUNTIF($A$6:A28,A28)&gt;1,1,0)),0)</f>
        <v/>
      </c>
    </row>
    <row r="29">
      <c r="A29" s="22" t="n"/>
      <c r="B29" s="47" t="n"/>
      <c r="C29" s="47" t="n"/>
      <c r="D29" s="22" t="n"/>
      <c r="E29" s="22" t="n"/>
      <c r="F29" s="47" t="n"/>
      <c r="G29" s="43" t="n"/>
      <c r="H29" s="22" t="n"/>
      <c r="I29" s="42" t="n"/>
      <c r="J29" s="22" t="n"/>
      <c r="K29" s="22" t="n"/>
      <c r="L29" s="22" t="n"/>
      <c r="M29">
        <f>IFERROR(IF(A29="",0,IF(COUNTIF($A$6:A29,A29)&gt;1,1,0)),0)</f>
        <v/>
      </c>
    </row>
    <row r="30">
      <c r="A30" s="22" t="n"/>
      <c r="B30" s="47" t="n"/>
      <c r="C30" s="47" t="n"/>
      <c r="D30" s="22" t="n"/>
      <c r="E30" s="22" t="n"/>
      <c r="F30" s="47" t="n"/>
      <c r="G30" s="43" t="n"/>
      <c r="H30" s="22" t="n"/>
      <c r="I30" s="42" t="n"/>
      <c r="J30" s="22" t="n"/>
      <c r="K30" s="22" t="n"/>
      <c r="L30" s="22" t="n"/>
      <c r="M30">
        <f>IFERROR(IF(A30="",0,IF(COUNTIF($A$6:A30,A30)&gt;1,1,0)),0)</f>
        <v/>
      </c>
    </row>
    <row r="31">
      <c r="A31" s="22" t="n"/>
      <c r="B31" s="47" t="n"/>
      <c r="C31" s="47" t="n"/>
      <c r="D31" s="22" t="n"/>
      <c r="E31" s="22" t="n"/>
      <c r="F31" s="47" t="n"/>
      <c r="G31" s="43" t="n"/>
      <c r="H31" s="22" t="n"/>
      <c r="I31" s="42" t="n"/>
      <c r="J31" s="22" t="n"/>
      <c r="K31" s="22" t="n"/>
      <c r="L31" s="22" t="n"/>
      <c r="M31">
        <f>IFERROR(IF(A31="",0,IF(COUNTIF($A$6:A31,A31)&gt;1,1,0)),0)</f>
        <v/>
      </c>
    </row>
    <row r="32">
      <c r="A32" s="22" t="n"/>
      <c r="B32" s="47" t="n"/>
      <c r="C32" s="47" t="n"/>
      <c r="D32" s="22" t="n"/>
      <c r="E32" s="22" t="n"/>
      <c r="F32" s="47" t="n"/>
      <c r="G32" s="43" t="n"/>
      <c r="H32" s="22" t="n"/>
      <c r="I32" s="42" t="n"/>
      <c r="J32" s="22" t="n"/>
      <c r="K32" s="22" t="n"/>
      <c r="L32" s="22" t="n"/>
      <c r="M32">
        <f>IFERROR(IF(A32="",0,IF(COUNTIF($A$6:A32,A32)&gt;1,1,0)),0)</f>
        <v/>
      </c>
    </row>
    <row r="33">
      <c r="A33" s="22" t="n"/>
      <c r="B33" s="47" t="n"/>
      <c r="C33" s="47" t="n"/>
      <c r="D33" s="22" t="n"/>
      <c r="E33" s="22" t="n"/>
      <c r="F33" s="47" t="n"/>
      <c r="G33" s="43" t="n"/>
      <c r="H33" s="22" t="n"/>
      <c r="I33" s="42" t="n"/>
      <c r="J33" s="22" t="n"/>
      <c r="K33" s="22" t="n"/>
      <c r="L33" s="22" t="n"/>
      <c r="M33">
        <f>IFERROR(IF(A33="",0,IF(COUNTIF($A$6:A33,A33)&gt;1,1,0)),0)</f>
        <v/>
      </c>
    </row>
    <row r="34">
      <c r="A34" s="22" t="n"/>
      <c r="B34" s="47" t="n"/>
      <c r="C34" s="47" t="n"/>
      <c r="D34" s="22" t="n"/>
      <c r="E34" s="22" t="n"/>
      <c r="F34" s="47" t="n"/>
      <c r="G34" s="43" t="n"/>
      <c r="H34" s="22" t="n"/>
      <c r="I34" s="42" t="n"/>
      <c r="J34" s="22" t="n"/>
      <c r="K34" s="22" t="n"/>
      <c r="L34" s="22" t="n"/>
      <c r="M34">
        <f>IFERROR(IF(A34="",0,IF(COUNTIF($A$6:A34,A34)&gt;1,1,0)),0)</f>
        <v/>
      </c>
    </row>
    <row r="35">
      <c r="A35" s="22" t="n"/>
      <c r="B35" s="47" t="n"/>
      <c r="C35" s="47" t="n"/>
      <c r="D35" s="22" t="n"/>
      <c r="E35" s="22" t="n"/>
      <c r="F35" s="47" t="n"/>
      <c r="G35" s="43" t="n"/>
      <c r="H35" s="22" t="n"/>
      <c r="I35" s="42" t="n"/>
      <c r="J35" s="22" t="n"/>
      <c r="K35" s="22" t="n"/>
      <c r="L35" s="22" t="n"/>
      <c r="M35">
        <f>IFERROR(IF(A35="",0,IF(COUNTIF($A$6:A35,A35)&gt;1,1,0)),0)</f>
        <v/>
      </c>
    </row>
    <row r="36">
      <c r="A36" s="22" t="n"/>
      <c r="B36" s="47" t="n"/>
      <c r="C36" s="47" t="n"/>
      <c r="D36" s="22" t="n"/>
      <c r="E36" s="22" t="n"/>
      <c r="F36" s="47" t="n"/>
      <c r="G36" s="43" t="n"/>
      <c r="H36" s="22" t="n"/>
      <c r="I36" s="42" t="n"/>
      <c r="J36" s="22" t="n"/>
      <c r="K36" s="22" t="n"/>
      <c r="L36" s="22" t="n"/>
      <c r="M36">
        <f>IFERROR(IF(A36="",0,IF(COUNTIF($A$6:A36,A36)&gt;1,1,0)),0)</f>
        <v/>
      </c>
    </row>
    <row r="37">
      <c r="A37" s="22" t="n"/>
      <c r="B37" s="47" t="n"/>
      <c r="C37" s="47" t="n"/>
      <c r="D37" s="22" t="n"/>
      <c r="E37" s="22" t="n"/>
      <c r="F37" s="47" t="n"/>
      <c r="G37" s="43" t="n"/>
      <c r="H37" s="22" t="n"/>
      <c r="I37" s="42" t="n"/>
      <c r="J37" s="22" t="n"/>
      <c r="K37" s="22" t="n"/>
      <c r="L37" s="22" t="n"/>
      <c r="M37">
        <f>IFERROR(IF(A37="",0,IF(COUNTIF($A$6:A37,A37)&gt;1,1,0)),0)</f>
        <v/>
      </c>
    </row>
    <row r="38">
      <c r="A38" s="22" t="n"/>
      <c r="B38" s="47" t="n"/>
      <c r="C38" s="47" t="n"/>
      <c r="D38" s="22" t="n"/>
      <c r="E38" s="22" t="n"/>
      <c r="F38" s="47" t="n"/>
      <c r="G38" s="43" t="n"/>
      <c r="H38" s="22" t="n"/>
      <c r="I38" s="42" t="n"/>
      <c r="J38" s="22" t="n"/>
      <c r="K38" s="22" t="n"/>
      <c r="L38" s="22" t="n"/>
      <c r="M38">
        <f>IFERROR(IF(A38="",0,IF(COUNTIF($A$6:A38,A38)&gt;1,1,0)),0)</f>
        <v/>
      </c>
    </row>
    <row r="39">
      <c r="A39" s="22" t="n"/>
      <c r="B39" s="47" t="n"/>
      <c r="C39" s="47" t="n"/>
      <c r="D39" s="22" t="n"/>
      <c r="E39" s="22" t="n"/>
      <c r="F39" s="47" t="n"/>
      <c r="G39" s="43" t="n"/>
      <c r="H39" s="22" t="n"/>
      <c r="I39" s="42" t="n"/>
      <c r="J39" s="22" t="n"/>
      <c r="K39" s="22" t="n"/>
      <c r="L39" s="22" t="n"/>
      <c r="M39">
        <f>IFERROR(IF(A39="",0,IF(COUNTIF($A$6:A39,A39)&gt;1,1,0)),0)</f>
        <v/>
      </c>
    </row>
    <row r="40">
      <c r="A40" s="22" t="n"/>
      <c r="B40" s="47" t="n"/>
      <c r="C40" s="47" t="n"/>
      <c r="D40" s="22" t="n"/>
      <c r="E40" s="22" t="n"/>
      <c r="F40" s="47" t="n"/>
      <c r="G40" s="43" t="n"/>
      <c r="H40" s="22" t="n"/>
      <c r="I40" s="42" t="n"/>
      <c r="J40" s="22" t="n"/>
      <c r="K40" s="22" t="n"/>
      <c r="L40" s="22" t="n"/>
      <c r="M40">
        <f>IFERROR(IF(A40="",0,IF(COUNTIF($A$6:A40,A40)&gt;1,1,0)),0)</f>
        <v/>
      </c>
    </row>
    <row r="41">
      <c r="A41" s="22" t="n"/>
      <c r="B41" s="47" t="n"/>
      <c r="C41" s="47" t="n"/>
      <c r="D41" s="22" t="n"/>
      <c r="E41" s="22" t="n"/>
      <c r="F41" s="47" t="n"/>
      <c r="G41" s="43" t="n"/>
      <c r="H41" s="22" t="n"/>
      <c r="I41" s="42" t="n"/>
      <c r="J41" s="22" t="n"/>
      <c r="K41" s="22" t="n"/>
      <c r="L41" s="22" t="n"/>
      <c r="M41">
        <f>IFERROR(IF(A41="",0,IF(COUNTIF($A$6:A41,A41)&gt;1,1,0)),0)</f>
        <v/>
      </c>
    </row>
    <row r="42">
      <c r="A42" s="22" t="n"/>
      <c r="B42" s="47" t="n"/>
      <c r="C42" s="47" t="n"/>
      <c r="D42" s="22" t="n"/>
      <c r="E42" s="22" t="n"/>
      <c r="F42" s="47" t="n"/>
      <c r="G42" s="43" t="n"/>
      <c r="H42" s="22" t="n"/>
      <c r="I42" s="42" t="n"/>
      <c r="J42" s="22" t="n"/>
      <c r="K42" s="22" t="n"/>
      <c r="L42" s="22" t="n"/>
      <c r="M42">
        <f>IFERROR(IF(A42="",0,IF(COUNTIF($A$6:A42,A42)&gt;1,1,0)),0)</f>
        <v/>
      </c>
    </row>
    <row r="43">
      <c r="A43" s="22" t="n"/>
      <c r="B43" s="47" t="n"/>
      <c r="C43" s="47" t="n"/>
      <c r="D43" s="22" t="n"/>
      <c r="E43" s="22" t="n"/>
      <c r="F43" s="47" t="n"/>
      <c r="G43" s="43" t="n"/>
      <c r="H43" s="22" t="n"/>
      <c r="I43" s="42" t="n"/>
      <c r="J43" s="22" t="n"/>
      <c r="K43" s="22" t="n"/>
      <c r="L43" s="22" t="n"/>
      <c r="M43">
        <f>IFERROR(IF(A43="",0,IF(COUNTIF($A$6:A43,A43)&gt;1,1,0)),0)</f>
        <v/>
      </c>
    </row>
    <row r="44">
      <c r="A44" s="22" t="n"/>
      <c r="B44" s="47" t="n"/>
      <c r="C44" s="47" t="n"/>
      <c r="D44" s="22" t="n"/>
      <c r="E44" s="22" t="n"/>
      <c r="F44" s="47" t="n"/>
      <c r="G44" s="43" t="n"/>
      <c r="H44" s="22" t="n"/>
      <c r="I44" s="42" t="n"/>
      <c r="J44" s="22" t="n"/>
      <c r="K44" s="22" t="n"/>
      <c r="L44" s="22" t="n"/>
      <c r="M44">
        <f>IFERROR(IF(A44="",0,IF(COUNTIF($A$6:A44,A44)&gt;1,1,0)),0)</f>
        <v/>
      </c>
    </row>
    <row r="45">
      <c r="A45" s="22" t="n"/>
      <c r="B45" s="47" t="n"/>
      <c r="C45" s="47" t="n"/>
      <c r="D45" s="22" t="n"/>
      <c r="E45" s="22" t="n"/>
      <c r="F45" s="47" t="n"/>
      <c r="G45" s="43" t="n"/>
      <c r="H45" s="22" t="n"/>
      <c r="I45" s="42" t="n"/>
      <c r="J45" s="22" t="n"/>
      <c r="K45" s="22" t="n"/>
      <c r="L45" s="22" t="n"/>
      <c r="M45">
        <f>IFERROR(IF(A45="",0,IF(COUNTIF($A$6:A45,A45)&gt;1,1,0)),0)</f>
        <v/>
      </c>
    </row>
    <row r="46">
      <c r="A46" s="22" t="n"/>
      <c r="B46" s="47" t="n"/>
      <c r="C46" s="47" t="n"/>
      <c r="D46" s="22" t="n"/>
      <c r="E46" s="22" t="n"/>
      <c r="F46" s="47" t="n"/>
      <c r="G46" s="43" t="n"/>
      <c r="H46" s="22" t="n"/>
      <c r="I46" s="42" t="n"/>
      <c r="J46" s="22" t="n"/>
      <c r="K46" s="22" t="n"/>
      <c r="L46" s="22" t="n"/>
      <c r="M46">
        <f>IFERROR(IF(A46="",0,IF(COUNTIF($A$6:A46,A46)&gt;1,1,0)),0)</f>
        <v/>
      </c>
    </row>
    <row r="47">
      <c r="A47" s="22" t="n"/>
      <c r="B47" s="47" t="n"/>
      <c r="C47" s="47" t="n"/>
      <c r="D47" s="22" t="n"/>
      <c r="E47" s="22" t="n"/>
      <c r="F47" s="47" t="n"/>
      <c r="G47" s="43" t="n"/>
      <c r="H47" s="22" t="n"/>
      <c r="I47" s="42" t="n"/>
      <c r="J47" s="22" t="n"/>
      <c r="K47" s="22" t="n"/>
      <c r="L47" s="22" t="n"/>
      <c r="M47">
        <f>IFERROR(IF(A47="",0,IF(COUNTIF($A$6:A47,A47)&gt;1,1,0)),0)</f>
        <v/>
      </c>
    </row>
    <row r="48">
      <c r="A48" s="22" t="n"/>
      <c r="B48" s="47" t="n"/>
      <c r="C48" s="47" t="n"/>
      <c r="D48" s="22" t="n"/>
      <c r="E48" s="22" t="n"/>
      <c r="F48" s="47" t="n"/>
      <c r="G48" s="43" t="n"/>
      <c r="H48" s="22" t="n"/>
      <c r="I48" s="42" t="n"/>
      <c r="J48" s="22" t="n"/>
      <c r="K48" s="22" t="n"/>
      <c r="L48" s="22" t="n"/>
      <c r="M48">
        <f>IFERROR(IF(A48="",0,IF(COUNTIF($A$6:A48,A48)&gt;1,1,0)),0)</f>
        <v/>
      </c>
    </row>
    <row r="49">
      <c r="A49" s="22" t="n"/>
      <c r="B49" s="47" t="n"/>
      <c r="C49" s="47" t="n"/>
      <c r="D49" s="22" t="n"/>
      <c r="E49" s="22" t="n"/>
      <c r="F49" s="47" t="n"/>
      <c r="G49" s="43" t="n"/>
      <c r="H49" s="22" t="n"/>
      <c r="I49" s="42" t="n"/>
      <c r="J49" s="22" t="n"/>
      <c r="K49" s="22" t="n"/>
      <c r="L49" s="22" t="n"/>
      <c r="M49">
        <f>IFERROR(IF(A49="",0,IF(COUNTIF($A$6:A49,A49)&gt;1,1,0)),0)</f>
        <v/>
      </c>
    </row>
    <row r="50">
      <c r="A50" s="22" t="n"/>
      <c r="B50" s="47" t="n"/>
      <c r="C50" s="47" t="n"/>
      <c r="D50" s="22" t="n"/>
      <c r="E50" s="22" t="n"/>
      <c r="F50" s="47" t="n"/>
      <c r="G50" s="43" t="n"/>
      <c r="H50" s="22" t="n"/>
      <c r="I50" s="42" t="n"/>
      <c r="J50" s="22" t="n"/>
      <c r="K50" s="22" t="n"/>
      <c r="L50" s="22" t="n"/>
      <c r="M50">
        <f>IFERROR(IF(A50="",0,IF(COUNTIF($A$6:A50,A50)&gt;1,1,0)),0)</f>
        <v/>
      </c>
    </row>
    <row r="51">
      <c r="A51" s="22" t="n"/>
      <c r="B51" s="47" t="n"/>
      <c r="C51" s="47" t="n"/>
      <c r="D51" s="22" t="n"/>
      <c r="E51" s="22" t="n"/>
      <c r="F51" s="47" t="n"/>
      <c r="G51" s="43" t="n"/>
      <c r="H51" s="22" t="n"/>
      <c r="I51" s="42" t="n"/>
      <c r="J51" s="22" t="n"/>
      <c r="K51" s="22" t="n"/>
      <c r="L51" s="22" t="n"/>
      <c r="M51">
        <f>IFERROR(IF(A51="",0,IF(COUNTIF($A$6:A51,A51)&gt;1,1,0)),0)</f>
        <v/>
      </c>
    </row>
    <row r="52">
      <c r="A52" s="22" t="n"/>
      <c r="B52" s="47" t="n"/>
      <c r="C52" s="47" t="n"/>
      <c r="D52" s="22" t="n"/>
      <c r="E52" s="22" t="n"/>
      <c r="F52" s="47" t="n"/>
      <c r="G52" s="43" t="n"/>
      <c r="H52" s="22" t="n"/>
      <c r="I52" s="42" t="n"/>
      <c r="J52" s="22" t="n"/>
      <c r="K52" s="22" t="n"/>
      <c r="L52" s="22" t="n"/>
      <c r="M52">
        <f>IFERROR(IF(A52="",0,IF(COUNTIF($A$6:A52,A52)&gt;1,1,0)),0)</f>
        <v/>
      </c>
    </row>
    <row r="53">
      <c r="A53" s="22" t="n"/>
      <c r="B53" s="47" t="n"/>
      <c r="C53" s="47" t="n"/>
      <c r="D53" s="22" t="n"/>
      <c r="E53" s="22" t="n"/>
      <c r="F53" s="47" t="n"/>
      <c r="G53" s="43" t="n"/>
      <c r="H53" s="22" t="n"/>
      <c r="I53" s="42" t="n"/>
      <c r="J53" s="22" t="n"/>
      <c r="K53" s="22" t="n"/>
      <c r="L53" s="22" t="n"/>
      <c r="M53">
        <f>IFERROR(IF(A53="",0,IF(COUNTIF($A$6:A53,A53)&gt;1,1,0)),0)</f>
        <v/>
      </c>
    </row>
    <row r="54">
      <c r="A54" s="22" t="n"/>
      <c r="B54" s="47" t="n"/>
      <c r="C54" s="47" t="n"/>
      <c r="D54" s="22" t="n"/>
      <c r="E54" s="22" t="n"/>
      <c r="F54" s="47" t="n"/>
      <c r="G54" s="43" t="n"/>
      <c r="H54" s="22" t="n"/>
      <c r="I54" s="42" t="n"/>
      <c r="J54" s="22" t="n"/>
      <c r="K54" s="22" t="n"/>
      <c r="L54" s="22" t="n"/>
      <c r="M54">
        <f>IFERROR(IF(A54="",0,IF(COUNTIF($A$6:A54,A54)&gt;1,1,0)),0)</f>
        <v/>
      </c>
    </row>
    <row r="55">
      <c r="A55" s="22" t="n"/>
      <c r="B55" s="47" t="n"/>
      <c r="C55" s="47" t="n"/>
      <c r="D55" s="22" t="n"/>
      <c r="E55" s="22" t="n"/>
      <c r="F55" s="47" t="n"/>
      <c r="G55" s="43" t="n"/>
      <c r="H55" s="22" t="n"/>
      <c r="I55" s="42" t="n"/>
      <c r="J55" s="22" t="n"/>
      <c r="K55" s="22" t="n"/>
      <c r="L55" s="22" t="n"/>
      <c r="M55">
        <f>IFERROR(IF(A55="",0,IF(COUNTIF($A$6:A55,A55)&gt;1,1,0)),0)</f>
        <v/>
      </c>
    </row>
    <row r="56">
      <c r="A56" s="22" t="n"/>
      <c r="B56" s="47" t="n"/>
      <c r="C56" s="47" t="n"/>
      <c r="D56" s="22" t="n"/>
      <c r="E56" s="22" t="n"/>
      <c r="F56" s="47" t="n"/>
      <c r="G56" s="43" t="n"/>
      <c r="H56" s="22" t="n"/>
      <c r="I56" s="42" t="n"/>
      <c r="J56" s="22" t="n"/>
      <c r="K56" s="22" t="n"/>
      <c r="L56" s="22" t="n"/>
      <c r="M56">
        <f>IFERROR(IF(A56="",0,IF(COUNTIF($A$6:A56,A56)&gt;1,1,0)),0)</f>
        <v/>
      </c>
    </row>
    <row r="57">
      <c r="A57" s="22" t="n"/>
      <c r="B57" s="47" t="n"/>
      <c r="C57" s="47" t="n"/>
      <c r="D57" s="22" t="n"/>
      <c r="E57" s="22" t="n"/>
      <c r="F57" s="47" t="n"/>
      <c r="G57" s="43" t="n"/>
      <c r="H57" s="22" t="n"/>
      <c r="I57" s="42" t="n"/>
      <c r="J57" s="22" t="n"/>
      <c r="K57" s="22" t="n"/>
      <c r="L57" s="22" t="n"/>
      <c r="M57">
        <f>IFERROR(IF(A57="",0,IF(COUNTIF($A$6:A57,A57)&gt;1,1,0)),0)</f>
        <v/>
      </c>
    </row>
    <row r="58">
      <c r="A58" s="22" t="n"/>
      <c r="B58" s="47" t="n"/>
      <c r="C58" s="47" t="n"/>
      <c r="D58" s="22" t="n"/>
      <c r="E58" s="22" t="n"/>
      <c r="F58" s="47" t="n"/>
      <c r="G58" s="43" t="n"/>
      <c r="H58" s="22" t="n"/>
      <c r="I58" s="42" t="n"/>
      <c r="J58" s="22" t="n"/>
      <c r="K58" s="22" t="n"/>
      <c r="L58" s="22" t="n"/>
      <c r="M58">
        <f>IFERROR(IF(A58="",0,IF(COUNTIF($A$6:A58,A58)&gt;1,1,0)),0)</f>
        <v/>
      </c>
    </row>
    <row r="59">
      <c r="A59" s="22" t="n"/>
      <c r="B59" s="47" t="n"/>
      <c r="C59" s="47" t="n"/>
      <c r="D59" s="22" t="n"/>
      <c r="E59" s="22" t="n"/>
      <c r="F59" s="47" t="n"/>
      <c r="G59" s="43" t="n"/>
      <c r="H59" s="22" t="n"/>
      <c r="I59" s="42" t="n"/>
      <c r="J59" s="22" t="n"/>
      <c r="K59" s="22" t="n"/>
      <c r="L59" s="22" t="n"/>
      <c r="M59">
        <f>IFERROR(IF(A59="",0,IF(COUNTIF($A$6:A59,A59)&gt;1,1,0)),0)</f>
        <v/>
      </c>
    </row>
    <row r="60">
      <c r="A60" s="22" t="n"/>
      <c r="B60" s="47" t="n"/>
      <c r="C60" s="47" t="n"/>
      <c r="D60" s="22" t="n"/>
      <c r="E60" s="22" t="n"/>
      <c r="F60" s="47" t="n"/>
      <c r="G60" s="43" t="n"/>
      <c r="H60" s="22" t="n"/>
      <c r="I60" s="42" t="n"/>
      <c r="J60" s="22" t="n"/>
      <c r="K60" s="22" t="n"/>
      <c r="L60" s="22" t="n"/>
      <c r="M60">
        <f>IFERROR(IF(A60="",0,IF(COUNTIF($A$6:A60,A60)&gt;1,1,0)),0)</f>
        <v/>
      </c>
    </row>
    <row r="61">
      <c r="A61" s="22" t="n"/>
      <c r="B61" s="47" t="n"/>
      <c r="C61" s="47" t="n"/>
      <c r="D61" s="22" t="n"/>
      <c r="E61" s="22" t="n"/>
      <c r="F61" s="47" t="n"/>
      <c r="G61" s="43" t="n"/>
      <c r="H61" s="22" t="n"/>
      <c r="I61" s="42" t="n"/>
      <c r="J61" s="22" t="n"/>
      <c r="K61" s="22" t="n"/>
      <c r="L61" s="22" t="n"/>
      <c r="M61">
        <f>IFERROR(IF(A61="",0,IF(COUNTIF($A$6:A61,A61)&gt;1,1,0)),0)</f>
        <v/>
      </c>
    </row>
    <row r="62">
      <c r="A62" s="22" t="n"/>
      <c r="B62" s="47" t="n"/>
      <c r="C62" s="47" t="n"/>
      <c r="D62" s="22" t="n"/>
      <c r="E62" s="22" t="n"/>
      <c r="F62" s="47" t="n"/>
      <c r="G62" s="43" t="n"/>
      <c r="H62" s="22" t="n"/>
      <c r="I62" s="42" t="n"/>
      <c r="J62" s="22" t="n"/>
      <c r="K62" s="22" t="n"/>
      <c r="L62" s="22" t="n"/>
      <c r="M62">
        <f>IFERROR(IF(A62="",0,IF(COUNTIF($A$6:A62,A62)&gt;1,1,0)),0)</f>
        <v/>
      </c>
    </row>
    <row r="63">
      <c r="A63" s="22" t="n"/>
      <c r="B63" s="47" t="n"/>
      <c r="C63" s="47" t="n"/>
      <c r="D63" s="22" t="n"/>
      <c r="E63" s="22" t="n"/>
      <c r="F63" s="47" t="n"/>
      <c r="G63" s="43" t="n"/>
      <c r="H63" s="22" t="n"/>
      <c r="I63" s="42" t="n"/>
      <c r="J63" s="22" t="n"/>
      <c r="K63" s="22" t="n"/>
      <c r="L63" s="22" t="n"/>
      <c r="M63">
        <f>IFERROR(IF(A63="",0,IF(COUNTIF($A$6:A63,A63)&gt;1,1,0)),0)</f>
        <v/>
      </c>
    </row>
    <row r="64">
      <c r="A64" s="22" t="n"/>
      <c r="B64" s="47" t="n"/>
      <c r="C64" s="47" t="n"/>
      <c r="D64" s="22" t="n"/>
      <c r="E64" s="22" t="n"/>
      <c r="F64" s="47" t="n"/>
      <c r="G64" s="43" t="n"/>
      <c r="H64" s="22" t="n"/>
      <c r="I64" s="42" t="n"/>
      <c r="J64" s="22" t="n"/>
      <c r="K64" s="22" t="n"/>
      <c r="L64" s="22" t="n"/>
      <c r="M64">
        <f>IFERROR(IF(A64="",0,IF(COUNTIF($A$6:A64,A64)&gt;1,1,0)),0)</f>
        <v/>
      </c>
    </row>
    <row r="65">
      <c r="A65" s="22" t="n"/>
      <c r="B65" s="47" t="n"/>
      <c r="C65" s="47" t="n"/>
      <c r="D65" s="22" t="n"/>
      <c r="E65" s="22" t="n"/>
      <c r="F65" s="47" t="n"/>
      <c r="G65" s="43" t="n"/>
      <c r="H65" s="22" t="n"/>
      <c r="I65" s="42" t="n"/>
      <c r="J65" s="22" t="n"/>
      <c r="K65" s="22" t="n"/>
      <c r="L65" s="22" t="n"/>
      <c r="M65">
        <f>IFERROR(IF(A65="",0,IF(COUNTIF($A$6:A65,A65)&gt;1,1,0)),0)</f>
        <v/>
      </c>
    </row>
    <row r="66">
      <c r="A66" s="22" t="n"/>
      <c r="B66" s="47" t="n"/>
      <c r="C66" s="47" t="n"/>
      <c r="D66" s="22" t="n"/>
      <c r="E66" s="22" t="n"/>
      <c r="F66" s="47" t="n"/>
      <c r="G66" s="43" t="n"/>
      <c r="H66" s="22" t="n"/>
      <c r="I66" s="42" t="n"/>
      <c r="J66" s="22" t="n"/>
      <c r="K66" s="22" t="n"/>
      <c r="L66" s="22" t="n"/>
      <c r="M66">
        <f>IFERROR(IF(A66="",0,IF(COUNTIF($A$6:A66,A66)&gt;1,1,0)),0)</f>
        <v/>
      </c>
    </row>
    <row r="67">
      <c r="A67" s="22" t="n"/>
      <c r="B67" s="47" t="n"/>
      <c r="C67" s="47" t="n"/>
      <c r="D67" s="22" t="n"/>
      <c r="E67" s="22" t="n"/>
      <c r="F67" s="47" t="n"/>
      <c r="G67" s="43" t="n"/>
      <c r="H67" s="22" t="n"/>
      <c r="I67" s="42" t="n"/>
      <c r="J67" s="22" t="n"/>
      <c r="K67" s="22" t="n"/>
      <c r="L67" s="22" t="n"/>
      <c r="M67">
        <f>IFERROR(IF(A67="",0,IF(COUNTIF($A$6:A67,A67)&gt;1,1,0)),0)</f>
        <v/>
      </c>
    </row>
    <row r="68">
      <c r="A68" s="22" t="n"/>
      <c r="B68" s="47" t="n"/>
      <c r="C68" s="47" t="n"/>
      <c r="D68" s="22" t="n"/>
      <c r="E68" s="22" t="n"/>
      <c r="F68" s="47" t="n"/>
      <c r="G68" s="43" t="n"/>
      <c r="H68" s="22" t="n"/>
      <c r="I68" s="42" t="n"/>
      <c r="J68" s="22" t="n"/>
      <c r="K68" s="22" t="n"/>
      <c r="L68" s="22" t="n"/>
      <c r="M68">
        <f>IFERROR(IF(A68="",0,IF(COUNTIF($A$6:A68,A68)&gt;1,1,0)),0)</f>
        <v/>
      </c>
    </row>
    <row r="69">
      <c r="A69" s="22" t="n"/>
      <c r="B69" s="47" t="n"/>
      <c r="C69" s="47" t="n"/>
      <c r="D69" s="22" t="n"/>
      <c r="E69" s="22" t="n"/>
      <c r="F69" s="47" t="n"/>
      <c r="G69" s="43" t="n"/>
      <c r="H69" s="22" t="n"/>
      <c r="I69" s="42" t="n"/>
      <c r="J69" s="22" t="n"/>
      <c r="K69" s="22" t="n"/>
      <c r="L69" s="22" t="n"/>
      <c r="M69">
        <f>IFERROR(IF(A69="",0,IF(COUNTIF($A$6:A69,A69)&gt;1,1,0)),0)</f>
        <v/>
      </c>
    </row>
    <row r="70">
      <c r="A70" s="22" t="n"/>
      <c r="B70" s="47" t="n"/>
      <c r="C70" s="47" t="n"/>
      <c r="D70" s="22" t="n"/>
      <c r="E70" s="22" t="n"/>
      <c r="F70" s="47" t="n"/>
      <c r="G70" s="43" t="n"/>
      <c r="H70" s="22" t="n"/>
      <c r="I70" s="42" t="n"/>
      <c r="J70" s="22" t="n"/>
      <c r="K70" s="22" t="n"/>
      <c r="L70" s="22" t="n"/>
      <c r="M70">
        <f>IFERROR(IF(A70="",0,IF(COUNTIF($A$6:A70,A70)&gt;1,1,0)),0)</f>
        <v/>
      </c>
    </row>
    <row r="71">
      <c r="A71" s="22" t="n"/>
      <c r="B71" s="47" t="n"/>
      <c r="C71" s="47" t="n"/>
      <c r="D71" s="22" t="n"/>
      <c r="E71" s="22" t="n"/>
      <c r="F71" s="47" t="n"/>
      <c r="G71" s="43" t="n"/>
      <c r="H71" s="22" t="n"/>
      <c r="I71" s="42" t="n"/>
      <c r="J71" s="22" t="n"/>
      <c r="K71" s="22" t="n"/>
      <c r="L71" s="22" t="n"/>
      <c r="M71">
        <f>IFERROR(IF(A71="",0,IF(COUNTIF($A$6:A71,A71)&gt;1,1,0)),0)</f>
        <v/>
      </c>
    </row>
    <row r="72">
      <c r="A72" s="22" t="n"/>
      <c r="B72" s="47" t="n"/>
      <c r="C72" s="47" t="n"/>
      <c r="D72" s="22" t="n"/>
      <c r="E72" s="22" t="n"/>
      <c r="F72" s="47" t="n"/>
      <c r="G72" s="43" t="n"/>
      <c r="H72" s="22" t="n"/>
      <c r="I72" s="42" t="n"/>
      <c r="J72" s="22" t="n"/>
      <c r="K72" s="22" t="n"/>
      <c r="L72" s="22" t="n"/>
      <c r="M72">
        <f>IFERROR(IF(A72="",0,IF(COUNTIF($A$6:A72,A72)&gt;1,1,0)),0)</f>
        <v/>
      </c>
    </row>
    <row r="73">
      <c r="A73" s="22" t="n"/>
      <c r="B73" s="47" t="n"/>
      <c r="C73" s="47" t="n"/>
      <c r="D73" s="22" t="n"/>
      <c r="E73" s="22" t="n"/>
      <c r="F73" s="47" t="n"/>
      <c r="G73" s="43" t="n"/>
      <c r="H73" s="22" t="n"/>
      <c r="I73" s="42" t="n"/>
      <c r="J73" s="22" t="n"/>
      <c r="K73" s="22" t="n"/>
      <c r="L73" s="22" t="n"/>
      <c r="M73">
        <f>IFERROR(IF(A73="",0,IF(COUNTIF($A$6:A73,A73)&gt;1,1,0)),0)</f>
        <v/>
      </c>
    </row>
    <row r="74">
      <c r="A74" s="22" t="n"/>
      <c r="B74" s="47" t="n"/>
      <c r="C74" s="47" t="n"/>
      <c r="D74" s="22" t="n"/>
      <c r="E74" s="22" t="n"/>
      <c r="F74" s="47" t="n"/>
      <c r="G74" s="43" t="n"/>
      <c r="H74" s="22" t="n"/>
      <c r="I74" s="42" t="n"/>
      <c r="J74" s="22" t="n"/>
      <c r="K74" s="22" t="n"/>
      <c r="L74" s="22" t="n"/>
      <c r="M74">
        <f>IFERROR(IF(A74="",0,IF(COUNTIF($A$6:A74,A74)&gt;1,1,0)),0)</f>
        <v/>
      </c>
    </row>
    <row r="75">
      <c r="A75" s="22" t="n"/>
      <c r="B75" s="47" t="n"/>
      <c r="C75" s="47" t="n"/>
      <c r="D75" s="22" t="n"/>
      <c r="E75" s="22" t="n"/>
      <c r="F75" s="47" t="n"/>
      <c r="G75" s="43" t="n"/>
      <c r="H75" s="22" t="n"/>
      <c r="I75" s="42" t="n"/>
      <c r="J75" s="22" t="n"/>
      <c r="K75" s="22" t="n"/>
      <c r="L75" s="22" t="n"/>
      <c r="M75">
        <f>IFERROR(IF(A75="",0,IF(COUNTIF($A$6:A75,A75)&gt;1,1,0)),0)</f>
        <v/>
      </c>
    </row>
    <row r="76">
      <c r="A76" s="22" t="n"/>
      <c r="B76" s="47" t="n"/>
      <c r="C76" s="47" t="n"/>
      <c r="D76" s="22" t="n"/>
      <c r="E76" s="22" t="n"/>
      <c r="F76" s="47" t="n"/>
      <c r="G76" s="43" t="n"/>
      <c r="H76" s="22" t="n"/>
      <c r="I76" s="42" t="n"/>
      <c r="J76" s="22" t="n"/>
      <c r="K76" s="22" t="n"/>
      <c r="L76" s="22" t="n"/>
      <c r="M76">
        <f>IFERROR(IF(A76="",0,IF(COUNTIF($A$6:A76,A76)&gt;1,1,0)),0)</f>
        <v/>
      </c>
    </row>
    <row r="77">
      <c r="A77" s="22" t="n"/>
      <c r="B77" s="47" t="n"/>
      <c r="C77" s="47" t="n"/>
      <c r="D77" s="22" t="n"/>
      <c r="E77" s="22" t="n"/>
      <c r="F77" s="47" t="n"/>
      <c r="G77" s="43" t="n"/>
      <c r="H77" s="22" t="n"/>
      <c r="I77" s="42" t="n"/>
      <c r="J77" s="22" t="n"/>
      <c r="K77" s="22" t="n"/>
      <c r="L77" s="22" t="n"/>
      <c r="M77">
        <f>IFERROR(IF(A77="",0,IF(COUNTIF($A$6:A77,A77)&gt;1,1,0)),0)</f>
        <v/>
      </c>
    </row>
    <row r="78">
      <c r="A78" s="22" t="n"/>
      <c r="B78" s="47" t="n"/>
      <c r="C78" s="47" t="n"/>
      <c r="D78" s="22" t="n"/>
      <c r="E78" s="22" t="n"/>
      <c r="F78" s="47" t="n"/>
      <c r="G78" s="43" t="n"/>
      <c r="H78" s="22" t="n"/>
      <c r="I78" s="42" t="n"/>
      <c r="J78" s="22" t="n"/>
      <c r="K78" s="22" t="n"/>
      <c r="L78" s="22" t="n"/>
      <c r="M78">
        <f>IFERROR(IF(A78="",0,IF(COUNTIF($A$6:A78,A78)&gt;1,1,0)),0)</f>
        <v/>
      </c>
    </row>
    <row r="79">
      <c r="A79" s="22" t="n"/>
      <c r="B79" s="47" t="n"/>
      <c r="C79" s="47" t="n"/>
      <c r="D79" s="22" t="n"/>
      <c r="E79" s="22" t="n"/>
      <c r="F79" s="47" t="n"/>
      <c r="G79" s="43" t="n"/>
      <c r="H79" s="22" t="n"/>
      <c r="I79" s="42" t="n"/>
      <c r="J79" s="22" t="n"/>
      <c r="K79" s="22" t="n"/>
      <c r="L79" s="22" t="n"/>
      <c r="M79">
        <f>IFERROR(IF(A79="",0,IF(COUNTIF($A$6:A79,A79)&gt;1,1,0)),0)</f>
        <v/>
      </c>
    </row>
    <row r="80">
      <c r="A80" s="22" t="n"/>
      <c r="B80" s="47" t="n"/>
      <c r="C80" s="47" t="n"/>
      <c r="D80" s="22" t="n"/>
      <c r="E80" s="22" t="n"/>
      <c r="F80" s="47" t="n"/>
      <c r="G80" s="43" t="n"/>
      <c r="H80" s="22" t="n"/>
      <c r="I80" s="42" t="n"/>
      <c r="J80" s="22" t="n"/>
      <c r="K80" s="22" t="n"/>
      <c r="L80" s="22" t="n"/>
      <c r="M80">
        <f>IFERROR(IF(A80="",0,IF(COUNTIF($A$6:A80,A80)&gt;1,1,0)),0)</f>
        <v/>
      </c>
    </row>
    <row r="81">
      <c r="A81" s="22" t="n"/>
      <c r="B81" s="47" t="n"/>
      <c r="C81" s="47" t="n"/>
      <c r="D81" s="22" t="n"/>
      <c r="E81" s="22" t="n"/>
      <c r="F81" s="47" t="n"/>
      <c r="G81" s="43" t="n"/>
      <c r="H81" s="22" t="n"/>
      <c r="I81" s="42" t="n"/>
      <c r="J81" s="22" t="n"/>
      <c r="K81" s="22" t="n"/>
      <c r="L81" s="22" t="n"/>
      <c r="M81">
        <f>IFERROR(IF(A81="",0,IF(COUNTIF($A$6:A81,A81)&gt;1,1,0)),0)</f>
        <v/>
      </c>
    </row>
    <row r="82">
      <c r="A82" s="22" t="n"/>
      <c r="B82" s="47" t="n"/>
      <c r="C82" s="47" t="n"/>
      <c r="D82" s="22" t="n"/>
      <c r="E82" s="22" t="n"/>
      <c r="F82" s="47" t="n"/>
      <c r="G82" s="43" t="n"/>
      <c r="H82" s="22" t="n"/>
      <c r="I82" s="42" t="n"/>
      <c r="J82" s="22" t="n"/>
      <c r="K82" s="22" t="n"/>
      <c r="L82" s="22" t="n"/>
      <c r="M82">
        <f>IFERROR(IF(A82="",0,IF(COUNTIF($A$6:A82,A82)&gt;1,1,0)),0)</f>
        <v/>
      </c>
    </row>
    <row r="83">
      <c r="A83" s="22" t="n"/>
      <c r="B83" s="47" t="n"/>
      <c r="C83" s="47" t="n"/>
      <c r="D83" s="22" t="n"/>
      <c r="E83" s="22" t="n"/>
      <c r="F83" s="47" t="n"/>
      <c r="G83" s="43" t="n"/>
      <c r="H83" s="22" t="n"/>
      <c r="I83" s="42" t="n"/>
      <c r="J83" s="22" t="n"/>
      <c r="K83" s="22" t="n"/>
      <c r="L83" s="22" t="n"/>
      <c r="M83">
        <f>IFERROR(IF(A83="",0,IF(COUNTIF($A$6:A83,A83)&gt;1,1,0)),0)</f>
        <v/>
      </c>
    </row>
    <row r="84">
      <c r="A84" s="22" t="n"/>
      <c r="B84" s="47" t="n"/>
      <c r="C84" s="47" t="n"/>
      <c r="D84" s="22" t="n"/>
      <c r="E84" s="22" t="n"/>
      <c r="F84" s="47" t="n"/>
      <c r="G84" s="43" t="n"/>
      <c r="H84" s="22" t="n"/>
      <c r="I84" s="42" t="n"/>
      <c r="J84" s="22" t="n"/>
      <c r="K84" s="22" t="n"/>
      <c r="L84" s="22" t="n"/>
      <c r="M84">
        <f>IFERROR(IF(A84="",0,IF(COUNTIF($A$6:A84,A84)&gt;1,1,0)),0)</f>
        <v/>
      </c>
    </row>
    <row r="85">
      <c r="A85" s="22" t="n"/>
      <c r="B85" s="47" t="n"/>
      <c r="C85" s="47" t="n"/>
      <c r="D85" s="22" t="n"/>
      <c r="E85" s="22" t="n"/>
      <c r="F85" s="47" t="n"/>
      <c r="G85" s="43" t="n"/>
      <c r="H85" s="22" t="n"/>
      <c r="I85" s="42" t="n"/>
      <c r="J85" s="22" t="n"/>
      <c r="K85" s="22" t="n"/>
      <c r="L85" s="22" t="n"/>
      <c r="M85">
        <f>IFERROR(IF(A85="",0,IF(COUNTIF($A$6:A85,A85)&gt;1,1,0)),0)</f>
        <v/>
      </c>
    </row>
    <row r="86">
      <c r="A86" s="22" t="n"/>
      <c r="B86" s="47" t="n"/>
      <c r="C86" s="47" t="n"/>
      <c r="D86" s="22" t="n"/>
      <c r="E86" s="22" t="n"/>
      <c r="F86" s="47" t="n"/>
      <c r="G86" s="43" t="n"/>
      <c r="H86" s="22" t="n"/>
      <c r="I86" s="42" t="n"/>
      <c r="J86" s="22" t="n"/>
      <c r="K86" s="22" t="n"/>
      <c r="L86" s="22" t="n"/>
      <c r="M86">
        <f>IFERROR(IF(A86="",0,IF(COUNTIF($A$6:A86,A86)&gt;1,1,0)),0)</f>
        <v/>
      </c>
    </row>
    <row r="87">
      <c r="A87" s="22" t="n"/>
      <c r="B87" s="47" t="n"/>
      <c r="C87" s="47" t="n"/>
      <c r="D87" s="22" t="n"/>
      <c r="E87" s="22" t="n"/>
      <c r="F87" s="47" t="n"/>
      <c r="G87" s="43" t="n"/>
      <c r="H87" s="22" t="n"/>
      <c r="I87" s="42" t="n"/>
      <c r="J87" s="22" t="n"/>
      <c r="K87" s="22" t="n"/>
      <c r="L87" s="22" t="n"/>
      <c r="M87">
        <f>IFERROR(IF(A87="",0,IF(COUNTIF($A$6:A87,A87)&gt;1,1,0)),0)</f>
        <v/>
      </c>
    </row>
    <row r="88">
      <c r="A88" s="22" t="n"/>
      <c r="B88" s="47" t="n"/>
      <c r="C88" s="47" t="n"/>
      <c r="D88" s="22" t="n"/>
      <c r="E88" s="22" t="n"/>
      <c r="F88" s="47" t="n"/>
      <c r="G88" s="43" t="n"/>
      <c r="H88" s="22" t="n"/>
      <c r="I88" s="42" t="n"/>
      <c r="J88" s="22" t="n"/>
      <c r="K88" s="22" t="n"/>
      <c r="L88" s="22" t="n"/>
      <c r="M88">
        <f>IFERROR(IF(A88="",0,IF(COUNTIF($A$6:A88,A88)&gt;1,1,0)),0)</f>
        <v/>
      </c>
    </row>
    <row r="89">
      <c r="A89" s="22" t="n"/>
      <c r="B89" s="47" t="n"/>
      <c r="C89" s="47" t="n"/>
      <c r="D89" s="22" t="n"/>
      <c r="E89" s="22" t="n"/>
      <c r="F89" s="47" t="n"/>
      <c r="G89" s="43" t="n"/>
      <c r="H89" s="22" t="n"/>
      <c r="I89" s="42" t="n"/>
      <c r="J89" s="22" t="n"/>
      <c r="K89" s="22" t="n"/>
      <c r="L89" s="22" t="n"/>
      <c r="M89">
        <f>IFERROR(IF(A89="",0,IF(COUNTIF($A$6:A89,A89)&gt;1,1,0)),0)</f>
        <v/>
      </c>
    </row>
    <row r="90">
      <c r="A90" s="22" t="n"/>
      <c r="B90" s="47" t="n"/>
      <c r="C90" s="47" t="n"/>
      <c r="D90" s="22" t="n"/>
      <c r="E90" s="22" t="n"/>
      <c r="F90" s="47" t="n"/>
      <c r="G90" s="43" t="n"/>
      <c r="H90" s="22" t="n"/>
      <c r="I90" s="42" t="n"/>
      <c r="J90" s="22" t="n"/>
      <c r="K90" s="22" t="n"/>
      <c r="L90" s="22" t="n"/>
      <c r="M90">
        <f>IFERROR(IF(A90="",0,IF(COUNTIF($A$6:A90,A90)&gt;1,1,0)),0)</f>
        <v/>
      </c>
    </row>
    <row r="91">
      <c r="A91" s="22" t="n"/>
      <c r="B91" s="47" t="n"/>
      <c r="C91" s="47" t="n"/>
      <c r="D91" s="22" t="n"/>
      <c r="E91" s="22" t="n"/>
      <c r="F91" s="47" t="n"/>
      <c r="G91" s="43" t="n"/>
      <c r="H91" s="22" t="n"/>
      <c r="I91" s="42" t="n"/>
      <c r="J91" s="22" t="n"/>
      <c r="K91" s="22" t="n"/>
      <c r="L91" s="22" t="n"/>
      <c r="M91">
        <f>IFERROR(IF(A91="",0,IF(COUNTIF($A$6:A91,A91)&gt;1,1,0)),0)</f>
        <v/>
      </c>
    </row>
    <row r="92">
      <c r="A92" s="22" t="n"/>
      <c r="B92" s="47" t="n"/>
      <c r="C92" s="47" t="n"/>
      <c r="D92" s="22" t="n"/>
      <c r="E92" s="22" t="n"/>
      <c r="F92" s="47" t="n"/>
      <c r="G92" s="43" t="n"/>
      <c r="H92" s="22" t="n"/>
      <c r="I92" s="42" t="n"/>
      <c r="J92" s="22" t="n"/>
      <c r="K92" s="22" t="n"/>
      <c r="L92" s="22" t="n"/>
      <c r="M92">
        <f>IFERROR(IF(A92="",0,IF(COUNTIF($A$6:A92,A92)&gt;1,1,0)),0)</f>
        <v/>
      </c>
    </row>
    <row r="93">
      <c r="A93" s="22" t="n"/>
      <c r="B93" s="47" t="n"/>
      <c r="C93" s="47" t="n"/>
      <c r="D93" s="22" t="n"/>
      <c r="E93" s="22" t="n"/>
      <c r="F93" s="47" t="n"/>
      <c r="G93" s="43" t="n"/>
      <c r="H93" s="22" t="n"/>
      <c r="I93" s="42" t="n"/>
      <c r="J93" s="22" t="n"/>
      <c r="K93" s="22" t="n"/>
      <c r="L93" s="22" t="n"/>
      <c r="M93">
        <f>IFERROR(IF(A93="",0,IF(COUNTIF($A$6:A93,A93)&gt;1,1,0)),0)</f>
        <v/>
      </c>
    </row>
    <row r="94">
      <c r="A94" s="22" t="n"/>
      <c r="B94" s="47" t="n"/>
      <c r="C94" s="47" t="n"/>
      <c r="D94" s="22" t="n"/>
      <c r="E94" s="22" t="n"/>
      <c r="F94" s="47" t="n"/>
      <c r="G94" s="43" t="n"/>
      <c r="H94" s="22" t="n"/>
      <c r="I94" s="42" t="n"/>
      <c r="J94" s="22" t="n"/>
      <c r="K94" s="22" t="n"/>
      <c r="L94" s="22" t="n"/>
      <c r="M94">
        <f>IFERROR(IF(A94="",0,IF(COUNTIF($A$6:A94,A94)&gt;1,1,0)),0)</f>
        <v/>
      </c>
    </row>
    <row r="95">
      <c r="A95" s="22" t="n"/>
      <c r="B95" s="47" t="n"/>
      <c r="C95" s="47" t="n"/>
      <c r="D95" s="22" t="n"/>
      <c r="E95" s="22" t="n"/>
      <c r="F95" s="47" t="n"/>
      <c r="G95" s="43" t="n"/>
      <c r="H95" s="22" t="n"/>
      <c r="I95" s="42" t="n"/>
      <c r="J95" s="22" t="n"/>
      <c r="K95" s="22" t="n"/>
      <c r="L95" s="22" t="n"/>
      <c r="M95">
        <f>IFERROR(IF(A95="",0,IF(COUNTIF($A$6:A95,A95)&gt;1,1,0)),0)</f>
        <v/>
      </c>
    </row>
    <row r="96">
      <c r="A96" s="22" t="n"/>
      <c r="B96" s="47" t="n"/>
      <c r="C96" s="47" t="n"/>
      <c r="D96" s="22" t="n"/>
      <c r="E96" s="22" t="n"/>
      <c r="F96" s="47" t="n"/>
      <c r="G96" s="43" t="n"/>
      <c r="H96" s="22" t="n"/>
      <c r="I96" s="42" t="n"/>
      <c r="J96" s="22" t="n"/>
      <c r="K96" s="22" t="n"/>
      <c r="L96" s="22" t="n"/>
      <c r="M96">
        <f>IFERROR(IF(A96="",0,IF(COUNTIF($A$6:A96,A96)&gt;1,1,0)),0)</f>
        <v/>
      </c>
    </row>
    <row r="97">
      <c r="A97" s="22" t="n"/>
      <c r="B97" s="47" t="n"/>
      <c r="C97" s="47" t="n"/>
      <c r="D97" s="22" t="n"/>
      <c r="E97" s="22" t="n"/>
      <c r="F97" s="47" t="n"/>
      <c r="G97" s="43" t="n"/>
      <c r="H97" s="22" t="n"/>
      <c r="I97" s="42" t="n"/>
      <c r="J97" s="22" t="n"/>
      <c r="K97" s="22" t="n"/>
      <c r="L97" s="22" t="n"/>
      <c r="M97">
        <f>IFERROR(IF(A97="",0,IF(COUNTIF($A$6:A97,A97)&gt;1,1,0)),0)</f>
        <v/>
      </c>
    </row>
    <row r="98">
      <c r="A98" s="22" t="n"/>
      <c r="B98" s="47" t="n"/>
      <c r="C98" s="47" t="n"/>
      <c r="D98" s="22" t="n"/>
      <c r="E98" s="22" t="n"/>
      <c r="F98" s="47" t="n"/>
      <c r="G98" s="43" t="n"/>
      <c r="H98" s="22" t="n"/>
      <c r="I98" s="42" t="n"/>
      <c r="J98" s="22" t="n"/>
      <c r="K98" s="22" t="n"/>
      <c r="L98" s="22" t="n"/>
      <c r="M98">
        <f>IFERROR(IF(A98="",0,IF(COUNTIF($A$6:A98,A98)&gt;1,1,0)),0)</f>
        <v/>
      </c>
    </row>
    <row r="99">
      <c r="A99" s="22" t="n"/>
      <c r="B99" s="47" t="n"/>
      <c r="C99" s="47" t="n"/>
      <c r="D99" s="22" t="n"/>
      <c r="E99" s="22" t="n"/>
      <c r="F99" s="47" t="n"/>
      <c r="G99" s="43" t="n"/>
      <c r="H99" s="22" t="n"/>
      <c r="I99" s="42" t="n"/>
      <c r="J99" s="22" t="n"/>
      <c r="K99" s="22" t="n"/>
      <c r="L99" s="22" t="n"/>
      <c r="M99">
        <f>IFERROR(IF(A99="",0,IF(COUNTIF($A$6:A99,A99)&gt;1,1,0)),0)</f>
        <v/>
      </c>
    </row>
    <row r="100">
      <c r="A100" s="22" t="n"/>
      <c r="B100" s="47" t="n"/>
      <c r="C100" s="47" t="n"/>
      <c r="D100" s="22" t="n"/>
      <c r="E100" s="22" t="n"/>
      <c r="F100" s="47" t="n"/>
      <c r="G100" s="43" t="n"/>
      <c r="H100" s="22" t="n"/>
      <c r="I100" s="42" t="n"/>
      <c r="J100" s="22" t="n"/>
      <c r="K100" s="22" t="n"/>
      <c r="L100" s="22" t="n"/>
      <c r="M100">
        <f>IFERROR(IF(A100="",0,IF(COUNTIF($A$6:A100,A100)&gt;1,1,0)),0)</f>
        <v/>
      </c>
    </row>
    <row r="101">
      <c r="A101" s="22" t="n"/>
      <c r="B101" s="47" t="n"/>
      <c r="C101" s="47" t="n"/>
      <c r="D101" s="22" t="n"/>
      <c r="E101" s="22" t="n"/>
      <c r="F101" s="47" t="n"/>
      <c r="G101" s="43" t="n"/>
      <c r="H101" s="22" t="n"/>
      <c r="I101" s="42" t="n"/>
      <c r="J101" s="22" t="n"/>
      <c r="K101" s="22" t="n"/>
      <c r="L101" s="22" t="n"/>
      <c r="M101">
        <f>IFERROR(IF(A101="",0,IF(COUNTIF($A$6:A101,A101)&gt;1,1,0)),0)</f>
        <v/>
      </c>
    </row>
    <row r="102">
      <c r="A102" s="22" t="n"/>
      <c r="B102" s="47" t="n"/>
      <c r="C102" s="47" t="n"/>
      <c r="D102" s="22" t="n"/>
      <c r="E102" s="22" t="n"/>
      <c r="F102" s="47" t="n"/>
      <c r="G102" s="43" t="n"/>
      <c r="H102" s="22" t="n"/>
      <c r="I102" s="42" t="n"/>
      <c r="J102" s="22" t="n"/>
      <c r="K102" s="22" t="n"/>
      <c r="L102" s="22" t="n"/>
      <c r="M102">
        <f>IFERROR(IF(A102="",0,IF(COUNTIF($A$6:A102,A102)&gt;1,1,0)),0)</f>
        <v/>
      </c>
    </row>
    <row r="103">
      <c r="A103" s="22" t="n"/>
      <c r="B103" s="47" t="n"/>
      <c r="C103" s="47" t="n"/>
      <c r="D103" s="22" t="n"/>
      <c r="E103" s="22" t="n"/>
      <c r="F103" s="47" t="n"/>
      <c r="G103" s="43" t="n"/>
      <c r="H103" s="22" t="n"/>
      <c r="I103" s="42" t="n"/>
      <c r="J103" s="22" t="n"/>
      <c r="K103" s="22" t="n"/>
      <c r="L103" s="22" t="n"/>
      <c r="M103">
        <f>IFERROR(IF(A103="",0,IF(COUNTIF($A$6:A103,A103)&gt;1,1,0)),0)</f>
        <v/>
      </c>
    </row>
    <row r="104">
      <c r="A104" s="22" t="n"/>
      <c r="B104" s="47" t="n"/>
      <c r="C104" s="47" t="n"/>
      <c r="D104" s="22" t="n"/>
      <c r="E104" s="22" t="n"/>
      <c r="F104" s="47" t="n"/>
      <c r="G104" s="43" t="n"/>
      <c r="H104" s="22" t="n"/>
      <c r="I104" s="42" t="n"/>
      <c r="J104" s="22" t="n"/>
      <c r="K104" s="22" t="n"/>
      <c r="L104" s="22" t="n"/>
      <c r="M104">
        <f>IFERROR(IF(A104="",0,IF(COUNTIF($A$6:A104,A104)&gt;1,1,0)),0)</f>
        <v/>
      </c>
    </row>
    <row r="105">
      <c r="A105" s="22" t="n"/>
      <c r="B105" s="47" t="n"/>
      <c r="C105" s="47" t="n"/>
      <c r="D105" s="22" t="n"/>
      <c r="E105" s="22" t="n"/>
      <c r="F105" s="47" t="n"/>
      <c r="G105" s="43" t="n"/>
      <c r="H105" s="22" t="n"/>
      <c r="I105" s="42" t="n"/>
      <c r="J105" s="22" t="n"/>
      <c r="K105" s="22" t="n"/>
      <c r="L105" s="22" t="n"/>
      <c r="M105">
        <f>IFERROR(IF(A105="",0,IF(COUNTIF($A$6:A105,A105)&gt;1,1,0)),0)</f>
        <v/>
      </c>
    </row>
  </sheetData>
  <mergeCells count="2">
    <mergeCell ref="A2:L2"/>
    <mergeCell ref="A1:L1"/>
  </mergeCells>
  <pageMargins left="0.25" right="0.25" top="0.5" bottom="0.5" header="0.5" footer="0.5"/>
  <pageSetup fitToHeight="0" fitToWidth="1"/>
  <headerFooter>
    <oddHeader/>
    <oddFooter>&amp;CHotel Channel Commission Calculator&amp;RPage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Hotel Channel Commission Calculator — Instructions</t>
        </is>
      </c>
    </row>
    <row r="3">
      <c r="A3" s="31" t="inlineStr">
        <is>
          <t>Getting Started</t>
        </is>
      </c>
      <c r="B3" s="48" t="n"/>
      <c r="C3" s="48" t="n"/>
      <c r="D3" s="48" t="n"/>
      <c r="E3" s="48" t="n"/>
      <c r="F3" s="48" t="n"/>
      <c r="G3" s="48" t="n"/>
      <c r="H3" s="49" t="n"/>
    </row>
    <row r="4" ht="29" customHeight="1">
      <c r="A4" s="32" t="inlineStr">
        <is>
          <t>1. Review the editable assumptions on Channel Terms.</t>
        </is>
      </c>
      <c r="B4" s="48" t="n"/>
      <c r="C4" s="48" t="n"/>
      <c r="D4" s="48" t="n"/>
      <c r="E4" s="48" t="n"/>
      <c r="F4" s="48" t="n"/>
      <c r="G4" s="48" t="n"/>
      <c r="H4" s="49" t="n"/>
    </row>
    <row r="5" ht="29" customHeight="1">
      <c r="A5" s="33" t="inlineStr">
        <is>
          <t>2. Replace all sample rates and policies with the property’s current agreements.</t>
        </is>
      </c>
      <c r="B5" s="48" t="n"/>
      <c r="C5" s="48" t="n"/>
      <c r="D5" s="48" t="n"/>
      <c r="E5" s="48" t="n"/>
      <c r="F5" s="48" t="n"/>
      <c r="G5" s="48" t="n"/>
      <c r="H5" s="49" t="n"/>
    </row>
    <row r="6" ht="29" customHeight="1">
      <c r="A6" s="32" t="inlineStr">
        <is>
          <t>3. Enter or paste booking records into the pale gold input cells on Booking Commissions.</t>
        </is>
      </c>
      <c r="B6" s="48" t="n"/>
      <c r="C6" s="48" t="n"/>
      <c r="D6" s="48" t="n"/>
      <c r="E6" s="48" t="n"/>
      <c r="F6" s="48" t="n"/>
      <c r="G6" s="48" t="n"/>
      <c r="H6" s="49" t="n"/>
    </row>
    <row r="7" ht="29" customHeight="1">
      <c r="A7" s="33" t="inlineStr">
        <is>
          <t>4. Enter actual channel costs and settlement dates as statements or invoices are reviewed.</t>
        </is>
      </c>
      <c r="B7" s="48" t="n"/>
      <c r="C7" s="48" t="n"/>
      <c r="D7" s="48" t="n"/>
      <c r="E7" s="48" t="n"/>
      <c r="F7" s="48" t="n"/>
      <c r="G7" s="48" t="n"/>
      <c r="H7" s="49" t="n"/>
    </row>
    <row r="8" ht="29" customHeight="1">
      <c r="A8" s="32" t="inlineStr">
        <is>
          <t>5. Use Dashboard filters to analyze a date range or channel.</t>
        </is>
      </c>
      <c r="B8" s="48" t="n"/>
      <c r="C8" s="48" t="n"/>
      <c r="D8" s="48" t="n"/>
      <c r="E8" s="48" t="n"/>
      <c r="F8" s="48" t="n"/>
      <c r="G8" s="48" t="n"/>
      <c r="H8" s="49" t="n"/>
    </row>
    <row r="10">
      <c r="A10" s="31" t="inlineStr">
        <is>
          <t>Revenue Entry Guidance</t>
        </is>
      </c>
      <c r="B10" s="48" t="n"/>
      <c r="C10" s="48" t="n"/>
      <c r="D10" s="48" t="n"/>
      <c r="E10" s="48" t="n"/>
      <c r="F10" s="48" t="n"/>
      <c r="G10" s="48" t="n"/>
      <c r="H10" s="49" t="n"/>
    </row>
    <row r="11" ht="29" customHeight="1">
      <c r="A11" s="33" t="inlineStr">
        <is>
          <t>Enter room revenue before discounts separately from discounts.</t>
        </is>
      </c>
      <c r="B11" s="48" t="n"/>
      <c r="C11" s="48" t="n"/>
      <c r="D11" s="48" t="n"/>
      <c r="E11" s="48" t="n"/>
      <c r="F11" s="48" t="n"/>
      <c r="G11" s="48" t="n"/>
      <c r="H11" s="49" t="n"/>
    </row>
    <row r="12" ht="29" customHeight="1">
      <c r="A12" s="32" t="inlineStr">
        <is>
          <t>Enter property fees and taxes separately.</t>
        </is>
      </c>
      <c r="B12" s="48" t="n"/>
      <c r="C12" s="48" t="n"/>
      <c r="D12" s="48" t="n"/>
      <c r="E12" s="48" t="n"/>
      <c r="F12" s="48" t="n"/>
      <c r="G12" s="48" t="n"/>
      <c r="H12" s="49" t="n"/>
    </row>
    <row r="13" ht="29" customHeight="1">
      <c r="A13" s="33" t="inlineStr">
        <is>
          <t>Use the retained cancellation or no-show fee only for revenue the property actually retains.</t>
        </is>
      </c>
      <c r="B13" s="48" t="n"/>
      <c r="C13" s="48" t="n"/>
      <c r="D13" s="48" t="n"/>
      <c r="E13" s="48" t="n"/>
      <c r="F13" s="48" t="n"/>
      <c r="G13" s="48" t="n"/>
      <c r="H13" s="49" t="n"/>
    </row>
    <row r="14" ht="29" customHeight="1">
      <c r="A14" s="32" t="inlineStr">
        <is>
          <t>Avoid entering the same no-show amount as both room revenue and a no-show fee.</t>
        </is>
      </c>
      <c r="B14" s="48" t="n"/>
      <c r="C14" s="48" t="n"/>
      <c r="D14" s="48" t="n"/>
      <c r="E14" s="48" t="n"/>
      <c r="F14" s="48" t="n"/>
      <c r="G14" s="48" t="n"/>
      <c r="H14" s="49" t="n"/>
    </row>
    <row r="15" ht="29" customHeight="1">
      <c r="A15" s="33" t="inlineStr">
        <is>
          <t>Actual channel cost should represent the charge being reconciled to the calculated expected total.</t>
        </is>
      </c>
      <c r="B15" s="48" t="n"/>
      <c r="C15" s="48" t="n"/>
      <c r="D15" s="48" t="n"/>
      <c r="E15" s="48" t="n"/>
      <c r="F15" s="48" t="n"/>
      <c r="G15" s="48" t="n"/>
      <c r="H15" s="49" t="n"/>
    </row>
    <row r="17">
      <c r="A17" s="31" t="inlineStr">
        <is>
          <t>Calculation Guidance</t>
        </is>
      </c>
      <c r="B17" s="48" t="n"/>
      <c r="C17" s="48" t="n"/>
      <c r="D17" s="48" t="n"/>
      <c r="E17" s="48" t="n"/>
      <c r="F17" s="48" t="n"/>
      <c r="G17" s="48" t="n"/>
      <c r="H17" s="49" t="n"/>
    </row>
    <row r="18" ht="29" customHeight="1">
      <c r="A18" s="32" t="inlineStr">
        <is>
          <t>Commission rules come from the matching channel row on Channel Terms.</t>
        </is>
      </c>
      <c r="B18" s="48" t="n"/>
      <c r="C18" s="48" t="n"/>
      <c r="D18" s="48" t="n"/>
      <c r="E18" s="48" t="n"/>
      <c r="F18" s="48" t="n"/>
      <c r="G18" s="48" t="n"/>
      <c r="H18" s="49" t="n"/>
    </row>
    <row r="19" ht="29" customHeight="1">
      <c r="A19" s="33" t="inlineStr">
        <is>
          <t>Property fees and taxes are included only when the applicable channel setting is Yes.</t>
        </is>
      </c>
      <c r="B19" s="48" t="n"/>
      <c r="C19" s="48" t="n"/>
      <c r="D19" s="48" t="n"/>
      <c r="E19" s="48" t="n"/>
      <c r="F19" s="48" t="n"/>
      <c r="G19" s="48" t="n"/>
      <c r="H19" s="49" t="n"/>
    </row>
    <row r="20" ht="29" customHeight="1">
      <c r="A20" s="32" t="inlineStr">
        <is>
          <t>Payment-processing charges are calculated separately and included in total channel cost.</t>
        </is>
      </c>
      <c r="B20" s="48" t="n"/>
      <c r="C20" s="48" t="n"/>
      <c r="D20" s="48" t="n"/>
      <c r="E20" s="48" t="n"/>
      <c r="F20" s="48" t="n"/>
      <c r="G20" s="48" t="n"/>
      <c r="H20" s="49" t="n"/>
    </row>
    <row r="21" ht="29" customHeight="1">
      <c r="A21" s="33" t="inlineStr">
        <is>
          <t>Expected settlement dates use check-out dates plus remittance-day assumptions.</t>
        </is>
      </c>
      <c r="B21" s="48" t="n"/>
      <c r="C21" s="48" t="n"/>
      <c r="D21" s="48" t="n"/>
      <c r="E21" s="48" t="n"/>
      <c r="F21" s="48" t="n"/>
      <c r="G21" s="48" t="n"/>
      <c r="H21" s="49" t="n"/>
    </row>
    <row r="22" ht="29" customHeight="1">
      <c r="A22" s="32" t="inlineStr">
        <is>
          <t>Variance equals actual channel cost minus expected total channel cost.</t>
        </is>
      </c>
      <c r="B22" s="48" t="n"/>
      <c r="C22" s="48" t="n"/>
      <c r="D22" s="48" t="n"/>
      <c r="E22" s="48" t="n"/>
      <c r="F22" s="48" t="n"/>
      <c r="G22" s="48" t="n"/>
      <c r="H22" s="49" t="n"/>
    </row>
    <row r="23" ht="29" customHeight="1">
      <c r="A23" s="33" t="inlineStr">
        <is>
          <t>A positive variance means the actual charge is higher than expected.</t>
        </is>
      </c>
      <c r="B23" s="48" t="n"/>
      <c r="C23" s="48" t="n"/>
      <c r="D23" s="48" t="n"/>
      <c r="E23" s="48" t="n"/>
      <c r="F23" s="48" t="n"/>
      <c r="G23" s="48" t="n"/>
      <c r="H23" s="49" t="n"/>
    </row>
    <row r="25">
      <c r="A25" s="31" t="inlineStr">
        <is>
          <t>Monthly Reconciliation Workflow</t>
        </is>
      </c>
      <c r="B25" s="48" t="n"/>
      <c r="C25" s="48" t="n"/>
      <c r="D25" s="48" t="n"/>
      <c r="E25" s="48" t="n"/>
      <c r="F25" s="48" t="n"/>
      <c r="G25" s="48" t="n"/>
      <c r="H25" s="49" t="n"/>
    </row>
    <row r="26" ht="29" customHeight="1">
      <c r="A26" s="32" t="inlineStr">
        <is>
          <t>1. Set the dashboard reporting dates and As of Date.</t>
        </is>
      </c>
      <c r="B26" s="48" t="n"/>
      <c r="C26" s="48" t="n"/>
      <c r="D26" s="48" t="n"/>
      <c r="E26" s="48" t="n"/>
      <c r="F26" s="48" t="n"/>
      <c r="G26" s="48" t="n"/>
      <c r="H26" s="49" t="n"/>
    </row>
    <row r="27" ht="29" customHeight="1">
      <c r="A27" s="33" t="inlineStr">
        <is>
          <t>2. Review overdue records.</t>
        </is>
      </c>
      <c r="B27" s="48" t="n"/>
      <c r="C27" s="48" t="n"/>
      <c r="D27" s="48" t="n"/>
      <c r="E27" s="48" t="n"/>
      <c r="F27" s="48" t="n"/>
      <c r="G27" s="48" t="n"/>
      <c r="H27" s="49" t="n"/>
    </row>
    <row r="28" ht="29" customHeight="1">
      <c r="A28" s="32" t="inlineStr">
        <is>
          <t>3. Filter Booking Commissions to Review.</t>
        </is>
      </c>
      <c r="B28" s="48" t="n"/>
      <c r="C28" s="48" t="n"/>
      <c r="D28" s="48" t="n"/>
      <c r="E28" s="48" t="n"/>
      <c r="F28" s="48" t="n"/>
      <c r="G28" s="48" t="n"/>
      <c r="H28" s="49" t="n"/>
    </row>
    <row r="29" ht="29" customHeight="1">
      <c r="A29" s="33" t="inlineStr">
        <is>
          <t>4. Compare expected charges with channel statements or invoices.</t>
        </is>
      </c>
      <c r="B29" s="48" t="n"/>
      <c r="C29" s="48" t="n"/>
      <c r="D29" s="48" t="n"/>
      <c r="E29" s="48" t="n"/>
      <c r="F29" s="48" t="n"/>
      <c r="G29" s="48" t="n"/>
      <c r="H29" s="49" t="n"/>
    </row>
    <row r="30" ht="29" customHeight="1">
      <c r="A30" s="32" t="inlineStr">
        <is>
          <t>5. Add explanatory notes for disputed or corrected records.</t>
        </is>
      </c>
      <c r="B30" s="48" t="n"/>
      <c r="C30" s="48" t="n"/>
      <c r="D30" s="48" t="n"/>
      <c r="E30" s="48" t="n"/>
      <c r="F30" s="48" t="n"/>
      <c r="G30" s="48" t="n"/>
      <c r="H30" s="49" t="n"/>
    </row>
    <row r="31" ht="29" customHeight="1">
      <c r="A31" s="33" t="inlineStr">
        <is>
          <t>6. Update actual costs and settlement dates.</t>
        </is>
      </c>
      <c r="B31" s="48" t="n"/>
      <c r="C31" s="48" t="n"/>
      <c r="D31" s="48" t="n"/>
      <c r="E31" s="48" t="n"/>
      <c r="F31" s="48" t="n"/>
      <c r="G31" s="48" t="n"/>
      <c r="H31" s="49" t="n"/>
    </row>
    <row r="33">
      <c r="A33" s="31" t="inlineStr">
        <is>
          <t>Important Limitations</t>
        </is>
      </c>
      <c r="B33" s="48" t="n"/>
      <c r="C33" s="48" t="n"/>
      <c r="D33" s="48" t="n"/>
      <c r="E33" s="48" t="n"/>
      <c r="F33" s="48" t="n"/>
      <c r="G33" s="48" t="n"/>
      <c r="H33" s="49" t="n"/>
    </row>
    <row r="34" ht="29" customHeight="1">
      <c r="A34" s="32" t="inlineStr">
        <is>
          <t>This workbook does not connect automatically to property or accounting systems.</t>
        </is>
      </c>
      <c r="B34" s="48" t="n"/>
      <c r="C34" s="48" t="n"/>
      <c r="D34" s="48" t="n"/>
      <c r="E34" s="48" t="n"/>
      <c r="F34" s="48" t="n"/>
      <c r="G34" s="48" t="n"/>
      <c r="H34" s="49" t="n"/>
    </row>
    <row r="35" ht="29" customHeight="1">
      <c r="A35" s="33" t="inlineStr">
        <is>
          <t>Data may be entered manually or pasted into the prepared input columns.</t>
        </is>
      </c>
      <c r="B35" s="48" t="n"/>
      <c r="C35" s="48" t="n"/>
      <c r="D35" s="48" t="n"/>
      <c r="E35" s="48" t="n"/>
      <c r="F35" s="48" t="n"/>
      <c r="G35" s="48" t="n"/>
      <c r="H35" s="49" t="n"/>
    </row>
    <row r="36" ht="29" customHeight="1">
      <c r="A36" s="32" t="inlineStr">
        <is>
          <t>Sample channel rates are not contractual terms.</t>
        </is>
      </c>
      <c r="B36" s="48" t="n"/>
      <c r="C36" s="48" t="n"/>
      <c r="D36" s="48" t="n"/>
      <c r="E36" s="48" t="n"/>
      <c r="F36" s="48" t="n"/>
      <c r="G36" s="48" t="n"/>
      <c r="H36" s="49" t="n"/>
    </row>
    <row r="37" ht="29" customHeight="1">
      <c r="A37" s="33" t="inlineStr">
        <is>
          <t>Users must confirm tax treatment and commissionable amounts.</t>
        </is>
      </c>
      <c r="B37" s="48" t="n"/>
      <c r="C37" s="48" t="n"/>
      <c r="D37" s="48" t="n"/>
      <c r="E37" s="48" t="n"/>
      <c r="F37" s="48" t="n"/>
      <c r="G37" s="48" t="n"/>
      <c r="H37" s="49" t="n"/>
    </row>
    <row r="38" ht="29" customHeight="1">
      <c r="A38" s="32" t="inlineStr">
        <is>
          <t>The workbook provides operational calculations and review flags but does not guarantee compliance.</t>
        </is>
      </c>
      <c r="B38" s="48" t="n"/>
      <c r="C38" s="48" t="n"/>
      <c r="D38" s="48" t="n"/>
      <c r="E38" s="48" t="n"/>
      <c r="F38" s="48" t="n"/>
      <c r="G38" s="48" t="n"/>
      <c r="H38" s="49" t="n"/>
    </row>
  </sheetData>
  <mergeCells count="33">
    <mergeCell ref="A30:H30"/>
    <mergeCell ref="A15:H15"/>
    <mergeCell ref="A36:H36"/>
    <mergeCell ref="A11:H11"/>
    <mergeCell ref="A1:H1"/>
    <mergeCell ref="A6:H6"/>
    <mergeCell ref="A7:H7"/>
    <mergeCell ref="A25:H25"/>
    <mergeCell ref="A37:H37"/>
    <mergeCell ref="A27:H27"/>
    <mergeCell ref="A12:H12"/>
    <mergeCell ref="A18:H18"/>
    <mergeCell ref="A3:H3"/>
    <mergeCell ref="A21:H21"/>
    <mergeCell ref="A26:H26"/>
    <mergeCell ref="A33:H33"/>
    <mergeCell ref="A14:H14"/>
    <mergeCell ref="A5:H5"/>
    <mergeCell ref="A23:H23"/>
    <mergeCell ref="A8:H8"/>
    <mergeCell ref="A22:H22"/>
    <mergeCell ref="A17:H17"/>
    <mergeCell ref="A4:H4"/>
    <mergeCell ref="A29:H29"/>
    <mergeCell ref="A35:H35"/>
    <mergeCell ref="A20:H20"/>
    <mergeCell ref="A38:H38"/>
    <mergeCell ref="A10:H10"/>
    <mergeCell ref="A28:H28"/>
    <mergeCell ref="A13:H13"/>
    <mergeCell ref="A19:H19"/>
    <mergeCell ref="A31:H31"/>
    <mergeCell ref="A34:H34"/>
  </mergeCells>
  <pageMargins left="0.25" right="0.25" top="0.5" bottom="0.5" header="0.5" footer="0.5"/>
  <pageSetup fitToHeight="0" fitToWidth="1"/>
  <headerFooter>
    <oddHeader/>
    <oddFooter>&amp;CHotel Channel Commission Calculator&amp;RPage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2026-09-06T15:11:38Z</dcterms:created>
  <dcterms:modified xmlns:dcterms="http://purl.org/dc/terms/" xmlns:xsi="http://www.w3.org/2001/XMLSchema-instance" xsi:type="dcterms:W3CDTF">2026-09-06T15:11:40+00:00Z</dcterms:modified>
</cp:coreProperties>
</file>