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apEx Plan" sheetId="2" state="visible" r:id="rId2"/>
    <sheet xmlns:r="http://schemas.openxmlformats.org/officeDocument/2006/relationships" name="Spend Log" sheetId="3" state="visible" r:id="rId3"/>
    <sheet xmlns:r="http://schemas.openxmlformats.org/officeDocument/2006/relationships" name="Instructions" sheetId="4" state="visible" r:id="rId4"/>
  </sheets>
  <definedNames>
    <definedName name="_xlnm.Print_Area" localSheetId="0">'Dashboard'!$A$1:$R$58</definedName>
    <definedName name="_xlnm.Print_Area" localSheetId="1">'CapEx Plan'!$A$1:$AC$151</definedName>
    <definedName name="_xlnm.Print_Area" localSheetId="2">'Spend Log'!$A$1:$O$201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0.0%"/>
    <numFmt numFmtId="166" formatCode="$#,##0.00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17324D"/>
      <sz val="10"/>
    </font>
    <font>
      <name val="Calibri"/>
      <b val="1"/>
      <color rgb="00FFFFFF"/>
      <sz val="11"/>
    </font>
    <font>
      <name val="Calibri"/>
      <color rgb="00526774"/>
      <sz val="9"/>
    </font>
    <font>
      <name val="Calibri"/>
      <color rgb="00FFFFFF"/>
      <sz val="10"/>
    </font>
    <font>
      <name val="Calibri"/>
      <b val="1"/>
      <color rgb="0017324D"/>
      <sz val="16"/>
    </font>
    <font>
      <name val="Calibri"/>
      <color rgb="00253746"/>
      <sz val="10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FFF1CE"/>
      </patternFill>
    </fill>
    <fill>
      <patternFill patternType="solid">
        <fgColor rgb="00E7EAED"/>
      </patternFill>
    </fill>
    <fill>
      <patternFill patternType="solid">
        <fgColor rgb="002B5D74"/>
      </patternFill>
    </fill>
    <fill>
      <patternFill patternType="solid">
        <fgColor rgb="00DCEAF0"/>
      </patternFill>
    </fill>
    <fill>
      <patternFill patternType="solid">
        <fgColor rgb="00F2F7F8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/>
      <right/>
      <top style="thin">
        <color rgb="00C7D5E0"/>
      </top>
      <bottom/>
      <diagonal/>
    </border>
    <border>
      <left style="thin">
        <color rgb="00C7D5E0"/>
      </left>
      <right/>
      <top/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 style="thin">
        <color rgb="00C7D5E0"/>
      </right>
      <top/>
      <bottom/>
      <diagonal/>
    </border>
    <border>
      <left style="thin">
        <color rgb="00C7D5E0"/>
      </left>
      <right/>
      <top/>
      <bottom style="thin">
        <color rgb="00C7D5E0"/>
      </bottom>
      <diagonal/>
    </border>
    <border>
      <left/>
      <right style="thin">
        <color rgb="00C7D5E0"/>
      </right>
      <top/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/>
      <top/>
      <bottom style="thin">
        <color rgb="00C7D5E0"/>
      </bottom>
      <diagonal/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0" fontId="0" fillId="3" borderId="1" applyProtection="1" pivotButton="0" quotePrefix="0" xfId="0">
      <protection locked="0" hidden="0"/>
    </xf>
    <xf numFmtId="164" fontId="0" fillId="4" borderId="1" pivotButton="0" quotePrefix="0" xfId="0"/>
    <xf numFmtId="0" fontId="3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2" fillId="6" borderId="1" pivotButton="0" quotePrefix="0" xfId="0"/>
    <xf numFmtId="165" fontId="0" fillId="3" borderId="1" applyProtection="1" pivotButton="0" quotePrefix="0" xfId="0">
      <protection locked="0" hidden="0"/>
    </xf>
    <xf numFmtId="166" fontId="0" fillId="3" borderId="1" applyProtection="1" pivotButton="0" quotePrefix="0" xfId="0">
      <protection locked="0" hidden="0"/>
    </xf>
    <xf numFmtId="0" fontId="5" fillId="5" borderId="1" applyAlignment="1" pivotButton="0" quotePrefix="0" xfId="0">
      <alignment horizontal="center" vertical="center"/>
    </xf>
    <xf numFmtId="166" fontId="6" fillId="8" borderId="1" applyAlignment="1" pivotButton="0" quotePrefix="0" xfId="0">
      <alignment horizontal="center" vertical="center"/>
    </xf>
    <xf numFmtId="0" fontId="0" fillId="8" borderId="1" pivotButton="0" quotePrefix="0" xfId="0"/>
    <xf numFmtId="164" fontId="0" fillId="3" borderId="1" applyProtection="1" pivotButton="0" quotePrefix="0" xfId="0">
      <protection locked="0" hidden="0"/>
    </xf>
    <xf numFmtId="165" fontId="6" fillId="8" borderId="1" applyAlignment="1" pivotButton="0" quotePrefix="0" xfId="0">
      <alignment horizontal="center" vertical="center"/>
    </xf>
    <xf numFmtId="1" fontId="6" fillId="8" borderId="1" applyAlignment="1" pivotButton="0" quotePrefix="0" xfId="0">
      <alignment horizontal="center" vertical="center"/>
    </xf>
    <xf numFmtId="1" fontId="0" fillId="3" borderId="1" applyProtection="1" pivotButton="0" quotePrefix="0" xfId="0">
      <protection locked="0" hidden="0"/>
    </xf>
    <xf numFmtId="0" fontId="4" fillId="7" borderId="1" applyAlignment="1" pivotButton="0" quotePrefix="0" xfId="0">
      <alignment horizontal="left" vertical="top" wrapText="1"/>
    </xf>
    <xf numFmtId="0" fontId="0" fillId="7" borderId="1" pivotButton="0" quotePrefix="0" xfId="0"/>
    <xf numFmtId="0" fontId="3" fillId="2" borderId="1" applyAlignment="1" pivotButton="0" quotePrefix="0" xfId="0">
      <alignment horizontal="center" vertical="center"/>
    </xf>
    <xf numFmtId="166" fontId="0" fillId="7" borderId="1" pivotButton="0" quotePrefix="0" xfId="0"/>
    <xf numFmtId="166" fontId="0" fillId="8" borderId="1" pivotButton="0" quotePrefix="0" xfId="0"/>
    <xf numFmtId="0" fontId="3" fillId="2" borderId="0" pivotButton="0" quotePrefix="0" xfId="0"/>
    <xf numFmtId="0" fontId="3" fillId="5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left" vertical="top" wrapText="1"/>
    </xf>
    <xf numFmtId="166" fontId="0" fillId="7" borderId="1" applyAlignment="1" pivotButton="0" quotePrefix="0" xfId="0">
      <alignment horizontal="left" vertical="center"/>
    </xf>
    <xf numFmtId="164" fontId="0" fillId="7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top" wrapText="1"/>
    </xf>
    <xf numFmtId="166" fontId="0" fillId="8" borderId="1" applyAlignment="1" pivotButton="0" quotePrefix="0" xfId="0">
      <alignment horizontal="left" vertical="center"/>
    </xf>
    <xf numFmtId="164" fontId="0" fillId="8" borderId="1" applyAlignment="1" pivotButton="0" quotePrefix="0" xfId="0">
      <alignment horizontal="left" vertical="center"/>
    </xf>
    <xf numFmtId="0" fontId="7" fillId="3" borderId="1" applyAlignment="1" applyProtection="1" pivotButton="0" quotePrefix="0" xfId="0">
      <alignment horizontal="left" vertical="center"/>
      <protection locked="0" hidden="0"/>
    </xf>
    <xf numFmtId="0" fontId="7" fillId="3" borderId="1" applyAlignment="1" applyProtection="1" pivotButton="0" quotePrefix="0" xfId="0">
      <alignment horizontal="left" vertical="top" wrapText="1"/>
      <protection locked="0" hidden="0"/>
    </xf>
    <xf numFmtId="164" fontId="7" fillId="3" borderId="1" applyAlignment="1" applyProtection="1" pivotButton="0" quotePrefix="0" xfId="0">
      <alignment horizontal="left" vertical="center"/>
      <protection locked="0" hidden="0"/>
    </xf>
    <xf numFmtId="166" fontId="7" fillId="3" borderId="1" applyAlignment="1" applyProtection="1" pivotButton="0" quotePrefix="0" xfId="0">
      <alignment horizontal="left" vertical="center"/>
      <protection locked="0" hidden="0"/>
    </xf>
    <xf numFmtId="165" fontId="7" fillId="3" borderId="1" applyAlignment="1" applyProtection="1" pivotButton="0" quotePrefix="0" xfId="0">
      <alignment horizontal="left" vertical="center"/>
      <protection locked="0" hidden="0"/>
    </xf>
    <xf numFmtId="166" fontId="7" fillId="4" borderId="1" applyAlignment="1" pivotButton="0" quotePrefix="0" xfId="0">
      <alignment horizontal="left" vertical="center"/>
    </xf>
    <xf numFmtId="165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top" wrapText="1"/>
    </xf>
    <xf numFmtId="0" fontId="7" fillId="7" borderId="1" applyAlignment="1" applyProtection="1" pivotButton="0" quotePrefix="0" xfId="0">
      <alignment horizontal="left" vertical="center"/>
      <protection locked="0" hidden="0"/>
    </xf>
    <xf numFmtId="0" fontId="7" fillId="7" borderId="1" applyAlignment="1" applyProtection="1" pivotButton="0" quotePrefix="0" xfId="0">
      <alignment horizontal="left" vertical="top" wrapText="1"/>
      <protection locked="0" hidden="0"/>
    </xf>
    <xf numFmtId="164" fontId="7" fillId="7" borderId="1" applyAlignment="1" applyProtection="1" pivotButton="0" quotePrefix="0" xfId="0">
      <alignment horizontal="left" vertical="center"/>
      <protection locked="0" hidden="0"/>
    </xf>
    <xf numFmtId="166" fontId="7" fillId="7" borderId="1" applyAlignment="1" applyProtection="1" pivotButton="0" quotePrefix="0" xfId="0">
      <alignment horizontal="left" vertical="center"/>
      <protection locked="0" hidden="0"/>
    </xf>
    <xf numFmtId="165" fontId="7" fillId="7" borderId="1" applyAlignment="1" applyProtection="1" pivotButton="0" quotePrefix="0" xfId="0">
      <alignment horizontal="left" vertical="center"/>
      <protection locked="0" hidden="0"/>
    </xf>
    <xf numFmtId="0" fontId="7" fillId="8" borderId="1" applyAlignment="1" applyProtection="1" pivotButton="0" quotePrefix="0" xfId="0">
      <alignment horizontal="left" vertical="center"/>
      <protection locked="0" hidden="0"/>
    </xf>
    <xf numFmtId="0" fontId="7" fillId="8" borderId="1" applyAlignment="1" applyProtection="1" pivotButton="0" quotePrefix="0" xfId="0">
      <alignment horizontal="left" vertical="top" wrapText="1"/>
      <protection locked="0" hidden="0"/>
    </xf>
    <xf numFmtId="164" fontId="7" fillId="8" borderId="1" applyAlignment="1" applyProtection="1" pivotButton="0" quotePrefix="0" xfId="0">
      <alignment horizontal="left" vertical="center"/>
      <protection locked="0" hidden="0"/>
    </xf>
    <xf numFmtId="166" fontId="7" fillId="8" borderId="1" applyAlignment="1" applyProtection="1" pivotButton="0" quotePrefix="0" xfId="0">
      <alignment horizontal="left" vertical="center"/>
      <protection locked="0" hidden="0"/>
    </xf>
    <xf numFmtId="165" fontId="7" fillId="8" borderId="1" applyAlignment="1" applyProtection="1" pivotButton="0" quotePrefix="0" xfId="0">
      <alignment horizontal="left" vertical="center"/>
      <protection locked="0" hidden="0"/>
    </xf>
    <xf numFmtId="0" fontId="3" fillId="2" borderId="0" applyAlignment="1" pivotButton="0" quotePrefix="0" xfId="0">
      <alignment horizontal="center" vertical="center"/>
    </xf>
    <xf numFmtId="0" fontId="3" fillId="5" borderId="0" pivotButton="0" quotePrefix="0" xfId="0"/>
    <xf numFmtId="0" fontId="0" fillId="0" borderId="9" pivotButton="0" quotePrefix="0" xfId="0"/>
    <xf numFmtId="0" fontId="0" fillId="0" borderId="8" pivotButton="0" quotePrefix="0" xfId="0"/>
    <xf numFmtId="0" fontId="0" fillId="0" borderId="4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2" pivotButton="0" quotePrefix="0" xfId="0"/>
    <xf numFmtId="0" fontId="0" fillId="0" borderId="10" pivotButton="0" quotePrefix="0" xfId="0"/>
  </cellXfs>
  <cellStyles count="1">
    <cellStyle name="Normal" xfId="0" builtinId="0" hidden="0"/>
  </cellStyles>
  <dxfs count="3">
    <dxf>
      <font>
        <name val="Calibri"/>
        <b val="1"/>
        <color rgb="008B1E1E"/>
        <sz val="10"/>
      </font>
      <fill>
        <patternFill patternType="solid">
          <fgColor rgb="00F8D7DA"/>
        </patternFill>
      </fill>
    </dxf>
    <dxf>
      <fill>
        <patternFill patternType="solid">
          <fgColor rgb="00FCE8C3"/>
        </patternFill>
      </fill>
    </dxf>
    <dxf>
      <font>
        <name val="Calibri"/>
        <b val="1"/>
        <color rgb="00147D64"/>
        <sz val="10"/>
      </font>
      <fill>
        <patternFill patternType="solid">
          <fgColor rgb="00D9ED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Approved Budget vs. Forecast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'Dashboard'!$A$14:$A$21</f>
            </numRef>
          </cat>
          <val>
            <numRef>
              <f>'Dashboard'!$B$14:$B$21</f>
            </numRef>
          </val>
        </ser>
        <ser>
          <idx val="1"/>
          <order val="1"/>
          <tx>
            <strRef>
              <f>'Dashboard'!E13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'Dashboard'!$A$14:$A$21</f>
            </numRef>
          </cat>
          <val>
            <numRef>
              <f>'Dashboard'!$E$14:$E$21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USD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Projects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'Dashboard'!I13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'Dashboard'!$H$14:$H$19</f>
            </numRef>
          </cat>
          <val>
            <numRef>
              <f>'Dashboard'!$I$14:$I$19</f>
            </numRef>
          </val>
        </ser>
        <dLbls>
          <showVal val="1"/>
          <showCatName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12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28</row>
      <rowOff>0</rowOff>
    </from>
    <ext cx="34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apEx" displayName="tblCapEx" ref="A1:AC151" headerRowCount="1">
  <autoFilter ref="A1:AC151"/>
  <tableColumns count="29">
    <tableColumn id="1" name="Project ID"/>
    <tableColumn id="2" name="Project Name"/>
    <tableColumn id="3" name="Capital Category"/>
    <tableColumn id="4" name="Property Area"/>
    <tableColumn id="5" name="Project Description"/>
    <tableColumn id="6" name="Business Justification"/>
    <tableColumn id="7" name="Priority"/>
    <tableColumn id="8" name="Project Owner"/>
    <tableColumn id="9" name="Funding Source"/>
    <tableColumn id="10" name="Approval Status"/>
    <tableColumn id="11" name="Approval Date"/>
    <tableColumn id="12" name="Planned Start Date"/>
    <tableColumn id="13" name="Target Completion Date"/>
    <tableColumn id="14" name="Actual Completion Date"/>
    <tableColumn id="15" name="Original Estimate"/>
    <tableColumn id="16" name="Project Contingency Rate"/>
    <tableColumn id="17" name="Planning Estimate"/>
    <tableColumn id="18" name="Approved Budget"/>
    <tableColumn id="19" name="Actual Spend"/>
    <tableColumn id="20" name="Open Commitments"/>
    <tableColumn id="21" name="Estimate to Complete"/>
    <tableColumn id="22" name="Forecast at Completion"/>
    <tableColumn id="23" name="Forecast Variance"/>
    <tableColumn id="24" name="Budget Utilization"/>
    <tableColumn id="25" name="Project Status"/>
    <tableColumn id="26" name="Capitalization Review"/>
    <tableColumn id="27" name="Attention Flag"/>
    <tableColumn id="28" name="Attention Reason"/>
    <tableColumn id="29" name="Management Note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tblSpend" displayName="tblSpend" ref="A1:O201" headerRowCount="1">
  <autoFilter ref="A1:O201"/>
  <tableColumns count="15">
    <tableColumn id="1" name="Transaction ID"/>
    <tableColumn id="2" name="Project ID"/>
    <tableColumn id="3" name="Project Name"/>
    <tableColumn id="4" name="Capital Category"/>
    <tableColumn id="5" name="Transaction Date"/>
    <tableColumn id="6" name="Vendor"/>
    <tableColumn id="7" name="Document Number"/>
    <tableColumn id="8" name="Transaction Type"/>
    <tableColumn id="9" name="Cost Description"/>
    <tableColumn id="10" name="Amount"/>
    <tableColumn id="11" name="Commitment Status"/>
    <tableColumn id="12" name="Payment Status"/>
    <tableColumn id="13" name="Funding Source"/>
    <tableColumn id="14" name="Entered By"/>
    <tableColumn id="15" name="Review Notes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93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8" customWidth="1" min="3" max="3"/>
    <col width="17" customWidth="1" min="4" max="4"/>
    <col width="19" customWidth="1" min="5" max="5"/>
    <col width="18" customWidth="1" min="6" max="6"/>
    <col width="18" customWidth="1" min="7" max="7"/>
    <col width="18" customWidth="1" min="8" max="8"/>
    <col width="14" customWidth="1" min="9" max="9"/>
    <col width="34" customWidth="1" min="10" max="10"/>
    <col width="18" customWidth="1" min="11" max="11"/>
    <col width="18" customWidth="1" min="12" max="12"/>
    <col hidden="1" width="13" customWidth="1" min="13" max="13"/>
  </cols>
  <sheetData>
    <row r="1" ht="28" customHeight="1">
      <c r="A1" s="1" t="inlineStr">
        <is>
          <t>Hotel Capital Expenditure Budget</t>
        </is>
      </c>
      <c r="B1" s="54" t="n"/>
      <c r="C1" s="54" t="n"/>
      <c r="D1" s="54" t="n"/>
      <c r="E1" s="54" t="n"/>
      <c r="F1" s="54" t="n"/>
      <c r="G1" s="54" t="n"/>
      <c r="H1" s="55" t="n"/>
    </row>
    <row r="2">
      <c r="A2" s="3" t="inlineStr">
        <is>
          <t>Property Name</t>
        </is>
      </c>
      <c r="B2" s="4" t="inlineStr">
        <is>
          <t>Harbor View Hotel</t>
        </is>
      </c>
      <c r="D2" s="3" t="inlineStr">
        <is>
          <t>Budget Year</t>
        </is>
      </c>
      <c r="E2" s="4" t="n">
        <v>2026</v>
      </c>
      <c r="G2" s="3" t="inlineStr">
        <is>
          <t>As of Date</t>
        </is>
      </c>
      <c r="H2" s="5">
        <f>IFERROR(TODAY(),"")</f>
        <v/>
      </c>
      <c r="J2" s="6" t="inlineStr">
        <is>
          <t>Planning Assumptions</t>
        </is>
      </c>
      <c r="K2" s="54" t="n"/>
      <c r="L2" s="55" t="n"/>
    </row>
    <row r="3">
      <c r="J3" s="8" t="inlineStr">
        <is>
          <t>Default Contingency Rate</t>
        </is>
      </c>
      <c r="K3" s="9" t="n">
        <v>0.1</v>
      </c>
    </row>
    <row r="4">
      <c r="J4" s="8" t="inlineStr">
        <is>
          <t>Internal Capitalization Threshold</t>
        </is>
      </c>
      <c r="K4" s="10" t="n">
        <v>5000</v>
      </c>
    </row>
    <row r="5">
      <c r="A5" s="11" t="inlineStr">
        <is>
          <t>Approved Budget</t>
        </is>
      </c>
      <c r="B5" s="55" t="n"/>
      <c r="C5" s="11" t="inlineStr">
        <is>
          <t>Actual Spend</t>
        </is>
      </c>
      <c r="D5" s="55" t="n"/>
      <c r="E5" s="11" t="inlineStr">
        <is>
          <t>Open Commitments</t>
        </is>
      </c>
      <c r="F5" s="55" t="n"/>
      <c r="G5" s="11" t="inlineStr">
        <is>
          <t>Forecast at Completion</t>
        </is>
      </c>
      <c r="H5" s="55" t="n"/>
      <c r="J5" s="8" t="inlineStr">
        <is>
          <t>Management Review Threshold</t>
        </is>
      </c>
      <c r="K5" s="10" t="n">
        <v>50000</v>
      </c>
    </row>
    <row r="6">
      <c r="A6" s="12">
        <f>IFERROR(SUMIFS('CapEx Plan'!$R$2:$R$151,'CapEx Plan'!$J$2:$J$151,"Approved"),0)</f>
        <v/>
      </c>
      <c r="B6" s="56" t="n"/>
      <c r="C6" s="12">
        <f>IFERROR(SUM('CapEx Plan'!$S$2:$S$151),0)</f>
        <v/>
      </c>
      <c r="D6" s="56" t="n"/>
      <c r="E6" s="12">
        <f>IFERROR(SUM('CapEx Plan'!$T$2:$T$151),0)</f>
        <v/>
      </c>
      <c r="F6" s="56" t="n"/>
      <c r="G6" s="12">
        <f>IFERROR(SUM('CapEx Plan'!$V$2:$V$151),0)</f>
        <v/>
      </c>
      <c r="H6" s="56" t="n"/>
      <c r="J6" s="8" t="inlineStr">
        <is>
          <t>Budget Warning Percentage</t>
        </is>
      </c>
      <c r="K6" s="9" t="n">
        <v>0.9</v>
      </c>
    </row>
    <row r="7">
      <c r="A7" s="57" t="n"/>
      <c r="B7" s="58" t="n"/>
      <c r="C7" s="57" t="n"/>
      <c r="D7" s="58" t="n"/>
      <c r="E7" s="57" t="n"/>
      <c r="F7" s="58" t="n"/>
      <c r="G7" s="57" t="n"/>
      <c r="H7" s="58" t="n"/>
      <c r="J7" s="8" t="inlineStr">
        <is>
          <t>Fiscal Year Start</t>
        </is>
      </c>
      <c r="K7" s="14" t="n">
        <v>46023</v>
      </c>
    </row>
    <row r="8">
      <c r="A8" s="11" t="inlineStr">
        <is>
          <t>Forecast Variance</t>
        </is>
      </c>
      <c r="B8" s="55" t="n"/>
      <c r="C8" s="11" t="inlineStr">
        <is>
          <t>Budget Utilization</t>
        </is>
      </c>
      <c r="D8" s="55" t="n"/>
      <c r="E8" s="11" t="inlineStr">
        <is>
          <t>Projects Requiring Attention</t>
        </is>
      </c>
      <c r="F8" s="55" t="n"/>
      <c r="G8" s="11" t="inlineStr">
        <is>
          <t>Pending Approval</t>
        </is>
      </c>
      <c r="H8" s="55" t="n"/>
      <c r="J8" s="8" t="inlineStr">
        <is>
          <t>Fiscal Year End</t>
        </is>
      </c>
      <c r="K8" s="14" t="n">
        <v>46387</v>
      </c>
    </row>
    <row r="9">
      <c r="A9" s="12">
        <f>IFERROR(SUMIFS('CapEx Plan'!$R$2:$R$151,'CapEx Plan'!$J$2:$J$151,"Approved")-SUMIFS('CapEx Plan'!$V$2:$V$151,'CapEx Plan'!$J$2:$J$151,"Approved"),0)</f>
        <v/>
      </c>
      <c r="B9" s="56" t="n"/>
      <c r="C9" s="15">
        <f>IFERROR((SUM('CapEx Plan'!$S$2:$S$151)+SUM('CapEx Plan'!$T$2:$T$151))/SUMIFS('CapEx Plan'!$R$2:$R$151,'CapEx Plan'!$J$2:$J$151,"Approved"),0)</f>
        <v/>
      </c>
      <c r="D9" s="56" t="n"/>
      <c r="E9" s="16">
        <f>IFERROR(COUNTIF('CapEx Plan'!$AA$2:$AA$151,"Review"),0)</f>
        <v/>
      </c>
      <c r="F9" s="56" t="n"/>
      <c r="G9" s="16">
        <f>IFERROR(COUNTIF('CapEx Plan'!$J$2:$J$151,"Pending"),0)</f>
        <v/>
      </c>
      <c r="H9" s="56" t="n"/>
      <c r="J9" s="8" t="inlineStr">
        <is>
          <t>Schedule Warning Days</t>
        </is>
      </c>
      <c r="K9" s="17" t="n">
        <v>30</v>
      </c>
    </row>
    <row r="10">
      <c r="A10" s="57" t="n"/>
      <c r="B10" s="58" t="n"/>
      <c r="C10" s="57" t="n"/>
      <c r="D10" s="58" t="n"/>
      <c r="E10" s="57" t="n"/>
      <c r="F10" s="58" t="n"/>
      <c r="G10" s="57" t="n"/>
      <c r="H10" s="58" t="n"/>
      <c r="J10" s="18" t="inlineStr">
        <is>
          <t>These are internal planning assumptions. Update them to match the property’s ownership, accounting, and approval policies.</t>
        </is>
      </c>
      <c r="K10" s="59" t="n"/>
      <c r="L10" s="56" t="n"/>
    </row>
    <row r="11">
      <c r="J11" s="57" t="n"/>
      <c r="K11" s="60" t="n"/>
      <c r="L11" s="58" t="n"/>
    </row>
    <row r="12"/>
    <row r="13">
      <c r="A13" s="20" t="inlineStr">
        <is>
          <t>Capital Category</t>
        </is>
      </c>
      <c r="B13" s="20" t="inlineStr">
        <is>
          <t>Approved Budget</t>
        </is>
      </c>
      <c r="C13" s="20" t="inlineStr">
        <is>
          <t>Actual Spend</t>
        </is>
      </c>
      <c r="D13" s="20" t="inlineStr">
        <is>
          <t>Open Commitments</t>
        </is>
      </c>
      <c r="E13" s="20" t="inlineStr">
        <is>
          <t>Forecast at Completion</t>
        </is>
      </c>
      <c r="F13" s="20" t="inlineStr">
        <is>
          <t>Forecast Variance</t>
        </is>
      </c>
      <c r="H13" s="20" t="inlineStr">
        <is>
          <t>Project Status</t>
        </is>
      </c>
      <c r="I13" s="20" t="inlineStr">
        <is>
          <t>Count</t>
        </is>
      </c>
    </row>
    <row r="14">
      <c r="A14" s="19" t="inlineStr">
        <is>
          <t>Guestrooms</t>
        </is>
      </c>
      <c r="B14" s="21">
        <f>IFERROR(SUMIFS('CapEx Plan'!$R$2:$R$151,'CapEx Plan'!$C$2:$C$151,$A14,'CapEx Plan'!$J$2:$J$151,"Approved"),0)</f>
        <v/>
      </c>
      <c r="C14" s="21">
        <f>IFERROR(SUMIFS('CapEx Plan'!$S$2:$S$151,'CapEx Plan'!$C$2:$C$151,$A14),0)</f>
        <v/>
      </c>
      <c r="D14" s="21">
        <f>IFERROR(SUMIFS('CapEx Plan'!$T$2:$T$151,'CapEx Plan'!$C$2:$C$151,$A14),0)</f>
        <v/>
      </c>
      <c r="E14" s="21">
        <f>IFERROR(SUMIFS('CapEx Plan'!$V$2:$V$151,'CapEx Plan'!$C$2:$C$151,$A14),0)</f>
        <v/>
      </c>
      <c r="F14" s="21">
        <f>IFERROR(B14-E14,0)</f>
        <v/>
      </c>
      <c r="H14" s="19" t="inlineStr">
        <is>
          <t>Not Started</t>
        </is>
      </c>
      <c r="I14" s="19">
        <f>IFERROR(COUNTIF('CapEx Plan'!$Y$2:$Y$151,H14),0)</f>
        <v/>
      </c>
    </row>
    <row r="15">
      <c r="A15" s="13" t="inlineStr">
        <is>
          <t>Building and Envelope</t>
        </is>
      </c>
      <c r="B15" s="22">
        <f>IFERROR(SUMIFS('CapEx Plan'!$R$2:$R$151,'CapEx Plan'!$C$2:$C$151,$A15,'CapEx Plan'!$J$2:$J$151,"Approved"),0)</f>
        <v/>
      </c>
      <c r="C15" s="22">
        <f>IFERROR(SUMIFS('CapEx Plan'!$S$2:$S$151,'CapEx Plan'!$C$2:$C$151,$A15),0)</f>
        <v/>
      </c>
      <c r="D15" s="22">
        <f>IFERROR(SUMIFS('CapEx Plan'!$T$2:$T$151,'CapEx Plan'!$C$2:$C$151,$A15),0)</f>
        <v/>
      </c>
      <c r="E15" s="22">
        <f>IFERROR(SUMIFS('CapEx Plan'!$V$2:$V$151,'CapEx Plan'!$C$2:$C$151,$A15),0)</f>
        <v/>
      </c>
      <c r="F15" s="22">
        <f>IFERROR(B15-E15,0)</f>
        <v/>
      </c>
      <c r="H15" s="13" t="inlineStr">
        <is>
          <t>In Progress</t>
        </is>
      </c>
      <c r="I15" s="13">
        <f>IFERROR(COUNTIF('CapEx Plan'!$Y$2:$Y$151,H15),0)</f>
        <v/>
      </c>
    </row>
    <row r="16">
      <c r="A16" s="19" t="inlineStr">
        <is>
          <t>Food and Beverage</t>
        </is>
      </c>
      <c r="B16" s="21">
        <f>IFERROR(SUMIFS('CapEx Plan'!$R$2:$R$151,'CapEx Plan'!$C$2:$C$151,$A16,'CapEx Plan'!$J$2:$J$151,"Approved"),0)</f>
        <v/>
      </c>
      <c r="C16" s="21">
        <f>IFERROR(SUMIFS('CapEx Plan'!$S$2:$S$151,'CapEx Plan'!$C$2:$C$151,$A16),0)</f>
        <v/>
      </c>
      <c r="D16" s="21">
        <f>IFERROR(SUMIFS('CapEx Plan'!$T$2:$T$151,'CapEx Plan'!$C$2:$C$151,$A16),0)</f>
        <v/>
      </c>
      <c r="E16" s="21">
        <f>IFERROR(SUMIFS('CapEx Plan'!$V$2:$V$151,'CapEx Plan'!$C$2:$C$151,$A16),0)</f>
        <v/>
      </c>
      <c r="F16" s="21">
        <f>IFERROR(B16-E16,0)</f>
        <v/>
      </c>
      <c r="H16" s="19" t="inlineStr">
        <is>
          <t>Complete</t>
        </is>
      </c>
      <c r="I16" s="19">
        <f>IFERROR(COUNTIF('CapEx Plan'!$Y$2:$Y$151,H16),0)</f>
        <v/>
      </c>
    </row>
    <row r="17">
      <c r="A17" s="13" t="inlineStr">
        <is>
          <t>Mechanical, Electrical, and Plumbing</t>
        </is>
      </c>
      <c r="B17" s="22">
        <f>IFERROR(SUMIFS('CapEx Plan'!$R$2:$R$151,'CapEx Plan'!$C$2:$C$151,$A17,'CapEx Plan'!$J$2:$J$151,"Approved"),0)</f>
        <v/>
      </c>
      <c r="C17" s="22">
        <f>IFERROR(SUMIFS('CapEx Plan'!$S$2:$S$151,'CapEx Plan'!$C$2:$C$151,$A17),0)</f>
        <v/>
      </c>
      <c r="D17" s="22">
        <f>IFERROR(SUMIFS('CapEx Plan'!$T$2:$T$151,'CapEx Plan'!$C$2:$C$151,$A17),0)</f>
        <v/>
      </c>
      <c r="E17" s="22">
        <f>IFERROR(SUMIFS('CapEx Plan'!$V$2:$V$151,'CapEx Plan'!$C$2:$C$151,$A17),0)</f>
        <v/>
      </c>
      <c r="F17" s="22">
        <f>IFERROR(B17-E17,0)</f>
        <v/>
      </c>
      <c r="H17" s="13" t="inlineStr">
        <is>
          <t>On Hold</t>
        </is>
      </c>
      <c r="I17" s="13">
        <f>IFERROR(COUNTIF('CapEx Plan'!$Y$2:$Y$151,H17),0)</f>
        <v/>
      </c>
    </row>
    <row r="18">
      <c r="A18" s="19" t="inlineStr">
        <is>
          <t>Technology</t>
        </is>
      </c>
      <c r="B18" s="21">
        <f>IFERROR(SUMIFS('CapEx Plan'!$R$2:$R$151,'CapEx Plan'!$C$2:$C$151,$A18,'CapEx Plan'!$J$2:$J$151,"Approved"),0)</f>
        <v/>
      </c>
      <c r="C18" s="21">
        <f>IFERROR(SUMIFS('CapEx Plan'!$S$2:$S$151,'CapEx Plan'!$C$2:$C$151,$A18),0)</f>
        <v/>
      </c>
      <c r="D18" s="21">
        <f>IFERROR(SUMIFS('CapEx Plan'!$T$2:$T$151,'CapEx Plan'!$C$2:$C$151,$A18),0)</f>
        <v/>
      </c>
      <c r="E18" s="21">
        <f>IFERROR(SUMIFS('CapEx Plan'!$V$2:$V$151,'CapEx Plan'!$C$2:$C$151,$A18),0)</f>
        <v/>
      </c>
      <c r="F18" s="21">
        <f>IFERROR(B18-E18,0)</f>
        <v/>
      </c>
      <c r="H18" s="19" t="inlineStr">
        <is>
          <t>Past Due</t>
        </is>
      </c>
      <c r="I18" s="19">
        <f>IFERROR(COUNTIF('CapEx Plan'!$Y$2:$Y$151,H18),0)</f>
        <v/>
      </c>
    </row>
    <row r="19">
      <c r="A19" s="13" t="inlineStr">
        <is>
          <t>Meetings and Events</t>
        </is>
      </c>
      <c r="B19" s="22">
        <f>IFERROR(SUMIFS('CapEx Plan'!$R$2:$R$151,'CapEx Plan'!$C$2:$C$151,$A19,'CapEx Plan'!$J$2:$J$151,"Approved"),0)</f>
        <v/>
      </c>
      <c r="C19" s="22">
        <f>IFERROR(SUMIFS('CapEx Plan'!$S$2:$S$151,'CapEx Plan'!$C$2:$C$151,$A19),0)</f>
        <v/>
      </c>
      <c r="D19" s="22">
        <f>IFERROR(SUMIFS('CapEx Plan'!$T$2:$T$151,'CapEx Plan'!$C$2:$C$151,$A19),0)</f>
        <v/>
      </c>
      <c r="E19" s="22">
        <f>IFERROR(SUMIFS('CapEx Plan'!$V$2:$V$151,'CapEx Plan'!$C$2:$C$151,$A19),0)</f>
        <v/>
      </c>
      <c r="F19" s="22">
        <f>IFERROR(B19-E19,0)</f>
        <v/>
      </c>
      <c r="H19" s="13" t="inlineStr">
        <is>
          <t>Canceled</t>
        </is>
      </c>
      <c r="I19" s="13">
        <f>IFERROR(COUNTIF('CapEx Plan'!$Y$2:$Y$151,H19),0)</f>
        <v/>
      </c>
    </row>
    <row r="20">
      <c r="A20" s="19" t="inlineStr">
        <is>
          <t>Life Safety and Security</t>
        </is>
      </c>
      <c r="B20" s="21">
        <f>IFERROR(SUMIFS('CapEx Plan'!$R$2:$R$151,'CapEx Plan'!$C$2:$C$151,$A20,'CapEx Plan'!$J$2:$J$151,"Approved"),0)</f>
        <v/>
      </c>
      <c r="C20" s="21">
        <f>IFERROR(SUMIFS('CapEx Plan'!$S$2:$S$151,'CapEx Plan'!$C$2:$C$151,$A20),0)</f>
        <v/>
      </c>
      <c r="D20" s="21">
        <f>IFERROR(SUMIFS('CapEx Plan'!$T$2:$T$151,'CapEx Plan'!$C$2:$C$151,$A20),0)</f>
        <v/>
      </c>
      <c r="E20" s="21">
        <f>IFERROR(SUMIFS('CapEx Plan'!$V$2:$V$151,'CapEx Plan'!$C$2:$C$151,$A20),0)</f>
        <v/>
      </c>
      <c r="F20" s="21">
        <f>IFERROR(B20-E20,0)</f>
        <v/>
      </c>
    </row>
    <row r="21">
      <c r="A21" s="13" t="inlineStr">
        <is>
          <t>Site and Grounds</t>
        </is>
      </c>
      <c r="B21" s="22">
        <f>IFERROR(SUMIFS('CapEx Plan'!$R$2:$R$151,'CapEx Plan'!$C$2:$C$151,$A21,'CapEx Plan'!$J$2:$J$151,"Approved"),0)</f>
        <v/>
      </c>
      <c r="C21" s="22">
        <f>IFERROR(SUMIFS('CapEx Plan'!$S$2:$S$151,'CapEx Plan'!$C$2:$C$151,$A21),0)</f>
        <v/>
      </c>
      <c r="D21" s="22">
        <f>IFERROR(SUMIFS('CapEx Plan'!$T$2:$T$151,'CapEx Plan'!$C$2:$C$151,$A21),0)</f>
        <v/>
      </c>
      <c r="E21" s="22">
        <f>IFERROR(SUMIFS('CapEx Plan'!$V$2:$V$151,'CapEx Plan'!$C$2:$C$151,$A21),0)</f>
        <v/>
      </c>
      <c r="F21" s="22">
        <f>IFERROR(B21-E21,0)</f>
        <v/>
      </c>
    </row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>
      <c r="A42" s="23" t="inlineStr">
        <is>
          <t>Projects Requiring Management Review</t>
        </is>
      </c>
    </row>
    <row r="43">
      <c r="A43" s="24" t="inlineStr">
        <is>
          <t>Project ID</t>
        </is>
      </c>
      <c r="B43" s="24" t="inlineStr">
        <is>
          <t>Project Name</t>
        </is>
      </c>
      <c r="C43" s="24" t="inlineStr">
        <is>
          <t>Project Owner</t>
        </is>
      </c>
      <c r="D43" s="24" t="inlineStr">
        <is>
          <t>Approval Status</t>
        </is>
      </c>
      <c r="E43" s="24" t="inlineStr">
        <is>
          <t>Project Status</t>
        </is>
      </c>
      <c r="F43" s="24" t="inlineStr">
        <is>
          <t>Approved Budget</t>
        </is>
      </c>
      <c r="G43" s="24" t="inlineStr">
        <is>
          <t>Forecast at Completion</t>
        </is>
      </c>
      <c r="H43" s="24" t="inlineStr">
        <is>
          <t>Forecast Variance</t>
        </is>
      </c>
      <c r="I43" s="24" t="inlineStr">
        <is>
          <t>Target Completion Date</t>
        </is>
      </c>
      <c r="J43" s="24" t="inlineStr">
        <is>
          <t>Attention Reason</t>
        </is>
      </c>
    </row>
    <row r="44" ht="30" customHeight="1">
      <c r="A44" s="25">
        <f>IFERROR(INDEX('CapEx Plan'!$A$2:$A$151,MATCH(1,$M$44:$M$193,0)),"No projects currently require review")</f>
        <v/>
      </c>
      <c r="B44" s="26">
        <f>IFERROR(INDEX('CapEx Plan'!$B$2:$B$151,MATCH(1,$M$44:$M$193,0)),"")</f>
        <v/>
      </c>
      <c r="C44" s="25">
        <f>IFERROR(INDEX('CapEx Plan'!$H$2:$H$151,MATCH(1,$M$44:$M$193,0)),"")</f>
        <v/>
      </c>
      <c r="D44" s="25">
        <f>IFERROR(INDEX('CapEx Plan'!$J$2:$J$151,MATCH(1,$M$44:$M$193,0)),"")</f>
        <v/>
      </c>
      <c r="E44" s="25">
        <f>IFERROR(INDEX('CapEx Plan'!$Y$2:$Y$151,MATCH(1,$M$44:$M$193,0)),"")</f>
        <v/>
      </c>
      <c r="F44" s="27">
        <f>IFERROR(INDEX('CapEx Plan'!$R$2:$R$151,MATCH(1,$M$44:$M$193,0)),"")</f>
        <v/>
      </c>
      <c r="G44" s="27">
        <f>IFERROR(INDEX('CapEx Plan'!$V$2:$V$151,MATCH(1,$M$44:$M$193,0)),"")</f>
        <v/>
      </c>
      <c r="H44" s="27">
        <f>IFERROR(INDEX('CapEx Plan'!$W$2:$W$151,MATCH(1,$M$44:$M$193,0)),"")</f>
        <v/>
      </c>
      <c r="I44" s="28">
        <f>IFERROR(INDEX('CapEx Plan'!$M$2:$M$151,MATCH(1,$M$44:$M$193,0)),"")</f>
        <v/>
      </c>
      <c r="J44" s="26">
        <f>IFERROR(INDEX('CapEx Plan'!$AB$2:$AB$151,MATCH(1,$M$44:$M$193,0)),"")</f>
        <v/>
      </c>
      <c r="M44">
        <f>IFERROR(COUNTIF('CapEx Plan'!$AA$2:$AA$2,"Review"),0)</f>
        <v/>
      </c>
    </row>
    <row r="45" ht="30" customHeight="1">
      <c r="A45" s="29">
        <f>IFERROR(INDEX('CapEx Plan'!$A$2:$A$151,MATCH(2,$M$44:$M$193,0)),"")</f>
        <v/>
      </c>
      <c r="B45" s="30">
        <f>IFERROR(INDEX('CapEx Plan'!$B$2:$B$151,MATCH(2,$M$44:$M$193,0)),"")</f>
        <v/>
      </c>
      <c r="C45" s="29">
        <f>IFERROR(INDEX('CapEx Plan'!$H$2:$H$151,MATCH(2,$M$44:$M$193,0)),"")</f>
        <v/>
      </c>
      <c r="D45" s="29">
        <f>IFERROR(INDEX('CapEx Plan'!$J$2:$J$151,MATCH(2,$M$44:$M$193,0)),"")</f>
        <v/>
      </c>
      <c r="E45" s="29">
        <f>IFERROR(INDEX('CapEx Plan'!$Y$2:$Y$151,MATCH(2,$M$44:$M$193,0)),"")</f>
        <v/>
      </c>
      <c r="F45" s="31">
        <f>IFERROR(INDEX('CapEx Plan'!$R$2:$R$151,MATCH(2,$M$44:$M$193,0)),"")</f>
        <v/>
      </c>
      <c r="G45" s="31">
        <f>IFERROR(INDEX('CapEx Plan'!$V$2:$V$151,MATCH(2,$M$44:$M$193,0)),"")</f>
        <v/>
      </c>
      <c r="H45" s="31">
        <f>IFERROR(INDEX('CapEx Plan'!$W$2:$W$151,MATCH(2,$M$44:$M$193,0)),"")</f>
        <v/>
      </c>
      <c r="I45" s="32">
        <f>IFERROR(INDEX('CapEx Plan'!$M$2:$M$151,MATCH(2,$M$44:$M$193,0)),"")</f>
        <v/>
      </c>
      <c r="J45" s="30">
        <f>IFERROR(INDEX('CapEx Plan'!$AB$2:$AB$151,MATCH(2,$M$44:$M$193,0)),"")</f>
        <v/>
      </c>
      <c r="M45">
        <f>IFERROR(COUNTIF('CapEx Plan'!$AA$2:$AA$3,"Review"),0)</f>
        <v/>
      </c>
    </row>
    <row r="46" ht="30" customHeight="1">
      <c r="A46" s="25">
        <f>IFERROR(INDEX('CapEx Plan'!$A$2:$A$151,MATCH(3,$M$44:$M$193,0)),"")</f>
        <v/>
      </c>
      <c r="B46" s="26">
        <f>IFERROR(INDEX('CapEx Plan'!$B$2:$B$151,MATCH(3,$M$44:$M$193,0)),"")</f>
        <v/>
      </c>
      <c r="C46" s="25">
        <f>IFERROR(INDEX('CapEx Plan'!$H$2:$H$151,MATCH(3,$M$44:$M$193,0)),"")</f>
        <v/>
      </c>
      <c r="D46" s="25">
        <f>IFERROR(INDEX('CapEx Plan'!$J$2:$J$151,MATCH(3,$M$44:$M$193,0)),"")</f>
        <v/>
      </c>
      <c r="E46" s="25">
        <f>IFERROR(INDEX('CapEx Plan'!$Y$2:$Y$151,MATCH(3,$M$44:$M$193,0)),"")</f>
        <v/>
      </c>
      <c r="F46" s="27">
        <f>IFERROR(INDEX('CapEx Plan'!$R$2:$R$151,MATCH(3,$M$44:$M$193,0)),"")</f>
        <v/>
      </c>
      <c r="G46" s="27">
        <f>IFERROR(INDEX('CapEx Plan'!$V$2:$V$151,MATCH(3,$M$44:$M$193,0)),"")</f>
        <v/>
      </c>
      <c r="H46" s="27">
        <f>IFERROR(INDEX('CapEx Plan'!$W$2:$W$151,MATCH(3,$M$44:$M$193,0)),"")</f>
        <v/>
      </c>
      <c r="I46" s="28">
        <f>IFERROR(INDEX('CapEx Plan'!$M$2:$M$151,MATCH(3,$M$44:$M$193,0)),"")</f>
        <v/>
      </c>
      <c r="J46" s="26">
        <f>IFERROR(INDEX('CapEx Plan'!$AB$2:$AB$151,MATCH(3,$M$44:$M$193,0)),"")</f>
        <v/>
      </c>
      <c r="M46">
        <f>IFERROR(COUNTIF('CapEx Plan'!$AA$2:$AA$4,"Review"),0)</f>
        <v/>
      </c>
    </row>
    <row r="47" ht="30" customHeight="1">
      <c r="A47" s="29">
        <f>IFERROR(INDEX('CapEx Plan'!$A$2:$A$151,MATCH(4,$M$44:$M$193,0)),"")</f>
        <v/>
      </c>
      <c r="B47" s="30">
        <f>IFERROR(INDEX('CapEx Plan'!$B$2:$B$151,MATCH(4,$M$44:$M$193,0)),"")</f>
        <v/>
      </c>
      <c r="C47" s="29">
        <f>IFERROR(INDEX('CapEx Plan'!$H$2:$H$151,MATCH(4,$M$44:$M$193,0)),"")</f>
        <v/>
      </c>
      <c r="D47" s="29">
        <f>IFERROR(INDEX('CapEx Plan'!$J$2:$J$151,MATCH(4,$M$44:$M$193,0)),"")</f>
        <v/>
      </c>
      <c r="E47" s="29">
        <f>IFERROR(INDEX('CapEx Plan'!$Y$2:$Y$151,MATCH(4,$M$44:$M$193,0)),"")</f>
        <v/>
      </c>
      <c r="F47" s="31">
        <f>IFERROR(INDEX('CapEx Plan'!$R$2:$R$151,MATCH(4,$M$44:$M$193,0)),"")</f>
        <v/>
      </c>
      <c r="G47" s="31">
        <f>IFERROR(INDEX('CapEx Plan'!$V$2:$V$151,MATCH(4,$M$44:$M$193,0)),"")</f>
        <v/>
      </c>
      <c r="H47" s="31">
        <f>IFERROR(INDEX('CapEx Plan'!$W$2:$W$151,MATCH(4,$M$44:$M$193,0)),"")</f>
        <v/>
      </c>
      <c r="I47" s="32">
        <f>IFERROR(INDEX('CapEx Plan'!$M$2:$M$151,MATCH(4,$M$44:$M$193,0)),"")</f>
        <v/>
      </c>
      <c r="J47" s="30">
        <f>IFERROR(INDEX('CapEx Plan'!$AB$2:$AB$151,MATCH(4,$M$44:$M$193,0)),"")</f>
        <v/>
      </c>
      <c r="M47">
        <f>IFERROR(COUNTIF('CapEx Plan'!$AA$2:$AA$5,"Review"),0)</f>
        <v/>
      </c>
    </row>
    <row r="48" ht="30" customHeight="1">
      <c r="A48" s="25">
        <f>IFERROR(INDEX('CapEx Plan'!$A$2:$A$151,MATCH(5,$M$44:$M$193,0)),"")</f>
        <v/>
      </c>
      <c r="B48" s="26">
        <f>IFERROR(INDEX('CapEx Plan'!$B$2:$B$151,MATCH(5,$M$44:$M$193,0)),"")</f>
        <v/>
      </c>
      <c r="C48" s="25">
        <f>IFERROR(INDEX('CapEx Plan'!$H$2:$H$151,MATCH(5,$M$44:$M$193,0)),"")</f>
        <v/>
      </c>
      <c r="D48" s="25">
        <f>IFERROR(INDEX('CapEx Plan'!$J$2:$J$151,MATCH(5,$M$44:$M$193,0)),"")</f>
        <v/>
      </c>
      <c r="E48" s="25">
        <f>IFERROR(INDEX('CapEx Plan'!$Y$2:$Y$151,MATCH(5,$M$44:$M$193,0)),"")</f>
        <v/>
      </c>
      <c r="F48" s="27">
        <f>IFERROR(INDEX('CapEx Plan'!$R$2:$R$151,MATCH(5,$M$44:$M$193,0)),"")</f>
        <v/>
      </c>
      <c r="G48" s="27">
        <f>IFERROR(INDEX('CapEx Plan'!$V$2:$V$151,MATCH(5,$M$44:$M$193,0)),"")</f>
        <v/>
      </c>
      <c r="H48" s="27">
        <f>IFERROR(INDEX('CapEx Plan'!$W$2:$W$151,MATCH(5,$M$44:$M$193,0)),"")</f>
        <v/>
      </c>
      <c r="I48" s="28">
        <f>IFERROR(INDEX('CapEx Plan'!$M$2:$M$151,MATCH(5,$M$44:$M$193,0)),"")</f>
        <v/>
      </c>
      <c r="J48" s="26">
        <f>IFERROR(INDEX('CapEx Plan'!$AB$2:$AB$151,MATCH(5,$M$44:$M$193,0)),"")</f>
        <v/>
      </c>
      <c r="M48">
        <f>IFERROR(COUNTIF('CapEx Plan'!$AA$2:$AA$6,"Review"),0)</f>
        <v/>
      </c>
    </row>
    <row r="49" ht="30" customHeight="1">
      <c r="A49" s="29">
        <f>IFERROR(INDEX('CapEx Plan'!$A$2:$A$151,MATCH(6,$M$44:$M$193,0)),"")</f>
        <v/>
      </c>
      <c r="B49" s="30">
        <f>IFERROR(INDEX('CapEx Plan'!$B$2:$B$151,MATCH(6,$M$44:$M$193,0)),"")</f>
        <v/>
      </c>
      <c r="C49" s="29">
        <f>IFERROR(INDEX('CapEx Plan'!$H$2:$H$151,MATCH(6,$M$44:$M$193,0)),"")</f>
        <v/>
      </c>
      <c r="D49" s="29">
        <f>IFERROR(INDEX('CapEx Plan'!$J$2:$J$151,MATCH(6,$M$44:$M$193,0)),"")</f>
        <v/>
      </c>
      <c r="E49" s="29">
        <f>IFERROR(INDEX('CapEx Plan'!$Y$2:$Y$151,MATCH(6,$M$44:$M$193,0)),"")</f>
        <v/>
      </c>
      <c r="F49" s="31">
        <f>IFERROR(INDEX('CapEx Plan'!$R$2:$R$151,MATCH(6,$M$44:$M$193,0)),"")</f>
        <v/>
      </c>
      <c r="G49" s="31">
        <f>IFERROR(INDEX('CapEx Plan'!$V$2:$V$151,MATCH(6,$M$44:$M$193,0)),"")</f>
        <v/>
      </c>
      <c r="H49" s="31">
        <f>IFERROR(INDEX('CapEx Plan'!$W$2:$W$151,MATCH(6,$M$44:$M$193,0)),"")</f>
        <v/>
      </c>
      <c r="I49" s="32">
        <f>IFERROR(INDEX('CapEx Plan'!$M$2:$M$151,MATCH(6,$M$44:$M$193,0)),"")</f>
        <v/>
      </c>
      <c r="J49" s="30">
        <f>IFERROR(INDEX('CapEx Plan'!$AB$2:$AB$151,MATCH(6,$M$44:$M$193,0)),"")</f>
        <v/>
      </c>
      <c r="M49">
        <f>IFERROR(COUNTIF('CapEx Plan'!$AA$2:$AA$7,"Review"),0)</f>
        <v/>
      </c>
    </row>
    <row r="50" ht="30" customHeight="1">
      <c r="A50" s="25">
        <f>IFERROR(INDEX('CapEx Plan'!$A$2:$A$151,MATCH(7,$M$44:$M$193,0)),"")</f>
        <v/>
      </c>
      <c r="B50" s="26">
        <f>IFERROR(INDEX('CapEx Plan'!$B$2:$B$151,MATCH(7,$M$44:$M$193,0)),"")</f>
        <v/>
      </c>
      <c r="C50" s="25">
        <f>IFERROR(INDEX('CapEx Plan'!$H$2:$H$151,MATCH(7,$M$44:$M$193,0)),"")</f>
        <v/>
      </c>
      <c r="D50" s="25">
        <f>IFERROR(INDEX('CapEx Plan'!$J$2:$J$151,MATCH(7,$M$44:$M$193,0)),"")</f>
        <v/>
      </c>
      <c r="E50" s="25">
        <f>IFERROR(INDEX('CapEx Plan'!$Y$2:$Y$151,MATCH(7,$M$44:$M$193,0)),"")</f>
        <v/>
      </c>
      <c r="F50" s="27">
        <f>IFERROR(INDEX('CapEx Plan'!$R$2:$R$151,MATCH(7,$M$44:$M$193,0)),"")</f>
        <v/>
      </c>
      <c r="G50" s="27">
        <f>IFERROR(INDEX('CapEx Plan'!$V$2:$V$151,MATCH(7,$M$44:$M$193,0)),"")</f>
        <v/>
      </c>
      <c r="H50" s="27">
        <f>IFERROR(INDEX('CapEx Plan'!$W$2:$W$151,MATCH(7,$M$44:$M$193,0)),"")</f>
        <v/>
      </c>
      <c r="I50" s="28">
        <f>IFERROR(INDEX('CapEx Plan'!$M$2:$M$151,MATCH(7,$M$44:$M$193,0)),"")</f>
        <v/>
      </c>
      <c r="J50" s="26">
        <f>IFERROR(INDEX('CapEx Plan'!$AB$2:$AB$151,MATCH(7,$M$44:$M$193,0)),"")</f>
        <v/>
      </c>
      <c r="M50">
        <f>IFERROR(COUNTIF('CapEx Plan'!$AA$2:$AA$8,"Review"),0)</f>
        <v/>
      </c>
    </row>
    <row r="51" ht="30" customHeight="1">
      <c r="A51" s="29">
        <f>IFERROR(INDEX('CapEx Plan'!$A$2:$A$151,MATCH(8,$M$44:$M$193,0)),"")</f>
        <v/>
      </c>
      <c r="B51" s="30">
        <f>IFERROR(INDEX('CapEx Plan'!$B$2:$B$151,MATCH(8,$M$44:$M$193,0)),"")</f>
        <v/>
      </c>
      <c r="C51" s="29">
        <f>IFERROR(INDEX('CapEx Plan'!$H$2:$H$151,MATCH(8,$M$44:$M$193,0)),"")</f>
        <v/>
      </c>
      <c r="D51" s="29">
        <f>IFERROR(INDEX('CapEx Plan'!$J$2:$J$151,MATCH(8,$M$44:$M$193,0)),"")</f>
        <v/>
      </c>
      <c r="E51" s="29">
        <f>IFERROR(INDEX('CapEx Plan'!$Y$2:$Y$151,MATCH(8,$M$44:$M$193,0)),"")</f>
        <v/>
      </c>
      <c r="F51" s="31">
        <f>IFERROR(INDEX('CapEx Plan'!$R$2:$R$151,MATCH(8,$M$44:$M$193,0)),"")</f>
        <v/>
      </c>
      <c r="G51" s="31">
        <f>IFERROR(INDEX('CapEx Plan'!$V$2:$V$151,MATCH(8,$M$44:$M$193,0)),"")</f>
        <v/>
      </c>
      <c r="H51" s="31">
        <f>IFERROR(INDEX('CapEx Plan'!$W$2:$W$151,MATCH(8,$M$44:$M$193,0)),"")</f>
        <v/>
      </c>
      <c r="I51" s="32">
        <f>IFERROR(INDEX('CapEx Plan'!$M$2:$M$151,MATCH(8,$M$44:$M$193,0)),"")</f>
        <v/>
      </c>
      <c r="J51" s="30">
        <f>IFERROR(INDEX('CapEx Plan'!$AB$2:$AB$151,MATCH(8,$M$44:$M$193,0)),"")</f>
        <v/>
      </c>
      <c r="M51">
        <f>IFERROR(COUNTIF('CapEx Plan'!$AA$2:$AA$9,"Review"),0)</f>
        <v/>
      </c>
    </row>
    <row r="52" ht="30" customHeight="1">
      <c r="A52" s="25">
        <f>IFERROR(INDEX('CapEx Plan'!$A$2:$A$151,MATCH(9,$M$44:$M$193,0)),"")</f>
        <v/>
      </c>
      <c r="B52" s="26">
        <f>IFERROR(INDEX('CapEx Plan'!$B$2:$B$151,MATCH(9,$M$44:$M$193,0)),"")</f>
        <v/>
      </c>
      <c r="C52" s="25">
        <f>IFERROR(INDEX('CapEx Plan'!$H$2:$H$151,MATCH(9,$M$44:$M$193,0)),"")</f>
        <v/>
      </c>
      <c r="D52" s="25">
        <f>IFERROR(INDEX('CapEx Plan'!$J$2:$J$151,MATCH(9,$M$44:$M$193,0)),"")</f>
        <v/>
      </c>
      <c r="E52" s="25">
        <f>IFERROR(INDEX('CapEx Plan'!$Y$2:$Y$151,MATCH(9,$M$44:$M$193,0)),"")</f>
        <v/>
      </c>
      <c r="F52" s="27">
        <f>IFERROR(INDEX('CapEx Plan'!$R$2:$R$151,MATCH(9,$M$44:$M$193,0)),"")</f>
        <v/>
      </c>
      <c r="G52" s="27">
        <f>IFERROR(INDEX('CapEx Plan'!$V$2:$V$151,MATCH(9,$M$44:$M$193,0)),"")</f>
        <v/>
      </c>
      <c r="H52" s="27">
        <f>IFERROR(INDEX('CapEx Plan'!$W$2:$W$151,MATCH(9,$M$44:$M$193,0)),"")</f>
        <v/>
      </c>
      <c r="I52" s="28">
        <f>IFERROR(INDEX('CapEx Plan'!$M$2:$M$151,MATCH(9,$M$44:$M$193,0)),"")</f>
        <v/>
      </c>
      <c r="J52" s="26">
        <f>IFERROR(INDEX('CapEx Plan'!$AB$2:$AB$151,MATCH(9,$M$44:$M$193,0)),"")</f>
        <v/>
      </c>
      <c r="M52">
        <f>IFERROR(COUNTIF('CapEx Plan'!$AA$2:$AA$10,"Review"),0)</f>
        <v/>
      </c>
    </row>
    <row r="53" ht="30" customHeight="1">
      <c r="A53" s="29">
        <f>IFERROR(INDEX('CapEx Plan'!$A$2:$A$151,MATCH(10,$M$44:$M$193,0)),"")</f>
        <v/>
      </c>
      <c r="B53" s="30">
        <f>IFERROR(INDEX('CapEx Plan'!$B$2:$B$151,MATCH(10,$M$44:$M$193,0)),"")</f>
        <v/>
      </c>
      <c r="C53" s="29">
        <f>IFERROR(INDEX('CapEx Plan'!$H$2:$H$151,MATCH(10,$M$44:$M$193,0)),"")</f>
        <v/>
      </c>
      <c r="D53" s="29">
        <f>IFERROR(INDEX('CapEx Plan'!$J$2:$J$151,MATCH(10,$M$44:$M$193,0)),"")</f>
        <v/>
      </c>
      <c r="E53" s="29">
        <f>IFERROR(INDEX('CapEx Plan'!$Y$2:$Y$151,MATCH(10,$M$44:$M$193,0)),"")</f>
        <v/>
      </c>
      <c r="F53" s="31">
        <f>IFERROR(INDEX('CapEx Plan'!$R$2:$R$151,MATCH(10,$M$44:$M$193,0)),"")</f>
        <v/>
      </c>
      <c r="G53" s="31">
        <f>IFERROR(INDEX('CapEx Plan'!$V$2:$V$151,MATCH(10,$M$44:$M$193,0)),"")</f>
        <v/>
      </c>
      <c r="H53" s="31">
        <f>IFERROR(INDEX('CapEx Plan'!$W$2:$W$151,MATCH(10,$M$44:$M$193,0)),"")</f>
        <v/>
      </c>
      <c r="I53" s="32">
        <f>IFERROR(INDEX('CapEx Plan'!$M$2:$M$151,MATCH(10,$M$44:$M$193,0)),"")</f>
        <v/>
      </c>
      <c r="J53" s="30">
        <f>IFERROR(INDEX('CapEx Plan'!$AB$2:$AB$151,MATCH(10,$M$44:$M$193,0)),"")</f>
        <v/>
      </c>
      <c r="M53">
        <f>IFERROR(COUNTIF('CapEx Plan'!$AA$2:$AA$11,"Review"),0)</f>
        <v/>
      </c>
    </row>
    <row r="54" ht="30" customHeight="1">
      <c r="A54" s="25">
        <f>IFERROR(INDEX('CapEx Plan'!$A$2:$A$151,MATCH(11,$M$44:$M$193,0)),"")</f>
        <v/>
      </c>
      <c r="B54" s="26">
        <f>IFERROR(INDEX('CapEx Plan'!$B$2:$B$151,MATCH(11,$M$44:$M$193,0)),"")</f>
        <v/>
      </c>
      <c r="C54" s="25">
        <f>IFERROR(INDEX('CapEx Plan'!$H$2:$H$151,MATCH(11,$M$44:$M$193,0)),"")</f>
        <v/>
      </c>
      <c r="D54" s="25">
        <f>IFERROR(INDEX('CapEx Plan'!$J$2:$J$151,MATCH(11,$M$44:$M$193,0)),"")</f>
        <v/>
      </c>
      <c r="E54" s="25">
        <f>IFERROR(INDEX('CapEx Plan'!$Y$2:$Y$151,MATCH(11,$M$44:$M$193,0)),"")</f>
        <v/>
      </c>
      <c r="F54" s="27">
        <f>IFERROR(INDEX('CapEx Plan'!$R$2:$R$151,MATCH(11,$M$44:$M$193,0)),"")</f>
        <v/>
      </c>
      <c r="G54" s="27">
        <f>IFERROR(INDEX('CapEx Plan'!$V$2:$V$151,MATCH(11,$M$44:$M$193,0)),"")</f>
        <v/>
      </c>
      <c r="H54" s="27">
        <f>IFERROR(INDEX('CapEx Plan'!$W$2:$W$151,MATCH(11,$M$44:$M$193,0)),"")</f>
        <v/>
      </c>
      <c r="I54" s="28">
        <f>IFERROR(INDEX('CapEx Plan'!$M$2:$M$151,MATCH(11,$M$44:$M$193,0)),"")</f>
        <v/>
      </c>
      <c r="J54" s="26">
        <f>IFERROR(INDEX('CapEx Plan'!$AB$2:$AB$151,MATCH(11,$M$44:$M$193,0)),"")</f>
        <v/>
      </c>
      <c r="M54">
        <f>IFERROR(COUNTIF('CapEx Plan'!$AA$2:$AA$12,"Review"),0)</f>
        <v/>
      </c>
    </row>
    <row r="55" ht="30" customHeight="1">
      <c r="A55" s="29">
        <f>IFERROR(INDEX('CapEx Plan'!$A$2:$A$151,MATCH(12,$M$44:$M$193,0)),"")</f>
        <v/>
      </c>
      <c r="B55" s="30">
        <f>IFERROR(INDEX('CapEx Plan'!$B$2:$B$151,MATCH(12,$M$44:$M$193,0)),"")</f>
        <v/>
      </c>
      <c r="C55" s="29">
        <f>IFERROR(INDEX('CapEx Plan'!$H$2:$H$151,MATCH(12,$M$44:$M$193,0)),"")</f>
        <v/>
      </c>
      <c r="D55" s="29">
        <f>IFERROR(INDEX('CapEx Plan'!$J$2:$J$151,MATCH(12,$M$44:$M$193,0)),"")</f>
        <v/>
      </c>
      <c r="E55" s="29">
        <f>IFERROR(INDEX('CapEx Plan'!$Y$2:$Y$151,MATCH(12,$M$44:$M$193,0)),"")</f>
        <v/>
      </c>
      <c r="F55" s="31">
        <f>IFERROR(INDEX('CapEx Plan'!$R$2:$R$151,MATCH(12,$M$44:$M$193,0)),"")</f>
        <v/>
      </c>
      <c r="G55" s="31">
        <f>IFERROR(INDEX('CapEx Plan'!$V$2:$V$151,MATCH(12,$M$44:$M$193,0)),"")</f>
        <v/>
      </c>
      <c r="H55" s="31">
        <f>IFERROR(INDEX('CapEx Plan'!$W$2:$W$151,MATCH(12,$M$44:$M$193,0)),"")</f>
        <v/>
      </c>
      <c r="I55" s="32">
        <f>IFERROR(INDEX('CapEx Plan'!$M$2:$M$151,MATCH(12,$M$44:$M$193,0)),"")</f>
        <v/>
      </c>
      <c r="J55" s="30">
        <f>IFERROR(INDEX('CapEx Plan'!$AB$2:$AB$151,MATCH(12,$M$44:$M$193,0)),"")</f>
        <v/>
      </c>
      <c r="M55">
        <f>IFERROR(COUNTIF('CapEx Plan'!$AA$2:$AA$13,"Review"),0)</f>
        <v/>
      </c>
    </row>
    <row r="56" ht="30" customHeight="1">
      <c r="A56" s="25">
        <f>IFERROR(INDEX('CapEx Plan'!$A$2:$A$151,MATCH(13,$M$44:$M$193,0)),"")</f>
        <v/>
      </c>
      <c r="B56" s="26">
        <f>IFERROR(INDEX('CapEx Plan'!$B$2:$B$151,MATCH(13,$M$44:$M$193,0)),"")</f>
        <v/>
      </c>
      <c r="C56" s="25">
        <f>IFERROR(INDEX('CapEx Plan'!$H$2:$H$151,MATCH(13,$M$44:$M$193,0)),"")</f>
        <v/>
      </c>
      <c r="D56" s="25">
        <f>IFERROR(INDEX('CapEx Plan'!$J$2:$J$151,MATCH(13,$M$44:$M$193,0)),"")</f>
        <v/>
      </c>
      <c r="E56" s="25">
        <f>IFERROR(INDEX('CapEx Plan'!$Y$2:$Y$151,MATCH(13,$M$44:$M$193,0)),"")</f>
        <v/>
      </c>
      <c r="F56" s="27">
        <f>IFERROR(INDEX('CapEx Plan'!$R$2:$R$151,MATCH(13,$M$44:$M$193,0)),"")</f>
        <v/>
      </c>
      <c r="G56" s="27">
        <f>IFERROR(INDEX('CapEx Plan'!$V$2:$V$151,MATCH(13,$M$44:$M$193,0)),"")</f>
        <v/>
      </c>
      <c r="H56" s="27">
        <f>IFERROR(INDEX('CapEx Plan'!$W$2:$W$151,MATCH(13,$M$44:$M$193,0)),"")</f>
        <v/>
      </c>
      <c r="I56" s="28">
        <f>IFERROR(INDEX('CapEx Plan'!$M$2:$M$151,MATCH(13,$M$44:$M$193,0)),"")</f>
        <v/>
      </c>
      <c r="J56" s="26">
        <f>IFERROR(INDEX('CapEx Plan'!$AB$2:$AB$151,MATCH(13,$M$44:$M$193,0)),"")</f>
        <v/>
      </c>
      <c r="M56">
        <f>IFERROR(COUNTIF('CapEx Plan'!$AA$2:$AA$14,"Review"),0)</f>
        <v/>
      </c>
    </row>
    <row r="57" ht="30" customHeight="1">
      <c r="A57" s="29">
        <f>IFERROR(INDEX('CapEx Plan'!$A$2:$A$151,MATCH(14,$M$44:$M$193,0)),"")</f>
        <v/>
      </c>
      <c r="B57" s="30">
        <f>IFERROR(INDEX('CapEx Plan'!$B$2:$B$151,MATCH(14,$M$44:$M$193,0)),"")</f>
        <v/>
      </c>
      <c r="C57" s="29">
        <f>IFERROR(INDEX('CapEx Plan'!$H$2:$H$151,MATCH(14,$M$44:$M$193,0)),"")</f>
        <v/>
      </c>
      <c r="D57" s="29">
        <f>IFERROR(INDEX('CapEx Plan'!$J$2:$J$151,MATCH(14,$M$44:$M$193,0)),"")</f>
        <v/>
      </c>
      <c r="E57" s="29">
        <f>IFERROR(INDEX('CapEx Plan'!$Y$2:$Y$151,MATCH(14,$M$44:$M$193,0)),"")</f>
        <v/>
      </c>
      <c r="F57" s="31">
        <f>IFERROR(INDEX('CapEx Plan'!$R$2:$R$151,MATCH(14,$M$44:$M$193,0)),"")</f>
        <v/>
      </c>
      <c r="G57" s="31">
        <f>IFERROR(INDEX('CapEx Plan'!$V$2:$V$151,MATCH(14,$M$44:$M$193,0)),"")</f>
        <v/>
      </c>
      <c r="H57" s="31">
        <f>IFERROR(INDEX('CapEx Plan'!$W$2:$W$151,MATCH(14,$M$44:$M$193,0)),"")</f>
        <v/>
      </c>
      <c r="I57" s="32">
        <f>IFERROR(INDEX('CapEx Plan'!$M$2:$M$151,MATCH(14,$M$44:$M$193,0)),"")</f>
        <v/>
      </c>
      <c r="J57" s="30">
        <f>IFERROR(INDEX('CapEx Plan'!$AB$2:$AB$151,MATCH(14,$M$44:$M$193,0)),"")</f>
        <v/>
      </c>
      <c r="M57">
        <f>IFERROR(COUNTIF('CapEx Plan'!$AA$2:$AA$15,"Review"),0)</f>
        <v/>
      </c>
    </row>
    <row r="58" ht="30" customHeight="1">
      <c r="A58" s="25">
        <f>IFERROR(INDEX('CapEx Plan'!$A$2:$A$151,MATCH(15,$M$44:$M$193,0)),"")</f>
        <v/>
      </c>
      <c r="B58" s="26">
        <f>IFERROR(INDEX('CapEx Plan'!$B$2:$B$151,MATCH(15,$M$44:$M$193,0)),"")</f>
        <v/>
      </c>
      <c r="C58" s="25">
        <f>IFERROR(INDEX('CapEx Plan'!$H$2:$H$151,MATCH(15,$M$44:$M$193,0)),"")</f>
        <v/>
      </c>
      <c r="D58" s="25">
        <f>IFERROR(INDEX('CapEx Plan'!$J$2:$J$151,MATCH(15,$M$44:$M$193,0)),"")</f>
        <v/>
      </c>
      <c r="E58" s="25">
        <f>IFERROR(INDEX('CapEx Plan'!$Y$2:$Y$151,MATCH(15,$M$44:$M$193,0)),"")</f>
        <v/>
      </c>
      <c r="F58" s="27">
        <f>IFERROR(INDEX('CapEx Plan'!$R$2:$R$151,MATCH(15,$M$44:$M$193,0)),"")</f>
        <v/>
      </c>
      <c r="G58" s="27">
        <f>IFERROR(INDEX('CapEx Plan'!$V$2:$V$151,MATCH(15,$M$44:$M$193,0)),"")</f>
        <v/>
      </c>
      <c r="H58" s="27">
        <f>IFERROR(INDEX('CapEx Plan'!$W$2:$W$151,MATCH(15,$M$44:$M$193,0)),"")</f>
        <v/>
      </c>
      <c r="I58" s="28">
        <f>IFERROR(INDEX('CapEx Plan'!$M$2:$M$151,MATCH(15,$M$44:$M$193,0)),"")</f>
        <v/>
      </c>
      <c r="J58" s="26">
        <f>IFERROR(INDEX('CapEx Plan'!$AB$2:$AB$151,MATCH(15,$M$44:$M$193,0)),"")</f>
        <v/>
      </c>
      <c r="M58">
        <f>IFERROR(COUNTIF('CapEx Plan'!$AA$2:$AA$16,"Review"),0)</f>
        <v/>
      </c>
    </row>
    <row r="59">
      <c r="A59">
        <f>""</f>
        <v/>
      </c>
      <c r="B59">
        <f>""</f>
        <v/>
      </c>
      <c r="C59">
        <f>""</f>
        <v/>
      </c>
      <c r="D59">
        <f>""</f>
        <v/>
      </c>
      <c r="E59">
        <f>""</f>
        <v/>
      </c>
      <c r="F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  <c r="M59">
        <f>IFERROR(COUNTIF('CapEx Plan'!$AA$2:$AA$17,"Review"),0)</f>
        <v/>
      </c>
    </row>
    <row r="60">
      <c r="A60">
        <f>""</f>
        <v/>
      </c>
      <c r="B60">
        <f>""</f>
        <v/>
      </c>
      <c r="C60">
        <f>""</f>
        <v/>
      </c>
      <c r="D60">
        <f>""</f>
        <v/>
      </c>
      <c r="E60">
        <f>""</f>
        <v/>
      </c>
      <c r="F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  <c r="M60">
        <f>IFERROR(COUNTIF('CapEx Plan'!$AA$2:$AA$18,"Review"),0)</f>
        <v/>
      </c>
    </row>
    <row r="61">
      <c r="A61">
        <f>""</f>
        <v/>
      </c>
      <c r="B61">
        <f>""</f>
        <v/>
      </c>
      <c r="C61">
        <f>""</f>
        <v/>
      </c>
      <c r="D61">
        <f>""</f>
        <v/>
      </c>
      <c r="E61">
        <f>""</f>
        <v/>
      </c>
      <c r="F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  <c r="M61">
        <f>IFERROR(COUNTIF('CapEx Plan'!$AA$2:$AA$19,"Review"),0)</f>
        <v/>
      </c>
    </row>
    <row r="62">
      <c r="A62">
        <f>""</f>
        <v/>
      </c>
      <c r="B62">
        <f>""</f>
        <v/>
      </c>
      <c r="C62">
        <f>""</f>
        <v/>
      </c>
      <c r="D62">
        <f>""</f>
        <v/>
      </c>
      <c r="E62">
        <f>""</f>
        <v/>
      </c>
      <c r="F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  <c r="M62">
        <f>IFERROR(COUNTIF('CapEx Plan'!$AA$2:$AA$20,"Review"),0)</f>
        <v/>
      </c>
    </row>
    <row r="63">
      <c r="A63">
        <f>""</f>
        <v/>
      </c>
      <c r="B63">
        <f>""</f>
        <v/>
      </c>
      <c r="C63">
        <f>""</f>
        <v/>
      </c>
      <c r="D63">
        <f>""</f>
        <v/>
      </c>
      <c r="E63">
        <f>""</f>
        <v/>
      </c>
      <c r="F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  <c r="M63">
        <f>IFERROR(COUNTIF('CapEx Plan'!$AA$2:$AA$21,"Review"),0)</f>
        <v/>
      </c>
    </row>
    <row r="64">
      <c r="A64">
        <f>""</f>
        <v/>
      </c>
      <c r="B64">
        <f>""</f>
        <v/>
      </c>
      <c r="C64">
        <f>""</f>
        <v/>
      </c>
      <c r="D64">
        <f>""</f>
        <v/>
      </c>
      <c r="E64">
        <f>""</f>
        <v/>
      </c>
      <c r="F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  <c r="M64">
        <f>IFERROR(COUNTIF('CapEx Plan'!$AA$2:$AA$22,"Review"),0)</f>
        <v/>
      </c>
    </row>
    <row r="65">
      <c r="A65">
        <f>""</f>
        <v/>
      </c>
      <c r="B65">
        <f>""</f>
        <v/>
      </c>
      <c r="C65">
        <f>""</f>
        <v/>
      </c>
      <c r="D65">
        <f>""</f>
        <v/>
      </c>
      <c r="E65">
        <f>""</f>
        <v/>
      </c>
      <c r="F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  <c r="M65">
        <f>IFERROR(COUNTIF('CapEx Plan'!$AA$2:$AA$23,"Review"),0)</f>
        <v/>
      </c>
    </row>
    <row r="66">
      <c r="A66">
        <f>""</f>
        <v/>
      </c>
      <c r="B66">
        <f>""</f>
        <v/>
      </c>
      <c r="C66">
        <f>""</f>
        <v/>
      </c>
      <c r="D66">
        <f>""</f>
        <v/>
      </c>
      <c r="E66">
        <f>""</f>
        <v/>
      </c>
      <c r="F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  <c r="M66">
        <f>IFERROR(COUNTIF('CapEx Plan'!$AA$2:$AA$24,"Review"),0)</f>
        <v/>
      </c>
    </row>
    <row r="67">
      <c r="A67">
        <f>""</f>
        <v/>
      </c>
      <c r="B67">
        <f>""</f>
        <v/>
      </c>
      <c r="C67">
        <f>""</f>
        <v/>
      </c>
      <c r="D67">
        <f>""</f>
        <v/>
      </c>
      <c r="E67">
        <f>""</f>
        <v/>
      </c>
      <c r="F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  <c r="M67">
        <f>IFERROR(COUNTIF('CapEx Plan'!$AA$2:$AA$25,"Review"),0)</f>
        <v/>
      </c>
    </row>
    <row r="68">
      <c r="A68">
        <f>""</f>
        <v/>
      </c>
      <c r="B68">
        <f>""</f>
        <v/>
      </c>
      <c r="C68">
        <f>""</f>
        <v/>
      </c>
      <c r="D68">
        <f>""</f>
        <v/>
      </c>
      <c r="E68">
        <f>""</f>
        <v/>
      </c>
      <c r="F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  <c r="M68">
        <f>IFERROR(COUNTIF('CapEx Plan'!$AA$2:$AA$26,"Review"),0)</f>
        <v/>
      </c>
    </row>
    <row r="69">
      <c r="A69">
        <f>""</f>
        <v/>
      </c>
      <c r="B69">
        <f>""</f>
        <v/>
      </c>
      <c r="C69">
        <f>""</f>
        <v/>
      </c>
      <c r="D69">
        <f>""</f>
        <v/>
      </c>
      <c r="E69">
        <f>""</f>
        <v/>
      </c>
      <c r="F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  <c r="M69">
        <f>IFERROR(COUNTIF('CapEx Plan'!$AA$2:$AA$27,"Review"),0)</f>
        <v/>
      </c>
    </row>
    <row r="70">
      <c r="A70">
        <f>""</f>
        <v/>
      </c>
      <c r="B70">
        <f>""</f>
        <v/>
      </c>
      <c r="C70">
        <f>""</f>
        <v/>
      </c>
      <c r="D70">
        <f>""</f>
        <v/>
      </c>
      <c r="E70">
        <f>""</f>
        <v/>
      </c>
      <c r="F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  <c r="M70">
        <f>IFERROR(COUNTIF('CapEx Plan'!$AA$2:$AA$28,"Review"),0)</f>
        <v/>
      </c>
    </row>
    <row r="71">
      <c r="A71">
        <f>""</f>
        <v/>
      </c>
      <c r="B71">
        <f>""</f>
        <v/>
      </c>
      <c r="C71">
        <f>""</f>
        <v/>
      </c>
      <c r="D71">
        <f>""</f>
        <v/>
      </c>
      <c r="E71">
        <f>""</f>
        <v/>
      </c>
      <c r="F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  <c r="M71">
        <f>IFERROR(COUNTIF('CapEx Plan'!$AA$2:$AA$29,"Review"),0)</f>
        <v/>
      </c>
    </row>
    <row r="72">
      <c r="A72">
        <f>""</f>
        <v/>
      </c>
      <c r="B72">
        <f>""</f>
        <v/>
      </c>
      <c r="C72">
        <f>""</f>
        <v/>
      </c>
      <c r="D72">
        <f>""</f>
        <v/>
      </c>
      <c r="E72">
        <f>""</f>
        <v/>
      </c>
      <c r="F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  <c r="M72">
        <f>IFERROR(COUNTIF('CapEx Plan'!$AA$2:$AA$30,"Review"),0)</f>
        <v/>
      </c>
    </row>
    <row r="73">
      <c r="A73">
        <f>""</f>
        <v/>
      </c>
      <c r="B73">
        <f>""</f>
        <v/>
      </c>
      <c r="C73">
        <f>""</f>
        <v/>
      </c>
      <c r="D73">
        <f>""</f>
        <v/>
      </c>
      <c r="E73">
        <f>""</f>
        <v/>
      </c>
      <c r="F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  <c r="M73">
        <f>IFERROR(COUNTIF('CapEx Plan'!$AA$2:$AA$31,"Review"),0)</f>
        <v/>
      </c>
    </row>
    <row r="74">
      <c r="A74">
        <f>""</f>
        <v/>
      </c>
      <c r="B74">
        <f>""</f>
        <v/>
      </c>
      <c r="C74">
        <f>""</f>
        <v/>
      </c>
      <c r="D74">
        <f>""</f>
        <v/>
      </c>
      <c r="E74">
        <f>""</f>
        <v/>
      </c>
      <c r="F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  <c r="M74">
        <f>IFERROR(COUNTIF('CapEx Plan'!$AA$2:$AA$32,"Review"),0)</f>
        <v/>
      </c>
    </row>
    <row r="75">
      <c r="A75">
        <f>""</f>
        <v/>
      </c>
      <c r="B75">
        <f>""</f>
        <v/>
      </c>
      <c r="C75">
        <f>""</f>
        <v/>
      </c>
      <c r="D75">
        <f>""</f>
        <v/>
      </c>
      <c r="E75">
        <f>""</f>
        <v/>
      </c>
      <c r="F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  <c r="M75">
        <f>IFERROR(COUNTIF('CapEx Plan'!$AA$2:$AA$33,"Review"),0)</f>
        <v/>
      </c>
    </row>
    <row r="76">
      <c r="A76">
        <f>""</f>
        <v/>
      </c>
      <c r="B76">
        <f>""</f>
        <v/>
      </c>
      <c r="C76">
        <f>""</f>
        <v/>
      </c>
      <c r="D76">
        <f>""</f>
        <v/>
      </c>
      <c r="E76">
        <f>""</f>
        <v/>
      </c>
      <c r="F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  <c r="M76">
        <f>IFERROR(COUNTIF('CapEx Plan'!$AA$2:$AA$34,"Review"),0)</f>
        <v/>
      </c>
    </row>
    <row r="77">
      <c r="A77">
        <f>""</f>
        <v/>
      </c>
      <c r="B77">
        <f>""</f>
        <v/>
      </c>
      <c r="C77">
        <f>""</f>
        <v/>
      </c>
      <c r="D77">
        <f>""</f>
        <v/>
      </c>
      <c r="E77">
        <f>""</f>
        <v/>
      </c>
      <c r="F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  <c r="M77">
        <f>IFERROR(COUNTIF('CapEx Plan'!$AA$2:$AA$35,"Review"),0)</f>
        <v/>
      </c>
    </row>
    <row r="78">
      <c r="A78">
        <f>""</f>
        <v/>
      </c>
      <c r="B78">
        <f>""</f>
        <v/>
      </c>
      <c r="C78">
        <f>""</f>
        <v/>
      </c>
      <c r="D78">
        <f>""</f>
        <v/>
      </c>
      <c r="E78">
        <f>""</f>
        <v/>
      </c>
      <c r="F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  <c r="M78">
        <f>IFERROR(COUNTIF('CapEx Plan'!$AA$2:$AA$36,"Review"),0)</f>
        <v/>
      </c>
    </row>
    <row r="79">
      <c r="A79">
        <f>""</f>
        <v/>
      </c>
      <c r="B79">
        <f>""</f>
        <v/>
      </c>
      <c r="C79">
        <f>""</f>
        <v/>
      </c>
      <c r="D79">
        <f>""</f>
        <v/>
      </c>
      <c r="E79">
        <f>""</f>
        <v/>
      </c>
      <c r="F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  <c r="M79">
        <f>IFERROR(COUNTIF('CapEx Plan'!$AA$2:$AA$37,"Review"),0)</f>
        <v/>
      </c>
    </row>
    <row r="80">
      <c r="A80">
        <f>""</f>
        <v/>
      </c>
      <c r="B80">
        <f>""</f>
        <v/>
      </c>
      <c r="C80">
        <f>""</f>
        <v/>
      </c>
      <c r="D80">
        <f>""</f>
        <v/>
      </c>
      <c r="E80">
        <f>""</f>
        <v/>
      </c>
      <c r="F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  <c r="M80">
        <f>IFERROR(COUNTIF('CapEx Plan'!$AA$2:$AA$38,"Review"),0)</f>
        <v/>
      </c>
    </row>
    <row r="81">
      <c r="A81">
        <f>""</f>
        <v/>
      </c>
      <c r="B81">
        <f>""</f>
        <v/>
      </c>
      <c r="C81">
        <f>""</f>
        <v/>
      </c>
      <c r="D81">
        <f>""</f>
        <v/>
      </c>
      <c r="E81">
        <f>""</f>
        <v/>
      </c>
      <c r="F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  <c r="M81">
        <f>IFERROR(COUNTIF('CapEx Plan'!$AA$2:$AA$39,"Review"),0)</f>
        <v/>
      </c>
    </row>
    <row r="82">
      <c r="A82">
        <f>""</f>
        <v/>
      </c>
      <c r="B82">
        <f>""</f>
        <v/>
      </c>
      <c r="C82">
        <f>""</f>
        <v/>
      </c>
      <c r="D82">
        <f>""</f>
        <v/>
      </c>
      <c r="E82">
        <f>""</f>
        <v/>
      </c>
      <c r="F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  <c r="M82">
        <f>IFERROR(COUNTIF('CapEx Plan'!$AA$2:$AA$40,"Review"),0)</f>
        <v/>
      </c>
    </row>
    <row r="83">
      <c r="A83">
        <f>""</f>
        <v/>
      </c>
      <c r="B83">
        <f>""</f>
        <v/>
      </c>
      <c r="C83">
        <f>""</f>
        <v/>
      </c>
      <c r="D83">
        <f>""</f>
        <v/>
      </c>
      <c r="E83">
        <f>""</f>
        <v/>
      </c>
      <c r="F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  <c r="M83">
        <f>IFERROR(COUNTIF('CapEx Plan'!$AA$2:$AA$41,"Review"),0)</f>
        <v/>
      </c>
    </row>
    <row r="84">
      <c r="A84">
        <f>""</f>
        <v/>
      </c>
      <c r="B84">
        <f>""</f>
        <v/>
      </c>
      <c r="C84">
        <f>""</f>
        <v/>
      </c>
      <c r="D84">
        <f>""</f>
        <v/>
      </c>
      <c r="E84">
        <f>""</f>
        <v/>
      </c>
      <c r="F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  <c r="M84">
        <f>IFERROR(COUNTIF('CapEx Plan'!$AA$2:$AA$42,"Review"),0)</f>
        <v/>
      </c>
    </row>
    <row r="85">
      <c r="A85">
        <f>""</f>
        <v/>
      </c>
      <c r="B85">
        <f>""</f>
        <v/>
      </c>
      <c r="C85">
        <f>""</f>
        <v/>
      </c>
      <c r="D85">
        <f>""</f>
        <v/>
      </c>
      <c r="E85">
        <f>""</f>
        <v/>
      </c>
      <c r="F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  <c r="M85">
        <f>IFERROR(COUNTIF('CapEx Plan'!$AA$2:$AA$43,"Review"),0)</f>
        <v/>
      </c>
    </row>
    <row r="86">
      <c r="A86">
        <f>""</f>
        <v/>
      </c>
      <c r="B86">
        <f>""</f>
        <v/>
      </c>
      <c r="C86">
        <f>""</f>
        <v/>
      </c>
      <c r="D86">
        <f>""</f>
        <v/>
      </c>
      <c r="E86">
        <f>""</f>
        <v/>
      </c>
      <c r="F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  <c r="M86">
        <f>IFERROR(COUNTIF('CapEx Plan'!$AA$2:$AA$44,"Review"),0)</f>
        <v/>
      </c>
    </row>
    <row r="87">
      <c r="A87">
        <f>""</f>
        <v/>
      </c>
      <c r="B87">
        <f>""</f>
        <v/>
      </c>
      <c r="C87">
        <f>""</f>
        <v/>
      </c>
      <c r="D87">
        <f>""</f>
        <v/>
      </c>
      <c r="E87">
        <f>""</f>
        <v/>
      </c>
      <c r="F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  <c r="M87">
        <f>IFERROR(COUNTIF('CapEx Plan'!$AA$2:$AA$45,"Review"),0)</f>
        <v/>
      </c>
    </row>
    <row r="88">
      <c r="A88">
        <f>""</f>
        <v/>
      </c>
      <c r="B88">
        <f>""</f>
        <v/>
      </c>
      <c r="C88">
        <f>""</f>
        <v/>
      </c>
      <c r="D88">
        <f>""</f>
        <v/>
      </c>
      <c r="E88">
        <f>""</f>
        <v/>
      </c>
      <c r="F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  <c r="M88">
        <f>IFERROR(COUNTIF('CapEx Plan'!$AA$2:$AA$46,"Review"),0)</f>
        <v/>
      </c>
    </row>
    <row r="89">
      <c r="A89">
        <f>""</f>
        <v/>
      </c>
      <c r="B89">
        <f>""</f>
        <v/>
      </c>
      <c r="C89">
        <f>""</f>
        <v/>
      </c>
      <c r="D89">
        <f>""</f>
        <v/>
      </c>
      <c r="E89">
        <f>""</f>
        <v/>
      </c>
      <c r="F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  <c r="M89">
        <f>IFERROR(COUNTIF('CapEx Plan'!$AA$2:$AA$47,"Review"),0)</f>
        <v/>
      </c>
    </row>
    <row r="90">
      <c r="A90">
        <f>""</f>
        <v/>
      </c>
      <c r="B90">
        <f>""</f>
        <v/>
      </c>
      <c r="C90">
        <f>""</f>
        <v/>
      </c>
      <c r="D90">
        <f>""</f>
        <v/>
      </c>
      <c r="E90">
        <f>""</f>
        <v/>
      </c>
      <c r="F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  <c r="M90">
        <f>IFERROR(COUNTIF('CapEx Plan'!$AA$2:$AA$48,"Review"),0)</f>
        <v/>
      </c>
    </row>
    <row r="91">
      <c r="A91">
        <f>""</f>
        <v/>
      </c>
      <c r="B91">
        <f>""</f>
        <v/>
      </c>
      <c r="C91">
        <f>""</f>
        <v/>
      </c>
      <c r="D91">
        <f>""</f>
        <v/>
      </c>
      <c r="E91">
        <f>""</f>
        <v/>
      </c>
      <c r="F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  <c r="M91">
        <f>IFERROR(COUNTIF('CapEx Plan'!$AA$2:$AA$49,"Review"),0)</f>
        <v/>
      </c>
    </row>
    <row r="92">
      <c r="A92">
        <f>""</f>
        <v/>
      </c>
      <c r="B92">
        <f>""</f>
        <v/>
      </c>
      <c r="C92">
        <f>""</f>
        <v/>
      </c>
      <c r="D92">
        <f>""</f>
        <v/>
      </c>
      <c r="E92">
        <f>""</f>
        <v/>
      </c>
      <c r="F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  <c r="M92">
        <f>IFERROR(COUNTIF('CapEx Plan'!$AA$2:$AA$50,"Review"),0)</f>
        <v/>
      </c>
    </row>
    <row r="93">
      <c r="A93">
        <f>""</f>
        <v/>
      </c>
      <c r="B93">
        <f>""</f>
        <v/>
      </c>
      <c r="C93">
        <f>""</f>
        <v/>
      </c>
      <c r="D93">
        <f>""</f>
        <v/>
      </c>
      <c r="E93">
        <f>""</f>
        <v/>
      </c>
      <c r="F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  <c r="M93">
        <f>IFERROR(COUNTIF('CapEx Plan'!$AA$2:$AA$51,"Review"),0)</f>
        <v/>
      </c>
    </row>
    <row r="94">
      <c r="A94">
        <f>""</f>
        <v/>
      </c>
      <c r="B94">
        <f>""</f>
        <v/>
      </c>
      <c r="C94">
        <f>""</f>
        <v/>
      </c>
      <c r="D94">
        <f>""</f>
        <v/>
      </c>
      <c r="E94">
        <f>""</f>
        <v/>
      </c>
      <c r="F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  <c r="M94">
        <f>IFERROR(COUNTIF('CapEx Plan'!$AA$2:$AA$52,"Review"),0)</f>
        <v/>
      </c>
    </row>
    <row r="95">
      <c r="A95">
        <f>""</f>
        <v/>
      </c>
      <c r="B95">
        <f>""</f>
        <v/>
      </c>
      <c r="C95">
        <f>""</f>
        <v/>
      </c>
      <c r="D95">
        <f>""</f>
        <v/>
      </c>
      <c r="E95">
        <f>""</f>
        <v/>
      </c>
      <c r="F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  <c r="M95">
        <f>IFERROR(COUNTIF('CapEx Plan'!$AA$2:$AA$53,"Review"),0)</f>
        <v/>
      </c>
    </row>
    <row r="96">
      <c r="A96">
        <f>""</f>
        <v/>
      </c>
      <c r="B96">
        <f>""</f>
        <v/>
      </c>
      <c r="C96">
        <f>""</f>
        <v/>
      </c>
      <c r="D96">
        <f>""</f>
        <v/>
      </c>
      <c r="E96">
        <f>""</f>
        <v/>
      </c>
      <c r="F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  <c r="M96">
        <f>IFERROR(COUNTIF('CapEx Plan'!$AA$2:$AA$54,"Review"),0)</f>
        <v/>
      </c>
    </row>
    <row r="97">
      <c r="A97">
        <f>""</f>
        <v/>
      </c>
      <c r="B97">
        <f>""</f>
        <v/>
      </c>
      <c r="C97">
        <f>""</f>
        <v/>
      </c>
      <c r="D97">
        <f>""</f>
        <v/>
      </c>
      <c r="E97">
        <f>""</f>
        <v/>
      </c>
      <c r="F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  <c r="M97">
        <f>IFERROR(COUNTIF('CapEx Plan'!$AA$2:$AA$55,"Review"),0)</f>
        <v/>
      </c>
    </row>
    <row r="98">
      <c r="A98">
        <f>""</f>
        <v/>
      </c>
      <c r="B98">
        <f>""</f>
        <v/>
      </c>
      <c r="C98">
        <f>""</f>
        <v/>
      </c>
      <c r="D98">
        <f>""</f>
        <v/>
      </c>
      <c r="E98">
        <f>""</f>
        <v/>
      </c>
      <c r="F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  <c r="M98">
        <f>IFERROR(COUNTIF('CapEx Plan'!$AA$2:$AA$56,"Review"),0)</f>
        <v/>
      </c>
    </row>
    <row r="99">
      <c r="A99">
        <f>""</f>
        <v/>
      </c>
      <c r="B99">
        <f>""</f>
        <v/>
      </c>
      <c r="C99">
        <f>""</f>
        <v/>
      </c>
      <c r="D99">
        <f>""</f>
        <v/>
      </c>
      <c r="E99">
        <f>""</f>
        <v/>
      </c>
      <c r="F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  <c r="M99">
        <f>IFERROR(COUNTIF('CapEx Plan'!$AA$2:$AA$57,"Review"),0)</f>
        <v/>
      </c>
    </row>
    <row r="100">
      <c r="A100">
        <f>""</f>
        <v/>
      </c>
      <c r="B100">
        <f>""</f>
        <v/>
      </c>
      <c r="C100">
        <f>""</f>
        <v/>
      </c>
      <c r="D100">
        <f>""</f>
        <v/>
      </c>
      <c r="E100">
        <f>""</f>
        <v/>
      </c>
      <c r="F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  <c r="M100">
        <f>IFERROR(COUNTIF('CapEx Plan'!$AA$2:$AA$58,"Review"),0)</f>
        <v/>
      </c>
    </row>
    <row r="101">
      <c r="A101">
        <f>""</f>
        <v/>
      </c>
      <c r="B101">
        <f>""</f>
        <v/>
      </c>
      <c r="C101">
        <f>""</f>
        <v/>
      </c>
      <c r="D101">
        <f>""</f>
        <v/>
      </c>
      <c r="E101">
        <f>""</f>
        <v/>
      </c>
      <c r="F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  <c r="M101">
        <f>IFERROR(COUNTIF('CapEx Plan'!$AA$2:$AA$59,"Review"),0)</f>
        <v/>
      </c>
    </row>
    <row r="102">
      <c r="M102">
        <f>IFERROR(COUNTIF('CapEx Plan'!$AA$2:$AA$60,"Review"),0)</f>
        <v/>
      </c>
    </row>
    <row r="103">
      <c r="M103">
        <f>IFERROR(COUNTIF('CapEx Plan'!$AA$2:$AA$61,"Review"),0)</f>
        <v/>
      </c>
    </row>
    <row r="104">
      <c r="M104">
        <f>IFERROR(COUNTIF('CapEx Plan'!$AA$2:$AA$62,"Review"),0)</f>
        <v/>
      </c>
    </row>
    <row r="105">
      <c r="M105">
        <f>IFERROR(COUNTIF('CapEx Plan'!$AA$2:$AA$63,"Review"),0)</f>
        <v/>
      </c>
    </row>
    <row r="106">
      <c r="M106">
        <f>IFERROR(COUNTIF('CapEx Plan'!$AA$2:$AA$64,"Review"),0)</f>
        <v/>
      </c>
    </row>
    <row r="107">
      <c r="M107">
        <f>IFERROR(COUNTIF('CapEx Plan'!$AA$2:$AA$65,"Review"),0)</f>
        <v/>
      </c>
    </row>
    <row r="108">
      <c r="M108">
        <f>IFERROR(COUNTIF('CapEx Plan'!$AA$2:$AA$66,"Review"),0)</f>
        <v/>
      </c>
    </row>
    <row r="109">
      <c r="M109">
        <f>IFERROR(COUNTIF('CapEx Plan'!$AA$2:$AA$67,"Review"),0)</f>
        <v/>
      </c>
    </row>
    <row r="110">
      <c r="M110">
        <f>IFERROR(COUNTIF('CapEx Plan'!$AA$2:$AA$68,"Review"),0)</f>
        <v/>
      </c>
    </row>
    <row r="111">
      <c r="M111">
        <f>IFERROR(COUNTIF('CapEx Plan'!$AA$2:$AA$69,"Review"),0)</f>
        <v/>
      </c>
    </row>
    <row r="112">
      <c r="M112">
        <f>IFERROR(COUNTIF('CapEx Plan'!$AA$2:$AA$70,"Review"),0)</f>
        <v/>
      </c>
    </row>
    <row r="113">
      <c r="M113">
        <f>IFERROR(COUNTIF('CapEx Plan'!$AA$2:$AA$71,"Review"),0)</f>
        <v/>
      </c>
    </row>
    <row r="114">
      <c r="M114">
        <f>IFERROR(COUNTIF('CapEx Plan'!$AA$2:$AA$72,"Review"),0)</f>
        <v/>
      </c>
    </row>
    <row r="115">
      <c r="M115">
        <f>IFERROR(COUNTIF('CapEx Plan'!$AA$2:$AA$73,"Review"),0)</f>
        <v/>
      </c>
    </row>
    <row r="116">
      <c r="M116">
        <f>IFERROR(COUNTIF('CapEx Plan'!$AA$2:$AA$74,"Review"),0)</f>
        <v/>
      </c>
    </row>
    <row r="117">
      <c r="M117">
        <f>IFERROR(COUNTIF('CapEx Plan'!$AA$2:$AA$75,"Review"),0)</f>
        <v/>
      </c>
    </row>
    <row r="118">
      <c r="M118">
        <f>IFERROR(COUNTIF('CapEx Plan'!$AA$2:$AA$76,"Review"),0)</f>
        <v/>
      </c>
    </row>
    <row r="119">
      <c r="M119">
        <f>IFERROR(COUNTIF('CapEx Plan'!$AA$2:$AA$77,"Review"),0)</f>
        <v/>
      </c>
    </row>
    <row r="120">
      <c r="M120">
        <f>IFERROR(COUNTIF('CapEx Plan'!$AA$2:$AA$78,"Review"),0)</f>
        <v/>
      </c>
    </row>
    <row r="121">
      <c r="M121">
        <f>IFERROR(COUNTIF('CapEx Plan'!$AA$2:$AA$79,"Review"),0)</f>
        <v/>
      </c>
    </row>
    <row r="122">
      <c r="M122">
        <f>IFERROR(COUNTIF('CapEx Plan'!$AA$2:$AA$80,"Review"),0)</f>
        <v/>
      </c>
    </row>
    <row r="123">
      <c r="M123">
        <f>IFERROR(COUNTIF('CapEx Plan'!$AA$2:$AA$81,"Review"),0)</f>
        <v/>
      </c>
    </row>
    <row r="124">
      <c r="M124">
        <f>IFERROR(COUNTIF('CapEx Plan'!$AA$2:$AA$82,"Review"),0)</f>
        <v/>
      </c>
    </row>
    <row r="125">
      <c r="M125">
        <f>IFERROR(COUNTIF('CapEx Plan'!$AA$2:$AA$83,"Review"),0)</f>
        <v/>
      </c>
    </row>
    <row r="126">
      <c r="M126">
        <f>IFERROR(COUNTIF('CapEx Plan'!$AA$2:$AA$84,"Review"),0)</f>
        <v/>
      </c>
    </row>
    <row r="127">
      <c r="M127">
        <f>IFERROR(COUNTIF('CapEx Plan'!$AA$2:$AA$85,"Review"),0)</f>
        <v/>
      </c>
    </row>
    <row r="128">
      <c r="M128">
        <f>IFERROR(COUNTIF('CapEx Plan'!$AA$2:$AA$86,"Review"),0)</f>
        <v/>
      </c>
    </row>
    <row r="129">
      <c r="M129">
        <f>IFERROR(COUNTIF('CapEx Plan'!$AA$2:$AA$87,"Review"),0)</f>
        <v/>
      </c>
    </row>
    <row r="130">
      <c r="M130">
        <f>IFERROR(COUNTIF('CapEx Plan'!$AA$2:$AA$88,"Review"),0)</f>
        <v/>
      </c>
    </row>
    <row r="131">
      <c r="M131">
        <f>IFERROR(COUNTIF('CapEx Plan'!$AA$2:$AA$89,"Review"),0)</f>
        <v/>
      </c>
    </row>
    <row r="132">
      <c r="M132">
        <f>IFERROR(COUNTIF('CapEx Plan'!$AA$2:$AA$90,"Review"),0)</f>
        <v/>
      </c>
    </row>
    <row r="133">
      <c r="M133">
        <f>IFERROR(COUNTIF('CapEx Plan'!$AA$2:$AA$91,"Review"),0)</f>
        <v/>
      </c>
    </row>
    <row r="134">
      <c r="M134">
        <f>IFERROR(COUNTIF('CapEx Plan'!$AA$2:$AA$92,"Review"),0)</f>
        <v/>
      </c>
    </row>
    <row r="135">
      <c r="M135">
        <f>IFERROR(COUNTIF('CapEx Plan'!$AA$2:$AA$93,"Review"),0)</f>
        <v/>
      </c>
    </row>
    <row r="136">
      <c r="M136">
        <f>IFERROR(COUNTIF('CapEx Plan'!$AA$2:$AA$94,"Review"),0)</f>
        <v/>
      </c>
    </row>
    <row r="137">
      <c r="M137">
        <f>IFERROR(COUNTIF('CapEx Plan'!$AA$2:$AA$95,"Review"),0)</f>
        <v/>
      </c>
    </row>
    <row r="138">
      <c r="M138">
        <f>IFERROR(COUNTIF('CapEx Plan'!$AA$2:$AA$96,"Review"),0)</f>
        <v/>
      </c>
    </row>
    <row r="139">
      <c r="M139">
        <f>IFERROR(COUNTIF('CapEx Plan'!$AA$2:$AA$97,"Review"),0)</f>
        <v/>
      </c>
    </row>
    <row r="140">
      <c r="M140">
        <f>IFERROR(COUNTIF('CapEx Plan'!$AA$2:$AA$98,"Review"),0)</f>
        <v/>
      </c>
    </row>
    <row r="141">
      <c r="M141">
        <f>IFERROR(COUNTIF('CapEx Plan'!$AA$2:$AA$99,"Review"),0)</f>
        <v/>
      </c>
    </row>
    <row r="142">
      <c r="M142">
        <f>IFERROR(COUNTIF('CapEx Plan'!$AA$2:$AA$100,"Review"),0)</f>
        <v/>
      </c>
    </row>
    <row r="143">
      <c r="M143">
        <f>IFERROR(COUNTIF('CapEx Plan'!$AA$2:$AA$101,"Review"),0)</f>
        <v/>
      </c>
    </row>
    <row r="144">
      <c r="M144">
        <f>IFERROR(COUNTIF('CapEx Plan'!$AA$2:$AA$102,"Review"),0)</f>
        <v/>
      </c>
    </row>
    <row r="145">
      <c r="M145">
        <f>IFERROR(COUNTIF('CapEx Plan'!$AA$2:$AA$103,"Review"),0)</f>
        <v/>
      </c>
    </row>
    <row r="146">
      <c r="M146">
        <f>IFERROR(COUNTIF('CapEx Plan'!$AA$2:$AA$104,"Review"),0)</f>
        <v/>
      </c>
    </row>
    <row r="147">
      <c r="M147">
        <f>IFERROR(COUNTIF('CapEx Plan'!$AA$2:$AA$105,"Review"),0)</f>
        <v/>
      </c>
    </row>
    <row r="148">
      <c r="M148">
        <f>IFERROR(COUNTIF('CapEx Plan'!$AA$2:$AA$106,"Review"),0)</f>
        <v/>
      </c>
    </row>
    <row r="149">
      <c r="M149">
        <f>IFERROR(COUNTIF('CapEx Plan'!$AA$2:$AA$107,"Review"),0)</f>
        <v/>
      </c>
    </row>
    <row r="150">
      <c r="M150">
        <f>IFERROR(COUNTIF('CapEx Plan'!$AA$2:$AA$108,"Review"),0)</f>
        <v/>
      </c>
    </row>
    <row r="151">
      <c r="M151">
        <f>IFERROR(COUNTIF('CapEx Plan'!$AA$2:$AA$109,"Review"),0)</f>
        <v/>
      </c>
    </row>
    <row r="152">
      <c r="M152">
        <f>IFERROR(COUNTIF('CapEx Plan'!$AA$2:$AA$110,"Review"),0)</f>
        <v/>
      </c>
    </row>
    <row r="153">
      <c r="M153">
        <f>IFERROR(COUNTIF('CapEx Plan'!$AA$2:$AA$111,"Review"),0)</f>
        <v/>
      </c>
    </row>
    <row r="154">
      <c r="M154">
        <f>IFERROR(COUNTIF('CapEx Plan'!$AA$2:$AA$112,"Review"),0)</f>
        <v/>
      </c>
    </row>
    <row r="155">
      <c r="M155">
        <f>IFERROR(COUNTIF('CapEx Plan'!$AA$2:$AA$113,"Review"),0)</f>
        <v/>
      </c>
    </row>
    <row r="156">
      <c r="M156">
        <f>IFERROR(COUNTIF('CapEx Plan'!$AA$2:$AA$114,"Review"),0)</f>
        <v/>
      </c>
    </row>
    <row r="157">
      <c r="M157">
        <f>IFERROR(COUNTIF('CapEx Plan'!$AA$2:$AA$115,"Review"),0)</f>
        <v/>
      </c>
    </row>
    <row r="158">
      <c r="M158">
        <f>IFERROR(COUNTIF('CapEx Plan'!$AA$2:$AA$116,"Review"),0)</f>
        <v/>
      </c>
    </row>
    <row r="159">
      <c r="M159">
        <f>IFERROR(COUNTIF('CapEx Plan'!$AA$2:$AA$117,"Review"),0)</f>
        <v/>
      </c>
    </row>
    <row r="160">
      <c r="M160">
        <f>IFERROR(COUNTIF('CapEx Plan'!$AA$2:$AA$118,"Review"),0)</f>
        <v/>
      </c>
    </row>
    <row r="161">
      <c r="M161">
        <f>IFERROR(COUNTIF('CapEx Plan'!$AA$2:$AA$119,"Review"),0)</f>
        <v/>
      </c>
    </row>
    <row r="162">
      <c r="M162">
        <f>IFERROR(COUNTIF('CapEx Plan'!$AA$2:$AA$120,"Review"),0)</f>
        <v/>
      </c>
    </row>
    <row r="163">
      <c r="M163">
        <f>IFERROR(COUNTIF('CapEx Plan'!$AA$2:$AA$121,"Review"),0)</f>
        <v/>
      </c>
    </row>
    <row r="164">
      <c r="M164">
        <f>IFERROR(COUNTIF('CapEx Plan'!$AA$2:$AA$122,"Review"),0)</f>
        <v/>
      </c>
    </row>
    <row r="165">
      <c r="M165">
        <f>IFERROR(COUNTIF('CapEx Plan'!$AA$2:$AA$123,"Review"),0)</f>
        <v/>
      </c>
    </row>
    <row r="166">
      <c r="M166">
        <f>IFERROR(COUNTIF('CapEx Plan'!$AA$2:$AA$124,"Review"),0)</f>
        <v/>
      </c>
    </row>
    <row r="167">
      <c r="M167">
        <f>IFERROR(COUNTIF('CapEx Plan'!$AA$2:$AA$125,"Review"),0)</f>
        <v/>
      </c>
    </row>
    <row r="168">
      <c r="M168">
        <f>IFERROR(COUNTIF('CapEx Plan'!$AA$2:$AA$126,"Review"),0)</f>
        <v/>
      </c>
    </row>
    <row r="169">
      <c r="M169">
        <f>IFERROR(COUNTIF('CapEx Plan'!$AA$2:$AA$127,"Review"),0)</f>
        <v/>
      </c>
    </row>
    <row r="170">
      <c r="M170">
        <f>IFERROR(COUNTIF('CapEx Plan'!$AA$2:$AA$128,"Review"),0)</f>
        <v/>
      </c>
    </row>
    <row r="171">
      <c r="M171">
        <f>IFERROR(COUNTIF('CapEx Plan'!$AA$2:$AA$129,"Review"),0)</f>
        <v/>
      </c>
    </row>
    <row r="172">
      <c r="M172">
        <f>IFERROR(COUNTIF('CapEx Plan'!$AA$2:$AA$130,"Review"),0)</f>
        <v/>
      </c>
    </row>
    <row r="173">
      <c r="M173">
        <f>IFERROR(COUNTIF('CapEx Plan'!$AA$2:$AA$131,"Review"),0)</f>
        <v/>
      </c>
    </row>
    <row r="174">
      <c r="M174">
        <f>IFERROR(COUNTIF('CapEx Plan'!$AA$2:$AA$132,"Review"),0)</f>
        <v/>
      </c>
    </row>
    <row r="175">
      <c r="M175">
        <f>IFERROR(COUNTIF('CapEx Plan'!$AA$2:$AA$133,"Review"),0)</f>
        <v/>
      </c>
    </row>
    <row r="176">
      <c r="M176">
        <f>IFERROR(COUNTIF('CapEx Plan'!$AA$2:$AA$134,"Review"),0)</f>
        <v/>
      </c>
    </row>
    <row r="177">
      <c r="M177">
        <f>IFERROR(COUNTIF('CapEx Plan'!$AA$2:$AA$135,"Review"),0)</f>
        <v/>
      </c>
    </row>
    <row r="178">
      <c r="M178">
        <f>IFERROR(COUNTIF('CapEx Plan'!$AA$2:$AA$136,"Review"),0)</f>
        <v/>
      </c>
    </row>
    <row r="179">
      <c r="M179">
        <f>IFERROR(COUNTIF('CapEx Plan'!$AA$2:$AA$137,"Review"),0)</f>
        <v/>
      </c>
    </row>
    <row r="180">
      <c r="M180">
        <f>IFERROR(COUNTIF('CapEx Plan'!$AA$2:$AA$138,"Review"),0)</f>
        <v/>
      </c>
    </row>
    <row r="181">
      <c r="M181">
        <f>IFERROR(COUNTIF('CapEx Plan'!$AA$2:$AA$139,"Review"),0)</f>
        <v/>
      </c>
    </row>
    <row r="182">
      <c r="M182">
        <f>IFERROR(COUNTIF('CapEx Plan'!$AA$2:$AA$140,"Review"),0)</f>
        <v/>
      </c>
    </row>
    <row r="183">
      <c r="M183">
        <f>IFERROR(COUNTIF('CapEx Plan'!$AA$2:$AA$141,"Review"),0)</f>
        <v/>
      </c>
    </row>
    <row r="184">
      <c r="M184">
        <f>IFERROR(COUNTIF('CapEx Plan'!$AA$2:$AA$142,"Review"),0)</f>
        <v/>
      </c>
    </row>
    <row r="185">
      <c r="M185">
        <f>IFERROR(COUNTIF('CapEx Plan'!$AA$2:$AA$143,"Review"),0)</f>
        <v/>
      </c>
    </row>
    <row r="186">
      <c r="M186">
        <f>IFERROR(COUNTIF('CapEx Plan'!$AA$2:$AA$144,"Review"),0)</f>
        <v/>
      </c>
    </row>
    <row r="187">
      <c r="M187">
        <f>IFERROR(COUNTIF('CapEx Plan'!$AA$2:$AA$145,"Review"),0)</f>
        <v/>
      </c>
    </row>
    <row r="188">
      <c r="M188">
        <f>IFERROR(COUNTIF('CapEx Plan'!$AA$2:$AA$146,"Review"),0)</f>
        <v/>
      </c>
    </row>
    <row r="189">
      <c r="M189">
        <f>IFERROR(COUNTIF('CapEx Plan'!$AA$2:$AA$147,"Review"),0)</f>
        <v/>
      </c>
    </row>
    <row r="190">
      <c r="M190">
        <f>IFERROR(COUNTIF('CapEx Plan'!$AA$2:$AA$148,"Review"),0)</f>
        <v/>
      </c>
    </row>
    <row r="191">
      <c r="M191">
        <f>IFERROR(COUNTIF('CapEx Plan'!$AA$2:$AA$149,"Review"),0)</f>
        <v/>
      </c>
    </row>
    <row r="192">
      <c r="M192">
        <f>IFERROR(COUNTIF('CapEx Plan'!$AA$2:$AA$150,"Review"),0)</f>
        <v/>
      </c>
    </row>
    <row r="193">
      <c r="M193">
        <f>IFERROR(COUNTIF('CapEx Plan'!$AA$2:$AA$151,"Review"),0)</f>
        <v/>
      </c>
    </row>
  </sheetData>
  <mergeCells count="20">
    <mergeCell ref="E6:F7"/>
    <mergeCell ref="G6:H7"/>
    <mergeCell ref="C5:D5"/>
    <mergeCell ref="E5:F5"/>
    <mergeCell ref="A1:H1"/>
    <mergeCell ref="G8:H8"/>
    <mergeCell ref="E8:F8"/>
    <mergeCell ref="J10:L11"/>
    <mergeCell ref="A9:B10"/>
    <mergeCell ref="G9:H10"/>
    <mergeCell ref="J2:L2"/>
    <mergeCell ref="C6:D7"/>
    <mergeCell ref="A5:B5"/>
    <mergeCell ref="G5:H5"/>
    <mergeCell ref="A8:B8"/>
    <mergeCell ref="C8:D8"/>
    <mergeCell ref="A6:B7"/>
    <mergeCell ref="C9:D10"/>
    <mergeCell ref="A42:J42"/>
    <mergeCell ref="E9:F10"/>
  </mergeCells>
  <conditionalFormatting sqref="A9:B9">
    <cfRule type="cellIs" priority="1" operator="lessThan" dxfId="0">
      <formula>0</formula>
    </cfRule>
  </conditionalFormatting>
  <conditionalFormatting sqref="C9:D9">
    <cfRule type="cellIs" priority="2" operator="greaterThanOrEqual" dxfId="1">
      <formula>$K$6</formula>
    </cfRule>
  </conditionalFormatting>
  <conditionalFormatting sqref="E9:F9">
    <cfRule type="cellIs" priority="3" operator="greaterThan" dxfId="0">
      <formula>0</formula>
    </cfRule>
  </conditionalFormatting>
  <conditionalFormatting sqref="G9:H9">
    <cfRule type="cellIs" priority="4" operator="greaterThan" dxfId="1">
      <formula>0</formula>
    </cfRule>
  </conditionalFormatting>
  <conditionalFormatting sqref="F14:F21">
    <cfRule type="cellIs" priority="5" operator="lessThan" dxfId="0">
      <formula>0</formula>
    </cfRule>
  </conditionalFormatting>
  <dataValidations count="3">
    <dataValidation sqref="K4:K5" showDropDown="0" showInputMessage="0" showErrorMessage="0" allowBlank="0" type="decimal" operator="greaterThanOrEqual">
      <formula1>0</formula1>
    </dataValidation>
    <dataValidation sqref="K3 K6" showDropDown="0" showInputMessage="0" showErrorMessage="0" allowBlank="0" type="decimal" operator="between">
      <formula1>0</formula1>
      <formula2>1</formula2>
    </dataValidation>
    <dataValidation sqref="K9" showDropDown="0" showInputMessage="0" showErrorMessage="0" allowBlank="0" type="whole" operator="between">
      <formula1>0</formula1>
      <formula2>365</formula2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15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4" customWidth="1" min="2" max="2"/>
    <col width="30" customWidth="1" min="3" max="3"/>
    <col width="20" customWidth="1" min="4" max="4"/>
    <col width="42" customWidth="1" min="5" max="5"/>
    <col width="42" customWidth="1" min="6" max="6"/>
    <col width="12" customWidth="1" min="7" max="7"/>
    <col width="27" customWidth="1" min="8" max="8"/>
    <col width="22" customWidth="1" min="9" max="9"/>
    <col width="16" customWidth="1" min="10" max="10"/>
    <col width="14" customWidth="1" min="11" max="11"/>
    <col width="16" customWidth="1" min="12" max="12"/>
    <col width="18" customWidth="1" min="13" max="13"/>
    <col width="18" customWidth="1" min="14" max="14"/>
    <col width="16" customWidth="1" min="15" max="15"/>
    <col width="16" customWidth="1" min="16" max="16"/>
    <col width="17" customWidth="1" min="17" max="17"/>
    <col width="17" customWidth="1" min="18" max="18"/>
    <col width="16" customWidth="1" min="19" max="19"/>
    <col width="18" customWidth="1" min="20" max="20"/>
    <col width="18" customWidth="1" min="21" max="21"/>
    <col width="20" customWidth="1" min="22" max="22"/>
    <col width="17" customWidth="1" min="23" max="23"/>
    <col width="16" customWidth="1" min="24" max="24"/>
    <col width="17" customWidth="1" min="25" max="25"/>
    <col width="27" customWidth="1" min="26" max="26"/>
    <col width="15" customWidth="1" min="27" max="27"/>
    <col width="42" customWidth="1" min="28" max="28"/>
    <col width="42" customWidth="1" min="29" max="29"/>
  </cols>
  <sheetData>
    <row r="1" ht="42" customHeight="1">
      <c r="A1" s="20" t="inlineStr">
        <is>
          <t>Project ID</t>
        </is>
      </c>
      <c r="B1" s="20" t="inlineStr">
        <is>
          <t>Project Name</t>
        </is>
      </c>
      <c r="C1" s="20" t="inlineStr">
        <is>
          <t>Capital Category</t>
        </is>
      </c>
      <c r="D1" s="20" t="inlineStr">
        <is>
          <t>Property Area</t>
        </is>
      </c>
      <c r="E1" s="20" t="inlineStr">
        <is>
          <t>Project Description</t>
        </is>
      </c>
      <c r="F1" s="20" t="inlineStr">
        <is>
          <t>Business Justification</t>
        </is>
      </c>
      <c r="G1" s="20" t="inlineStr">
        <is>
          <t>Priority</t>
        </is>
      </c>
      <c r="H1" s="20" t="inlineStr">
        <is>
          <t>Project Owner</t>
        </is>
      </c>
      <c r="I1" s="20" t="inlineStr">
        <is>
          <t>Funding Source</t>
        </is>
      </c>
      <c r="J1" s="20" t="inlineStr">
        <is>
          <t>Approval Status</t>
        </is>
      </c>
      <c r="K1" s="20" t="inlineStr">
        <is>
          <t>Approval Date</t>
        </is>
      </c>
      <c r="L1" s="20" t="inlineStr">
        <is>
          <t>Planned Start Date</t>
        </is>
      </c>
      <c r="M1" s="20" t="inlineStr">
        <is>
          <t>Target Completion Date</t>
        </is>
      </c>
      <c r="N1" s="20" t="inlineStr">
        <is>
          <t>Actual Completion Date</t>
        </is>
      </c>
      <c r="O1" s="20" t="inlineStr">
        <is>
          <t>Original Estimate</t>
        </is>
      </c>
      <c r="P1" s="20" t="inlineStr">
        <is>
          <t>Project Contingency Rate</t>
        </is>
      </c>
      <c r="Q1" s="20" t="inlineStr">
        <is>
          <t>Planning Estimate</t>
        </is>
      </c>
      <c r="R1" s="20" t="inlineStr">
        <is>
          <t>Approved Budget</t>
        </is>
      </c>
      <c r="S1" s="20" t="inlineStr">
        <is>
          <t>Actual Spend</t>
        </is>
      </c>
      <c r="T1" s="20" t="inlineStr">
        <is>
          <t>Open Commitments</t>
        </is>
      </c>
      <c r="U1" s="20" t="inlineStr">
        <is>
          <t>Estimate to Complete</t>
        </is>
      </c>
      <c r="V1" s="20" t="inlineStr">
        <is>
          <t>Forecast at Completion</t>
        </is>
      </c>
      <c r="W1" s="20" t="inlineStr">
        <is>
          <t>Forecast Variance</t>
        </is>
      </c>
      <c r="X1" s="20" t="inlineStr">
        <is>
          <t>Budget Utilization</t>
        </is>
      </c>
      <c r="Y1" s="20" t="inlineStr">
        <is>
          <t>Project Status</t>
        </is>
      </c>
      <c r="Z1" s="20" t="inlineStr">
        <is>
          <t>Capitalization Review</t>
        </is>
      </c>
      <c r="AA1" s="20" t="inlineStr">
        <is>
          <t>Attention Flag</t>
        </is>
      </c>
      <c r="AB1" s="20" t="inlineStr">
        <is>
          <t>Attention Reason</t>
        </is>
      </c>
      <c r="AC1" s="20" t="inlineStr">
        <is>
          <t>Management Notes</t>
        </is>
      </c>
    </row>
    <row r="2" ht="32" customHeight="1">
      <c r="A2" s="33" t="inlineStr">
        <is>
          <t>CAP-26001</t>
        </is>
      </c>
      <c r="B2" s="34" t="inlineStr">
        <is>
          <t>Guestroom PTAC Replacement – Phase 1</t>
        </is>
      </c>
      <c r="C2" s="33" t="inlineStr">
        <is>
          <t>Guestrooms</t>
        </is>
      </c>
      <c r="D2" s="33" t="inlineStr">
        <is>
          <t>Guestrooms</t>
        </is>
      </c>
      <c r="E2" s="34" t="inlineStr">
        <is>
          <t>Replace aging PTAC units in the first guestroom phase.</t>
        </is>
      </c>
      <c r="F2" s="34" t="inlineStr">
        <is>
          <t>Improve temperature reliability and reduce emergency repairs.</t>
        </is>
      </c>
      <c r="G2" s="33" t="inlineStr">
        <is>
          <t>High</t>
        </is>
      </c>
      <c r="H2" s="33" t="inlineStr">
        <is>
          <t>Director of Engineering</t>
        </is>
      </c>
      <c r="I2" s="33" t="inlineStr">
        <is>
          <t>Replacement Reserve</t>
        </is>
      </c>
      <c r="J2" s="33" t="inlineStr">
        <is>
          <t>Approved</t>
        </is>
      </c>
      <c r="K2" s="35" t="n">
        <v>46042</v>
      </c>
      <c r="L2" s="35" t="n">
        <v>46055</v>
      </c>
      <c r="M2" s="35" t="n">
        <v>46171</v>
      </c>
      <c r="N2" s="35" t="n"/>
      <c r="O2" s="36" t="n">
        <v>65000</v>
      </c>
      <c r="P2" s="37" t="n">
        <v>0.1</v>
      </c>
      <c r="Q2" s="38">
        <f>IFERROR(IF(A2="","",O2*(1+P2)),"")</f>
        <v/>
      </c>
      <c r="R2" s="36" t="n">
        <v>72000</v>
      </c>
      <c r="S2" s="38">
        <f>IFERROR(IF(A2="","",SUMIFS('Spend Log'!$J$2:$J$201,'Spend Log'!$B$2:$B$201,A2,'Spend Log'!$H$2:$H$201,"Actual")),"")</f>
        <v/>
      </c>
      <c r="T2" s="38">
        <f>IFERROR(IF(A2="","",SUMIFS('Spend Log'!$J$2:$J$201,'Spend Log'!$B$2:$B$201,A2,'Spend Log'!$H$2:$H$201,"Commitment",'Spend Log'!$K$2:$K$201,"Open")),"")</f>
        <v/>
      </c>
      <c r="U2" s="36" t="n">
        <v>54000</v>
      </c>
      <c r="V2" s="38">
        <f>IFERROR(IF(A2="","",S2+T2+U2),"")</f>
        <v/>
      </c>
      <c r="W2" s="38">
        <f>IFERROR(IF(A2="","",R2-V2),"")</f>
        <v/>
      </c>
      <c r="X2" s="39">
        <f>IFERROR(IF(A2="","",(S2+T2)/R2),"")</f>
        <v/>
      </c>
      <c r="Y2" s="40">
        <f>IFERROR(IF(A2="","",IF(J2="Canceled","Canceled",IF(N2&lt;&gt;"","Complete",IF(J2="On Hold","On Hold",IF(AND(M2&lt;TODAY(),M2&lt;&gt;""),"Past Due",IF(AND(L2&lt;&gt;"",L2&lt;=TODAY()),"In Progress","Not Started")))))),"")</f>
        <v/>
      </c>
      <c r="Z2" s="40">
        <f>IFERROR(IF(A2="","",IF(Q2&gt;=Dashboard!$K$4,"Meets Internal Threshold","Below Internal Threshold")),"")</f>
        <v/>
      </c>
      <c r="AA2" s="40">
        <f>IFERROR(IF(A2="","",IF(OR(W2&lt;0,X2&gt;=Dashboard!$K$6,Y2="Past Due",AND(Q2&gt;=Dashboard!$K$5,J2="Pending"),AND(Y2="Not Started",M2&lt;&gt;"",M2-TODAY()&lt;=Dashboard!$K$9,M2&gt;=TODAY())),"Review","OK")),"")</f>
        <v/>
      </c>
      <c r="AB2" s="41">
        <f>IFERROR(IF(A2="","",IF(W2&lt;0,"Forecast exceeds approved budget",IF(Y2="Past Due","Target completion date has passed",IF(AND(Q2&gt;=Dashboard!$K$5,J2="Pending"),"High-value project is pending approval",IF(X2&gt;=Dashboard!$K$6,"Spending and commitments are near the approved budget",IF(AND(Y2="Not Started",M2&lt;&gt;"",M2-TODAY()&lt;=Dashboard!$K$9,M2&gt;=TODAY()),"Project has not started and the target date is approaching","")))))),"")</f>
        <v/>
      </c>
      <c r="AC2" s="34" t="inlineStr">
        <is>
          <t>Phase one units prioritized by service history.</t>
        </is>
      </c>
    </row>
    <row r="3" ht="32" customHeight="1">
      <c r="A3" s="33" t="inlineStr">
        <is>
          <t>CAP-26002</t>
        </is>
      </c>
      <c r="B3" s="34" t="inlineStr">
        <is>
          <t>West Wing Roof Membrane Replacement</t>
        </is>
      </c>
      <c r="C3" s="33" t="inlineStr">
        <is>
          <t>Building and Envelope</t>
        </is>
      </c>
      <c r="D3" s="33" t="inlineStr">
        <is>
          <t>Roof</t>
        </is>
      </c>
      <c r="E3" s="34" t="inlineStr">
        <is>
          <t>Replace the west wing roof membrane and damaged insulation.</t>
        </is>
      </c>
      <c r="F3" s="34" t="inlineStr">
        <is>
          <t>Reduce water intrusion risk and protect occupied spaces.</t>
        </is>
      </c>
      <c r="G3" s="33" t="inlineStr">
        <is>
          <t>Critical</t>
        </is>
      </c>
      <c r="H3" s="33" t="inlineStr">
        <is>
          <t>Director of Engineering</t>
        </is>
      </c>
      <c r="I3" s="33" t="inlineStr">
        <is>
          <t>Owner Contribution</t>
        </is>
      </c>
      <c r="J3" s="33" t="inlineStr">
        <is>
          <t>Approved</t>
        </is>
      </c>
      <c r="K3" s="35" t="n">
        <v>46065</v>
      </c>
      <c r="L3" s="35" t="n">
        <v>46097</v>
      </c>
      <c r="M3" s="35" t="n">
        <v>46203</v>
      </c>
      <c r="N3" s="35" t="n"/>
      <c r="O3" s="36" t="n">
        <v>170000</v>
      </c>
      <c r="P3" s="37" t="n">
        <v>0.08</v>
      </c>
      <c r="Q3" s="38">
        <f>IFERROR(IF(A3="","",O3*(1+P3)),"")</f>
        <v/>
      </c>
      <c r="R3" s="36" t="n">
        <v>185000</v>
      </c>
      <c r="S3" s="38">
        <f>IFERROR(IF(A3="","",SUMIFS('Spend Log'!$J$2:$J$201,'Spend Log'!$B$2:$B$201,A3,'Spend Log'!$H$2:$H$201,"Actual")),"")</f>
        <v/>
      </c>
      <c r="T3" s="38">
        <f>IFERROR(IF(A3="","",SUMIFS('Spend Log'!$J$2:$J$201,'Spend Log'!$B$2:$B$201,A3,'Spend Log'!$H$2:$H$201,"Commitment",'Spend Log'!$K$2:$K$201,"Open")),"")</f>
        <v/>
      </c>
      <c r="U3" s="36" t="n">
        <v>12500</v>
      </c>
      <c r="V3" s="38">
        <f>IFERROR(IF(A3="","",S3+T3+U3),"")</f>
        <v/>
      </c>
      <c r="W3" s="38">
        <f>IFERROR(IF(A3="","",R3-V3),"")</f>
        <v/>
      </c>
      <c r="X3" s="39">
        <f>IFERROR(IF(A3="","",(S3+T3)/R3),"")</f>
        <v/>
      </c>
      <c r="Y3" s="40">
        <f>IFERROR(IF(A3="","",IF(J3="Canceled","Canceled",IF(N3&lt;&gt;"","Complete",IF(J3="On Hold","On Hold",IF(AND(M3&lt;TODAY(),M3&lt;&gt;""),"Past Due",IF(AND(L3&lt;&gt;"",L3&lt;=TODAY()),"In Progress","Not Started")))))),"")</f>
        <v/>
      </c>
      <c r="Z3" s="40">
        <f>IFERROR(IF(A3="","",IF(Q3&gt;=Dashboard!$K$4,"Meets Internal Threshold","Below Internal Threshold")),"")</f>
        <v/>
      </c>
      <c r="AA3" s="40">
        <f>IFERROR(IF(A3="","",IF(OR(W3&lt;0,X3&gt;=Dashboard!$K$6,Y3="Past Due",AND(Q3&gt;=Dashboard!$K$5,J3="Pending"),AND(Y3="Not Started",M3&lt;&gt;"",M3-TODAY()&lt;=Dashboard!$K$9,M3&gt;=TODAY())),"Review","OK")),"")</f>
        <v/>
      </c>
      <c r="AB3" s="41">
        <f>IFERROR(IF(A3="","",IF(W3&lt;0,"Forecast exceeds approved budget",IF(Y3="Past Due","Target completion date has passed",IF(AND(Q3&gt;=Dashboard!$K$5,J3="Pending"),"High-value project is pending approval",IF(X3&gt;=Dashboard!$K$6,"Spending and commitments are near the approved budget",IF(AND(Y3="Not Started",M3&lt;&gt;"",M3-TODAY()&lt;=Dashboard!$K$9,M3&gt;=TODAY()),"Project has not started and the target date is approaching","")))))),"")</f>
        <v/>
      </c>
      <c r="AC3" s="34" t="inlineStr">
        <is>
          <t>Final inspection and closeout allowance remains.</t>
        </is>
      </c>
    </row>
    <row r="4" ht="32" customHeight="1">
      <c r="A4" s="33" t="inlineStr">
        <is>
          <t>CAP-26003</t>
        </is>
      </c>
      <c r="B4" s="34" t="inlineStr">
        <is>
          <t>Main Kitchen Combi Oven</t>
        </is>
      </c>
      <c r="C4" s="33" t="inlineStr">
        <is>
          <t>Food and Beverage</t>
        </is>
      </c>
      <c r="D4" s="33" t="inlineStr">
        <is>
          <t>Kitchen</t>
        </is>
      </c>
      <c r="E4" s="34" t="inlineStr">
        <is>
          <t>Replace an unreliable production oven with a combi oven.</t>
        </is>
      </c>
      <c r="F4" s="34" t="inlineStr">
        <is>
          <t>Support banquet production and reduce equipment downtime.</t>
        </is>
      </c>
      <c r="G4" s="33" t="inlineStr">
        <is>
          <t>High</t>
        </is>
      </c>
      <c r="H4" s="33" t="inlineStr">
        <is>
          <t>Executive Chef</t>
        </is>
      </c>
      <c r="I4" s="33" t="inlineStr">
        <is>
          <t>Operating Reserve</t>
        </is>
      </c>
      <c r="J4" s="33" t="inlineStr">
        <is>
          <t>Approved</t>
        </is>
      </c>
      <c r="K4" s="35" t="n">
        <v>46027</v>
      </c>
      <c r="L4" s="35" t="n">
        <v>46034</v>
      </c>
      <c r="M4" s="35" t="n">
        <v>46080</v>
      </c>
      <c r="N4" s="35" t="n">
        <v>46071</v>
      </c>
      <c r="O4" s="36" t="n">
        <v>44000</v>
      </c>
      <c r="P4" s="37" t="n">
        <v>0.08</v>
      </c>
      <c r="Q4" s="38">
        <f>IFERROR(IF(A4="","",O4*(1+P4)),"")</f>
        <v/>
      </c>
      <c r="R4" s="36" t="n">
        <v>48000</v>
      </c>
      <c r="S4" s="38">
        <f>IFERROR(IF(A4="","",SUMIFS('Spend Log'!$J$2:$J$201,'Spend Log'!$B$2:$B$201,A4,'Spend Log'!$H$2:$H$201,"Actual")),"")</f>
        <v/>
      </c>
      <c r="T4" s="38">
        <f>IFERROR(IF(A4="","",SUMIFS('Spend Log'!$J$2:$J$201,'Spend Log'!$B$2:$B$201,A4,'Spend Log'!$H$2:$H$201,"Commitment",'Spend Log'!$K$2:$K$201,"Open")),"")</f>
        <v/>
      </c>
      <c r="U4" s="36" t="n">
        <v>0</v>
      </c>
      <c r="V4" s="38">
        <f>IFERROR(IF(A4="","",S4+T4+U4),"")</f>
        <v/>
      </c>
      <c r="W4" s="38">
        <f>IFERROR(IF(A4="","",R4-V4),"")</f>
        <v/>
      </c>
      <c r="X4" s="39">
        <f>IFERROR(IF(A4="","",(S4+T4)/R4),"")</f>
        <v/>
      </c>
      <c r="Y4" s="40">
        <f>IFERROR(IF(A4="","",IF(J4="Canceled","Canceled",IF(N4&lt;&gt;"","Complete",IF(J4="On Hold","On Hold",IF(AND(M4&lt;TODAY(),M4&lt;&gt;""),"Past Due",IF(AND(L4&lt;&gt;"",L4&lt;=TODAY()),"In Progress","Not Started")))))),"")</f>
        <v/>
      </c>
      <c r="Z4" s="40">
        <f>IFERROR(IF(A4="","",IF(Q4&gt;=Dashboard!$K$4,"Meets Internal Threshold","Below Internal Threshold")),"")</f>
        <v/>
      </c>
      <c r="AA4" s="40">
        <f>IFERROR(IF(A4="","",IF(OR(W4&lt;0,X4&gt;=Dashboard!$K$6,Y4="Past Due",AND(Q4&gt;=Dashboard!$K$5,J4="Pending"),AND(Y4="Not Started",M4&lt;&gt;"",M4-TODAY()&lt;=Dashboard!$K$9,M4&gt;=TODAY())),"Review","OK")),"")</f>
        <v/>
      </c>
      <c r="AB4" s="41">
        <f>IFERROR(IF(A4="","",IF(W4&lt;0,"Forecast exceeds approved budget",IF(Y4="Past Due","Target completion date has passed",IF(AND(Q4&gt;=Dashboard!$K$5,J4="Pending"),"High-value project is pending approval",IF(X4&gt;=Dashboard!$K$6,"Spending and commitments are near the approved budget",IF(AND(Y4="Not Started",M4&lt;&gt;"",M4-TODAY()&lt;=Dashboard!$K$9,M4&gt;=TODAY()),"Project has not started and the target date is approaching","")))))),"")</f>
        <v/>
      </c>
      <c r="AC4" s="34" t="inlineStr">
        <is>
          <t>Installed, trained, and accepted by culinary leadership.</t>
        </is>
      </c>
    </row>
    <row r="5" ht="32" customHeight="1">
      <c r="A5" s="33" t="inlineStr">
        <is>
          <t>CAP-26004</t>
        </is>
      </c>
      <c r="B5" s="34" t="inlineStr">
        <is>
          <t>Pool Circulation Pump Upgrade</t>
        </is>
      </c>
      <c r="C5" s="33" t="inlineStr">
        <is>
          <t>Mechanical, Electrical, and Plumbing</t>
        </is>
      </c>
      <c r="D5" s="33" t="inlineStr">
        <is>
          <t>Pool</t>
        </is>
      </c>
      <c r="E5" s="34" t="inlineStr">
        <is>
          <t>Replace pool circulation pumps and update associated controls.</t>
        </is>
      </c>
      <c r="F5" s="34" t="inlineStr">
        <is>
          <t>Improve reliability and maintain consistent circulation.</t>
        </is>
      </c>
      <c r="G5" s="33" t="inlineStr">
        <is>
          <t>High</t>
        </is>
      </c>
      <c r="H5" s="33" t="inlineStr">
        <is>
          <t>Chief Engineer</t>
        </is>
      </c>
      <c r="I5" s="33" t="inlineStr">
        <is>
          <t>Replacement Reserve</t>
        </is>
      </c>
      <c r="J5" s="33" t="inlineStr">
        <is>
          <t>Approved</t>
        </is>
      </c>
      <c r="K5" s="35" t="n">
        <v>46091</v>
      </c>
      <c r="L5" s="35" t="n">
        <v>46118</v>
      </c>
      <c r="M5" s="35" t="n">
        <v>46157</v>
      </c>
      <c r="N5" s="35" t="n"/>
      <c r="O5" s="36" t="n">
        <v>29000</v>
      </c>
      <c r="P5" s="37" t="n">
        <v>0.1</v>
      </c>
      <c r="Q5" s="38">
        <f>IFERROR(IF(A5="","",O5*(1+P5)),"")</f>
        <v/>
      </c>
      <c r="R5" s="36" t="n">
        <v>32000</v>
      </c>
      <c r="S5" s="38">
        <f>IFERROR(IF(A5="","",SUMIFS('Spend Log'!$J$2:$J$201,'Spend Log'!$B$2:$B$201,A5,'Spend Log'!$H$2:$H$201,"Actual")),"")</f>
        <v/>
      </c>
      <c r="T5" s="38">
        <f>IFERROR(IF(A5="","",SUMIFS('Spend Log'!$J$2:$J$201,'Spend Log'!$B$2:$B$201,A5,'Spend Log'!$H$2:$H$201,"Commitment",'Spend Log'!$K$2:$K$201,"Open")),"")</f>
        <v/>
      </c>
      <c r="U5" s="36" t="n">
        <v>3600</v>
      </c>
      <c r="V5" s="38">
        <f>IFERROR(IF(A5="","",S5+T5+U5),"")</f>
        <v/>
      </c>
      <c r="W5" s="38">
        <f>IFERROR(IF(A5="","",R5-V5),"")</f>
        <v/>
      </c>
      <c r="X5" s="39">
        <f>IFERROR(IF(A5="","",(S5+T5)/R5),"")</f>
        <v/>
      </c>
      <c r="Y5" s="40">
        <f>IFERROR(IF(A5="","",IF(J5="Canceled","Canceled",IF(N5&lt;&gt;"","Complete",IF(J5="On Hold","On Hold",IF(AND(M5&lt;TODAY(),M5&lt;&gt;""),"Past Due",IF(AND(L5&lt;&gt;"",L5&lt;=TODAY()),"In Progress","Not Started")))))),"")</f>
        <v/>
      </c>
      <c r="Z5" s="40">
        <f>IFERROR(IF(A5="","",IF(Q5&gt;=Dashboard!$K$4,"Meets Internal Threshold","Below Internal Threshold")),"")</f>
        <v/>
      </c>
      <c r="AA5" s="40">
        <f>IFERROR(IF(A5="","",IF(OR(W5&lt;0,X5&gt;=Dashboard!$K$6,Y5="Past Due",AND(Q5&gt;=Dashboard!$K$5,J5="Pending"),AND(Y5="Not Started",M5&lt;&gt;"",M5-TODAY()&lt;=Dashboard!$K$9,M5&gt;=TODAY())),"Review","OK")),"")</f>
        <v/>
      </c>
      <c r="AB5" s="41">
        <f>IFERROR(IF(A5="","",IF(W5&lt;0,"Forecast exceeds approved budget",IF(Y5="Past Due","Target completion date has passed",IF(AND(Q5&gt;=Dashboard!$K$5,J5="Pending"),"High-value project is pending approval",IF(X5&gt;=Dashboard!$K$6,"Spending and commitments are near the approved budget",IF(AND(Y5="Not Started",M5&lt;&gt;"",M5-TODAY()&lt;=Dashboard!$K$9,M5&gt;=TODAY()),"Project has not started and the target date is approaching","")))))),"")</f>
        <v/>
      </c>
      <c r="AC5" s="34" t="inlineStr">
        <is>
          <t>Commissioning and final balancing remain.</t>
        </is>
      </c>
    </row>
    <row r="6" ht="32" customHeight="1">
      <c r="A6" s="33" t="inlineStr">
        <is>
          <t>CAP-26005</t>
        </is>
      </c>
      <c r="B6" s="34" t="inlineStr">
        <is>
          <t>Guest Wi-Fi Access Point Refresh</t>
        </is>
      </c>
      <c r="C6" s="33" t="inlineStr">
        <is>
          <t>Technology</t>
        </is>
      </c>
      <c r="D6" s="33" t="inlineStr">
        <is>
          <t>Property-Wide</t>
        </is>
      </c>
      <c r="E6" s="34" t="inlineStr">
        <is>
          <t>Refresh access points and improve coverage in guestrooms and public areas.</t>
        </is>
      </c>
      <c r="F6" s="34" t="inlineStr">
        <is>
          <t>Improve network capacity and guest connectivity.</t>
        </is>
      </c>
      <c r="G6" s="33" t="inlineStr">
        <is>
          <t>High</t>
        </is>
      </c>
      <c r="H6" s="33" t="inlineStr">
        <is>
          <t>Information Technology Manager</t>
        </is>
      </c>
      <c r="I6" s="33" t="inlineStr">
        <is>
          <t>Owner Contribution</t>
        </is>
      </c>
      <c r="J6" s="33" t="inlineStr">
        <is>
          <t>Approved</t>
        </is>
      </c>
      <c r="K6" s="35" t="n">
        <v>46050</v>
      </c>
      <c r="L6" s="35" t="n">
        <v>46062</v>
      </c>
      <c r="M6" s="35" t="n">
        <v>46234</v>
      </c>
      <c r="N6" s="35" t="n"/>
      <c r="O6" s="36" t="n">
        <v>87000</v>
      </c>
      <c r="P6" s="37" t="n">
        <v>0.09</v>
      </c>
      <c r="Q6" s="38">
        <f>IFERROR(IF(A6="","",O6*(1+P6)),"")</f>
        <v/>
      </c>
      <c r="R6" s="36" t="n">
        <v>95000</v>
      </c>
      <c r="S6" s="38">
        <f>IFERROR(IF(A6="","",SUMIFS('Spend Log'!$J$2:$J$201,'Spend Log'!$B$2:$B$201,A6,'Spend Log'!$H$2:$H$201,"Actual")),"")</f>
        <v/>
      </c>
      <c r="T6" s="38">
        <f>IFERROR(IF(A6="","",SUMIFS('Spend Log'!$J$2:$J$201,'Spend Log'!$B$2:$B$201,A6,'Spend Log'!$H$2:$H$201,"Commitment",'Spend Log'!$K$2:$K$201,"Open")),"")</f>
        <v/>
      </c>
      <c r="U6" s="36" t="n">
        <v>8000</v>
      </c>
      <c r="V6" s="38">
        <f>IFERROR(IF(A6="","",S6+T6+U6),"")</f>
        <v/>
      </c>
      <c r="W6" s="38">
        <f>IFERROR(IF(A6="","",R6-V6),"")</f>
        <v/>
      </c>
      <c r="X6" s="39">
        <f>IFERROR(IF(A6="","",(S6+T6)/R6),"")</f>
        <v/>
      </c>
      <c r="Y6" s="40">
        <f>IFERROR(IF(A6="","",IF(J6="Canceled","Canceled",IF(N6&lt;&gt;"","Complete",IF(J6="On Hold","On Hold",IF(AND(M6&lt;TODAY(),M6&lt;&gt;""),"Past Due",IF(AND(L6&lt;&gt;"",L6&lt;=TODAY()),"In Progress","Not Started")))))),"")</f>
        <v/>
      </c>
      <c r="Z6" s="40">
        <f>IFERROR(IF(A6="","",IF(Q6&gt;=Dashboard!$K$4,"Meets Internal Threshold","Below Internal Threshold")),"")</f>
        <v/>
      </c>
      <c r="AA6" s="40">
        <f>IFERROR(IF(A6="","",IF(OR(W6&lt;0,X6&gt;=Dashboard!$K$6,Y6="Past Due",AND(Q6&gt;=Dashboard!$K$5,J6="Pending"),AND(Y6="Not Started",M6&lt;&gt;"",M6-TODAY()&lt;=Dashboard!$K$9,M6&gt;=TODAY())),"Review","OK")),"")</f>
        <v/>
      </c>
      <c r="AB6" s="41">
        <f>IFERROR(IF(A6="","",IF(W6&lt;0,"Forecast exceeds approved budget",IF(Y6="Past Due","Target completion date has passed",IF(AND(Q6&gt;=Dashboard!$K$5,J6="Pending"),"High-value project is pending approval",IF(X6&gt;=Dashboard!$K$6,"Spending and commitments are near the approved budget",IF(AND(Y6="Not Started",M6&lt;&gt;"",M6-TODAY()&lt;=Dashboard!$K$9,M6&gt;=TODAY()),"Project has not started and the target date is approaching","")))))),"")</f>
        <v/>
      </c>
      <c r="AC6" s="34" t="inlineStr">
        <is>
          <t>Final configuration and coverage testing remain.</t>
        </is>
      </c>
    </row>
    <row r="7" ht="32" customHeight="1">
      <c r="A7" s="33" t="inlineStr">
        <is>
          <t>CAP-26006</t>
        </is>
      </c>
      <c r="B7" s="34" t="inlineStr">
        <is>
          <t>Ballroom Carpet Replacement</t>
        </is>
      </c>
      <c r="C7" s="33" t="inlineStr">
        <is>
          <t>Meetings and Events</t>
        </is>
      </c>
      <c r="D7" s="33" t="inlineStr">
        <is>
          <t>Ballroom</t>
        </is>
      </c>
      <c r="E7" s="34" t="inlineStr">
        <is>
          <t>Replace worn ballroom carpet and transition details.</t>
        </is>
      </c>
      <c r="F7" s="34" t="inlineStr">
        <is>
          <t>Improve event presentation and address visible wear.</t>
        </is>
      </c>
      <c r="G7" s="33" t="inlineStr">
        <is>
          <t>Medium</t>
        </is>
      </c>
      <c r="H7" s="33" t="inlineStr">
        <is>
          <t>Director of Events</t>
        </is>
      </c>
      <c r="I7" s="33" t="inlineStr">
        <is>
          <t>Owner Contribution</t>
        </is>
      </c>
      <c r="J7" s="33" t="inlineStr">
        <is>
          <t>Pending</t>
        </is>
      </c>
      <c r="K7" s="35" t="n"/>
      <c r="L7" s="35" t="n">
        <v>46209</v>
      </c>
      <c r="M7" s="35" t="n">
        <v>46255</v>
      </c>
      <c r="N7" s="35" t="n"/>
      <c r="O7" s="36" t="n">
        <v>100000</v>
      </c>
      <c r="P7" s="37" t="n">
        <v>0.1</v>
      </c>
      <c r="Q7" s="38">
        <f>IFERROR(IF(A7="","",O7*(1+P7)),"")</f>
        <v/>
      </c>
      <c r="R7" s="36" t="n">
        <v>0</v>
      </c>
      <c r="S7" s="38">
        <f>IFERROR(IF(A7="","",SUMIFS('Spend Log'!$J$2:$J$201,'Spend Log'!$B$2:$B$201,A7,'Spend Log'!$H$2:$H$201,"Actual")),"")</f>
        <v/>
      </c>
      <c r="T7" s="38">
        <f>IFERROR(IF(A7="","",SUMIFS('Spend Log'!$J$2:$J$201,'Spend Log'!$B$2:$B$201,A7,'Spend Log'!$H$2:$H$201,"Commitment",'Spend Log'!$K$2:$K$201,"Open")),"")</f>
        <v/>
      </c>
      <c r="U7" s="36" t="n">
        <v>108000</v>
      </c>
      <c r="V7" s="38">
        <f>IFERROR(IF(A7="","",S7+T7+U7),"")</f>
        <v/>
      </c>
      <c r="W7" s="38">
        <f>IFERROR(IF(A7="","",R7-V7),"")</f>
        <v/>
      </c>
      <c r="X7" s="39">
        <f>IFERROR(IF(A7="","",(S7+T7)/R7),"")</f>
        <v/>
      </c>
      <c r="Y7" s="40">
        <f>IFERROR(IF(A7="","",IF(J7="Canceled","Canceled",IF(N7&lt;&gt;"","Complete",IF(J7="On Hold","On Hold",IF(AND(M7&lt;TODAY(),M7&lt;&gt;""),"Past Due",IF(AND(L7&lt;&gt;"",L7&lt;=TODAY()),"In Progress","Not Started")))))),"")</f>
        <v/>
      </c>
      <c r="Z7" s="40">
        <f>IFERROR(IF(A7="","",IF(Q7&gt;=Dashboard!$K$4,"Meets Internal Threshold","Below Internal Threshold")),"")</f>
        <v/>
      </c>
      <c r="AA7" s="40">
        <f>IFERROR(IF(A7="","",IF(OR(W7&lt;0,X7&gt;=Dashboard!$K$6,Y7="Past Due",AND(Q7&gt;=Dashboard!$K$5,J7="Pending"),AND(Y7="Not Started",M7&lt;&gt;"",M7-TODAY()&lt;=Dashboard!$K$9,M7&gt;=TODAY())),"Review","OK")),"")</f>
        <v/>
      </c>
      <c r="AB7" s="41">
        <f>IFERROR(IF(A7="","",IF(W7&lt;0,"Forecast exceeds approved budget",IF(Y7="Past Due","Target completion date has passed",IF(AND(Q7&gt;=Dashboard!$K$5,J7="Pending"),"High-value project is pending approval",IF(X7&gt;=Dashboard!$K$6,"Spending and commitments are near the approved budget",IF(AND(Y7="Not Started",M7&lt;&gt;"",M7-TODAY()&lt;=Dashboard!$K$9,M7&gt;=TODAY()),"Project has not started and the target date is approaching","")))))),"")</f>
        <v/>
      </c>
      <c r="AC7" s="34" t="inlineStr">
        <is>
          <t>Awaiting ownership review of final pattern and funding.</t>
        </is>
      </c>
    </row>
    <row r="8" ht="32" customHeight="1">
      <c r="A8" s="33" t="inlineStr">
        <is>
          <t>CAP-26007</t>
        </is>
      </c>
      <c r="B8" s="34" t="inlineStr">
        <is>
          <t>Elevator Control Modernization</t>
        </is>
      </c>
      <c r="C8" s="33" t="inlineStr">
        <is>
          <t>Mechanical, Electrical, and Plumbing</t>
        </is>
      </c>
      <c r="D8" s="33" t="inlineStr">
        <is>
          <t>Property-Wide</t>
        </is>
      </c>
      <c r="E8" s="34" t="inlineStr">
        <is>
          <t>Modernize elevator controls for the two guest elevators.</t>
        </is>
      </c>
      <c r="F8" s="34" t="inlineStr">
        <is>
          <t>Improve reliability, ride quality, and serviceability.</t>
        </is>
      </c>
      <c r="G8" s="33" t="inlineStr">
        <is>
          <t>Critical</t>
        </is>
      </c>
      <c r="H8" s="33" t="inlineStr">
        <is>
          <t>General Manager</t>
        </is>
      </c>
      <c r="I8" s="33" t="inlineStr">
        <is>
          <t>Financing</t>
        </is>
      </c>
      <c r="J8" s="33" t="inlineStr">
        <is>
          <t>Approved</t>
        </is>
      </c>
      <c r="K8" s="35" t="n">
        <v>46127</v>
      </c>
      <c r="L8" s="35" t="n">
        <v>46146</v>
      </c>
      <c r="M8" s="35" t="n">
        <v>46325</v>
      </c>
      <c r="N8" s="35" t="n"/>
      <c r="O8" s="36" t="n">
        <v>225000</v>
      </c>
      <c r="P8" s="37" t="n">
        <v>0.07000000000000001</v>
      </c>
      <c r="Q8" s="38">
        <f>IFERROR(IF(A8="","",O8*(1+P8)),"")</f>
        <v/>
      </c>
      <c r="R8" s="36" t="n">
        <v>240000</v>
      </c>
      <c r="S8" s="38">
        <f>IFERROR(IF(A8="","",SUMIFS('Spend Log'!$J$2:$J$201,'Spend Log'!$B$2:$B$201,A8,'Spend Log'!$H$2:$H$201,"Actual")),"")</f>
        <v/>
      </c>
      <c r="T8" s="38">
        <f>IFERROR(IF(A8="","",SUMIFS('Spend Log'!$J$2:$J$201,'Spend Log'!$B$2:$B$201,A8,'Spend Log'!$H$2:$H$201,"Commitment",'Spend Log'!$K$2:$K$201,"Open")),"")</f>
        <v/>
      </c>
      <c r="U8" s="36" t="n">
        <v>5000</v>
      </c>
      <c r="V8" s="38">
        <f>IFERROR(IF(A8="","",S8+T8+U8),"")</f>
        <v/>
      </c>
      <c r="W8" s="38">
        <f>IFERROR(IF(A8="","",R8-V8),"")</f>
        <v/>
      </c>
      <c r="X8" s="39">
        <f>IFERROR(IF(A8="","",(S8+T8)/R8),"")</f>
        <v/>
      </c>
      <c r="Y8" s="40">
        <f>IFERROR(IF(A8="","",IF(J8="Canceled","Canceled",IF(N8&lt;&gt;"","Complete",IF(J8="On Hold","On Hold",IF(AND(M8&lt;TODAY(),M8&lt;&gt;""),"Past Due",IF(AND(L8&lt;&gt;"",L8&lt;=TODAY()),"In Progress","Not Started")))))),"")</f>
        <v/>
      </c>
      <c r="Z8" s="40">
        <f>IFERROR(IF(A8="","",IF(Q8&gt;=Dashboard!$K$4,"Meets Internal Threshold","Below Internal Threshold")),"")</f>
        <v/>
      </c>
      <c r="AA8" s="40">
        <f>IFERROR(IF(A8="","",IF(OR(W8&lt;0,X8&gt;=Dashboard!$K$6,Y8="Past Due",AND(Q8&gt;=Dashboard!$K$5,J8="Pending"),AND(Y8="Not Started",M8&lt;&gt;"",M8-TODAY()&lt;=Dashboard!$K$9,M8&gt;=TODAY())),"Review","OK")),"")</f>
        <v/>
      </c>
      <c r="AB8" s="41">
        <f>IFERROR(IF(A8="","",IF(W8&lt;0,"Forecast exceeds approved budget",IF(Y8="Past Due","Target completion date has passed",IF(AND(Q8&gt;=Dashboard!$K$5,J8="Pending"),"High-value project is pending approval",IF(X8&gt;=Dashboard!$K$6,"Spending and commitments are near the approved budget",IF(AND(Y8="Not Started",M8&lt;&gt;"",M8-TODAY()&lt;=Dashboard!$K$9,M8&gt;=TODAY()),"Project has not started and the target date is approaching","")))))),"")</f>
        <v/>
      </c>
      <c r="AC8" s="34" t="inlineStr">
        <is>
          <t>Coordinate shutdown windows with occupancy forecast.</t>
        </is>
      </c>
    </row>
    <row r="9" ht="32" customHeight="1">
      <c r="A9" s="33" t="inlineStr">
        <is>
          <t>CAP-26008</t>
        </is>
      </c>
      <c r="B9" s="34" t="inlineStr">
        <is>
          <t>Laundry Washer Replacement</t>
        </is>
      </c>
      <c r="C9" s="33" t="inlineStr">
        <is>
          <t>Mechanical, Electrical, and Plumbing</t>
        </is>
      </c>
      <c r="D9" s="33" t="inlineStr">
        <is>
          <t>Laundry</t>
        </is>
      </c>
      <c r="E9" s="34" t="inlineStr">
        <is>
          <t>Replace two end-of-life commercial washers.</t>
        </is>
      </c>
      <c r="F9" s="34" t="inlineStr">
        <is>
          <t>Restore laundry capacity and reduce recurring repair expense.</t>
        </is>
      </c>
      <c r="G9" s="33" t="inlineStr">
        <is>
          <t>High</t>
        </is>
      </c>
      <c r="H9" s="33" t="inlineStr">
        <is>
          <t>Executive Housekeeper</t>
        </is>
      </c>
      <c r="I9" s="33" t="inlineStr">
        <is>
          <t>Replacement Reserve</t>
        </is>
      </c>
      <c r="J9" s="33" t="inlineStr">
        <is>
          <t>Approved</t>
        </is>
      </c>
      <c r="K9" s="35" t="n">
        <v>46031</v>
      </c>
      <c r="L9" s="35" t="n">
        <v>46041</v>
      </c>
      <c r="M9" s="35" t="n">
        <v>46087</v>
      </c>
      <c r="N9" s="35" t="n">
        <v>46078</v>
      </c>
      <c r="O9" s="36" t="n">
        <v>61000</v>
      </c>
      <c r="P9" s="37" t="n">
        <v>0.08</v>
      </c>
      <c r="Q9" s="38">
        <f>IFERROR(IF(A9="","",O9*(1+P9)),"")</f>
        <v/>
      </c>
      <c r="R9" s="36" t="n">
        <v>66000</v>
      </c>
      <c r="S9" s="38">
        <f>IFERROR(IF(A9="","",SUMIFS('Spend Log'!$J$2:$J$201,'Spend Log'!$B$2:$B$201,A9,'Spend Log'!$H$2:$H$201,"Actual")),"")</f>
        <v/>
      </c>
      <c r="T9" s="38">
        <f>IFERROR(IF(A9="","",SUMIFS('Spend Log'!$J$2:$J$201,'Spend Log'!$B$2:$B$201,A9,'Spend Log'!$H$2:$H$201,"Commitment",'Spend Log'!$K$2:$K$201,"Open")),"")</f>
        <v/>
      </c>
      <c r="U9" s="36" t="n">
        <v>0</v>
      </c>
      <c r="V9" s="38">
        <f>IFERROR(IF(A9="","",S9+T9+U9),"")</f>
        <v/>
      </c>
      <c r="W9" s="38">
        <f>IFERROR(IF(A9="","",R9-V9),"")</f>
        <v/>
      </c>
      <c r="X9" s="39">
        <f>IFERROR(IF(A9="","",(S9+T9)/R9),"")</f>
        <v/>
      </c>
      <c r="Y9" s="40">
        <f>IFERROR(IF(A9="","",IF(J9="Canceled","Canceled",IF(N9&lt;&gt;"","Complete",IF(J9="On Hold","On Hold",IF(AND(M9&lt;TODAY(),M9&lt;&gt;""),"Past Due",IF(AND(L9&lt;&gt;"",L9&lt;=TODAY()),"In Progress","Not Started")))))),"")</f>
        <v/>
      </c>
      <c r="Z9" s="40">
        <f>IFERROR(IF(A9="","",IF(Q9&gt;=Dashboard!$K$4,"Meets Internal Threshold","Below Internal Threshold")),"")</f>
        <v/>
      </c>
      <c r="AA9" s="40">
        <f>IFERROR(IF(A9="","",IF(OR(W9&lt;0,X9&gt;=Dashboard!$K$6,Y9="Past Due",AND(Q9&gt;=Dashboard!$K$5,J9="Pending"),AND(Y9="Not Started",M9&lt;&gt;"",M9-TODAY()&lt;=Dashboard!$K$9,M9&gt;=TODAY())),"Review","OK")),"")</f>
        <v/>
      </c>
      <c r="AB9" s="41">
        <f>IFERROR(IF(A9="","",IF(W9&lt;0,"Forecast exceeds approved budget",IF(Y9="Past Due","Target completion date has passed",IF(AND(Q9&gt;=Dashboard!$K$5,J9="Pending"),"High-value project is pending approval",IF(X9&gt;=Dashboard!$K$6,"Spending and commitments are near the approved budget",IF(AND(Y9="Not Started",M9&lt;&gt;"",M9-TODAY()&lt;=Dashboard!$K$9,M9&gt;=TODAY()),"Project has not started and the target date is approaching","")))))),"")</f>
        <v/>
      </c>
      <c r="AC9" s="34" t="inlineStr">
        <is>
          <t>Equipment is operating and project closeout is complete.</t>
        </is>
      </c>
    </row>
    <row r="10" ht="32" customHeight="1">
      <c r="A10" s="33" t="inlineStr">
        <is>
          <t>CAP-26009</t>
        </is>
      </c>
      <c r="B10" s="34" t="inlineStr">
        <is>
          <t>Parking Lot Resurfacing</t>
        </is>
      </c>
      <c r="C10" s="33" t="inlineStr">
        <is>
          <t>Site and Grounds</t>
        </is>
      </c>
      <c r="D10" s="33" t="inlineStr">
        <is>
          <t>Parking</t>
        </is>
      </c>
      <c r="E10" s="34" t="inlineStr">
        <is>
          <t>Mill, repair, resurface, and restripe primary parking areas.</t>
        </is>
      </c>
      <c r="F10" s="34" t="inlineStr">
        <is>
          <t>Improve drainage, appearance, and pavement condition.</t>
        </is>
      </c>
      <c r="G10" s="33" t="inlineStr">
        <is>
          <t>Medium</t>
        </is>
      </c>
      <c r="H10" s="33" t="inlineStr">
        <is>
          <t>Director of Operations</t>
        </is>
      </c>
      <c r="I10" s="33" t="inlineStr">
        <is>
          <t>Operating Reserve</t>
        </is>
      </c>
      <c r="J10" s="33" t="inlineStr">
        <is>
          <t>Approved</t>
        </is>
      </c>
      <c r="K10" s="35" t="n">
        <v>46198</v>
      </c>
      <c r="L10" s="35" t="n">
        <v>46237</v>
      </c>
      <c r="M10" s="35" t="n">
        <v>46283</v>
      </c>
      <c r="N10" s="35" t="n"/>
      <c r="O10" s="36" t="n">
        <v>125000</v>
      </c>
      <c r="P10" s="37" t="n">
        <v>0.08</v>
      </c>
      <c r="Q10" s="38">
        <f>IFERROR(IF(A10="","",O10*(1+P10)),"")</f>
        <v/>
      </c>
      <c r="R10" s="36" t="n">
        <v>135000</v>
      </c>
      <c r="S10" s="38">
        <f>IFERROR(IF(A10="","",SUMIFS('Spend Log'!$J$2:$J$201,'Spend Log'!$B$2:$B$201,A10,'Spend Log'!$H$2:$H$201,"Actual")),"")</f>
        <v/>
      </c>
      <c r="T10" s="38">
        <f>IFERROR(IF(A10="","",SUMIFS('Spend Log'!$J$2:$J$201,'Spend Log'!$B$2:$B$201,A10,'Spend Log'!$H$2:$H$201,"Commitment",'Spend Log'!$K$2:$K$201,"Open")),"")</f>
        <v/>
      </c>
      <c r="U10" s="36" t="n">
        <v>120000</v>
      </c>
      <c r="V10" s="38">
        <f>IFERROR(IF(A10="","",S10+T10+U10),"")</f>
        <v/>
      </c>
      <c r="W10" s="38">
        <f>IFERROR(IF(A10="","",R10-V10),"")</f>
        <v/>
      </c>
      <c r="X10" s="39">
        <f>IFERROR(IF(A10="","",(S10+T10)/R10),"")</f>
        <v/>
      </c>
      <c r="Y10" s="40">
        <f>IFERROR(IF(A10="","",IF(J10="Canceled","Canceled",IF(N10&lt;&gt;"","Complete",IF(J10="On Hold","On Hold",IF(AND(M10&lt;TODAY(),M10&lt;&gt;""),"Past Due",IF(AND(L10&lt;&gt;"",L10&lt;=TODAY()),"In Progress","Not Started")))))),"")</f>
        <v/>
      </c>
      <c r="Z10" s="40">
        <f>IFERROR(IF(A10="","",IF(Q10&gt;=Dashboard!$K$4,"Meets Internal Threshold","Below Internal Threshold")),"")</f>
        <v/>
      </c>
      <c r="AA10" s="40">
        <f>IFERROR(IF(A10="","",IF(OR(W10&lt;0,X10&gt;=Dashboard!$K$6,Y10="Past Due",AND(Q10&gt;=Dashboard!$K$5,J10="Pending"),AND(Y10="Not Started",M10&lt;&gt;"",M10-TODAY()&lt;=Dashboard!$K$9,M10&gt;=TODAY())),"Review","OK")),"")</f>
        <v/>
      </c>
      <c r="AB10" s="41">
        <f>IFERROR(IF(A10="","",IF(W10&lt;0,"Forecast exceeds approved budget",IF(Y10="Past Due","Target completion date has passed",IF(AND(Q10&gt;=Dashboard!$K$5,J10="Pending"),"High-value project is pending approval",IF(X10&gt;=Dashboard!$K$6,"Spending and commitments are near the approved budget",IF(AND(Y10="Not Started",M10&lt;&gt;"",M10-TODAY()&lt;=Dashboard!$K$9,M10&gt;=TODAY()),"Project has not started and the target date is approaching","")))))),"")</f>
        <v/>
      </c>
      <c r="AC10" s="34" t="inlineStr">
        <is>
          <t>Forecast includes added base repair identified after mobilization.</t>
        </is>
      </c>
    </row>
    <row r="11" ht="32" customHeight="1">
      <c r="A11" s="33" t="inlineStr">
        <is>
          <t>CAP-26010</t>
        </is>
      </c>
      <c r="B11" s="34" t="inlineStr">
        <is>
          <t>Fire Alarm Control Panel Replacement</t>
        </is>
      </c>
      <c r="C11" s="33" t="inlineStr">
        <is>
          <t>Life Safety and Security</t>
        </is>
      </c>
      <c r="D11" s="33" t="inlineStr">
        <is>
          <t>Property-Wide</t>
        </is>
      </c>
      <c r="E11" s="34" t="inlineStr">
        <is>
          <t>Replace the obsolete fire alarm control panel and related modules.</t>
        </is>
      </c>
      <c r="F11" s="34" t="inlineStr">
        <is>
          <t>Improve system supportability and reduce failure exposure.</t>
        </is>
      </c>
      <c r="G11" s="33" t="inlineStr">
        <is>
          <t>Critical</t>
        </is>
      </c>
      <c r="H11" s="33" t="inlineStr">
        <is>
          <t>Director of Engineering</t>
        </is>
      </c>
      <c r="I11" s="33" t="inlineStr">
        <is>
          <t>Owner Contribution</t>
        </is>
      </c>
      <c r="J11" s="33" t="inlineStr">
        <is>
          <t>Approved</t>
        </is>
      </c>
      <c r="K11" s="35" t="n">
        <v>46105</v>
      </c>
      <c r="L11" s="35" t="n">
        <v>46125</v>
      </c>
      <c r="M11" s="35" t="n">
        <v>46220</v>
      </c>
      <c r="N11" s="35" t="n"/>
      <c r="O11" s="36" t="n">
        <v>76000</v>
      </c>
      <c r="P11" s="37" t="n">
        <v>0.08</v>
      </c>
      <c r="Q11" s="38">
        <f>IFERROR(IF(A11="","",O11*(1+P11)),"")</f>
        <v/>
      </c>
      <c r="R11" s="36" t="n">
        <v>82000</v>
      </c>
      <c r="S11" s="38">
        <f>IFERROR(IF(A11="","",SUMIFS('Spend Log'!$J$2:$J$201,'Spend Log'!$B$2:$B$201,A11,'Spend Log'!$H$2:$H$201,"Actual")),"")</f>
        <v/>
      </c>
      <c r="T11" s="38">
        <f>IFERROR(IF(A11="","",SUMIFS('Spend Log'!$J$2:$J$201,'Spend Log'!$B$2:$B$201,A11,'Spend Log'!$H$2:$H$201,"Commitment",'Spend Log'!$K$2:$K$201,"Open")),"")</f>
        <v/>
      </c>
      <c r="U11" s="36" t="n">
        <v>2500</v>
      </c>
      <c r="V11" s="38">
        <f>IFERROR(IF(A11="","",S11+T11+U11),"")</f>
        <v/>
      </c>
      <c r="W11" s="38">
        <f>IFERROR(IF(A11="","",R11-V11),"")</f>
        <v/>
      </c>
      <c r="X11" s="39">
        <f>IFERROR(IF(A11="","",(S11+T11)/R11),"")</f>
        <v/>
      </c>
      <c r="Y11" s="40">
        <f>IFERROR(IF(A11="","",IF(J11="Canceled","Canceled",IF(N11&lt;&gt;"","Complete",IF(J11="On Hold","On Hold",IF(AND(M11&lt;TODAY(),M11&lt;&gt;""),"Past Due",IF(AND(L11&lt;&gt;"",L11&lt;=TODAY()),"In Progress","Not Started")))))),"")</f>
        <v/>
      </c>
      <c r="Z11" s="40">
        <f>IFERROR(IF(A11="","",IF(Q11&gt;=Dashboard!$K$4,"Meets Internal Threshold","Below Internal Threshold")),"")</f>
        <v/>
      </c>
      <c r="AA11" s="40">
        <f>IFERROR(IF(A11="","",IF(OR(W11&lt;0,X11&gt;=Dashboard!$K$6,Y11="Past Due",AND(Q11&gt;=Dashboard!$K$5,J11="Pending"),AND(Y11="Not Started",M11&lt;&gt;"",M11-TODAY()&lt;=Dashboard!$K$9,M11&gt;=TODAY())),"Review","OK")),"")</f>
        <v/>
      </c>
      <c r="AB11" s="41">
        <f>IFERROR(IF(A11="","",IF(W11&lt;0,"Forecast exceeds approved budget",IF(Y11="Past Due","Target completion date has passed",IF(AND(Q11&gt;=Dashboard!$K$5,J11="Pending"),"High-value project is pending approval",IF(X11&gt;=Dashboard!$K$6,"Spending and commitments are near the approved budget",IF(AND(Y11="Not Started",M11&lt;&gt;"",M11-TODAY()&lt;=Dashboard!$K$9,M11&gt;=TODAY()),"Project has not started and the target date is approaching","")))))),"")</f>
        <v/>
      </c>
      <c r="AC11" s="34" t="inlineStr">
        <is>
          <t>Final testing documentation and training remain.</t>
        </is>
      </c>
    </row>
    <row r="12" ht="32" customHeight="1">
      <c r="A12" s="42" t="n"/>
      <c r="B12" s="43" t="n"/>
      <c r="C12" s="42" t="n"/>
      <c r="D12" s="42" t="n"/>
      <c r="E12" s="43" t="n"/>
      <c r="F12" s="43" t="n"/>
      <c r="G12" s="42" t="n"/>
      <c r="H12" s="42" t="n"/>
      <c r="I12" s="42" t="n"/>
      <c r="J12" s="42" t="n"/>
      <c r="K12" s="44" t="n"/>
      <c r="L12" s="44" t="n"/>
      <c r="M12" s="44" t="n"/>
      <c r="N12" s="44" t="n"/>
      <c r="O12" s="45" t="n"/>
      <c r="P12" s="46" t="n">
        <v>0.1</v>
      </c>
      <c r="Q12" s="38">
        <f>IFERROR(IF(A12="","",O12*(1+P12)),"")</f>
        <v/>
      </c>
      <c r="R12" s="45" t="n"/>
      <c r="S12" s="38">
        <f>IFERROR(IF(A12="","",SUMIFS('Spend Log'!$J$2:$J$201,'Spend Log'!$B$2:$B$201,A12,'Spend Log'!$H$2:$H$201,"Actual")),"")</f>
        <v/>
      </c>
      <c r="T12" s="38">
        <f>IFERROR(IF(A12="","",SUMIFS('Spend Log'!$J$2:$J$201,'Spend Log'!$B$2:$B$201,A12,'Spend Log'!$H$2:$H$201,"Commitment",'Spend Log'!$K$2:$K$201,"Open")),"")</f>
        <v/>
      </c>
      <c r="U12" s="45" t="n"/>
      <c r="V12" s="38">
        <f>IFERROR(IF(A12="","",S12+T12+U12),"")</f>
        <v/>
      </c>
      <c r="W12" s="38">
        <f>IFERROR(IF(A12="","",R12-V12),"")</f>
        <v/>
      </c>
      <c r="X12" s="39">
        <f>IFERROR(IF(A12="","",(S12+T12)/R12),"")</f>
        <v/>
      </c>
      <c r="Y12" s="40">
        <f>IFERROR(IF(A12="","",IF(J12="Canceled","Canceled",IF(N12&lt;&gt;"","Complete",IF(J12="On Hold","On Hold",IF(AND(M12&lt;TODAY(),M12&lt;&gt;""),"Past Due",IF(AND(L12&lt;&gt;"",L12&lt;=TODAY()),"In Progress","Not Started")))))),"")</f>
        <v/>
      </c>
      <c r="Z12" s="40">
        <f>IFERROR(IF(A12="","",IF(Q12&gt;=Dashboard!$K$4,"Meets Internal Threshold","Below Internal Threshold")),"")</f>
        <v/>
      </c>
      <c r="AA12" s="40">
        <f>IFERROR(IF(A12="","",IF(OR(W12&lt;0,X12&gt;=Dashboard!$K$6,Y12="Past Due",AND(Q12&gt;=Dashboard!$K$5,J12="Pending"),AND(Y12="Not Started",M12&lt;&gt;"",M12-TODAY()&lt;=Dashboard!$K$9,M12&gt;=TODAY())),"Review","OK")),"")</f>
        <v/>
      </c>
      <c r="AB12" s="41">
        <f>IFERROR(IF(A12="","",IF(W12&lt;0,"Forecast exceeds approved budget",IF(Y12="Past Due","Target completion date has passed",IF(AND(Q12&gt;=Dashboard!$K$5,J12="Pending"),"High-value project is pending approval",IF(X12&gt;=Dashboard!$K$6,"Spending and commitments are near the approved budget",IF(AND(Y12="Not Started",M12&lt;&gt;"",M12-TODAY()&lt;=Dashboard!$K$9,M12&gt;=TODAY()),"Project has not started and the target date is approaching","")))))),"")</f>
        <v/>
      </c>
      <c r="AC12" s="43" t="n"/>
    </row>
    <row r="13" ht="32" customHeight="1">
      <c r="A13" s="47" t="n"/>
      <c r="B13" s="48" t="n"/>
      <c r="C13" s="47" t="n"/>
      <c r="D13" s="47" t="n"/>
      <c r="E13" s="48" t="n"/>
      <c r="F13" s="48" t="n"/>
      <c r="G13" s="47" t="n"/>
      <c r="H13" s="47" t="n"/>
      <c r="I13" s="47" t="n"/>
      <c r="J13" s="47" t="n"/>
      <c r="K13" s="49" t="n"/>
      <c r="L13" s="49" t="n"/>
      <c r="M13" s="49" t="n"/>
      <c r="N13" s="49" t="n"/>
      <c r="O13" s="50" t="n"/>
      <c r="P13" s="51" t="n">
        <v>0.1</v>
      </c>
      <c r="Q13" s="38">
        <f>IFERROR(IF(A13="","",O13*(1+P13)),"")</f>
        <v/>
      </c>
      <c r="R13" s="50" t="n"/>
      <c r="S13" s="38">
        <f>IFERROR(IF(A13="","",SUMIFS('Spend Log'!$J$2:$J$201,'Spend Log'!$B$2:$B$201,A13,'Spend Log'!$H$2:$H$201,"Actual")),"")</f>
        <v/>
      </c>
      <c r="T13" s="38">
        <f>IFERROR(IF(A13="","",SUMIFS('Spend Log'!$J$2:$J$201,'Spend Log'!$B$2:$B$201,A13,'Spend Log'!$H$2:$H$201,"Commitment",'Spend Log'!$K$2:$K$201,"Open")),"")</f>
        <v/>
      </c>
      <c r="U13" s="50" t="n"/>
      <c r="V13" s="38">
        <f>IFERROR(IF(A13="","",S13+T13+U13),"")</f>
        <v/>
      </c>
      <c r="W13" s="38">
        <f>IFERROR(IF(A13="","",R13-V13),"")</f>
        <v/>
      </c>
      <c r="X13" s="39">
        <f>IFERROR(IF(A13="","",(S13+T13)/R13),"")</f>
        <v/>
      </c>
      <c r="Y13" s="40">
        <f>IFERROR(IF(A13="","",IF(J13="Canceled","Canceled",IF(N13&lt;&gt;"","Complete",IF(J13="On Hold","On Hold",IF(AND(M13&lt;TODAY(),M13&lt;&gt;""),"Past Due",IF(AND(L13&lt;&gt;"",L13&lt;=TODAY()),"In Progress","Not Started")))))),"")</f>
        <v/>
      </c>
      <c r="Z13" s="40">
        <f>IFERROR(IF(A13="","",IF(Q13&gt;=Dashboard!$K$4,"Meets Internal Threshold","Below Internal Threshold")),"")</f>
        <v/>
      </c>
      <c r="AA13" s="40">
        <f>IFERROR(IF(A13="","",IF(OR(W13&lt;0,X13&gt;=Dashboard!$K$6,Y13="Past Due",AND(Q13&gt;=Dashboard!$K$5,J13="Pending"),AND(Y13="Not Started",M13&lt;&gt;"",M13-TODAY()&lt;=Dashboard!$K$9,M13&gt;=TODAY())),"Review","OK")),"")</f>
        <v/>
      </c>
      <c r="AB13" s="41">
        <f>IFERROR(IF(A13="","",IF(W13&lt;0,"Forecast exceeds approved budget",IF(Y13="Past Due","Target completion date has passed",IF(AND(Q13&gt;=Dashboard!$K$5,J13="Pending"),"High-value project is pending approval",IF(X13&gt;=Dashboard!$K$6,"Spending and commitments are near the approved budget",IF(AND(Y13="Not Started",M13&lt;&gt;"",M13-TODAY()&lt;=Dashboard!$K$9,M13&gt;=TODAY()),"Project has not started and the target date is approaching","")))))),"")</f>
        <v/>
      </c>
      <c r="AC13" s="48" t="n"/>
    </row>
    <row r="14" ht="32" customHeight="1">
      <c r="A14" s="42" t="n"/>
      <c r="B14" s="43" t="n"/>
      <c r="C14" s="42" t="n"/>
      <c r="D14" s="42" t="n"/>
      <c r="E14" s="43" t="n"/>
      <c r="F14" s="43" t="n"/>
      <c r="G14" s="42" t="n"/>
      <c r="H14" s="42" t="n"/>
      <c r="I14" s="42" t="n"/>
      <c r="J14" s="42" t="n"/>
      <c r="K14" s="44" t="n"/>
      <c r="L14" s="44" t="n"/>
      <c r="M14" s="44" t="n"/>
      <c r="N14" s="44" t="n"/>
      <c r="O14" s="45" t="n"/>
      <c r="P14" s="46" t="n">
        <v>0.1</v>
      </c>
      <c r="Q14" s="38">
        <f>IFERROR(IF(A14="","",O14*(1+P14)),"")</f>
        <v/>
      </c>
      <c r="R14" s="45" t="n"/>
      <c r="S14" s="38">
        <f>IFERROR(IF(A14="","",SUMIFS('Spend Log'!$J$2:$J$201,'Spend Log'!$B$2:$B$201,A14,'Spend Log'!$H$2:$H$201,"Actual")),"")</f>
        <v/>
      </c>
      <c r="T14" s="38">
        <f>IFERROR(IF(A14="","",SUMIFS('Spend Log'!$J$2:$J$201,'Spend Log'!$B$2:$B$201,A14,'Spend Log'!$H$2:$H$201,"Commitment",'Spend Log'!$K$2:$K$201,"Open")),"")</f>
        <v/>
      </c>
      <c r="U14" s="45" t="n"/>
      <c r="V14" s="38">
        <f>IFERROR(IF(A14="","",S14+T14+U14),"")</f>
        <v/>
      </c>
      <c r="W14" s="38">
        <f>IFERROR(IF(A14="","",R14-V14),"")</f>
        <v/>
      </c>
      <c r="X14" s="39">
        <f>IFERROR(IF(A14="","",(S14+T14)/R14),"")</f>
        <v/>
      </c>
      <c r="Y14" s="40">
        <f>IFERROR(IF(A14="","",IF(J14="Canceled","Canceled",IF(N14&lt;&gt;"","Complete",IF(J14="On Hold","On Hold",IF(AND(M14&lt;TODAY(),M14&lt;&gt;""),"Past Due",IF(AND(L14&lt;&gt;"",L14&lt;=TODAY()),"In Progress","Not Started")))))),"")</f>
        <v/>
      </c>
      <c r="Z14" s="40">
        <f>IFERROR(IF(A14="","",IF(Q14&gt;=Dashboard!$K$4,"Meets Internal Threshold","Below Internal Threshold")),"")</f>
        <v/>
      </c>
      <c r="AA14" s="40">
        <f>IFERROR(IF(A14="","",IF(OR(W14&lt;0,X14&gt;=Dashboard!$K$6,Y14="Past Due",AND(Q14&gt;=Dashboard!$K$5,J14="Pending"),AND(Y14="Not Started",M14&lt;&gt;"",M14-TODAY()&lt;=Dashboard!$K$9,M14&gt;=TODAY())),"Review","OK")),"")</f>
        <v/>
      </c>
      <c r="AB14" s="41">
        <f>IFERROR(IF(A14="","",IF(W14&lt;0,"Forecast exceeds approved budget",IF(Y14="Past Due","Target completion date has passed",IF(AND(Q14&gt;=Dashboard!$K$5,J14="Pending"),"High-value project is pending approval",IF(X14&gt;=Dashboard!$K$6,"Spending and commitments are near the approved budget",IF(AND(Y14="Not Started",M14&lt;&gt;"",M14-TODAY()&lt;=Dashboard!$K$9,M14&gt;=TODAY()),"Project has not started and the target date is approaching","")))))),"")</f>
        <v/>
      </c>
      <c r="AC14" s="43" t="n"/>
    </row>
    <row r="15" ht="32" customHeight="1">
      <c r="A15" s="47" t="n"/>
      <c r="B15" s="48" t="n"/>
      <c r="C15" s="47" t="n"/>
      <c r="D15" s="47" t="n"/>
      <c r="E15" s="48" t="n"/>
      <c r="F15" s="48" t="n"/>
      <c r="G15" s="47" t="n"/>
      <c r="H15" s="47" t="n"/>
      <c r="I15" s="47" t="n"/>
      <c r="J15" s="47" t="n"/>
      <c r="K15" s="49" t="n"/>
      <c r="L15" s="49" t="n"/>
      <c r="M15" s="49" t="n"/>
      <c r="N15" s="49" t="n"/>
      <c r="O15" s="50" t="n"/>
      <c r="P15" s="51" t="n">
        <v>0.1</v>
      </c>
      <c r="Q15" s="38">
        <f>IFERROR(IF(A15="","",O15*(1+P15)),"")</f>
        <v/>
      </c>
      <c r="R15" s="50" t="n"/>
      <c r="S15" s="38">
        <f>IFERROR(IF(A15="","",SUMIFS('Spend Log'!$J$2:$J$201,'Spend Log'!$B$2:$B$201,A15,'Spend Log'!$H$2:$H$201,"Actual")),"")</f>
        <v/>
      </c>
      <c r="T15" s="38">
        <f>IFERROR(IF(A15="","",SUMIFS('Spend Log'!$J$2:$J$201,'Spend Log'!$B$2:$B$201,A15,'Spend Log'!$H$2:$H$201,"Commitment",'Spend Log'!$K$2:$K$201,"Open")),"")</f>
        <v/>
      </c>
      <c r="U15" s="50" t="n"/>
      <c r="V15" s="38">
        <f>IFERROR(IF(A15="","",S15+T15+U15),"")</f>
        <v/>
      </c>
      <c r="W15" s="38">
        <f>IFERROR(IF(A15="","",R15-V15),"")</f>
        <v/>
      </c>
      <c r="X15" s="39">
        <f>IFERROR(IF(A15="","",(S15+T15)/R15),"")</f>
        <v/>
      </c>
      <c r="Y15" s="40">
        <f>IFERROR(IF(A15="","",IF(J15="Canceled","Canceled",IF(N15&lt;&gt;"","Complete",IF(J15="On Hold","On Hold",IF(AND(M15&lt;TODAY(),M15&lt;&gt;""),"Past Due",IF(AND(L15&lt;&gt;"",L15&lt;=TODAY()),"In Progress","Not Started")))))),"")</f>
        <v/>
      </c>
      <c r="Z15" s="40">
        <f>IFERROR(IF(A15="","",IF(Q15&gt;=Dashboard!$K$4,"Meets Internal Threshold","Below Internal Threshold")),"")</f>
        <v/>
      </c>
      <c r="AA15" s="40">
        <f>IFERROR(IF(A15="","",IF(OR(W15&lt;0,X15&gt;=Dashboard!$K$6,Y15="Past Due",AND(Q15&gt;=Dashboard!$K$5,J15="Pending"),AND(Y15="Not Started",M15&lt;&gt;"",M15-TODAY()&lt;=Dashboard!$K$9,M15&gt;=TODAY())),"Review","OK")),"")</f>
        <v/>
      </c>
      <c r="AB15" s="41">
        <f>IFERROR(IF(A15="","",IF(W15&lt;0,"Forecast exceeds approved budget",IF(Y15="Past Due","Target completion date has passed",IF(AND(Q15&gt;=Dashboard!$K$5,J15="Pending"),"High-value project is pending approval",IF(X15&gt;=Dashboard!$K$6,"Spending and commitments are near the approved budget",IF(AND(Y15="Not Started",M15&lt;&gt;"",M15-TODAY()&lt;=Dashboard!$K$9,M15&gt;=TODAY()),"Project has not started and the target date is approaching","")))))),"")</f>
        <v/>
      </c>
      <c r="AC15" s="48" t="n"/>
    </row>
    <row r="16" ht="32" customHeight="1">
      <c r="A16" s="42" t="n"/>
      <c r="B16" s="43" t="n"/>
      <c r="C16" s="42" t="n"/>
      <c r="D16" s="42" t="n"/>
      <c r="E16" s="43" t="n"/>
      <c r="F16" s="43" t="n"/>
      <c r="G16" s="42" t="n"/>
      <c r="H16" s="42" t="n"/>
      <c r="I16" s="42" t="n"/>
      <c r="J16" s="42" t="n"/>
      <c r="K16" s="44" t="n"/>
      <c r="L16" s="44" t="n"/>
      <c r="M16" s="44" t="n"/>
      <c r="N16" s="44" t="n"/>
      <c r="O16" s="45" t="n"/>
      <c r="P16" s="46" t="n">
        <v>0.1</v>
      </c>
      <c r="Q16" s="38">
        <f>IFERROR(IF(A16="","",O16*(1+P16)),"")</f>
        <v/>
      </c>
      <c r="R16" s="45" t="n"/>
      <c r="S16" s="38">
        <f>IFERROR(IF(A16="","",SUMIFS('Spend Log'!$J$2:$J$201,'Spend Log'!$B$2:$B$201,A16,'Spend Log'!$H$2:$H$201,"Actual")),"")</f>
        <v/>
      </c>
      <c r="T16" s="38">
        <f>IFERROR(IF(A16="","",SUMIFS('Spend Log'!$J$2:$J$201,'Spend Log'!$B$2:$B$201,A16,'Spend Log'!$H$2:$H$201,"Commitment",'Spend Log'!$K$2:$K$201,"Open")),"")</f>
        <v/>
      </c>
      <c r="U16" s="45" t="n"/>
      <c r="V16" s="38">
        <f>IFERROR(IF(A16="","",S16+T16+U16),"")</f>
        <v/>
      </c>
      <c r="W16" s="38">
        <f>IFERROR(IF(A16="","",R16-V16),"")</f>
        <v/>
      </c>
      <c r="X16" s="39">
        <f>IFERROR(IF(A16="","",(S16+T16)/R16),"")</f>
        <v/>
      </c>
      <c r="Y16" s="40">
        <f>IFERROR(IF(A16="","",IF(J16="Canceled","Canceled",IF(N16&lt;&gt;"","Complete",IF(J16="On Hold","On Hold",IF(AND(M16&lt;TODAY(),M16&lt;&gt;""),"Past Due",IF(AND(L16&lt;&gt;"",L16&lt;=TODAY()),"In Progress","Not Started")))))),"")</f>
        <v/>
      </c>
      <c r="Z16" s="40">
        <f>IFERROR(IF(A16="","",IF(Q16&gt;=Dashboard!$K$4,"Meets Internal Threshold","Below Internal Threshold")),"")</f>
        <v/>
      </c>
      <c r="AA16" s="40">
        <f>IFERROR(IF(A16="","",IF(OR(W16&lt;0,X16&gt;=Dashboard!$K$6,Y16="Past Due",AND(Q16&gt;=Dashboard!$K$5,J16="Pending"),AND(Y16="Not Started",M16&lt;&gt;"",M16-TODAY()&lt;=Dashboard!$K$9,M16&gt;=TODAY())),"Review","OK")),"")</f>
        <v/>
      </c>
      <c r="AB16" s="41">
        <f>IFERROR(IF(A16="","",IF(W16&lt;0,"Forecast exceeds approved budget",IF(Y16="Past Due","Target completion date has passed",IF(AND(Q16&gt;=Dashboard!$K$5,J16="Pending"),"High-value project is pending approval",IF(X16&gt;=Dashboard!$K$6,"Spending and commitments are near the approved budget",IF(AND(Y16="Not Started",M16&lt;&gt;"",M16-TODAY()&lt;=Dashboard!$K$9,M16&gt;=TODAY()),"Project has not started and the target date is approaching","")))))),"")</f>
        <v/>
      </c>
      <c r="AC16" s="43" t="n"/>
    </row>
    <row r="17" ht="32" customHeight="1">
      <c r="A17" s="47" t="n"/>
      <c r="B17" s="48" t="n"/>
      <c r="C17" s="47" t="n"/>
      <c r="D17" s="47" t="n"/>
      <c r="E17" s="48" t="n"/>
      <c r="F17" s="48" t="n"/>
      <c r="G17" s="47" t="n"/>
      <c r="H17" s="47" t="n"/>
      <c r="I17" s="47" t="n"/>
      <c r="J17" s="47" t="n"/>
      <c r="K17" s="49" t="n"/>
      <c r="L17" s="49" t="n"/>
      <c r="M17" s="49" t="n"/>
      <c r="N17" s="49" t="n"/>
      <c r="O17" s="50" t="n"/>
      <c r="P17" s="51" t="n">
        <v>0.1</v>
      </c>
      <c r="Q17" s="38">
        <f>IFERROR(IF(A17="","",O17*(1+P17)),"")</f>
        <v/>
      </c>
      <c r="R17" s="50" t="n"/>
      <c r="S17" s="38">
        <f>IFERROR(IF(A17="","",SUMIFS('Spend Log'!$J$2:$J$201,'Spend Log'!$B$2:$B$201,A17,'Spend Log'!$H$2:$H$201,"Actual")),"")</f>
        <v/>
      </c>
      <c r="T17" s="38">
        <f>IFERROR(IF(A17="","",SUMIFS('Spend Log'!$J$2:$J$201,'Spend Log'!$B$2:$B$201,A17,'Spend Log'!$H$2:$H$201,"Commitment",'Spend Log'!$K$2:$K$201,"Open")),"")</f>
        <v/>
      </c>
      <c r="U17" s="50" t="n"/>
      <c r="V17" s="38">
        <f>IFERROR(IF(A17="","",S17+T17+U17),"")</f>
        <v/>
      </c>
      <c r="W17" s="38">
        <f>IFERROR(IF(A17="","",R17-V17),"")</f>
        <v/>
      </c>
      <c r="X17" s="39">
        <f>IFERROR(IF(A17="","",(S17+T17)/R17),"")</f>
        <v/>
      </c>
      <c r="Y17" s="40">
        <f>IFERROR(IF(A17="","",IF(J17="Canceled","Canceled",IF(N17&lt;&gt;"","Complete",IF(J17="On Hold","On Hold",IF(AND(M17&lt;TODAY(),M17&lt;&gt;""),"Past Due",IF(AND(L17&lt;&gt;"",L17&lt;=TODAY()),"In Progress","Not Started")))))),"")</f>
        <v/>
      </c>
      <c r="Z17" s="40">
        <f>IFERROR(IF(A17="","",IF(Q17&gt;=Dashboard!$K$4,"Meets Internal Threshold","Below Internal Threshold")),"")</f>
        <v/>
      </c>
      <c r="AA17" s="40">
        <f>IFERROR(IF(A17="","",IF(OR(W17&lt;0,X17&gt;=Dashboard!$K$6,Y17="Past Due",AND(Q17&gt;=Dashboard!$K$5,J17="Pending"),AND(Y17="Not Started",M17&lt;&gt;"",M17-TODAY()&lt;=Dashboard!$K$9,M17&gt;=TODAY())),"Review","OK")),"")</f>
        <v/>
      </c>
      <c r="AB17" s="41">
        <f>IFERROR(IF(A17="","",IF(W17&lt;0,"Forecast exceeds approved budget",IF(Y17="Past Due","Target completion date has passed",IF(AND(Q17&gt;=Dashboard!$K$5,J17="Pending"),"High-value project is pending approval",IF(X17&gt;=Dashboard!$K$6,"Spending and commitments are near the approved budget",IF(AND(Y17="Not Started",M17&lt;&gt;"",M17-TODAY()&lt;=Dashboard!$K$9,M17&gt;=TODAY()),"Project has not started and the target date is approaching","")))))),"")</f>
        <v/>
      </c>
      <c r="AC17" s="48" t="n"/>
    </row>
    <row r="18" ht="32" customHeight="1">
      <c r="A18" s="42" t="n"/>
      <c r="B18" s="43" t="n"/>
      <c r="C18" s="42" t="n"/>
      <c r="D18" s="42" t="n"/>
      <c r="E18" s="43" t="n"/>
      <c r="F18" s="43" t="n"/>
      <c r="G18" s="42" t="n"/>
      <c r="H18" s="42" t="n"/>
      <c r="I18" s="42" t="n"/>
      <c r="J18" s="42" t="n"/>
      <c r="K18" s="44" t="n"/>
      <c r="L18" s="44" t="n"/>
      <c r="M18" s="44" t="n"/>
      <c r="N18" s="44" t="n"/>
      <c r="O18" s="45" t="n"/>
      <c r="P18" s="46" t="n">
        <v>0.1</v>
      </c>
      <c r="Q18" s="38">
        <f>IFERROR(IF(A18="","",O18*(1+P18)),"")</f>
        <v/>
      </c>
      <c r="R18" s="45" t="n"/>
      <c r="S18" s="38">
        <f>IFERROR(IF(A18="","",SUMIFS('Spend Log'!$J$2:$J$201,'Spend Log'!$B$2:$B$201,A18,'Spend Log'!$H$2:$H$201,"Actual")),"")</f>
        <v/>
      </c>
      <c r="T18" s="38">
        <f>IFERROR(IF(A18="","",SUMIFS('Spend Log'!$J$2:$J$201,'Spend Log'!$B$2:$B$201,A18,'Spend Log'!$H$2:$H$201,"Commitment",'Spend Log'!$K$2:$K$201,"Open")),"")</f>
        <v/>
      </c>
      <c r="U18" s="45" t="n"/>
      <c r="V18" s="38">
        <f>IFERROR(IF(A18="","",S18+T18+U18),"")</f>
        <v/>
      </c>
      <c r="W18" s="38">
        <f>IFERROR(IF(A18="","",R18-V18),"")</f>
        <v/>
      </c>
      <c r="X18" s="39">
        <f>IFERROR(IF(A18="","",(S18+T18)/R18),"")</f>
        <v/>
      </c>
      <c r="Y18" s="40">
        <f>IFERROR(IF(A18="","",IF(J18="Canceled","Canceled",IF(N18&lt;&gt;"","Complete",IF(J18="On Hold","On Hold",IF(AND(M18&lt;TODAY(),M18&lt;&gt;""),"Past Due",IF(AND(L18&lt;&gt;"",L18&lt;=TODAY()),"In Progress","Not Started")))))),"")</f>
        <v/>
      </c>
      <c r="Z18" s="40">
        <f>IFERROR(IF(A18="","",IF(Q18&gt;=Dashboard!$K$4,"Meets Internal Threshold","Below Internal Threshold")),"")</f>
        <v/>
      </c>
      <c r="AA18" s="40">
        <f>IFERROR(IF(A18="","",IF(OR(W18&lt;0,X18&gt;=Dashboard!$K$6,Y18="Past Due",AND(Q18&gt;=Dashboard!$K$5,J18="Pending"),AND(Y18="Not Started",M18&lt;&gt;"",M18-TODAY()&lt;=Dashboard!$K$9,M18&gt;=TODAY())),"Review","OK")),"")</f>
        <v/>
      </c>
      <c r="AB18" s="41">
        <f>IFERROR(IF(A18="","",IF(W18&lt;0,"Forecast exceeds approved budget",IF(Y18="Past Due","Target completion date has passed",IF(AND(Q18&gt;=Dashboard!$K$5,J18="Pending"),"High-value project is pending approval",IF(X18&gt;=Dashboard!$K$6,"Spending and commitments are near the approved budget",IF(AND(Y18="Not Started",M18&lt;&gt;"",M18-TODAY()&lt;=Dashboard!$K$9,M18&gt;=TODAY()),"Project has not started and the target date is approaching","")))))),"")</f>
        <v/>
      </c>
      <c r="AC18" s="43" t="n"/>
    </row>
    <row r="19" ht="32" customHeight="1">
      <c r="A19" s="47" t="n"/>
      <c r="B19" s="48" t="n"/>
      <c r="C19" s="47" t="n"/>
      <c r="D19" s="47" t="n"/>
      <c r="E19" s="48" t="n"/>
      <c r="F19" s="48" t="n"/>
      <c r="G19" s="47" t="n"/>
      <c r="H19" s="47" t="n"/>
      <c r="I19" s="47" t="n"/>
      <c r="J19" s="47" t="n"/>
      <c r="K19" s="49" t="n"/>
      <c r="L19" s="49" t="n"/>
      <c r="M19" s="49" t="n"/>
      <c r="N19" s="49" t="n"/>
      <c r="O19" s="50" t="n"/>
      <c r="P19" s="51" t="n">
        <v>0.1</v>
      </c>
      <c r="Q19" s="38">
        <f>IFERROR(IF(A19="","",O19*(1+P19)),"")</f>
        <v/>
      </c>
      <c r="R19" s="50" t="n"/>
      <c r="S19" s="38">
        <f>IFERROR(IF(A19="","",SUMIFS('Spend Log'!$J$2:$J$201,'Spend Log'!$B$2:$B$201,A19,'Spend Log'!$H$2:$H$201,"Actual")),"")</f>
        <v/>
      </c>
      <c r="T19" s="38">
        <f>IFERROR(IF(A19="","",SUMIFS('Spend Log'!$J$2:$J$201,'Spend Log'!$B$2:$B$201,A19,'Spend Log'!$H$2:$H$201,"Commitment",'Spend Log'!$K$2:$K$201,"Open")),"")</f>
        <v/>
      </c>
      <c r="U19" s="50" t="n"/>
      <c r="V19" s="38">
        <f>IFERROR(IF(A19="","",S19+T19+U19),"")</f>
        <v/>
      </c>
      <c r="W19" s="38">
        <f>IFERROR(IF(A19="","",R19-V19),"")</f>
        <v/>
      </c>
      <c r="X19" s="39">
        <f>IFERROR(IF(A19="","",(S19+T19)/R19),"")</f>
        <v/>
      </c>
      <c r="Y19" s="40">
        <f>IFERROR(IF(A19="","",IF(J19="Canceled","Canceled",IF(N19&lt;&gt;"","Complete",IF(J19="On Hold","On Hold",IF(AND(M19&lt;TODAY(),M19&lt;&gt;""),"Past Due",IF(AND(L19&lt;&gt;"",L19&lt;=TODAY()),"In Progress","Not Started")))))),"")</f>
        <v/>
      </c>
      <c r="Z19" s="40">
        <f>IFERROR(IF(A19="","",IF(Q19&gt;=Dashboard!$K$4,"Meets Internal Threshold","Below Internal Threshold")),"")</f>
        <v/>
      </c>
      <c r="AA19" s="40">
        <f>IFERROR(IF(A19="","",IF(OR(W19&lt;0,X19&gt;=Dashboard!$K$6,Y19="Past Due",AND(Q19&gt;=Dashboard!$K$5,J19="Pending"),AND(Y19="Not Started",M19&lt;&gt;"",M19-TODAY()&lt;=Dashboard!$K$9,M19&gt;=TODAY())),"Review","OK")),"")</f>
        <v/>
      </c>
      <c r="AB19" s="41">
        <f>IFERROR(IF(A19="","",IF(W19&lt;0,"Forecast exceeds approved budget",IF(Y19="Past Due","Target completion date has passed",IF(AND(Q19&gt;=Dashboard!$K$5,J19="Pending"),"High-value project is pending approval",IF(X19&gt;=Dashboard!$K$6,"Spending and commitments are near the approved budget",IF(AND(Y19="Not Started",M19&lt;&gt;"",M19-TODAY()&lt;=Dashboard!$K$9,M19&gt;=TODAY()),"Project has not started and the target date is approaching","")))))),"")</f>
        <v/>
      </c>
      <c r="AC19" s="48" t="n"/>
    </row>
    <row r="20" ht="32" customHeight="1">
      <c r="A20" s="42" t="n"/>
      <c r="B20" s="43" t="n"/>
      <c r="C20" s="42" t="n"/>
      <c r="D20" s="42" t="n"/>
      <c r="E20" s="43" t="n"/>
      <c r="F20" s="43" t="n"/>
      <c r="G20" s="42" t="n"/>
      <c r="H20" s="42" t="n"/>
      <c r="I20" s="42" t="n"/>
      <c r="J20" s="42" t="n"/>
      <c r="K20" s="44" t="n"/>
      <c r="L20" s="44" t="n"/>
      <c r="M20" s="44" t="n"/>
      <c r="N20" s="44" t="n"/>
      <c r="O20" s="45" t="n"/>
      <c r="P20" s="46" t="n">
        <v>0.1</v>
      </c>
      <c r="Q20" s="38">
        <f>IFERROR(IF(A20="","",O20*(1+P20)),"")</f>
        <v/>
      </c>
      <c r="R20" s="45" t="n"/>
      <c r="S20" s="38">
        <f>IFERROR(IF(A20="","",SUMIFS('Spend Log'!$J$2:$J$201,'Spend Log'!$B$2:$B$201,A20,'Spend Log'!$H$2:$H$201,"Actual")),"")</f>
        <v/>
      </c>
      <c r="T20" s="38">
        <f>IFERROR(IF(A20="","",SUMIFS('Spend Log'!$J$2:$J$201,'Spend Log'!$B$2:$B$201,A20,'Spend Log'!$H$2:$H$201,"Commitment",'Spend Log'!$K$2:$K$201,"Open")),"")</f>
        <v/>
      </c>
      <c r="U20" s="45" t="n"/>
      <c r="V20" s="38">
        <f>IFERROR(IF(A20="","",S20+T20+U20),"")</f>
        <v/>
      </c>
      <c r="W20" s="38">
        <f>IFERROR(IF(A20="","",R20-V20),"")</f>
        <v/>
      </c>
      <c r="X20" s="39">
        <f>IFERROR(IF(A20="","",(S20+T20)/R20),"")</f>
        <v/>
      </c>
      <c r="Y20" s="40">
        <f>IFERROR(IF(A20="","",IF(J20="Canceled","Canceled",IF(N20&lt;&gt;"","Complete",IF(J20="On Hold","On Hold",IF(AND(M20&lt;TODAY(),M20&lt;&gt;""),"Past Due",IF(AND(L20&lt;&gt;"",L20&lt;=TODAY()),"In Progress","Not Started")))))),"")</f>
        <v/>
      </c>
      <c r="Z20" s="40">
        <f>IFERROR(IF(A20="","",IF(Q20&gt;=Dashboard!$K$4,"Meets Internal Threshold","Below Internal Threshold")),"")</f>
        <v/>
      </c>
      <c r="AA20" s="40">
        <f>IFERROR(IF(A20="","",IF(OR(W20&lt;0,X20&gt;=Dashboard!$K$6,Y20="Past Due",AND(Q20&gt;=Dashboard!$K$5,J20="Pending"),AND(Y20="Not Started",M20&lt;&gt;"",M20-TODAY()&lt;=Dashboard!$K$9,M20&gt;=TODAY())),"Review","OK")),"")</f>
        <v/>
      </c>
      <c r="AB20" s="41">
        <f>IFERROR(IF(A20="","",IF(W20&lt;0,"Forecast exceeds approved budget",IF(Y20="Past Due","Target completion date has passed",IF(AND(Q20&gt;=Dashboard!$K$5,J20="Pending"),"High-value project is pending approval",IF(X20&gt;=Dashboard!$K$6,"Spending and commitments are near the approved budget",IF(AND(Y20="Not Started",M20&lt;&gt;"",M20-TODAY()&lt;=Dashboard!$K$9,M20&gt;=TODAY()),"Project has not started and the target date is approaching","")))))),"")</f>
        <v/>
      </c>
      <c r="AC20" s="43" t="n"/>
    </row>
    <row r="21" ht="32" customHeight="1">
      <c r="A21" s="47" t="n"/>
      <c r="B21" s="48" t="n"/>
      <c r="C21" s="47" t="n"/>
      <c r="D21" s="47" t="n"/>
      <c r="E21" s="48" t="n"/>
      <c r="F21" s="48" t="n"/>
      <c r="G21" s="47" t="n"/>
      <c r="H21" s="47" t="n"/>
      <c r="I21" s="47" t="n"/>
      <c r="J21" s="47" t="n"/>
      <c r="K21" s="49" t="n"/>
      <c r="L21" s="49" t="n"/>
      <c r="M21" s="49" t="n"/>
      <c r="N21" s="49" t="n"/>
      <c r="O21" s="50" t="n"/>
      <c r="P21" s="51" t="n">
        <v>0.1</v>
      </c>
      <c r="Q21" s="38">
        <f>IFERROR(IF(A21="","",O21*(1+P21)),"")</f>
        <v/>
      </c>
      <c r="R21" s="50" t="n"/>
      <c r="S21" s="38">
        <f>IFERROR(IF(A21="","",SUMIFS('Spend Log'!$J$2:$J$201,'Spend Log'!$B$2:$B$201,A21,'Spend Log'!$H$2:$H$201,"Actual")),"")</f>
        <v/>
      </c>
      <c r="T21" s="38">
        <f>IFERROR(IF(A21="","",SUMIFS('Spend Log'!$J$2:$J$201,'Spend Log'!$B$2:$B$201,A21,'Spend Log'!$H$2:$H$201,"Commitment",'Spend Log'!$K$2:$K$201,"Open")),"")</f>
        <v/>
      </c>
      <c r="U21" s="50" t="n"/>
      <c r="V21" s="38">
        <f>IFERROR(IF(A21="","",S21+T21+U21),"")</f>
        <v/>
      </c>
      <c r="W21" s="38">
        <f>IFERROR(IF(A21="","",R21-V21),"")</f>
        <v/>
      </c>
      <c r="X21" s="39">
        <f>IFERROR(IF(A21="","",(S21+T21)/R21),"")</f>
        <v/>
      </c>
      <c r="Y21" s="40">
        <f>IFERROR(IF(A21="","",IF(J21="Canceled","Canceled",IF(N21&lt;&gt;"","Complete",IF(J21="On Hold","On Hold",IF(AND(M21&lt;TODAY(),M21&lt;&gt;""),"Past Due",IF(AND(L21&lt;&gt;"",L21&lt;=TODAY()),"In Progress","Not Started")))))),"")</f>
        <v/>
      </c>
      <c r="Z21" s="40">
        <f>IFERROR(IF(A21="","",IF(Q21&gt;=Dashboard!$K$4,"Meets Internal Threshold","Below Internal Threshold")),"")</f>
        <v/>
      </c>
      <c r="AA21" s="40">
        <f>IFERROR(IF(A21="","",IF(OR(W21&lt;0,X21&gt;=Dashboard!$K$6,Y21="Past Due",AND(Q21&gt;=Dashboard!$K$5,J21="Pending"),AND(Y21="Not Started",M21&lt;&gt;"",M21-TODAY()&lt;=Dashboard!$K$9,M21&gt;=TODAY())),"Review","OK")),"")</f>
        <v/>
      </c>
      <c r="AB21" s="41">
        <f>IFERROR(IF(A21="","",IF(W21&lt;0,"Forecast exceeds approved budget",IF(Y21="Past Due","Target completion date has passed",IF(AND(Q21&gt;=Dashboard!$K$5,J21="Pending"),"High-value project is pending approval",IF(X21&gt;=Dashboard!$K$6,"Spending and commitments are near the approved budget",IF(AND(Y21="Not Started",M21&lt;&gt;"",M21-TODAY()&lt;=Dashboard!$K$9,M21&gt;=TODAY()),"Project has not started and the target date is approaching","")))))),"")</f>
        <v/>
      </c>
      <c r="AC21" s="48" t="n"/>
    </row>
    <row r="22" ht="32" customHeight="1">
      <c r="A22" s="42" t="n"/>
      <c r="B22" s="43" t="n"/>
      <c r="C22" s="42" t="n"/>
      <c r="D22" s="42" t="n"/>
      <c r="E22" s="43" t="n"/>
      <c r="F22" s="43" t="n"/>
      <c r="G22" s="42" t="n"/>
      <c r="H22" s="42" t="n"/>
      <c r="I22" s="42" t="n"/>
      <c r="J22" s="42" t="n"/>
      <c r="K22" s="44" t="n"/>
      <c r="L22" s="44" t="n"/>
      <c r="M22" s="44" t="n"/>
      <c r="N22" s="44" t="n"/>
      <c r="O22" s="45" t="n"/>
      <c r="P22" s="46" t="n">
        <v>0.1</v>
      </c>
      <c r="Q22" s="38">
        <f>IFERROR(IF(A22="","",O22*(1+P22)),"")</f>
        <v/>
      </c>
      <c r="R22" s="45" t="n"/>
      <c r="S22" s="38">
        <f>IFERROR(IF(A22="","",SUMIFS('Spend Log'!$J$2:$J$201,'Spend Log'!$B$2:$B$201,A22,'Spend Log'!$H$2:$H$201,"Actual")),"")</f>
        <v/>
      </c>
      <c r="T22" s="38">
        <f>IFERROR(IF(A22="","",SUMIFS('Spend Log'!$J$2:$J$201,'Spend Log'!$B$2:$B$201,A22,'Spend Log'!$H$2:$H$201,"Commitment",'Spend Log'!$K$2:$K$201,"Open")),"")</f>
        <v/>
      </c>
      <c r="U22" s="45" t="n"/>
      <c r="V22" s="38">
        <f>IFERROR(IF(A22="","",S22+T22+U22),"")</f>
        <v/>
      </c>
      <c r="W22" s="38">
        <f>IFERROR(IF(A22="","",R22-V22),"")</f>
        <v/>
      </c>
      <c r="X22" s="39">
        <f>IFERROR(IF(A22="","",(S22+T22)/R22),"")</f>
        <v/>
      </c>
      <c r="Y22" s="40">
        <f>IFERROR(IF(A22="","",IF(J22="Canceled","Canceled",IF(N22&lt;&gt;"","Complete",IF(J22="On Hold","On Hold",IF(AND(M22&lt;TODAY(),M22&lt;&gt;""),"Past Due",IF(AND(L22&lt;&gt;"",L22&lt;=TODAY()),"In Progress","Not Started")))))),"")</f>
        <v/>
      </c>
      <c r="Z22" s="40">
        <f>IFERROR(IF(A22="","",IF(Q22&gt;=Dashboard!$K$4,"Meets Internal Threshold","Below Internal Threshold")),"")</f>
        <v/>
      </c>
      <c r="AA22" s="40">
        <f>IFERROR(IF(A22="","",IF(OR(W22&lt;0,X22&gt;=Dashboard!$K$6,Y22="Past Due",AND(Q22&gt;=Dashboard!$K$5,J22="Pending"),AND(Y22="Not Started",M22&lt;&gt;"",M22-TODAY()&lt;=Dashboard!$K$9,M22&gt;=TODAY())),"Review","OK")),"")</f>
        <v/>
      </c>
      <c r="AB22" s="41">
        <f>IFERROR(IF(A22="","",IF(W22&lt;0,"Forecast exceeds approved budget",IF(Y22="Past Due","Target completion date has passed",IF(AND(Q22&gt;=Dashboard!$K$5,J22="Pending"),"High-value project is pending approval",IF(X22&gt;=Dashboard!$K$6,"Spending and commitments are near the approved budget",IF(AND(Y22="Not Started",M22&lt;&gt;"",M22-TODAY()&lt;=Dashboard!$K$9,M22&gt;=TODAY()),"Project has not started and the target date is approaching","")))))),"")</f>
        <v/>
      </c>
      <c r="AC22" s="43" t="n"/>
    </row>
    <row r="23" ht="32" customHeight="1">
      <c r="A23" s="47" t="n"/>
      <c r="B23" s="48" t="n"/>
      <c r="C23" s="47" t="n"/>
      <c r="D23" s="47" t="n"/>
      <c r="E23" s="48" t="n"/>
      <c r="F23" s="48" t="n"/>
      <c r="G23" s="47" t="n"/>
      <c r="H23" s="47" t="n"/>
      <c r="I23" s="47" t="n"/>
      <c r="J23" s="47" t="n"/>
      <c r="K23" s="49" t="n"/>
      <c r="L23" s="49" t="n"/>
      <c r="M23" s="49" t="n"/>
      <c r="N23" s="49" t="n"/>
      <c r="O23" s="50" t="n"/>
      <c r="P23" s="51" t="n">
        <v>0.1</v>
      </c>
      <c r="Q23" s="38">
        <f>IFERROR(IF(A23="","",O23*(1+P23)),"")</f>
        <v/>
      </c>
      <c r="R23" s="50" t="n"/>
      <c r="S23" s="38">
        <f>IFERROR(IF(A23="","",SUMIFS('Spend Log'!$J$2:$J$201,'Spend Log'!$B$2:$B$201,A23,'Spend Log'!$H$2:$H$201,"Actual")),"")</f>
        <v/>
      </c>
      <c r="T23" s="38">
        <f>IFERROR(IF(A23="","",SUMIFS('Spend Log'!$J$2:$J$201,'Spend Log'!$B$2:$B$201,A23,'Spend Log'!$H$2:$H$201,"Commitment",'Spend Log'!$K$2:$K$201,"Open")),"")</f>
        <v/>
      </c>
      <c r="U23" s="50" t="n"/>
      <c r="V23" s="38">
        <f>IFERROR(IF(A23="","",S23+T23+U23),"")</f>
        <v/>
      </c>
      <c r="W23" s="38">
        <f>IFERROR(IF(A23="","",R23-V23),"")</f>
        <v/>
      </c>
      <c r="X23" s="39">
        <f>IFERROR(IF(A23="","",(S23+T23)/R23),"")</f>
        <v/>
      </c>
      <c r="Y23" s="40">
        <f>IFERROR(IF(A23="","",IF(J23="Canceled","Canceled",IF(N23&lt;&gt;"","Complete",IF(J23="On Hold","On Hold",IF(AND(M23&lt;TODAY(),M23&lt;&gt;""),"Past Due",IF(AND(L23&lt;&gt;"",L23&lt;=TODAY()),"In Progress","Not Started")))))),"")</f>
        <v/>
      </c>
      <c r="Z23" s="40">
        <f>IFERROR(IF(A23="","",IF(Q23&gt;=Dashboard!$K$4,"Meets Internal Threshold","Below Internal Threshold")),"")</f>
        <v/>
      </c>
      <c r="AA23" s="40">
        <f>IFERROR(IF(A23="","",IF(OR(W23&lt;0,X23&gt;=Dashboard!$K$6,Y23="Past Due",AND(Q23&gt;=Dashboard!$K$5,J23="Pending"),AND(Y23="Not Started",M23&lt;&gt;"",M23-TODAY()&lt;=Dashboard!$K$9,M23&gt;=TODAY())),"Review","OK")),"")</f>
        <v/>
      </c>
      <c r="AB23" s="41">
        <f>IFERROR(IF(A23="","",IF(W23&lt;0,"Forecast exceeds approved budget",IF(Y23="Past Due","Target completion date has passed",IF(AND(Q23&gt;=Dashboard!$K$5,J23="Pending"),"High-value project is pending approval",IF(X23&gt;=Dashboard!$K$6,"Spending and commitments are near the approved budget",IF(AND(Y23="Not Started",M23&lt;&gt;"",M23-TODAY()&lt;=Dashboard!$K$9,M23&gt;=TODAY()),"Project has not started and the target date is approaching","")))))),"")</f>
        <v/>
      </c>
      <c r="AC23" s="48" t="n"/>
    </row>
    <row r="24" ht="32" customHeight="1">
      <c r="A24" s="42" t="n"/>
      <c r="B24" s="43" t="n"/>
      <c r="C24" s="42" t="n"/>
      <c r="D24" s="42" t="n"/>
      <c r="E24" s="43" t="n"/>
      <c r="F24" s="43" t="n"/>
      <c r="G24" s="42" t="n"/>
      <c r="H24" s="42" t="n"/>
      <c r="I24" s="42" t="n"/>
      <c r="J24" s="42" t="n"/>
      <c r="K24" s="44" t="n"/>
      <c r="L24" s="44" t="n"/>
      <c r="M24" s="44" t="n"/>
      <c r="N24" s="44" t="n"/>
      <c r="O24" s="45" t="n"/>
      <c r="P24" s="46" t="n">
        <v>0.1</v>
      </c>
      <c r="Q24" s="38">
        <f>IFERROR(IF(A24="","",O24*(1+P24)),"")</f>
        <v/>
      </c>
      <c r="R24" s="45" t="n"/>
      <c r="S24" s="38">
        <f>IFERROR(IF(A24="","",SUMIFS('Spend Log'!$J$2:$J$201,'Spend Log'!$B$2:$B$201,A24,'Spend Log'!$H$2:$H$201,"Actual")),"")</f>
        <v/>
      </c>
      <c r="T24" s="38">
        <f>IFERROR(IF(A24="","",SUMIFS('Spend Log'!$J$2:$J$201,'Spend Log'!$B$2:$B$201,A24,'Spend Log'!$H$2:$H$201,"Commitment",'Spend Log'!$K$2:$K$201,"Open")),"")</f>
        <v/>
      </c>
      <c r="U24" s="45" t="n"/>
      <c r="V24" s="38">
        <f>IFERROR(IF(A24="","",S24+T24+U24),"")</f>
        <v/>
      </c>
      <c r="W24" s="38">
        <f>IFERROR(IF(A24="","",R24-V24),"")</f>
        <v/>
      </c>
      <c r="X24" s="39">
        <f>IFERROR(IF(A24="","",(S24+T24)/R24),"")</f>
        <v/>
      </c>
      <c r="Y24" s="40">
        <f>IFERROR(IF(A24="","",IF(J24="Canceled","Canceled",IF(N24&lt;&gt;"","Complete",IF(J24="On Hold","On Hold",IF(AND(M24&lt;TODAY(),M24&lt;&gt;""),"Past Due",IF(AND(L24&lt;&gt;"",L24&lt;=TODAY()),"In Progress","Not Started")))))),"")</f>
        <v/>
      </c>
      <c r="Z24" s="40">
        <f>IFERROR(IF(A24="","",IF(Q24&gt;=Dashboard!$K$4,"Meets Internal Threshold","Below Internal Threshold")),"")</f>
        <v/>
      </c>
      <c r="AA24" s="40">
        <f>IFERROR(IF(A24="","",IF(OR(W24&lt;0,X24&gt;=Dashboard!$K$6,Y24="Past Due",AND(Q24&gt;=Dashboard!$K$5,J24="Pending"),AND(Y24="Not Started",M24&lt;&gt;"",M24-TODAY()&lt;=Dashboard!$K$9,M24&gt;=TODAY())),"Review","OK")),"")</f>
        <v/>
      </c>
      <c r="AB24" s="41">
        <f>IFERROR(IF(A24="","",IF(W24&lt;0,"Forecast exceeds approved budget",IF(Y24="Past Due","Target completion date has passed",IF(AND(Q24&gt;=Dashboard!$K$5,J24="Pending"),"High-value project is pending approval",IF(X24&gt;=Dashboard!$K$6,"Spending and commitments are near the approved budget",IF(AND(Y24="Not Started",M24&lt;&gt;"",M24-TODAY()&lt;=Dashboard!$K$9,M24&gt;=TODAY()),"Project has not started and the target date is approaching","")))))),"")</f>
        <v/>
      </c>
      <c r="AC24" s="43" t="n"/>
    </row>
    <row r="25" ht="32" customHeight="1">
      <c r="A25" s="47" t="n"/>
      <c r="B25" s="48" t="n"/>
      <c r="C25" s="47" t="n"/>
      <c r="D25" s="47" t="n"/>
      <c r="E25" s="48" t="n"/>
      <c r="F25" s="48" t="n"/>
      <c r="G25" s="47" t="n"/>
      <c r="H25" s="47" t="n"/>
      <c r="I25" s="47" t="n"/>
      <c r="J25" s="47" t="n"/>
      <c r="K25" s="49" t="n"/>
      <c r="L25" s="49" t="n"/>
      <c r="M25" s="49" t="n"/>
      <c r="N25" s="49" t="n"/>
      <c r="O25" s="50" t="n"/>
      <c r="P25" s="51" t="n">
        <v>0.1</v>
      </c>
      <c r="Q25" s="38">
        <f>IFERROR(IF(A25="","",O25*(1+P25)),"")</f>
        <v/>
      </c>
      <c r="R25" s="50" t="n"/>
      <c r="S25" s="38">
        <f>IFERROR(IF(A25="","",SUMIFS('Spend Log'!$J$2:$J$201,'Spend Log'!$B$2:$B$201,A25,'Spend Log'!$H$2:$H$201,"Actual")),"")</f>
        <v/>
      </c>
      <c r="T25" s="38">
        <f>IFERROR(IF(A25="","",SUMIFS('Spend Log'!$J$2:$J$201,'Spend Log'!$B$2:$B$201,A25,'Spend Log'!$H$2:$H$201,"Commitment",'Spend Log'!$K$2:$K$201,"Open")),"")</f>
        <v/>
      </c>
      <c r="U25" s="50" t="n"/>
      <c r="V25" s="38">
        <f>IFERROR(IF(A25="","",S25+T25+U25),"")</f>
        <v/>
      </c>
      <c r="W25" s="38">
        <f>IFERROR(IF(A25="","",R25-V25),"")</f>
        <v/>
      </c>
      <c r="X25" s="39">
        <f>IFERROR(IF(A25="","",(S25+T25)/R25),"")</f>
        <v/>
      </c>
      <c r="Y25" s="40">
        <f>IFERROR(IF(A25="","",IF(J25="Canceled","Canceled",IF(N25&lt;&gt;"","Complete",IF(J25="On Hold","On Hold",IF(AND(M25&lt;TODAY(),M25&lt;&gt;""),"Past Due",IF(AND(L25&lt;&gt;"",L25&lt;=TODAY()),"In Progress","Not Started")))))),"")</f>
        <v/>
      </c>
      <c r="Z25" s="40">
        <f>IFERROR(IF(A25="","",IF(Q25&gt;=Dashboard!$K$4,"Meets Internal Threshold","Below Internal Threshold")),"")</f>
        <v/>
      </c>
      <c r="AA25" s="40">
        <f>IFERROR(IF(A25="","",IF(OR(W25&lt;0,X25&gt;=Dashboard!$K$6,Y25="Past Due",AND(Q25&gt;=Dashboard!$K$5,J25="Pending"),AND(Y25="Not Started",M25&lt;&gt;"",M25-TODAY()&lt;=Dashboard!$K$9,M25&gt;=TODAY())),"Review","OK")),"")</f>
        <v/>
      </c>
      <c r="AB25" s="41">
        <f>IFERROR(IF(A25="","",IF(W25&lt;0,"Forecast exceeds approved budget",IF(Y25="Past Due","Target completion date has passed",IF(AND(Q25&gt;=Dashboard!$K$5,J25="Pending"),"High-value project is pending approval",IF(X25&gt;=Dashboard!$K$6,"Spending and commitments are near the approved budget",IF(AND(Y25="Not Started",M25&lt;&gt;"",M25-TODAY()&lt;=Dashboard!$K$9,M25&gt;=TODAY()),"Project has not started and the target date is approaching","")))))),"")</f>
        <v/>
      </c>
      <c r="AC25" s="48" t="n"/>
    </row>
    <row r="26" ht="32" customHeight="1">
      <c r="A26" s="42" t="n"/>
      <c r="B26" s="43" t="n"/>
      <c r="C26" s="42" t="n"/>
      <c r="D26" s="42" t="n"/>
      <c r="E26" s="43" t="n"/>
      <c r="F26" s="43" t="n"/>
      <c r="G26" s="42" t="n"/>
      <c r="H26" s="42" t="n"/>
      <c r="I26" s="42" t="n"/>
      <c r="J26" s="42" t="n"/>
      <c r="K26" s="44" t="n"/>
      <c r="L26" s="44" t="n"/>
      <c r="M26" s="44" t="n"/>
      <c r="N26" s="44" t="n"/>
      <c r="O26" s="45" t="n"/>
      <c r="P26" s="46" t="n">
        <v>0.1</v>
      </c>
      <c r="Q26" s="38">
        <f>IFERROR(IF(A26="","",O26*(1+P26)),"")</f>
        <v/>
      </c>
      <c r="R26" s="45" t="n"/>
      <c r="S26" s="38">
        <f>IFERROR(IF(A26="","",SUMIFS('Spend Log'!$J$2:$J$201,'Spend Log'!$B$2:$B$201,A26,'Spend Log'!$H$2:$H$201,"Actual")),"")</f>
        <v/>
      </c>
      <c r="T26" s="38">
        <f>IFERROR(IF(A26="","",SUMIFS('Spend Log'!$J$2:$J$201,'Spend Log'!$B$2:$B$201,A26,'Spend Log'!$H$2:$H$201,"Commitment",'Spend Log'!$K$2:$K$201,"Open")),"")</f>
        <v/>
      </c>
      <c r="U26" s="45" t="n"/>
      <c r="V26" s="38">
        <f>IFERROR(IF(A26="","",S26+T26+U26),"")</f>
        <v/>
      </c>
      <c r="W26" s="38">
        <f>IFERROR(IF(A26="","",R26-V26),"")</f>
        <v/>
      </c>
      <c r="X26" s="39">
        <f>IFERROR(IF(A26="","",(S26+T26)/R26),"")</f>
        <v/>
      </c>
      <c r="Y26" s="40">
        <f>IFERROR(IF(A26="","",IF(J26="Canceled","Canceled",IF(N26&lt;&gt;"","Complete",IF(J26="On Hold","On Hold",IF(AND(M26&lt;TODAY(),M26&lt;&gt;""),"Past Due",IF(AND(L26&lt;&gt;"",L26&lt;=TODAY()),"In Progress","Not Started")))))),"")</f>
        <v/>
      </c>
      <c r="Z26" s="40">
        <f>IFERROR(IF(A26="","",IF(Q26&gt;=Dashboard!$K$4,"Meets Internal Threshold","Below Internal Threshold")),"")</f>
        <v/>
      </c>
      <c r="AA26" s="40">
        <f>IFERROR(IF(A26="","",IF(OR(W26&lt;0,X26&gt;=Dashboard!$K$6,Y26="Past Due",AND(Q26&gt;=Dashboard!$K$5,J26="Pending"),AND(Y26="Not Started",M26&lt;&gt;"",M26-TODAY()&lt;=Dashboard!$K$9,M26&gt;=TODAY())),"Review","OK")),"")</f>
        <v/>
      </c>
      <c r="AB26" s="41">
        <f>IFERROR(IF(A26="","",IF(W26&lt;0,"Forecast exceeds approved budget",IF(Y26="Past Due","Target completion date has passed",IF(AND(Q26&gt;=Dashboard!$K$5,J26="Pending"),"High-value project is pending approval",IF(X26&gt;=Dashboard!$K$6,"Spending and commitments are near the approved budget",IF(AND(Y26="Not Started",M26&lt;&gt;"",M26-TODAY()&lt;=Dashboard!$K$9,M26&gt;=TODAY()),"Project has not started and the target date is approaching","")))))),"")</f>
        <v/>
      </c>
      <c r="AC26" s="43" t="n"/>
    </row>
    <row r="27" ht="32" customHeight="1">
      <c r="A27" s="47" t="n"/>
      <c r="B27" s="48" t="n"/>
      <c r="C27" s="47" t="n"/>
      <c r="D27" s="47" t="n"/>
      <c r="E27" s="48" t="n"/>
      <c r="F27" s="48" t="n"/>
      <c r="G27" s="47" t="n"/>
      <c r="H27" s="47" t="n"/>
      <c r="I27" s="47" t="n"/>
      <c r="J27" s="47" t="n"/>
      <c r="K27" s="49" t="n"/>
      <c r="L27" s="49" t="n"/>
      <c r="M27" s="49" t="n"/>
      <c r="N27" s="49" t="n"/>
      <c r="O27" s="50" t="n"/>
      <c r="P27" s="51" t="n">
        <v>0.1</v>
      </c>
      <c r="Q27" s="38">
        <f>IFERROR(IF(A27="","",O27*(1+P27)),"")</f>
        <v/>
      </c>
      <c r="R27" s="50" t="n"/>
      <c r="S27" s="38">
        <f>IFERROR(IF(A27="","",SUMIFS('Spend Log'!$J$2:$J$201,'Spend Log'!$B$2:$B$201,A27,'Spend Log'!$H$2:$H$201,"Actual")),"")</f>
        <v/>
      </c>
      <c r="T27" s="38">
        <f>IFERROR(IF(A27="","",SUMIFS('Spend Log'!$J$2:$J$201,'Spend Log'!$B$2:$B$201,A27,'Spend Log'!$H$2:$H$201,"Commitment",'Spend Log'!$K$2:$K$201,"Open")),"")</f>
        <v/>
      </c>
      <c r="U27" s="50" t="n"/>
      <c r="V27" s="38">
        <f>IFERROR(IF(A27="","",S27+T27+U27),"")</f>
        <v/>
      </c>
      <c r="W27" s="38">
        <f>IFERROR(IF(A27="","",R27-V27),"")</f>
        <v/>
      </c>
      <c r="X27" s="39">
        <f>IFERROR(IF(A27="","",(S27+T27)/R27),"")</f>
        <v/>
      </c>
      <c r="Y27" s="40">
        <f>IFERROR(IF(A27="","",IF(J27="Canceled","Canceled",IF(N27&lt;&gt;"","Complete",IF(J27="On Hold","On Hold",IF(AND(M27&lt;TODAY(),M27&lt;&gt;""),"Past Due",IF(AND(L27&lt;&gt;"",L27&lt;=TODAY()),"In Progress","Not Started")))))),"")</f>
        <v/>
      </c>
      <c r="Z27" s="40">
        <f>IFERROR(IF(A27="","",IF(Q27&gt;=Dashboard!$K$4,"Meets Internal Threshold","Below Internal Threshold")),"")</f>
        <v/>
      </c>
      <c r="AA27" s="40">
        <f>IFERROR(IF(A27="","",IF(OR(W27&lt;0,X27&gt;=Dashboard!$K$6,Y27="Past Due",AND(Q27&gt;=Dashboard!$K$5,J27="Pending"),AND(Y27="Not Started",M27&lt;&gt;"",M27-TODAY()&lt;=Dashboard!$K$9,M27&gt;=TODAY())),"Review","OK")),"")</f>
        <v/>
      </c>
      <c r="AB27" s="41">
        <f>IFERROR(IF(A27="","",IF(W27&lt;0,"Forecast exceeds approved budget",IF(Y27="Past Due","Target completion date has passed",IF(AND(Q27&gt;=Dashboard!$K$5,J27="Pending"),"High-value project is pending approval",IF(X27&gt;=Dashboard!$K$6,"Spending and commitments are near the approved budget",IF(AND(Y27="Not Started",M27&lt;&gt;"",M27-TODAY()&lt;=Dashboard!$K$9,M27&gt;=TODAY()),"Project has not started and the target date is approaching","")))))),"")</f>
        <v/>
      </c>
      <c r="AC27" s="48" t="n"/>
    </row>
    <row r="28" ht="32" customHeight="1">
      <c r="A28" s="42" t="n"/>
      <c r="B28" s="43" t="n"/>
      <c r="C28" s="42" t="n"/>
      <c r="D28" s="42" t="n"/>
      <c r="E28" s="43" t="n"/>
      <c r="F28" s="43" t="n"/>
      <c r="G28" s="42" t="n"/>
      <c r="H28" s="42" t="n"/>
      <c r="I28" s="42" t="n"/>
      <c r="J28" s="42" t="n"/>
      <c r="K28" s="44" t="n"/>
      <c r="L28" s="44" t="n"/>
      <c r="M28" s="44" t="n"/>
      <c r="N28" s="44" t="n"/>
      <c r="O28" s="45" t="n"/>
      <c r="P28" s="46" t="n">
        <v>0.1</v>
      </c>
      <c r="Q28" s="38">
        <f>IFERROR(IF(A28="","",O28*(1+P28)),"")</f>
        <v/>
      </c>
      <c r="R28" s="45" t="n"/>
      <c r="S28" s="38">
        <f>IFERROR(IF(A28="","",SUMIFS('Spend Log'!$J$2:$J$201,'Spend Log'!$B$2:$B$201,A28,'Spend Log'!$H$2:$H$201,"Actual")),"")</f>
        <v/>
      </c>
      <c r="T28" s="38">
        <f>IFERROR(IF(A28="","",SUMIFS('Spend Log'!$J$2:$J$201,'Spend Log'!$B$2:$B$201,A28,'Spend Log'!$H$2:$H$201,"Commitment",'Spend Log'!$K$2:$K$201,"Open")),"")</f>
        <v/>
      </c>
      <c r="U28" s="45" t="n"/>
      <c r="V28" s="38">
        <f>IFERROR(IF(A28="","",S28+T28+U28),"")</f>
        <v/>
      </c>
      <c r="W28" s="38">
        <f>IFERROR(IF(A28="","",R28-V28),"")</f>
        <v/>
      </c>
      <c r="X28" s="39">
        <f>IFERROR(IF(A28="","",(S28+T28)/R28),"")</f>
        <v/>
      </c>
      <c r="Y28" s="40">
        <f>IFERROR(IF(A28="","",IF(J28="Canceled","Canceled",IF(N28&lt;&gt;"","Complete",IF(J28="On Hold","On Hold",IF(AND(M28&lt;TODAY(),M28&lt;&gt;""),"Past Due",IF(AND(L28&lt;&gt;"",L28&lt;=TODAY()),"In Progress","Not Started")))))),"")</f>
        <v/>
      </c>
      <c r="Z28" s="40">
        <f>IFERROR(IF(A28="","",IF(Q28&gt;=Dashboard!$K$4,"Meets Internal Threshold","Below Internal Threshold")),"")</f>
        <v/>
      </c>
      <c r="AA28" s="40">
        <f>IFERROR(IF(A28="","",IF(OR(W28&lt;0,X28&gt;=Dashboard!$K$6,Y28="Past Due",AND(Q28&gt;=Dashboard!$K$5,J28="Pending"),AND(Y28="Not Started",M28&lt;&gt;"",M28-TODAY()&lt;=Dashboard!$K$9,M28&gt;=TODAY())),"Review","OK")),"")</f>
        <v/>
      </c>
      <c r="AB28" s="41">
        <f>IFERROR(IF(A28="","",IF(W28&lt;0,"Forecast exceeds approved budget",IF(Y28="Past Due","Target completion date has passed",IF(AND(Q28&gt;=Dashboard!$K$5,J28="Pending"),"High-value project is pending approval",IF(X28&gt;=Dashboard!$K$6,"Spending and commitments are near the approved budget",IF(AND(Y28="Not Started",M28&lt;&gt;"",M28-TODAY()&lt;=Dashboard!$K$9,M28&gt;=TODAY()),"Project has not started and the target date is approaching","")))))),"")</f>
        <v/>
      </c>
      <c r="AC28" s="43" t="n"/>
    </row>
    <row r="29" ht="32" customHeight="1">
      <c r="A29" s="47" t="n"/>
      <c r="B29" s="48" t="n"/>
      <c r="C29" s="47" t="n"/>
      <c r="D29" s="47" t="n"/>
      <c r="E29" s="48" t="n"/>
      <c r="F29" s="48" t="n"/>
      <c r="G29" s="47" t="n"/>
      <c r="H29" s="47" t="n"/>
      <c r="I29" s="47" t="n"/>
      <c r="J29" s="47" t="n"/>
      <c r="K29" s="49" t="n"/>
      <c r="L29" s="49" t="n"/>
      <c r="M29" s="49" t="n"/>
      <c r="N29" s="49" t="n"/>
      <c r="O29" s="50" t="n"/>
      <c r="P29" s="51" t="n">
        <v>0.1</v>
      </c>
      <c r="Q29" s="38">
        <f>IFERROR(IF(A29="","",O29*(1+P29)),"")</f>
        <v/>
      </c>
      <c r="R29" s="50" t="n"/>
      <c r="S29" s="38">
        <f>IFERROR(IF(A29="","",SUMIFS('Spend Log'!$J$2:$J$201,'Spend Log'!$B$2:$B$201,A29,'Spend Log'!$H$2:$H$201,"Actual")),"")</f>
        <v/>
      </c>
      <c r="T29" s="38">
        <f>IFERROR(IF(A29="","",SUMIFS('Spend Log'!$J$2:$J$201,'Spend Log'!$B$2:$B$201,A29,'Spend Log'!$H$2:$H$201,"Commitment",'Spend Log'!$K$2:$K$201,"Open")),"")</f>
        <v/>
      </c>
      <c r="U29" s="50" t="n"/>
      <c r="V29" s="38">
        <f>IFERROR(IF(A29="","",S29+T29+U29),"")</f>
        <v/>
      </c>
      <c r="W29" s="38">
        <f>IFERROR(IF(A29="","",R29-V29),"")</f>
        <v/>
      </c>
      <c r="X29" s="39">
        <f>IFERROR(IF(A29="","",(S29+T29)/R29),"")</f>
        <v/>
      </c>
      <c r="Y29" s="40">
        <f>IFERROR(IF(A29="","",IF(J29="Canceled","Canceled",IF(N29&lt;&gt;"","Complete",IF(J29="On Hold","On Hold",IF(AND(M29&lt;TODAY(),M29&lt;&gt;""),"Past Due",IF(AND(L29&lt;&gt;"",L29&lt;=TODAY()),"In Progress","Not Started")))))),"")</f>
        <v/>
      </c>
      <c r="Z29" s="40">
        <f>IFERROR(IF(A29="","",IF(Q29&gt;=Dashboard!$K$4,"Meets Internal Threshold","Below Internal Threshold")),"")</f>
        <v/>
      </c>
      <c r="AA29" s="40">
        <f>IFERROR(IF(A29="","",IF(OR(W29&lt;0,X29&gt;=Dashboard!$K$6,Y29="Past Due",AND(Q29&gt;=Dashboard!$K$5,J29="Pending"),AND(Y29="Not Started",M29&lt;&gt;"",M29-TODAY()&lt;=Dashboard!$K$9,M29&gt;=TODAY())),"Review","OK")),"")</f>
        <v/>
      </c>
      <c r="AB29" s="41">
        <f>IFERROR(IF(A29="","",IF(W29&lt;0,"Forecast exceeds approved budget",IF(Y29="Past Due","Target completion date has passed",IF(AND(Q29&gt;=Dashboard!$K$5,J29="Pending"),"High-value project is pending approval",IF(X29&gt;=Dashboard!$K$6,"Spending and commitments are near the approved budget",IF(AND(Y29="Not Started",M29&lt;&gt;"",M29-TODAY()&lt;=Dashboard!$K$9,M29&gt;=TODAY()),"Project has not started and the target date is approaching","")))))),"")</f>
        <v/>
      </c>
      <c r="AC29" s="48" t="n"/>
    </row>
    <row r="30" ht="32" customHeight="1">
      <c r="A30" s="42" t="n"/>
      <c r="B30" s="43" t="n"/>
      <c r="C30" s="42" t="n"/>
      <c r="D30" s="42" t="n"/>
      <c r="E30" s="43" t="n"/>
      <c r="F30" s="43" t="n"/>
      <c r="G30" s="42" t="n"/>
      <c r="H30" s="42" t="n"/>
      <c r="I30" s="42" t="n"/>
      <c r="J30" s="42" t="n"/>
      <c r="K30" s="44" t="n"/>
      <c r="L30" s="44" t="n"/>
      <c r="M30" s="44" t="n"/>
      <c r="N30" s="44" t="n"/>
      <c r="O30" s="45" t="n"/>
      <c r="P30" s="46" t="n">
        <v>0.1</v>
      </c>
      <c r="Q30" s="38">
        <f>IFERROR(IF(A30="","",O30*(1+P30)),"")</f>
        <v/>
      </c>
      <c r="R30" s="45" t="n"/>
      <c r="S30" s="38">
        <f>IFERROR(IF(A30="","",SUMIFS('Spend Log'!$J$2:$J$201,'Spend Log'!$B$2:$B$201,A30,'Spend Log'!$H$2:$H$201,"Actual")),"")</f>
        <v/>
      </c>
      <c r="T30" s="38">
        <f>IFERROR(IF(A30="","",SUMIFS('Spend Log'!$J$2:$J$201,'Spend Log'!$B$2:$B$201,A30,'Spend Log'!$H$2:$H$201,"Commitment",'Spend Log'!$K$2:$K$201,"Open")),"")</f>
        <v/>
      </c>
      <c r="U30" s="45" t="n"/>
      <c r="V30" s="38">
        <f>IFERROR(IF(A30="","",S30+T30+U30),"")</f>
        <v/>
      </c>
      <c r="W30" s="38">
        <f>IFERROR(IF(A30="","",R30-V30),"")</f>
        <v/>
      </c>
      <c r="X30" s="39">
        <f>IFERROR(IF(A30="","",(S30+T30)/R30),"")</f>
        <v/>
      </c>
      <c r="Y30" s="40">
        <f>IFERROR(IF(A30="","",IF(J30="Canceled","Canceled",IF(N30&lt;&gt;"","Complete",IF(J30="On Hold","On Hold",IF(AND(M30&lt;TODAY(),M30&lt;&gt;""),"Past Due",IF(AND(L30&lt;&gt;"",L30&lt;=TODAY()),"In Progress","Not Started")))))),"")</f>
        <v/>
      </c>
      <c r="Z30" s="40">
        <f>IFERROR(IF(A30="","",IF(Q30&gt;=Dashboard!$K$4,"Meets Internal Threshold","Below Internal Threshold")),"")</f>
        <v/>
      </c>
      <c r="AA30" s="40">
        <f>IFERROR(IF(A30="","",IF(OR(W30&lt;0,X30&gt;=Dashboard!$K$6,Y30="Past Due",AND(Q30&gt;=Dashboard!$K$5,J30="Pending"),AND(Y30="Not Started",M30&lt;&gt;"",M30-TODAY()&lt;=Dashboard!$K$9,M30&gt;=TODAY())),"Review","OK")),"")</f>
        <v/>
      </c>
      <c r="AB30" s="41">
        <f>IFERROR(IF(A30="","",IF(W30&lt;0,"Forecast exceeds approved budget",IF(Y30="Past Due","Target completion date has passed",IF(AND(Q30&gt;=Dashboard!$K$5,J30="Pending"),"High-value project is pending approval",IF(X30&gt;=Dashboard!$K$6,"Spending and commitments are near the approved budget",IF(AND(Y30="Not Started",M30&lt;&gt;"",M30-TODAY()&lt;=Dashboard!$K$9,M30&gt;=TODAY()),"Project has not started and the target date is approaching","")))))),"")</f>
        <v/>
      </c>
      <c r="AC30" s="43" t="n"/>
    </row>
    <row r="31" ht="32" customHeight="1">
      <c r="A31" s="47" t="n"/>
      <c r="B31" s="48" t="n"/>
      <c r="C31" s="47" t="n"/>
      <c r="D31" s="47" t="n"/>
      <c r="E31" s="48" t="n"/>
      <c r="F31" s="48" t="n"/>
      <c r="G31" s="47" t="n"/>
      <c r="H31" s="47" t="n"/>
      <c r="I31" s="47" t="n"/>
      <c r="J31" s="47" t="n"/>
      <c r="K31" s="49" t="n"/>
      <c r="L31" s="49" t="n"/>
      <c r="M31" s="49" t="n"/>
      <c r="N31" s="49" t="n"/>
      <c r="O31" s="50" t="n"/>
      <c r="P31" s="51" t="n">
        <v>0.1</v>
      </c>
      <c r="Q31" s="38">
        <f>IFERROR(IF(A31="","",O31*(1+P31)),"")</f>
        <v/>
      </c>
      <c r="R31" s="50" t="n"/>
      <c r="S31" s="38">
        <f>IFERROR(IF(A31="","",SUMIFS('Spend Log'!$J$2:$J$201,'Spend Log'!$B$2:$B$201,A31,'Spend Log'!$H$2:$H$201,"Actual")),"")</f>
        <v/>
      </c>
      <c r="T31" s="38">
        <f>IFERROR(IF(A31="","",SUMIFS('Spend Log'!$J$2:$J$201,'Spend Log'!$B$2:$B$201,A31,'Spend Log'!$H$2:$H$201,"Commitment",'Spend Log'!$K$2:$K$201,"Open")),"")</f>
        <v/>
      </c>
      <c r="U31" s="50" t="n"/>
      <c r="V31" s="38">
        <f>IFERROR(IF(A31="","",S31+T31+U31),"")</f>
        <v/>
      </c>
      <c r="W31" s="38">
        <f>IFERROR(IF(A31="","",R31-V31),"")</f>
        <v/>
      </c>
      <c r="X31" s="39">
        <f>IFERROR(IF(A31="","",(S31+T31)/R31),"")</f>
        <v/>
      </c>
      <c r="Y31" s="40">
        <f>IFERROR(IF(A31="","",IF(J31="Canceled","Canceled",IF(N31&lt;&gt;"","Complete",IF(J31="On Hold","On Hold",IF(AND(M31&lt;TODAY(),M31&lt;&gt;""),"Past Due",IF(AND(L31&lt;&gt;"",L31&lt;=TODAY()),"In Progress","Not Started")))))),"")</f>
        <v/>
      </c>
      <c r="Z31" s="40">
        <f>IFERROR(IF(A31="","",IF(Q31&gt;=Dashboard!$K$4,"Meets Internal Threshold","Below Internal Threshold")),"")</f>
        <v/>
      </c>
      <c r="AA31" s="40">
        <f>IFERROR(IF(A31="","",IF(OR(W31&lt;0,X31&gt;=Dashboard!$K$6,Y31="Past Due",AND(Q31&gt;=Dashboard!$K$5,J31="Pending"),AND(Y31="Not Started",M31&lt;&gt;"",M31-TODAY()&lt;=Dashboard!$K$9,M31&gt;=TODAY())),"Review","OK")),"")</f>
        <v/>
      </c>
      <c r="AB31" s="41">
        <f>IFERROR(IF(A31="","",IF(W31&lt;0,"Forecast exceeds approved budget",IF(Y31="Past Due","Target completion date has passed",IF(AND(Q31&gt;=Dashboard!$K$5,J31="Pending"),"High-value project is pending approval",IF(X31&gt;=Dashboard!$K$6,"Spending and commitments are near the approved budget",IF(AND(Y31="Not Started",M31&lt;&gt;"",M31-TODAY()&lt;=Dashboard!$K$9,M31&gt;=TODAY()),"Project has not started and the target date is approaching","")))))),"")</f>
        <v/>
      </c>
      <c r="AC31" s="48" t="n"/>
    </row>
    <row r="32" ht="32" customHeight="1">
      <c r="A32" s="42" t="n"/>
      <c r="B32" s="43" t="n"/>
      <c r="C32" s="42" t="n"/>
      <c r="D32" s="42" t="n"/>
      <c r="E32" s="43" t="n"/>
      <c r="F32" s="43" t="n"/>
      <c r="G32" s="42" t="n"/>
      <c r="H32" s="42" t="n"/>
      <c r="I32" s="42" t="n"/>
      <c r="J32" s="42" t="n"/>
      <c r="K32" s="44" t="n"/>
      <c r="L32" s="44" t="n"/>
      <c r="M32" s="44" t="n"/>
      <c r="N32" s="44" t="n"/>
      <c r="O32" s="45" t="n"/>
      <c r="P32" s="46" t="n">
        <v>0.1</v>
      </c>
      <c r="Q32" s="38">
        <f>IFERROR(IF(A32="","",O32*(1+P32)),"")</f>
        <v/>
      </c>
      <c r="R32" s="45" t="n"/>
      <c r="S32" s="38">
        <f>IFERROR(IF(A32="","",SUMIFS('Spend Log'!$J$2:$J$201,'Spend Log'!$B$2:$B$201,A32,'Spend Log'!$H$2:$H$201,"Actual")),"")</f>
        <v/>
      </c>
      <c r="T32" s="38">
        <f>IFERROR(IF(A32="","",SUMIFS('Spend Log'!$J$2:$J$201,'Spend Log'!$B$2:$B$201,A32,'Spend Log'!$H$2:$H$201,"Commitment",'Spend Log'!$K$2:$K$201,"Open")),"")</f>
        <v/>
      </c>
      <c r="U32" s="45" t="n"/>
      <c r="V32" s="38">
        <f>IFERROR(IF(A32="","",S32+T32+U32),"")</f>
        <v/>
      </c>
      <c r="W32" s="38">
        <f>IFERROR(IF(A32="","",R32-V32),"")</f>
        <v/>
      </c>
      <c r="X32" s="39">
        <f>IFERROR(IF(A32="","",(S32+T32)/R32),"")</f>
        <v/>
      </c>
      <c r="Y32" s="40">
        <f>IFERROR(IF(A32="","",IF(J32="Canceled","Canceled",IF(N32&lt;&gt;"","Complete",IF(J32="On Hold","On Hold",IF(AND(M32&lt;TODAY(),M32&lt;&gt;""),"Past Due",IF(AND(L32&lt;&gt;"",L32&lt;=TODAY()),"In Progress","Not Started")))))),"")</f>
        <v/>
      </c>
      <c r="Z32" s="40">
        <f>IFERROR(IF(A32="","",IF(Q32&gt;=Dashboard!$K$4,"Meets Internal Threshold","Below Internal Threshold")),"")</f>
        <v/>
      </c>
      <c r="AA32" s="40">
        <f>IFERROR(IF(A32="","",IF(OR(W32&lt;0,X32&gt;=Dashboard!$K$6,Y32="Past Due",AND(Q32&gt;=Dashboard!$K$5,J32="Pending"),AND(Y32="Not Started",M32&lt;&gt;"",M32-TODAY()&lt;=Dashboard!$K$9,M32&gt;=TODAY())),"Review","OK")),"")</f>
        <v/>
      </c>
      <c r="AB32" s="41">
        <f>IFERROR(IF(A32="","",IF(W32&lt;0,"Forecast exceeds approved budget",IF(Y32="Past Due","Target completion date has passed",IF(AND(Q32&gt;=Dashboard!$K$5,J32="Pending"),"High-value project is pending approval",IF(X32&gt;=Dashboard!$K$6,"Spending and commitments are near the approved budget",IF(AND(Y32="Not Started",M32&lt;&gt;"",M32-TODAY()&lt;=Dashboard!$K$9,M32&gt;=TODAY()),"Project has not started and the target date is approaching","")))))),"")</f>
        <v/>
      </c>
      <c r="AC32" s="43" t="n"/>
    </row>
    <row r="33" ht="32" customHeight="1">
      <c r="A33" s="47" t="n"/>
      <c r="B33" s="48" t="n"/>
      <c r="C33" s="47" t="n"/>
      <c r="D33" s="47" t="n"/>
      <c r="E33" s="48" t="n"/>
      <c r="F33" s="48" t="n"/>
      <c r="G33" s="47" t="n"/>
      <c r="H33" s="47" t="n"/>
      <c r="I33" s="47" t="n"/>
      <c r="J33" s="47" t="n"/>
      <c r="K33" s="49" t="n"/>
      <c r="L33" s="49" t="n"/>
      <c r="M33" s="49" t="n"/>
      <c r="N33" s="49" t="n"/>
      <c r="O33" s="50" t="n"/>
      <c r="P33" s="51" t="n">
        <v>0.1</v>
      </c>
      <c r="Q33" s="38">
        <f>IFERROR(IF(A33="","",O33*(1+P33)),"")</f>
        <v/>
      </c>
      <c r="R33" s="50" t="n"/>
      <c r="S33" s="38">
        <f>IFERROR(IF(A33="","",SUMIFS('Spend Log'!$J$2:$J$201,'Spend Log'!$B$2:$B$201,A33,'Spend Log'!$H$2:$H$201,"Actual")),"")</f>
        <v/>
      </c>
      <c r="T33" s="38">
        <f>IFERROR(IF(A33="","",SUMIFS('Spend Log'!$J$2:$J$201,'Spend Log'!$B$2:$B$201,A33,'Spend Log'!$H$2:$H$201,"Commitment",'Spend Log'!$K$2:$K$201,"Open")),"")</f>
        <v/>
      </c>
      <c r="U33" s="50" t="n"/>
      <c r="V33" s="38">
        <f>IFERROR(IF(A33="","",S33+T33+U33),"")</f>
        <v/>
      </c>
      <c r="W33" s="38">
        <f>IFERROR(IF(A33="","",R33-V33),"")</f>
        <v/>
      </c>
      <c r="X33" s="39">
        <f>IFERROR(IF(A33="","",(S33+T33)/R33),"")</f>
        <v/>
      </c>
      <c r="Y33" s="40">
        <f>IFERROR(IF(A33="","",IF(J33="Canceled","Canceled",IF(N33&lt;&gt;"","Complete",IF(J33="On Hold","On Hold",IF(AND(M33&lt;TODAY(),M33&lt;&gt;""),"Past Due",IF(AND(L33&lt;&gt;"",L33&lt;=TODAY()),"In Progress","Not Started")))))),"")</f>
        <v/>
      </c>
      <c r="Z33" s="40">
        <f>IFERROR(IF(A33="","",IF(Q33&gt;=Dashboard!$K$4,"Meets Internal Threshold","Below Internal Threshold")),"")</f>
        <v/>
      </c>
      <c r="AA33" s="40">
        <f>IFERROR(IF(A33="","",IF(OR(W33&lt;0,X33&gt;=Dashboard!$K$6,Y33="Past Due",AND(Q33&gt;=Dashboard!$K$5,J33="Pending"),AND(Y33="Not Started",M33&lt;&gt;"",M33-TODAY()&lt;=Dashboard!$K$9,M33&gt;=TODAY())),"Review","OK")),"")</f>
        <v/>
      </c>
      <c r="AB33" s="41">
        <f>IFERROR(IF(A33="","",IF(W33&lt;0,"Forecast exceeds approved budget",IF(Y33="Past Due","Target completion date has passed",IF(AND(Q33&gt;=Dashboard!$K$5,J33="Pending"),"High-value project is pending approval",IF(X33&gt;=Dashboard!$K$6,"Spending and commitments are near the approved budget",IF(AND(Y33="Not Started",M33&lt;&gt;"",M33-TODAY()&lt;=Dashboard!$K$9,M33&gt;=TODAY()),"Project has not started and the target date is approaching","")))))),"")</f>
        <v/>
      </c>
      <c r="AC33" s="48" t="n"/>
    </row>
    <row r="34" ht="32" customHeight="1">
      <c r="A34" s="42" t="n"/>
      <c r="B34" s="43" t="n"/>
      <c r="C34" s="42" t="n"/>
      <c r="D34" s="42" t="n"/>
      <c r="E34" s="43" t="n"/>
      <c r="F34" s="43" t="n"/>
      <c r="G34" s="42" t="n"/>
      <c r="H34" s="42" t="n"/>
      <c r="I34" s="42" t="n"/>
      <c r="J34" s="42" t="n"/>
      <c r="K34" s="44" t="n"/>
      <c r="L34" s="44" t="n"/>
      <c r="M34" s="44" t="n"/>
      <c r="N34" s="44" t="n"/>
      <c r="O34" s="45" t="n"/>
      <c r="P34" s="46" t="n">
        <v>0.1</v>
      </c>
      <c r="Q34" s="38">
        <f>IFERROR(IF(A34="","",O34*(1+P34)),"")</f>
        <v/>
      </c>
      <c r="R34" s="45" t="n"/>
      <c r="S34" s="38">
        <f>IFERROR(IF(A34="","",SUMIFS('Spend Log'!$J$2:$J$201,'Spend Log'!$B$2:$B$201,A34,'Spend Log'!$H$2:$H$201,"Actual")),"")</f>
        <v/>
      </c>
      <c r="T34" s="38">
        <f>IFERROR(IF(A34="","",SUMIFS('Spend Log'!$J$2:$J$201,'Spend Log'!$B$2:$B$201,A34,'Spend Log'!$H$2:$H$201,"Commitment",'Spend Log'!$K$2:$K$201,"Open")),"")</f>
        <v/>
      </c>
      <c r="U34" s="45" t="n"/>
      <c r="V34" s="38">
        <f>IFERROR(IF(A34="","",S34+T34+U34),"")</f>
        <v/>
      </c>
      <c r="W34" s="38">
        <f>IFERROR(IF(A34="","",R34-V34),"")</f>
        <v/>
      </c>
      <c r="X34" s="39">
        <f>IFERROR(IF(A34="","",(S34+T34)/R34),"")</f>
        <v/>
      </c>
      <c r="Y34" s="40">
        <f>IFERROR(IF(A34="","",IF(J34="Canceled","Canceled",IF(N34&lt;&gt;"","Complete",IF(J34="On Hold","On Hold",IF(AND(M34&lt;TODAY(),M34&lt;&gt;""),"Past Due",IF(AND(L34&lt;&gt;"",L34&lt;=TODAY()),"In Progress","Not Started")))))),"")</f>
        <v/>
      </c>
      <c r="Z34" s="40">
        <f>IFERROR(IF(A34="","",IF(Q34&gt;=Dashboard!$K$4,"Meets Internal Threshold","Below Internal Threshold")),"")</f>
        <v/>
      </c>
      <c r="AA34" s="40">
        <f>IFERROR(IF(A34="","",IF(OR(W34&lt;0,X34&gt;=Dashboard!$K$6,Y34="Past Due",AND(Q34&gt;=Dashboard!$K$5,J34="Pending"),AND(Y34="Not Started",M34&lt;&gt;"",M34-TODAY()&lt;=Dashboard!$K$9,M34&gt;=TODAY())),"Review","OK")),"")</f>
        <v/>
      </c>
      <c r="AB34" s="41">
        <f>IFERROR(IF(A34="","",IF(W34&lt;0,"Forecast exceeds approved budget",IF(Y34="Past Due","Target completion date has passed",IF(AND(Q34&gt;=Dashboard!$K$5,J34="Pending"),"High-value project is pending approval",IF(X34&gt;=Dashboard!$K$6,"Spending and commitments are near the approved budget",IF(AND(Y34="Not Started",M34&lt;&gt;"",M34-TODAY()&lt;=Dashboard!$K$9,M34&gt;=TODAY()),"Project has not started and the target date is approaching","")))))),"")</f>
        <v/>
      </c>
      <c r="AC34" s="43" t="n"/>
    </row>
    <row r="35" ht="32" customHeight="1">
      <c r="A35" s="47" t="n"/>
      <c r="B35" s="48" t="n"/>
      <c r="C35" s="47" t="n"/>
      <c r="D35" s="47" t="n"/>
      <c r="E35" s="48" t="n"/>
      <c r="F35" s="48" t="n"/>
      <c r="G35" s="47" t="n"/>
      <c r="H35" s="47" t="n"/>
      <c r="I35" s="47" t="n"/>
      <c r="J35" s="47" t="n"/>
      <c r="K35" s="49" t="n"/>
      <c r="L35" s="49" t="n"/>
      <c r="M35" s="49" t="n"/>
      <c r="N35" s="49" t="n"/>
      <c r="O35" s="50" t="n"/>
      <c r="P35" s="51" t="n">
        <v>0.1</v>
      </c>
      <c r="Q35" s="38">
        <f>IFERROR(IF(A35="","",O35*(1+P35)),"")</f>
        <v/>
      </c>
      <c r="R35" s="50" t="n"/>
      <c r="S35" s="38">
        <f>IFERROR(IF(A35="","",SUMIFS('Spend Log'!$J$2:$J$201,'Spend Log'!$B$2:$B$201,A35,'Spend Log'!$H$2:$H$201,"Actual")),"")</f>
        <v/>
      </c>
      <c r="T35" s="38">
        <f>IFERROR(IF(A35="","",SUMIFS('Spend Log'!$J$2:$J$201,'Spend Log'!$B$2:$B$201,A35,'Spend Log'!$H$2:$H$201,"Commitment",'Spend Log'!$K$2:$K$201,"Open")),"")</f>
        <v/>
      </c>
      <c r="U35" s="50" t="n"/>
      <c r="V35" s="38">
        <f>IFERROR(IF(A35="","",S35+T35+U35),"")</f>
        <v/>
      </c>
      <c r="W35" s="38">
        <f>IFERROR(IF(A35="","",R35-V35),"")</f>
        <v/>
      </c>
      <c r="X35" s="39">
        <f>IFERROR(IF(A35="","",(S35+T35)/R35),"")</f>
        <v/>
      </c>
      <c r="Y35" s="40">
        <f>IFERROR(IF(A35="","",IF(J35="Canceled","Canceled",IF(N35&lt;&gt;"","Complete",IF(J35="On Hold","On Hold",IF(AND(M35&lt;TODAY(),M35&lt;&gt;""),"Past Due",IF(AND(L35&lt;&gt;"",L35&lt;=TODAY()),"In Progress","Not Started")))))),"")</f>
        <v/>
      </c>
      <c r="Z35" s="40">
        <f>IFERROR(IF(A35="","",IF(Q35&gt;=Dashboard!$K$4,"Meets Internal Threshold","Below Internal Threshold")),"")</f>
        <v/>
      </c>
      <c r="AA35" s="40">
        <f>IFERROR(IF(A35="","",IF(OR(W35&lt;0,X35&gt;=Dashboard!$K$6,Y35="Past Due",AND(Q35&gt;=Dashboard!$K$5,J35="Pending"),AND(Y35="Not Started",M35&lt;&gt;"",M35-TODAY()&lt;=Dashboard!$K$9,M35&gt;=TODAY())),"Review","OK")),"")</f>
        <v/>
      </c>
      <c r="AB35" s="41">
        <f>IFERROR(IF(A35="","",IF(W35&lt;0,"Forecast exceeds approved budget",IF(Y35="Past Due","Target completion date has passed",IF(AND(Q35&gt;=Dashboard!$K$5,J35="Pending"),"High-value project is pending approval",IF(X35&gt;=Dashboard!$K$6,"Spending and commitments are near the approved budget",IF(AND(Y35="Not Started",M35&lt;&gt;"",M35-TODAY()&lt;=Dashboard!$K$9,M35&gt;=TODAY()),"Project has not started and the target date is approaching","")))))),"")</f>
        <v/>
      </c>
      <c r="AC35" s="48" t="n"/>
    </row>
    <row r="36" ht="32" customHeight="1">
      <c r="A36" s="42" t="n"/>
      <c r="B36" s="43" t="n"/>
      <c r="C36" s="42" t="n"/>
      <c r="D36" s="42" t="n"/>
      <c r="E36" s="43" t="n"/>
      <c r="F36" s="43" t="n"/>
      <c r="G36" s="42" t="n"/>
      <c r="H36" s="42" t="n"/>
      <c r="I36" s="42" t="n"/>
      <c r="J36" s="42" t="n"/>
      <c r="K36" s="44" t="n"/>
      <c r="L36" s="44" t="n"/>
      <c r="M36" s="44" t="n"/>
      <c r="N36" s="44" t="n"/>
      <c r="O36" s="45" t="n"/>
      <c r="P36" s="46" t="n">
        <v>0.1</v>
      </c>
      <c r="Q36" s="38">
        <f>IFERROR(IF(A36="","",O36*(1+P36)),"")</f>
        <v/>
      </c>
      <c r="R36" s="45" t="n"/>
      <c r="S36" s="38">
        <f>IFERROR(IF(A36="","",SUMIFS('Spend Log'!$J$2:$J$201,'Spend Log'!$B$2:$B$201,A36,'Spend Log'!$H$2:$H$201,"Actual")),"")</f>
        <v/>
      </c>
      <c r="T36" s="38">
        <f>IFERROR(IF(A36="","",SUMIFS('Spend Log'!$J$2:$J$201,'Spend Log'!$B$2:$B$201,A36,'Spend Log'!$H$2:$H$201,"Commitment",'Spend Log'!$K$2:$K$201,"Open")),"")</f>
        <v/>
      </c>
      <c r="U36" s="45" t="n"/>
      <c r="V36" s="38">
        <f>IFERROR(IF(A36="","",S36+T36+U36),"")</f>
        <v/>
      </c>
      <c r="W36" s="38">
        <f>IFERROR(IF(A36="","",R36-V36),"")</f>
        <v/>
      </c>
      <c r="X36" s="39">
        <f>IFERROR(IF(A36="","",(S36+T36)/R36),"")</f>
        <v/>
      </c>
      <c r="Y36" s="40">
        <f>IFERROR(IF(A36="","",IF(J36="Canceled","Canceled",IF(N36&lt;&gt;"","Complete",IF(J36="On Hold","On Hold",IF(AND(M36&lt;TODAY(),M36&lt;&gt;""),"Past Due",IF(AND(L36&lt;&gt;"",L36&lt;=TODAY()),"In Progress","Not Started")))))),"")</f>
        <v/>
      </c>
      <c r="Z36" s="40">
        <f>IFERROR(IF(A36="","",IF(Q36&gt;=Dashboard!$K$4,"Meets Internal Threshold","Below Internal Threshold")),"")</f>
        <v/>
      </c>
      <c r="AA36" s="40">
        <f>IFERROR(IF(A36="","",IF(OR(W36&lt;0,X36&gt;=Dashboard!$K$6,Y36="Past Due",AND(Q36&gt;=Dashboard!$K$5,J36="Pending"),AND(Y36="Not Started",M36&lt;&gt;"",M36-TODAY()&lt;=Dashboard!$K$9,M36&gt;=TODAY())),"Review","OK")),"")</f>
        <v/>
      </c>
      <c r="AB36" s="41">
        <f>IFERROR(IF(A36="","",IF(W36&lt;0,"Forecast exceeds approved budget",IF(Y36="Past Due","Target completion date has passed",IF(AND(Q36&gt;=Dashboard!$K$5,J36="Pending"),"High-value project is pending approval",IF(X36&gt;=Dashboard!$K$6,"Spending and commitments are near the approved budget",IF(AND(Y36="Not Started",M36&lt;&gt;"",M36-TODAY()&lt;=Dashboard!$K$9,M36&gt;=TODAY()),"Project has not started and the target date is approaching","")))))),"")</f>
        <v/>
      </c>
      <c r="AC36" s="43" t="n"/>
    </row>
    <row r="37" ht="32" customHeight="1">
      <c r="A37" s="47" t="n"/>
      <c r="B37" s="48" t="n"/>
      <c r="C37" s="47" t="n"/>
      <c r="D37" s="47" t="n"/>
      <c r="E37" s="48" t="n"/>
      <c r="F37" s="48" t="n"/>
      <c r="G37" s="47" t="n"/>
      <c r="H37" s="47" t="n"/>
      <c r="I37" s="47" t="n"/>
      <c r="J37" s="47" t="n"/>
      <c r="K37" s="49" t="n"/>
      <c r="L37" s="49" t="n"/>
      <c r="M37" s="49" t="n"/>
      <c r="N37" s="49" t="n"/>
      <c r="O37" s="50" t="n"/>
      <c r="P37" s="51" t="n">
        <v>0.1</v>
      </c>
      <c r="Q37" s="38">
        <f>IFERROR(IF(A37="","",O37*(1+P37)),"")</f>
        <v/>
      </c>
      <c r="R37" s="50" t="n"/>
      <c r="S37" s="38">
        <f>IFERROR(IF(A37="","",SUMIFS('Spend Log'!$J$2:$J$201,'Spend Log'!$B$2:$B$201,A37,'Spend Log'!$H$2:$H$201,"Actual")),"")</f>
        <v/>
      </c>
      <c r="T37" s="38">
        <f>IFERROR(IF(A37="","",SUMIFS('Spend Log'!$J$2:$J$201,'Spend Log'!$B$2:$B$201,A37,'Spend Log'!$H$2:$H$201,"Commitment",'Spend Log'!$K$2:$K$201,"Open")),"")</f>
        <v/>
      </c>
      <c r="U37" s="50" t="n"/>
      <c r="V37" s="38">
        <f>IFERROR(IF(A37="","",S37+T37+U37),"")</f>
        <v/>
      </c>
      <c r="W37" s="38">
        <f>IFERROR(IF(A37="","",R37-V37),"")</f>
        <v/>
      </c>
      <c r="X37" s="39">
        <f>IFERROR(IF(A37="","",(S37+T37)/R37),"")</f>
        <v/>
      </c>
      <c r="Y37" s="40">
        <f>IFERROR(IF(A37="","",IF(J37="Canceled","Canceled",IF(N37&lt;&gt;"","Complete",IF(J37="On Hold","On Hold",IF(AND(M37&lt;TODAY(),M37&lt;&gt;""),"Past Due",IF(AND(L37&lt;&gt;"",L37&lt;=TODAY()),"In Progress","Not Started")))))),"")</f>
        <v/>
      </c>
      <c r="Z37" s="40">
        <f>IFERROR(IF(A37="","",IF(Q37&gt;=Dashboard!$K$4,"Meets Internal Threshold","Below Internal Threshold")),"")</f>
        <v/>
      </c>
      <c r="AA37" s="40">
        <f>IFERROR(IF(A37="","",IF(OR(W37&lt;0,X37&gt;=Dashboard!$K$6,Y37="Past Due",AND(Q37&gt;=Dashboard!$K$5,J37="Pending"),AND(Y37="Not Started",M37&lt;&gt;"",M37-TODAY()&lt;=Dashboard!$K$9,M37&gt;=TODAY())),"Review","OK")),"")</f>
        <v/>
      </c>
      <c r="AB37" s="41">
        <f>IFERROR(IF(A37="","",IF(W37&lt;0,"Forecast exceeds approved budget",IF(Y37="Past Due","Target completion date has passed",IF(AND(Q37&gt;=Dashboard!$K$5,J37="Pending"),"High-value project is pending approval",IF(X37&gt;=Dashboard!$K$6,"Spending and commitments are near the approved budget",IF(AND(Y37="Not Started",M37&lt;&gt;"",M37-TODAY()&lt;=Dashboard!$K$9,M37&gt;=TODAY()),"Project has not started and the target date is approaching","")))))),"")</f>
        <v/>
      </c>
      <c r="AC37" s="48" t="n"/>
    </row>
    <row r="38" ht="32" customHeight="1">
      <c r="A38" s="42" t="n"/>
      <c r="B38" s="43" t="n"/>
      <c r="C38" s="42" t="n"/>
      <c r="D38" s="42" t="n"/>
      <c r="E38" s="43" t="n"/>
      <c r="F38" s="43" t="n"/>
      <c r="G38" s="42" t="n"/>
      <c r="H38" s="42" t="n"/>
      <c r="I38" s="42" t="n"/>
      <c r="J38" s="42" t="n"/>
      <c r="K38" s="44" t="n"/>
      <c r="L38" s="44" t="n"/>
      <c r="M38" s="44" t="n"/>
      <c r="N38" s="44" t="n"/>
      <c r="O38" s="45" t="n"/>
      <c r="P38" s="46" t="n">
        <v>0.1</v>
      </c>
      <c r="Q38" s="38">
        <f>IFERROR(IF(A38="","",O38*(1+P38)),"")</f>
        <v/>
      </c>
      <c r="R38" s="45" t="n"/>
      <c r="S38" s="38">
        <f>IFERROR(IF(A38="","",SUMIFS('Spend Log'!$J$2:$J$201,'Spend Log'!$B$2:$B$201,A38,'Spend Log'!$H$2:$H$201,"Actual")),"")</f>
        <v/>
      </c>
      <c r="T38" s="38">
        <f>IFERROR(IF(A38="","",SUMIFS('Spend Log'!$J$2:$J$201,'Spend Log'!$B$2:$B$201,A38,'Spend Log'!$H$2:$H$201,"Commitment",'Spend Log'!$K$2:$K$201,"Open")),"")</f>
        <v/>
      </c>
      <c r="U38" s="45" t="n"/>
      <c r="V38" s="38">
        <f>IFERROR(IF(A38="","",S38+T38+U38),"")</f>
        <v/>
      </c>
      <c r="W38" s="38">
        <f>IFERROR(IF(A38="","",R38-V38),"")</f>
        <v/>
      </c>
      <c r="X38" s="39">
        <f>IFERROR(IF(A38="","",(S38+T38)/R38),"")</f>
        <v/>
      </c>
      <c r="Y38" s="40">
        <f>IFERROR(IF(A38="","",IF(J38="Canceled","Canceled",IF(N38&lt;&gt;"","Complete",IF(J38="On Hold","On Hold",IF(AND(M38&lt;TODAY(),M38&lt;&gt;""),"Past Due",IF(AND(L38&lt;&gt;"",L38&lt;=TODAY()),"In Progress","Not Started")))))),"")</f>
        <v/>
      </c>
      <c r="Z38" s="40">
        <f>IFERROR(IF(A38="","",IF(Q38&gt;=Dashboard!$K$4,"Meets Internal Threshold","Below Internal Threshold")),"")</f>
        <v/>
      </c>
      <c r="AA38" s="40">
        <f>IFERROR(IF(A38="","",IF(OR(W38&lt;0,X38&gt;=Dashboard!$K$6,Y38="Past Due",AND(Q38&gt;=Dashboard!$K$5,J38="Pending"),AND(Y38="Not Started",M38&lt;&gt;"",M38-TODAY()&lt;=Dashboard!$K$9,M38&gt;=TODAY())),"Review","OK")),"")</f>
        <v/>
      </c>
      <c r="AB38" s="41">
        <f>IFERROR(IF(A38="","",IF(W38&lt;0,"Forecast exceeds approved budget",IF(Y38="Past Due","Target completion date has passed",IF(AND(Q38&gt;=Dashboard!$K$5,J38="Pending"),"High-value project is pending approval",IF(X38&gt;=Dashboard!$K$6,"Spending and commitments are near the approved budget",IF(AND(Y38="Not Started",M38&lt;&gt;"",M38-TODAY()&lt;=Dashboard!$K$9,M38&gt;=TODAY()),"Project has not started and the target date is approaching","")))))),"")</f>
        <v/>
      </c>
      <c r="AC38" s="43" t="n"/>
    </row>
    <row r="39" ht="32" customHeight="1">
      <c r="A39" s="47" t="n"/>
      <c r="B39" s="48" t="n"/>
      <c r="C39" s="47" t="n"/>
      <c r="D39" s="47" t="n"/>
      <c r="E39" s="48" t="n"/>
      <c r="F39" s="48" t="n"/>
      <c r="G39" s="47" t="n"/>
      <c r="H39" s="47" t="n"/>
      <c r="I39" s="47" t="n"/>
      <c r="J39" s="47" t="n"/>
      <c r="K39" s="49" t="n"/>
      <c r="L39" s="49" t="n"/>
      <c r="M39" s="49" t="n"/>
      <c r="N39" s="49" t="n"/>
      <c r="O39" s="50" t="n"/>
      <c r="P39" s="51" t="n">
        <v>0.1</v>
      </c>
      <c r="Q39" s="38">
        <f>IFERROR(IF(A39="","",O39*(1+P39)),"")</f>
        <v/>
      </c>
      <c r="R39" s="50" t="n"/>
      <c r="S39" s="38">
        <f>IFERROR(IF(A39="","",SUMIFS('Spend Log'!$J$2:$J$201,'Spend Log'!$B$2:$B$201,A39,'Spend Log'!$H$2:$H$201,"Actual")),"")</f>
        <v/>
      </c>
      <c r="T39" s="38">
        <f>IFERROR(IF(A39="","",SUMIFS('Spend Log'!$J$2:$J$201,'Spend Log'!$B$2:$B$201,A39,'Spend Log'!$H$2:$H$201,"Commitment",'Spend Log'!$K$2:$K$201,"Open")),"")</f>
        <v/>
      </c>
      <c r="U39" s="50" t="n"/>
      <c r="V39" s="38">
        <f>IFERROR(IF(A39="","",S39+T39+U39),"")</f>
        <v/>
      </c>
      <c r="W39" s="38">
        <f>IFERROR(IF(A39="","",R39-V39),"")</f>
        <v/>
      </c>
      <c r="X39" s="39">
        <f>IFERROR(IF(A39="","",(S39+T39)/R39),"")</f>
        <v/>
      </c>
      <c r="Y39" s="40">
        <f>IFERROR(IF(A39="","",IF(J39="Canceled","Canceled",IF(N39&lt;&gt;"","Complete",IF(J39="On Hold","On Hold",IF(AND(M39&lt;TODAY(),M39&lt;&gt;""),"Past Due",IF(AND(L39&lt;&gt;"",L39&lt;=TODAY()),"In Progress","Not Started")))))),"")</f>
        <v/>
      </c>
      <c r="Z39" s="40">
        <f>IFERROR(IF(A39="","",IF(Q39&gt;=Dashboard!$K$4,"Meets Internal Threshold","Below Internal Threshold")),"")</f>
        <v/>
      </c>
      <c r="AA39" s="40">
        <f>IFERROR(IF(A39="","",IF(OR(W39&lt;0,X39&gt;=Dashboard!$K$6,Y39="Past Due",AND(Q39&gt;=Dashboard!$K$5,J39="Pending"),AND(Y39="Not Started",M39&lt;&gt;"",M39-TODAY()&lt;=Dashboard!$K$9,M39&gt;=TODAY())),"Review","OK")),"")</f>
        <v/>
      </c>
      <c r="AB39" s="41">
        <f>IFERROR(IF(A39="","",IF(W39&lt;0,"Forecast exceeds approved budget",IF(Y39="Past Due","Target completion date has passed",IF(AND(Q39&gt;=Dashboard!$K$5,J39="Pending"),"High-value project is pending approval",IF(X39&gt;=Dashboard!$K$6,"Spending and commitments are near the approved budget",IF(AND(Y39="Not Started",M39&lt;&gt;"",M39-TODAY()&lt;=Dashboard!$K$9,M39&gt;=TODAY()),"Project has not started and the target date is approaching","")))))),"")</f>
        <v/>
      </c>
      <c r="AC39" s="48" t="n"/>
    </row>
    <row r="40" ht="32" customHeight="1">
      <c r="A40" s="42" t="n"/>
      <c r="B40" s="43" t="n"/>
      <c r="C40" s="42" t="n"/>
      <c r="D40" s="42" t="n"/>
      <c r="E40" s="43" t="n"/>
      <c r="F40" s="43" t="n"/>
      <c r="G40" s="42" t="n"/>
      <c r="H40" s="42" t="n"/>
      <c r="I40" s="42" t="n"/>
      <c r="J40" s="42" t="n"/>
      <c r="K40" s="44" t="n"/>
      <c r="L40" s="44" t="n"/>
      <c r="M40" s="44" t="n"/>
      <c r="N40" s="44" t="n"/>
      <c r="O40" s="45" t="n"/>
      <c r="P40" s="46" t="n">
        <v>0.1</v>
      </c>
      <c r="Q40" s="38">
        <f>IFERROR(IF(A40="","",O40*(1+P40)),"")</f>
        <v/>
      </c>
      <c r="R40" s="45" t="n"/>
      <c r="S40" s="38">
        <f>IFERROR(IF(A40="","",SUMIFS('Spend Log'!$J$2:$J$201,'Spend Log'!$B$2:$B$201,A40,'Spend Log'!$H$2:$H$201,"Actual")),"")</f>
        <v/>
      </c>
      <c r="T40" s="38">
        <f>IFERROR(IF(A40="","",SUMIFS('Spend Log'!$J$2:$J$201,'Spend Log'!$B$2:$B$201,A40,'Spend Log'!$H$2:$H$201,"Commitment",'Spend Log'!$K$2:$K$201,"Open")),"")</f>
        <v/>
      </c>
      <c r="U40" s="45" t="n"/>
      <c r="V40" s="38">
        <f>IFERROR(IF(A40="","",S40+T40+U40),"")</f>
        <v/>
      </c>
      <c r="W40" s="38">
        <f>IFERROR(IF(A40="","",R40-V40),"")</f>
        <v/>
      </c>
      <c r="X40" s="39">
        <f>IFERROR(IF(A40="","",(S40+T40)/R40),"")</f>
        <v/>
      </c>
      <c r="Y40" s="40">
        <f>IFERROR(IF(A40="","",IF(J40="Canceled","Canceled",IF(N40&lt;&gt;"","Complete",IF(J40="On Hold","On Hold",IF(AND(M40&lt;TODAY(),M40&lt;&gt;""),"Past Due",IF(AND(L40&lt;&gt;"",L40&lt;=TODAY()),"In Progress","Not Started")))))),"")</f>
        <v/>
      </c>
      <c r="Z40" s="40">
        <f>IFERROR(IF(A40="","",IF(Q40&gt;=Dashboard!$K$4,"Meets Internal Threshold","Below Internal Threshold")),"")</f>
        <v/>
      </c>
      <c r="AA40" s="40">
        <f>IFERROR(IF(A40="","",IF(OR(W40&lt;0,X40&gt;=Dashboard!$K$6,Y40="Past Due",AND(Q40&gt;=Dashboard!$K$5,J40="Pending"),AND(Y40="Not Started",M40&lt;&gt;"",M40-TODAY()&lt;=Dashboard!$K$9,M40&gt;=TODAY())),"Review","OK")),"")</f>
        <v/>
      </c>
      <c r="AB40" s="41">
        <f>IFERROR(IF(A40="","",IF(W40&lt;0,"Forecast exceeds approved budget",IF(Y40="Past Due","Target completion date has passed",IF(AND(Q40&gt;=Dashboard!$K$5,J40="Pending"),"High-value project is pending approval",IF(X40&gt;=Dashboard!$K$6,"Spending and commitments are near the approved budget",IF(AND(Y40="Not Started",M40&lt;&gt;"",M40-TODAY()&lt;=Dashboard!$K$9,M40&gt;=TODAY()),"Project has not started and the target date is approaching","")))))),"")</f>
        <v/>
      </c>
      <c r="AC40" s="43" t="n"/>
    </row>
    <row r="41" ht="32" customHeight="1">
      <c r="A41" s="47" t="n"/>
      <c r="B41" s="48" t="n"/>
      <c r="C41" s="47" t="n"/>
      <c r="D41" s="47" t="n"/>
      <c r="E41" s="48" t="n"/>
      <c r="F41" s="48" t="n"/>
      <c r="G41" s="47" t="n"/>
      <c r="H41" s="47" t="n"/>
      <c r="I41" s="47" t="n"/>
      <c r="J41" s="47" t="n"/>
      <c r="K41" s="49" t="n"/>
      <c r="L41" s="49" t="n"/>
      <c r="M41" s="49" t="n"/>
      <c r="N41" s="49" t="n"/>
      <c r="O41" s="50" t="n"/>
      <c r="P41" s="51" t="n">
        <v>0.1</v>
      </c>
      <c r="Q41" s="38">
        <f>IFERROR(IF(A41="","",O41*(1+P41)),"")</f>
        <v/>
      </c>
      <c r="R41" s="50" t="n"/>
      <c r="S41" s="38">
        <f>IFERROR(IF(A41="","",SUMIFS('Spend Log'!$J$2:$J$201,'Spend Log'!$B$2:$B$201,A41,'Spend Log'!$H$2:$H$201,"Actual")),"")</f>
        <v/>
      </c>
      <c r="T41" s="38">
        <f>IFERROR(IF(A41="","",SUMIFS('Spend Log'!$J$2:$J$201,'Spend Log'!$B$2:$B$201,A41,'Spend Log'!$H$2:$H$201,"Commitment",'Spend Log'!$K$2:$K$201,"Open")),"")</f>
        <v/>
      </c>
      <c r="U41" s="50" t="n"/>
      <c r="V41" s="38">
        <f>IFERROR(IF(A41="","",S41+T41+U41),"")</f>
        <v/>
      </c>
      <c r="W41" s="38">
        <f>IFERROR(IF(A41="","",R41-V41),"")</f>
        <v/>
      </c>
      <c r="X41" s="39">
        <f>IFERROR(IF(A41="","",(S41+T41)/R41),"")</f>
        <v/>
      </c>
      <c r="Y41" s="40">
        <f>IFERROR(IF(A41="","",IF(J41="Canceled","Canceled",IF(N41&lt;&gt;"","Complete",IF(J41="On Hold","On Hold",IF(AND(M41&lt;TODAY(),M41&lt;&gt;""),"Past Due",IF(AND(L41&lt;&gt;"",L41&lt;=TODAY()),"In Progress","Not Started")))))),"")</f>
        <v/>
      </c>
      <c r="Z41" s="40">
        <f>IFERROR(IF(A41="","",IF(Q41&gt;=Dashboard!$K$4,"Meets Internal Threshold","Below Internal Threshold")),"")</f>
        <v/>
      </c>
      <c r="AA41" s="40">
        <f>IFERROR(IF(A41="","",IF(OR(W41&lt;0,X41&gt;=Dashboard!$K$6,Y41="Past Due",AND(Q41&gt;=Dashboard!$K$5,J41="Pending"),AND(Y41="Not Started",M41&lt;&gt;"",M41-TODAY()&lt;=Dashboard!$K$9,M41&gt;=TODAY())),"Review","OK")),"")</f>
        <v/>
      </c>
      <c r="AB41" s="41">
        <f>IFERROR(IF(A41="","",IF(W41&lt;0,"Forecast exceeds approved budget",IF(Y41="Past Due","Target completion date has passed",IF(AND(Q41&gt;=Dashboard!$K$5,J41="Pending"),"High-value project is pending approval",IF(X41&gt;=Dashboard!$K$6,"Spending and commitments are near the approved budget",IF(AND(Y41="Not Started",M41&lt;&gt;"",M41-TODAY()&lt;=Dashboard!$K$9,M41&gt;=TODAY()),"Project has not started and the target date is approaching","")))))),"")</f>
        <v/>
      </c>
      <c r="AC41" s="48" t="n"/>
    </row>
    <row r="42" ht="32" customHeight="1">
      <c r="A42" s="42" t="n"/>
      <c r="B42" s="43" t="n"/>
      <c r="C42" s="42" t="n"/>
      <c r="D42" s="42" t="n"/>
      <c r="E42" s="43" t="n"/>
      <c r="F42" s="43" t="n"/>
      <c r="G42" s="42" t="n"/>
      <c r="H42" s="42" t="n"/>
      <c r="I42" s="42" t="n"/>
      <c r="J42" s="42" t="n"/>
      <c r="K42" s="44" t="n"/>
      <c r="L42" s="44" t="n"/>
      <c r="M42" s="44" t="n"/>
      <c r="N42" s="44" t="n"/>
      <c r="O42" s="45" t="n"/>
      <c r="P42" s="46" t="n">
        <v>0.1</v>
      </c>
      <c r="Q42" s="38">
        <f>IFERROR(IF(A42="","",O42*(1+P42)),"")</f>
        <v/>
      </c>
      <c r="R42" s="45" t="n"/>
      <c r="S42" s="38">
        <f>IFERROR(IF(A42="","",SUMIFS('Spend Log'!$J$2:$J$201,'Spend Log'!$B$2:$B$201,A42,'Spend Log'!$H$2:$H$201,"Actual")),"")</f>
        <v/>
      </c>
      <c r="T42" s="38">
        <f>IFERROR(IF(A42="","",SUMIFS('Spend Log'!$J$2:$J$201,'Spend Log'!$B$2:$B$201,A42,'Spend Log'!$H$2:$H$201,"Commitment",'Spend Log'!$K$2:$K$201,"Open")),"")</f>
        <v/>
      </c>
      <c r="U42" s="45" t="n"/>
      <c r="V42" s="38">
        <f>IFERROR(IF(A42="","",S42+T42+U42),"")</f>
        <v/>
      </c>
      <c r="W42" s="38">
        <f>IFERROR(IF(A42="","",R42-V42),"")</f>
        <v/>
      </c>
      <c r="X42" s="39">
        <f>IFERROR(IF(A42="","",(S42+T42)/R42),"")</f>
        <v/>
      </c>
      <c r="Y42" s="40">
        <f>IFERROR(IF(A42="","",IF(J42="Canceled","Canceled",IF(N42&lt;&gt;"","Complete",IF(J42="On Hold","On Hold",IF(AND(M42&lt;TODAY(),M42&lt;&gt;""),"Past Due",IF(AND(L42&lt;&gt;"",L42&lt;=TODAY()),"In Progress","Not Started")))))),"")</f>
        <v/>
      </c>
      <c r="Z42" s="40">
        <f>IFERROR(IF(A42="","",IF(Q42&gt;=Dashboard!$K$4,"Meets Internal Threshold","Below Internal Threshold")),"")</f>
        <v/>
      </c>
      <c r="AA42" s="40">
        <f>IFERROR(IF(A42="","",IF(OR(W42&lt;0,X42&gt;=Dashboard!$K$6,Y42="Past Due",AND(Q42&gt;=Dashboard!$K$5,J42="Pending"),AND(Y42="Not Started",M42&lt;&gt;"",M42-TODAY()&lt;=Dashboard!$K$9,M42&gt;=TODAY())),"Review","OK")),"")</f>
        <v/>
      </c>
      <c r="AB42" s="41">
        <f>IFERROR(IF(A42="","",IF(W42&lt;0,"Forecast exceeds approved budget",IF(Y42="Past Due","Target completion date has passed",IF(AND(Q42&gt;=Dashboard!$K$5,J42="Pending"),"High-value project is pending approval",IF(X42&gt;=Dashboard!$K$6,"Spending and commitments are near the approved budget",IF(AND(Y42="Not Started",M42&lt;&gt;"",M42-TODAY()&lt;=Dashboard!$K$9,M42&gt;=TODAY()),"Project has not started and the target date is approaching","")))))),"")</f>
        <v/>
      </c>
      <c r="AC42" s="43" t="n"/>
    </row>
    <row r="43" ht="32" customHeight="1">
      <c r="A43" s="47" t="n"/>
      <c r="B43" s="48" t="n"/>
      <c r="C43" s="47" t="n"/>
      <c r="D43" s="47" t="n"/>
      <c r="E43" s="48" t="n"/>
      <c r="F43" s="48" t="n"/>
      <c r="G43" s="47" t="n"/>
      <c r="H43" s="47" t="n"/>
      <c r="I43" s="47" t="n"/>
      <c r="J43" s="47" t="n"/>
      <c r="K43" s="49" t="n"/>
      <c r="L43" s="49" t="n"/>
      <c r="M43" s="49" t="n"/>
      <c r="N43" s="49" t="n"/>
      <c r="O43" s="50" t="n"/>
      <c r="P43" s="51" t="n">
        <v>0.1</v>
      </c>
      <c r="Q43" s="38">
        <f>IFERROR(IF(A43="","",O43*(1+P43)),"")</f>
        <v/>
      </c>
      <c r="R43" s="50" t="n"/>
      <c r="S43" s="38">
        <f>IFERROR(IF(A43="","",SUMIFS('Spend Log'!$J$2:$J$201,'Spend Log'!$B$2:$B$201,A43,'Spend Log'!$H$2:$H$201,"Actual")),"")</f>
        <v/>
      </c>
      <c r="T43" s="38">
        <f>IFERROR(IF(A43="","",SUMIFS('Spend Log'!$J$2:$J$201,'Spend Log'!$B$2:$B$201,A43,'Spend Log'!$H$2:$H$201,"Commitment",'Spend Log'!$K$2:$K$201,"Open")),"")</f>
        <v/>
      </c>
      <c r="U43" s="50" t="n"/>
      <c r="V43" s="38">
        <f>IFERROR(IF(A43="","",S43+T43+U43),"")</f>
        <v/>
      </c>
      <c r="W43" s="38">
        <f>IFERROR(IF(A43="","",R43-V43),"")</f>
        <v/>
      </c>
      <c r="X43" s="39">
        <f>IFERROR(IF(A43="","",(S43+T43)/R43),"")</f>
        <v/>
      </c>
      <c r="Y43" s="40">
        <f>IFERROR(IF(A43="","",IF(J43="Canceled","Canceled",IF(N43&lt;&gt;"","Complete",IF(J43="On Hold","On Hold",IF(AND(M43&lt;TODAY(),M43&lt;&gt;""),"Past Due",IF(AND(L43&lt;&gt;"",L43&lt;=TODAY()),"In Progress","Not Started")))))),"")</f>
        <v/>
      </c>
      <c r="Z43" s="40">
        <f>IFERROR(IF(A43="","",IF(Q43&gt;=Dashboard!$K$4,"Meets Internal Threshold","Below Internal Threshold")),"")</f>
        <v/>
      </c>
      <c r="AA43" s="40">
        <f>IFERROR(IF(A43="","",IF(OR(W43&lt;0,X43&gt;=Dashboard!$K$6,Y43="Past Due",AND(Q43&gt;=Dashboard!$K$5,J43="Pending"),AND(Y43="Not Started",M43&lt;&gt;"",M43-TODAY()&lt;=Dashboard!$K$9,M43&gt;=TODAY())),"Review","OK")),"")</f>
        <v/>
      </c>
      <c r="AB43" s="41">
        <f>IFERROR(IF(A43="","",IF(W43&lt;0,"Forecast exceeds approved budget",IF(Y43="Past Due","Target completion date has passed",IF(AND(Q43&gt;=Dashboard!$K$5,J43="Pending"),"High-value project is pending approval",IF(X43&gt;=Dashboard!$K$6,"Spending and commitments are near the approved budget",IF(AND(Y43="Not Started",M43&lt;&gt;"",M43-TODAY()&lt;=Dashboard!$K$9,M43&gt;=TODAY()),"Project has not started and the target date is approaching","")))))),"")</f>
        <v/>
      </c>
      <c r="AC43" s="48" t="n"/>
    </row>
    <row r="44" ht="32" customHeight="1">
      <c r="A44" s="42" t="n"/>
      <c r="B44" s="43" t="n"/>
      <c r="C44" s="42" t="n"/>
      <c r="D44" s="42" t="n"/>
      <c r="E44" s="43" t="n"/>
      <c r="F44" s="43" t="n"/>
      <c r="G44" s="42" t="n"/>
      <c r="H44" s="42" t="n"/>
      <c r="I44" s="42" t="n"/>
      <c r="J44" s="42" t="n"/>
      <c r="K44" s="44" t="n"/>
      <c r="L44" s="44" t="n"/>
      <c r="M44" s="44" t="n"/>
      <c r="N44" s="44" t="n"/>
      <c r="O44" s="45" t="n"/>
      <c r="P44" s="46" t="n">
        <v>0.1</v>
      </c>
      <c r="Q44" s="38">
        <f>IFERROR(IF(A44="","",O44*(1+P44)),"")</f>
        <v/>
      </c>
      <c r="R44" s="45" t="n"/>
      <c r="S44" s="38">
        <f>IFERROR(IF(A44="","",SUMIFS('Spend Log'!$J$2:$J$201,'Spend Log'!$B$2:$B$201,A44,'Spend Log'!$H$2:$H$201,"Actual")),"")</f>
        <v/>
      </c>
      <c r="T44" s="38">
        <f>IFERROR(IF(A44="","",SUMIFS('Spend Log'!$J$2:$J$201,'Spend Log'!$B$2:$B$201,A44,'Spend Log'!$H$2:$H$201,"Commitment",'Spend Log'!$K$2:$K$201,"Open")),"")</f>
        <v/>
      </c>
      <c r="U44" s="45" t="n"/>
      <c r="V44" s="38">
        <f>IFERROR(IF(A44="","",S44+T44+U44),"")</f>
        <v/>
      </c>
      <c r="W44" s="38">
        <f>IFERROR(IF(A44="","",R44-V44),"")</f>
        <v/>
      </c>
      <c r="X44" s="39">
        <f>IFERROR(IF(A44="","",(S44+T44)/R44),"")</f>
        <v/>
      </c>
      <c r="Y44" s="40">
        <f>IFERROR(IF(A44="","",IF(J44="Canceled","Canceled",IF(N44&lt;&gt;"","Complete",IF(J44="On Hold","On Hold",IF(AND(M44&lt;TODAY(),M44&lt;&gt;""),"Past Due",IF(AND(L44&lt;&gt;"",L44&lt;=TODAY()),"In Progress","Not Started")))))),"")</f>
        <v/>
      </c>
      <c r="Z44" s="40">
        <f>IFERROR(IF(A44="","",IF(Q44&gt;=Dashboard!$K$4,"Meets Internal Threshold","Below Internal Threshold")),"")</f>
        <v/>
      </c>
      <c r="AA44" s="40">
        <f>IFERROR(IF(A44="","",IF(OR(W44&lt;0,X44&gt;=Dashboard!$K$6,Y44="Past Due",AND(Q44&gt;=Dashboard!$K$5,J44="Pending"),AND(Y44="Not Started",M44&lt;&gt;"",M44-TODAY()&lt;=Dashboard!$K$9,M44&gt;=TODAY())),"Review","OK")),"")</f>
        <v/>
      </c>
      <c r="AB44" s="41">
        <f>IFERROR(IF(A44="","",IF(W44&lt;0,"Forecast exceeds approved budget",IF(Y44="Past Due","Target completion date has passed",IF(AND(Q44&gt;=Dashboard!$K$5,J44="Pending"),"High-value project is pending approval",IF(X44&gt;=Dashboard!$K$6,"Spending and commitments are near the approved budget",IF(AND(Y44="Not Started",M44&lt;&gt;"",M44-TODAY()&lt;=Dashboard!$K$9,M44&gt;=TODAY()),"Project has not started and the target date is approaching","")))))),"")</f>
        <v/>
      </c>
      <c r="AC44" s="43" t="n"/>
    </row>
    <row r="45" ht="32" customHeight="1">
      <c r="A45" s="47" t="n"/>
      <c r="B45" s="48" t="n"/>
      <c r="C45" s="47" t="n"/>
      <c r="D45" s="47" t="n"/>
      <c r="E45" s="48" t="n"/>
      <c r="F45" s="48" t="n"/>
      <c r="G45" s="47" t="n"/>
      <c r="H45" s="47" t="n"/>
      <c r="I45" s="47" t="n"/>
      <c r="J45" s="47" t="n"/>
      <c r="K45" s="49" t="n"/>
      <c r="L45" s="49" t="n"/>
      <c r="M45" s="49" t="n"/>
      <c r="N45" s="49" t="n"/>
      <c r="O45" s="50" t="n"/>
      <c r="P45" s="51" t="n">
        <v>0.1</v>
      </c>
      <c r="Q45" s="38">
        <f>IFERROR(IF(A45="","",O45*(1+P45)),"")</f>
        <v/>
      </c>
      <c r="R45" s="50" t="n"/>
      <c r="S45" s="38">
        <f>IFERROR(IF(A45="","",SUMIFS('Spend Log'!$J$2:$J$201,'Spend Log'!$B$2:$B$201,A45,'Spend Log'!$H$2:$H$201,"Actual")),"")</f>
        <v/>
      </c>
      <c r="T45" s="38">
        <f>IFERROR(IF(A45="","",SUMIFS('Spend Log'!$J$2:$J$201,'Spend Log'!$B$2:$B$201,A45,'Spend Log'!$H$2:$H$201,"Commitment",'Spend Log'!$K$2:$K$201,"Open")),"")</f>
        <v/>
      </c>
      <c r="U45" s="50" t="n"/>
      <c r="V45" s="38">
        <f>IFERROR(IF(A45="","",S45+T45+U45),"")</f>
        <v/>
      </c>
      <c r="W45" s="38">
        <f>IFERROR(IF(A45="","",R45-V45),"")</f>
        <v/>
      </c>
      <c r="X45" s="39">
        <f>IFERROR(IF(A45="","",(S45+T45)/R45),"")</f>
        <v/>
      </c>
      <c r="Y45" s="40">
        <f>IFERROR(IF(A45="","",IF(J45="Canceled","Canceled",IF(N45&lt;&gt;"","Complete",IF(J45="On Hold","On Hold",IF(AND(M45&lt;TODAY(),M45&lt;&gt;""),"Past Due",IF(AND(L45&lt;&gt;"",L45&lt;=TODAY()),"In Progress","Not Started")))))),"")</f>
        <v/>
      </c>
      <c r="Z45" s="40">
        <f>IFERROR(IF(A45="","",IF(Q45&gt;=Dashboard!$K$4,"Meets Internal Threshold","Below Internal Threshold")),"")</f>
        <v/>
      </c>
      <c r="AA45" s="40">
        <f>IFERROR(IF(A45="","",IF(OR(W45&lt;0,X45&gt;=Dashboard!$K$6,Y45="Past Due",AND(Q45&gt;=Dashboard!$K$5,J45="Pending"),AND(Y45="Not Started",M45&lt;&gt;"",M45-TODAY()&lt;=Dashboard!$K$9,M45&gt;=TODAY())),"Review","OK")),"")</f>
        <v/>
      </c>
      <c r="AB45" s="41">
        <f>IFERROR(IF(A45="","",IF(W45&lt;0,"Forecast exceeds approved budget",IF(Y45="Past Due","Target completion date has passed",IF(AND(Q45&gt;=Dashboard!$K$5,J45="Pending"),"High-value project is pending approval",IF(X45&gt;=Dashboard!$K$6,"Spending and commitments are near the approved budget",IF(AND(Y45="Not Started",M45&lt;&gt;"",M45-TODAY()&lt;=Dashboard!$K$9,M45&gt;=TODAY()),"Project has not started and the target date is approaching","")))))),"")</f>
        <v/>
      </c>
      <c r="AC45" s="48" t="n"/>
    </row>
    <row r="46" ht="32" customHeight="1">
      <c r="A46" s="42" t="n"/>
      <c r="B46" s="43" t="n"/>
      <c r="C46" s="42" t="n"/>
      <c r="D46" s="42" t="n"/>
      <c r="E46" s="43" t="n"/>
      <c r="F46" s="43" t="n"/>
      <c r="G46" s="42" t="n"/>
      <c r="H46" s="42" t="n"/>
      <c r="I46" s="42" t="n"/>
      <c r="J46" s="42" t="n"/>
      <c r="K46" s="44" t="n"/>
      <c r="L46" s="44" t="n"/>
      <c r="M46" s="44" t="n"/>
      <c r="N46" s="44" t="n"/>
      <c r="O46" s="45" t="n"/>
      <c r="P46" s="46" t="n">
        <v>0.1</v>
      </c>
      <c r="Q46" s="38">
        <f>IFERROR(IF(A46="","",O46*(1+P46)),"")</f>
        <v/>
      </c>
      <c r="R46" s="45" t="n"/>
      <c r="S46" s="38">
        <f>IFERROR(IF(A46="","",SUMIFS('Spend Log'!$J$2:$J$201,'Spend Log'!$B$2:$B$201,A46,'Spend Log'!$H$2:$H$201,"Actual")),"")</f>
        <v/>
      </c>
      <c r="T46" s="38">
        <f>IFERROR(IF(A46="","",SUMIFS('Spend Log'!$J$2:$J$201,'Spend Log'!$B$2:$B$201,A46,'Spend Log'!$H$2:$H$201,"Commitment",'Spend Log'!$K$2:$K$201,"Open")),"")</f>
        <v/>
      </c>
      <c r="U46" s="45" t="n"/>
      <c r="V46" s="38">
        <f>IFERROR(IF(A46="","",S46+T46+U46),"")</f>
        <v/>
      </c>
      <c r="W46" s="38">
        <f>IFERROR(IF(A46="","",R46-V46),"")</f>
        <v/>
      </c>
      <c r="X46" s="39">
        <f>IFERROR(IF(A46="","",(S46+T46)/R46),"")</f>
        <v/>
      </c>
      <c r="Y46" s="40">
        <f>IFERROR(IF(A46="","",IF(J46="Canceled","Canceled",IF(N46&lt;&gt;"","Complete",IF(J46="On Hold","On Hold",IF(AND(M46&lt;TODAY(),M46&lt;&gt;""),"Past Due",IF(AND(L46&lt;&gt;"",L46&lt;=TODAY()),"In Progress","Not Started")))))),"")</f>
        <v/>
      </c>
      <c r="Z46" s="40">
        <f>IFERROR(IF(A46="","",IF(Q46&gt;=Dashboard!$K$4,"Meets Internal Threshold","Below Internal Threshold")),"")</f>
        <v/>
      </c>
      <c r="AA46" s="40">
        <f>IFERROR(IF(A46="","",IF(OR(W46&lt;0,X46&gt;=Dashboard!$K$6,Y46="Past Due",AND(Q46&gt;=Dashboard!$K$5,J46="Pending"),AND(Y46="Not Started",M46&lt;&gt;"",M46-TODAY()&lt;=Dashboard!$K$9,M46&gt;=TODAY())),"Review","OK")),"")</f>
        <v/>
      </c>
      <c r="AB46" s="41">
        <f>IFERROR(IF(A46="","",IF(W46&lt;0,"Forecast exceeds approved budget",IF(Y46="Past Due","Target completion date has passed",IF(AND(Q46&gt;=Dashboard!$K$5,J46="Pending"),"High-value project is pending approval",IF(X46&gt;=Dashboard!$K$6,"Spending and commitments are near the approved budget",IF(AND(Y46="Not Started",M46&lt;&gt;"",M46-TODAY()&lt;=Dashboard!$K$9,M46&gt;=TODAY()),"Project has not started and the target date is approaching","")))))),"")</f>
        <v/>
      </c>
      <c r="AC46" s="43" t="n"/>
    </row>
    <row r="47" ht="32" customHeight="1">
      <c r="A47" s="47" t="n"/>
      <c r="B47" s="48" t="n"/>
      <c r="C47" s="47" t="n"/>
      <c r="D47" s="47" t="n"/>
      <c r="E47" s="48" t="n"/>
      <c r="F47" s="48" t="n"/>
      <c r="G47" s="47" t="n"/>
      <c r="H47" s="47" t="n"/>
      <c r="I47" s="47" t="n"/>
      <c r="J47" s="47" t="n"/>
      <c r="K47" s="49" t="n"/>
      <c r="L47" s="49" t="n"/>
      <c r="M47" s="49" t="n"/>
      <c r="N47" s="49" t="n"/>
      <c r="O47" s="50" t="n"/>
      <c r="P47" s="51" t="n">
        <v>0.1</v>
      </c>
      <c r="Q47" s="38">
        <f>IFERROR(IF(A47="","",O47*(1+P47)),"")</f>
        <v/>
      </c>
      <c r="R47" s="50" t="n"/>
      <c r="S47" s="38">
        <f>IFERROR(IF(A47="","",SUMIFS('Spend Log'!$J$2:$J$201,'Spend Log'!$B$2:$B$201,A47,'Spend Log'!$H$2:$H$201,"Actual")),"")</f>
        <v/>
      </c>
      <c r="T47" s="38">
        <f>IFERROR(IF(A47="","",SUMIFS('Spend Log'!$J$2:$J$201,'Spend Log'!$B$2:$B$201,A47,'Spend Log'!$H$2:$H$201,"Commitment",'Spend Log'!$K$2:$K$201,"Open")),"")</f>
        <v/>
      </c>
      <c r="U47" s="50" t="n"/>
      <c r="V47" s="38">
        <f>IFERROR(IF(A47="","",S47+T47+U47),"")</f>
        <v/>
      </c>
      <c r="W47" s="38">
        <f>IFERROR(IF(A47="","",R47-V47),"")</f>
        <v/>
      </c>
      <c r="X47" s="39">
        <f>IFERROR(IF(A47="","",(S47+T47)/R47),"")</f>
        <v/>
      </c>
      <c r="Y47" s="40">
        <f>IFERROR(IF(A47="","",IF(J47="Canceled","Canceled",IF(N47&lt;&gt;"","Complete",IF(J47="On Hold","On Hold",IF(AND(M47&lt;TODAY(),M47&lt;&gt;""),"Past Due",IF(AND(L47&lt;&gt;"",L47&lt;=TODAY()),"In Progress","Not Started")))))),"")</f>
        <v/>
      </c>
      <c r="Z47" s="40">
        <f>IFERROR(IF(A47="","",IF(Q47&gt;=Dashboard!$K$4,"Meets Internal Threshold","Below Internal Threshold")),"")</f>
        <v/>
      </c>
      <c r="AA47" s="40">
        <f>IFERROR(IF(A47="","",IF(OR(W47&lt;0,X47&gt;=Dashboard!$K$6,Y47="Past Due",AND(Q47&gt;=Dashboard!$K$5,J47="Pending"),AND(Y47="Not Started",M47&lt;&gt;"",M47-TODAY()&lt;=Dashboard!$K$9,M47&gt;=TODAY())),"Review","OK")),"")</f>
        <v/>
      </c>
      <c r="AB47" s="41">
        <f>IFERROR(IF(A47="","",IF(W47&lt;0,"Forecast exceeds approved budget",IF(Y47="Past Due","Target completion date has passed",IF(AND(Q47&gt;=Dashboard!$K$5,J47="Pending"),"High-value project is pending approval",IF(X47&gt;=Dashboard!$K$6,"Spending and commitments are near the approved budget",IF(AND(Y47="Not Started",M47&lt;&gt;"",M47-TODAY()&lt;=Dashboard!$K$9,M47&gt;=TODAY()),"Project has not started and the target date is approaching","")))))),"")</f>
        <v/>
      </c>
      <c r="AC47" s="48" t="n"/>
    </row>
    <row r="48" ht="32" customHeight="1">
      <c r="A48" s="42" t="n"/>
      <c r="B48" s="43" t="n"/>
      <c r="C48" s="42" t="n"/>
      <c r="D48" s="42" t="n"/>
      <c r="E48" s="43" t="n"/>
      <c r="F48" s="43" t="n"/>
      <c r="G48" s="42" t="n"/>
      <c r="H48" s="42" t="n"/>
      <c r="I48" s="42" t="n"/>
      <c r="J48" s="42" t="n"/>
      <c r="K48" s="44" t="n"/>
      <c r="L48" s="44" t="n"/>
      <c r="M48" s="44" t="n"/>
      <c r="N48" s="44" t="n"/>
      <c r="O48" s="45" t="n"/>
      <c r="P48" s="46" t="n">
        <v>0.1</v>
      </c>
      <c r="Q48" s="38">
        <f>IFERROR(IF(A48="","",O48*(1+P48)),"")</f>
        <v/>
      </c>
      <c r="R48" s="45" t="n"/>
      <c r="S48" s="38">
        <f>IFERROR(IF(A48="","",SUMIFS('Spend Log'!$J$2:$J$201,'Spend Log'!$B$2:$B$201,A48,'Spend Log'!$H$2:$H$201,"Actual")),"")</f>
        <v/>
      </c>
      <c r="T48" s="38">
        <f>IFERROR(IF(A48="","",SUMIFS('Spend Log'!$J$2:$J$201,'Spend Log'!$B$2:$B$201,A48,'Spend Log'!$H$2:$H$201,"Commitment",'Spend Log'!$K$2:$K$201,"Open")),"")</f>
        <v/>
      </c>
      <c r="U48" s="45" t="n"/>
      <c r="V48" s="38">
        <f>IFERROR(IF(A48="","",S48+T48+U48),"")</f>
        <v/>
      </c>
      <c r="W48" s="38">
        <f>IFERROR(IF(A48="","",R48-V48),"")</f>
        <v/>
      </c>
      <c r="X48" s="39">
        <f>IFERROR(IF(A48="","",(S48+T48)/R48),"")</f>
        <v/>
      </c>
      <c r="Y48" s="40">
        <f>IFERROR(IF(A48="","",IF(J48="Canceled","Canceled",IF(N48&lt;&gt;"","Complete",IF(J48="On Hold","On Hold",IF(AND(M48&lt;TODAY(),M48&lt;&gt;""),"Past Due",IF(AND(L48&lt;&gt;"",L48&lt;=TODAY()),"In Progress","Not Started")))))),"")</f>
        <v/>
      </c>
      <c r="Z48" s="40">
        <f>IFERROR(IF(A48="","",IF(Q48&gt;=Dashboard!$K$4,"Meets Internal Threshold","Below Internal Threshold")),"")</f>
        <v/>
      </c>
      <c r="AA48" s="40">
        <f>IFERROR(IF(A48="","",IF(OR(W48&lt;0,X48&gt;=Dashboard!$K$6,Y48="Past Due",AND(Q48&gt;=Dashboard!$K$5,J48="Pending"),AND(Y48="Not Started",M48&lt;&gt;"",M48-TODAY()&lt;=Dashboard!$K$9,M48&gt;=TODAY())),"Review","OK")),"")</f>
        <v/>
      </c>
      <c r="AB48" s="41">
        <f>IFERROR(IF(A48="","",IF(W48&lt;0,"Forecast exceeds approved budget",IF(Y48="Past Due","Target completion date has passed",IF(AND(Q48&gt;=Dashboard!$K$5,J48="Pending"),"High-value project is pending approval",IF(X48&gt;=Dashboard!$K$6,"Spending and commitments are near the approved budget",IF(AND(Y48="Not Started",M48&lt;&gt;"",M48-TODAY()&lt;=Dashboard!$K$9,M48&gt;=TODAY()),"Project has not started and the target date is approaching","")))))),"")</f>
        <v/>
      </c>
      <c r="AC48" s="43" t="n"/>
    </row>
    <row r="49" ht="32" customHeight="1">
      <c r="A49" s="47" t="n"/>
      <c r="B49" s="48" t="n"/>
      <c r="C49" s="47" t="n"/>
      <c r="D49" s="47" t="n"/>
      <c r="E49" s="48" t="n"/>
      <c r="F49" s="48" t="n"/>
      <c r="G49" s="47" t="n"/>
      <c r="H49" s="47" t="n"/>
      <c r="I49" s="47" t="n"/>
      <c r="J49" s="47" t="n"/>
      <c r="K49" s="49" t="n"/>
      <c r="L49" s="49" t="n"/>
      <c r="M49" s="49" t="n"/>
      <c r="N49" s="49" t="n"/>
      <c r="O49" s="50" t="n"/>
      <c r="P49" s="51" t="n">
        <v>0.1</v>
      </c>
      <c r="Q49" s="38">
        <f>IFERROR(IF(A49="","",O49*(1+P49)),"")</f>
        <v/>
      </c>
      <c r="R49" s="50" t="n"/>
      <c r="S49" s="38">
        <f>IFERROR(IF(A49="","",SUMIFS('Spend Log'!$J$2:$J$201,'Spend Log'!$B$2:$B$201,A49,'Spend Log'!$H$2:$H$201,"Actual")),"")</f>
        <v/>
      </c>
      <c r="T49" s="38">
        <f>IFERROR(IF(A49="","",SUMIFS('Spend Log'!$J$2:$J$201,'Spend Log'!$B$2:$B$201,A49,'Spend Log'!$H$2:$H$201,"Commitment",'Spend Log'!$K$2:$K$201,"Open")),"")</f>
        <v/>
      </c>
      <c r="U49" s="50" t="n"/>
      <c r="V49" s="38">
        <f>IFERROR(IF(A49="","",S49+T49+U49),"")</f>
        <v/>
      </c>
      <c r="W49" s="38">
        <f>IFERROR(IF(A49="","",R49-V49),"")</f>
        <v/>
      </c>
      <c r="X49" s="39">
        <f>IFERROR(IF(A49="","",(S49+T49)/R49),"")</f>
        <v/>
      </c>
      <c r="Y49" s="40">
        <f>IFERROR(IF(A49="","",IF(J49="Canceled","Canceled",IF(N49&lt;&gt;"","Complete",IF(J49="On Hold","On Hold",IF(AND(M49&lt;TODAY(),M49&lt;&gt;""),"Past Due",IF(AND(L49&lt;&gt;"",L49&lt;=TODAY()),"In Progress","Not Started")))))),"")</f>
        <v/>
      </c>
      <c r="Z49" s="40">
        <f>IFERROR(IF(A49="","",IF(Q49&gt;=Dashboard!$K$4,"Meets Internal Threshold","Below Internal Threshold")),"")</f>
        <v/>
      </c>
      <c r="AA49" s="40">
        <f>IFERROR(IF(A49="","",IF(OR(W49&lt;0,X49&gt;=Dashboard!$K$6,Y49="Past Due",AND(Q49&gt;=Dashboard!$K$5,J49="Pending"),AND(Y49="Not Started",M49&lt;&gt;"",M49-TODAY()&lt;=Dashboard!$K$9,M49&gt;=TODAY())),"Review","OK")),"")</f>
        <v/>
      </c>
      <c r="AB49" s="41">
        <f>IFERROR(IF(A49="","",IF(W49&lt;0,"Forecast exceeds approved budget",IF(Y49="Past Due","Target completion date has passed",IF(AND(Q49&gt;=Dashboard!$K$5,J49="Pending"),"High-value project is pending approval",IF(X49&gt;=Dashboard!$K$6,"Spending and commitments are near the approved budget",IF(AND(Y49="Not Started",M49&lt;&gt;"",M49-TODAY()&lt;=Dashboard!$K$9,M49&gt;=TODAY()),"Project has not started and the target date is approaching","")))))),"")</f>
        <v/>
      </c>
      <c r="AC49" s="48" t="n"/>
    </row>
    <row r="50" ht="32" customHeight="1">
      <c r="A50" s="42" t="n"/>
      <c r="B50" s="43" t="n"/>
      <c r="C50" s="42" t="n"/>
      <c r="D50" s="42" t="n"/>
      <c r="E50" s="43" t="n"/>
      <c r="F50" s="43" t="n"/>
      <c r="G50" s="42" t="n"/>
      <c r="H50" s="42" t="n"/>
      <c r="I50" s="42" t="n"/>
      <c r="J50" s="42" t="n"/>
      <c r="K50" s="44" t="n"/>
      <c r="L50" s="44" t="n"/>
      <c r="M50" s="44" t="n"/>
      <c r="N50" s="44" t="n"/>
      <c r="O50" s="45" t="n"/>
      <c r="P50" s="46" t="n">
        <v>0.1</v>
      </c>
      <c r="Q50" s="38">
        <f>IFERROR(IF(A50="","",O50*(1+P50)),"")</f>
        <v/>
      </c>
      <c r="R50" s="45" t="n"/>
      <c r="S50" s="38">
        <f>IFERROR(IF(A50="","",SUMIFS('Spend Log'!$J$2:$J$201,'Spend Log'!$B$2:$B$201,A50,'Spend Log'!$H$2:$H$201,"Actual")),"")</f>
        <v/>
      </c>
      <c r="T50" s="38">
        <f>IFERROR(IF(A50="","",SUMIFS('Spend Log'!$J$2:$J$201,'Spend Log'!$B$2:$B$201,A50,'Spend Log'!$H$2:$H$201,"Commitment",'Spend Log'!$K$2:$K$201,"Open")),"")</f>
        <v/>
      </c>
      <c r="U50" s="45" t="n"/>
      <c r="V50" s="38">
        <f>IFERROR(IF(A50="","",S50+T50+U50),"")</f>
        <v/>
      </c>
      <c r="W50" s="38">
        <f>IFERROR(IF(A50="","",R50-V50),"")</f>
        <v/>
      </c>
      <c r="X50" s="39">
        <f>IFERROR(IF(A50="","",(S50+T50)/R50),"")</f>
        <v/>
      </c>
      <c r="Y50" s="40">
        <f>IFERROR(IF(A50="","",IF(J50="Canceled","Canceled",IF(N50&lt;&gt;"","Complete",IF(J50="On Hold","On Hold",IF(AND(M50&lt;TODAY(),M50&lt;&gt;""),"Past Due",IF(AND(L50&lt;&gt;"",L50&lt;=TODAY()),"In Progress","Not Started")))))),"")</f>
        <v/>
      </c>
      <c r="Z50" s="40">
        <f>IFERROR(IF(A50="","",IF(Q50&gt;=Dashboard!$K$4,"Meets Internal Threshold","Below Internal Threshold")),"")</f>
        <v/>
      </c>
      <c r="AA50" s="40">
        <f>IFERROR(IF(A50="","",IF(OR(W50&lt;0,X50&gt;=Dashboard!$K$6,Y50="Past Due",AND(Q50&gt;=Dashboard!$K$5,J50="Pending"),AND(Y50="Not Started",M50&lt;&gt;"",M50-TODAY()&lt;=Dashboard!$K$9,M50&gt;=TODAY())),"Review","OK")),"")</f>
        <v/>
      </c>
      <c r="AB50" s="41">
        <f>IFERROR(IF(A50="","",IF(W50&lt;0,"Forecast exceeds approved budget",IF(Y50="Past Due","Target completion date has passed",IF(AND(Q50&gt;=Dashboard!$K$5,J50="Pending"),"High-value project is pending approval",IF(X50&gt;=Dashboard!$K$6,"Spending and commitments are near the approved budget",IF(AND(Y50="Not Started",M50&lt;&gt;"",M50-TODAY()&lt;=Dashboard!$K$9,M50&gt;=TODAY()),"Project has not started and the target date is approaching","")))))),"")</f>
        <v/>
      </c>
      <c r="AC50" s="43" t="n"/>
    </row>
    <row r="51" ht="32" customHeight="1">
      <c r="A51" s="47" t="n"/>
      <c r="B51" s="48" t="n"/>
      <c r="C51" s="47" t="n"/>
      <c r="D51" s="47" t="n"/>
      <c r="E51" s="48" t="n"/>
      <c r="F51" s="48" t="n"/>
      <c r="G51" s="47" t="n"/>
      <c r="H51" s="47" t="n"/>
      <c r="I51" s="47" t="n"/>
      <c r="J51" s="47" t="n"/>
      <c r="K51" s="49" t="n"/>
      <c r="L51" s="49" t="n"/>
      <c r="M51" s="49" t="n"/>
      <c r="N51" s="49" t="n"/>
      <c r="O51" s="50" t="n"/>
      <c r="P51" s="51" t="n">
        <v>0.1</v>
      </c>
      <c r="Q51" s="38">
        <f>IFERROR(IF(A51="","",O51*(1+P51)),"")</f>
        <v/>
      </c>
      <c r="R51" s="50" t="n"/>
      <c r="S51" s="38">
        <f>IFERROR(IF(A51="","",SUMIFS('Spend Log'!$J$2:$J$201,'Spend Log'!$B$2:$B$201,A51,'Spend Log'!$H$2:$H$201,"Actual")),"")</f>
        <v/>
      </c>
      <c r="T51" s="38">
        <f>IFERROR(IF(A51="","",SUMIFS('Spend Log'!$J$2:$J$201,'Spend Log'!$B$2:$B$201,A51,'Spend Log'!$H$2:$H$201,"Commitment",'Spend Log'!$K$2:$K$201,"Open")),"")</f>
        <v/>
      </c>
      <c r="U51" s="50" t="n"/>
      <c r="V51" s="38">
        <f>IFERROR(IF(A51="","",S51+T51+U51),"")</f>
        <v/>
      </c>
      <c r="W51" s="38">
        <f>IFERROR(IF(A51="","",R51-V51),"")</f>
        <v/>
      </c>
      <c r="X51" s="39">
        <f>IFERROR(IF(A51="","",(S51+T51)/R51),"")</f>
        <v/>
      </c>
      <c r="Y51" s="40">
        <f>IFERROR(IF(A51="","",IF(J51="Canceled","Canceled",IF(N51&lt;&gt;"","Complete",IF(J51="On Hold","On Hold",IF(AND(M51&lt;TODAY(),M51&lt;&gt;""),"Past Due",IF(AND(L51&lt;&gt;"",L51&lt;=TODAY()),"In Progress","Not Started")))))),"")</f>
        <v/>
      </c>
      <c r="Z51" s="40">
        <f>IFERROR(IF(A51="","",IF(Q51&gt;=Dashboard!$K$4,"Meets Internal Threshold","Below Internal Threshold")),"")</f>
        <v/>
      </c>
      <c r="AA51" s="40">
        <f>IFERROR(IF(A51="","",IF(OR(W51&lt;0,X51&gt;=Dashboard!$K$6,Y51="Past Due",AND(Q51&gt;=Dashboard!$K$5,J51="Pending"),AND(Y51="Not Started",M51&lt;&gt;"",M51-TODAY()&lt;=Dashboard!$K$9,M51&gt;=TODAY())),"Review","OK")),"")</f>
        <v/>
      </c>
      <c r="AB51" s="41">
        <f>IFERROR(IF(A51="","",IF(W51&lt;0,"Forecast exceeds approved budget",IF(Y51="Past Due","Target completion date has passed",IF(AND(Q51&gt;=Dashboard!$K$5,J51="Pending"),"High-value project is pending approval",IF(X51&gt;=Dashboard!$K$6,"Spending and commitments are near the approved budget",IF(AND(Y51="Not Started",M51&lt;&gt;"",M51-TODAY()&lt;=Dashboard!$K$9,M51&gt;=TODAY()),"Project has not started and the target date is approaching","")))))),"")</f>
        <v/>
      </c>
      <c r="AC51" s="48" t="n"/>
    </row>
    <row r="52" ht="32" customHeight="1">
      <c r="A52" s="42" t="n"/>
      <c r="B52" s="43" t="n"/>
      <c r="C52" s="42" t="n"/>
      <c r="D52" s="42" t="n"/>
      <c r="E52" s="43" t="n"/>
      <c r="F52" s="43" t="n"/>
      <c r="G52" s="42" t="n"/>
      <c r="H52" s="42" t="n"/>
      <c r="I52" s="42" t="n"/>
      <c r="J52" s="42" t="n"/>
      <c r="K52" s="44" t="n"/>
      <c r="L52" s="44" t="n"/>
      <c r="M52" s="44" t="n"/>
      <c r="N52" s="44" t="n"/>
      <c r="O52" s="45" t="n"/>
      <c r="P52" s="46" t="n">
        <v>0.1</v>
      </c>
      <c r="Q52" s="38">
        <f>IFERROR(IF(A52="","",O52*(1+P52)),"")</f>
        <v/>
      </c>
      <c r="R52" s="45" t="n"/>
      <c r="S52" s="38">
        <f>IFERROR(IF(A52="","",SUMIFS('Spend Log'!$J$2:$J$201,'Spend Log'!$B$2:$B$201,A52,'Spend Log'!$H$2:$H$201,"Actual")),"")</f>
        <v/>
      </c>
      <c r="T52" s="38">
        <f>IFERROR(IF(A52="","",SUMIFS('Spend Log'!$J$2:$J$201,'Spend Log'!$B$2:$B$201,A52,'Spend Log'!$H$2:$H$201,"Commitment",'Spend Log'!$K$2:$K$201,"Open")),"")</f>
        <v/>
      </c>
      <c r="U52" s="45" t="n"/>
      <c r="V52" s="38">
        <f>IFERROR(IF(A52="","",S52+T52+U52),"")</f>
        <v/>
      </c>
      <c r="W52" s="38">
        <f>IFERROR(IF(A52="","",R52-V52),"")</f>
        <v/>
      </c>
      <c r="X52" s="39">
        <f>IFERROR(IF(A52="","",(S52+T52)/R52),"")</f>
        <v/>
      </c>
      <c r="Y52" s="40">
        <f>IFERROR(IF(A52="","",IF(J52="Canceled","Canceled",IF(N52&lt;&gt;"","Complete",IF(J52="On Hold","On Hold",IF(AND(M52&lt;TODAY(),M52&lt;&gt;""),"Past Due",IF(AND(L52&lt;&gt;"",L52&lt;=TODAY()),"In Progress","Not Started")))))),"")</f>
        <v/>
      </c>
      <c r="Z52" s="40">
        <f>IFERROR(IF(A52="","",IF(Q52&gt;=Dashboard!$K$4,"Meets Internal Threshold","Below Internal Threshold")),"")</f>
        <v/>
      </c>
      <c r="AA52" s="40">
        <f>IFERROR(IF(A52="","",IF(OR(W52&lt;0,X52&gt;=Dashboard!$K$6,Y52="Past Due",AND(Q52&gt;=Dashboard!$K$5,J52="Pending"),AND(Y52="Not Started",M52&lt;&gt;"",M52-TODAY()&lt;=Dashboard!$K$9,M52&gt;=TODAY())),"Review","OK")),"")</f>
        <v/>
      </c>
      <c r="AB52" s="41">
        <f>IFERROR(IF(A52="","",IF(W52&lt;0,"Forecast exceeds approved budget",IF(Y52="Past Due","Target completion date has passed",IF(AND(Q52&gt;=Dashboard!$K$5,J52="Pending"),"High-value project is pending approval",IF(X52&gt;=Dashboard!$K$6,"Spending and commitments are near the approved budget",IF(AND(Y52="Not Started",M52&lt;&gt;"",M52-TODAY()&lt;=Dashboard!$K$9,M52&gt;=TODAY()),"Project has not started and the target date is approaching","")))))),"")</f>
        <v/>
      </c>
      <c r="AC52" s="43" t="n"/>
    </row>
    <row r="53" ht="32" customHeight="1">
      <c r="A53" s="47" t="n"/>
      <c r="B53" s="48" t="n"/>
      <c r="C53" s="47" t="n"/>
      <c r="D53" s="47" t="n"/>
      <c r="E53" s="48" t="n"/>
      <c r="F53" s="48" t="n"/>
      <c r="G53" s="47" t="n"/>
      <c r="H53" s="47" t="n"/>
      <c r="I53" s="47" t="n"/>
      <c r="J53" s="47" t="n"/>
      <c r="K53" s="49" t="n"/>
      <c r="L53" s="49" t="n"/>
      <c r="M53" s="49" t="n"/>
      <c r="N53" s="49" t="n"/>
      <c r="O53" s="50" t="n"/>
      <c r="P53" s="51" t="n">
        <v>0.1</v>
      </c>
      <c r="Q53" s="38">
        <f>IFERROR(IF(A53="","",O53*(1+P53)),"")</f>
        <v/>
      </c>
      <c r="R53" s="50" t="n"/>
      <c r="S53" s="38">
        <f>IFERROR(IF(A53="","",SUMIFS('Spend Log'!$J$2:$J$201,'Spend Log'!$B$2:$B$201,A53,'Spend Log'!$H$2:$H$201,"Actual")),"")</f>
        <v/>
      </c>
      <c r="T53" s="38">
        <f>IFERROR(IF(A53="","",SUMIFS('Spend Log'!$J$2:$J$201,'Spend Log'!$B$2:$B$201,A53,'Spend Log'!$H$2:$H$201,"Commitment",'Spend Log'!$K$2:$K$201,"Open")),"")</f>
        <v/>
      </c>
      <c r="U53" s="50" t="n"/>
      <c r="V53" s="38">
        <f>IFERROR(IF(A53="","",S53+T53+U53),"")</f>
        <v/>
      </c>
      <c r="W53" s="38">
        <f>IFERROR(IF(A53="","",R53-V53),"")</f>
        <v/>
      </c>
      <c r="X53" s="39">
        <f>IFERROR(IF(A53="","",(S53+T53)/R53),"")</f>
        <v/>
      </c>
      <c r="Y53" s="40">
        <f>IFERROR(IF(A53="","",IF(J53="Canceled","Canceled",IF(N53&lt;&gt;"","Complete",IF(J53="On Hold","On Hold",IF(AND(M53&lt;TODAY(),M53&lt;&gt;""),"Past Due",IF(AND(L53&lt;&gt;"",L53&lt;=TODAY()),"In Progress","Not Started")))))),"")</f>
        <v/>
      </c>
      <c r="Z53" s="40">
        <f>IFERROR(IF(A53="","",IF(Q53&gt;=Dashboard!$K$4,"Meets Internal Threshold","Below Internal Threshold")),"")</f>
        <v/>
      </c>
      <c r="AA53" s="40">
        <f>IFERROR(IF(A53="","",IF(OR(W53&lt;0,X53&gt;=Dashboard!$K$6,Y53="Past Due",AND(Q53&gt;=Dashboard!$K$5,J53="Pending"),AND(Y53="Not Started",M53&lt;&gt;"",M53-TODAY()&lt;=Dashboard!$K$9,M53&gt;=TODAY())),"Review","OK")),"")</f>
        <v/>
      </c>
      <c r="AB53" s="41">
        <f>IFERROR(IF(A53="","",IF(W53&lt;0,"Forecast exceeds approved budget",IF(Y53="Past Due","Target completion date has passed",IF(AND(Q53&gt;=Dashboard!$K$5,J53="Pending"),"High-value project is pending approval",IF(X53&gt;=Dashboard!$K$6,"Spending and commitments are near the approved budget",IF(AND(Y53="Not Started",M53&lt;&gt;"",M53-TODAY()&lt;=Dashboard!$K$9,M53&gt;=TODAY()),"Project has not started and the target date is approaching","")))))),"")</f>
        <v/>
      </c>
      <c r="AC53" s="48" t="n"/>
    </row>
    <row r="54" ht="32" customHeight="1">
      <c r="A54" s="42" t="n"/>
      <c r="B54" s="43" t="n"/>
      <c r="C54" s="42" t="n"/>
      <c r="D54" s="42" t="n"/>
      <c r="E54" s="43" t="n"/>
      <c r="F54" s="43" t="n"/>
      <c r="G54" s="42" t="n"/>
      <c r="H54" s="42" t="n"/>
      <c r="I54" s="42" t="n"/>
      <c r="J54" s="42" t="n"/>
      <c r="K54" s="44" t="n"/>
      <c r="L54" s="44" t="n"/>
      <c r="M54" s="44" t="n"/>
      <c r="N54" s="44" t="n"/>
      <c r="O54" s="45" t="n"/>
      <c r="P54" s="46" t="n">
        <v>0.1</v>
      </c>
      <c r="Q54" s="38">
        <f>IFERROR(IF(A54="","",O54*(1+P54)),"")</f>
        <v/>
      </c>
      <c r="R54" s="45" t="n"/>
      <c r="S54" s="38">
        <f>IFERROR(IF(A54="","",SUMIFS('Spend Log'!$J$2:$J$201,'Spend Log'!$B$2:$B$201,A54,'Spend Log'!$H$2:$H$201,"Actual")),"")</f>
        <v/>
      </c>
      <c r="T54" s="38">
        <f>IFERROR(IF(A54="","",SUMIFS('Spend Log'!$J$2:$J$201,'Spend Log'!$B$2:$B$201,A54,'Spend Log'!$H$2:$H$201,"Commitment",'Spend Log'!$K$2:$K$201,"Open")),"")</f>
        <v/>
      </c>
      <c r="U54" s="45" t="n"/>
      <c r="V54" s="38">
        <f>IFERROR(IF(A54="","",S54+T54+U54),"")</f>
        <v/>
      </c>
      <c r="W54" s="38">
        <f>IFERROR(IF(A54="","",R54-V54),"")</f>
        <v/>
      </c>
      <c r="X54" s="39">
        <f>IFERROR(IF(A54="","",(S54+T54)/R54),"")</f>
        <v/>
      </c>
      <c r="Y54" s="40">
        <f>IFERROR(IF(A54="","",IF(J54="Canceled","Canceled",IF(N54&lt;&gt;"","Complete",IF(J54="On Hold","On Hold",IF(AND(M54&lt;TODAY(),M54&lt;&gt;""),"Past Due",IF(AND(L54&lt;&gt;"",L54&lt;=TODAY()),"In Progress","Not Started")))))),"")</f>
        <v/>
      </c>
      <c r="Z54" s="40">
        <f>IFERROR(IF(A54="","",IF(Q54&gt;=Dashboard!$K$4,"Meets Internal Threshold","Below Internal Threshold")),"")</f>
        <v/>
      </c>
      <c r="AA54" s="40">
        <f>IFERROR(IF(A54="","",IF(OR(W54&lt;0,X54&gt;=Dashboard!$K$6,Y54="Past Due",AND(Q54&gt;=Dashboard!$K$5,J54="Pending"),AND(Y54="Not Started",M54&lt;&gt;"",M54-TODAY()&lt;=Dashboard!$K$9,M54&gt;=TODAY())),"Review","OK")),"")</f>
        <v/>
      </c>
      <c r="AB54" s="41">
        <f>IFERROR(IF(A54="","",IF(W54&lt;0,"Forecast exceeds approved budget",IF(Y54="Past Due","Target completion date has passed",IF(AND(Q54&gt;=Dashboard!$K$5,J54="Pending"),"High-value project is pending approval",IF(X54&gt;=Dashboard!$K$6,"Spending and commitments are near the approved budget",IF(AND(Y54="Not Started",M54&lt;&gt;"",M54-TODAY()&lt;=Dashboard!$K$9,M54&gt;=TODAY()),"Project has not started and the target date is approaching","")))))),"")</f>
        <v/>
      </c>
      <c r="AC54" s="43" t="n"/>
    </row>
    <row r="55" ht="32" customHeight="1">
      <c r="A55" s="47" t="n"/>
      <c r="B55" s="48" t="n"/>
      <c r="C55" s="47" t="n"/>
      <c r="D55" s="47" t="n"/>
      <c r="E55" s="48" t="n"/>
      <c r="F55" s="48" t="n"/>
      <c r="G55" s="47" t="n"/>
      <c r="H55" s="47" t="n"/>
      <c r="I55" s="47" t="n"/>
      <c r="J55" s="47" t="n"/>
      <c r="K55" s="49" t="n"/>
      <c r="L55" s="49" t="n"/>
      <c r="M55" s="49" t="n"/>
      <c r="N55" s="49" t="n"/>
      <c r="O55" s="50" t="n"/>
      <c r="P55" s="51" t="n">
        <v>0.1</v>
      </c>
      <c r="Q55" s="38">
        <f>IFERROR(IF(A55="","",O55*(1+P55)),"")</f>
        <v/>
      </c>
      <c r="R55" s="50" t="n"/>
      <c r="S55" s="38">
        <f>IFERROR(IF(A55="","",SUMIFS('Spend Log'!$J$2:$J$201,'Spend Log'!$B$2:$B$201,A55,'Spend Log'!$H$2:$H$201,"Actual")),"")</f>
        <v/>
      </c>
      <c r="T55" s="38">
        <f>IFERROR(IF(A55="","",SUMIFS('Spend Log'!$J$2:$J$201,'Spend Log'!$B$2:$B$201,A55,'Spend Log'!$H$2:$H$201,"Commitment",'Spend Log'!$K$2:$K$201,"Open")),"")</f>
        <v/>
      </c>
      <c r="U55" s="50" t="n"/>
      <c r="V55" s="38">
        <f>IFERROR(IF(A55="","",S55+T55+U55),"")</f>
        <v/>
      </c>
      <c r="W55" s="38">
        <f>IFERROR(IF(A55="","",R55-V55),"")</f>
        <v/>
      </c>
      <c r="X55" s="39">
        <f>IFERROR(IF(A55="","",(S55+T55)/R55),"")</f>
        <v/>
      </c>
      <c r="Y55" s="40">
        <f>IFERROR(IF(A55="","",IF(J55="Canceled","Canceled",IF(N55&lt;&gt;"","Complete",IF(J55="On Hold","On Hold",IF(AND(M55&lt;TODAY(),M55&lt;&gt;""),"Past Due",IF(AND(L55&lt;&gt;"",L55&lt;=TODAY()),"In Progress","Not Started")))))),"")</f>
        <v/>
      </c>
      <c r="Z55" s="40">
        <f>IFERROR(IF(A55="","",IF(Q55&gt;=Dashboard!$K$4,"Meets Internal Threshold","Below Internal Threshold")),"")</f>
        <v/>
      </c>
      <c r="AA55" s="40">
        <f>IFERROR(IF(A55="","",IF(OR(W55&lt;0,X55&gt;=Dashboard!$K$6,Y55="Past Due",AND(Q55&gt;=Dashboard!$K$5,J55="Pending"),AND(Y55="Not Started",M55&lt;&gt;"",M55-TODAY()&lt;=Dashboard!$K$9,M55&gt;=TODAY())),"Review","OK")),"")</f>
        <v/>
      </c>
      <c r="AB55" s="41">
        <f>IFERROR(IF(A55="","",IF(W55&lt;0,"Forecast exceeds approved budget",IF(Y55="Past Due","Target completion date has passed",IF(AND(Q55&gt;=Dashboard!$K$5,J55="Pending"),"High-value project is pending approval",IF(X55&gt;=Dashboard!$K$6,"Spending and commitments are near the approved budget",IF(AND(Y55="Not Started",M55&lt;&gt;"",M55-TODAY()&lt;=Dashboard!$K$9,M55&gt;=TODAY()),"Project has not started and the target date is approaching","")))))),"")</f>
        <v/>
      </c>
      <c r="AC55" s="48" t="n"/>
    </row>
    <row r="56" ht="32" customHeight="1">
      <c r="A56" s="42" t="n"/>
      <c r="B56" s="43" t="n"/>
      <c r="C56" s="42" t="n"/>
      <c r="D56" s="42" t="n"/>
      <c r="E56" s="43" t="n"/>
      <c r="F56" s="43" t="n"/>
      <c r="G56" s="42" t="n"/>
      <c r="H56" s="42" t="n"/>
      <c r="I56" s="42" t="n"/>
      <c r="J56" s="42" t="n"/>
      <c r="K56" s="44" t="n"/>
      <c r="L56" s="44" t="n"/>
      <c r="M56" s="44" t="n"/>
      <c r="N56" s="44" t="n"/>
      <c r="O56" s="45" t="n"/>
      <c r="P56" s="46" t="n">
        <v>0.1</v>
      </c>
      <c r="Q56" s="38">
        <f>IFERROR(IF(A56="","",O56*(1+P56)),"")</f>
        <v/>
      </c>
      <c r="R56" s="45" t="n"/>
      <c r="S56" s="38">
        <f>IFERROR(IF(A56="","",SUMIFS('Spend Log'!$J$2:$J$201,'Spend Log'!$B$2:$B$201,A56,'Spend Log'!$H$2:$H$201,"Actual")),"")</f>
        <v/>
      </c>
      <c r="T56" s="38">
        <f>IFERROR(IF(A56="","",SUMIFS('Spend Log'!$J$2:$J$201,'Spend Log'!$B$2:$B$201,A56,'Spend Log'!$H$2:$H$201,"Commitment",'Spend Log'!$K$2:$K$201,"Open")),"")</f>
        <v/>
      </c>
      <c r="U56" s="45" t="n"/>
      <c r="V56" s="38">
        <f>IFERROR(IF(A56="","",S56+T56+U56),"")</f>
        <v/>
      </c>
      <c r="W56" s="38">
        <f>IFERROR(IF(A56="","",R56-V56),"")</f>
        <v/>
      </c>
      <c r="X56" s="39">
        <f>IFERROR(IF(A56="","",(S56+T56)/R56),"")</f>
        <v/>
      </c>
      <c r="Y56" s="40">
        <f>IFERROR(IF(A56="","",IF(J56="Canceled","Canceled",IF(N56&lt;&gt;"","Complete",IF(J56="On Hold","On Hold",IF(AND(M56&lt;TODAY(),M56&lt;&gt;""),"Past Due",IF(AND(L56&lt;&gt;"",L56&lt;=TODAY()),"In Progress","Not Started")))))),"")</f>
        <v/>
      </c>
      <c r="Z56" s="40">
        <f>IFERROR(IF(A56="","",IF(Q56&gt;=Dashboard!$K$4,"Meets Internal Threshold","Below Internal Threshold")),"")</f>
        <v/>
      </c>
      <c r="AA56" s="40">
        <f>IFERROR(IF(A56="","",IF(OR(W56&lt;0,X56&gt;=Dashboard!$K$6,Y56="Past Due",AND(Q56&gt;=Dashboard!$K$5,J56="Pending"),AND(Y56="Not Started",M56&lt;&gt;"",M56-TODAY()&lt;=Dashboard!$K$9,M56&gt;=TODAY())),"Review","OK")),"")</f>
        <v/>
      </c>
      <c r="AB56" s="41">
        <f>IFERROR(IF(A56="","",IF(W56&lt;0,"Forecast exceeds approved budget",IF(Y56="Past Due","Target completion date has passed",IF(AND(Q56&gt;=Dashboard!$K$5,J56="Pending"),"High-value project is pending approval",IF(X56&gt;=Dashboard!$K$6,"Spending and commitments are near the approved budget",IF(AND(Y56="Not Started",M56&lt;&gt;"",M56-TODAY()&lt;=Dashboard!$K$9,M56&gt;=TODAY()),"Project has not started and the target date is approaching","")))))),"")</f>
        <v/>
      </c>
      <c r="AC56" s="43" t="n"/>
    </row>
    <row r="57" ht="32" customHeight="1">
      <c r="A57" s="47" t="n"/>
      <c r="B57" s="48" t="n"/>
      <c r="C57" s="47" t="n"/>
      <c r="D57" s="47" t="n"/>
      <c r="E57" s="48" t="n"/>
      <c r="F57" s="48" t="n"/>
      <c r="G57" s="47" t="n"/>
      <c r="H57" s="47" t="n"/>
      <c r="I57" s="47" t="n"/>
      <c r="J57" s="47" t="n"/>
      <c r="K57" s="49" t="n"/>
      <c r="L57" s="49" t="n"/>
      <c r="M57" s="49" t="n"/>
      <c r="N57" s="49" t="n"/>
      <c r="O57" s="50" t="n"/>
      <c r="P57" s="51" t="n">
        <v>0.1</v>
      </c>
      <c r="Q57" s="38">
        <f>IFERROR(IF(A57="","",O57*(1+P57)),"")</f>
        <v/>
      </c>
      <c r="R57" s="50" t="n"/>
      <c r="S57" s="38">
        <f>IFERROR(IF(A57="","",SUMIFS('Spend Log'!$J$2:$J$201,'Spend Log'!$B$2:$B$201,A57,'Spend Log'!$H$2:$H$201,"Actual")),"")</f>
        <v/>
      </c>
      <c r="T57" s="38">
        <f>IFERROR(IF(A57="","",SUMIFS('Spend Log'!$J$2:$J$201,'Spend Log'!$B$2:$B$201,A57,'Spend Log'!$H$2:$H$201,"Commitment",'Spend Log'!$K$2:$K$201,"Open")),"")</f>
        <v/>
      </c>
      <c r="U57" s="50" t="n"/>
      <c r="V57" s="38">
        <f>IFERROR(IF(A57="","",S57+T57+U57),"")</f>
        <v/>
      </c>
      <c r="W57" s="38">
        <f>IFERROR(IF(A57="","",R57-V57),"")</f>
        <v/>
      </c>
      <c r="X57" s="39">
        <f>IFERROR(IF(A57="","",(S57+T57)/R57),"")</f>
        <v/>
      </c>
      <c r="Y57" s="40">
        <f>IFERROR(IF(A57="","",IF(J57="Canceled","Canceled",IF(N57&lt;&gt;"","Complete",IF(J57="On Hold","On Hold",IF(AND(M57&lt;TODAY(),M57&lt;&gt;""),"Past Due",IF(AND(L57&lt;&gt;"",L57&lt;=TODAY()),"In Progress","Not Started")))))),"")</f>
        <v/>
      </c>
      <c r="Z57" s="40">
        <f>IFERROR(IF(A57="","",IF(Q57&gt;=Dashboard!$K$4,"Meets Internal Threshold","Below Internal Threshold")),"")</f>
        <v/>
      </c>
      <c r="AA57" s="40">
        <f>IFERROR(IF(A57="","",IF(OR(W57&lt;0,X57&gt;=Dashboard!$K$6,Y57="Past Due",AND(Q57&gt;=Dashboard!$K$5,J57="Pending"),AND(Y57="Not Started",M57&lt;&gt;"",M57-TODAY()&lt;=Dashboard!$K$9,M57&gt;=TODAY())),"Review","OK")),"")</f>
        <v/>
      </c>
      <c r="AB57" s="41">
        <f>IFERROR(IF(A57="","",IF(W57&lt;0,"Forecast exceeds approved budget",IF(Y57="Past Due","Target completion date has passed",IF(AND(Q57&gt;=Dashboard!$K$5,J57="Pending"),"High-value project is pending approval",IF(X57&gt;=Dashboard!$K$6,"Spending and commitments are near the approved budget",IF(AND(Y57="Not Started",M57&lt;&gt;"",M57-TODAY()&lt;=Dashboard!$K$9,M57&gt;=TODAY()),"Project has not started and the target date is approaching","")))))),"")</f>
        <v/>
      </c>
      <c r="AC57" s="48" t="n"/>
    </row>
    <row r="58" ht="32" customHeight="1">
      <c r="A58" s="42" t="n"/>
      <c r="B58" s="43" t="n"/>
      <c r="C58" s="42" t="n"/>
      <c r="D58" s="42" t="n"/>
      <c r="E58" s="43" t="n"/>
      <c r="F58" s="43" t="n"/>
      <c r="G58" s="42" t="n"/>
      <c r="H58" s="42" t="n"/>
      <c r="I58" s="42" t="n"/>
      <c r="J58" s="42" t="n"/>
      <c r="K58" s="44" t="n"/>
      <c r="L58" s="44" t="n"/>
      <c r="M58" s="44" t="n"/>
      <c r="N58" s="44" t="n"/>
      <c r="O58" s="45" t="n"/>
      <c r="P58" s="46" t="n">
        <v>0.1</v>
      </c>
      <c r="Q58" s="38">
        <f>IFERROR(IF(A58="","",O58*(1+P58)),"")</f>
        <v/>
      </c>
      <c r="R58" s="45" t="n"/>
      <c r="S58" s="38">
        <f>IFERROR(IF(A58="","",SUMIFS('Spend Log'!$J$2:$J$201,'Spend Log'!$B$2:$B$201,A58,'Spend Log'!$H$2:$H$201,"Actual")),"")</f>
        <v/>
      </c>
      <c r="T58" s="38">
        <f>IFERROR(IF(A58="","",SUMIFS('Spend Log'!$J$2:$J$201,'Spend Log'!$B$2:$B$201,A58,'Spend Log'!$H$2:$H$201,"Commitment",'Spend Log'!$K$2:$K$201,"Open")),"")</f>
        <v/>
      </c>
      <c r="U58" s="45" t="n"/>
      <c r="V58" s="38">
        <f>IFERROR(IF(A58="","",S58+T58+U58),"")</f>
        <v/>
      </c>
      <c r="W58" s="38">
        <f>IFERROR(IF(A58="","",R58-V58),"")</f>
        <v/>
      </c>
      <c r="X58" s="39">
        <f>IFERROR(IF(A58="","",(S58+T58)/R58),"")</f>
        <v/>
      </c>
      <c r="Y58" s="40">
        <f>IFERROR(IF(A58="","",IF(J58="Canceled","Canceled",IF(N58&lt;&gt;"","Complete",IF(J58="On Hold","On Hold",IF(AND(M58&lt;TODAY(),M58&lt;&gt;""),"Past Due",IF(AND(L58&lt;&gt;"",L58&lt;=TODAY()),"In Progress","Not Started")))))),"")</f>
        <v/>
      </c>
      <c r="Z58" s="40">
        <f>IFERROR(IF(A58="","",IF(Q58&gt;=Dashboard!$K$4,"Meets Internal Threshold","Below Internal Threshold")),"")</f>
        <v/>
      </c>
      <c r="AA58" s="40">
        <f>IFERROR(IF(A58="","",IF(OR(W58&lt;0,X58&gt;=Dashboard!$K$6,Y58="Past Due",AND(Q58&gt;=Dashboard!$K$5,J58="Pending"),AND(Y58="Not Started",M58&lt;&gt;"",M58-TODAY()&lt;=Dashboard!$K$9,M58&gt;=TODAY())),"Review","OK")),"")</f>
        <v/>
      </c>
      <c r="AB58" s="41">
        <f>IFERROR(IF(A58="","",IF(W58&lt;0,"Forecast exceeds approved budget",IF(Y58="Past Due","Target completion date has passed",IF(AND(Q58&gt;=Dashboard!$K$5,J58="Pending"),"High-value project is pending approval",IF(X58&gt;=Dashboard!$K$6,"Spending and commitments are near the approved budget",IF(AND(Y58="Not Started",M58&lt;&gt;"",M58-TODAY()&lt;=Dashboard!$K$9,M58&gt;=TODAY()),"Project has not started and the target date is approaching","")))))),"")</f>
        <v/>
      </c>
      <c r="AC58" s="43" t="n"/>
    </row>
    <row r="59" ht="32" customHeight="1">
      <c r="A59" s="47" t="n"/>
      <c r="B59" s="48" t="n"/>
      <c r="C59" s="47" t="n"/>
      <c r="D59" s="47" t="n"/>
      <c r="E59" s="48" t="n"/>
      <c r="F59" s="48" t="n"/>
      <c r="G59" s="47" t="n"/>
      <c r="H59" s="47" t="n"/>
      <c r="I59" s="47" t="n"/>
      <c r="J59" s="47" t="n"/>
      <c r="K59" s="49" t="n"/>
      <c r="L59" s="49" t="n"/>
      <c r="M59" s="49" t="n"/>
      <c r="N59" s="49" t="n"/>
      <c r="O59" s="50" t="n"/>
      <c r="P59" s="51" t="n">
        <v>0.1</v>
      </c>
      <c r="Q59" s="38">
        <f>IFERROR(IF(A59="","",O59*(1+P59)),"")</f>
        <v/>
      </c>
      <c r="R59" s="50" t="n"/>
      <c r="S59" s="38">
        <f>IFERROR(IF(A59="","",SUMIFS('Spend Log'!$J$2:$J$201,'Spend Log'!$B$2:$B$201,A59,'Spend Log'!$H$2:$H$201,"Actual")),"")</f>
        <v/>
      </c>
      <c r="T59" s="38">
        <f>IFERROR(IF(A59="","",SUMIFS('Spend Log'!$J$2:$J$201,'Spend Log'!$B$2:$B$201,A59,'Spend Log'!$H$2:$H$201,"Commitment",'Spend Log'!$K$2:$K$201,"Open")),"")</f>
        <v/>
      </c>
      <c r="U59" s="50" t="n"/>
      <c r="V59" s="38">
        <f>IFERROR(IF(A59="","",S59+T59+U59),"")</f>
        <v/>
      </c>
      <c r="W59" s="38">
        <f>IFERROR(IF(A59="","",R59-V59),"")</f>
        <v/>
      </c>
      <c r="X59" s="39">
        <f>IFERROR(IF(A59="","",(S59+T59)/R59),"")</f>
        <v/>
      </c>
      <c r="Y59" s="40">
        <f>IFERROR(IF(A59="","",IF(J59="Canceled","Canceled",IF(N59&lt;&gt;"","Complete",IF(J59="On Hold","On Hold",IF(AND(M59&lt;TODAY(),M59&lt;&gt;""),"Past Due",IF(AND(L59&lt;&gt;"",L59&lt;=TODAY()),"In Progress","Not Started")))))),"")</f>
        <v/>
      </c>
      <c r="Z59" s="40">
        <f>IFERROR(IF(A59="","",IF(Q59&gt;=Dashboard!$K$4,"Meets Internal Threshold","Below Internal Threshold")),"")</f>
        <v/>
      </c>
      <c r="AA59" s="40">
        <f>IFERROR(IF(A59="","",IF(OR(W59&lt;0,X59&gt;=Dashboard!$K$6,Y59="Past Due",AND(Q59&gt;=Dashboard!$K$5,J59="Pending"),AND(Y59="Not Started",M59&lt;&gt;"",M59-TODAY()&lt;=Dashboard!$K$9,M59&gt;=TODAY())),"Review","OK")),"")</f>
        <v/>
      </c>
      <c r="AB59" s="41">
        <f>IFERROR(IF(A59="","",IF(W59&lt;0,"Forecast exceeds approved budget",IF(Y59="Past Due","Target completion date has passed",IF(AND(Q59&gt;=Dashboard!$K$5,J59="Pending"),"High-value project is pending approval",IF(X59&gt;=Dashboard!$K$6,"Spending and commitments are near the approved budget",IF(AND(Y59="Not Started",M59&lt;&gt;"",M59-TODAY()&lt;=Dashboard!$K$9,M59&gt;=TODAY()),"Project has not started and the target date is approaching","")))))),"")</f>
        <v/>
      </c>
      <c r="AC59" s="48" t="n"/>
    </row>
    <row r="60" ht="32" customHeight="1">
      <c r="A60" s="42" t="n"/>
      <c r="B60" s="43" t="n"/>
      <c r="C60" s="42" t="n"/>
      <c r="D60" s="42" t="n"/>
      <c r="E60" s="43" t="n"/>
      <c r="F60" s="43" t="n"/>
      <c r="G60" s="42" t="n"/>
      <c r="H60" s="42" t="n"/>
      <c r="I60" s="42" t="n"/>
      <c r="J60" s="42" t="n"/>
      <c r="K60" s="44" t="n"/>
      <c r="L60" s="44" t="n"/>
      <c r="M60" s="44" t="n"/>
      <c r="N60" s="44" t="n"/>
      <c r="O60" s="45" t="n"/>
      <c r="P60" s="46" t="n">
        <v>0.1</v>
      </c>
      <c r="Q60" s="38">
        <f>IFERROR(IF(A60="","",O60*(1+P60)),"")</f>
        <v/>
      </c>
      <c r="R60" s="45" t="n"/>
      <c r="S60" s="38">
        <f>IFERROR(IF(A60="","",SUMIFS('Spend Log'!$J$2:$J$201,'Spend Log'!$B$2:$B$201,A60,'Spend Log'!$H$2:$H$201,"Actual")),"")</f>
        <v/>
      </c>
      <c r="T60" s="38">
        <f>IFERROR(IF(A60="","",SUMIFS('Spend Log'!$J$2:$J$201,'Spend Log'!$B$2:$B$201,A60,'Spend Log'!$H$2:$H$201,"Commitment",'Spend Log'!$K$2:$K$201,"Open")),"")</f>
        <v/>
      </c>
      <c r="U60" s="45" t="n"/>
      <c r="V60" s="38">
        <f>IFERROR(IF(A60="","",S60+T60+U60),"")</f>
        <v/>
      </c>
      <c r="W60" s="38">
        <f>IFERROR(IF(A60="","",R60-V60),"")</f>
        <v/>
      </c>
      <c r="X60" s="39">
        <f>IFERROR(IF(A60="","",(S60+T60)/R60),"")</f>
        <v/>
      </c>
      <c r="Y60" s="40">
        <f>IFERROR(IF(A60="","",IF(J60="Canceled","Canceled",IF(N60&lt;&gt;"","Complete",IF(J60="On Hold","On Hold",IF(AND(M60&lt;TODAY(),M60&lt;&gt;""),"Past Due",IF(AND(L60&lt;&gt;"",L60&lt;=TODAY()),"In Progress","Not Started")))))),"")</f>
        <v/>
      </c>
      <c r="Z60" s="40">
        <f>IFERROR(IF(A60="","",IF(Q60&gt;=Dashboard!$K$4,"Meets Internal Threshold","Below Internal Threshold")),"")</f>
        <v/>
      </c>
      <c r="AA60" s="40">
        <f>IFERROR(IF(A60="","",IF(OR(W60&lt;0,X60&gt;=Dashboard!$K$6,Y60="Past Due",AND(Q60&gt;=Dashboard!$K$5,J60="Pending"),AND(Y60="Not Started",M60&lt;&gt;"",M60-TODAY()&lt;=Dashboard!$K$9,M60&gt;=TODAY())),"Review","OK")),"")</f>
        <v/>
      </c>
      <c r="AB60" s="41">
        <f>IFERROR(IF(A60="","",IF(W60&lt;0,"Forecast exceeds approved budget",IF(Y60="Past Due","Target completion date has passed",IF(AND(Q60&gt;=Dashboard!$K$5,J60="Pending"),"High-value project is pending approval",IF(X60&gt;=Dashboard!$K$6,"Spending and commitments are near the approved budget",IF(AND(Y60="Not Started",M60&lt;&gt;"",M60-TODAY()&lt;=Dashboard!$K$9,M60&gt;=TODAY()),"Project has not started and the target date is approaching","")))))),"")</f>
        <v/>
      </c>
      <c r="AC60" s="43" t="n"/>
    </row>
    <row r="61" ht="32" customHeight="1">
      <c r="A61" s="47" t="n"/>
      <c r="B61" s="48" t="n"/>
      <c r="C61" s="47" t="n"/>
      <c r="D61" s="47" t="n"/>
      <c r="E61" s="48" t="n"/>
      <c r="F61" s="48" t="n"/>
      <c r="G61" s="47" t="n"/>
      <c r="H61" s="47" t="n"/>
      <c r="I61" s="47" t="n"/>
      <c r="J61" s="47" t="n"/>
      <c r="K61" s="49" t="n"/>
      <c r="L61" s="49" t="n"/>
      <c r="M61" s="49" t="n"/>
      <c r="N61" s="49" t="n"/>
      <c r="O61" s="50" t="n"/>
      <c r="P61" s="51" t="n">
        <v>0.1</v>
      </c>
      <c r="Q61" s="38">
        <f>IFERROR(IF(A61="","",O61*(1+P61)),"")</f>
        <v/>
      </c>
      <c r="R61" s="50" t="n"/>
      <c r="S61" s="38">
        <f>IFERROR(IF(A61="","",SUMIFS('Spend Log'!$J$2:$J$201,'Spend Log'!$B$2:$B$201,A61,'Spend Log'!$H$2:$H$201,"Actual")),"")</f>
        <v/>
      </c>
      <c r="T61" s="38">
        <f>IFERROR(IF(A61="","",SUMIFS('Spend Log'!$J$2:$J$201,'Spend Log'!$B$2:$B$201,A61,'Spend Log'!$H$2:$H$201,"Commitment",'Spend Log'!$K$2:$K$201,"Open")),"")</f>
        <v/>
      </c>
      <c r="U61" s="50" t="n"/>
      <c r="V61" s="38">
        <f>IFERROR(IF(A61="","",S61+T61+U61),"")</f>
        <v/>
      </c>
      <c r="W61" s="38">
        <f>IFERROR(IF(A61="","",R61-V61),"")</f>
        <v/>
      </c>
      <c r="X61" s="39">
        <f>IFERROR(IF(A61="","",(S61+T61)/R61),"")</f>
        <v/>
      </c>
      <c r="Y61" s="40">
        <f>IFERROR(IF(A61="","",IF(J61="Canceled","Canceled",IF(N61&lt;&gt;"","Complete",IF(J61="On Hold","On Hold",IF(AND(M61&lt;TODAY(),M61&lt;&gt;""),"Past Due",IF(AND(L61&lt;&gt;"",L61&lt;=TODAY()),"In Progress","Not Started")))))),"")</f>
        <v/>
      </c>
      <c r="Z61" s="40">
        <f>IFERROR(IF(A61="","",IF(Q61&gt;=Dashboard!$K$4,"Meets Internal Threshold","Below Internal Threshold")),"")</f>
        <v/>
      </c>
      <c r="AA61" s="40">
        <f>IFERROR(IF(A61="","",IF(OR(W61&lt;0,X61&gt;=Dashboard!$K$6,Y61="Past Due",AND(Q61&gt;=Dashboard!$K$5,J61="Pending"),AND(Y61="Not Started",M61&lt;&gt;"",M61-TODAY()&lt;=Dashboard!$K$9,M61&gt;=TODAY())),"Review","OK")),"")</f>
        <v/>
      </c>
      <c r="AB61" s="41">
        <f>IFERROR(IF(A61="","",IF(W61&lt;0,"Forecast exceeds approved budget",IF(Y61="Past Due","Target completion date has passed",IF(AND(Q61&gt;=Dashboard!$K$5,J61="Pending"),"High-value project is pending approval",IF(X61&gt;=Dashboard!$K$6,"Spending and commitments are near the approved budget",IF(AND(Y61="Not Started",M61&lt;&gt;"",M61-TODAY()&lt;=Dashboard!$K$9,M61&gt;=TODAY()),"Project has not started and the target date is approaching","")))))),"")</f>
        <v/>
      </c>
      <c r="AC61" s="48" t="n"/>
    </row>
    <row r="62" ht="32" customHeight="1">
      <c r="A62" s="42" t="n"/>
      <c r="B62" s="43" t="n"/>
      <c r="C62" s="42" t="n"/>
      <c r="D62" s="42" t="n"/>
      <c r="E62" s="43" t="n"/>
      <c r="F62" s="43" t="n"/>
      <c r="G62" s="42" t="n"/>
      <c r="H62" s="42" t="n"/>
      <c r="I62" s="42" t="n"/>
      <c r="J62" s="42" t="n"/>
      <c r="K62" s="44" t="n"/>
      <c r="L62" s="44" t="n"/>
      <c r="M62" s="44" t="n"/>
      <c r="N62" s="44" t="n"/>
      <c r="O62" s="45" t="n"/>
      <c r="P62" s="46" t="n">
        <v>0.1</v>
      </c>
      <c r="Q62" s="38">
        <f>IFERROR(IF(A62="","",O62*(1+P62)),"")</f>
        <v/>
      </c>
      <c r="R62" s="45" t="n"/>
      <c r="S62" s="38">
        <f>IFERROR(IF(A62="","",SUMIFS('Spend Log'!$J$2:$J$201,'Spend Log'!$B$2:$B$201,A62,'Spend Log'!$H$2:$H$201,"Actual")),"")</f>
        <v/>
      </c>
      <c r="T62" s="38">
        <f>IFERROR(IF(A62="","",SUMIFS('Spend Log'!$J$2:$J$201,'Spend Log'!$B$2:$B$201,A62,'Spend Log'!$H$2:$H$201,"Commitment",'Spend Log'!$K$2:$K$201,"Open")),"")</f>
        <v/>
      </c>
      <c r="U62" s="45" t="n"/>
      <c r="V62" s="38">
        <f>IFERROR(IF(A62="","",S62+T62+U62),"")</f>
        <v/>
      </c>
      <c r="W62" s="38">
        <f>IFERROR(IF(A62="","",R62-V62),"")</f>
        <v/>
      </c>
      <c r="X62" s="39">
        <f>IFERROR(IF(A62="","",(S62+T62)/R62),"")</f>
        <v/>
      </c>
      <c r="Y62" s="40">
        <f>IFERROR(IF(A62="","",IF(J62="Canceled","Canceled",IF(N62&lt;&gt;"","Complete",IF(J62="On Hold","On Hold",IF(AND(M62&lt;TODAY(),M62&lt;&gt;""),"Past Due",IF(AND(L62&lt;&gt;"",L62&lt;=TODAY()),"In Progress","Not Started")))))),"")</f>
        <v/>
      </c>
      <c r="Z62" s="40">
        <f>IFERROR(IF(A62="","",IF(Q62&gt;=Dashboard!$K$4,"Meets Internal Threshold","Below Internal Threshold")),"")</f>
        <v/>
      </c>
      <c r="AA62" s="40">
        <f>IFERROR(IF(A62="","",IF(OR(W62&lt;0,X62&gt;=Dashboard!$K$6,Y62="Past Due",AND(Q62&gt;=Dashboard!$K$5,J62="Pending"),AND(Y62="Not Started",M62&lt;&gt;"",M62-TODAY()&lt;=Dashboard!$K$9,M62&gt;=TODAY())),"Review","OK")),"")</f>
        <v/>
      </c>
      <c r="AB62" s="41">
        <f>IFERROR(IF(A62="","",IF(W62&lt;0,"Forecast exceeds approved budget",IF(Y62="Past Due","Target completion date has passed",IF(AND(Q62&gt;=Dashboard!$K$5,J62="Pending"),"High-value project is pending approval",IF(X62&gt;=Dashboard!$K$6,"Spending and commitments are near the approved budget",IF(AND(Y62="Not Started",M62&lt;&gt;"",M62-TODAY()&lt;=Dashboard!$K$9,M62&gt;=TODAY()),"Project has not started and the target date is approaching","")))))),"")</f>
        <v/>
      </c>
      <c r="AC62" s="43" t="n"/>
    </row>
    <row r="63" ht="32" customHeight="1">
      <c r="A63" s="47" t="n"/>
      <c r="B63" s="48" t="n"/>
      <c r="C63" s="47" t="n"/>
      <c r="D63" s="47" t="n"/>
      <c r="E63" s="48" t="n"/>
      <c r="F63" s="48" t="n"/>
      <c r="G63" s="47" t="n"/>
      <c r="H63" s="47" t="n"/>
      <c r="I63" s="47" t="n"/>
      <c r="J63" s="47" t="n"/>
      <c r="K63" s="49" t="n"/>
      <c r="L63" s="49" t="n"/>
      <c r="M63" s="49" t="n"/>
      <c r="N63" s="49" t="n"/>
      <c r="O63" s="50" t="n"/>
      <c r="P63" s="51" t="n">
        <v>0.1</v>
      </c>
      <c r="Q63" s="38">
        <f>IFERROR(IF(A63="","",O63*(1+P63)),"")</f>
        <v/>
      </c>
      <c r="R63" s="50" t="n"/>
      <c r="S63" s="38">
        <f>IFERROR(IF(A63="","",SUMIFS('Spend Log'!$J$2:$J$201,'Spend Log'!$B$2:$B$201,A63,'Spend Log'!$H$2:$H$201,"Actual")),"")</f>
        <v/>
      </c>
      <c r="T63" s="38">
        <f>IFERROR(IF(A63="","",SUMIFS('Spend Log'!$J$2:$J$201,'Spend Log'!$B$2:$B$201,A63,'Spend Log'!$H$2:$H$201,"Commitment",'Spend Log'!$K$2:$K$201,"Open")),"")</f>
        <v/>
      </c>
      <c r="U63" s="50" t="n"/>
      <c r="V63" s="38">
        <f>IFERROR(IF(A63="","",S63+T63+U63),"")</f>
        <v/>
      </c>
      <c r="W63" s="38">
        <f>IFERROR(IF(A63="","",R63-V63),"")</f>
        <v/>
      </c>
      <c r="X63" s="39">
        <f>IFERROR(IF(A63="","",(S63+T63)/R63),"")</f>
        <v/>
      </c>
      <c r="Y63" s="40">
        <f>IFERROR(IF(A63="","",IF(J63="Canceled","Canceled",IF(N63&lt;&gt;"","Complete",IF(J63="On Hold","On Hold",IF(AND(M63&lt;TODAY(),M63&lt;&gt;""),"Past Due",IF(AND(L63&lt;&gt;"",L63&lt;=TODAY()),"In Progress","Not Started")))))),"")</f>
        <v/>
      </c>
      <c r="Z63" s="40">
        <f>IFERROR(IF(A63="","",IF(Q63&gt;=Dashboard!$K$4,"Meets Internal Threshold","Below Internal Threshold")),"")</f>
        <v/>
      </c>
      <c r="AA63" s="40">
        <f>IFERROR(IF(A63="","",IF(OR(W63&lt;0,X63&gt;=Dashboard!$K$6,Y63="Past Due",AND(Q63&gt;=Dashboard!$K$5,J63="Pending"),AND(Y63="Not Started",M63&lt;&gt;"",M63-TODAY()&lt;=Dashboard!$K$9,M63&gt;=TODAY())),"Review","OK")),"")</f>
        <v/>
      </c>
      <c r="AB63" s="41">
        <f>IFERROR(IF(A63="","",IF(W63&lt;0,"Forecast exceeds approved budget",IF(Y63="Past Due","Target completion date has passed",IF(AND(Q63&gt;=Dashboard!$K$5,J63="Pending"),"High-value project is pending approval",IF(X63&gt;=Dashboard!$K$6,"Spending and commitments are near the approved budget",IF(AND(Y63="Not Started",M63&lt;&gt;"",M63-TODAY()&lt;=Dashboard!$K$9,M63&gt;=TODAY()),"Project has not started and the target date is approaching","")))))),"")</f>
        <v/>
      </c>
      <c r="AC63" s="48" t="n"/>
    </row>
    <row r="64" ht="32" customHeight="1">
      <c r="A64" s="42" t="n"/>
      <c r="B64" s="43" t="n"/>
      <c r="C64" s="42" t="n"/>
      <c r="D64" s="42" t="n"/>
      <c r="E64" s="43" t="n"/>
      <c r="F64" s="43" t="n"/>
      <c r="G64" s="42" t="n"/>
      <c r="H64" s="42" t="n"/>
      <c r="I64" s="42" t="n"/>
      <c r="J64" s="42" t="n"/>
      <c r="K64" s="44" t="n"/>
      <c r="L64" s="44" t="n"/>
      <c r="M64" s="44" t="n"/>
      <c r="N64" s="44" t="n"/>
      <c r="O64" s="45" t="n"/>
      <c r="P64" s="46" t="n">
        <v>0.1</v>
      </c>
      <c r="Q64" s="38">
        <f>IFERROR(IF(A64="","",O64*(1+P64)),"")</f>
        <v/>
      </c>
      <c r="R64" s="45" t="n"/>
      <c r="S64" s="38">
        <f>IFERROR(IF(A64="","",SUMIFS('Spend Log'!$J$2:$J$201,'Spend Log'!$B$2:$B$201,A64,'Spend Log'!$H$2:$H$201,"Actual")),"")</f>
        <v/>
      </c>
      <c r="T64" s="38">
        <f>IFERROR(IF(A64="","",SUMIFS('Spend Log'!$J$2:$J$201,'Spend Log'!$B$2:$B$201,A64,'Spend Log'!$H$2:$H$201,"Commitment",'Spend Log'!$K$2:$K$201,"Open")),"")</f>
        <v/>
      </c>
      <c r="U64" s="45" t="n"/>
      <c r="V64" s="38">
        <f>IFERROR(IF(A64="","",S64+T64+U64),"")</f>
        <v/>
      </c>
      <c r="W64" s="38">
        <f>IFERROR(IF(A64="","",R64-V64),"")</f>
        <v/>
      </c>
      <c r="X64" s="39">
        <f>IFERROR(IF(A64="","",(S64+T64)/R64),"")</f>
        <v/>
      </c>
      <c r="Y64" s="40">
        <f>IFERROR(IF(A64="","",IF(J64="Canceled","Canceled",IF(N64&lt;&gt;"","Complete",IF(J64="On Hold","On Hold",IF(AND(M64&lt;TODAY(),M64&lt;&gt;""),"Past Due",IF(AND(L64&lt;&gt;"",L64&lt;=TODAY()),"In Progress","Not Started")))))),"")</f>
        <v/>
      </c>
      <c r="Z64" s="40">
        <f>IFERROR(IF(A64="","",IF(Q64&gt;=Dashboard!$K$4,"Meets Internal Threshold","Below Internal Threshold")),"")</f>
        <v/>
      </c>
      <c r="AA64" s="40">
        <f>IFERROR(IF(A64="","",IF(OR(W64&lt;0,X64&gt;=Dashboard!$K$6,Y64="Past Due",AND(Q64&gt;=Dashboard!$K$5,J64="Pending"),AND(Y64="Not Started",M64&lt;&gt;"",M64-TODAY()&lt;=Dashboard!$K$9,M64&gt;=TODAY())),"Review","OK")),"")</f>
        <v/>
      </c>
      <c r="AB64" s="41">
        <f>IFERROR(IF(A64="","",IF(W64&lt;0,"Forecast exceeds approved budget",IF(Y64="Past Due","Target completion date has passed",IF(AND(Q64&gt;=Dashboard!$K$5,J64="Pending"),"High-value project is pending approval",IF(X64&gt;=Dashboard!$K$6,"Spending and commitments are near the approved budget",IF(AND(Y64="Not Started",M64&lt;&gt;"",M64-TODAY()&lt;=Dashboard!$K$9,M64&gt;=TODAY()),"Project has not started and the target date is approaching","")))))),"")</f>
        <v/>
      </c>
      <c r="AC64" s="43" t="n"/>
    </row>
    <row r="65" ht="32" customHeight="1">
      <c r="A65" s="47" t="n"/>
      <c r="B65" s="48" t="n"/>
      <c r="C65" s="47" t="n"/>
      <c r="D65" s="47" t="n"/>
      <c r="E65" s="48" t="n"/>
      <c r="F65" s="48" t="n"/>
      <c r="G65" s="47" t="n"/>
      <c r="H65" s="47" t="n"/>
      <c r="I65" s="47" t="n"/>
      <c r="J65" s="47" t="n"/>
      <c r="K65" s="49" t="n"/>
      <c r="L65" s="49" t="n"/>
      <c r="M65" s="49" t="n"/>
      <c r="N65" s="49" t="n"/>
      <c r="O65" s="50" t="n"/>
      <c r="P65" s="51" t="n">
        <v>0.1</v>
      </c>
      <c r="Q65" s="38">
        <f>IFERROR(IF(A65="","",O65*(1+P65)),"")</f>
        <v/>
      </c>
      <c r="R65" s="50" t="n"/>
      <c r="S65" s="38">
        <f>IFERROR(IF(A65="","",SUMIFS('Spend Log'!$J$2:$J$201,'Spend Log'!$B$2:$B$201,A65,'Spend Log'!$H$2:$H$201,"Actual")),"")</f>
        <v/>
      </c>
      <c r="T65" s="38">
        <f>IFERROR(IF(A65="","",SUMIFS('Spend Log'!$J$2:$J$201,'Spend Log'!$B$2:$B$201,A65,'Spend Log'!$H$2:$H$201,"Commitment",'Spend Log'!$K$2:$K$201,"Open")),"")</f>
        <v/>
      </c>
      <c r="U65" s="50" t="n"/>
      <c r="V65" s="38">
        <f>IFERROR(IF(A65="","",S65+T65+U65),"")</f>
        <v/>
      </c>
      <c r="W65" s="38">
        <f>IFERROR(IF(A65="","",R65-V65),"")</f>
        <v/>
      </c>
      <c r="X65" s="39">
        <f>IFERROR(IF(A65="","",(S65+T65)/R65),"")</f>
        <v/>
      </c>
      <c r="Y65" s="40">
        <f>IFERROR(IF(A65="","",IF(J65="Canceled","Canceled",IF(N65&lt;&gt;"","Complete",IF(J65="On Hold","On Hold",IF(AND(M65&lt;TODAY(),M65&lt;&gt;""),"Past Due",IF(AND(L65&lt;&gt;"",L65&lt;=TODAY()),"In Progress","Not Started")))))),"")</f>
        <v/>
      </c>
      <c r="Z65" s="40">
        <f>IFERROR(IF(A65="","",IF(Q65&gt;=Dashboard!$K$4,"Meets Internal Threshold","Below Internal Threshold")),"")</f>
        <v/>
      </c>
      <c r="AA65" s="40">
        <f>IFERROR(IF(A65="","",IF(OR(W65&lt;0,X65&gt;=Dashboard!$K$6,Y65="Past Due",AND(Q65&gt;=Dashboard!$K$5,J65="Pending"),AND(Y65="Not Started",M65&lt;&gt;"",M65-TODAY()&lt;=Dashboard!$K$9,M65&gt;=TODAY())),"Review","OK")),"")</f>
        <v/>
      </c>
      <c r="AB65" s="41">
        <f>IFERROR(IF(A65="","",IF(W65&lt;0,"Forecast exceeds approved budget",IF(Y65="Past Due","Target completion date has passed",IF(AND(Q65&gt;=Dashboard!$K$5,J65="Pending"),"High-value project is pending approval",IF(X65&gt;=Dashboard!$K$6,"Spending and commitments are near the approved budget",IF(AND(Y65="Not Started",M65&lt;&gt;"",M65-TODAY()&lt;=Dashboard!$K$9,M65&gt;=TODAY()),"Project has not started and the target date is approaching","")))))),"")</f>
        <v/>
      </c>
      <c r="AC65" s="48" t="n"/>
    </row>
    <row r="66" ht="32" customHeight="1">
      <c r="A66" s="42" t="n"/>
      <c r="B66" s="43" t="n"/>
      <c r="C66" s="42" t="n"/>
      <c r="D66" s="42" t="n"/>
      <c r="E66" s="43" t="n"/>
      <c r="F66" s="43" t="n"/>
      <c r="G66" s="42" t="n"/>
      <c r="H66" s="42" t="n"/>
      <c r="I66" s="42" t="n"/>
      <c r="J66" s="42" t="n"/>
      <c r="K66" s="44" t="n"/>
      <c r="L66" s="44" t="n"/>
      <c r="M66" s="44" t="n"/>
      <c r="N66" s="44" t="n"/>
      <c r="O66" s="45" t="n"/>
      <c r="P66" s="46" t="n">
        <v>0.1</v>
      </c>
      <c r="Q66" s="38">
        <f>IFERROR(IF(A66="","",O66*(1+P66)),"")</f>
        <v/>
      </c>
      <c r="R66" s="45" t="n"/>
      <c r="S66" s="38">
        <f>IFERROR(IF(A66="","",SUMIFS('Spend Log'!$J$2:$J$201,'Spend Log'!$B$2:$B$201,A66,'Spend Log'!$H$2:$H$201,"Actual")),"")</f>
        <v/>
      </c>
      <c r="T66" s="38">
        <f>IFERROR(IF(A66="","",SUMIFS('Spend Log'!$J$2:$J$201,'Spend Log'!$B$2:$B$201,A66,'Spend Log'!$H$2:$H$201,"Commitment",'Spend Log'!$K$2:$K$201,"Open")),"")</f>
        <v/>
      </c>
      <c r="U66" s="45" t="n"/>
      <c r="V66" s="38">
        <f>IFERROR(IF(A66="","",S66+T66+U66),"")</f>
        <v/>
      </c>
      <c r="W66" s="38">
        <f>IFERROR(IF(A66="","",R66-V66),"")</f>
        <v/>
      </c>
      <c r="X66" s="39">
        <f>IFERROR(IF(A66="","",(S66+T66)/R66),"")</f>
        <v/>
      </c>
      <c r="Y66" s="40">
        <f>IFERROR(IF(A66="","",IF(J66="Canceled","Canceled",IF(N66&lt;&gt;"","Complete",IF(J66="On Hold","On Hold",IF(AND(M66&lt;TODAY(),M66&lt;&gt;""),"Past Due",IF(AND(L66&lt;&gt;"",L66&lt;=TODAY()),"In Progress","Not Started")))))),"")</f>
        <v/>
      </c>
      <c r="Z66" s="40">
        <f>IFERROR(IF(A66="","",IF(Q66&gt;=Dashboard!$K$4,"Meets Internal Threshold","Below Internal Threshold")),"")</f>
        <v/>
      </c>
      <c r="AA66" s="40">
        <f>IFERROR(IF(A66="","",IF(OR(W66&lt;0,X66&gt;=Dashboard!$K$6,Y66="Past Due",AND(Q66&gt;=Dashboard!$K$5,J66="Pending"),AND(Y66="Not Started",M66&lt;&gt;"",M66-TODAY()&lt;=Dashboard!$K$9,M66&gt;=TODAY())),"Review","OK")),"")</f>
        <v/>
      </c>
      <c r="AB66" s="41">
        <f>IFERROR(IF(A66="","",IF(W66&lt;0,"Forecast exceeds approved budget",IF(Y66="Past Due","Target completion date has passed",IF(AND(Q66&gt;=Dashboard!$K$5,J66="Pending"),"High-value project is pending approval",IF(X66&gt;=Dashboard!$K$6,"Spending and commitments are near the approved budget",IF(AND(Y66="Not Started",M66&lt;&gt;"",M66-TODAY()&lt;=Dashboard!$K$9,M66&gt;=TODAY()),"Project has not started and the target date is approaching","")))))),"")</f>
        <v/>
      </c>
      <c r="AC66" s="43" t="n"/>
    </row>
    <row r="67" ht="32" customHeight="1">
      <c r="A67" s="47" t="n"/>
      <c r="B67" s="48" t="n"/>
      <c r="C67" s="47" t="n"/>
      <c r="D67" s="47" t="n"/>
      <c r="E67" s="48" t="n"/>
      <c r="F67" s="48" t="n"/>
      <c r="G67" s="47" t="n"/>
      <c r="H67" s="47" t="n"/>
      <c r="I67" s="47" t="n"/>
      <c r="J67" s="47" t="n"/>
      <c r="K67" s="49" t="n"/>
      <c r="L67" s="49" t="n"/>
      <c r="M67" s="49" t="n"/>
      <c r="N67" s="49" t="n"/>
      <c r="O67" s="50" t="n"/>
      <c r="P67" s="51" t="n">
        <v>0.1</v>
      </c>
      <c r="Q67" s="38">
        <f>IFERROR(IF(A67="","",O67*(1+P67)),"")</f>
        <v/>
      </c>
      <c r="R67" s="50" t="n"/>
      <c r="S67" s="38">
        <f>IFERROR(IF(A67="","",SUMIFS('Spend Log'!$J$2:$J$201,'Spend Log'!$B$2:$B$201,A67,'Spend Log'!$H$2:$H$201,"Actual")),"")</f>
        <v/>
      </c>
      <c r="T67" s="38">
        <f>IFERROR(IF(A67="","",SUMIFS('Spend Log'!$J$2:$J$201,'Spend Log'!$B$2:$B$201,A67,'Spend Log'!$H$2:$H$201,"Commitment",'Spend Log'!$K$2:$K$201,"Open")),"")</f>
        <v/>
      </c>
      <c r="U67" s="50" t="n"/>
      <c r="V67" s="38">
        <f>IFERROR(IF(A67="","",S67+T67+U67),"")</f>
        <v/>
      </c>
      <c r="W67" s="38">
        <f>IFERROR(IF(A67="","",R67-V67),"")</f>
        <v/>
      </c>
      <c r="X67" s="39">
        <f>IFERROR(IF(A67="","",(S67+T67)/R67),"")</f>
        <v/>
      </c>
      <c r="Y67" s="40">
        <f>IFERROR(IF(A67="","",IF(J67="Canceled","Canceled",IF(N67&lt;&gt;"","Complete",IF(J67="On Hold","On Hold",IF(AND(M67&lt;TODAY(),M67&lt;&gt;""),"Past Due",IF(AND(L67&lt;&gt;"",L67&lt;=TODAY()),"In Progress","Not Started")))))),"")</f>
        <v/>
      </c>
      <c r="Z67" s="40">
        <f>IFERROR(IF(A67="","",IF(Q67&gt;=Dashboard!$K$4,"Meets Internal Threshold","Below Internal Threshold")),"")</f>
        <v/>
      </c>
      <c r="AA67" s="40">
        <f>IFERROR(IF(A67="","",IF(OR(W67&lt;0,X67&gt;=Dashboard!$K$6,Y67="Past Due",AND(Q67&gt;=Dashboard!$K$5,J67="Pending"),AND(Y67="Not Started",M67&lt;&gt;"",M67-TODAY()&lt;=Dashboard!$K$9,M67&gt;=TODAY())),"Review","OK")),"")</f>
        <v/>
      </c>
      <c r="AB67" s="41">
        <f>IFERROR(IF(A67="","",IF(W67&lt;0,"Forecast exceeds approved budget",IF(Y67="Past Due","Target completion date has passed",IF(AND(Q67&gt;=Dashboard!$K$5,J67="Pending"),"High-value project is pending approval",IF(X67&gt;=Dashboard!$K$6,"Spending and commitments are near the approved budget",IF(AND(Y67="Not Started",M67&lt;&gt;"",M67-TODAY()&lt;=Dashboard!$K$9,M67&gt;=TODAY()),"Project has not started and the target date is approaching","")))))),"")</f>
        <v/>
      </c>
      <c r="AC67" s="48" t="n"/>
    </row>
    <row r="68" ht="32" customHeight="1">
      <c r="A68" s="42" t="n"/>
      <c r="B68" s="43" t="n"/>
      <c r="C68" s="42" t="n"/>
      <c r="D68" s="42" t="n"/>
      <c r="E68" s="43" t="n"/>
      <c r="F68" s="43" t="n"/>
      <c r="G68" s="42" t="n"/>
      <c r="H68" s="42" t="n"/>
      <c r="I68" s="42" t="n"/>
      <c r="J68" s="42" t="n"/>
      <c r="K68" s="44" t="n"/>
      <c r="L68" s="44" t="n"/>
      <c r="M68" s="44" t="n"/>
      <c r="N68" s="44" t="n"/>
      <c r="O68" s="45" t="n"/>
      <c r="P68" s="46" t="n">
        <v>0.1</v>
      </c>
      <c r="Q68" s="38">
        <f>IFERROR(IF(A68="","",O68*(1+P68)),"")</f>
        <v/>
      </c>
      <c r="R68" s="45" t="n"/>
      <c r="S68" s="38">
        <f>IFERROR(IF(A68="","",SUMIFS('Spend Log'!$J$2:$J$201,'Spend Log'!$B$2:$B$201,A68,'Spend Log'!$H$2:$H$201,"Actual")),"")</f>
        <v/>
      </c>
      <c r="T68" s="38">
        <f>IFERROR(IF(A68="","",SUMIFS('Spend Log'!$J$2:$J$201,'Spend Log'!$B$2:$B$201,A68,'Spend Log'!$H$2:$H$201,"Commitment",'Spend Log'!$K$2:$K$201,"Open")),"")</f>
        <v/>
      </c>
      <c r="U68" s="45" t="n"/>
      <c r="V68" s="38">
        <f>IFERROR(IF(A68="","",S68+T68+U68),"")</f>
        <v/>
      </c>
      <c r="W68" s="38">
        <f>IFERROR(IF(A68="","",R68-V68),"")</f>
        <v/>
      </c>
      <c r="X68" s="39">
        <f>IFERROR(IF(A68="","",(S68+T68)/R68),"")</f>
        <v/>
      </c>
      <c r="Y68" s="40">
        <f>IFERROR(IF(A68="","",IF(J68="Canceled","Canceled",IF(N68&lt;&gt;"","Complete",IF(J68="On Hold","On Hold",IF(AND(M68&lt;TODAY(),M68&lt;&gt;""),"Past Due",IF(AND(L68&lt;&gt;"",L68&lt;=TODAY()),"In Progress","Not Started")))))),"")</f>
        <v/>
      </c>
      <c r="Z68" s="40">
        <f>IFERROR(IF(A68="","",IF(Q68&gt;=Dashboard!$K$4,"Meets Internal Threshold","Below Internal Threshold")),"")</f>
        <v/>
      </c>
      <c r="AA68" s="40">
        <f>IFERROR(IF(A68="","",IF(OR(W68&lt;0,X68&gt;=Dashboard!$K$6,Y68="Past Due",AND(Q68&gt;=Dashboard!$K$5,J68="Pending"),AND(Y68="Not Started",M68&lt;&gt;"",M68-TODAY()&lt;=Dashboard!$K$9,M68&gt;=TODAY())),"Review","OK")),"")</f>
        <v/>
      </c>
      <c r="AB68" s="41">
        <f>IFERROR(IF(A68="","",IF(W68&lt;0,"Forecast exceeds approved budget",IF(Y68="Past Due","Target completion date has passed",IF(AND(Q68&gt;=Dashboard!$K$5,J68="Pending"),"High-value project is pending approval",IF(X68&gt;=Dashboard!$K$6,"Spending and commitments are near the approved budget",IF(AND(Y68="Not Started",M68&lt;&gt;"",M68-TODAY()&lt;=Dashboard!$K$9,M68&gt;=TODAY()),"Project has not started and the target date is approaching","")))))),"")</f>
        <v/>
      </c>
      <c r="AC68" s="43" t="n"/>
    </row>
    <row r="69" ht="32" customHeight="1">
      <c r="A69" s="47" t="n"/>
      <c r="B69" s="48" t="n"/>
      <c r="C69" s="47" t="n"/>
      <c r="D69" s="47" t="n"/>
      <c r="E69" s="48" t="n"/>
      <c r="F69" s="48" t="n"/>
      <c r="G69" s="47" t="n"/>
      <c r="H69" s="47" t="n"/>
      <c r="I69" s="47" t="n"/>
      <c r="J69" s="47" t="n"/>
      <c r="K69" s="49" t="n"/>
      <c r="L69" s="49" t="n"/>
      <c r="M69" s="49" t="n"/>
      <c r="N69" s="49" t="n"/>
      <c r="O69" s="50" t="n"/>
      <c r="P69" s="51" t="n">
        <v>0.1</v>
      </c>
      <c r="Q69" s="38">
        <f>IFERROR(IF(A69="","",O69*(1+P69)),"")</f>
        <v/>
      </c>
      <c r="R69" s="50" t="n"/>
      <c r="S69" s="38">
        <f>IFERROR(IF(A69="","",SUMIFS('Spend Log'!$J$2:$J$201,'Spend Log'!$B$2:$B$201,A69,'Spend Log'!$H$2:$H$201,"Actual")),"")</f>
        <v/>
      </c>
      <c r="T69" s="38">
        <f>IFERROR(IF(A69="","",SUMIFS('Spend Log'!$J$2:$J$201,'Spend Log'!$B$2:$B$201,A69,'Spend Log'!$H$2:$H$201,"Commitment",'Spend Log'!$K$2:$K$201,"Open")),"")</f>
        <v/>
      </c>
      <c r="U69" s="50" t="n"/>
      <c r="V69" s="38">
        <f>IFERROR(IF(A69="","",S69+T69+U69),"")</f>
        <v/>
      </c>
      <c r="W69" s="38">
        <f>IFERROR(IF(A69="","",R69-V69),"")</f>
        <v/>
      </c>
      <c r="X69" s="39">
        <f>IFERROR(IF(A69="","",(S69+T69)/R69),"")</f>
        <v/>
      </c>
      <c r="Y69" s="40">
        <f>IFERROR(IF(A69="","",IF(J69="Canceled","Canceled",IF(N69&lt;&gt;"","Complete",IF(J69="On Hold","On Hold",IF(AND(M69&lt;TODAY(),M69&lt;&gt;""),"Past Due",IF(AND(L69&lt;&gt;"",L69&lt;=TODAY()),"In Progress","Not Started")))))),"")</f>
        <v/>
      </c>
      <c r="Z69" s="40">
        <f>IFERROR(IF(A69="","",IF(Q69&gt;=Dashboard!$K$4,"Meets Internal Threshold","Below Internal Threshold")),"")</f>
        <v/>
      </c>
      <c r="AA69" s="40">
        <f>IFERROR(IF(A69="","",IF(OR(W69&lt;0,X69&gt;=Dashboard!$K$6,Y69="Past Due",AND(Q69&gt;=Dashboard!$K$5,J69="Pending"),AND(Y69="Not Started",M69&lt;&gt;"",M69-TODAY()&lt;=Dashboard!$K$9,M69&gt;=TODAY())),"Review","OK")),"")</f>
        <v/>
      </c>
      <c r="AB69" s="41">
        <f>IFERROR(IF(A69="","",IF(W69&lt;0,"Forecast exceeds approved budget",IF(Y69="Past Due","Target completion date has passed",IF(AND(Q69&gt;=Dashboard!$K$5,J69="Pending"),"High-value project is pending approval",IF(X69&gt;=Dashboard!$K$6,"Spending and commitments are near the approved budget",IF(AND(Y69="Not Started",M69&lt;&gt;"",M69-TODAY()&lt;=Dashboard!$K$9,M69&gt;=TODAY()),"Project has not started and the target date is approaching","")))))),"")</f>
        <v/>
      </c>
      <c r="AC69" s="48" t="n"/>
    </row>
    <row r="70" ht="32" customHeight="1">
      <c r="A70" s="42" t="n"/>
      <c r="B70" s="43" t="n"/>
      <c r="C70" s="42" t="n"/>
      <c r="D70" s="42" t="n"/>
      <c r="E70" s="43" t="n"/>
      <c r="F70" s="43" t="n"/>
      <c r="G70" s="42" t="n"/>
      <c r="H70" s="42" t="n"/>
      <c r="I70" s="42" t="n"/>
      <c r="J70" s="42" t="n"/>
      <c r="K70" s="44" t="n"/>
      <c r="L70" s="44" t="n"/>
      <c r="M70" s="44" t="n"/>
      <c r="N70" s="44" t="n"/>
      <c r="O70" s="45" t="n"/>
      <c r="P70" s="46" t="n">
        <v>0.1</v>
      </c>
      <c r="Q70" s="38">
        <f>IFERROR(IF(A70="","",O70*(1+P70)),"")</f>
        <v/>
      </c>
      <c r="R70" s="45" t="n"/>
      <c r="S70" s="38">
        <f>IFERROR(IF(A70="","",SUMIFS('Spend Log'!$J$2:$J$201,'Spend Log'!$B$2:$B$201,A70,'Spend Log'!$H$2:$H$201,"Actual")),"")</f>
        <v/>
      </c>
      <c r="T70" s="38">
        <f>IFERROR(IF(A70="","",SUMIFS('Spend Log'!$J$2:$J$201,'Spend Log'!$B$2:$B$201,A70,'Spend Log'!$H$2:$H$201,"Commitment",'Spend Log'!$K$2:$K$201,"Open")),"")</f>
        <v/>
      </c>
      <c r="U70" s="45" t="n"/>
      <c r="V70" s="38">
        <f>IFERROR(IF(A70="","",S70+T70+U70),"")</f>
        <v/>
      </c>
      <c r="W70" s="38">
        <f>IFERROR(IF(A70="","",R70-V70),"")</f>
        <v/>
      </c>
      <c r="X70" s="39">
        <f>IFERROR(IF(A70="","",(S70+T70)/R70),"")</f>
        <v/>
      </c>
      <c r="Y70" s="40">
        <f>IFERROR(IF(A70="","",IF(J70="Canceled","Canceled",IF(N70&lt;&gt;"","Complete",IF(J70="On Hold","On Hold",IF(AND(M70&lt;TODAY(),M70&lt;&gt;""),"Past Due",IF(AND(L70&lt;&gt;"",L70&lt;=TODAY()),"In Progress","Not Started")))))),"")</f>
        <v/>
      </c>
      <c r="Z70" s="40">
        <f>IFERROR(IF(A70="","",IF(Q70&gt;=Dashboard!$K$4,"Meets Internal Threshold","Below Internal Threshold")),"")</f>
        <v/>
      </c>
      <c r="AA70" s="40">
        <f>IFERROR(IF(A70="","",IF(OR(W70&lt;0,X70&gt;=Dashboard!$K$6,Y70="Past Due",AND(Q70&gt;=Dashboard!$K$5,J70="Pending"),AND(Y70="Not Started",M70&lt;&gt;"",M70-TODAY()&lt;=Dashboard!$K$9,M70&gt;=TODAY())),"Review","OK")),"")</f>
        <v/>
      </c>
      <c r="AB70" s="41">
        <f>IFERROR(IF(A70="","",IF(W70&lt;0,"Forecast exceeds approved budget",IF(Y70="Past Due","Target completion date has passed",IF(AND(Q70&gt;=Dashboard!$K$5,J70="Pending"),"High-value project is pending approval",IF(X70&gt;=Dashboard!$K$6,"Spending and commitments are near the approved budget",IF(AND(Y70="Not Started",M70&lt;&gt;"",M70-TODAY()&lt;=Dashboard!$K$9,M70&gt;=TODAY()),"Project has not started and the target date is approaching","")))))),"")</f>
        <v/>
      </c>
      <c r="AC70" s="43" t="n"/>
    </row>
    <row r="71" ht="32" customHeight="1">
      <c r="A71" s="47" t="n"/>
      <c r="B71" s="48" t="n"/>
      <c r="C71" s="47" t="n"/>
      <c r="D71" s="47" t="n"/>
      <c r="E71" s="48" t="n"/>
      <c r="F71" s="48" t="n"/>
      <c r="G71" s="47" t="n"/>
      <c r="H71" s="47" t="n"/>
      <c r="I71" s="47" t="n"/>
      <c r="J71" s="47" t="n"/>
      <c r="K71" s="49" t="n"/>
      <c r="L71" s="49" t="n"/>
      <c r="M71" s="49" t="n"/>
      <c r="N71" s="49" t="n"/>
      <c r="O71" s="50" t="n"/>
      <c r="P71" s="51" t="n">
        <v>0.1</v>
      </c>
      <c r="Q71" s="38">
        <f>IFERROR(IF(A71="","",O71*(1+P71)),"")</f>
        <v/>
      </c>
      <c r="R71" s="50" t="n"/>
      <c r="S71" s="38">
        <f>IFERROR(IF(A71="","",SUMIFS('Spend Log'!$J$2:$J$201,'Spend Log'!$B$2:$B$201,A71,'Spend Log'!$H$2:$H$201,"Actual")),"")</f>
        <v/>
      </c>
      <c r="T71" s="38">
        <f>IFERROR(IF(A71="","",SUMIFS('Spend Log'!$J$2:$J$201,'Spend Log'!$B$2:$B$201,A71,'Spend Log'!$H$2:$H$201,"Commitment",'Spend Log'!$K$2:$K$201,"Open")),"")</f>
        <v/>
      </c>
      <c r="U71" s="50" t="n"/>
      <c r="V71" s="38">
        <f>IFERROR(IF(A71="","",S71+T71+U71),"")</f>
        <v/>
      </c>
      <c r="W71" s="38">
        <f>IFERROR(IF(A71="","",R71-V71),"")</f>
        <v/>
      </c>
      <c r="X71" s="39">
        <f>IFERROR(IF(A71="","",(S71+T71)/R71),"")</f>
        <v/>
      </c>
      <c r="Y71" s="40">
        <f>IFERROR(IF(A71="","",IF(J71="Canceled","Canceled",IF(N71&lt;&gt;"","Complete",IF(J71="On Hold","On Hold",IF(AND(M71&lt;TODAY(),M71&lt;&gt;""),"Past Due",IF(AND(L71&lt;&gt;"",L71&lt;=TODAY()),"In Progress","Not Started")))))),"")</f>
        <v/>
      </c>
      <c r="Z71" s="40">
        <f>IFERROR(IF(A71="","",IF(Q71&gt;=Dashboard!$K$4,"Meets Internal Threshold","Below Internal Threshold")),"")</f>
        <v/>
      </c>
      <c r="AA71" s="40">
        <f>IFERROR(IF(A71="","",IF(OR(W71&lt;0,X71&gt;=Dashboard!$K$6,Y71="Past Due",AND(Q71&gt;=Dashboard!$K$5,J71="Pending"),AND(Y71="Not Started",M71&lt;&gt;"",M71-TODAY()&lt;=Dashboard!$K$9,M71&gt;=TODAY())),"Review","OK")),"")</f>
        <v/>
      </c>
      <c r="AB71" s="41">
        <f>IFERROR(IF(A71="","",IF(W71&lt;0,"Forecast exceeds approved budget",IF(Y71="Past Due","Target completion date has passed",IF(AND(Q71&gt;=Dashboard!$K$5,J71="Pending"),"High-value project is pending approval",IF(X71&gt;=Dashboard!$K$6,"Spending and commitments are near the approved budget",IF(AND(Y71="Not Started",M71&lt;&gt;"",M71-TODAY()&lt;=Dashboard!$K$9,M71&gt;=TODAY()),"Project has not started and the target date is approaching","")))))),"")</f>
        <v/>
      </c>
      <c r="AC71" s="48" t="n"/>
    </row>
    <row r="72" ht="32" customHeight="1">
      <c r="A72" s="42" t="n"/>
      <c r="B72" s="43" t="n"/>
      <c r="C72" s="42" t="n"/>
      <c r="D72" s="42" t="n"/>
      <c r="E72" s="43" t="n"/>
      <c r="F72" s="43" t="n"/>
      <c r="G72" s="42" t="n"/>
      <c r="H72" s="42" t="n"/>
      <c r="I72" s="42" t="n"/>
      <c r="J72" s="42" t="n"/>
      <c r="K72" s="44" t="n"/>
      <c r="L72" s="44" t="n"/>
      <c r="M72" s="44" t="n"/>
      <c r="N72" s="44" t="n"/>
      <c r="O72" s="45" t="n"/>
      <c r="P72" s="46" t="n">
        <v>0.1</v>
      </c>
      <c r="Q72" s="38">
        <f>IFERROR(IF(A72="","",O72*(1+P72)),"")</f>
        <v/>
      </c>
      <c r="R72" s="45" t="n"/>
      <c r="S72" s="38">
        <f>IFERROR(IF(A72="","",SUMIFS('Spend Log'!$J$2:$J$201,'Spend Log'!$B$2:$B$201,A72,'Spend Log'!$H$2:$H$201,"Actual")),"")</f>
        <v/>
      </c>
      <c r="T72" s="38">
        <f>IFERROR(IF(A72="","",SUMIFS('Spend Log'!$J$2:$J$201,'Spend Log'!$B$2:$B$201,A72,'Spend Log'!$H$2:$H$201,"Commitment",'Spend Log'!$K$2:$K$201,"Open")),"")</f>
        <v/>
      </c>
      <c r="U72" s="45" t="n"/>
      <c r="V72" s="38">
        <f>IFERROR(IF(A72="","",S72+T72+U72),"")</f>
        <v/>
      </c>
      <c r="W72" s="38">
        <f>IFERROR(IF(A72="","",R72-V72),"")</f>
        <v/>
      </c>
      <c r="X72" s="39">
        <f>IFERROR(IF(A72="","",(S72+T72)/R72),"")</f>
        <v/>
      </c>
      <c r="Y72" s="40">
        <f>IFERROR(IF(A72="","",IF(J72="Canceled","Canceled",IF(N72&lt;&gt;"","Complete",IF(J72="On Hold","On Hold",IF(AND(M72&lt;TODAY(),M72&lt;&gt;""),"Past Due",IF(AND(L72&lt;&gt;"",L72&lt;=TODAY()),"In Progress","Not Started")))))),"")</f>
        <v/>
      </c>
      <c r="Z72" s="40">
        <f>IFERROR(IF(A72="","",IF(Q72&gt;=Dashboard!$K$4,"Meets Internal Threshold","Below Internal Threshold")),"")</f>
        <v/>
      </c>
      <c r="AA72" s="40">
        <f>IFERROR(IF(A72="","",IF(OR(W72&lt;0,X72&gt;=Dashboard!$K$6,Y72="Past Due",AND(Q72&gt;=Dashboard!$K$5,J72="Pending"),AND(Y72="Not Started",M72&lt;&gt;"",M72-TODAY()&lt;=Dashboard!$K$9,M72&gt;=TODAY())),"Review","OK")),"")</f>
        <v/>
      </c>
      <c r="AB72" s="41">
        <f>IFERROR(IF(A72="","",IF(W72&lt;0,"Forecast exceeds approved budget",IF(Y72="Past Due","Target completion date has passed",IF(AND(Q72&gt;=Dashboard!$K$5,J72="Pending"),"High-value project is pending approval",IF(X72&gt;=Dashboard!$K$6,"Spending and commitments are near the approved budget",IF(AND(Y72="Not Started",M72&lt;&gt;"",M72-TODAY()&lt;=Dashboard!$K$9,M72&gt;=TODAY()),"Project has not started and the target date is approaching","")))))),"")</f>
        <v/>
      </c>
      <c r="AC72" s="43" t="n"/>
    </row>
    <row r="73" ht="32" customHeight="1">
      <c r="A73" s="47" t="n"/>
      <c r="B73" s="48" t="n"/>
      <c r="C73" s="47" t="n"/>
      <c r="D73" s="47" t="n"/>
      <c r="E73" s="48" t="n"/>
      <c r="F73" s="48" t="n"/>
      <c r="G73" s="47" t="n"/>
      <c r="H73" s="47" t="n"/>
      <c r="I73" s="47" t="n"/>
      <c r="J73" s="47" t="n"/>
      <c r="K73" s="49" t="n"/>
      <c r="L73" s="49" t="n"/>
      <c r="M73" s="49" t="n"/>
      <c r="N73" s="49" t="n"/>
      <c r="O73" s="50" t="n"/>
      <c r="P73" s="51" t="n">
        <v>0.1</v>
      </c>
      <c r="Q73" s="38">
        <f>IFERROR(IF(A73="","",O73*(1+P73)),"")</f>
        <v/>
      </c>
      <c r="R73" s="50" t="n"/>
      <c r="S73" s="38">
        <f>IFERROR(IF(A73="","",SUMIFS('Spend Log'!$J$2:$J$201,'Spend Log'!$B$2:$B$201,A73,'Spend Log'!$H$2:$H$201,"Actual")),"")</f>
        <v/>
      </c>
      <c r="T73" s="38">
        <f>IFERROR(IF(A73="","",SUMIFS('Spend Log'!$J$2:$J$201,'Spend Log'!$B$2:$B$201,A73,'Spend Log'!$H$2:$H$201,"Commitment",'Spend Log'!$K$2:$K$201,"Open")),"")</f>
        <v/>
      </c>
      <c r="U73" s="50" t="n"/>
      <c r="V73" s="38">
        <f>IFERROR(IF(A73="","",S73+T73+U73),"")</f>
        <v/>
      </c>
      <c r="W73" s="38">
        <f>IFERROR(IF(A73="","",R73-V73),"")</f>
        <v/>
      </c>
      <c r="X73" s="39">
        <f>IFERROR(IF(A73="","",(S73+T73)/R73),"")</f>
        <v/>
      </c>
      <c r="Y73" s="40">
        <f>IFERROR(IF(A73="","",IF(J73="Canceled","Canceled",IF(N73&lt;&gt;"","Complete",IF(J73="On Hold","On Hold",IF(AND(M73&lt;TODAY(),M73&lt;&gt;""),"Past Due",IF(AND(L73&lt;&gt;"",L73&lt;=TODAY()),"In Progress","Not Started")))))),"")</f>
        <v/>
      </c>
      <c r="Z73" s="40">
        <f>IFERROR(IF(A73="","",IF(Q73&gt;=Dashboard!$K$4,"Meets Internal Threshold","Below Internal Threshold")),"")</f>
        <v/>
      </c>
      <c r="AA73" s="40">
        <f>IFERROR(IF(A73="","",IF(OR(W73&lt;0,X73&gt;=Dashboard!$K$6,Y73="Past Due",AND(Q73&gt;=Dashboard!$K$5,J73="Pending"),AND(Y73="Not Started",M73&lt;&gt;"",M73-TODAY()&lt;=Dashboard!$K$9,M73&gt;=TODAY())),"Review","OK")),"")</f>
        <v/>
      </c>
      <c r="AB73" s="41">
        <f>IFERROR(IF(A73="","",IF(W73&lt;0,"Forecast exceeds approved budget",IF(Y73="Past Due","Target completion date has passed",IF(AND(Q73&gt;=Dashboard!$K$5,J73="Pending"),"High-value project is pending approval",IF(X73&gt;=Dashboard!$K$6,"Spending and commitments are near the approved budget",IF(AND(Y73="Not Started",M73&lt;&gt;"",M73-TODAY()&lt;=Dashboard!$K$9,M73&gt;=TODAY()),"Project has not started and the target date is approaching","")))))),"")</f>
        <v/>
      </c>
      <c r="AC73" s="48" t="n"/>
    </row>
    <row r="74" ht="32" customHeight="1">
      <c r="A74" s="42" t="n"/>
      <c r="B74" s="43" t="n"/>
      <c r="C74" s="42" t="n"/>
      <c r="D74" s="42" t="n"/>
      <c r="E74" s="43" t="n"/>
      <c r="F74" s="43" t="n"/>
      <c r="G74" s="42" t="n"/>
      <c r="H74" s="42" t="n"/>
      <c r="I74" s="42" t="n"/>
      <c r="J74" s="42" t="n"/>
      <c r="K74" s="44" t="n"/>
      <c r="L74" s="44" t="n"/>
      <c r="M74" s="44" t="n"/>
      <c r="N74" s="44" t="n"/>
      <c r="O74" s="45" t="n"/>
      <c r="P74" s="46" t="n">
        <v>0.1</v>
      </c>
      <c r="Q74" s="38">
        <f>IFERROR(IF(A74="","",O74*(1+P74)),"")</f>
        <v/>
      </c>
      <c r="R74" s="45" t="n"/>
      <c r="S74" s="38">
        <f>IFERROR(IF(A74="","",SUMIFS('Spend Log'!$J$2:$J$201,'Spend Log'!$B$2:$B$201,A74,'Spend Log'!$H$2:$H$201,"Actual")),"")</f>
        <v/>
      </c>
      <c r="T74" s="38">
        <f>IFERROR(IF(A74="","",SUMIFS('Spend Log'!$J$2:$J$201,'Spend Log'!$B$2:$B$201,A74,'Spend Log'!$H$2:$H$201,"Commitment",'Spend Log'!$K$2:$K$201,"Open")),"")</f>
        <v/>
      </c>
      <c r="U74" s="45" t="n"/>
      <c r="V74" s="38">
        <f>IFERROR(IF(A74="","",S74+T74+U74),"")</f>
        <v/>
      </c>
      <c r="W74" s="38">
        <f>IFERROR(IF(A74="","",R74-V74),"")</f>
        <v/>
      </c>
      <c r="X74" s="39">
        <f>IFERROR(IF(A74="","",(S74+T74)/R74),"")</f>
        <v/>
      </c>
      <c r="Y74" s="40">
        <f>IFERROR(IF(A74="","",IF(J74="Canceled","Canceled",IF(N74&lt;&gt;"","Complete",IF(J74="On Hold","On Hold",IF(AND(M74&lt;TODAY(),M74&lt;&gt;""),"Past Due",IF(AND(L74&lt;&gt;"",L74&lt;=TODAY()),"In Progress","Not Started")))))),"")</f>
        <v/>
      </c>
      <c r="Z74" s="40">
        <f>IFERROR(IF(A74="","",IF(Q74&gt;=Dashboard!$K$4,"Meets Internal Threshold","Below Internal Threshold")),"")</f>
        <v/>
      </c>
      <c r="AA74" s="40">
        <f>IFERROR(IF(A74="","",IF(OR(W74&lt;0,X74&gt;=Dashboard!$K$6,Y74="Past Due",AND(Q74&gt;=Dashboard!$K$5,J74="Pending"),AND(Y74="Not Started",M74&lt;&gt;"",M74-TODAY()&lt;=Dashboard!$K$9,M74&gt;=TODAY())),"Review","OK")),"")</f>
        <v/>
      </c>
      <c r="AB74" s="41">
        <f>IFERROR(IF(A74="","",IF(W74&lt;0,"Forecast exceeds approved budget",IF(Y74="Past Due","Target completion date has passed",IF(AND(Q74&gt;=Dashboard!$K$5,J74="Pending"),"High-value project is pending approval",IF(X74&gt;=Dashboard!$K$6,"Spending and commitments are near the approved budget",IF(AND(Y74="Not Started",M74&lt;&gt;"",M74-TODAY()&lt;=Dashboard!$K$9,M74&gt;=TODAY()),"Project has not started and the target date is approaching","")))))),"")</f>
        <v/>
      </c>
      <c r="AC74" s="43" t="n"/>
    </row>
    <row r="75" ht="32" customHeight="1">
      <c r="A75" s="47" t="n"/>
      <c r="B75" s="48" t="n"/>
      <c r="C75" s="47" t="n"/>
      <c r="D75" s="47" t="n"/>
      <c r="E75" s="48" t="n"/>
      <c r="F75" s="48" t="n"/>
      <c r="G75" s="47" t="n"/>
      <c r="H75" s="47" t="n"/>
      <c r="I75" s="47" t="n"/>
      <c r="J75" s="47" t="n"/>
      <c r="K75" s="49" t="n"/>
      <c r="L75" s="49" t="n"/>
      <c r="M75" s="49" t="n"/>
      <c r="N75" s="49" t="n"/>
      <c r="O75" s="50" t="n"/>
      <c r="P75" s="51" t="n">
        <v>0.1</v>
      </c>
      <c r="Q75" s="38">
        <f>IFERROR(IF(A75="","",O75*(1+P75)),"")</f>
        <v/>
      </c>
      <c r="R75" s="50" t="n"/>
      <c r="S75" s="38">
        <f>IFERROR(IF(A75="","",SUMIFS('Spend Log'!$J$2:$J$201,'Spend Log'!$B$2:$B$201,A75,'Spend Log'!$H$2:$H$201,"Actual")),"")</f>
        <v/>
      </c>
      <c r="T75" s="38">
        <f>IFERROR(IF(A75="","",SUMIFS('Spend Log'!$J$2:$J$201,'Spend Log'!$B$2:$B$201,A75,'Spend Log'!$H$2:$H$201,"Commitment",'Spend Log'!$K$2:$K$201,"Open")),"")</f>
        <v/>
      </c>
      <c r="U75" s="50" t="n"/>
      <c r="V75" s="38">
        <f>IFERROR(IF(A75="","",S75+T75+U75),"")</f>
        <v/>
      </c>
      <c r="W75" s="38">
        <f>IFERROR(IF(A75="","",R75-V75),"")</f>
        <v/>
      </c>
      <c r="X75" s="39">
        <f>IFERROR(IF(A75="","",(S75+T75)/R75),"")</f>
        <v/>
      </c>
      <c r="Y75" s="40">
        <f>IFERROR(IF(A75="","",IF(J75="Canceled","Canceled",IF(N75&lt;&gt;"","Complete",IF(J75="On Hold","On Hold",IF(AND(M75&lt;TODAY(),M75&lt;&gt;""),"Past Due",IF(AND(L75&lt;&gt;"",L75&lt;=TODAY()),"In Progress","Not Started")))))),"")</f>
        <v/>
      </c>
      <c r="Z75" s="40">
        <f>IFERROR(IF(A75="","",IF(Q75&gt;=Dashboard!$K$4,"Meets Internal Threshold","Below Internal Threshold")),"")</f>
        <v/>
      </c>
      <c r="AA75" s="40">
        <f>IFERROR(IF(A75="","",IF(OR(W75&lt;0,X75&gt;=Dashboard!$K$6,Y75="Past Due",AND(Q75&gt;=Dashboard!$K$5,J75="Pending"),AND(Y75="Not Started",M75&lt;&gt;"",M75-TODAY()&lt;=Dashboard!$K$9,M75&gt;=TODAY())),"Review","OK")),"")</f>
        <v/>
      </c>
      <c r="AB75" s="41">
        <f>IFERROR(IF(A75="","",IF(W75&lt;0,"Forecast exceeds approved budget",IF(Y75="Past Due","Target completion date has passed",IF(AND(Q75&gt;=Dashboard!$K$5,J75="Pending"),"High-value project is pending approval",IF(X75&gt;=Dashboard!$K$6,"Spending and commitments are near the approved budget",IF(AND(Y75="Not Started",M75&lt;&gt;"",M75-TODAY()&lt;=Dashboard!$K$9,M75&gt;=TODAY()),"Project has not started and the target date is approaching","")))))),"")</f>
        <v/>
      </c>
      <c r="AC75" s="48" t="n"/>
    </row>
    <row r="76" ht="32" customHeight="1">
      <c r="A76" s="42" t="n"/>
      <c r="B76" s="43" t="n"/>
      <c r="C76" s="42" t="n"/>
      <c r="D76" s="42" t="n"/>
      <c r="E76" s="43" t="n"/>
      <c r="F76" s="43" t="n"/>
      <c r="G76" s="42" t="n"/>
      <c r="H76" s="42" t="n"/>
      <c r="I76" s="42" t="n"/>
      <c r="J76" s="42" t="n"/>
      <c r="K76" s="44" t="n"/>
      <c r="L76" s="44" t="n"/>
      <c r="M76" s="44" t="n"/>
      <c r="N76" s="44" t="n"/>
      <c r="O76" s="45" t="n"/>
      <c r="P76" s="46" t="n">
        <v>0.1</v>
      </c>
      <c r="Q76" s="38">
        <f>IFERROR(IF(A76="","",O76*(1+P76)),"")</f>
        <v/>
      </c>
      <c r="R76" s="45" t="n"/>
      <c r="S76" s="38">
        <f>IFERROR(IF(A76="","",SUMIFS('Spend Log'!$J$2:$J$201,'Spend Log'!$B$2:$B$201,A76,'Spend Log'!$H$2:$H$201,"Actual")),"")</f>
        <v/>
      </c>
      <c r="T76" s="38">
        <f>IFERROR(IF(A76="","",SUMIFS('Spend Log'!$J$2:$J$201,'Spend Log'!$B$2:$B$201,A76,'Spend Log'!$H$2:$H$201,"Commitment",'Spend Log'!$K$2:$K$201,"Open")),"")</f>
        <v/>
      </c>
      <c r="U76" s="45" t="n"/>
      <c r="V76" s="38">
        <f>IFERROR(IF(A76="","",S76+T76+U76),"")</f>
        <v/>
      </c>
      <c r="W76" s="38">
        <f>IFERROR(IF(A76="","",R76-V76),"")</f>
        <v/>
      </c>
      <c r="X76" s="39">
        <f>IFERROR(IF(A76="","",(S76+T76)/R76),"")</f>
        <v/>
      </c>
      <c r="Y76" s="40">
        <f>IFERROR(IF(A76="","",IF(J76="Canceled","Canceled",IF(N76&lt;&gt;"","Complete",IF(J76="On Hold","On Hold",IF(AND(M76&lt;TODAY(),M76&lt;&gt;""),"Past Due",IF(AND(L76&lt;&gt;"",L76&lt;=TODAY()),"In Progress","Not Started")))))),"")</f>
        <v/>
      </c>
      <c r="Z76" s="40">
        <f>IFERROR(IF(A76="","",IF(Q76&gt;=Dashboard!$K$4,"Meets Internal Threshold","Below Internal Threshold")),"")</f>
        <v/>
      </c>
      <c r="AA76" s="40">
        <f>IFERROR(IF(A76="","",IF(OR(W76&lt;0,X76&gt;=Dashboard!$K$6,Y76="Past Due",AND(Q76&gt;=Dashboard!$K$5,J76="Pending"),AND(Y76="Not Started",M76&lt;&gt;"",M76-TODAY()&lt;=Dashboard!$K$9,M76&gt;=TODAY())),"Review","OK")),"")</f>
        <v/>
      </c>
      <c r="AB76" s="41">
        <f>IFERROR(IF(A76="","",IF(W76&lt;0,"Forecast exceeds approved budget",IF(Y76="Past Due","Target completion date has passed",IF(AND(Q76&gt;=Dashboard!$K$5,J76="Pending"),"High-value project is pending approval",IF(X76&gt;=Dashboard!$K$6,"Spending and commitments are near the approved budget",IF(AND(Y76="Not Started",M76&lt;&gt;"",M76-TODAY()&lt;=Dashboard!$K$9,M76&gt;=TODAY()),"Project has not started and the target date is approaching","")))))),"")</f>
        <v/>
      </c>
      <c r="AC76" s="43" t="n"/>
    </row>
    <row r="77" ht="32" customHeight="1">
      <c r="A77" s="47" t="n"/>
      <c r="B77" s="48" t="n"/>
      <c r="C77" s="47" t="n"/>
      <c r="D77" s="47" t="n"/>
      <c r="E77" s="48" t="n"/>
      <c r="F77" s="48" t="n"/>
      <c r="G77" s="47" t="n"/>
      <c r="H77" s="47" t="n"/>
      <c r="I77" s="47" t="n"/>
      <c r="J77" s="47" t="n"/>
      <c r="K77" s="49" t="n"/>
      <c r="L77" s="49" t="n"/>
      <c r="M77" s="49" t="n"/>
      <c r="N77" s="49" t="n"/>
      <c r="O77" s="50" t="n"/>
      <c r="P77" s="51" t="n">
        <v>0.1</v>
      </c>
      <c r="Q77" s="38">
        <f>IFERROR(IF(A77="","",O77*(1+P77)),"")</f>
        <v/>
      </c>
      <c r="R77" s="50" t="n"/>
      <c r="S77" s="38">
        <f>IFERROR(IF(A77="","",SUMIFS('Spend Log'!$J$2:$J$201,'Spend Log'!$B$2:$B$201,A77,'Spend Log'!$H$2:$H$201,"Actual")),"")</f>
        <v/>
      </c>
      <c r="T77" s="38">
        <f>IFERROR(IF(A77="","",SUMIFS('Spend Log'!$J$2:$J$201,'Spend Log'!$B$2:$B$201,A77,'Spend Log'!$H$2:$H$201,"Commitment",'Spend Log'!$K$2:$K$201,"Open")),"")</f>
        <v/>
      </c>
      <c r="U77" s="50" t="n"/>
      <c r="V77" s="38">
        <f>IFERROR(IF(A77="","",S77+T77+U77),"")</f>
        <v/>
      </c>
      <c r="W77" s="38">
        <f>IFERROR(IF(A77="","",R77-V77),"")</f>
        <v/>
      </c>
      <c r="X77" s="39">
        <f>IFERROR(IF(A77="","",(S77+T77)/R77),"")</f>
        <v/>
      </c>
      <c r="Y77" s="40">
        <f>IFERROR(IF(A77="","",IF(J77="Canceled","Canceled",IF(N77&lt;&gt;"","Complete",IF(J77="On Hold","On Hold",IF(AND(M77&lt;TODAY(),M77&lt;&gt;""),"Past Due",IF(AND(L77&lt;&gt;"",L77&lt;=TODAY()),"In Progress","Not Started")))))),"")</f>
        <v/>
      </c>
      <c r="Z77" s="40">
        <f>IFERROR(IF(A77="","",IF(Q77&gt;=Dashboard!$K$4,"Meets Internal Threshold","Below Internal Threshold")),"")</f>
        <v/>
      </c>
      <c r="AA77" s="40">
        <f>IFERROR(IF(A77="","",IF(OR(W77&lt;0,X77&gt;=Dashboard!$K$6,Y77="Past Due",AND(Q77&gt;=Dashboard!$K$5,J77="Pending"),AND(Y77="Not Started",M77&lt;&gt;"",M77-TODAY()&lt;=Dashboard!$K$9,M77&gt;=TODAY())),"Review","OK")),"")</f>
        <v/>
      </c>
      <c r="AB77" s="41">
        <f>IFERROR(IF(A77="","",IF(W77&lt;0,"Forecast exceeds approved budget",IF(Y77="Past Due","Target completion date has passed",IF(AND(Q77&gt;=Dashboard!$K$5,J77="Pending"),"High-value project is pending approval",IF(X77&gt;=Dashboard!$K$6,"Spending and commitments are near the approved budget",IF(AND(Y77="Not Started",M77&lt;&gt;"",M77-TODAY()&lt;=Dashboard!$K$9,M77&gt;=TODAY()),"Project has not started and the target date is approaching","")))))),"")</f>
        <v/>
      </c>
      <c r="AC77" s="48" t="n"/>
    </row>
    <row r="78" ht="32" customHeight="1">
      <c r="A78" s="42" t="n"/>
      <c r="B78" s="43" t="n"/>
      <c r="C78" s="42" t="n"/>
      <c r="D78" s="42" t="n"/>
      <c r="E78" s="43" t="n"/>
      <c r="F78" s="43" t="n"/>
      <c r="G78" s="42" t="n"/>
      <c r="H78" s="42" t="n"/>
      <c r="I78" s="42" t="n"/>
      <c r="J78" s="42" t="n"/>
      <c r="K78" s="44" t="n"/>
      <c r="L78" s="44" t="n"/>
      <c r="M78" s="44" t="n"/>
      <c r="N78" s="44" t="n"/>
      <c r="O78" s="45" t="n"/>
      <c r="P78" s="46" t="n">
        <v>0.1</v>
      </c>
      <c r="Q78" s="38">
        <f>IFERROR(IF(A78="","",O78*(1+P78)),"")</f>
        <v/>
      </c>
      <c r="R78" s="45" t="n"/>
      <c r="S78" s="38">
        <f>IFERROR(IF(A78="","",SUMIFS('Spend Log'!$J$2:$J$201,'Spend Log'!$B$2:$B$201,A78,'Spend Log'!$H$2:$H$201,"Actual")),"")</f>
        <v/>
      </c>
      <c r="T78" s="38">
        <f>IFERROR(IF(A78="","",SUMIFS('Spend Log'!$J$2:$J$201,'Spend Log'!$B$2:$B$201,A78,'Spend Log'!$H$2:$H$201,"Commitment",'Spend Log'!$K$2:$K$201,"Open")),"")</f>
        <v/>
      </c>
      <c r="U78" s="45" t="n"/>
      <c r="V78" s="38">
        <f>IFERROR(IF(A78="","",S78+T78+U78),"")</f>
        <v/>
      </c>
      <c r="W78" s="38">
        <f>IFERROR(IF(A78="","",R78-V78),"")</f>
        <v/>
      </c>
      <c r="X78" s="39">
        <f>IFERROR(IF(A78="","",(S78+T78)/R78),"")</f>
        <v/>
      </c>
      <c r="Y78" s="40">
        <f>IFERROR(IF(A78="","",IF(J78="Canceled","Canceled",IF(N78&lt;&gt;"","Complete",IF(J78="On Hold","On Hold",IF(AND(M78&lt;TODAY(),M78&lt;&gt;""),"Past Due",IF(AND(L78&lt;&gt;"",L78&lt;=TODAY()),"In Progress","Not Started")))))),"")</f>
        <v/>
      </c>
      <c r="Z78" s="40">
        <f>IFERROR(IF(A78="","",IF(Q78&gt;=Dashboard!$K$4,"Meets Internal Threshold","Below Internal Threshold")),"")</f>
        <v/>
      </c>
      <c r="AA78" s="40">
        <f>IFERROR(IF(A78="","",IF(OR(W78&lt;0,X78&gt;=Dashboard!$K$6,Y78="Past Due",AND(Q78&gt;=Dashboard!$K$5,J78="Pending"),AND(Y78="Not Started",M78&lt;&gt;"",M78-TODAY()&lt;=Dashboard!$K$9,M78&gt;=TODAY())),"Review","OK")),"")</f>
        <v/>
      </c>
      <c r="AB78" s="41">
        <f>IFERROR(IF(A78="","",IF(W78&lt;0,"Forecast exceeds approved budget",IF(Y78="Past Due","Target completion date has passed",IF(AND(Q78&gt;=Dashboard!$K$5,J78="Pending"),"High-value project is pending approval",IF(X78&gt;=Dashboard!$K$6,"Spending and commitments are near the approved budget",IF(AND(Y78="Not Started",M78&lt;&gt;"",M78-TODAY()&lt;=Dashboard!$K$9,M78&gt;=TODAY()),"Project has not started and the target date is approaching","")))))),"")</f>
        <v/>
      </c>
      <c r="AC78" s="43" t="n"/>
    </row>
    <row r="79" ht="32" customHeight="1">
      <c r="A79" s="47" t="n"/>
      <c r="B79" s="48" t="n"/>
      <c r="C79" s="47" t="n"/>
      <c r="D79" s="47" t="n"/>
      <c r="E79" s="48" t="n"/>
      <c r="F79" s="48" t="n"/>
      <c r="G79" s="47" t="n"/>
      <c r="H79" s="47" t="n"/>
      <c r="I79" s="47" t="n"/>
      <c r="J79" s="47" t="n"/>
      <c r="K79" s="49" t="n"/>
      <c r="L79" s="49" t="n"/>
      <c r="M79" s="49" t="n"/>
      <c r="N79" s="49" t="n"/>
      <c r="O79" s="50" t="n"/>
      <c r="P79" s="51" t="n">
        <v>0.1</v>
      </c>
      <c r="Q79" s="38">
        <f>IFERROR(IF(A79="","",O79*(1+P79)),"")</f>
        <v/>
      </c>
      <c r="R79" s="50" t="n"/>
      <c r="S79" s="38">
        <f>IFERROR(IF(A79="","",SUMIFS('Spend Log'!$J$2:$J$201,'Spend Log'!$B$2:$B$201,A79,'Spend Log'!$H$2:$H$201,"Actual")),"")</f>
        <v/>
      </c>
      <c r="T79" s="38">
        <f>IFERROR(IF(A79="","",SUMIFS('Spend Log'!$J$2:$J$201,'Spend Log'!$B$2:$B$201,A79,'Spend Log'!$H$2:$H$201,"Commitment",'Spend Log'!$K$2:$K$201,"Open")),"")</f>
        <v/>
      </c>
      <c r="U79" s="50" t="n"/>
      <c r="V79" s="38">
        <f>IFERROR(IF(A79="","",S79+T79+U79),"")</f>
        <v/>
      </c>
      <c r="W79" s="38">
        <f>IFERROR(IF(A79="","",R79-V79),"")</f>
        <v/>
      </c>
      <c r="X79" s="39">
        <f>IFERROR(IF(A79="","",(S79+T79)/R79),"")</f>
        <v/>
      </c>
      <c r="Y79" s="40">
        <f>IFERROR(IF(A79="","",IF(J79="Canceled","Canceled",IF(N79&lt;&gt;"","Complete",IF(J79="On Hold","On Hold",IF(AND(M79&lt;TODAY(),M79&lt;&gt;""),"Past Due",IF(AND(L79&lt;&gt;"",L79&lt;=TODAY()),"In Progress","Not Started")))))),"")</f>
        <v/>
      </c>
      <c r="Z79" s="40">
        <f>IFERROR(IF(A79="","",IF(Q79&gt;=Dashboard!$K$4,"Meets Internal Threshold","Below Internal Threshold")),"")</f>
        <v/>
      </c>
      <c r="AA79" s="40">
        <f>IFERROR(IF(A79="","",IF(OR(W79&lt;0,X79&gt;=Dashboard!$K$6,Y79="Past Due",AND(Q79&gt;=Dashboard!$K$5,J79="Pending"),AND(Y79="Not Started",M79&lt;&gt;"",M79-TODAY()&lt;=Dashboard!$K$9,M79&gt;=TODAY())),"Review","OK")),"")</f>
        <v/>
      </c>
      <c r="AB79" s="41">
        <f>IFERROR(IF(A79="","",IF(W79&lt;0,"Forecast exceeds approved budget",IF(Y79="Past Due","Target completion date has passed",IF(AND(Q79&gt;=Dashboard!$K$5,J79="Pending"),"High-value project is pending approval",IF(X79&gt;=Dashboard!$K$6,"Spending and commitments are near the approved budget",IF(AND(Y79="Not Started",M79&lt;&gt;"",M79-TODAY()&lt;=Dashboard!$K$9,M79&gt;=TODAY()),"Project has not started and the target date is approaching","")))))),"")</f>
        <v/>
      </c>
      <c r="AC79" s="48" t="n"/>
    </row>
    <row r="80" ht="32" customHeight="1">
      <c r="A80" s="42" t="n"/>
      <c r="B80" s="43" t="n"/>
      <c r="C80" s="42" t="n"/>
      <c r="D80" s="42" t="n"/>
      <c r="E80" s="43" t="n"/>
      <c r="F80" s="43" t="n"/>
      <c r="G80" s="42" t="n"/>
      <c r="H80" s="42" t="n"/>
      <c r="I80" s="42" t="n"/>
      <c r="J80" s="42" t="n"/>
      <c r="K80" s="44" t="n"/>
      <c r="L80" s="44" t="n"/>
      <c r="M80" s="44" t="n"/>
      <c r="N80" s="44" t="n"/>
      <c r="O80" s="45" t="n"/>
      <c r="P80" s="46" t="n">
        <v>0.1</v>
      </c>
      <c r="Q80" s="38">
        <f>IFERROR(IF(A80="","",O80*(1+P80)),"")</f>
        <v/>
      </c>
      <c r="R80" s="45" t="n"/>
      <c r="S80" s="38">
        <f>IFERROR(IF(A80="","",SUMIFS('Spend Log'!$J$2:$J$201,'Spend Log'!$B$2:$B$201,A80,'Spend Log'!$H$2:$H$201,"Actual")),"")</f>
        <v/>
      </c>
      <c r="T80" s="38">
        <f>IFERROR(IF(A80="","",SUMIFS('Spend Log'!$J$2:$J$201,'Spend Log'!$B$2:$B$201,A80,'Spend Log'!$H$2:$H$201,"Commitment",'Spend Log'!$K$2:$K$201,"Open")),"")</f>
        <v/>
      </c>
      <c r="U80" s="45" t="n"/>
      <c r="V80" s="38">
        <f>IFERROR(IF(A80="","",S80+T80+U80),"")</f>
        <v/>
      </c>
      <c r="W80" s="38">
        <f>IFERROR(IF(A80="","",R80-V80),"")</f>
        <v/>
      </c>
      <c r="X80" s="39">
        <f>IFERROR(IF(A80="","",(S80+T80)/R80),"")</f>
        <v/>
      </c>
      <c r="Y80" s="40">
        <f>IFERROR(IF(A80="","",IF(J80="Canceled","Canceled",IF(N80&lt;&gt;"","Complete",IF(J80="On Hold","On Hold",IF(AND(M80&lt;TODAY(),M80&lt;&gt;""),"Past Due",IF(AND(L80&lt;&gt;"",L80&lt;=TODAY()),"In Progress","Not Started")))))),"")</f>
        <v/>
      </c>
      <c r="Z80" s="40">
        <f>IFERROR(IF(A80="","",IF(Q80&gt;=Dashboard!$K$4,"Meets Internal Threshold","Below Internal Threshold")),"")</f>
        <v/>
      </c>
      <c r="AA80" s="40">
        <f>IFERROR(IF(A80="","",IF(OR(W80&lt;0,X80&gt;=Dashboard!$K$6,Y80="Past Due",AND(Q80&gt;=Dashboard!$K$5,J80="Pending"),AND(Y80="Not Started",M80&lt;&gt;"",M80-TODAY()&lt;=Dashboard!$K$9,M80&gt;=TODAY())),"Review","OK")),"")</f>
        <v/>
      </c>
      <c r="AB80" s="41">
        <f>IFERROR(IF(A80="","",IF(W80&lt;0,"Forecast exceeds approved budget",IF(Y80="Past Due","Target completion date has passed",IF(AND(Q80&gt;=Dashboard!$K$5,J80="Pending"),"High-value project is pending approval",IF(X80&gt;=Dashboard!$K$6,"Spending and commitments are near the approved budget",IF(AND(Y80="Not Started",M80&lt;&gt;"",M80-TODAY()&lt;=Dashboard!$K$9,M80&gt;=TODAY()),"Project has not started and the target date is approaching","")))))),"")</f>
        <v/>
      </c>
      <c r="AC80" s="43" t="n"/>
    </row>
    <row r="81" ht="32" customHeight="1">
      <c r="A81" s="47" t="n"/>
      <c r="B81" s="48" t="n"/>
      <c r="C81" s="47" t="n"/>
      <c r="D81" s="47" t="n"/>
      <c r="E81" s="48" t="n"/>
      <c r="F81" s="48" t="n"/>
      <c r="G81" s="47" t="n"/>
      <c r="H81" s="47" t="n"/>
      <c r="I81" s="47" t="n"/>
      <c r="J81" s="47" t="n"/>
      <c r="K81" s="49" t="n"/>
      <c r="L81" s="49" t="n"/>
      <c r="M81" s="49" t="n"/>
      <c r="N81" s="49" t="n"/>
      <c r="O81" s="50" t="n"/>
      <c r="P81" s="51" t="n">
        <v>0.1</v>
      </c>
      <c r="Q81" s="38">
        <f>IFERROR(IF(A81="","",O81*(1+P81)),"")</f>
        <v/>
      </c>
      <c r="R81" s="50" t="n"/>
      <c r="S81" s="38">
        <f>IFERROR(IF(A81="","",SUMIFS('Spend Log'!$J$2:$J$201,'Spend Log'!$B$2:$B$201,A81,'Spend Log'!$H$2:$H$201,"Actual")),"")</f>
        <v/>
      </c>
      <c r="T81" s="38">
        <f>IFERROR(IF(A81="","",SUMIFS('Spend Log'!$J$2:$J$201,'Spend Log'!$B$2:$B$201,A81,'Spend Log'!$H$2:$H$201,"Commitment",'Spend Log'!$K$2:$K$201,"Open")),"")</f>
        <v/>
      </c>
      <c r="U81" s="50" t="n"/>
      <c r="V81" s="38">
        <f>IFERROR(IF(A81="","",S81+T81+U81),"")</f>
        <v/>
      </c>
      <c r="W81" s="38">
        <f>IFERROR(IF(A81="","",R81-V81),"")</f>
        <v/>
      </c>
      <c r="X81" s="39">
        <f>IFERROR(IF(A81="","",(S81+T81)/R81),"")</f>
        <v/>
      </c>
      <c r="Y81" s="40">
        <f>IFERROR(IF(A81="","",IF(J81="Canceled","Canceled",IF(N81&lt;&gt;"","Complete",IF(J81="On Hold","On Hold",IF(AND(M81&lt;TODAY(),M81&lt;&gt;""),"Past Due",IF(AND(L81&lt;&gt;"",L81&lt;=TODAY()),"In Progress","Not Started")))))),"")</f>
        <v/>
      </c>
      <c r="Z81" s="40">
        <f>IFERROR(IF(A81="","",IF(Q81&gt;=Dashboard!$K$4,"Meets Internal Threshold","Below Internal Threshold")),"")</f>
        <v/>
      </c>
      <c r="AA81" s="40">
        <f>IFERROR(IF(A81="","",IF(OR(W81&lt;0,X81&gt;=Dashboard!$K$6,Y81="Past Due",AND(Q81&gt;=Dashboard!$K$5,J81="Pending"),AND(Y81="Not Started",M81&lt;&gt;"",M81-TODAY()&lt;=Dashboard!$K$9,M81&gt;=TODAY())),"Review","OK")),"")</f>
        <v/>
      </c>
      <c r="AB81" s="41">
        <f>IFERROR(IF(A81="","",IF(W81&lt;0,"Forecast exceeds approved budget",IF(Y81="Past Due","Target completion date has passed",IF(AND(Q81&gt;=Dashboard!$K$5,J81="Pending"),"High-value project is pending approval",IF(X81&gt;=Dashboard!$K$6,"Spending and commitments are near the approved budget",IF(AND(Y81="Not Started",M81&lt;&gt;"",M81-TODAY()&lt;=Dashboard!$K$9,M81&gt;=TODAY()),"Project has not started and the target date is approaching","")))))),"")</f>
        <v/>
      </c>
      <c r="AC81" s="48" t="n"/>
    </row>
    <row r="82" ht="32" customHeight="1">
      <c r="A82" s="42" t="n"/>
      <c r="B82" s="43" t="n"/>
      <c r="C82" s="42" t="n"/>
      <c r="D82" s="42" t="n"/>
      <c r="E82" s="43" t="n"/>
      <c r="F82" s="43" t="n"/>
      <c r="G82" s="42" t="n"/>
      <c r="H82" s="42" t="n"/>
      <c r="I82" s="42" t="n"/>
      <c r="J82" s="42" t="n"/>
      <c r="K82" s="44" t="n"/>
      <c r="L82" s="44" t="n"/>
      <c r="M82" s="44" t="n"/>
      <c r="N82" s="44" t="n"/>
      <c r="O82" s="45" t="n"/>
      <c r="P82" s="46" t="n">
        <v>0.1</v>
      </c>
      <c r="Q82" s="38">
        <f>IFERROR(IF(A82="","",O82*(1+P82)),"")</f>
        <v/>
      </c>
      <c r="R82" s="45" t="n"/>
      <c r="S82" s="38">
        <f>IFERROR(IF(A82="","",SUMIFS('Spend Log'!$J$2:$J$201,'Spend Log'!$B$2:$B$201,A82,'Spend Log'!$H$2:$H$201,"Actual")),"")</f>
        <v/>
      </c>
      <c r="T82" s="38">
        <f>IFERROR(IF(A82="","",SUMIFS('Spend Log'!$J$2:$J$201,'Spend Log'!$B$2:$B$201,A82,'Spend Log'!$H$2:$H$201,"Commitment",'Spend Log'!$K$2:$K$201,"Open")),"")</f>
        <v/>
      </c>
      <c r="U82" s="45" t="n"/>
      <c r="V82" s="38">
        <f>IFERROR(IF(A82="","",S82+T82+U82),"")</f>
        <v/>
      </c>
      <c r="W82" s="38">
        <f>IFERROR(IF(A82="","",R82-V82),"")</f>
        <v/>
      </c>
      <c r="X82" s="39">
        <f>IFERROR(IF(A82="","",(S82+T82)/R82),"")</f>
        <v/>
      </c>
      <c r="Y82" s="40">
        <f>IFERROR(IF(A82="","",IF(J82="Canceled","Canceled",IF(N82&lt;&gt;"","Complete",IF(J82="On Hold","On Hold",IF(AND(M82&lt;TODAY(),M82&lt;&gt;""),"Past Due",IF(AND(L82&lt;&gt;"",L82&lt;=TODAY()),"In Progress","Not Started")))))),"")</f>
        <v/>
      </c>
      <c r="Z82" s="40">
        <f>IFERROR(IF(A82="","",IF(Q82&gt;=Dashboard!$K$4,"Meets Internal Threshold","Below Internal Threshold")),"")</f>
        <v/>
      </c>
      <c r="AA82" s="40">
        <f>IFERROR(IF(A82="","",IF(OR(W82&lt;0,X82&gt;=Dashboard!$K$6,Y82="Past Due",AND(Q82&gt;=Dashboard!$K$5,J82="Pending"),AND(Y82="Not Started",M82&lt;&gt;"",M82-TODAY()&lt;=Dashboard!$K$9,M82&gt;=TODAY())),"Review","OK")),"")</f>
        <v/>
      </c>
      <c r="AB82" s="41">
        <f>IFERROR(IF(A82="","",IF(W82&lt;0,"Forecast exceeds approved budget",IF(Y82="Past Due","Target completion date has passed",IF(AND(Q82&gt;=Dashboard!$K$5,J82="Pending"),"High-value project is pending approval",IF(X82&gt;=Dashboard!$K$6,"Spending and commitments are near the approved budget",IF(AND(Y82="Not Started",M82&lt;&gt;"",M82-TODAY()&lt;=Dashboard!$K$9,M82&gt;=TODAY()),"Project has not started and the target date is approaching","")))))),"")</f>
        <v/>
      </c>
      <c r="AC82" s="43" t="n"/>
    </row>
    <row r="83" ht="32" customHeight="1">
      <c r="A83" s="47" t="n"/>
      <c r="B83" s="48" t="n"/>
      <c r="C83" s="47" t="n"/>
      <c r="D83" s="47" t="n"/>
      <c r="E83" s="48" t="n"/>
      <c r="F83" s="48" t="n"/>
      <c r="G83" s="47" t="n"/>
      <c r="H83" s="47" t="n"/>
      <c r="I83" s="47" t="n"/>
      <c r="J83" s="47" t="n"/>
      <c r="K83" s="49" t="n"/>
      <c r="L83" s="49" t="n"/>
      <c r="M83" s="49" t="n"/>
      <c r="N83" s="49" t="n"/>
      <c r="O83" s="50" t="n"/>
      <c r="P83" s="51" t="n">
        <v>0.1</v>
      </c>
      <c r="Q83" s="38">
        <f>IFERROR(IF(A83="","",O83*(1+P83)),"")</f>
        <v/>
      </c>
      <c r="R83" s="50" t="n"/>
      <c r="S83" s="38">
        <f>IFERROR(IF(A83="","",SUMIFS('Spend Log'!$J$2:$J$201,'Spend Log'!$B$2:$B$201,A83,'Spend Log'!$H$2:$H$201,"Actual")),"")</f>
        <v/>
      </c>
      <c r="T83" s="38">
        <f>IFERROR(IF(A83="","",SUMIFS('Spend Log'!$J$2:$J$201,'Spend Log'!$B$2:$B$201,A83,'Spend Log'!$H$2:$H$201,"Commitment",'Spend Log'!$K$2:$K$201,"Open")),"")</f>
        <v/>
      </c>
      <c r="U83" s="50" t="n"/>
      <c r="V83" s="38">
        <f>IFERROR(IF(A83="","",S83+T83+U83),"")</f>
        <v/>
      </c>
      <c r="W83" s="38">
        <f>IFERROR(IF(A83="","",R83-V83),"")</f>
        <v/>
      </c>
      <c r="X83" s="39">
        <f>IFERROR(IF(A83="","",(S83+T83)/R83),"")</f>
        <v/>
      </c>
      <c r="Y83" s="40">
        <f>IFERROR(IF(A83="","",IF(J83="Canceled","Canceled",IF(N83&lt;&gt;"","Complete",IF(J83="On Hold","On Hold",IF(AND(M83&lt;TODAY(),M83&lt;&gt;""),"Past Due",IF(AND(L83&lt;&gt;"",L83&lt;=TODAY()),"In Progress","Not Started")))))),"")</f>
        <v/>
      </c>
      <c r="Z83" s="40">
        <f>IFERROR(IF(A83="","",IF(Q83&gt;=Dashboard!$K$4,"Meets Internal Threshold","Below Internal Threshold")),"")</f>
        <v/>
      </c>
      <c r="AA83" s="40">
        <f>IFERROR(IF(A83="","",IF(OR(W83&lt;0,X83&gt;=Dashboard!$K$6,Y83="Past Due",AND(Q83&gt;=Dashboard!$K$5,J83="Pending"),AND(Y83="Not Started",M83&lt;&gt;"",M83-TODAY()&lt;=Dashboard!$K$9,M83&gt;=TODAY())),"Review","OK")),"")</f>
        <v/>
      </c>
      <c r="AB83" s="41">
        <f>IFERROR(IF(A83="","",IF(W83&lt;0,"Forecast exceeds approved budget",IF(Y83="Past Due","Target completion date has passed",IF(AND(Q83&gt;=Dashboard!$K$5,J83="Pending"),"High-value project is pending approval",IF(X83&gt;=Dashboard!$K$6,"Spending and commitments are near the approved budget",IF(AND(Y83="Not Started",M83&lt;&gt;"",M83-TODAY()&lt;=Dashboard!$K$9,M83&gt;=TODAY()),"Project has not started and the target date is approaching","")))))),"")</f>
        <v/>
      </c>
      <c r="AC83" s="48" t="n"/>
    </row>
    <row r="84" ht="32" customHeight="1">
      <c r="A84" s="42" t="n"/>
      <c r="B84" s="43" t="n"/>
      <c r="C84" s="42" t="n"/>
      <c r="D84" s="42" t="n"/>
      <c r="E84" s="43" t="n"/>
      <c r="F84" s="43" t="n"/>
      <c r="G84" s="42" t="n"/>
      <c r="H84" s="42" t="n"/>
      <c r="I84" s="42" t="n"/>
      <c r="J84" s="42" t="n"/>
      <c r="K84" s="44" t="n"/>
      <c r="L84" s="44" t="n"/>
      <c r="M84" s="44" t="n"/>
      <c r="N84" s="44" t="n"/>
      <c r="O84" s="45" t="n"/>
      <c r="P84" s="46" t="n">
        <v>0.1</v>
      </c>
      <c r="Q84" s="38">
        <f>IFERROR(IF(A84="","",O84*(1+P84)),"")</f>
        <v/>
      </c>
      <c r="R84" s="45" t="n"/>
      <c r="S84" s="38">
        <f>IFERROR(IF(A84="","",SUMIFS('Spend Log'!$J$2:$J$201,'Spend Log'!$B$2:$B$201,A84,'Spend Log'!$H$2:$H$201,"Actual")),"")</f>
        <v/>
      </c>
      <c r="T84" s="38">
        <f>IFERROR(IF(A84="","",SUMIFS('Spend Log'!$J$2:$J$201,'Spend Log'!$B$2:$B$201,A84,'Spend Log'!$H$2:$H$201,"Commitment",'Spend Log'!$K$2:$K$201,"Open")),"")</f>
        <v/>
      </c>
      <c r="U84" s="45" t="n"/>
      <c r="V84" s="38">
        <f>IFERROR(IF(A84="","",S84+T84+U84),"")</f>
        <v/>
      </c>
      <c r="W84" s="38">
        <f>IFERROR(IF(A84="","",R84-V84),"")</f>
        <v/>
      </c>
      <c r="X84" s="39">
        <f>IFERROR(IF(A84="","",(S84+T84)/R84),"")</f>
        <v/>
      </c>
      <c r="Y84" s="40">
        <f>IFERROR(IF(A84="","",IF(J84="Canceled","Canceled",IF(N84&lt;&gt;"","Complete",IF(J84="On Hold","On Hold",IF(AND(M84&lt;TODAY(),M84&lt;&gt;""),"Past Due",IF(AND(L84&lt;&gt;"",L84&lt;=TODAY()),"In Progress","Not Started")))))),"")</f>
        <v/>
      </c>
      <c r="Z84" s="40">
        <f>IFERROR(IF(A84="","",IF(Q84&gt;=Dashboard!$K$4,"Meets Internal Threshold","Below Internal Threshold")),"")</f>
        <v/>
      </c>
      <c r="AA84" s="40">
        <f>IFERROR(IF(A84="","",IF(OR(W84&lt;0,X84&gt;=Dashboard!$K$6,Y84="Past Due",AND(Q84&gt;=Dashboard!$K$5,J84="Pending"),AND(Y84="Not Started",M84&lt;&gt;"",M84-TODAY()&lt;=Dashboard!$K$9,M84&gt;=TODAY())),"Review","OK")),"")</f>
        <v/>
      </c>
      <c r="AB84" s="41">
        <f>IFERROR(IF(A84="","",IF(W84&lt;0,"Forecast exceeds approved budget",IF(Y84="Past Due","Target completion date has passed",IF(AND(Q84&gt;=Dashboard!$K$5,J84="Pending"),"High-value project is pending approval",IF(X84&gt;=Dashboard!$K$6,"Spending and commitments are near the approved budget",IF(AND(Y84="Not Started",M84&lt;&gt;"",M84-TODAY()&lt;=Dashboard!$K$9,M84&gt;=TODAY()),"Project has not started and the target date is approaching","")))))),"")</f>
        <v/>
      </c>
      <c r="AC84" s="43" t="n"/>
    </row>
    <row r="85" ht="32" customHeight="1">
      <c r="A85" s="47" t="n"/>
      <c r="B85" s="48" t="n"/>
      <c r="C85" s="47" t="n"/>
      <c r="D85" s="47" t="n"/>
      <c r="E85" s="48" t="n"/>
      <c r="F85" s="48" t="n"/>
      <c r="G85" s="47" t="n"/>
      <c r="H85" s="47" t="n"/>
      <c r="I85" s="47" t="n"/>
      <c r="J85" s="47" t="n"/>
      <c r="K85" s="49" t="n"/>
      <c r="L85" s="49" t="n"/>
      <c r="M85" s="49" t="n"/>
      <c r="N85" s="49" t="n"/>
      <c r="O85" s="50" t="n"/>
      <c r="P85" s="51" t="n">
        <v>0.1</v>
      </c>
      <c r="Q85" s="38">
        <f>IFERROR(IF(A85="","",O85*(1+P85)),"")</f>
        <v/>
      </c>
      <c r="R85" s="50" t="n"/>
      <c r="S85" s="38">
        <f>IFERROR(IF(A85="","",SUMIFS('Spend Log'!$J$2:$J$201,'Spend Log'!$B$2:$B$201,A85,'Spend Log'!$H$2:$H$201,"Actual")),"")</f>
        <v/>
      </c>
      <c r="T85" s="38">
        <f>IFERROR(IF(A85="","",SUMIFS('Spend Log'!$J$2:$J$201,'Spend Log'!$B$2:$B$201,A85,'Spend Log'!$H$2:$H$201,"Commitment",'Spend Log'!$K$2:$K$201,"Open")),"")</f>
        <v/>
      </c>
      <c r="U85" s="50" t="n"/>
      <c r="V85" s="38">
        <f>IFERROR(IF(A85="","",S85+T85+U85),"")</f>
        <v/>
      </c>
      <c r="W85" s="38">
        <f>IFERROR(IF(A85="","",R85-V85),"")</f>
        <v/>
      </c>
      <c r="X85" s="39">
        <f>IFERROR(IF(A85="","",(S85+T85)/R85),"")</f>
        <v/>
      </c>
      <c r="Y85" s="40">
        <f>IFERROR(IF(A85="","",IF(J85="Canceled","Canceled",IF(N85&lt;&gt;"","Complete",IF(J85="On Hold","On Hold",IF(AND(M85&lt;TODAY(),M85&lt;&gt;""),"Past Due",IF(AND(L85&lt;&gt;"",L85&lt;=TODAY()),"In Progress","Not Started")))))),"")</f>
        <v/>
      </c>
      <c r="Z85" s="40">
        <f>IFERROR(IF(A85="","",IF(Q85&gt;=Dashboard!$K$4,"Meets Internal Threshold","Below Internal Threshold")),"")</f>
        <v/>
      </c>
      <c r="AA85" s="40">
        <f>IFERROR(IF(A85="","",IF(OR(W85&lt;0,X85&gt;=Dashboard!$K$6,Y85="Past Due",AND(Q85&gt;=Dashboard!$K$5,J85="Pending"),AND(Y85="Not Started",M85&lt;&gt;"",M85-TODAY()&lt;=Dashboard!$K$9,M85&gt;=TODAY())),"Review","OK")),"")</f>
        <v/>
      </c>
      <c r="AB85" s="41">
        <f>IFERROR(IF(A85="","",IF(W85&lt;0,"Forecast exceeds approved budget",IF(Y85="Past Due","Target completion date has passed",IF(AND(Q85&gt;=Dashboard!$K$5,J85="Pending"),"High-value project is pending approval",IF(X85&gt;=Dashboard!$K$6,"Spending and commitments are near the approved budget",IF(AND(Y85="Not Started",M85&lt;&gt;"",M85-TODAY()&lt;=Dashboard!$K$9,M85&gt;=TODAY()),"Project has not started and the target date is approaching","")))))),"")</f>
        <v/>
      </c>
      <c r="AC85" s="48" t="n"/>
    </row>
    <row r="86" ht="32" customHeight="1">
      <c r="A86" s="42" t="n"/>
      <c r="B86" s="43" t="n"/>
      <c r="C86" s="42" t="n"/>
      <c r="D86" s="42" t="n"/>
      <c r="E86" s="43" t="n"/>
      <c r="F86" s="43" t="n"/>
      <c r="G86" s="42" t="n"/>
      <c r="H86" s="42" t="n"/>
      <c r="I86" s="42" t="n"/>
      <c r="J86" s="42" t="n"/>
      <c r="K86" s="44" t="n"/>
      <c r="L86" s="44" t="n"/>
      <c r="M86" s="44" t="n"/>
      <c r="N86" s="44" t="n"/>
      <c r="O86" s="45" t="n"/>
      <c r="P86" s="46" t="n">
        <v>0.1</v>
      </c>
      <c r="Q86" s="38">
        <f>IFERROR(IF(A86="","",O86*(1+P86)),"")</f>
        <v/>
      </c>
      <c r="R86" s="45" t="n"/>
      <c r="S86" s="38">
        <f>IFERROR(IF(A86="","",SUMIFS('Spend Log'!$J$2:$J$201,'Spend Log'!$B$2:$B$201,A86,'Spend Log'!$H$2:$H$201,"Actual")),"")</f>
        <v/>
      </c>
      <c r="T86" s="38">
        <f>IFERROR(IF(A86="","",SUMIFS('Spend Log'!$J$2:$J$201,'Spend Log'!$B$2:$B$201,A86,'Spend Log'!$H$2:$H$201,"Commitment",'Spend Log'!$K$2:$K$201,"Open")),"")</f>
        <v/>
      </c>
      <c r="U86" s="45" t="n"/>
      <c r="V86" s="38">
        <f>IFERROR(IF(A86="","",S86+T86+U86),"")</f>
        <v/>
      </c>
      <c r="W86" s="38">
        <f>IFERROR(IF(A86="","",R86-V86),"")</f>
        <v/>
      </c>
      <c r="X86" s="39">
        <f>IFERROR(IF(A86="","",(S86+T86)/R86),"")</f>
        <v/>
      </c>
      <c r="Y86" s="40">
        <f>IFERROR(IF(A86="","",IF(J86="Canceled","Canceled",IF(N86&lt;&gt;"","Complete",IF(J86="On Hold","On Hold",IF(AND(M86&lt;TODAY(),M86&lt;&gt;""),"Past Due",IF(AND(L86&lt;&gt;"",L86&lt;=TODAY()),"In Progress","Not Started")))))),"")</f>
        <v/>
      </c>
      <c r="Z86" s="40">
        <f>IFERROR(IF(A86="","",IF(Q86&gt;=Dashboard!$K$4,"Meets Internal Threshold","Below Internal Threshold")),"")</f>
        <v/>
      </c>
      <c r="AA86" s="40">
        <f>IFERROR(IF(A86="","",IF(OR(W86&lt;0,X86&gt;=Dashboard!$K$6,Y86="Past Due",AND(Q86&gt;=Dashboard!$K$5,J86="Pending"),AND(Y86="Not Started",M86&lt;&gt;"",M86-TODAY()&lt;=Dashboard!$K$9,M86&gt;=TODAY())),"Review","OK")),"")</f>
        <v/>
      </c>
      <c r="AB86" s="41">
        <f>IFERROR(IF(A86="","",IF(W86&lt;0,"Forecast exceeds approved budget",IF(Y86="Past Due","Target completion date has passed",IF(AND(Q86&gt;=Dashboard!$K$5,J86="Pending"),"High-value project is pending approval",IF(X86&gt;=Dashboard!$K$6,"Spending and commitments are near the approved budget",IF(AND(Y86="Not Started",M86&lt;&gt;"",M86-TODAY()&lt;=Dashboard!$K$9,M86&gt;=TODAY()),"Project has not started and the target date is approaching","")))))),"")</f>
        <v/>
      </c>
      <c r="AC86" s="43" t="n"/>
    </row>
    <row r="87" ht="32" customHeight="1">
      <c r="A87" s="47" t="n"/>
      <c r="B87" s="48" t="n"/>
      <c r="C87" s="47" t="n"/>
      <c r="D87" s="47" t="n"/>
      <c r="E87" s="48" t="n"/>
      <c r="F87" s="48" t="n"/>
      <c r="G87" s="47" t="n"/>
      <c r="H87" s="47" t="n"/>
      <c r="I87" s="47" t="n"/>
      <c r="J87" s="47" t="n"/>
      <c r="K87" s="49" t="n"/>
      <c r="L87" s="49" t="n"/>
      <c r="M87" s="49" t="n"/>
      <c r="N87" s="49" t="n"/>
      <c r="O87" s="50" t="n"/>
      <c r="P87" s="51" t="n">
        <v>0.1</v>
      </c>
      <c r="Q87" s="38">
        <f>IFERROR(IF(A87="","",O87*(1+P87)),"")</f>
        <v/>
      </c>
      <c r="R87" s="50" t="n"/>
      <c r="S87" s="38">
        <f>IFERROR(IF(A87="","",SUMIFS('Spend Log'!$J$2:$J$201,'Spend Log'!$B$2:$B$201,A87,'Spend Log'!$H$2:$H$201,"Actual")),"")</f>
        <v/>
      </c>
      <c r="T87" s="38">
        <f>IFERROR(IF(A87="","",SUMIFS('Spend Log'!$J$2:$J$201,'Spend Log'!$B$2:$B$201,A87,'Spend Log'!$H$2:$H$201,"Commitment",'Spend Log'!$K$2:$K$201,"Open")),"")</f>
        <v/>
      </c>
      <c r="U87" s="50" t="n"/>
      <c r="V87" s="38">
        <f>IFERROR(IF(A87="","",S87+T87+U87),"")</f>
        <v/>
      </c>
      <c r="W87" s="38">
        <f>IFERROR(IF(A87="","",R87-V87),"")</f>
        <v/>
      </c>
      <c r="X87" s="39">
        <f>IFERROR(IF(A87="","",(S87+T87)/R87),"")</f>
        <v/>
      </c>
      <c r="Y87" s="40">
        <f>IFERROR(IF(A87="","",IF(J87="Canceled","Canceled",IF(N87&lt;&gt;"","Complete",IF(J87="On Hold","On Hold",IF(AND(M87&lt;TODAY(),M87&lt;&gt;""),"Past Due",IF(AND(L87&lt;&gt;"",L87&lt;=TODAY()),"In Progress","Not Started")))))),"")</f>
        <v/>
      </c>
      <c r="Z87" s="40">
        <f>IFERROR(IF(A87="","",IF(Q87&gt;=Dashboard!$K$4,"Meets Internal Threshold","Below Internal Threshold")),"")</f>
        <v/>
      </c>
      <c r="AA87" s="40">
        <f>IFERROR(IF(A87="","",IF(OR(W87&lt;0,X87&gt;=Dashboard!$K$6,Y87="Past Due",AND(Q87&gt;=Dashboard!$K$5,J87="Pending"),AND(Y87="Not Started",M87&lt;&gt;"",M87-TODAY()&lt;=Dashboard!$K$9,M87&gt;=TODAY())),"Review","OK")),"")</f>
        <v/>
      </c>
      <c r="AB87" s="41">
        <f>IFERROR(IF(A87="","",IF(W87&lt;0,"Forecast exceeds approved budget",IF(Y87="Past Due","Target completion date has passed",IF(AND(Q87&gt;=Dashboard!$K$5,J87="Pending"),"High-value project is pending approval",IF(X87&gt;=Dashboard!$K$6,"Spending and commitments are near the approved budget",IF(AND(Y87="Not Started",M87&lt;&gt;"",M87-TODAY()&lt;=Dashboard!$K$9,M87&gt;=TODAY()),"Project has not started and the target date is approaching","")))))),"")</f>
        <v/>
      </c>
      <c r="AC87" s="48" t="n"/>
    </row>
    <row r="88" ht="32" customHeight="1">
      <c r="A88" s="42" t="n"/>
      <c r="B88" s="43" t="n"/>
      <c r="C88" s="42" t="n"/>
      <c r="D88" s="42" t="n"/>
      <c r="E88" s="43" t="n"/>
      <c r="F88" s="43" t="n"/>
      <c r="G88" s="42" t="n"/>
      <c r="H88" s="42" t="n"/>
      <c r="I88" s="42" t="n"/>
      <c r="J88" s="42" t="n"/>
      <c r="K88" s="44" t="n"/>
      <c r="L88" s="44" t="n"/>
      <c r="M88" s="44" t="n"/>
      <c r="N88" s="44" t="n"/>
      <c r="O88" s="45" t="n"/>
      <c r="P88" s="46" t="n">
        <v>0.1</v>
      </c>
      <c r="Q88" s="38">
        <f>IFERROR(IF(A88="","",O88*(1+P88)),"")</f>
        <v/>
      </c>
      <c r="R88" s="45" t="n"/>
      <c r="S88" s="38">
        <f>IFERROR(IF(A88="","",SUMIFS('Spend Log'!$J$2:$J$201,'Spend Log'!$B$2:$B$201,A88,'Spend Log'!$H$2:$H$201,"Actual")),"")</f>
        <v/>
      </c>
      <c r="T88" s="38">
        <f>IFERROR(IF(A88="","",SUMIFS('Spend Log'!$J$2:$J$201,'Spend Log'!$B$2:$B$201,A88,'Spend Log'!$H$2:$H$201,"Commitment",'Spend Log'!$K$2:$K$201,"Open")),"")</f>
        <v/>
      </c>
      <c r="U88" s="45" t="n"/>
      <c r="V88" s="38">
        <f>IFERROR(IF(A88="","",S88+T88+U88),"")</f>
        <v/>
      </c>
      <c r="W88" s="38">
        <f>IFERROR(IF(A88="","",R88-V88),"")</f>
        <v/>
      </c>
      <c r="X88" s="39">
        <f>IFERROR(IF(A88="","",(S88+T88)/R88),"")</f>
        <v/>
      </c>
      <c r="Y88" s="40">
        <f>IFERROR(IF(A88="","",IF(J88="Canceled","Canceled",IF(N88&lt;&gt;"","Complete",IF(J88="On Hold","On Hold",IF(AND(M88&lt;TODAY(),M88&lt;&gt;""),"Past Due",IF(AND(L88&lt;&gt;"",L88&lt;=TODAY()),"In Progress","Not Started")))))),"")</f>
        <v/>
      </c>
      <c r="Z88" s="40">
        <f>IFERROR(IF(A88="","",IF(Q88&gt;=Dashboard!$K$4,"Meets Internal Threshold","Below Internal Threshold")),"")</f>
        <v/>
      </c>
      <c r="AA88" s="40">
        <f>IFERROR(IF(A88="","",IF(OR(W88&lt;0,X88&gt;=Dashboard!$K$6,Y88="Past Due",AND(Q88&gt;=Dashboard!$K$5,J88="Pending"),AND(Y88="Not Started",M88&lt;&gt;"",M88-TODAY()&lt;=Dashboard!$K$9,M88&gt;=TODAY())),"Review","OK")),"")</f>
        <v/>
      </c>
      <c r="AB88" s="41">
        <f>IFERROR(IF(A88="","",IF(W88&lt;0,"Forecast exceeds approved budget",IF(Y88="Past Due","Target completion date has passed",IF(AND(Q88&gt;=Dashboard!$K$5,J88="Pending"),"High-value project is pending approval",IF(X88&gt;=Dashboard!$K$6,"Spending and commitments are near the approved budget",IF(AND(Y88="Not Started",M88&lt;&gt;"",M88-TODAY()&lt;=Dashboard!$K$9,M88&gt;=TODAY()),"Project has not started and the target date is approaching","")))))),"")</f>
        <v/>
      </c>
      <c r="AC88" s="43" t="n"/>
    </row>
    <row r="89" ht="32" customHeight="1">
      <c r="A89" s="47" t="n"/>
      <c r="B89" s="48" t="n"/>
      <c r="C89" s="47" t="n"/>
      <c r="D89" s="47" t="n"/>
      <c r="E89" s="48" t="n"/>
      <c r="F89" s="48" t="n"/>
      <c r="G89" s="47" t="n"/>
      <c r="H89" s="47" t="n"/>
      <c r="I89" s="47" t="n"/>
      <c r="J89" s="47" t="n"/>
      <c r="K89" s="49" t="n"/>
      <c r="L89" s="49" t="n"/>
      <c r="M89" s="49" t="n"/>
      <c r="N89" s="49" t="n"/>
      <c r="O89" s="50" t="n"/>
      <c r="P89" s="51" t="n">
        <v>0.1</v>
      </c>
      <c r="Q89" s="38">
        <f>IFERROR(IF(A89="","",O89*(1+P89)),"")</f>
        <v/>
      </c>
      <c r="R89" s="50" t="n"/>
      <c r="S89" s="38">
        <f>IFERROR(IF(A89="","",SUMIFS('Spend Log'!$J$2:$J$201,'Spend Log'!$B$2:$B$201,A89,'Spend Log'!$H$2:$H$201,"Actual")),"")</f>
        <v/>
      </c>
      <c r="T89" s="38">
        <f>IFERROR(IF(A89="","",SUMIFS('Spend Log'!$J$2:$J$201,'Spend Log'!$B$2:$B$201,A89,'Spend Log'!$H$2:$H$201,"Commitment",'Spend Log'!$K$2:$K$201,"Open")),"")</f>
        <v/>
      </c>
      <c r="U89" s="50" t="n"/>
      <c r="V89" s="38">
        <f>IFERROR(IF(A89="","",S89+T89+U89),"")</f>
        <v/>
      </c>
      <c r="W89" s="38">
        <f>IFERROR(IF(A89="","",R89-V89),"")</f>
        <v/>
      </c>
      <c r="X89" s="39">
        <f>IFERROR(IF(A89="","",(S89+T89)/R89),"")</f>
        <v/>
      </c>
      <c r="Y89" s="40">
        <f>IFERROR(IF(A89="","",IF(J89="Canceled","Canceled",IF(N89&lt;&gt;"","Complete",IF(J89="On Hold","On Hold",IF(AND(M89&lt;TODAY(),M89&lt;&gt;""),"Past Due",IF(AND(L89&lt;&gt;"",L89&lt;=TODAY()),"In Progress","Not Started")))))),"")</f>
        <v/>
      </c>
      <c r="Z89" s="40">
        <f>IFERROR(IF(A89="","",IF(Q89&gt;=Dashboard!$K$4,"Meets Internal Threshold","Below Internal Threshold")),"")</f>
        <v/>
      </c>
      <c r="AA89" s="40">
        <f>IFERROR(IF(A89="","",IF(OR(W89&lt;0,X89&gt;=Dashboard!$K$6,Y89="Past Due",AND(Q89&gt;=Dashboard!$K$5,J89="Pending"),AND(Y89="Not Started",M89&lt;&gt;"",M89-TODAY()&lt;=Dashboard!$K$9,M89&gt;=TODAY())),"Review","OK")),"")</f>
        <v/>
      </c>
      <c r="AB89" s="41">
        <f>IFERROR(IF(A89="","",IF(W89&lt;0,"Forecast exceeds approved budget",IF(Y89="Past Due","Target completion date has passed",IF(AND(Q89&gt;=Dashboard!$K$5,J89="Pending"),"High-value project is pending approval",IF(X89&gt;=Dashboard!$K$6,"Spending and commitments are near the approved budget",IF(AND(Y89="Not Started",M89&lt;&gt;"",M89-TODAY()&lt;=Dashboard!$K$9,M89&gt;=TODAY()),"Project has not started and the target date is approaching","")))))),"")</f>
        <v/>
      </c>
      <c r="AC89" s="48" t="n"/>
    </row>
    <row r="90" ht="32" customHeight="1">
      <c r="A90" s="42" t="n"/>
      <c r="B90" s="43" t="n"/>
      <c r="C90" s="42" t="n"/>
      <c r="D90" s="42" t="n"/>
      <c r="E90" s="43" t="n"/>
      <c r="F90" s="43" t="n"/>
      <c r="G90" s="42" t="n"/>
      <c r="H90" s="42" t="n"/>
      <c r="I90" s="42" t="n"/>
      <c r="J90" s="42" t="n"/>
      <c r="K90" s="44" t="n"/>
      <c r="L90" s="44" t="n"/>
      <c r="M90" s="44" t="n"/>
      <c r="N90" s="44" t="n"/>
      <c r="O90" s="45" t="n"/>
      <c r="P90" s="46" t="n">
        <v>0.1</v>
      </c>
      <c r="Q90" s="38">
        <f>IFERROR(IF(A90="","",O90*(1+P90)),"")</f>
        <v/>
      </c>
      <c r="R90" s="45" t="n"/>
      <c r="S90" s="38">
        <f>IFERROR(IF(A90="","",SUMIFS('Spend Log'!$J$2:$J$201,'Spend Log'!$B$2:$B$201,A90,'Spend Log'!$H$2:$H$201,"Actual")),"")</f>
        <v/>
      </c>
      <c r="T90" s="38">
        <f>IFERROR(IF(A90="","",SUMIFS('Spend Log'!$J$2:$J$201,'Spend Log'!$B$2:$B$201,A90,'Spend Log'!$H$2:$H$201,"Commitment",'Spend Log'!$K$2:$K$201,"Open")),"")</f>
        <v/>
      </c>
      <c r="U90" s="45" t="n"/>
      <c r="V90" s="38">
        <f>IFERROR(IF(A90="","",S90+T90+U90),"")</f>
        <v/>
      </c>
      <c r="W90" s="38">
        <f>IFERROR(IF(A90="","",R90-V90),"")</f>
        <v/>
      </c>
      <c r="X90" s="39">
        <f>IFERROR(IF(A90="","",(S90+T90)/R90),"")</f>
        <v/>
      </c>
      <c r="Y90" s="40">
        <f>IFERROR(IF(A90="","",IF(J90="Canceled","Canceled",IF(N90&lt;&gt;"","Complete",IF(J90="On Hold","On Hold",IF(AND(M90&lt;TODAY(),M90&lt;&gt;""),"Past Due",IF(AND(L90&lt;&gt;"",L90&lt;=TODAY()),"In Progress","Not Started")))))),"")</f>
        <v/>
      </c>
      <c r="Z90" s="40">
        <f>IFERROR(IF(A90="","",IF(Q90&gt;=Dashboard!$K$4,"Meets Internal Threshold","Below Internal Threshold")),"")</f>
        <v/>
      </c>
      <c r="AA90" s="40">
        <f>IFERROR(IF(A90="","",IF(OR(W90&lt;0,X90&gt;=Dashboard!$K$6,Y90="Past Due",AND(Q90&gt;=Dashboard!$K$5,J90="Pending"),AND(Y90="Not Started",M90&lt;&gt;"",M90-TODAY()&lt;=Dashboard!$K$9,M90&gt;=TODAY())),"Review","OK")),"")</f>
        <v/>
      </c>
      <c r="AB90" s="41">
        <f>IFERROR(IF(A90="","",IF(W90&lt;0,"Forecast exceeds approved budget",IF(Y90="Past Due","Target completion date has passed",IF(AND(Q90&gt;=Dashboard!$K$5,J90="Pending"),"High-value project is pending approval",IF(X90&gt;=Dashboard!$K$6,"Spending and commitments are near the approved budget",IF(AND(Y90="Not Started",M90&lt;&gt;"",M90-TODAY()&lt;=Dashboard!$K$9,M90&gt;=TODAY()),"Project has not started and the target date is approaching","")))))),"")</f>
        <v/>
      </c>
      <c r="AC90" s="43" t="n"/>
    </row>
    <row r="91" ht="32" customHeight="1">
      <c r="A91" s="47" t="n"/>
      <c r="B91" s="48" t="n"/>
      <c r="C91" s="47" t="n"/>
      <c r="D91" s="47" t="n"/>
      <c r="E91" s="48" t="n"/>
      <c r="F91" s="48" t="n"/>
      <c r="G91" s="47" t="n"/>
      <c r="H91" s="47" t="n"/>
      <c r="I91" s="47" t="n"/>
      <c r="J91" s="47" t="n"/>
      <c r="K91" s="49" t="n"/>
      <c r="L91" s="49" t="n"/>
      <c r="M91" s="49" t="n"/>
      <c r="N91" s="49" t="n"/>
      <c r="O91" s="50" t="n"/>
      <c r="P91" s="51" t="n">
        <v>0.1</v>
      </c>
      <c r="Q91" s="38">
        <f>IFERROR(IF(A91="","",O91*(1+P91)),"")</f>
        <v/>
      </c>
      <c r="R91" s="50" t="n"/>
      <c r="S91" s="38">
        <f>IFERROR(IF(A91="","",SUMIFS('Spend Log'!$J$2:$J$201,'Spend Log'!$B$2:$B$201,A91,'Spend Log'!$H$2:$H$201,"Actual")),"")</f>
        <v/>
      </c>
      <c r="T91" s="38">
        <f>IFERROR(IF(A91="","",SUMIFS('Spend Log'!$J$2:$J$201,'Spend Log'!$B$2:$B$201,A91,'Spend Log'!$H$2:$H$201,"Commitment",'Spend Log'!$K$2:$K$201,"Open")),"")</f>
        <v/>
      </c>
      <c r="U91" s="50" t="n"/>
      <c r="V91" s="38">
        <f>IFERROR(IF(A91="","",S91+T91+U91),"")</f>
        <v/>
      </c>
      <c r="W91" s="38">
        <f>IFERROR(IF(A91="","",R91-V91),"")</f>
        <v/>
      </c>
      <c r="X91" s="39">
        <f>IFERROR(IF(A91="","",(S91+T91)/R91),"")</f>
        <v/>
      </c>
      <c r="Y91" s="40">
        <f>IFERROR(IF(A91="","",IF(J91="Canceled","Canceled",IF(N91&lt;&gt;"","Complete",IF(J91="On Hold","On Hold",IF(AND(M91&lt;TODAY(),M91&lt;&gt;""),"Past Due",IF(AND(L91&lt;&gt;"",L91&lt;=TODAY()),"In Progress","Not Started")))))),"")</f>
        <v/>
      </c>
      <c r="Z91" s="40">
        <f>IFERROR(IF(A91="","",IF(Q91&gt;=Dashboard!$K$4,"Meets Internal Threshold","Below Internal Threshold")),"")</f>
        <v/>
      </c>
      <c r="AA91" s="40">
        <f>IFERROR(IF(A91="","",IF(OR(W91&lt;0,X91&gt;=Dashboard!$K$6,Y91="Past Due",AND(Q91&gt;=Dashboard!$K$5,J91="Pending"),AND(Y91="Not Started",M91&lt;&gt;"",M91-TODAY()&lt;=Dashboard!$K$9,M91&gt;=TODAY())),"Review","OK")),"")</f>
        <v/>
      </c>
      <c r="AB91" s="41">
        <f>IFERROR(IF(A91="","",IF(W91&lt;0,"Forecast exceeds approved budget",IF(Y91="Past Due","Target completion date has passed",IF(AND(Q91&gt;=Dashboard!$K$5,J91="Pending"),"High-value project is pending approval",IF(X91&gt;=Dashboard!$K$6,"Spending and commitments are near the approved budget",IF(AND(Y91="Not Started",M91&lt;&gt;"",M91-TODAY()&lt;=Dashboard!$K$9,M91&gt;=TODAY()),"Project has not started and the target date is approaching","")))))),"")</f>
        <v/>
      </c>
      <c r="AC91" s="48" t="n"/>
    </row>
    <row r="92" ht="32" customHeight="1">
      <c r="A92" s="42" t="n"/>
      <c r="B92" s="43" t="n"/>
      <c r="C92" s="42" t="n"/>
      <c r="D92" s="42" t="n"/>
      <c r="E92" s="43" t="n"/>
      <c r="F92" s="43" t="n"/>
      <c r="G92" s="42" t="n"/>
      <c r="H92" s="42" t="n"/>
      <c r="I92" s="42" t="n"/>
      <c r="J92" s="42" t="n"/>
      <c r="K92" s="44" t="n"/>
      <c r="L92" s="44" t="n"/>
      <c r="M92" s="44" t="n"/>
      <c r="N92" s="44" t="n"/>
      <c r="O92" s="45" t="n"/>
      <c r="P92" s="46" t="n">
        <v>0.1</v>
      </c>
      <c r="Q92" s="38">
        <f>IFERROR(IF(A92="","",O92*(1+P92)),"")</f>
        <v/>
      </c>
      <c r="R92" s="45" t="n"/>
      <c r="S92" s="38">
        <f>IFERROR(IF(A92="","",SUMIFS('Spend Log'!$J$2:$J$201,'Spend Log'!$B$2:$B$201,A92,'Spend Log'!$H$2:$H$201,"Actual")),"")</f>
        <v/>
      </c>
      <c r="T92" s="38">
        <f>IFERROR(IF(A92="","",SUMIFS('Spend Log'!$J$2:$J$201,'Spend Log'!$B$2:$B$201,A92,'Spend Log'!$H$2:$H$201,"Commitment",'Spend Log'!$K$2:$K$201,"Open")),"")</f>
        <v/>
      </c>
      <c r="U92" s="45" t="n"/>
      <c r="V92" s="38">
        <f>IFERROR(IF(A92="","",S92+T92+U92),"")</f>
        <v/>
      </c>
      <c r="W92" s="38">
        <f>IFERROR(IF(A92="","",R92-V92),"")</f>
        <v/>
      </c>
      <c r="X92" s="39">
        <f>IFERROR(IF(A92="","",(S92+T92)/R92),"")</f>
        <v/>
      </c>
      <c r="Y92" s="40">
        <f>IFERROR(IF(A92="","",IF(J92="Canceled","Canceled",IF(N92&lt;&gt;"","Complete",IF(J92="On Hold","On Hold",IF(AND(M92&lt;TODAY(),M92&lt;&gt;""),"Past Due",IF(AND(L92&lt;&gt;"",L92&lt;=TODAY()),"In Progress","Not Started")))))),"")</f>
        <v/>
      </c>
      <c r="Z92" s="40">
        <f>IFERROR(IF(A92="","",IF(Q92&gt;=Dashboard!$K$4,"Meets Internal Threshold","Below Internal Threshold")),"")</f>
        <v/>
      </c>
      <c r="AA92" s="40">
        <f>IFERROR(IF(A92="","",IF(OR(W92&lt;0,X92&gt;=Dashboard!$K$6,Y92="Past Due",AND(Q92&gt;=Dashboard!$K$5,J92="Pending"),AND(Y92="Not Started",M92&lt;&gt;"",M92-TODAY()&lt;=Dashboard!$K$9,M92&gt;=TODAY())),"Review","OK")),"")</f>
        <v/>
      </c>
      <c r="AB92" s="41">
        <f>IFERROR(IF(A92="","",IF(W92&lt;0,"Forecast exceeds approved budget",IF(Y92="Past Due","Target completion date has passed",IF(AND(Q92&gt;=Dashboard!$K$5,J92="Pending"),"High-value project is pending approval",IF(X92&gt;=Dashboard!$K$6,"Spending and commitments are near the approved budget",IF(AND(Y92="Not Started",M92&lt;&gt;"",M92-TODAY()&lt;=Dashboard!$K$9,M92&gt;=TODAY()),"Project has not started and the target date is approaching","")))))),"")</f>
        <v/>
      </c>
      <c r="AC92" s="43" t="n"/>
    </row>
    <row r="93" ht="32" customHeight="1">
      <c r="A93" s="47" t="n"/>
      <c r="B93" s="48" t="n"/>
      <c r="C93" s="47" t="n"/>
      <c r="D93" s="47" t="n"/>
      <c r="E93" s="48" t="n"/>
      <c r="F93" s="48" t="n"/>
      <c r="G93" s="47" t="n"/>
      <c r="H93" s="47" t="n"/>
      <c r="I93" s="47" t="n"/>
      <c r="J93" s="47" t="n"/>
      <c r="K93" s="49" t="n"/>
      <c r="L93" s="49" t="n"/>
      <c r="M93" s="49" t="n"/>
      <c r="N93" s="49" t="n"/>
      <c r="O93" s="50" t="n"/>
      <c r="P93" s="51" t="n">
        <v>0.1</v>
      </c>
      <c r="Q93" s="38">
        <f>IFERROR(IF(A93="","",O93*(1+P93)),"")</f>
        <v/>
      </c>
      <c r="R93" s="50" t="n"/>
      <c r="S93" s="38">
        <f>IFERROR(IF(A93="","",SUMIFS('Spend Log'!$J$2:$J$201,'Spend Log'!$B$2:$B$201,A93,'Spend Log'!$H$2:$H$201,"Actual")),"")</f>
        <v/>
      </c>
      <c r="T93" s="38">
        <f>IFERROR(IF(A93="","",SUMIFS('Spend Log'!$J$2:$J$201,'Spend Log'!$B$2:$B$201,A93,'Spend Log'!$H$2:$H$201,"Commitment",'Spend Log'!$K$2:$K$201,"Open")),"")</f>
        <v/>
      </c>
      <c r="U93" s="50" t="n"/>
      <c r="V93" s="38">
        <f>IFERROR(IF(A93="","",S93+T93+U93),"")</f>
        <v/>
      </c>
      <c r="W93" s="38">
        <f>IFERROR(IF(A93="","",R93-V93),"")</f>
        <v/>
      </c>
      <c r="X93" s="39">
        <f>IFERROR(IF(A93="","",(S93+T93)/R93),"")</f>
        <v/>
      </c>
      <c r="Y93" s="40">
        <f>IFERROR(IF(A93="","",IF(J93="Canceled","Canceled",IF(N93&lt;&gt;"","Complete",IF(J93="On Hold","On Hold",IF(AND(M93&lt;TODAY(),M93&lt;&gt;""),"Past Due",IF(AND(L93&lt;&gt;"",L93&lt;=TODAY()),"In Progress","Not Started")))))),"")</f>
        <v/>
      </c>
      <c r="Z93" s="40">
        <f>IFERROR(IF(A93="","",IF(Q93&gt;=Dashboard!$K$4,"Meets Internal Threshold","Below Internal Threshold")),"")</f>
        <v/>
      </c>
      <c r="AA93" s="40">
        <f>IFERROR(IF(A93="","",IF(OR(W93&lt;0,X93&gt;=Dashboard!$K$6,Y93="Past Due",AND(Q93&gt;=Dashboard!$K$5,J93="Pending"),AND(Y93="Not Started",M93&lt;&gt;"",M93-TODAY()&lt;=Dashboard!$K$9,M93&gt;=TODAY())),"Review","OK")),"")</f>
        <v/>
      </c>
      <c r="AB93" s="41">
        <f>IFERROR(IF(A93="","",IF(W93&lt;0,"Forecast exceeds approved budget",IF(Y93="Past Due","Target completion date has passed",IF(AND(Q93&gt;=Dashboard!$K$5,J93="Pending"),"High-value project is pending approval",IF(X93&gt;=Dashboard!$K$6,"Spending and commitments are near the approved budget",IF(AND(Y93="Not Started",M93&lt;&gt;"",M93-TODAY()&lt;=Dashboard!$K$9,M93&gt;=TODAY()),"Project has not started and the target date is approaching","")))))),"")</f>
        <v/>
      </c>
      <c r="AC93" s="48" t="n"/>
    </row>
    <row r="94" ht="32" customHeight="1">
      <c r="A94" s="42" t="n"/>
      <c r="B94" s="43" t="n"/>
      <c r="C94" s="42" t="n"/>
      <c r="D94" s="42" t="n"/>
      <c r="E94" s="43" t="n"/>
      <c r="F94" s="43" t="n"/>
      <c r="G94" s="42" t="n"/>
      <c r="H94" s="42" t="n"/>
      <c r="I94" s="42" t="n"/>
      <c r="J94" s="42" t="n"/>
      <c r="K94" s="44" t="n"/>
      <c r="L94" s="44" t="n"/>
      <c r="M94" s="44" t="n"/>
      <c r="N94" s="44" t="n"/>
      <c r="O94" s="45" t="n"/>
      <c r="P94" s="46" t="n">
        <v>0.1</v>
      </c>
      <c r="Q94" s="38">
        <f>IFERROR(IF(A94="","",O94*(1+P94)),"")</f>
        <v/>
      </c>
      <c r="R94" s="45" t="n"/>
      <c r="S94" s="38">
        <f>IFERROR(IF(A94="","",SUMIFS('Spend Log'!$J$2:$J$201,'Spend Log'!$B$2:$B$201,A94,'Spend Log'!$H$2:$H$201,"Actual")),"")</f>
        <v/>
      </c>
      <c r="T94" s="38">
        <f>IFERROR(IF(A94="","",SUMIFS('Spend Log'!$J$2:$J$201,'Spend Log'!$B$2:$B$201,A94,'Spend Log'!$H$2:$H$201,"Commitment",'Spend Log'!$K$2:$K$201,"Open")),"")</f>
        <v/>
      </c>
      <c r="U94" s="45" t="n"/>
      <c r="V94" s="38">
        <f>IFERROR(IF(A94="","",S94+T94+U94),"")</f>
        <v/>
      </c>
      <c r="W94" s="38">
        <f>IFERROR(IF(A94="","",R94-V94),"")</f>
        <v/>
      </c>
      <c r="X94" s="39">
        <f>IFERROR(IF(A94="","",(S94+T94)/R94),"")</f>
        <v/>
      </c>
      <c r="Y94" s="40">
        <f>IFERROR(IF(A94="","",IF(J94="Canceled","Canceled",IF(N94&lt;&gt;"","Complete",IF(J94="On Hold","On Hold",IF(AND(M94&lt;TODAY(),M94&lt;&gt;""),"Past Due",IF(AND(L94&lt;&gt;"",L94&lt;=TODAY()),"In Progress","Not Started")))))),"")</f>
        <v/>
      </c>
      <c r="Z94" s="40">
        <f>IFERROR(IF(A94="","",IF(Q94&gt;=Dashboard!$K$4,"Meets Internal Threshold","Below Internal Threshold")),"")</f>
        <v/>
      </c>
      <c r="AA94" s="40">
        <f>IFERROR(IF(A94="","",IF(OR(W94&lt;0,X94&gt;=Dashboard!$K$6,Y94="Past Due",AND(Q94&gt;=Dashboard!$K$5,J94="Pending"),AND(Y94="Not Started",M94&lt;&gt;"",M94-TODAY()&lt;=Dashboard!$K$9,M94&gt;=TODAY())),"Review","OK")),"")</f>
        <v/>
      </c>
      <c r="AB94" s="41">
        <f>IFERROR(IF(A94="","",IF(W94&lt;0,"Forecast exceeds approved budget",IF(Y94="Past Due","Target completion date has passed",IF(AND(Q94&gt;=Dashboard!$K$5,J94="Pending"),"High-value project is pending approval",IF(X94&gt;=Dashboard!$K$6,"Spending and commitments are near the approved budget",IF(AND(Y94="Not Started",M94&lt;&gt;"",M94-TODAY()&lt;=Dashboard!$K$9,M94&gt;=TODAY()),"Project has not started and the target date is approaching","")))))),"")</f>
        <v/>
      </c>
      <c r="AC94" s="43" t="n"/>
    </row>
    <row r="95" ht="32" customHeight="1">
      <c r="A95" s="47" t="n"/>
      <c r="B95" s="48" t="n"/>
      <c r="C95" s="47" t="n"/>
      <c r="D95" s="47" t="n"/>
      <c r="E95" s="48" t="n"/>
      <c r="F95" s="48" t="n"/>
      <c r="G95" s="47" t="n"/>
      <c r="H95" s="47" t="n"/>
      <c r="I95" s="47" t="n"/>
      <c r="J95" s="47" t="n"/>
      <c r="K95" s="49" t="n"/>
      <c r="L95" s="49" t="n"/>
      <c r="M95" s="49" t="n"/>
      <c r="N95" s="49" t="n"/>
      <c r="O95" s="50" t="n"/>
      <c r="P95" s="51" t="n">
        <v>0.1</v>
      </c>
      <c r="Q95" s="38">
        <f>IFERROR(IF(A95="","",O95*(1+P95)),"")</f>
        <v/>
      </c>
      <c r="R95" s="50" t="n"/>
      <c r="S95" s="38">
        <f>IFERROR(IF(A95="","",SUMIFS('Spend Log'!$J$2:$J$201,'Spend Log'!$B$2:$B$201,A95,'Spend Log'!$H$2:$H$201,"Actual")),"")</f>
        <v/>
      </c>
      <c r="T95" s="38">
        <f>IFERROR(IF(A95="","",SUMIFS('Spend Log'!$J$2:$J$201,'Spend Log'!$B$2:$B$201,A95,'Spend Log'!$H$2:$H$201,"Commitment",'Spend Log'!$K$2:$K$201,"Open")),"")</f>
        <v/>
      </c>
      <c r="U95" s="50" t="n"/>
      <c r="V95" s="38">
        <f>IFERROR(IF(A95="","",S95+T95+U95),"")</f>
        <v/>
      </c>
      <c r="W95" s="38">
        <f>IFERROR(IF(A95="","",R95-V95),"")</f>
        <v/>
      </c>
      <c r="X95" s="39">
        <f>IFERROR(IF(A95="","",(S95+T95)/R95),"")</f>
        <v/>
      </c>
      <c r="Y95" s="40">
        <f>IFERROR(IF(A95="","",IF(J95="Canceled","Canceled",IF(N95&lt;&gt;"","Complete",IF(J95="On Hold","On Hold",IF(AND(M95&lt;TODAY(),M95&lt;&gt;""),"Past Due",IF(AND(L95&lt;&gt;"",L95&lt;=TODAY()),"In Progress","Not Started")))))),"")</f>
        <v/>
      </c>
      <c r="Z95" s="40">
        <f>IFERROR(IF(A95="","",IF(Q95&gt;=Dashboard!$K$4,"Meets Internal Threshold","Below Internal Threshold")),"")</f>
        <v/>
      </c>
      <c r="AA95" s="40">
        <f>IFERROR(IF(A95="","",IF(OR(W95&lt;0,X95&gt;=Dashboard!$K$6,Y95="Past Due",AND(Q95&gt;=Dashboard!$K$5,J95="Pending"),AND(Y95="Not Started",M95&lt;&gt;"",M95-TODAY()&lt;=Dashboard!$K$9,M95&gt;=TODAY())),"Review","OK")),"")</f>
        <v/>
      </c>
      <c r="AB95" s="41">
        <f>IFERROR(IF(A95="","",IF(W95&lt;0,"Forecast exceeds approved budget",IF(Y95="Past Due","Target completion date has passed",IF(AND(Q95&gt;=Dashboard!$K$5,J95="Pending"),"High-value project is pending approval",IF(X95&gt;=Dashboard!$K$6,"Spending and commitments are near the approved budget",IF(AND(Y95="Not Started",M95&lt;&gt;"",M95-TODAY()&lt;=Dashboard!$K$9,M95&gt;=TODAY()),"Project has not started and the target date is approaching","")))))),"")</f>
        <v/>
      </c>
      <c r="AC95" s="48" t="n"/>
    </row>
    <row r="96" ht="32" customHeight="1">
      <c r="A96" s="42" t="n"/>
      <c r="B96" s="43" t="n"/>
      <c r="C96" s="42" t="n"/>
      <c r="D96" s="42" t="n"/>
      <c r="E96" s="43" t="n"/>
      <c r="F96" s="43" t="n"/>
      <c r="G96" s="42" t="n"/>
      <c r="H96" s="42" t="n"/>
      <c r="I96" s="42" t="n"/>
      <c r="J96" s="42" t="n"/>
      <c r="K96" s="44" t="n"/>
      <c r="L96" s="44" t="n"/>
      <c r="M96" s="44" t="n"/>
      <c r="N96" s="44" t="n"/>
      <c r="O96" s="45" t="n"/>
      <c r="P96" s="46" t="n">
        <v>0.1</v>
      </c>
      <c r="Q96" s="38">
        <f>IFERROR(IF(A96="","",O96*(1+P96)),"")</f>
        <v/>
      </c>
      <c r="R96" s="45" t="n"/>
      <c r="S96" s="38">
        <f>IFERROR(IF(A96="","",SUMIFS('Spend Log'!$J$2:$J$201,'Spend Log'!$B$2:$B$201,A96,'Spend Log'!$H$2:$H$201,"Actual")),"")</f>
        <v/>
      </c>
      <c r="T96" s="38">
        <f>IFERROR(IF(A96="","",SUMIFS('Spend Log'!$J$2:$J$201,'Spend Log'!$B$2:$B$201,A96,'Spend Log'!$H$2:$H$201,"Commitment",'Spend Log'!$K$2:$K$201,"Open")),"")</f>
        <v/>
      </c>
      <c r="U96" s="45" t="n"/>
      <c r="V96" s="38">
        <f>IFERROR(IF(A96="","",S96+T96+U96),"")</f>
        <v/>
      </c>
      <c r="W96" s="38">
        <f>IFERROR(IF(A96="","",R96-V96),"")</f>
        <v/>
      </c>
      <c r="X96" s="39">
        <f>IFERROR(IF(A96="","",(S96+T96)/R96),"")</f>
        <v/>
      </c>
      <c r="Y96" s="40">
        <f>IFERROR(IF(A96="","",IF(J96="Canceled","Canceled",IF(N96&lt;&gt;"","Complete",IF(J96="On Hold","On Hold",IF(AND(M96&lt;TODAY(),M96&lt;&gt;""),"Past Due",IF(AND(L96&lt;&gt;"",L96&lt;=TODAY()),"In Progress","Not Started")))))),"")</f>
        <v/>
      </c>
      <c r="Z96" s="40">
        <f>IFERROR(IF(A96="","",IF(Q96&gt;=Dashboard!$K$4,"Meets Internal Threshold","Below Internal Threshold")),"")</f>
        <v/>
      </c>
      <c r="AA96" s="40">
        <f>IFERROR(IF(A96="","",IF(OR(W96&lt;0,X96&gt;=Dashboard!$K$6,Y96="Past Due",AND(Q96&gt;=Dashboard!$K$5,J96="Pending"),AND(Y96="Not Started",M96&lt;&gt;"",M96-TODAY()&lt;=Dashboard!$K$9,M96&gt;=TODAY())),"Review","OK")),"")</f>
        <v/>
      </c>
      <c r="AB96" s="41">
        <f>IFERROR(IF(A96="","",IF(W96&lt;0,"Forecast exceeds approved budget",IF(Y96="Past Due","Target completion date has passed",IF(AND(Q96&gt;=Dashboard!$K$5,J96="Pending"),"High-value project is pending approval",IF(X96&gt;=Dashboard!$K$6,"Spending and commitments are near the approved budget",IF(AND(Y96="Not Started",M96&lt;&gt;"",M96-TODAY()&lt;=Dashboard!$K$9,M96&gt;=TODAY()),"Project has not started and the target date is approaching","")))))),"")</f>
        <v/>
      </c>
      <c r="AC96" s="43" t="n"/>
    </row>
    <row r="97" ht="32" customHeight="1">
      <c r="A97" s="47" t="n"/>
      <c r="B97" s="48" t="n"/>
      <c r="C97" s="47" t="n"/>
      <c r="D97" s="47" t="n"/>
      <c r="E97" s="48" t="n"/>
      <c r="F97" s="48" t="n"/>
      <c r="G97" s="47" t="n"/>
      <c r="H97" s="47" t="n"/>
      <c r="I97" s="47" t="n"/>
      <c r="J97" s="47" t="n"/>
      <c r="K97" s="49" t="n"/>
      <c r="L97" s="49" t="n"/>
      <c r="M97" s="49" t="n"/>
      <c r="N97" s="49" t="n"/>
      <c r="O97" s="50" t="n"/>
      <c r="P97" s="51" t="n">
        <v>0.1</v>
      </c>
      <c r="Q97" s="38">
        <f>IFERROR(IF(A97="","",O97*(1+P97)),"")</f>
        <v/>
      </c>
      <c r="R97" s="50" t="n"/>
      <c r="S97" s="38">
        <f>IFERROR(IF(A97="","",SUMIFS('Spend Log'!$J$2:$J$201,'Spend Log'!$B$2:$B$201,A97,'Spend Log'!$H$2:$H$201,"Actual")),"")</f>
        <v/>
      </c>
      <c r="T97" s="38">
        <f>IFERROR(IF(A97="","",SUMIFS('Spend Log'!$J$2:$J$201,'Spend Log'!$B$2:$B$201,A97,'Spend Log'!$H$2:$H$201,"Commitment",'Spend Log'!$K$2:$K$201,"Open")),"")</f>
        <v/>
      </c>
      <c r="U97" s="50" t="n"/>
      <c r="V97" s="38">
        <f>IFERROR(IF(A97="","",S97+T97+U97),"")</f>
        <v/>
      </c>
      <c r="W97" s="38">
        <f>IFERROR(IF(A97="","",R97-V97),"")</f>
        <v/>
      </c>
      <c r="X97" s="39">
        <f>IFERROR(IF(A97="","",(S97+T97)/R97),"")</f>
        <v/>
      </c>
      <c r="Y97" s="40">
        <f>IFERROR(IF(A97="","",IF(J97="Canceled","Canceled",IF(N97&lt;&gt;"","Complete",IF(J97="On Hold","On Hold",IF(AND(M97&lt;TODAY(),M97&lt;&gt;""),"Past Due",IF(AND(L97&lt;&gt;"",L97&lt;=TODAY()),"In Progress","Not Started")))))),"")</f>
        <v/>
      </c>
      <c r="Z97" s="40">
        <f>IFERROR(IF(A97="","",IF(Q97&gt;=Dashboard!$K$4,"Meets Internal Threshold","Below Internal Threshold")),"")</f>
        <v/>
      </c>
      <c r="AA97" s="40">
        <f>IFERROR(IF(A97="","",IF(OR(W97&lt;0,X97&gt;=Dashboard!$K$6,Y97="Past Due",AND(Q97&gt;=Dashboard!$K$5,J97="Pending"),AND(Y97="Not Started",M97&lt;&gt;"",M97-TODAY()&lt;=Dashboard!$K$9,M97&gt;=TODAY())),"Review","OK")),"")</f>
        <v/>
      </c>
      <c r="AB97" s="41">
        <f>IFERROR(IF(A97="","",IF(W97&lt;0,"Forecast exceeds approved budget",IF(Y97="Past Due","Target completion date has passed",IF(AND(Q97&gt;=Dashboard!$K$5,J97="Pending"),"High-value project is pending approval",IF(X97&gt;=Dashboard!$K$6,"Spending and commitments are near the approved budget",IF(AND(Y97="Not Started",M97&lt;&gt;"",M97-TODAY()&lt;=Dashboard!$K$9,M97&gt;=TODAY()),"Project has not started and the target date is approaching","")))))),"")</f>
        <v/>
      </c>
      <c r="AC97" s="48" t="n"/>
    </row>
    <row r="98" ht="32" customHeight="1">
      <c r="A98" s="42" t="n"/>
      <c r="B98" s="43" t="n"/>
      <c r="C98" s="42" t="n"/>
      <c r="D98" s="42" t="n"/>
      <c r="E98" s="43" t="n"/>
      <c r="F98" s="43" t="n"/>
      <c r="G98" s="42" t="n"/>
      <c r="H98" s="42" t="n"/>
      <c r="I98" s="42" t="n"/>
      <c r="J98" s="42" t="n"/>
      <c r="K98" s="44" t="n"/>
      <c r="L98" s="44" t="n"/>
      <c r="M98" s="44" t="n"/>
      <c r="N98" s="44" t="n"/>
      <c r="O98" s="45" t="n"/>
      <c r="P98" s="46" t="n">
        <v>0.1</v>
      </c>
      <c r="Q98" s="38">
        <f>IFERROR(IF(A98="","",O98*(1+P98)),"")</f>
        <v/>
      </c>
      <c r="R98" s="45" t="n"/>
      <c r="S98" s="38">
        <f>IFERROR(IF(A98="","",SUMIFS('Spend Log'!$J$2:$J$201,'Spend Log'!$B$2:$B$201,A98,'Spend Log'!$H$2:$H$201,"Actual")),"")</f>
        <v/>
      </c>
      <c r="T98" s="38">
        <f>IFERROR(IF(A98="","",SUMIFS('Spend Log'!$J$2:$J$201,'Spend Log'!$B$2:$B$201,A98,'Spend Log'!$H$2:$H$201,"Commitment",'Spend Log'!$K$2:$K$201,"Open")),"")</f>
        <v/>
      </c>
      <c r="U98" s="45" t="n"/>
      <c r="V98" s="38">
        <f>IFERROR(IF(A98="","",S98+T98+U98),"")</f>
        <v/>
      </c>
      <c r="W98" s="38">
        <f>IFERROR(IF(A98="","",R98-V98),"")</f>
        <v/>
      </c>
      <c r="X98" s="39">
        <f>IFERROR(IF(A98="","",(S98+T98)/R98),"")</f>
        <v/>
      </c>
      <c r="Y98" s="40">
        <f>IFERROR(IF(A98="","",IF(J98="Canceled","Canceled",IF(N98&lt;&gt;"","Complete",IF(J98="On Hold","On Hold",IF(AND(M98&lt;TODAY(),M98&lt;&gt;""),"Past Due",IF(AND(L98&lt;&gt;"",L98&lt;=TODAY()),"In Progress","Not Started")))))),"")</f>
        <v/>
      </c>
      <c r="Z98" s="40">
        <f>IFERROR(IF(A98="","",IF(Q98&gt;=Dashboard!$K$4,"Meets Internal Threshold","Below Internal Threshold")),"")</f>
        <v/>
      </c>
      <c r="AA98" s="40">
        <f>IFERROR(IF(A98="","",IF(OR(W98&lt;0,X98&gt;=Dashboard!$K$6,Y98="Past Due",AND(Q98&gt;=Dashboard!$K$5,J98="Pending"),AND(Y98="Not Started",M98&lt;&gt;"",M98-TODAY()&lt;=Dashboard!$K$9,M98&gt;=TODAY())),"Review","OK")),"")</f>
        <v/>
      </c>
      <c r="AB98" s="41">
        <f>IFERROR(IF(A98="","",IF(W98&lt;0,"Forecast exceeds approved budget",IF(Y98="Past Due","Target completion date has passed",IF(AND(Q98&gt;=Dashboard!$K$5,J98="Pending"),"High-value project is pending approval",IF(X98&gt;=Dashboard!$K$6,"Spending and commitments are near the approved budget",IF(AND(Y98="Not Started",M98&lt;&gt;"",M98-TODAY()&lt;=Dashboard!$K$9,M98&gt;=TODAY()),"Project has not started and the target date is approaching","")))))),"")</f>
        <v/>
      </c>
      <c r="AC98" s="43" t="n"/>
    </row>
    <row r="99" ht="32" customHeight="1">
      <c r="A99" s="47" t="n"/>
      <c r="B99" s="48" t="n"/>
      <c r="C99" s="47" t="n"/>
      <c r="D99" s="47" t="n"/>
      <c r="E99" s="48" t="n"/>
      <c r="F99" s="48" t="n"/>
      <c r="G99" s="47" t="n"/>
      <c r="H99" s="47" t="n"/>
      <c r="I99" s="47" t="n"/>
      <c r="J99" s="47" t="n"/>
      <c r="K99" s="49" t="n"/>
      <c r="L99" s="49" t="n"/>
      <c r="M99" s="49" t="n"/>
      <c r="N99" s="49" t="n"/>
      <c r="O99" s="50" t="n"/>
      <c r="P99" s="51" t="n">
        <v>0.1</v>
      </c>
      <c r="Q99" s="38">
        <f>IFERROR(IF(A99="","",O99*(1+P99)),"")</f>
        <v/>
      </c>
      <c r="R99" s="50" t="n"/>
      <c r="S99" s="38">
        <f>IFERROR(IF(A99="","",SUMIFS('Spend Log'!$J$2:$J$201,'Spend Log'!$B$2:$B$201,A99,'Spend Log'!$H$2:$H$201,"Actual")),"")</f>
        <v/>
      </c>
      <c r="T99" s="38">
        <f>IFERROR(IF(A99="","",SUMIFS('Spend Log'!$J$2:$J$201,'Spend Log'!$B$2:$B$201,A99,'Spend Log'!$H$2:$H$201,"Commitment",'Spend Log'!$K$2:$K$201,"Open")),"")</f>
        <v/>
      </c>
      <c r="U99" s="50" t="n"/>
      <c r="V99" s="38">
        <f>IFERROR(IF(A99="","",S99+T99+U99),"")</f>
        <v/>
      </c>
      <c r="W99" s="38">
        <f>IFERROR(IF(A99="","",R99-V99),"")</f>
        <v/>
      </c>
      <c r="X99" s="39">
        <f>IFERROR(IF(A99="","",(S99+T99)/R99),"")</f>
        <v/>
      </c>
      <c r="Y99" s="40">
        <f>IFERROR(IF(A99="","",IF(J99="Canceled","Canceled",IF(N99&lt;&gt;"","Complete",IF(J99="On Hold","On Hold",IF(AND(M99&lt;TODAY(),M99&lt;&gt;""),"Past Due",IF(AND(L99&lt;&gt;"",L99&lt;=TODAY()),"In Progress","Not Started")))))),"")</f>
        <v/>
      </c>
      <c r="Z99" s="40">
        <f>IFERROR(IF(A99="","",IF(Q99&gt;=Dashboard!$K$4,"Meets Internal Threshold","Below Internal Threshold")),"")</f>
        <v/>
      </c>
      <c r="AA99" s="40">
        <f>IFERROR(IF(A99="","",IF(OR(W99&lt;0,X99&gt;=Dashboard!$K$6,Y99="Past Due",AND(Q99&gt;=Dashboard!$K$5,J99="Pending"),AND(Y99="Not Started",M99&lt;&gt;"",M99-TODAY()&lt;=Dashboard!$K$9,M99&gt;=TODAY())),"Review","OK")),"")</f>
        <v/>
      </c>
      <c r="AB99" s="41">
        <f>IFERROR(IF(A99="","",IF(W99&lt;0,"Forecast exceeds approved budget",IF(Y99="Past Due","Target completion date has passed",IF(AND(Q99&gt;=Dashboard!$K$5,J99="Pending"),"High-value project is pending approval",IF(X99&gt;=Dashboard!$K$6,"Spending and commitments are near the approved budget",IF(AND(Y99="Not Started",M99&lt;&gt;"",M99-TODAY()&lt;=Dashboard!$K$9,M99&gt;=TODAY()),"Project has not started and the target date is approaching","")))))),"")</f>
        <v/>
      </c>
      <c r="AC99" s="48" t="n"/>
    </row>
    <row r="100" ht="32" customHeight="1">
      <c r="A100" s="42" t="n"/>
      <c r="B100" s="43" t="n"/>
      <c r="C100" s="42" t="n"/>
      <c r="D100" s="42" t="n"/>
      <c r="E100" s="43" t="n"/>
      <c r="F100" s="43" t="n"/>
      <c r="G100" s="42" t="n"/>
      <c r="H100" s="42" t="n"/>
      <c r="I100" s="42" t="n"/>
      <c r="J100" s="42" t="n"/>
      <c r="K100" s="44" t="n"/>
      <c r="L100" s="44" t="n"/>
      <c r="M100" s="44" t="n"/>
      <c r="N100" s="44" t="n"/>
      <c r="O100" s="45" t="n"/>
      <c r="P100" s="46" t="n">
        <v>0.1</v>
      </c>
      <c r="Q100" s="38">
        <f>IFERROR(IF(A100="","",O100*(1+P100)),"")</f>
        <v/>
      </c>
      <c r="R100" s="45" t="n"/>
      <c r="S100" s="38">
        <f>IFERROR(IF(A100="","",SUMIFS('Spend Log'!$J$2:$J$201,'Spend Log'!$B$2:$B$201,A100,'Spend Log'!$H$2:$H$201,"Actual")),"")</f>
        <v/>
      </c>
      <c r="T100" s="38">
        <f>IFERROR(IF(A100="","",SUMIFS('Spend Log'!$J$2:$J$201,'Spend Log'!$B$2:$B$201,A100,'Spend Log'!$H$2:$H$201,"Commitment",'Spend Log'!$K$2:$K$201,"Open")),"")</f>
        <v/>
      </c>
      <c r="U100" s="45" t="n"/>
      <c r="V100" s="38">
        <f>IFERROR(IF(A100="","",S100+T100+U100),"")</f>
        <v/>
      </c>
      <c r="W100" s="38">
        <f>IFERROR(IF(A100="","",R100-V100),"")</f>
        <v/>
      </c>
      <c r="X100" s="39">
        <f>IFERROR(IF(A100="","",(S100+T100)/R100),"")</f>
        <v/>
      </c>
      <c r="Y100" s="40">
        <f>IFERROR(IF(A100="","",IF(J100="Canceled","Canceled",IF(N100&lt;&gt;"","Complete",IF(J100="On Hold","On Hold",IF(AND(M100&lt;TODAY(),M100&lt;&gt;""),"Past Due",IF(AND(L100&lt;&gt;"",L100&lt;=TODAY()),"In Progress","Not Started")))))),"")</f>
        <v/>
      </c>
      <c r="Z100" s="40">
        <f>IFERROR(IF(A100="","",IF(Q100&gt;=Dashboard!$K$4,"Meets Internal Threshold","Below Internal Threshold")),"")</f>
        <v/>
      </c>
      <c r="AA100" s="40">
        <f>IFERROR(IF(A100="","",IF(OR(W100&lt;0,X100&gt;=Dashboard!$K$6,Y100="Past Due",AND(Q100&gt;=Dashboard!$K$5,J100="Pending"),AND(Y100="Not Started",M100&lt;&gt;"",M100-TODAY()&lt;=Dashboard!$K$9,M100&gt;=TODAY())),"Review","OK")),"")</f>
        <v/>
      </c>
      <c r="AB100" s="41">
        <f>IFERROR(IF(A100="","",IF(W100&lt;0,"Forecast exceeds approved budget",IF(Y100="Past Due","Target completion date has passed",IF(AND(Q100&gt;=Dashboard!$K$5,J100="Pending"),"High-value project is pending approval",IF(X100&gt;=Dashboard!$K$6,"Spending and commitments are near the approved budget",IF(AND(Y100="Not Started",M100&lt;&gt;"",M100-TODAY()&lt;=Dashboard!$K$9,M100&gt;=TODAY()),"Project has not started and the target date is approaching","")))))),"")</f>
        <v/>
      </c>
      <c r="AC100" s="43" t="n"/>
    </row>
    <row r="101" ht="32" customHeight="1">
      <c r="A101" s="47" t="n"/>
      <c r="B101" s="48" t="n"/>
      <c r="C101" s="47" t="n"/>
      <c r="D101" s="47" t="n"/>
      <c r="E101" s="48" t="n"/>
      <c r="F101" s="48" t="n"/>
      <c r="G101" s="47" t="n"/>
      <c r="H101" s="47" t="n"/>
      <c r="I101" s="47" t="n"/>
      <c r="J101" s="47" t="n"/>
      <c r="K101" s="49" t="n"/>
      <c r="L101" s="49" t="n"/>
      <c r="M101" s="49" t="n"/>
      <c r="N101" s="49" t="n"/>
      <c r="O101" s="50" t="n"/>
      <c r="P101" s="51" t="n">
        <v>0.1</v>
      </c>
      <c r="Q101" s="38">
        <f>IFERROR(IF(A101="","",O101*(1+P101)),"")</f>
        <v/>
      </c>
      <c r="R101" s="50" t="n"/>
      <c r="S101" s="38">
        <f>IFERROR(IF(A101="","",SUMIFS('Spend Log'!$J$2:$J$201,'Spend Log'!$B$2:$B$201,A101,'Spend Log'!$H$2:$H$201,"Actual")),"")</f>
        <v/>
      </c>
      <c r="T101" s="38">
        <f>IFERROR(IF(A101="","",SUMIFS('Spend Log'!$J$2:$J$201,'Spend Log'!$B$2:$B$201,A101,'Spend Log'!$H$2:$H$201,"Commitment",'Spend Log'!$K$2:$K$201,"Open")),"")</f>
        <v/>
      </c>
      <c r="U101" s="50" t="n"/>
      <c r="V101" s="38">
        <f>IFERROR(IF(A101="","",S101+T101+U101),"")</f>
        <v/>
      </c>
      <c r="W101" s="38">
        <f>IFERROR(IF(A101="","",R101-V101),"")</f>
        <v/>
      </c>
      <c r="X101" s="39">
        <f>IFERROR(IF(A101="","",(S101+T101)/R101),"")</f>
        <v/>
      </c>
      <c r="Y101" s="40">
        <f>IFERROR(IF(A101="","",IF(J101="Canceled","Canceled",IF(N101&lt;&gt;"","Complete",IF(J101="On Hold","On Hold",IF(AND(M101&lt;TODAY(),M101&lt;&gt;""),"Past Due",IF(AND(L101&lt;&gt;"",L101&lt;=TODAY()),"In Progress","Not Started")))))),"")</f>
        <v/>
      </c>
      <c r="Z101" s="40">
        <f>IFERROR(IF(A101="","",IF(Q101&gt;=Dashboard!$K$4,"Meets Internal Threshold","Below Internal Threshold")),"")</f>
        <v/>
      </c>
      <c r="AA101" s="40">
        <f>IFERROR(IF(A101="","",IF(OR(W101&lt;0,X101&gt;=Dashboard!$K$6,Y101="Past Due",AND(Q101&gt;=Dashboard!$K$5,J101="Pending"),AND(Y101="Not Started",M101&lt;&gt;"",M101-TODAY()&lt;=Dashboard!$K$9,M101&gt;=TODAY())),"Review","OK")),"")</f>
        <v/>
      </c>
      <c r="AB101" s="41">
        <f>IFERROR(IF(A101="","",IF(W101&lt;0,"Forecast exceeds approved budget",IF(Y101="Past Due","Target completion date has passed",IF(AND(Q101&gt;=Dashboard!$K$5,J101="Pending"),"High-value project is pending approval",IF(X101&gt;=Dashboard!$K$6,"Spending and commitments are near the approved budget",IF(AND(Y101="Not Started",M101&lt;&gt;"",M101-TODAY()&lt;=Dashboard!$K$9,M101&gt;=TODAY()),"Project has not started and the target date is approaching","")))))),"")</f>
        <v/>
      </c>
      <c r="AC101" s="48" t="n"/>
    </row>
    <row r="102" ht="32" customHeight="1">
      <c r="A102" s="42" t="n"/>
      <c r="B102" s="43" t="n"/>
      <c r="C102" s="42" t="n"/>
      <c r="D102" s="42" t="n"/>
      <c r="E102" s="43" t="n"/>
      <c r="F102" s="43" t="n"/>
      <c r="G102" s="42" t="n"/>
      <c r="H102" s="42" t="n"/>
      <c r="I102" s="42" t="n"/>
      <c r="J102" s="42" t="n"/>
      <c r="K102" s="44" t="n"/>
      <c r="L102" s="44" t="n"/>
      <c r="M102" s="44" t="n"/>
      <c r="N102" s="44" t="n"/>
      <c r="O102" s="45" t="n"/>
      <c r="P102" s="46" t="n">
        <v>0.1</v>
      </c>
      <c r="Q102" s="38">
        <f>IFERROR(IF(A102="","",O102*(1+P102)),"")</f>
        <v/>
      </c>
      <c r="R102" s="45" t="n"/>
      <c r="S102" s="38">
        <f>IFERROR(IF(A102="","",SUMIFS('Spend Log'!$J$2:$J$201,'Spend Log'!$B$2:$B$201,A102,'Spend Log'!$H$2:$H$201,"Actual")),"")</f>
        <v/>
      </c>
      <c r="T102" s="38">
        <f>IFERROR(IF(A102="","",SUMIFS('Spend Log'!$J$2:$J$201,'Spend Log'!$B$2:$B$201,A102,'Spend Log'!$H$2:$H$201,"Commitment",'Spend Log'!$K$2:$K$201,"Open")),"")</f>
        <v/>
      </c>
      <c r="U102" s="45" t="n"/>
      <c r="V102" s="38">
        <f>IFERROR(IF(A102="","",S102+T102+U102),"")</f>
        <v/>
      </c>
      <c r="W102" s="38">
        <f>IFERROR(IF(A102="","",R102-V102),"")</f>
        <v/>
      </c>
      <c r="X102" s="39">
        <f>IFERROR(IF(A102="","",(S102+T102)/R102),"")</f>
        <v/>
      </c>
      <c r="Y102" s="40">
        <f>IFERROR(IF(A102="","",IF(J102="Canceled","Canceled",IF(N102&lt;&gt;"","Complete",IF(J102="On Hold","On Hold",IF(AND(M102&lt;TODAY(),M102&lt;&gt;""),"Past Due",IF(AND(L102&lt;&gt;"",L102&lt;=TODAY()),"In Progress","Not Started")))))),"")</f>
        <v/>
      </c>
      <c r="Z102" s="40">
        <f>IFERROR(IF(A102="","",IF(Q102&gt;=Dashboard!$K$4,"Meets Internal Threshold","Below Internal Threshold")),"")</f>
        <v/>
      </c>
      <c r="AA102" s="40">
        <f>IFERROR(IF(A102="","",IF(OR(W102&lt;0,X102&gt;=Dashboard!$K$6,Y102="Past Due",AND(Q102&gt;=Dashboard!$K$5,J102="Pending"),AND(Y102="Not Started",M102&lt;&gt;"",M102-TODAY()&lt;=Dashboard!$K$9,M102&gt;=TODAY())),"Review","OK")),"")</f>
        <v/>
      </c>
      <c r="AB102" s="41">
        <f>IFERROR(IF(A102="","",IF(W102&lt;0,"Forecast exceeds approved budget",IF(Y102="Past Due","Target completion date has passed",IF(AND(Q102&gt;=Dashboard!$K$5,J102="Pending"),"High-value project is pending approval",IF(X102&gt;=Dashboard!$K$6,"Spending and commitments are near the approved budget",IF(AND(Y102="Not Started",M102&lt;&gt;"",M102-TODAY()&lt;=Dashboard!$K$9,M102&gt;=TODAY()),"Project has not started and the target date is approaching","")))))),"")</f>
        <v/>
      </c>
      <c r="AC102" s="43" t="n"/>
    </row>
    <row r="103" ht="32" customHeight="1">
      <c r="A103" s="47" t="n"/>
      <c r="B103" s="48" t="n"/>
      <c r="C103" s="47" t="n"/>
      <c r="D103" s="47" t="n"/>
      <c r="E103" s="48" t="n"/>
      <c r="F103" s="48" t="n"/>
      <c r="G103" s="47" t="n"/>
      <c r="H103" s="47" t="n"/>
      <c r="I103" s="47" t="n"/>
      <c r="J103" s="47" t="n"/>
      <c r="K103" s="49" t="n"/>
      <c r="L103" s="49" t="n"/>
      <c r="M103" s="49" t="n"/>
      <c r="N103" s="49" t="n"/>
      <c r="O103" s="50" t="n"/>
      <c r="P103" s="51" t="n">
        <v>0.1</v>
      </c>
      <c r="Q103" s="38">
        <f>IFERROR(IF(A103="","",O103*(1+P103)),"")</f>
        <v/>
      </c>
      <c r="R103" s="50" t="n"/>
      <c r="S103" s="38">
        <f>IFERROR(IF(A103="","",SUMIFS('Spend Log'!$J$2:$J$201,'Spend Log'!$B$2:$B$201,A103,'Spend Log'!$H$2:$H$201,"Actual")),"")</f>
        <v/>
      </c>
      <c r="T103" s="38">
        <f>IFERROR(IF(A103="","",SUMIFS('Spend Log'!$J$2:$J$201,'Spend Log'!$B$2:$B$201,A103,'Spend Log'!$H$2:$H$201,"Commitment",'Spend Log'!$K$2:$K$201,"Open")),"")</f>
        <v/>
      </c>
      <c r="U103" s="50" t="n"/>
      <c r="V103" s="38">
        <f>IFERROR(IF(A103="","",S103+T103+U103),"")</f>
        <v/>
      </c>
      <c r="W103" s="38">
        <f>IFERROR(IF(A103="","",R103-V103),"")</f>
        <v/>
      </c>
      <c r="X103" s="39">
        <f>IFERROR(IF(A103="","",(S103+T103)/R103),"")</f>
        <v/>
      </c>
      <c r="Y103" s="40">
        <f>IFERROR(IF(A103="","",IF(J103="Canceled","Canceled",IF(N103&lt;&gt;"","Complete",IF(J103="On Hold","On Hold",IF(AND(M103&lt;TODAY(),M103&lt;&gt;""),"Past Due",IF(AND(L103&lt;&gt;"",L103&lt;=TODAY()),"In Progress","Not Started")))))),"")</f>
        <v/>
      </c>
      <c r="Z103" s="40">
        <f>IFERROR(IF(A103="","",IF(Q103&gt;=Dashboard!$K$4,"Meets Internal Threshold","Below Internal Threshold")),"")</f>
        <v/>
      </c>
      <c r="AA103" s="40">
        <f>IFERROR(IF(A103="","",IF(OR(W103&lt;0,X103&gt;=Dashboard!$K$6,Y103="Past Due",AND(Q103&gt;=Dashboard!$K$5,J103="Pending"),AND(Y103="Not Started",M103&lt;&gt;"",M103-TODAY()&lt;=Dashboard!$K$9,M103&gt;=TODAY())),"Review","OK")),"")</f>
        <v/>
      </c>
      <c r="AB103" s="41">
        <f>IFERROR(IF(A103="","",IF(W103&lt;0,"Forecast exceeds approved budget",IF(Y103="Past Due","Target completion date has passed",IF(AND(Q103&gt;=Dashboard!$K$5,J103="Pending"),"High-value project is pending approval",IF(X103&gt;=Dashboard!$K$6,"Spending and commitments are near the approved budget",IF(AND(Y103="Not Started",M103&lt;&gt;"",M103-TODAY()&lt;=Dashboard!$K$9,M103&gt;=TODAY()),"Project has not started and the target date is approaching","")))))),"")</f>
        <v/>
      </c>
      <c r="AC103" s="48" t="n"/>
    </row>
    <row r="104" ht="32" customHeight="1">
      <c r="A104" s="42" t="n"/>
      <c r="B104" s="43" t="n"/>
      <c r="C104" s="42" t="n"/>
      <c r="D104" s="42" t="n"/>
      <c r="E104" s="43" t="n"/>
      <c r="F104" s="43" t="n"/>
      <c r="G104" s="42" t="n"/>
      <c r="H104" s="42" t="n"/>
      <c r="I104" s="42" t="n"/>
      <c r="J104" s="42" t="n"/>
      <c r="K104" s="44" t="n"/>
      <c r="L104" s="44" t="n"/>
      <c r="M104" s="44" t="n"/>
      <c r="N104" s="44" t="n"/>
      <c r="O104" s="45" t="n"/>
      <c r="P104" s="46" t="n">
        <v>0.1</v>
      </c>
      <c r="Q104" s="38">
        <f>IFERROR(IF(A104="","",O104*(1+P104)),"")</f>
        <v/>
      </c>
      <c r="R104" s="45" t="n"/>
      <c r="S104" s="38">
        <f>IFERROR(IF(A104="","",SUMIFS('Spend Log'!$J$2:$J$201,'Spend Log'!$B$2:$B$201,A104,'Spend Log'!$H$2:$H$201,"Actual")),"")</f>
        <v/>
      </c>
      <c r="T104" s="38">
        <f>IFERROR(IF(A104="","",SUMIFS('Spend Log'!$J$2:$J$201,'Spend Log'!$B$2:$B$201,A104,'Spend Log'!$H$2:$H$201,"Commitment",'Spend Log'!$K$2:$K$201,"Open")),"")</f>
        <v/>
      </c>
      <c r="U104" s="45" t="n"/>
      <c r="V104" s="38">
        <f>IFERROR(IF(A104="","",S104+T104+U104),"")</f>
        <v/>
      </c>
      <c r="W104" s="38">
        <f>IFERROR(IF(A104="","",R104-V104),"")</f>
        <v/>
      </c>
      <c r="X104" s="39">
        <f>IFERROR(IF(A104="","",(S104+T104)/R104),"")</f>
        <v/>
      </c>
      <c r="Y104" s="40">
        <f>IFERROR(IF(A104="","",IF(J104="Canceled","Canceled",IF(N104&lt;&gt;"","Complete",IF(J104="On Hold","On Hold",IF(AND(M104&lt;TODAY(),M104&lt;&gt;""),"Past Due",IF(AND(L104&lt;&gt;"",L104&lt;=TODAY()),"In Progress","Not Started")))))),"")</f>
        <v/>
      </c>
      <c r="Z104" s="40">
        <f>IFERROR(IF(A104="","",IF(Q104&gt;=Dashboard!$K$4,"Meets Internal Threshold","Below Internal Threshold")),"")</f>
        <v/>
      </c>
      <c r="AA104" s="40">
        <f>IFERROR(IF(A104="","",IF(OR(W104&lt;0,X104&gt;=Dashboard!$K$6,Y104="Past Due",AND(Q104&gt;=Dashboard!$K$5,J104="Pending"),AND(Y104="Not Started",M104&lt;&gt;"",M104-TODAY()&lt;=Dashboard!$K$9,M104&gt;=TODAY())),"Review","OK")),"")</f>
        <v/>
      </c>
      <c r="AB104" s="41">
        <f>IFERROR(IF(A104="","",IF(W104&lt;0,"Forecast exceeds approved budget",IF(Y104="Past Due","Target completion date has passed",IF(AND(Q104&gt;=Dashboard!$K$5,J104="Pending"),"High-value project is pending approval",IF(X104&gt;=Dashboard!$K$6,"Spending and commitments are near the approved budget",IF(AND(Y104="Not Started",M104&lt;&gt;"",M104-TODAY()&lt;=Dashboard!$K$9,M104&gt;=TODAY()),"Project has not started and the target date is approaching","")))))),"")</f>
        <v/>
      </c>
      <c r="AC104" s="43" t="n"/>
    </row>
    <row r="105" ht="32" customHeight="1">
      <c r="A105" s="47" t="n"/>
      <c r="B105" s="48" t="n"/>
      <c r="C105" s="47" t="n"/>
      <c r="D105" s="47" t="n"/>
      <c r="E105" s="48" t="n"/>
      <c r="F105" s="48" t="n"/>
      <c r="G105" s="47" t="n"/>
      <c r="H105" s="47" t="n"/>
      <c r="I105" s="47" t="n"/>
      <c r="J105" s="47" t="n"/>
      <c r="K105" s="49" t="n"/>
      <c r="L105" s="49" t="n"/>
      <c r="M105" s="49" t="n"/>
      <c r="N105" s="49" t="n"/>
      <c r="O105" s="50" t="n"/>
      <c r="P105" s="51" t="n">
        <v>0.1</v>
      </c>
      <c r="Q105" s="38">
        <f>IFERROR(IF(A105="","",O105*(1+P105)),"")</f>
        <v/>
      </c>
      <c r="R105" s="50" t="n"/>
      <c r="S105" s="38">
        <f>IFERROR(IF(A105="","",SUMIFS('Spend Log'!$J$2:$J$201,'Spend Log'!$B$2:$B$201,A105,'Spend Log'!$H$2:$H$201,"Actual")),"")</f>
        <v/>
      </c>
      <c r="T105" s="38">
        <f>IFERROR(IF(A105="","",SUMIFS('Spend Log'!$J$2:$J$201,'Spend Log'!$B$2:$B$201,A105,'Spend Log'!$H$2:$H$201,"Commitment",'Spend Log'!$K$2:$K$201,"Open")),"")</f>
        <v/>
      </c>
      <c r="U105" s="50" t="n"/>
      <c r="V105" s="38">
        <f>IFERROR(IF(A105="","",S105+T105+U105),"")</f>
        <v/>
      </c>
      <c r="W105" s="38">
        <f>IFERROR(IF(A105="","",R105-V105),"")</f>
        <v/>
      </c>
      <c r="X105" s="39">
        <f>IFERROR(IF(A105="","",(S105+T105)/R105),"")</f>
        <v/>
      </c>
      <c r="Y105" s="40">
        <f>IFERROR(IF(A105="","",IF(J105="Canceled","Canceled",IF(N105&lt;&gt;"","Complete",IF(J105="On Hold","On Hold",IF(AND(M105&lt;TODAY(),M105&lt;&gt;""),"Past Due",IF(AND(L105&lt;&gt;"",L105&lt;=TODAY()),"In Progress","Not Started")))))),"")</f>
        <v/>
      </c>
      <c r="Z105" s="40">
        <f>IFERROR(IF(A105="","",IF(Q105&gt;=Dashboard!$K$4,"Meets Internal Threshold","Below Internal Threshold")),"")</f>
        <v/>
      </c>
      <c r="AA105" s="40">
        <f>IFERROR(IF(A105="","",IF(OR(W105&lt;0,X105&gt;=Dashboard!$K$6,Y105="Past Due",AND(Q105&gt;=Dashboard!$K$5,J105="Pending"),AND(Y105="Not Started",M105&lt;&gt;"",M105-TODAY()&lt;=Dashboard!$K$9,M105&gt;=TODAY())),"Review","OK")),"")</f>
        <v/>
      </c>
      <c r="AB105" s="41">
        <f>IFERROR(IF(A105="","",IF(W105&lt;0,"Forecast exceeds approved budget",IF(Y105="Past Due","Target completion date has passed",IF(AND(Q105&gt;=Dashboard!$K$5,J105="Pending"),"High-value project is pending approval",IF(X105&gt;=Dashboard!$K$6,"Spending and commitments are near the approved budget",IF(AND(Y105="Not Started",M105&lt;&gt;"",M105-TODAY()&lt;=Dashboard!$K$9,M105&gt;=TODAY()),"Project has not started and the target date is approaching","")))))),"")</f>
        <v/>
      </c>
      <c r="AC105" s="48" t="n"/>
    </row>
    <row r="106" ht="32" customHeight="1">
      <c r="A106" s="42" t="n"/>
      <c r="B106" s="43" t="n"/>
      <c r="C106" s="42" t="n"/>
      <c r="D106" s="42" t="n"/>
      <c r="E106" s="43" t="n"/>
      <c r="F106" s="43" t="n"/>
      <c r="G106" s="42" t="n"/>
      <c r="H106" s="42" t="n"/>
      <c r="I106" s="42" t="n"/>
      <c r="J106" s="42" t="n"/>
      <c r="K106" s="44" t="n"/>
      <c r="L106" s="44" t="n"/>
      <c r="M106" s="44" t="n"/>
      <c r="N106" s="44" t="n"/>
      <c r="O106" s="45" t="n"/>
      <c r="P106" s="46" t="n">
        <v>0.1</v>
      </c>
      <c r="Q106" s="38">
        <f>IFERROR(IF(A106="","",O106*(1+P106)),"")</f>
        <v/>
      </c>
      <c r="R106" s="45" t="n"/>
      <c r="S106" s="38">
        <f>IFERROR(IF(A106="","",SUMIFS('Spend Log'!$J$2:$J$201,'Spend Log'!$B$2:$B$201,A106,'Spend Log'!$H$2:$H$201,"Actual")),"")</f>
        <v/>
      </c>
      <c r="T106" s="38">
        <f>IFERROR(IF(A106="","",SUMIFS('Spend Log'!$J$2:$J$201,'Spend Log'!$B$2:$B$201,A106,'Spend Log'!$H$2:$H$201,"Commitment",'Spend Log'!$K$2:$K$201,"Open")),"")</f>
        <v/>
      </c>
      <c r="U106" s="45" t="n"/>
      <c r="V106" s="38">
        <f>IFERROR(IF(A106="","",S106+T106+U106),"")</f>
        <v/>
      </c>
      <c r="W106" s="38">
        <f>IFERROR(IF(A106="","",R106-V106),"")</f>
        <v/>
      </c>
      <c r="X106" s="39">
        <f>IFERROR(IF(A106="","",(S106+T106)/R106),"")</f>
        <v/>
      </c>
      <c r="Y106" s="40">
        <f>IFERROR(IF(A106="","",IF(J106="Canceled","Canceled",IF(N106&lt;&gt;"","Complete",IF(J106="On Hold","On Hold",IF(AND(M106&lt;TODAY(),M106&lt;&gt;""),"Past Due",IF(AND(L106&lt;&gt;"",L106&lt;=TODAY()),"In Progress","Not Started")))))),"")</f>
        <v/>
      </c>
      <c r="Z106" s="40">
        <f>IFERROR(IF(A106="","",IF(Q106&gt;=Dashboard!$K$4,"Meets Internal Threshold","Below Internal Threshold")),"")</f>
        <v/>
      </c>
      <c r="AA106" s="40">
        <f>IFERROR(IF(A106="","",IF(OR(W106&lt;0,X106&gt;=Dashboard!$K$6,Y106="Past Due",AND(Q106&gt;=Dashboard!$K$5,J106="Pending"),AND(Y106="Not Started",M106&lt;&gt;"",M106-TODAY()&lt;=Dashboard!$K$9,M106&gt;=TODAY())),"Review","OK")),"")</f>
        <v/>
      </c>
      <c r="AB106" s="41">
        <f>IFERROR(IF(A106="","",IF(W106&lt;0,"Forecast exceeds approved budget",IF(Y106="Past Due","Target completion date has passed",IF(AND(Q106&gt;=Dashboard!$K$5,J106="Pending"),"High-value project is pending approval",IF(X106&gt;=Dashboard!$K$6,"Spending and commitments are near the approved budget",IF(AND(Y106="Not Started",M106&lt;&gt;"",M106-TODAY()&lt;=Dashboard!$K$9,M106&gt;=TODAY()),"Project has not started and the target date is approaching","")))))),"")</f>
        <v/>
      </c>
      <c r="AC106" s="43" t="n"/>
    </row>
    <row r="107" ht="32" customHeight="1">
      <c r="A107" s="47" t="n"/>
      <c r="B107" s="48" t="n"/>
      <c r="C107" s="47" t="n"/>
      <c r="D107" s="47" t="n"/>
      <c r="E107" s="48" t="n"/>
      <c r="F107" s="48" t="n"/>
      <c r="G107" s="47" t="n"/>
      <c r="H107" s="47" t="n"/>
      <c r="I107" s="47" t="n"/>
      <c r="J107" s="47" t="n"/>
      <c r="K107" s="49" t="n"/>
      <c r="L107" s="49" t="n"/>
      <c r="M107" s="49" t="n"/>
      <c r="N107" s="49" t="n"/>
      <c r="O107" s="50" t="n"/>
      <c r="P107" s="51" t="n">
        <v>0.1</v>
      </c>
      <c r="Q107" s="38">
        <f>IFERROR(IF(A107="","",O107*(1+P107)),"")</f>
        <v/>
      </c>
      <c r="R107" s="50" t="n"/>
      <c r="S107" s="38">
        <f>IFERROR(IF(A107="","",SUMIFS('Spend Log'!$J$2:$J$201,'Spend Log'!$B$2:$B$201,A107,'Spend Log'!$H$2:$H$201,"Actual")),"")</f>
        <v/>
      </c>
      <c r="T107" s="38">
        <f>IFERROR(IF(A107="","",SUMIFS('Spend Log'!$J$2:$J$201,'Spend Log'!$B$2:$B$201,A107,'Spend Log'!$H$2:$H$201,"Commitment",'Spend Log'!$K$2:$K$201,"Open")),"")</f>
        <v/>
      </c>
      <c r="U107" s="50" t="n"/>
      <c r="V107" s="38">
        <f>IFERROR(IF(A107="","",S107+T107+U107),"")</f>
        <v/>
      </c>
      <c r="W107" s="38">
        <f>IFERROR(IF(A107="","",R107-V107),"")</f>
        <v/>
      </c>
      <c r="X107" s="39">
        <f>IFERROR(IF(A107="","",(S107+T107)/R107),"")</f>
        <v/>
      </c>
      <c r="Y107" s="40">
        <f>IFERROR(IF(A107="","",IF(J107="Canceled","Canceled",IF(N107&lt;&gt;"","Complete",IF(J107="On Hold","On Hold",IF(AND(M107&lt;TODAY(),M107&lt;&gt;""),"Past Due",IF(AND(L107&lt;&gt;"",L107&lt;=TODAY()),"In Progress","Not Started")))))),"")</f>
        <v/>
      </c>
      <c r="Z107" s="40">
        <f>IFERROR(IF(A107="","",IF(Q107&gt;=Dashboard!$K$4,"Meets Internal Threshold","Below Internal Threshold")),"")</f>
        <v/>
      </c>
      <c r="AA107" s="40">
        <f>IFERROR(IF(A107="","",IF(OR(W107&lt;0,X107&gt;=Dashboard!$K$6,Y107="Past Due",AND(Q107&gt;=Dashboard!$K$5,J107="Pending"),AND(Y107="Not Started",M107&lt;&gt;"",M107-TODAY()&lt;=Dashboard!$K$9,M107&gt;=TODAY())),"Review","OK")),"")</f>
        <v/>
      </c>
      <c r="AB107" s="41">
        <f>IFERROR(IF(A107="","",IF(W107&lt;0,"Forecast exceeds approved budget",IF(Y107="Past Due","Target completion date has passed",IF(AND(Q107&gt;=Dashboard!$K$5,J107="Pending"),"High-value project is pending approval",IF(X107&gt;=Dashboard!$K$6,"Spending and commitments are near the approved budget",IF(AND(Y107="Not Started",M107&lt;&gt;"",M107-TODAY()&lt;=Dashboard!$K$9,M107&gt;=TODAY()),"Project has not started and the target date is approaching","")))))),"")</f>
        <v/>
      </c>
      <c r="AC107" s="48" t="n"/>
    </row>
    <row r="108" ht="32" customHeight="1">
      <c r="A108" s="42" t="n"/>
      <c r="B108" s="43" t="n"/>
      <c r="C108" s="42" t="n"/>
      <c r="D108" s="42" t="n"/>
      <c r="E108" s="43" t="n"/>
      <c r="F108" s="43" t="n"/>
      <c r="G108" s="42" t="n"/>
      <c r="H108" s="42" t="n"/>
      <c r="I108" s="42" t="n"/>
      <c r="J108" s="42" t="n"/>
      <c r="K108" s="44" t="n"/>
      <c r="L108" s="44" t="n"/>
      <c r="M108" s="44" t="n"/>
      <c r="N108" s="44" t="n"/>
      <c r="O108" s="45" t="n"/>
      <c r="P108" s="46" t="n">
        <v>0.1</v>
      </c>
      <c r="Q108" s="38">
        <f>IFERROR(IF(A108="","",O108*(1+P108)),"")</f>
        <v/>
      </c>
      <c r="R108" s="45" t="n"/>
      <c r="S108" s="38">
        <f>IFERROR(IF(A108="","",SUMIFS('Spend Log'!$J$2:$J$201,'Spend Log'!$B$2:$B$201,A108,'Spend Log'!$H$2:$H$201,"Actual")),"")</f>
        <v/>
      </c>
      <c r="T108" s="38">
        <f>IFERROR(IF(A108="","",SUMIFS('Spend Log'!$J$2:$J$201,'Spend Log'!$B$2:$B$201,A108,'Spend Log'!$H$2:$H$201,"Commitment",'Spend Log'!$K$2:$K$201,"Open")),"")</f>
        <v/>
      </c>
      <c r="U108" s="45" t="n"/>
      <c r="V108" s="38">
        <f>IFERROR(IF(A108="","",S108+T108+U108),"")</f>
        <v/>
      </c>
      <c r="W108" s="38">
        <f>IFERROR(IF(A108="","",R108-V108),"")</f>
        <v/>
      </c>
      <c r="X108" s="39">
        <f>IFERROR(IF(A108="","",(S108+T108)/R108),"")</f>
        <v/>
      </c>
      <c r="Y108" s="40">
        <f>IFERROR(IF(A108="","",IF(J108="Canceled","Canceled",IF(N108&lt;&gt;"","Complete",IF(J108="On Hold","On Hold",IF(AND(M108&lt;TODAY(),M108&lt;&gt;""),"Past Due",IF(AND(L108&lt;&gt;"",L108&lt;=TODAY()),"In Progress","Not Started")))))),"")</f>
        <v/>
      </c>
      <c r="Z108" s="40">
        <f>IFERROR(IF(A108="","",IF(Q108&gt;=Dashboard!$K$4,"Meets Internal Threshold","Below Internal Threshold")),"")</f>
        <v/>
      </c>
      <c r="AA108" s="40">
        <f>IFERROR(IF(A108="","",IF(OR(W108&lt;0,X108&gt;=Dashboard!$K$6,Y108="Past Due",AND(Q108&gt;=Dashboard!$K$5,J108="Pending"),AND(Y108="Not Started",M108&lt;&gt;"",M108-TODAY()&lt;=Dashboard!$K$9,M108&gt;=TODAY())),"Review","OK")),"")</f>
        <v/>
      </c>
      <c r="AB108" s="41">
        <f>IFERROR(IF(A108="","",IF(W108&lt;0,"Forecast exceeds approved budget",IF(Y108="Past Due","Target completion date has passed",IF(AND(Q108&gt;=Dashboard!$K$5,J108="Pending"),"High-value project is pending approval",IF(X108&gt;=Dashboard!$K$6,"Spending and commitments are near the approved budget",IF(AND(Y108="Not Started",M108&lt;&gt;"",M108-TODAY()&lt;=Dashboard!$K$9,M108&gt;=TODAY()),"Project has not started and the target date is approaching","")))))),"")</f>
        <v/>
      </c>
      <c r="AC108" s="43" t="n"/>
    </row>
    <row r="109" ht="32" customHeight="1">
      <c r="A109" s="47" t="n"/>
      <c r="B109" s="48" t="n"/>
      <c r="C109" s="47" t="n"/>
      <c r="D109" s="47" t="n"/>
      <c r="E109" s="48" t="n"/>
      <c r="F109" s="48" t="n"/>
      <c r="G109" s="47" t="n"/>
      <c r="H109" s="47" t="n"/>
      <c r="I109" s="47" t="n"/>
      <c r="J109" s="47" t="n"/>
      <c r="K109" s="49" t="n"/>
      <c r="L109" s="49" t="n"/>
      <c r="M109" s="49" t="n"/>
      <c r="N109" s="49" t="n"/>
      <c r="O109" s="50" t="n"/>
      <c r="P109" s="51" t="n">
        <v>0.1</v>
      </c>
      <c r="Q109" s="38">
        <f>IFERROR(IF(A109="","",O109*(1+P109)),"")</f>
        <v/>
      </c>
      <c r="R109" s="50" t="n"/>
      <c r="S109" s="38">
        <f>IFERROR(IF(A109="","",SUMIFS('Spend Log'!$J$2:$J$201,'Spend Log'!$B$2:$B$201,A109,'Spend Log'!$H$2:$H$201,"Actual")),"")</f>
        <v/>
      </c>
      <c r="T109" s="38">
        <f>IFERROR(IF(A109="","",SUMIFS('Spend Log'!$J$2:$J$201,'Spend Log'!$B$2:$B$201,A109,'Spend Log'!$H$2:$H$201,"Commitment",'Spend Log'!$K$2:$K$201,"Open")),"")</f>
        <v/>
      </c>
      <c r="U109" s="50" t="n"/>
      <c r="V109" s="38">
        <f>IFERROR(IF(A109="","",S109+T109+U109),"")</f>
        <v/>
      </c>
      <c r="W109" s="38">
        <f>IFERROR(IF(A109="","",R109-V109),"")</f>
        <v/>
      </c>
      <c r="X109" s="39">
        <f>IFERROR(IF(A109="","",(S109+T109)/R109),"")</f>
        <v/>
      </c>
      <c r="Y109" s="40">
        <f>IFERROR(IF(A109="","",IF(J109="Canceled","Canceled",IF(N109&lt;&gt;"","Complete",IF(J109="On Hold","On Hold",IF(AND(M109&lt;TODAY(),M109&lt;&gt;""),"Past Due",IF(AND(L109&lt;&gt;"",L109&lt;=TODAY()),"In Progress","Not Started")))))),"")</f>
        <v/>
      </c>
      <c r="Z109" s="40">
        <f>IFERROR(IF(A109="","",IF(Q109&gt;=Dashboard!$K$4,"Meets Internal Threshold","Below Internal Threshold")),"")</f>
        <v/>
      </c>
      <c r="AA109" s="40">
        <f>IFERROR(IF(A109="","",IF(OR(W109&lt;0,X109&gt;=Dashboard!$K$6,Y109="Past Due",AND(Q109&gt;=Dashboard!$K$5,J109="Pending"),AND(Y109="Not Started",M109&lt;&gt;"",M109-TODAY()&lt;=Dashboard!$K$9,M109&gt;=TODAY())),"Review","OK")),"")</f>
        <v/>
      </c>
      <c r="AB109" s="41">
        <f>IFERROR(IF(A109="","",IF(W109&lt;0,"Forecast exceeds approved budget",IF(Y109="Past Due","Target completion date has passed",IF(AND(Q109&gt;=Dashboard!$K$5,J109="Pending"),"High-value project is pending approval",IF(X109&gt;=Dashboard!$K$6,"Spending and commitments are near the approved budget",IF(AND(Y109="Not Started",M109&lt;&gt;"",M109-TODAY()&lt;=Dashboard!$K$9,M109&gt;=TODAY()),"Project has not started and the target date is approaching","")))))),"")</f>
        <v/>
      </c>
      <c r="AC109" s="48" t="n"/>
    </row>
    <row r="110" ht="32" customHeight="1">
      <c r="A110" s="42" t="n"/>
      <c r="B110" s="43" t="n"/>
      <c r="C110" s="42" t="n"/>
      <c r="D110" s="42" t="n"/>
      <c r="E110" s="43" t="n"/>
      <c r="F110" s="43" t="n"/>
      <c r="G110" s="42" t="n"/>
      <c r="H110" s="42" t="n"/>
      <c r="I110" s="42" t="n"/>
      <c r="J110" s="42" t="n"/>
      <c r="K110" s="44" t="n"/>
      <c r="L110" s="44" t="n"/>
      <c r="M110" s="44" t="n"/>
      <c r="N110" s="44" t="n"/>
      <c r="O110" s="45" t="n"/>
      <c r="P110" s="46" t="n">
        <v>0.1</v>
      </c>
      <c r="Q110" s="38">
        <f>IFERROR(IF(A110="","",O110*(1+P110)),"")</f>
        <v/>
      </c>
      <c r="R110" s="45" t="n"/>
      <c r="S110" s="38">
        <f>IFERROR(IF(A110="","",SUMIFS('Spend Log'!$J$2:$J$201,'Spend Log'!$B$2:$B$201,A110,'Spend Log'!$H$2:$H$201,"Actual")),"")</f>
        <v/>
      </c>
      <c r="T110" s="38">
        <f>IFERROR(IF(A110="","",SUMIFS('Spend Log'!$J$2:$J$201,'Spend Log'!$B$2:$B$201,A110,'Spend Log'!$H$2:$H$201,"Commitment",'Spend Log'!$K$2:$K$201,"Open")),"")</f>
        <v/>
      </c>
      <c r="U110" s="45" t="n"/>
      <c r="V110" s="38">
        <f>IFERROR(IF(A110="","",S110+T110+U110),"")</f>
        <v/>
      </c>
      <c r="W110" s="38">
        <f>IFERROR(IF(A110="","",R110-V110),"")</f>
        <v/>
      </c>
      <c r="X110" s="39">
        <f>IFERROR(IF(A110="","",(S110+T110)/R110),"")</f>
        <v/>
      </c>
      <c r="Y110" s="40">
        <f>IFERROR(IF(A110="","",IF(J110="Canceled","Canceled",IF(N110&lt;&gt;"","Complete",IF(J110="On Hold","On Hold",IF(AND(M110&lt;TODAY(),M110&lt;&gt;""),"Past Due",IF(AND(L110&lt;&gt;"",L110&lt;=TODAY()),"In Progress","Not Started")))))),"")</f>
        <v/>
      </c>
      <c r="Z110" s="40">
        <f>IFERROR(IF(A110="","",IF(Q110&gt;=Dashboard!$K$4,"Meets Internal Threshold","Below Internal Threshold")),"")</f>
        <v/>
      </c>
      <c r="AA110" s="40">
        <f>IFERROR(IF(A110="","",IF(OR(W110&lt;0,X110&gt;=Dashboard!$K$6,Y110="Past Due",AND(Q110&gt;=Dashboard!$K$5,J110="Pending"),AND(Y110="Not Started",M110&lt;&gt;"",M110-TODAY()&lt;=Dashboard!$K$9,M110&gt;=TODAY())),"Review","OK")),"")</f>
        <v/>
      </c>
      <c r="AB110" s="41">
        <f>IFERROR(IF(A110="","",IF(W110&lt;0,"Forecast exceeds approved budget",IF(Y110="Past Due","Target completion date has passed",IF(AND(Q110&gt;=Dashboard!$K$5,J110="Pending"),"High-value project is pending approval",IF(X110&gt;=Dashboard!$K$6,"Spending and commitments are near the approved budget",IF(AND(Y110="Not Started",M110&lt;&gt;"",M110-TODAY()&lt;=Dashboard!$K$9,M110&gt;=TODAY()),"Project has not started and the target date is approaching","")))))),"")</f>
        <v/>
      </c>
      <c r="AC110" s="43" t="n"/>
    </row>
    <row r="111" ht="32" customHeight="1">
      <c r="A111" s="47" t="n"/>
      <c r="B111" s="48" t="n"/>
      <c r="C111" s="47" t="n"/>
      <c r="D111" s="47" t="n"/>
      <c r="E111" s="48" t="n"/>
      <c r="F111" s="48" t="n"/>
      <c r="G111" s="47" t="n"/>
      <c r="H111" s="47" t="n"/>
      <c r="I111" s="47" t="n"/>
      <c r="J111" s="47" t="n"/>
      <c r="K111" s="49" t="n"/>
      <c r="L111" s="49" t="n"/>
      <c r="M111" s="49" t="n"/>
      <c r="N111" s="49" t="n"/>
      <c r="O111" s="50" t="n"/>
      <c r="P111" s="51" t="n">
        <v>0.1</v>
      </c>
      <c r="Q111" s="38">
        <f>IFERROR(IF(A111="","",O111*(1+P111)),"")</f>
        <v/>
      </c>
      <c r="R111" s="50" t="n"/>
      <c r="S111" s="38">
        <f>IFERROR(IF(A111="","",SUMIFS('Spend Log'!$J$2:$J$201,'Spend Log'!$B$2:$B$201,A111,'Spend Log'!$H$2:$H$201,"Actual")),"")</f>
        <v/>
      </c>
      <c r="T111" s="38">
        <f>IFERROR(IF(A111="","",SUMIFS('Spend Log'!$J$2:$J$201,'Spend Log'!$B$2:$B$201,A111,'Spend Log'!$H$2:$H$201,"Commitment",'Spend Log'!$K$2:$K$201,"Open")),"")</f>
        <v/>
      </c>
      <c r="U111" s="50" t="n"/>
      <c r="V111" s="38">
        <f>IFERROR(IF(A111="","",S111+T111+U111),"")</f>
        <v/>
      </c>
      <c r="W111" s="38">
        <f>IFERROR(IF(A111="","",R111-V111),"")</f>
        <v/>
      </c>
      <c r="X111" s="39">
        <f>IFERROR(IF(A111="","",(S111+T111)/R111),"")</f>
        <v/>
      </c>
      <c r="Y111" s="40">
        <f>IFERROR(IF(A111="","",IF(J111="Canceled","Canceled",IF(N111&lt;&gt;"","Complete",IF(J111="On Hold","On Hold",IF(AND(M111&lt;TODAY(),M111&lt;&gt;""),"Past Due",IF(AND(L111&lt;&gt;"",L111&lt;=TODAY()),"In Progress","Not Started")))))),"")</f>
        <v/>
      </c>
      <c r="Z111" s="40">
        <f>IFERROR(IF(A111="","",IF(Q111&gt;=Dashboard!$K$4,"Meets Internal Threshold","Below Internal Threshold")),"")</f>
        <v/>
      </c>
      <c r="AA111" s="40">
        <f>IFERROR(IF(A111="","",IF(OR(W111&lt;0,X111&gt;=Dashboard!$K$6,Y111="Past Due",AND(Q111&gt;=Dashboard!$K$5,J111="Pending"),AND(Y111="Not Started",M111&lt;&gt;"",M111-TODAY()&lt;=Dashboard!$K$9,M111&gt;=TODAY())),"Review","OK")),"")</f>
        <v/>
      </c>
      <c r="AB111" s="41">
        <f>IFERROR(IF(A111="","",IF(W111&lt;0,"Forecast exceeds approved budget",IF(Y111="Past Due","Target completion date has passed",IF(AND(Q111&gt;=Dashboard!$K$5,J111="Pending"),"High-value project is pending approval",IF(X111&gt;=Dashboard!$K$6,"Spending and commitments are near the approved budget",IF(AND(Y111="Not Started",M111&lt;&gt;"",M111-TODAY()&lt;=Dashboard!$K$9,M111&gt;=TODAY()),"Project has not started and the target date is approaching","")))))),"")</f>
        <v/>
      </c>
      <c r="AC111" s="48" t="n"/>
    </row>
    <row r="112" ht="32" customHeight="1">
      <c r="A112" s="42" t="n"/>
      <c r="B112" s="43" t="n"/>
      <c r="C112" s="42" t="n"/>
      <c r="D112" s="42" t="n"/>
      <c r="E112" s="43" t="n"/>
      <c r="F112" s="43" t="n"/>
      <c r="G112" s="42" t="n"/>
      <c r="H112" s="42" t="n"/>
      <c r="I112" s="42" t="n"/>
      <c r="J112" s="42" t="n"/>
      <c r="K112" s="44" t="n"/>
      <c r="L112" s="44" t="n"/>
      <c r="M112" s="44" t="n"/>
      <c r="N112" s="44" t="n"/>
      <c r="O112" s="45" t="n"/>
      <c r="P112" s="46" t="n">
        <v>0.1</v>
      </c>
      <c r="Q112" s="38">
        <f>IFERROR(IF(A112="","",O112*(1+P112)),"")</f>
        <v/>
      </c>
      <c r="R112" s="45" t="n"/>
      <c r="S112" s="38">
        <f>IFERROR(IF(A112="","",SUMIFS('Spend Log'!$J$2:$J$201,'Spend Log'!$B$2:$B$201,A112,'Spend Log'!$H$2:$H$201,"Actual")),"")</f>
        <v/>
      </c>
      <c r="T112" s="38">
        <f>IFERROR(IF(A112="","",SUMIFS('Spend Log'!$J$2:$J$201,'Spend Log'!$B$2:$B$201,A112,'Spend Log'!$H$2:$H$201,"Commitment",'Spend Log'!$K$2:$K$201,"Open")),"")</f>
        <v/>
      </c>
      <c r="U112" s="45" t="n"/>
      <c r="V112" s="38">
        <f>IFERROR(IF(A112="","",S112+T112+U112),"")</f>
        <v/>
      </c>
      <c r="W112" s="38">
        <f>IFERROR(IF(A112="","",R112-V112),"")</f>
        <v/>
      </c>
      <c r="X112" s="39">
        <f>IFERROR(IF(A112="","",(S112+T112)/R112),"")</f>
        <v/>
      </c>
      <c r="Y112" s="40">
        <f>IFERROR(IF(A112="","",IF(J112="Canceled","Canceled",IF(N112&lt;&gt;"","Complete",IF(J112="On Hold","On Hold",IF(AND(M112&lt;TODAY(),M112&lt;&gt;""),"Past Due",IF(AND(L112&lt;&gt;"",L112&lt;=TODAY()),"In Progress","Not Started")))))),"")</f>
        <v/>
      </c>
      <c r="Z112" s="40">
        <f>IFERROR(IF(A112="","",IF(Q112&gt;=Dashboard!$K$4,"Meets Internal Threshold","Below Internal Threshold")),"")</f>
        <v/>
      </c>
      <c r="AA112" s="40">
        <f>IFERROR(IF(A112="","",IF(OR(W112&lt;0,X112&gt;=Dashboard!$K$6,Y112="Past Due",AND(Q112&gt;=Dashboard!$K$5,J112="Pending"),AND(Y112="Not Started",M112&lt;&gt;"",M112-TODAY()&lt;=Dashboard!$K$9,M112&gt;=TODAY())),"Review","OK")),"")</f>
        <v/>
      </c>
      <c r="AB112" s="41">
        <f>IFERROR(IF(A112="","",IF(W112&lt;0,"Forecast exceeds approved budget",IF(Y112="Past Due","Target completion date has passed",IF(AND(Q112&gt;=Dashboard!$K$5,J112="Pending"),"High-value project is pending approval",IF(X112&gt;=Dashboard!$K$6,"Spending and commitments are near the approved budget",IF(AND(Y112="Not Started",M112&lt;&gt;"",M112-TODAY()&lt;=Dashboard!$K$9,M112&gt;=TODAY()),"Project has not started and the target date is approaching","")))))),"")</f>
        <v/>
      </c>
      <c r="AC112" s="43" t="n"/>
    </row>
    <row r="113" ht="32" customHeight="1">
      <c r="A113" s="47" t="n"/>
      <c r="B113" s="48" t="n"/>
      <c r="C113" s="47" t="n"/>
      <c r="D113" s="47" t="n"/>
      <c r="E113" s="48" t="n"/>
      <c r="F113" s="48" t="n"/>
      <c r="G113" s="47" t="n"/>
      <c r="H113" s="47" t="n"/>
      <c r="I113" s="47" t="n"/>
      <c r="J113" s="47" t="n"/>
      <c r="K113" s="49" t="n"/>
      <c r="L113" s="49" t="n"/>
      <c r="M113" s="49" t="n"/>
      <c r="N113" s="49" t="n"/>
      <c r="O113" s="50" t="n"/>
      <c r="P113" s="51" t="n">
        <v>0.1</v>
      </c>
      <c r="Q113" s="38">
        <f>IFERROR(IF(A113="","",O113*(1+P113)),"")</f>
        <v/>
      </c>
      <c r="R113" s="50" t="n"/>
      <c r="S113" s="38">
        <f>IFERROR(IF(A113="","",SUMIFS('Spend Log'!$J$2:$J$201,'Spend Log'!$B$2:$B$201,A113,'Spend Log'!$H$2:$H$201,"Actual")),"")</f>
        <v/>
      </c>
      <c r="T113" s="38">
        <f>IFERROR(IF(A113="","",SUMIFS('Spend Log'!$J$2:$J$201,'Spend Log'!$B$2:$B$201,A113,'Spend Log'!$H$2:$H$201,"Commitment",'Spend Log'!$K$2:$K$201,"Open")),"")</f>
        <v/>
      </c>
      <c r="U113" s="50" t="n"/>
      <c r="V113" s="38">
        <f>IFERROR(IF(A113="","",S113+T113+U113),"")</f>
        <v/>
      </c>
      <c r="W113" s="38">
        <f>IFERROR(IF(A113="","",R113-V113),"")</f>
        <v/>
      </c>
      <c r="X113" s="39">
        <f>IFERROR(IF(A113="","",(S113+T113)/R113),"")</f>
        <v/>
      </c>
      <c r="Y113" s="40">
        <f>IFERROR(IF(A113="","",IF(J113="Canceled","Canceled",IF(N113&lt;&gt;"","Complete",IF(J113="On Hold","On Hold",IF(AND(M113&lt;TODAY(),M113&lt;&gt;""),"Past Due",IF(AND(L113&lt;&gt;"",L113&lt;=TODAY()),"In Progress","Not Started")))))),"")</f>
        <v/>
      </c>
      <c r="Z113" s="40">
        <f>IFERROR(IF(A113="","",IF(Q113&gt;=Dashboard!$K$4,"Meets Internal Threshold","Below Internal Threshold")),"")</f>
        <v/>
      </c>
      <c r="AA113" s="40">
        <f>IFERROR(IF(A113="","",IF(OR(W113&lt;0,X113&gt;=Dashboard!$K$6,Y113="Past Due",AND(Q113&gt;=Dashboard!$K$5,J113="Pending"),AND(Y113="Not Started",M113&lt;&gt;"",M113-TODAY()&lt;=Dashboard!$K$9,M113&gt;=TODAY())),"Review","OK")),"")</f>
        <v/>
      </c>
      <c r="AB113" s="41">
        <f>IFERROR(IF(A113="","",IF(W113&lt;0,"Forecast exceeds approved budget",IF(Y113="Past Due","Target completion date has passed",IF(AND(Q113&gt;=Dashboard!$K$5,J113="Pending"),"High-value project is pending approval",IF(X113&gt;=Dashboard!$K$6,"Spending and commitments are near the approved budget",IF(AND(Y113="Not Started",M113&lt;&gt;"",M113-TODAY()&lt;=Dashboard!$K$9,M113&gt;=TODAY()),"Project has not started and the target date is approaching","")))))),"")</f>
        <v/>
      </c>
      <c r="AC113" s="48" t="n"/>
    </row>
    <row r="114" ht="32" customHeight="1">
      <c r="A114" s="42" t="n"/>
      <c r="B114" s="43" t="n"/>
      <c r="C114" s="42" t="n"/>
      <c r="D114" s="42" t="n"/>
      <c r="E114" s="43" t="n"/>
      <c r="F114" s="43" t="n"/>
      <c r="G114" s="42" t="n"/>
      <c r="H114" s="42" t="n"/>
      <c r="I114" s="42" t="n"/>
      <c r="J114" s="42" t="n"/>
      <c r="K114" s="44" t="n"/>
      <c r="L114" s="44" t="n"/>
      <c r="M114" s="44" t="n"/>
      <c r="N114" s="44" t="n"/>
      <c r="O114" s="45" t="n"/>
      <c r="P114" s="46" t="n">
        <v>0.1</v>
      </c>
      <c r="Q114" s="38">
        <f>IFERROR(IF(A114="","",O114*(1+P114)),"")</f>
        <v/>
      </c>
      <c r="R114" s="45" t="n"/>
      <c r="S114" s="38">
        <f>IFERROR(IF(A114="","",SUMIFS('Spend Log'!$J$2:$J$201,'Spend Log'!$B$2:$B$201,A114,'Spend Log'!$H$2:$H$201,"Actual")),"")</f>
        <v/>
      </c>
      <c r="T114" s="38">
        <f>IFERROR(IF(A114="","",SUMIFS('Spend Log'!$J$2:$J$201,'Spend Log'!$B$2:$B$201,A114,'Spend Log'!$H$2:$H$201,"Commitment",'Spend Log'!$K$2:$K$201,"Open")),"")</f>
        <v/>
      </c>
      <c r="U114" s="45" t="n"/>
      <c r="V114" s="38">
        <f>IFERROR(IF(A114="","",S114+T114+U114),"")</f>
        <v/>
      </c>
      <c r="W114" s="38">
        <f>IFERROR(IF(A114="","",R114-V114),"")</f>
        <v/>
      </c>
      <c r="X114" s="39">
        <f>IFERROR(IF(A114="","",(S114+T114)/R114),"")</f>
        <v/>
      </c>
      <c r="Y114" s="40">
        <f>IFERROR(IF(A114="","",IF(J114="Canceled","Canceled",IF(N114&lt;&gt;"","Complete",IF(J114="On Hold","On Hold",IF(AND(M114&lt;TODAY(),M114&lt;&gt;""),"Past Due",IF(AND(L114&lt;&gt;"",L114&lt;=TODAY()),"In Progress","Not Started")))))),"")</f>
        <v/>
      </c>
      <c r="Z114" s="40">
        <f>IFERROR(IF(A114="","",IF(Q114&gt;=Dashboard!$K$4,"Meets Internal Threshold","Below Internal Threshold")),"")</f>
        <v/>
      </c>
      <c r="AA114" s="40">
        <f>IFERROR(IF(A114="","",IF(OR(W114&lt;0,X114&gt;=Dashboard!$K$6,Y114="Past Due",AND(Q114&gt;=Dashboard!$K$5,J114="Pending"),AND(Y114="Not Started",M114&lt;&gt;"",M114-TODAY()&lt;=Dashboard!$K$9,M114&gt;=TODAY())),"Review","OK")),"")</f>
        <v/>
      </c>
      <c r="AB114" s="41">
        <f>IFERROR(IF(A114="","",IF(W114&lt;0,"Forecast exceeds approved budget",IF(Y114="Past Due","Target completion date has passed",IF(AND(Q114&gt;=Dashboard!$K$5,J114="Pending"),"High-value project is pending approval",IF(X114&gt;=Dashboard!$K$6,"Spending and commitments are near the approved budget",IF(AND(Y114="Not Started",M114&lt;&gt;"",M114-TODAY()&lt;=Dashboard!$K$9,M114&gt;=TODAY()),"Project has not started and the target date is approaching","")))))),"")</f>
        <v/>
      </c>
      <c r="AC114" s="43" t="n"/>
    </row>
    <row r="115" ht="32" customHeight="1">
      <c r="A115" s="47" t="n"/>
      <c r="B115" s="48" t="n"/>
      <c r="C115" s="47" t="n"/>
      <c r="D115" s="47" t="n"/>
      <c r="E115" s="48" t="n"/>
      <c r="F115" s="48" t="n"/>
      <c r="G115" s="47" t="n"/>
      <c r="H115" s="47" t="n"/>
      <c r="I115" s="47" t="n"/>
      <c r="J115" s="47" t="n"/>
      <c r="K115" s="49" t="n"/>
      <c r="L115" s="49" t="n"/>
      <c r="M115" s="49" t="n"/>
      <c r="N115" s="49" t="n"/>
      <c r="O115" s="50" t="n"/>
      <c r="P115" s="51" t="n">
        <v>0.1</v>
      </c>
      <c r="Q115" s="38">
        <f>IFERROR(IF(A115="","",O115*(1+P115)),"")</f>
        <v/>
      </c>
      <c r="R115" s="50" t="n"/>
      <c r="S115" s="38">
        <f>IFERROR(IF(A115="","",SUMIFS('Spend Log'!$J$2:$J$201,'Spend Log'!$B$2:$B$201,A115,'Spend Log'!$H$2:$H$201,"Actual")),"")</f>
        <v/>
      </c>
      <c r="T115" s="38">
        <f>IFERROR(IF(A115="","",SUMIFS('Spend Log'!$J$2:$J$201,'Spend Log'!$B$2:$B$201,A115,'Spend Log'!$H$2:$H$201,"Commitment",'Spend Log'!$K$2:$K$201,"Open")),"")</f>
        <v/>
      </c>
      <c r="U115" s="50" t="n"/>
      <c r="V115" s="38">
        <f>IFERROR(IF(A115="","",S115+T115+U115),"")</f>
        <v/>
      </c>
      <c r="W115" s="38">
        <f>IFERROR(IF(A115="","",R115-V115),"")</f>
        <v/>
      </c>
      <c r="X115" s="39">
        <f>IFERROR(IF(A115="","",(S115+T115)/R115),"")</f>
        <v/>
      </c>
      <c r="Y115" s="40">
        <f>IFERROR(IF(A115="","",IF(J115="Canceled","Canceled",IF(N115&lt;&gt;"","Complete",IF(J115="On Hold","On Hold",IF(AND(M115&lt;TODAY(),M115&lt;&gt;""),"Past Due",IF(AND(L115&lt;&gt;"",L115&lt;=TODAY()),"In Progress","Not Started")))))),"")</f>
        <v/>
      </c>
      <c r="Z115" s="40">
        <f>IFERROR(IF(A115="","",IF(Q115&gt;=Dashboard!$K$4,"Meets Internal Threshold","Below Internal Threshold")),"")</f>
        <v/>
      </c>
      <c r="AA115" s="40">
        <f>IFERROR(IF(A115="","",IF(OR(W115&lt;0,X115&gt;=Dashboard!$K$6,Y115="Past Due",AND(Q115&gt;=Dashboard!$K$5,J115="Pending"),AND(Y115="Not Started",M115&lt;&gt;"",M115-TODAY()&lt;=Dashboard!$K$9,M115&gt;=TODAY())),"Review","OK")),"")</f>
        <v/>
      </c>
      <c r="AB115" s="41">
        <f>IFERROR(IF(A115="","",IF(W115&lt;0,"Forecast exceeds approved budget",IF(Y115="Past Due","Target completion date has passed",IF(AND(Q115&gt;=Dashboard!$K$5,J115="Pending"),"High-value project is pending approval",IF(X115&gt;=Dashboard!$K$6,"Spending and commitments are near the approved budget",IF(AND(Y115="Not Started",M115&lt;&gt;"",M115-TODAY()&lt;=Dashboard!$K$9,M115&gt;=TODAY()),"Project has not started and the target date is approaching","")))))),"")</f>
        <v/>
      </c>
      <c r="AC115" s="48" t="n"/>
    </row>
    <row r="116" ht="32" customHeight="1">
      <c r="A116" s="42" t="n"/>
      <c r="B116" s="43" t="n"/>
      <c r="C116" s="42" t="n"/>
      <c r="D116" s="42" t="n"/>
      <c r="E116" s="43" t="n"/>
      <c r="F116" s="43" t="n"/>
      <c r="G116" s="42" t="n"/>
      <c r="H116" s="42" t="n"/>
      <c r="I116" s="42" t="n"/>
      <c r="J116" s="42" t="n"/>
      <c r="K116" s="44" t="n"/>
      <c r="L116" s="44" t="n"/>
      <c r="M116" s="44" t="n"/>
      <c r="N116" s="44" t="n"/>
      <c r="O116" s="45" t="n"/>
      <c r="P116" s="46" t="n">
        <v>0.1</v>
      </c>
      <c r="Q116" s="38">
        <f>IFERROR(IF(A116="","",O116*(1+P116)),"")</f>
        <v/>
      </c>
      <c r="R116" s="45" t="n"/>
      <c r="S116" s="38">
        <f>IFERROR(IF(A116="","",SUMIFS('Spend Log'!$J$2:$J$201,'Spend Log'!$B$2:$B$201,A116,'Spend Log'!$H$2:$H$201,"Actual")),"")</f>
        <v/>
      </c>
      <c r="T116" s="38">
        <f>IFERROR(IF(A116="","",SUMIFS('Spend Log'!$J$2:$J$201,'Spend Log'!$B$2:$B$201,A116,'Spend Log'!$H$2:$H$201,"Commitment",'Spend Log'!$K$2:$K$201,"Open")),"")</f>
        <v/>
      </c>
      <c r="U116" s="45" t="n"/>
      <c r="V116" s="38">
        <f>IFERROR(IF(A116="","",S116+T116+U116),"")</f>
        <v/>
      </c>
      <c r="W116" s="38">
        <f>IFERROR(IF(A116="","",R116-V116),"")</f>
        <v/>
      </c>
      <c r="X116" s="39">
        <f>IFERROR(IF(A116="","",(S116+T116)/R116),"")</f>
        <v/>
      </c>
      <c r="Y116" s="40">
        <f>IFERROR(IF(A116="","",IF(J116="Canceled","Canceled",IF(N116&lt;&gt;"","Complete",IF(J116="On Hold","On Hold",IF(AND(M116&lt;TODAY(),M116&lt;&gt;""),"Past Due",IF(AND(L116&lt;&gt;"",L116&lt;=TODAY()),"In Progress","Not Started")))))),"")</f>
        <v/>
      </c>
      <c r="Z116" s="40">
        <f>IFERROR(IF(A116="","",IF(Q116&gt;=Dashboard!$K$4,"Meets Internal Threshold","Below Internal Threshold")),"")</f>
        <v/>
      </c>
      <c r="AA116" s="40">
        <f>IFERROR(IF(A116="","",IF(OR(W116&lt;0,X116&gt;=Dashboard!$K$6,Y116="Past Due",AND(Q116&gt;=Dashboard!$K$5,J116="Pending"),AND(Y116="Not Started",M116&lt;&gt;"",M116-TODAY()&lt;=Dashboard!$K$9,M116&gt;=TODAY())),"Review","OK")),"")</f>
        <v/>
      </c>
      <c r="AB116" s="41">
        <f>IFERROR(IF(A116="","",IF(W116&lt;0,"Forecast exceeds approved budget",IF(Y116="Past Due","Target completion date has passed",IF(AND(Q116&gt;=Dashboard!$K$5,J116="Pending"),"High-value project is pending approval",IF(X116&gt;=Dashboard!$K$6,"Spending and commitments are near the approved budget",IF(AND(Y116="Not Started",M116&lt;&gt;"",M116-TODAY()&lt;=Dashboard!$K$9,M116&gt;=TODAY()),"Project has not started and the target date is approaching","")))))),"")</f>
        <v/>
      </c>
      <c r="AC116" s="43" t="n"/>
    </row>
    <row r="117" ht="32" customHeight="1">
      <c r="A117" s="47" t="n"/>
      <c r="B117" s="48" t="n"/>
      <c r="C117" s="47" t="n"/>
      <c r="D117" s="47" t="n"/>
      <c r="E117" s="48" t="n"/>
      <c r="F117" s="48" t="n"/>
      <c r="G117" s="47" t="n"/>
      <c r="H117" s="47" t="n"/>
      <c r="I117" s="47" t="n"/>
      <c r="J117" s="47" t="n"/>
      <c r="K117" s="49" t="n"/>
      <c r="L117" s="49" t="n"/>
      <c r="M117" s="49" t="n"/>
      <c r="N117" s="49" t="n"/>
      <c r="O117" s="50" t="n"/>
      <c r="P117" s="51" t="n">
        <v>0.1</v>
      </c>
      <c r="Q117" s="38">
        <f>IFERROR(IF(A117="","",O117*(1+P117)),"")</f>
        <v/>
      </c>
      <c r="R117" s="50" t="n"/>
      <c r="S117" s="38">
        <f>IFERROR(IF(A117="","",SUMIFS('Spend Log'!$J$2:$J$201,'Spend Log'!$B$2:$B$201,A117,'Spend Log'!$H$2:$H$201,"Actual")),"")</f>
        <v/>
      </c>
      <c r="T117" s="38">
        <f>IFERROR(IF(A117="","",SUMIFS('Spend Log'!$J$2:$J$201,'Spend Log'!$B$2:$B$201,A117,'Spend Log'!$H$2:$H$201,"Commitment",'Spend Log'!$K$2:$K$201,"Open")),"")</f>
        <v/>
      </c>
      <c r="U117" s="50" t="n"/>
      <c r="V117" s="38">
        <f>IFERROR(IF(A117="","",S117+T117+U117),"")</f>
        <v/>
      </c>
      <c r="W117" s="38">
        <f>IFERROR(IF(A117="","",R117-V117),"")</f>
        <v/>
      </c>
      <c r="X117" s="39">
        <f>IFERROR(IF(A117="","",(S117+T117)/R117),"")</f>
        <v/>
      </c>
      <c r="Y117" s="40">
        <f>IFERROR(IF(A117="","",IF(J117="Canceled","Canceled",IF(N117&lt;&gt;"","Complete",IF(J117="On Hold","On Hold",IF(AND(M117&lt;TODAY(),M117&lt;&gt;""),"Past Due",IF(AND(L117&lt;&gt;"",L117&lt;=TODAY()),"In Progress","Not Started")))))),"")</f>
        <v/>
      </c>
      <c r="Z117" s="40">
        <f>IFERROR(IF(A117="","",IF(Q117&gt;=Dashboard!$K$4,"Meets Internal Threshold","Below Internal Threshold")),"")</f>
        <v/>
      </c>
      <c r="AA117" s="40">
        <f>IFERROR(IF(A117="","",IF(OR(W117&lt;0,X117&gt;=Dashboard!$K$6,Y117="Past Due",AND(Q117&gt;=Dashboard!$K$5,J117="Pending"),AND(Y117="Not Started",M117&lt;&gt;"",M117-TODAY()&lt;=Dashboard!$K$9,M117&gt;=TODAY())),"Review","OK")),"")</f>
        <v/>
      </c>
      <c r="AB117" s="41">
        <f>IFERROR(IF(A117="","",IF(W117&lt;0,"Forecast exceeds approved budget",IF(Y117="Past Due","Target completion date has passed",IF(AND(Q117&gt;=Dashboard!$K$5,J117="Pending"),"High-value project is pending approval",IF(X117&gt;=Dashboard!$K$6,"Spending and commitments are near the approved budget",IF(AND(Y117="Not Started",M117&lt;&gt;"",M117-TODAY()&lt;=Dashboard!$K$9,M117&gt;=TODAY()),"Project has not started and the target date is approaching","")))))),"")</f>
        <v/>
      </c>
      <c r="AC117" s="48" t="n"/>
    </row>
    <row r="118" ht="32" customHeight="1">
      <c r="A118" s="42" t="n"/>
      <c r="B118" s="43" t="n"/>
      <c r="C118" s="42" t="n"/>
      <c r="D118" s="42" t="n"/>
      <c r="E118" s="43" t="n"/>
      <c r="F118" s="43" t="n"/>
      <c r="G118" s="42" t="n"/>
      <c r="H118" s="42" t="n"/>
      <c r="I118" s="42" t="n"/>
      <c r="J118" s="42" t="n"/>
      <c r="K118" s="44" t="n"/>
      <c r="L118" s="44" t="n"/>
      <c r="M118" s="44" t="n"/>
      <c r="N118" s="44" t="n"/>
      <c r="O118" s="45" t="n"/>
      <c r="P118" s="46" t="n">
        <v>0.1</v>
      </c>
      <c r="Q118" s="38">
        <f>IFERROR(IF(A118="","",O118*(1+P118)),"")</f>
        <v/>
      </c>
      <c r="R118" s="45" t="n"/>
      <c r="S118" s="38">
        <f>IFERROR(IF(A118="","",SUMIFS('Spend Log'!$J$2:$J$201,'Spend Log'!$B$2:$B$201,A118,'Spend Log'!$H$2:$H$201,"Actual")),"")</f>
        <v/>
      </c>
      <c r="T118" s="38">
        <f>IFERROR(IF(A118="","",SUMIFS('Spend Log'!$J$2:$J$201,'Spend Log'!$B$2:$B$201,A118,'Spend Log'!$H$2:$H$201,"Commitment",'Spend Log'!$K$2:$K$201,"Open")),"")</f>
        <v/>
      </c>
      <c r="U118" s="45" t="n"/>
      <c r="V118" s="38">
        <f>IFERROR(IF(A118="","",S118+T118+U118),"")</f>
        <v/>
      </c>
      <c r="W118" s="38">
        <f>IFERROR(IF(A118="","",R118-V118),"")</f>
        <v/>
      </c>
      <c r="X118" s="39">
        <f>IFERROR(IF(A118="","",(S118+T118)/R118),"")</f>
        <v/>
      </c>
      <c r="Y118" s="40">
        <f>IFERROR(IF(A118="","",IF(J118="Canceled","Canceled",IF(N118&lt;&gt;"","Complete",IF(J118="On Hold","On Hold",IF(AND(M118&lt;TODAY(),M118&lt;&gt;""),"Past Due",IF(AND(L118&lt;&gt;"",L118&lt;=TODAY()),"In Progress","Not Started")))))),"")</f>
        <v/>
      </c>
      <c r="Z118" s="40">
        <f>IFERROR(IF(A118="","",IF(Q118&gt;=Dashboard!$K$4,"Meets Internal Threshold","Below Internal Threshold")),"")</f>
        <v/>
      </c>
      <c r="AA118" s="40">
        <f>IFERROR(IF(A118="","",IF(OR(W118&lt;0,X118&gt;=Dashboard!$K$6,Y118="Past Due",AND(Q118&gt;=Dashboard!$K$5,J118="Pending"),AND(Y118="Not Started",M118&lt;&gt;"",M118-TODAY()&lt;=Dashboard!$K$9,M118&gt;=TODAY())),"Review","OK")),"")</f>
        <v/>
      </c>
      <c r="AB118" s="41">
        <f>IFERROR(IF(A118="","",IF(W118&lt;0,"Forecast exceeds approved budget",IF(Y118="Past Due","Target completion date has passed",IF(AND(Q118&gt;=Dashboard!$K$5,J118="Pending"),"High-value project is pending approval",IF(X118&gt;=Dashboard!$K$6,"Spending and commitments are near the approved budget",IF(AND(Y118="Not Started",M118&lt;&gt;"",M118-TODAY()&lt;=Dashboard!$K$9,M118&gt;=TODAY()),"Project has not started and the target date is approaching","")))))),"")</f>
        <v/>
      </c>
      <c r="AC118" s="43" t="n"/>
    </row>
    <row r="119" ht="32" customHeight="1">
      <c r="A119" s="47" t="n"/>
      <c r="B119" s="48" t="n"/>
      <c r="C119" s="47" t="n"/>
      <c r="D119" s="47" t="n"/>
      <c r="E119" s="48" t="n"/>
      <c r="F119" s="48" t="n"/>
      <c r="G119" s="47" t="n"/>
      <c r="H119" s="47" t="n"/>
      <c r="I119" s="47" t="n"/>
      <c r="J119" s="47" t="n"/>
      <c r="K119" s="49" t="n"/>
      <c r="L119" s="49" t="n"/>
      <c r="M119" s="49" t="n"/>
      <c r="N119" s="49" t="n"/>
      <c r="O119" s="50" t="n"/>
      <c r="P119" s="51" t="n">
        <v>0.1</v>
      </c>
      <c r="Q119" s="38">
        <f>IFERROR(IF(A119="","",O119*(1+P119)),"")</f>
        <v/>
      </c>
      <c r="R119" s="50" t="n"/>
      <c r="S119" s="38">
        <f>IFERROR(IF(A119="","",SUMIFS('Spend Log'!$J$2:$J$201,'Spend Log'!$B$2:$B$201,A119,'Spend Log'!$H$2:$H$201,"Actual")),"")</f>
        <v/>
      </c>
      <c r="T119" s="38">
        <f>IFERROR(IF(A119="","",SUMIFS('Spend Log'!$J$2:$J$201,'Spend Log'!$B$2:$B$201,A119,'Spend Log'!$H$2:$H$201,"Commitment",'Spend Log'!$K$2:$K$201,"Open")),"")</f>
        <v/>
      </c>
      <c r="U119" s="50" t="n"/>
      <c r="V119" s="38">
        <f>IFERROR(IF(A119="","",S119+T119+U119),"")</f>
        <v/>
      </c>
      <c r="W119" s="38">
        <f>IFERROR(IF(A119="","",R119-V119),"")</f>
        <v/>
      </c>
      <c r="X119" s="39">
        <f>IFERROR(IF(A119="","",(S119+T119)/R119),"")</f>
        <v/>
      </c>
      <c r="Y119" s="40">
        <f>IFERROR(IF(A119="","",IF(J119="Canceled","Canceled",IF(N119&lt;&gt;"","Complete",IF(J119="On Hold","On Hold",IF(AND(M119&lt;TODAY(),M119&lt;&gt;""),"Past Due",IF(AND(L119&lt;&gt;"",L119&lt;=TODAY()),"In Progress","Not Started")))))),"")</f>
        <v/>
      </c>
      <c r="Z119" s="40">
        <f>IFERROR(IF(A119="","",IF(Q119&gt;=Dashboard!$K$4,"Meets Internal Threshold","Below Internal Threshold")),"")</f>
        <v/>
      </c>
      <c r="AA119" s="40">
        <f>IFERROR(IF(A119="","",IF(OR(W119&lt;0,X119&gt;=Dashboard!$K$6,Y119="Past Due",AND(Q119&gt;=Dashboard!$K$5,J119="Pending"),AND(Y119="Not Started",M119&lt;&gt;"",M119-TODAY()&lt;=Dashboard!$K$9,M119&gt;=TODAY())),"Review","OK")),"")</f>
        <v/>
      </c>
      <c r="AB119" s="41">
        <f>IFERROR(IF(A119="","",IF(W119&lt;0,"Forecast exceeds approved budget",IF(Y119="Past Due","Target completion date has passed",IF(AND(Q119&gt;=Dashboard!$K$5,J119="Pending"),"High-value project is pending approval",IF(X119&gt;=Dashboard!$K$6,"Spending and commitments are near the approved budget",IF(AND(Y119="Not Started",M119&lt;&gt;"",M119-TODAY()&lt;=Dashboard!$K$9,M119&gt;=TODAY()),"Project has not started and the target date is approaching","")))))),"")</f>
        <v/>
      </c>
      <c r="AC119" s="48" t="n"/>
    </row>
    <row r="120" ht="32" customHeight="1">
      <c r="A120" s="42" t="n"/>
      <c r="B120" s="43" t="n"/>
      <c r="C120" s="42" t="n"/>
      <c r="D120" s="42" t="n"/>
      <c r="E120" s="43" t="n"/>
      <c r="F120" s="43" t="n"/>
      <c r="G120" s="42" t="n"/>
      <c r="H120" s="42" t="n"/>
      <c r="I120" s="42" t="n"/>
      <c r="J120" s="42" t="n"/>
      <c r="K120" s="44" t="n"/>
      <c r="L120" s="44" t="n"/>
      <c r="M120" s="44" t="n"/>
      <c r="N120" s="44" t="n"/>
      <c r="O120" s="45" t="n"/>
      <c r="P120" s="46" t="n">
        <v>0.1</v>
      </c>
      <c r="Q120" s="38">
        <f>IFERROR(IF(A120="","",O120*(1+P120)),"")</f>
        <v/>
      </c>
      <c r="R120" s="45" t="n"/>
      <c r="S120" s="38">
        <f>IFERROR(IF(A120="","",SUMIFS('Spend Log'!$J$2:$J$201,'Spend Log'!$B$2:$B$201,A120,'Spend Log'!$H$2:$H$201,"Actual")),"")</f>
        <v/>
      </c>
      <c r="T120" s="38">
        <f>IFERROR(IF(A120="","",SUMIFS('Spend Log'!$J$2:$J$201,'Spend Log'!$B$2:$B$201,A120,'Spend Log'!$H$2:$H$201,"Commitment",'Spend Log'!$K$2:$K$201,"Open")),"")</f>
        <v/>
      </c>
      <c r="U120" s="45" t="n"/>
      <c r="V120" s="38">
        <f>IFERROR(IF(A120="","",S120+T120+U120),"")</f>
        <v/>
      </c>
      <c r="W120" s="38">
        <f>IFERROR(IF(A120="","",R120-V120),"")</f>
        <v/>
      </c>
      <c r="X120" s="39">
        <f>IFERROR(IF(A120="","",(S120+T120)/R120),"")</f>
        <v/>
      </c>
      <c r="Y120" s="40">
        <f>IFERROR(IF(A120="","",IF(J120="Canceled","Canceled",IF(N120&lt;&gt;"","Complete",IF(J120="On Hold","On Hold",IF(AND(M120&lt;TODAY(),M120&lt;&gt;""),"Past Due",IF(AND(L120&lt;&gt;"",L120&lt;=TODAY()),"In Progress","Not Started")))))),"")</f>
        <v/>
      </c>
      <c r="Z120" s="40">
        <f>IFERROR(IF(A120="","",IF(Q120&gt;=Dashboard!$K$4,"Meets Internal Threshold","Below Internal Threshold")),"")</f>
        <v/>
      </c>
      <c r="AA120" s="40">
        <f>IFERROR(IF(A120="","",IF(OR(W120&lt;0,X120&gt;=Dashboard!$K$6,Y120="Past Due",AND(Q120&gt;=Dashboard!$K$5,J120="Pending"),AND(Y120="Not Started",M120&lt;&gt;"",M120-TODAY()&lt;=Dashboard!$K$9,M120&gt;=TODAY())),"Review","OK")),"")</f>
        <v/>
      </c>
      <c r="AB120" s="41">
        <f>IFERROR(IF(A120="","",IF(W120&lt;0,"Forecast exceeds approved budget",IF(Y120="Past Due","Target completion date has passed",IF(AND(Q120&gt;=Dashboard!$K$5,J120="Pending"),"High-value project is pending approval",IF(X120&gt;=Dashboard!$K$6,"Spending and commitments are near the approved budget",IF(AND(Y120="Not Started",M120&lt;&gt;"",M120-TODAY()&lt;=Dashboard!$K$9,M120&gt;=TODAY()),"Project has not started and the target date is approaching","")))))),"")</f>
        <v/>
      </c>
      <c r="AC120" s="43" t="n"/>
    </row>
    <row r="121" ht="32" customHeight="1">
      <c r="A121" s="47" t="n"/>
      <c r="B121" s="48" t="n"/>
      <c r="C121" s="47" t="n"/>
      <c r="D121" s="47" t="n"/>
      <c r="E121" s="48" t="n"/>
      <c r="F121" s="48" t="n"/>
      <c r="G121" s="47" t="n"/>
      <c r="H121" s="47" t="n"/>
      <c r="I121" s="47" t="n"/>
      <c r="J121" s="47" t="n"/>
      <c r="K121" s="49" t="n"/>
      <c r="L121" s="49" t="n"/>
      <c r="M121" s="49" t="n"/>
      <c r="N121" s="49" t="n"/>
      <c r="O121" s="50" t="n"/>
      <c r="P121" s="51" t="n">
        <v>0.1</v>
      </c>
      <c r="Q121" s="38">
        <f>IFERROR(IF(A121="","",O121*(1+P121)),"")</f>
        <v/>
      </c>
      <c r="R121" s="50" t="n"/>
      <c r="S121" s="38">
        <f>IFERROR(IF(A121="","",SUMIFS('Spend Log'!$J$2:$J$201,'Spend Log'!$B$2:$B$201,A121,'Spend Log'!$H$2:$H$201,"Actual")),"")</f>
        <v/>
      </c>
      <c r="T121" s="38">
        <f>IFERROR(IF(A121="","",SUMIFS('Spend Log'!$J$2:$J$201,'Spend Log'!$B$2:$B$201,A121,'Spend Log'!$H$2:$H$201,"Commitment",'Spend Log'!$K$2:$K$201,"Open")),"")</f>
        <v/>
      </c>
      <c r="U121" s="50" t="n"/>
      <c r="V121" s="38">
        <f>IFERROR(IF(A121="","",S121+T121+U121),"")</f>
        <v/>
      </c>
      <c r="W121" s="38">
        <f>IFERROR(IF(A121="","",R121-V121),"")</f>
        <v/>
      </c>
      <c r="X121" s="39">
        <f>IFERROR(IF(A121="","",(S121+T121)/R121),"")</f>
        <v/>
      </c>
      <c r="Y121" s="40">
        <f>IFERROR(IF(A121="","",IF(J121="Canceled","Canceled",IF(N121&lt;&gt;"","Complete",IF(J121="On Hold","On Hold",IF(AND(M121&lt;TODAY(),M121&lt;&gt;""),"Past Due",IF(AND(L121&lt;&gt;"",L121&lt;=TODAY()),"In Progress","Not Started")))))),"")</f>
        <v/>
      </c>
      <c r="Z121" s="40">
        <f>IFERROR(IF(A121="","",IF(Q121&gt;=Dashboard!$K$4,"Meets Internal Threshold","Below Internal Threshold")),"")</f>
        <v/>
      </c>
      <c r="AA121" s="40">
        <f>IFERROR(IF(A121="","",IF(OR(W121&lt;0,X121&gt;=Dashboard!$K$6,Y121="Past Due",AND(Q121&gt;=Dashboard!$K$5,J121="Pending"),AND(Y121="Not Started",M121&lt;&gt;"",M121-TODAY()&lt;=Dashboard!$K$9,M121&gt;=TODAY())),"Review","OK")),"")</f>
        <v/>
      </c>
      <c r="AB121" s="41">
        <f>IFERROR(IF(A121="","",IF(W121&lt;0,"Forecast exceeds approved budget",IF(Y121="Past Due","Target completion date has passed",IF(AND(Q121&gt;=Dashboard!$K$5,J121="Pending"),"High-value project is pending approval",IF(X121&gt;=Dashboard!$K$6,"Spending and commitments are near the approved budget",IF(AND(Y121="Not Started",M121&lt;&gt;"",M121-TODAY()&lt;=Dashboard!$K$9,M121&gt;=TODAY()),"Project has not started and the target date is approaching","")))))),"")</f>
        <v/>
      </c>
      <c r="AC121" s="48" t="n"/>
    </row>
    <row r="122" ht="32" customHeight="1">
      <c r="A122" s="42" t="n"/>
      <c r="B122" s="43" t="n"/>
      <c r="C122" s="42" t="n"/>
      <c r="D122" s="42" t="n"/>
      <c r="E122" s="43" t="n"/>
      <c r="F122" s="43" t="n"/>
      <c r="G122" s="42" t="n"/>
      <c r="H122" s="42" t="n"/>
      <c r="I122" s="42" t="n"/>
      <c r="J122" s="42" t="n"/>
      <c r="K122" s="44" t="n"/>
      <c r="L122" s="44" t="n"/>
      <c r="M122" s="44" t="n"/>
      <c r="N122" s="44" t="n"/>
      <c r="O122" s="45" t="n"/>
      <c r="P122" s="46" t="n">
        <v>0.1</v>
      </c>
      <c r="Q122" s="38">
        <f>IFERROR(IF(A122="","",O122*(1+P122)),"")</f>
        <v/>
      </c>
      <c r="R122" s="45" t="n"/>
      <c r="S122" s="38">
        <f>IFERROR(IF(A122="","",SUMIFS('Spend Log'!$J$2:$J$201,'Spend Log'!$B$2:$B$201,A122,'Spend Log'!$H$2:$H$201,"Actual")),"")</f>
        <v/>
      </c>
      <c r="T122" s="38">
        <f>IFERROR(IF(A122="","",SUMIFS('Spend Log'!$J$2:$J$201,'Spend Log'!$B$2:$B$201,A122,'Spend Log'!$H$2:$H$201,"Commitment",'Spend Log'!$K$2:$K$201,"Open")),"")</f>
        <v/>
      </c>
      <c r="U122" s="45" t="n"/>
      <c r="V122" s="38">
        <f>IFERROR(IF(A122="","",S122+T122+U122),"")</f>
        <v/>
      </c>
      <c r="W122" s="38">
        <f>IFERROR(IF(A122="","",R122-V122),"")</f>
        <v/>
      </c>
      <c r="X122" s="39">
        <f>IFERROR(IF(A122="","",(S122+T122)/R122),"")</f>
        <v/>
      </c>
      <c r="Y122" s="40">
        <f>IFERROR(IF(A122="","",IF(J122="Canceled","Canceled",IF(N122&lt;&gt;"","Complete",IF(J122="On Hold","On Hold",IF(AND(M122&lt;TODAY(),M122&lt;&gt;""),"Past Due",IF(AND(L122&lt;&gt;"",L122&lt;=TODAY()),"In Progress","Not Started")))))),"")</f>
        <v/>
      </c>
      <c r="Z122" s="40">
        <f>IFERROR(IF(A122="","",IF(Q122&gt;=Dashboard!$K$4,"Meets Internal Threshold","Below Internal Threshold")),"")</f>
        <v/>
      </c>
      <c r="AA122" s="40">
        <f>IFERROR(IF(A122="","",IF(OR(W122&lt;0,X122&gt;=Dashboard!$K$6,Y122="Past Due",AND(Q122&gt;=Dashboard!$K$5,J122="Pending"),AND(Y122="Not Started",M122&lt;&gt;"",M122-TODAY()&lt;=Dashboard!$K$9,M122&gt;=TODAY())),"Review","OK")),"")</f>
        <v/>
      </c>
      <c r="AB122" s="41">
        <f>IFERROR(IF(A122="","",IF(W122&lt;0,"Forecast exceeds approved budget",IF(Y122="Past Due","Target completion date has passed",IF(AND(Q122&gt;=Dashboard!$K$5,J122="Pending"),"High-value project is pending approval",IF(X122&gt;=Dashboard!$K$6,"Spending and commitments are near the approved budget",IF(AND(Y122="Not Started",M122&lt;&gt;"",M122-TODAY()&lt;=Dashboard!$K$9,M122&gt;=TODAY()),"Project has not started and the target date is approaching","")))))),"")</f>
        <v/>
      </c>
      <c r="AC122" s="43" t="n"/>
    </row>
    <row r="123" ht="32" customHeight="1">
      <c r="A123" s="47" t="n"/>
      <c r="B123" s="48" t="n"/>
      <c r="C123" s="47" t="n"/>
      <c r="D123" s="47" t="n"/>
      <c r="E123" s="48" t="n"/>
      <c r="F123" s="48" t="n"/>
      <c r="G123" s="47" t="n"/>
      <c r="H123" s="47" t="n"/>
      <c r="I123" s="47" t="n"/>
      <c r="J123" s="47" t="n"/>
      <c r="K123" s="49" t="n"/>
      <c r="L123" s="49" t="n"/>
      <c r="M123" s="49" t="n"/>
      <c r="N123" s="49" t="n"/>
      <c r="O123" s="50" t="n"/>
      <c r="P123" s="51" t="n">
        <v>0.1</v>
      </c>
      <c r="Q123" s="38">
        <f>IFERROR(IF(A123="","",O123*(1+P123)),"")</f>
        <v/>
      </c>
      <c r="R123" s="50" t="n"/>
      <c r="S123" s="38">
        <f>IFERROR(IF(A123="","",SUMIFS('Spend Log'!$J$2:$J$201,'Spend Log'!$B$2:$B$201,A123,'Spend Log'!$H$2:$H$201,"Actual")),"")</f>
        <v/>
      </c>
      <c r="T123" s="38">
        <f>IFERROR(IF(A123="","",SUMIFS('Spend Log'!$J$2:$J$201,'Spend Log'!$B$2:$B$201,A123,'Spend Log'!$H$2:$H$201,"Commitment",'Spend Log'!$K$2:$K$201,"Open")),"")</f>
        <v/>
      </c>
      <c r="U123" s="50" t="n"/>
      <c r="V123" s="38">
        <f>IFERROR(IF(A123="","",S123+T123+U123),"")</f>
        <v/>
      </c>
      <c r="W123" s="38">
        <f>IFERROR(IF(A123="","",R123-V123),"")</f>
        <v/>
      </c>
      <c r="X123" s="39">
        <f>IFERROR(IF(A123="","",(S123+T123)/R123),"")</f>
        <v/>
      </c>
      <c r="Y123" s="40">
        <f>IFERROR(IF(A123="","",IF(J123="Canceled","Canceled",IF(N123&lt;&gt;"","Complete",IF(J123="On Hold","On Hold",IF(AND(M123&lt;TODAY(),M123&lt;&gt;""),"Past Due",IF(AND(L123&lt;&gt;"",L123&lt;=TODAY()),"In Progress","Not Started")))))),"")</f>
        <v/>
      </c>
      <c r="Z123" s="40">
        <f>IFERROR(IF(A123="","",IF(Q123&gt;=Dashboard!$K$4,"Meets Internal Threshold","Below Internal Threshold")),"")</f>
        <v/>
      </c>
      <c r="AA123" s="40">
        <f>IFERROR(IF(A123="","",IF(OR(W123&lt;0,X123&gt;=Dashboard!$K$6,Y123="Past Due",AND(Q123&gt;=Dashboard!$K$5,J123="Pending"),AND(Y123="Not Started",M123&lt;&gt;"",M123-TODAY()&lt;=Dashboard!$K$9,M123&gt;=TODAY())),"Review","OK")),"")</f>
        <v/>
      </c>
      <c r="AB123" s="41">
        <f>IFERROR(IF(A123="","",IF(W123&lt;0,"Forecast exceeds approved budget",IF(Y123="Past Due","Target completion date has passed",IF(AND(Q123&gt;=Dashboard!$K$5,J123="Pending"),"High-value project is pending approval",IF(X123&gt;=Dashboard!$K$6,"Spending and commitments are near the approved budget",IF(AND(Y123="Not Started",M123&lt;&gt;"",M123-TODAY()&lt;=Dashboard!$K$9,M123&gt;=TODAY()),"Project has not started and the target date is approaching","")))))),"")</f>
        <v/>
      </c>
      <c r="AC123" s="48" t="n"/>
    </row>
    <row r="124" ht="32" customHeight="1">
      <c r="A124" s="42" t="n"/>
      <c r="B124" s="43" t="n"/>
      <c r="C124" s="42" t="n"/>
      <c r="D124" s="42" t="n"/>
      <c r="E124" s="43" t="n"/>
      <c r="F124" s="43" t="n"/>
      <c r="G124" s="42" t="n"/>
      <c r="H124" s="42" t="n"/>
      <c r="I124" s="42" t="n"/>
      <c r="J124" s="42" t="n"/>
      <c r="K124" s="44" t="n"/>
      <c r="L124" s="44" t="n"/>
      <c r="M124" s="44" t="n"/>
      <c r="N124" s="44" t="n"/>
      <c r="O124" s="45" t="n"/>
      <c r="P124" s="46" t="n">
        <v>0.1</v>
      </c>
      <c r="Q124" s="38">
        <f>IFERROR(IF(A124="","",O124*(1+P124)),"")</f>
        <v/>
      </c>
      <c r="R124" s="45" t="n"/>
      <c r="S124" s="38">
        <f>IFERROR(IF(A124="","",SUMIFS('Spend Log'!$J$2:$J$201,'Spend Log'!$B$2:$B$201,A124,'Spend Log'!$H$2:$H$201,"Actual")),"")</f>
        <v/>
      </c>
      <c r="T124" s="38">
        <f>IFERROR(IF(A124="","",SUMIFS('Spend Log'!$J$2:$J$201,'Spend Log'!$B$2:$B$201,A124,'Spend Log'!$H$2:$H$201,"Commitment",'Spend Log'!$K$2:$K$201,"Open")),"")</f>
        <v/>
      </c>
      <c r="U124" s="45" t="n"/>
      <c r="V124" s="38">
        <f>IFERROR(IF(A124="","",S124+T124+U124),"")</f>
        <v/>
      </c>
      <c r="W124" s="38">
        <f>IFERROR(IF(A124="","",R124-V124),"")</f>
        <v/>
      </c>
      <c r="X124" s="39">
        <f>IFERROR(IF(A124="","",(S124+T124)/R124),"")</f>
        <v/>
      </c>
      <c r="Y124" s="40">
        <f>IFERROR(IF(A124="","",IF(J124="Canceled","Canceled",IF(N124&lt;&gt;"","Complete",IF(J124="On Hold","On Hold",IF(AND(M124&lt;TODAY(),M124&lt;&gt;""),"Past Due",IF(AND(L124&lt;&gt;"",L124&lt;=TODAY()),"In Progress","Not Started")))))),"")</f>
        <v/>
      </c>
      <c r="Z124" s="40">
        <f>IFERROR(IF(A124="","",IF(Q124&gt;=Dashboard!$K$4,"Meets Internal Threshold","Below Internal Threshold")),"")</f>
        <v/>
      </c>
      <c r="AA124" s="40">
        <f>IFERROR(IF(A124="","",IF(OR(W124&lt;0,X124&gt;=Dashboard!$K$6,Y124="Past Due",AND(Q124&gt;=Dashboard!$K$5,J124="Pending"),AND(Y124="Not Started",M124&lt;&gt;"",M124-TODAY()&lt;=Dashboard!$K$9,M124&gt;=TODAY())),"Review","OK")),"")</f>
        <v/>
      </c>
      <c r="AB124" s="41">
        <f>IFERROR(IF(A124="","",IF(W124&lt;0,"Forecast exceeds approved budget",IF(Y124="Past Due","Target completion date has passed",IF(AND(Q124&gt;=Dashboard!$K$5,J124="Pending"),"High-value project is pending approval",IF(X124&gt;=Dashboard!$K$6,"Spending and commitments are near the approved budget",IF(AND(Y124="Not Started",M124&lt;&gt;"",M124-TODAY()&lt;=Dashboard!$K$9,M124&gt;=TODAY()),"Project has not started and the target date is approaching","")))))),"")</f>
        <v/>
      </c>
      <c r="AC124" s="43" t="n"/>
    </row>
    <row r="125" ht="32" customHeight="1">
      <c r="A125" s="47" t="n"/>
      <c r="B125" s="48" t="n"/>
      <c r="C125" s="47" t="n"/>
      <c r="D125" s="47" t="n"/>
      <c r="E125" s="48" t="n"/>
      <c r="F125" s="48" t="n"/>
      <c r="G125" s="47" t="n"/>
      <c r="H125" s="47" t="n"/>
      <c r="I125" s="47" t="n"/>
      <c r="J125" s="47" t="n"/>
      <c r="K125" s="49" t="n"/>
      <c r="L125" s="49" t="n"/>
      <c r="M125" s="49" t="n"/>
      <c r="N125" s="49" t="n"/>
      <c r="O125" s="50" t="n"/>
      <c r="P125" s="51" t="n">
        <v>0.1</v>
      </c>
      <c r="Q125" s="38">
        <f>IFERROR(IF(A125="","",O125*(1+P125)),"")</f>
        <v/>
      </c>
      <c r="R125" s="50" t="n"/>
      <c r="S125" s="38">
        <f>IFERROR(IF(A125="","",SUMIFS('Spend Log'!$J$2:$J$201,'Spend Log'!$B$2:$B$201,A125,'Spend Log'!$H$2:$H$201,"Actual")),"")</f>
        <v/>
      </c>
      <c r="T125" s="38">
        <f>IFERROR(IF(A125="","",SUMIFS('Spend Log'!$J$2:$J$201,'Spend Log'!$B$2:$B$201,A125,'Spend Log'!$H$2:$H$201,"Commitment",'Spend Log'!$K$2:$K$201,"Open")),"")</f>
        <v/>
      </c>
      <c r="U125" s="50" t="n"/>
      <c r="V125" s="38">
        <f>IFERROR(IF(A125="","",S125+T125+U125),"")</f>
        <v/>
      </c>
      <c r="W125" s="38">
        <f>IFERROR(IF(A125="","",R125-V125),"")</f>
        <v/>
      </c>
      <c r="X125" s="39">
        <f>IFERROR(IF(A125="","",(S125+T125)/R125),"")</f>
        <v/>
      </c>
      <c r="Y125" s="40">
        <f>IFERROR(IF(A125="","",IF(J125="Canceled","Canceled",IF(N125&lt;&gt;"","Complete",IF(J125="On Hold","On Hold",IF(AND(M125&lt;TODAY(),M125&lt;&gt;""),"Past Due",IF(AND(L125&lt;&gt;"",L125&lt;=TODAY()),"In Progress","Not Started")))))),"")</f>
        <v/>
      </c>
      <c r="Z125" s="40">
        <f>IFERROR(IF(A125="","",IF(Q125&gt;=Dashboard!$K$4,"Meets Internal Threshold","Below Internal Threshold")),"")</f>
        <v/>
      </c>
      <c r="AA125" s="40">
        <f>IFERROR(IF(A125="","",IF(OR(W125&lt;0,X125&gt;=Dashboard!$K$6,Y125="Past Due",AND(Q125&gt;=Dashboard!$K$5,J125="Pending"),AND(Y125="Not Started",M125&lt;&gt;"",M125-TODAY()&lt;=Dashboard!$K$9,M125&gt;=TODAY())),"Review","OK")),"")</f>
        <v/>
      </c>
      <c r="AB125" s="41">
        <f>IFERROR(IF(A125="","",IF(W125&lt;0,"Forecast exceeds approved budget",IF(Y125="Past Due","Target completion date has passed",IF(AND(Q125&gt;=Dashboard!$K$5,J125="Pending"),"High-value project is pending approval",IF(X125&gt;=Dashboard!$K$6,"Spending and commitments are near the approved budget",IF(AND(Y125="Not Started",M125&lt;&gt;"",M125-TODAY()&lt;=Dashboard!$K$9,M125&gt;=TODAY()),"Project has not started and the target date is approaching","")))))),"")</f>
        <v/>
      </c>
      <c r="AC125" s="48" t="n"/>
    </row>
    <row r="126" ht="32" customHeight="1">
      <c r="A126" s="42" t="n"/>
      <c r="B126" s="43" t="n"/>
      <c r="C126" s="42" t="n"/>
      <c r="D126" s="42" t="n"/>
      <c r="E126" s="43" t="n"/>
      <c r="F126" s="43" t="n"/>
      <c r="G126" s="42" t="n"/>
      <c r="H126" s="42" t="n"/>
      <c r="I126" s="42" t="n"/>
      <c r="J126" s="42" t="n"/>
      <c r="K126" s="44" t="n"/>
      <c r="L126" s="44" t="n"/>
      <c r="M126" s="44" t="n"/>
      <c r="N126" s="44" t="n"/>
      <c r="O126" s="45" t="n"/>
      <c r="P126" s="46" t="n">
        <v>0.1</v>
      </c>
      <c r="Q126" s="38">
        <f>IFERROR(IF(A126="","",O126*(1+P126)),"")</f>
        <v/>
      </c>
      <c r="R126" s="45" t="n"/>
      <c r="S126" s="38">
        <f>IFERROR(IF(A126="","",SUMIFS('Spend Log'!$J$2:$J$201,'Spend Log'!$B$2:$B$201,A126,'Spend Log'!$H$2:$H$201,"Actual")),"")</f>
        <v/>
      </c>
      <c r="T126" s="38">
        <f>IFERROR(IF(A126="","",SUMIFS('Spend Log'!$J$2:$J$201,'Spend Log'!$B$2:$B$201,A126,'Spend Log'!$H$2:$H$201,"Commitment",'Spend Log'!$K$2:$K$201,"Open")),"")</f>
        <v/>
      </c>
      <c r="U126" s="45" t="n"/>
      <c r="V126" s="38">
        <f>IFERROR(IF(A126="","",S126+T126+U126),"")</f>
        <v/>
      </c>
      <c r="W126" s="38">
        <f>IFERROR(IF(A126="","",R126-V126),"")</f>
        <v/>
      </c>
      <c r="X126" s="39">
        <f>IFERROR(IF(A126="","",(S126+T126)/R126),"")</f>
        <v/>
      </c>
      <c r="Y126" s="40">
        <f>IFERROR(IF(A126="","",IF(J126="Canceled","Canceled",IF(N126&lt;&gt;"","Complete",IF(J126="On Hold","On Hold",IF(AND(M126&lt;TODAY(),M126&lt;&gt;""),"Past Due",IF(AND(L126&lt;&gt;"",L126&lt;=TODAY()),"In Progress","Not Started")))))),"")</f>
        <v/>
      </c>
      <c r="Z126" s="40">
        <f>IFERROR(IF(A126="","",IF(Q126&gt;=Dashboard!$K$4,"Meets Internal Threshold","Below Internal Threshold")),"")</f>
        <v/>
      </c>
      <c r="AA126" s="40">
        <f>IFERROR(IF(A126="","",IF(OR(W126&lt;0,X126&gt;=Dashboard!$K$6,Y126="Past Due",AND(Q126&gt;=Dashboard!$K$5,J126="Pending"),AND(Y126="Not Started",M126&lt;&gt;"",M126-TODAY()&lt;=Dashboard!$K$9,M126&gt;=TODAY())),"Review","OK")),"")</f>
        <v/>
      </c>
      <c r="AB126" s="41">
        <f>IFERROR(IF(A126="","",IF(W126&lt;0,"Forecast exceeds approved budget",IF(Y126="Past Due","Target completion date has passed",IF(AND(Q126&gt;=Dashboard!$K$5,J126="Pending"),"High-value project is pending approval",IF(X126&gt;=Dashboard!$K$6,"Spending and commitments are near the approved budget",IF(AND(Y126="Not Started",M126&lt;&gt;"",M126-TODAY()&lt;=Dashboard!$K$9,M126&gt;=TODAY()),"Project has not started and the target date is approaching","")))))),"")</f>
        <v/>
      </c>
      <c r="AC126" s="43" t="n"/>
    </row>
    <row r="127" ht="32" customHeight="1">
      <c r="A127" s="47" t="n"/>
      <c r="B127" s="48" t="n"/>
      <c r="C127" s="47" t="n"/>
      <c r="D127" s="47" t="n"/>
      <c r="E127" s="48" t="n"/>
      <c r="F127" s="48" t="n"/>
      <c r="G127" s="47" t="n"/>
      <c r="H127" s="47" t="n"/>
      <c r="I127" s="47" t="n"/>
      <c r="J127" s="47" t="n"/>
      <c r="K127" s="49" t="n"/>
      <c r="L127" s="49" t="n"/>
      <c r="M127" s="49" t="n"/>
      <c r="N127" s="49" t="n"/>
      <c r="O127" s="50" t="n"/>
      <c r="P127" s="51" t="n">
        <v>0.1</v>
      </c>
      <c r="Q127" s="38">
        <f>IFERROR(IF(A127="","",O127*(1+P127)),"")</f>
        <v/>
      </c>
      <c r="R127" s="50" t="n"/>
      <c r="S127" s="38">
        <f>IFERROR(IF(A127="","",SUMIFS('Spend Log'!$J$2:$J$201,'Spend Log'!$B$2:$B$201,A127,'Spend Log'!$H$2:$H$201,"Actual")),"")</f>
        <v/>
      </c>
      <c r="T127" s="38">
        <f>IFERROR(IF(A127="","",SUMIFS('Spend Log'!$J$2:$J$201,'Spend Log'!$B$2:$B$201,A127,'Spend Log'!$H$2:$H$201,"Commitment",'Spend Log'!$K$2:$K$201,"Open")),"")</f>
        <v/>
      </c>
      <c r="U127" s="50" t="n"/>
      <c r="V127" s="38">
        <f>IFERROR(IF(A127="","",S127+T127+U127),"")</f>
        <v/>
      </c>
      <c r="W127" s="38">
        <f>IFERROR(IF(A127="","",R127-V127),"")</f>
        <v/>
      </c>
      <c r="X127" s="39">
        <f>IFERROR(IF(A127="","",(S127+T127)/R127),"")</f>
        <v/>
      </c>
      <c r="Y127" s="40">
        <f>IFERROR(IF(A127="","",IF(J127="Canceled","Canceled",IF(N127&lt;&gt;"","Complete",IF(J127="On Hold","On Hold",IF(AND(M127&lt;TODAY(),M127&lt;&gt;""),"Past Due",IF(AND(L127&lt;&gt;"",L127&lt;=TODAY()),"In Progress","Not Started")))))),"")</f>
        <v/>
      </c>
      <c r="Z127" s="40">
        <f>IFERROR(IF(A127="","",IF(Q127&gt;=Dashboard!$K$4,"Meets Internal Threshold","Below Internal Threshold")),"")</f>
        <v/>
      </c>
      <c r="AA127" s="40">
        <f>IFERROR(IF(A127="","",IF(OR(W127&lt;0,X127&gt;=Dashboard!$K$6,Y127="Past Due",AND(Q127&gt;=Dashboard!$K$5,J127="Pending"),AND(Y127="Not Started",M127&lt;&gt;"",M127-TODAY()&lt;=Dashboard!$K$9,M127&gt;=TODAY())),"Review","OK")),"")</f>
        <v/>
      </c>
      <c r="AB127" s="41">
        <f>IFERROR(IF(A127="","",IF(W127&lt;0,"Forecast exceeds approved budget",IF(Y127="Past Due","Target completion date has passed",IF(AND(Q127&gt;=Dashboard!$K$5,J127="Pending"),"High-value project is pending approval",IF(X127&gt;=Dashboard!$K$6,"Spending and commitments are near the approved budget",IF(AND(Y127="Not Started",M127&lt;&gt;"",M127-TODAY()&lt;=Dashboard!$K$9,M127&gt;=TODAY()),"Project has not started and the target date is approaching","")))))),"")</f>
        <v/>
      </c>
      <c r="AC127" s="48" t="n"/>
    </row>
    <row r="128" ht="32" customHeight="1">
      <c r="A128" s="42" t="n"/>
      <c r="B128" s="43" t="n"/>
      <c r="C128" s="42" t="n"/>
      <c r="D128" s="42" t="n"/>
      <c r="E128" s="43" t="n"/>
      <c r="F128" s="43" t="n"/>
      <c r="G128" s="42" t="n"/>
      <c r="H128" s="42" t="n"/>
      <c r="I128" s="42" t="n"/>
      <c r="J128" s="42" t="n"/>
      <c r="K128" s="44" t="n"/>
      <c r="L128" s="44" t="n"/>
      <c r="M128" s="44" t="n"/>
      <c r="N128" s="44" t="n"/>
      <c r="O128" s="45" t="n"/>
      <c r="P128" s="46" t="n">
        <v>0.1</v>
      </c>
      <c r="Q128" s="38">
        <f>IFERROR(IF(A128="","",O128*(1+P128)),"")</f>
        <v/>
      </c>
      <c r="R128" s="45" t="n"/>
      <c r="S128" s="38">
        <f>IFERROR(IF(A128="","",SUMIFS('Spend Log'!$J$2:$J$201,'Spend Log'!$B$2:$B$201,A128,'Spend Log'!$H$2:$H$201,"Actual")),"")</f>
        <v/>
      </c>
      <c r="T128" s="38">
        <f>IFERROR(IF(A128="","",SUMIFS('Spend Log'!$J$2:$J$201,'Spend Log'!$B$2:$B$201,A128,'Spend Log'!$H$2:$H$201,"Commitment",'Spend Log'!$K$2:$K$201,"Open")),"")</f>
        <v/>
      </c>
      <c r="U128" s="45" t="n"/>
      <c r="V128" s="38">
        <f>IFERROR(IF(A128="","",S128+T128+U128),"")</f>
        <v/>
      </c>
      <c r="W128" s="38">
        <f>IFERROR(IF(A128="","",R128-V128),"")</f>
        <v/>
      </c>
      <c r="X128" s="39">
        <f>IFERROR(IF(A128="","",(S128+T128)/R128),"")</f>
        <v/>
      </c>
      <c r="Y128" s="40">
        <f>IFERROR(IF(A128="","",IF(J128="Canceled","Canceled",IF(N128&lt;&gt;"","Complete",IF(J128="On Hold","On Hold",IF(AND(M128&lt;TODAY(),M128&lt;&gt;""),"Past Due",IF(AND(L128&lt;&gt;"",L128&lt;=TODAY()),"In Progress","Not Started")))))),"")</f>
        <v/>
      </c>
      <c r="Z128" s="40">
        <f>IFERROR(IF(A128="","",IF(Q128&gt;=Dashboard!$K$4,"Meets Internal Threshold","Below Internal Threshold")),"")</f>
        <v/>
      </c>
      <c r="AA128" s="40">
        <f>IFERROR(IF(A128="","",IF(OR(W128&lt;0,X128&gt;=Dashboard!$K$6,Y128="Past Due",AND(Q128&gt;=Dashboard!$K$5,J128="Pending"),AND(Y128="Not Started",M128&lt;&gt;"",M128-TODAY()&lt;=Dashboard!$K$9,M128&gt;=TODAY())),"Review","OK")),"")</f>
        <v/>
      </c>
      <c r="AB128" s="41">
        <f>IFERROR(IF(A128="","",IF(W128&lt;0,"Forecast exceeds approved budget",IF(Y128="Past Due","Target completion date has passed",IF(AND(Q128&gt;=Dashboard!$K$5,J128="Pending"),"High-value project is pending approval",IF(X128&gt;=Dashboard!$K$6,"Spending and commitments are near the approved budget",IF(AND(Y128="Not Started",M128&lt;&gt;"",M128-TODAY()&lt;=Dashboard!$K$9,M128&gt;=TODAY()),"Project has not started and the target date is approaching","")))))),"")</f>
        <v/>
      </c>
      <c r="AC128" s="43" t="n"/>
    </row>
    <row r="129" ht="32" customHeight="1">
      <c r="A129" s="47" t="n"/>
      <c r="B129" s="48" t="n"/>
      <c r="C129" s="47" t="n"/>
      <c r="D129" s="47" t="n"/>
      <c r="E129" s="48" t="n"/>
      <c r="F129" s="48" t="n"/>
      <c r="G129" s="47" t="n"/>
      <c r="H129" s="47" t="n"/>
      <c r="I129" s="47" t="n"/>
      <c r="J129" s="47" t="n"/>
      <c r="K129" s="49" t="n"/>
      <c r="L129" s="49" t="n"/>
      <c r="M129" s="49" t="n"/>
      <c r="N129" s="49" t="n"/>
      <c r="O129" s="50" t="n"/>
      <c r="P129" s="51" t="n">
        <v>0.1</v>
      </c>
      <c r="Q129" s="38">
        <f>IFERROR(IF(A129="","",O129*(1+P129)),"")</f>
        <v/>
      </c>
      <c r="R129" s="50" t="n"/>
      <c r="S129" s="38">
        <f>IFERROR(IF(A129="","",SUMIFS('Spend Log'!$J$2:$J$201,'Spend Log'!$B$2:$B$201,A129,'Spend Log'!$H$2:$H$201,"Actual")),"")</f>
        <v/>
      </c>
      <c r="T129" s="38">
        <f>IFERROR(IF(A129="","",SUMIFS('Spend Log'!$J$2:$J$201,'Spend Log'!$B$2:$B$201,A129,'Spend Log'!$H$2:$H$201,"Commitment",'Spend Log'!$K$2:$K$201,"Open")),"")</f>
        <v/>
      </c>
      <c r="U129" s="50" t="n"/>
      <c r="V129" s="38">
        <f>IFERROR(IF(A129="","",S129+T129+U129),"")</f>
        <v/>
      </c>
      <c r="W129" s="38">
        <f>IFERROR(IF(A129="","",R129-V129),"")</f>
        <v/>
      </c>
      <c r="X129" s="39">
        <f>IFERROR(IF(A129="","",(S129+T129)/R129),"")</f>
        <v/>
      </c>
      <c r="Y129" s="40">
        <f>IFERROR(IF(A129="","",IF(J129="Canceled","Canceled",IF(N129&lt;&gt;"","Complete",IF(J129="On Hold","On Hold",IF(AND(M129&lt;TODAY(),M129&lt;&gt;""),"Past Due",IF(AND(L129&lt;&gt;"",L129&lt;=TODAY()),"In Progress","Not Started")))))),"")</f>
        <v/>
      </c>
      <c r="Z129" s="40">
        <f>IFERROR(IF(A129="","",IF(Q129&gt;=Dashboard!$K$4,"Meets Internal Threshold","Below Internal Threshold")),"")</f>
        <v/>
      </c>
      <c r="AA129" s="40">
        <f>IFERROR(IF(A129="","",IF(OR(W129&lt;0,X129&gt;=Dashboard!$K$6,Y129="Past Due",AND(Q129&gt;=Dashboard!$K$5,J129="Pending"),AND(Y129="Not Started",M129&lt;&gt;"",M129-TODAY()&lt;=Dashboard!$K$9,M129&gt;=TODAY())),"Review","OK")),"")</f>
        <v/>
      </c>
      <c r="AB129" s="41">
        <f>IFERROR(IF(A129="","",IF(W129&lt;0,"Forecast exceeds approved budget",IF(Y129="Past Due","Target completion date has passed",IF(AND(Q129&gt;=Dashboard!$K$5,J129="Pending"),"High-value project is pending approval",IF(X129&gt;=Dashboard!$K$6,"Spending and commitments are near the approved budget",IF(AND(Y129="Not Started",M129&lt;&gt;"",M129-TODAY()&lt;=Dashboard!$K$9,M129&gt;=TODAY()),"Project has not started and the target date is approaching","")))))),"")</f>
        <v/>
      </c>
      <c r="AC129" s="48" t="n"/>
    </row>
    <row r="130" ht="32" customHeight="1">
      <c r="A130" s="42" t="n"/>
      <c r="B130" s="43" t="n"/>
      <c r="C130" s="42" t="n"/>
      <c r="D130" s="42" t="n"/>
      <c r="E130" s="43" t="n"/>
      <c r="F130" s="43" t="n"/>
      <c r="G130" s="42" t="n"/>
      <c r="H130" s="42" t="n"/>
      <c r="I130" s="42" t="n"/>
      <c r="J130" s="42" t="n"/>
      <c r="K130" s="44" t="n"/>
      <c r="L130" s="44" t="n"/>
      <c r="M130" s="44" t="n"/>
      <c r="N130" s="44" t="n"/>
      <c r="O130" s="45" t="n"/>
      <c r="P130" s="46" t="n">
        <v>0.1</v>
      </c>
      <c r="Q130" s="38">
        <f>IFERROR(IF(A130="","",O130*(1+P130)),"")</f>
        <v/>
      </c>
      <c r="R130" s="45" t="n"/>
      <c r="S130" s="38">
        <f>IFERROR(IF(A130="","",SUMIFS('Spend Log'!$J$2:$J$201,'Spend Log'!$B$2:$B$201,A130,'Spend Log'!$H$2:$H$201,"Actual")),"")</f>
        <v/>
      </c>
      <c r="T130" s="38">
        <f>IFERROR(IF(A130="","",SUMIFS('Spend Log'!$J$2:$J$201,'Spend Log'!$B$2:$B$201,A130,'Spend Log'!$H$2:$H$201,"Commitment",'Spend Log'!$K$2:$K$201,"Open")),"")</f>
        <v/>
      </c>
      <c r="U130" s="45" t="n"/>
      <c r="V130" s="38">
        <f>IFERROR(IF(A130="","",S130+T130+U130),"")</f>
        <v/>
      </c>
      <c r="W130" s="38">
        <f>IFERROR(IF(A130="","",R130-V130),"")</f>
        <v/>
      </c>
      <c r="X130" s="39">
        <f>IFERROR(IF(A130="","",(S130+T130)/R130),"")</f>
        <v/>
      </c>
      <c r="Y130" s="40">
        <f>IFERROR(IF(A130="","",IF(J130="Canceled","Canceled",IF(N130&lt;&gt;"","Complete",IF(J130="On Hold","On Hold",IF(AND(M130&lt;TODAY(),M130&lt;&gt;""),"Past Due",IF(AND(L130&lt;&gt;"",L130&lt;=TODAY()),"In Progress","Not Started")))))),"")</f>
        <v/>
      </c>
      <c r="Z130" s="40">
        <f>IFERROR(IF(A130="","",IF(Q130&gt;=Dashboard!$K$4,"Meets Internal Threshold","Below Internal Threshold")),"")</f>
        <v/>
      </c>
      <c r="AA130" s="40">
        <f>IFERROR(IF(A130="","",IF(OR(W130&lt;0,X130&gt;=Dashboard!$K$6,Y130="Past Due",AND(Q130&gt;=Dashboard!$K$5,J130="Pending"),AND(Y130="Not Started",M130&lt;&gt;"",M130-TODAY()&lt;=Dashboard!$K$9,M130&gt;=TODAY())),"Review","OK")),"")</f>
        <v/>
      </c>
      <c r="AB130" s="41">
        <f>IFERROR(IF(A130="","",IF(W130&lt;0,"Forecast exceeds approved budget",IF(Y130="Past Due","Target completion date has passed",IF(AND(Q130&gt;=Dashboard!$K$5,J130="Pending"),"High-value project is pending approval",IF(X130&gt;=Dashboard!$K$6,"Spending and commitments are near the approved budget",IF(AND(Y130="Not Started",M130&lt;&gt;"",M130-TODAY()&lt;=Dashboard!$K$9,M130&gt;=TODAY()),"Project has not started and the target date is approaching","")))))),"")</f>
        <v/>
      </c>
      <c r="AC130" s="43" t="n"/>
    </row>
    <row r="131" ht="32" customHeight="1">
      <c r="A131" s="47" t="n"/>
      <c r="B131" s="48" t="n"/>
      <c r="C131" s="47" t="n"/>
      <c r="D131" s="47" t="n"/>
      <c r="E131" s="48" t="n"/>
      <c r="F131" s="48" t="n"/>
      <c r="G131" s="47" t="n"/>
      <c r="H131" s="47" t="n"/>
      <c r="I131" s="47" t="n"/>
      <c r="J131" s="47" t="n"/>
      <c r="K131" s="49" t="n"/>
      <c r="L131" s="49" t="n"/>
      <c r="M131" s="49" t="n"/>
      <c r="N131" s="49" t="n"/>
      <c r="O131" s="50" t="n"/>
      <c r="P131" s="51" t="n">
        <v>0.1</v>
      </c>
      <c r="Q131" s="38">
        <f>IFERROR(IF(A131="","",O131*(1+P131)),"")</f>
        <v/>
      </c>
      <c r="R131" s="50" t="n"/>
      <c r="S131" s="38">
        <f>IFERROR(IF(A131="","",SUMIFS('Spend Log'!$J$2:$J$201,'Spend Log'!$B$2:$B$201,A131,'Spend Log'!$H$2:$H$201,"Actual")),"")</f>
        <v/>
      </c>
      <c r="T131" s="38">
        <f>IFERROR(IF(A131="","",SUMIFS('Spend Log'!$J$2:$J$201,'Spend Log'!$B$2:$B$201,A131,'Spend Log'!$H$2:$H$201,"Commitment",'Spend Log'!$K$2:$K$201,"Open")),"")</f>
        <v/>
      </c>
      <c r="U131" s="50" t="n"/>
      <c r="V131" s="38">
        <f>IFERROR(IF(A131="","",S131+T131+U131),"")</f>
        <v/>
      </c>
      <c r="W131" s="38">
        <f>IFERROR(IF(A131="","",R131-V131),"")</f>
        <v/>
      </c>
      <c r="X131" s="39">
        <f>IFERROR(IF(A131="","",(S131+T131)/R131),"")</f>
        <v/>
      </c>
      <c r="Y131" s="40">
        <f>IFERROR(IF(A131="","",IF(J131="Canceled","Canceled",IF(N131&lt;&gt;"","Complete",IF(J131="On Hold","On Hold",IF(AND(M131&lt;TODAY(),M131&lt;&gt;""),"Past Due",IF(AND(L131&lt;&gt;"",L131&lt;=TODAY()),"In Progress","Not Started")))))),"")</f>
        <v/>
      </c>
      <c r="Z131" s="40">
        <f>IFERROR(IF(A131="","",IF(Q131&gt;=Dashboard!$K$4,"Meets Internal Threshold","Below Internal Threshold")),"")</f>
        <v/>
      </c>
      <c r="AA131" s="40">
        <f>IFERROR(IF(A131="","",IF(OR(W131&lt;0,X131&gt;=Dashboard!$K$6,Y131="Past Due",AND(Q131&gt;=Dashboard!$K$5,J131="Pending"),AND(Y131="Not Started",M131&lt;&gt;"",M131-TODAY()&lt;=Dashboard!$K$9,M131&gt;=TODAY())),"Review","OK")),"")</f>
        <v/>
      </c>
      <c r="AB131" s="41">
        <f>IFERROR(IF(A131="","",IF(W131&lt;0,"Forecast exceeds approved budget",IF(Y131="Past Due","Target completion date has passed",IF(AND(Q131&gt;=Dashboard!$K$5,J131="Pending"),"High-value project is pending approval",IF(X131&gt;=Dashboard!$K$6,"Spending and commitments are near the approved budget",IF(AND(Y131="Not Started",M131&lt;&gt;"",M131-TODAY()&lt;=Dashboard!$K$9,M131&gt;=TODAY()),"Project has not started and the target date is approaching","")))))),"")</f>
        <v/>
      </c>
      <c r="AC131" s="48" t="n"/>
    </row>
    <row r="132" ht="32" customHeight="1">
      <c r="A132" s="42" t="n"/>
      <c r="B132" s="43" t="n"/>
      <c r="C132" s="42" t="n"/>
      <c r="D132" s="42" t="n"/>
      <c r="E132" s="43" t="n"/>
      <c r="F132" s="43" t="n"/>
      <c r="G132" s="42" t="n"/>
      <c r="H132" s="42" t="n"/>
      <c r="I132" s="42" t="n"/>
      <c r="J132" s="42" t="n"/>
      <c r="K132" s="44" t="n"/>
      <c r="L132" s="44" t="n"/>
      <c r="M132" s="44" t="n"/>
      <c r="N132" s="44" t="n"/>
      <c r="O132" s="45" t="n"/>
      <c r="P132" s="46" t="n">
        <v>0.1</v>
      </c>
      <c r="Q132" s="38">
        <f>IFERROR(IF(A132="","",O132*(1+P132)),"")</f>
        <v/>
      </c>
      <c r="R132" s="45" t="n"/>
      <c r="S132" s="38">
        <f>IFERROR(IF(A132="","",SUMIFS('Spend Log'!$J$2:$J$201,'Spend Log'!$B$2:$B$201,A132,'Spend Log'!$H$2:$H$201,"Actual")),"")</f>
        <v/>
      </c>
      <c r="T132" s="38">
        <f>IFERROR(IF(A132="","",SUMIFS('Spend Log'!$J$2:$J$201,'Spend Log'!$B$2:$B$201,A132,'Spend Log'!$H$2:$H$201,"Commitment",'Spend Log'!$K$2:$K$201,"Open")),"")</f>
        <v/>
      </c>
      <c r="U132" s="45" t="n"/>
      <c r="V132" s="38">
        <f>IFERROR(IF(A132="","",S132+T132+U132),"")</f>
        <v/>
      </c>
      <c r="W132" s="38">
        <f>IFERROR(IF(A132="","",R132-V132),"")</f>
        <v/>
      </c>
      <c r="X132" s="39">
        <f>IFERROR(IF(A132="","",(S132+T132)/R132),"")</f>
        <v/>
      </c>
      <c r="Y132" s="40">
        <f>IFERROR(IF(A132="","",IF(J132="Canceled","Canceled",IF(N132&lt;&gt;"","Complete",IF(J132="On Hold","On Hold",IF(AND(M132&lt;TODAY(),M132&lt;&gt;""),"Past Due",IF(AND(L132&lt;&gt;"",L132&lt;=TODAY()),"In Progress","Not Started")))))),"")</f>
        <v/>
      </c>
      <c r="Z132" s="40">
        <f>IFERROR(IF(A132="","",IF(Q132&gt;=Dashboard!$K$4,"Meets Internal Threshold","Below Internal Threshold")),"")</f>
        <v/>
      </c>
      <c r="AA132" s="40">
        <f>IFERROR(IF(A132="","",IF(OR(W132&lt;0,X132&gt;=Dashboard!$K$6,Y132="Past Due",AND(Q132&gt;=Dashboard!$K$5,J132="Pending"),AND(Y132="Not Started",M132&lt;&gt;"",M132-TODAY()&lt;=Dashboard!$K$9,M132&gt;=TODAY())),"Review","OK")),"")</f>
        <v/>
      </c>
      <c r="AB132" s="41">
        <f>IFERROR(IF(A132="","",IF(W132&lt;0,"Forecast exceeds approved budget",IF(Y132="Past Due","Target completion date has passed",IF(AND(Q132&gt;=Dashboard!$K$5,J132="Pending"),"High-value project is pending approval",IF(X132&gt;=Dashboard!$K$6,"Spending and commitments are near the approved budget",IF(AND(Y132="Not Started",M132&lt;&gt;"",M132-TODAY()&lt;=Dashboard!$K$9,M132&gt;=TODAY()),"Project has not started and the target date is approaching","")))))),"")</f>
        <v/>
      </c>
      <c r="AC132" s="43" t="n"/>
    </row>
    <row r="133" ht="32" customHeight="1">
      <c r="A133" s="47" t="n"/>
      <c r="B133" s="48" t="n"/>
      <c r="C133" s="47" t="n"/>
      <c r="D133" s="47" t="n"/>
      <c r="E133" s="48" t="n"/>
      <c r="F133" s="48" t="n"/>
      <c r="G133" s="47" t="n"/>
      <c r="H133" s="47" t="n"/>
      <c r="I133" s="47" t="n"/>
      <c r="J133" s="47" t="n"/>
      <c r="K133" s="49" t="n"/>
      <c r="L133" s="49" t="n"/>
      <c r="M133" s="49" t="n"/>
      <c r="N133" s="49" t="n"/>
      <c r="O133" s="50" t="n"/>
      <c r="P133" s="51" t="n">
        <v>0.1</v>
      </c>
      <c r="Q133" s="38">
        <f>IFERROR(IF(A133="","",O133*(1+P133)),"")</f>
        <v/>
      </c>
      <c r="R133" s="50" t="n"/>
      <c r="S133" s="38">
        <f>IFERROR(IF(A133="","",SUMIFS('Spend Log'!$J$2:$J$201,'Spend Log'!$B$2:$B$201,A133,'Spend Log'!$H$2:$H$201,"Actual")),"")</f>
        <v/>
      </c>
      <c r="T133" s="38">
        <f>IFERROR(IF(A133="","",SUMIFS('Spend Log'!$J$2:$J$201,'Spend Log'!$B$2:$B$201,A133,'Spend Log'!$H$2:$H$201,"Commitment",'Spend Log'!$K$2:$K$201,"Open")),"")</f>
        <v/>
      </c>
      <c r="U133" s="50" t="n"/>
      <c r="V133" s="38">
        <f>IFERROR(IF(A133="","",S133+T133+U133),"")</f>
        <v/>
      </c>
      <c r="W133" s="38">
        <f>IFERROR(IF(A133="","",R133-V133),"")</f>
        <v/>
      </c>
      <c r="X133" s="39">
        <f>IFERROR(IF(A133="","",(S133+T133)/R133),"")</f>
        <v/>
      </c>
      <c r="Y133" s="40">
        <f>IFERROR(IF(A133="","",IF(J133="Canceled","Canceled",IF(N133&lt;&gt;"","Complete",IF(J133="On Hold","On Hold",IF(AND(M133&lt;TODAY(),M133&lt;&gt;""),"Past Due",IF(AND(L133&lt;&gt;"",L133&lt;=TODAY()),"In Progress","Not Started")))))),"")</f>
        <v/>
      </c>
      <c r="Z133" s="40">
        <f>IFERROR(IF(A133="","",IF(Q133&gt;=Dashboard!$K$4,"Meets Internal Threshold","Below Internal Threshold")),"")</f>
        <v/>
      </c>
      <c r="AA133" s="40">
        <f>IFERROR(IF(A133="","",IF(OR(W133&lt;0,X133&gt;=Dashboard!$K$6,Y133="Past Due",AND(Q133&gt;=Dashboard!$K$5,J133="Pending"),AND(Y133="Not Started",M133&lt;&gt;"",M133-TODAY()&lt;=Dashboard!$K$9,M133&gt;=TODAY())),"Review","OK")),"")</f>
        <v/>
      </c>
      <c r="AB133" s="41">
        <f>IFERROR(IF(A133="","",IF(W133&lt;0,"Forecast exceeds approved budget",IF(Y133="Past Due","Target completion date has passed",IF(AND(Q133&gt;=Dashboard!$K$5,J133="Pending"),"High-value project is pending approval",IF(X133&gt;=Dashboard!$K$6,"Spending and commitments are near the approved budget",IF(AND(Y133="Not Started",M133&lt;&gt;"",M133-TODAY()&lt;=Dashboard!$K$9,M133&gt;=TODAY()),"Project has not started and the target date is approaching","")))))),"")</f>
        <v/>
      </c>
      <c r="AC133" s="48" t="n"/>
    </row>
    <row r="134" ht="32" customHeight="1">
      <c r="A134" s="42" t="n"/>
      <c r="B134" s="43" t="n"/>
      <c r="C134" s="42" t="n"/>
      <c r="D134" s="42" t="n"/>
      <c r="E134" s="43" t="n"/>
      <c r="F134" s="43" t="n"/>
      <c r="G134" s="42" t="n"/>
      <c r="H134" s="42" t="n"/>
      <c r="I134" s="42" t="n"/>
      <c r="J134" s="42" t="n"/>
      <c r="K134" s="44" t="n"/>
      <c r="L134" s="44" t="n"/>
      <c r="M134" s="44" t="n"/>
      <c r="N134" s="44" t="n"/>
      <c r="O134" s="45" t="n"/>
      <c r="P134" s="46" t="n">
        <v>0.1</v>
      </c>
      <c r="Q134" s="38">
        <f>IFERROR(IF(A134="","",O134*(1+P134)),"")</f>
        <v/>
      </c>
      <c r="R134" s="45" t="n"/>
      <c r="S134" s="38">
        <f>IFERROR(IF(A134="","",SUMIFS('Spend Log'!$J$2:$J$201,'Spend Log'!$B$2:$B$201,A134,'Spend Log'!$H$2:$H$201,"Actual")),"")</f>
        <v/>
      </c>
      <c r="T134" s="38">
        <f>IFERROR(IF(A134="","",SUMIFS('Spend Log'!$J$2:$J$201,'Spend Log'!$B$2:$B$201,A134,'Spend Log'!$H$2:$H$201,"Commitment",'Spend Log'!$K$2:$K$201,"Open")),"")</f>
        <v/>
      </c>
      <c r="U134" s="45" t="n"/>
      <c r="V134" s="38">
        <f>IFERROR(IF(A134="","",S134+T134+U134),"")</f>
        <v/>
      </c>
      <c r="W134" s="38">
        <f>IFERROR(IF(A134="","",R134-V134),"")</f>
        <v/>
      </c>
      <c r="X134" s="39">
        <f>IFERROR(IF(A134="","",(S134+T134)/R134),"")</f>
        <v/>
      </c>
      <c r="Y134" s="40">
        <f>IFERROR(IF(A134="","",IF(J134="Canceled","Canceled",IF(N134&lt;&gt;"","Complete",IF(J134="On Hold","On Hold",IF(AND(M134&lt;TODAY(),M134&lt;&gt;""),"Past Due",IF(AND(L134&lt;&gt;"",L134&lt;=TODAY()),"In Progress","Not Started")))))),"")</f>
        <v/>
      </c>
      <c r="Z134" s="40">
        <f>IFERROR(IF(A134="","",IF(Q134&gt;=Dashboard!$K$4,"Meets Internal Threshold","Below Internal Threshold")),"")</f>
        <v/>
      </c>
      <c r="AA134" s="40">
        <f>IFERROR(IF(A134="","",IF(OR(W134&lt;0,X134&gt;=Dashboard!$K$6,Y134="Past Due",AND(Q134&gt;=Dashboard!$K$5,J134="Pending"),AND(Y134="Not Started",M134&lt;&gt;"",M134-TODAY()&lt;=Dashboard!$K$9,M134&gt;=TODAY())),"Review","OK")),"")</f>
        <v/>
      </c>
      <c r="AB134" s="41">
        <f>IFERROR(IF(A134="","",IF(W134&lt;0,"Forecast exceeds approved budget",IF(Y134="Past Due","Target completion date has passed",IF(AND(Q134&gt;=Dashboard!$K$5,J134="Pending"),"High-value project is pending approval",IF(X134&gt;=Dashboard!$K$6,"Spending and commitments are near the approved budget",IF(AND(Y134="Not Started",M134&lt;&gt;"",M134-TODAY()&lt;=Dashboard!$K$9,M134&gt;=TODAY()),"Project has not started and the target date is approaching","")))))),"")</f>
        <v/>
      </c>
      <c r="AC134" s="43" t="n"/>
    </row>
    <row r="135" ht="32" customHeight="1">
      <c r="A135" s="47" t="n"/>
      <c r="B135" s="48" t="n"/>
      <c r="C135" s="47" t="n"/>
      <c r="D135" s="47" t="n"/>
      <c r="E135" s="48" t="n"/>
      <c r="F135" s="48" t="n"/>
      <c r="G135" s="47" t="n"/>
      <c r="H135" s="47" t="n"/>
      <c r="I135" s="47" t="n"/>
      <c r="J135" s="47" t="n"/>
      <c r="K135" s="49" t="n"/>
      <c r="L135" s="49" t="n"/>
      <c r="M135" s="49" t="n"/>
      <c r="N135" s="49" t="n"/>
      <c r="O135" s="50" t="n"/>
      <c r="P135" s="51" t="n">
        <v>0.1</v>
      </c>
      <c r="Q135" s="38">
        <f>IFERROR(IF(A135="","",O135*(1+P135)),"")</f>
        <v/>
      </c>
      <c r="R135" s="50" t="n"/>
      <c r="S135" s="38">
        <f>IFERROR(IF(A135="","",SUMIFS('Spend Log'!$J$2:$J$201,'Spend Log'!$B$2:$B$201,A135,'Spend Log'!$H$2:$H$201,"Actual")),"")</f>
        <v/>
      </c>
      <c r="T135" s="38">
        <f>IFERROR(IF(A135="","",SUMIFS('Spend Log'!$J$2:$J$201,'Spend Log'!$B$2:$B$201,A135,'Spend Log'!$H$2:$H$201,"Commitment",'Spend Log'!$K$2:$K$201,"Open")),"")</f>
        <v/>
      </c>
      <c r="U135" s="50" t="n"/>
      <c r="V135" s="38">
        <f>IFERROR(IF(A135="","",S135+T135+U135),"")</f>
        <v/>
      </c>
      <c r="W135" s="38">
        <f>IFERROR(IF(A135="","",R135-V135),"")</f>
        <v/>
      </c>
      <c r="X135" s="39">
        <f>IFERROR(IF(A135="","",(S135+T135)/R135),"")</f>
        <v/>
      </c>
      <c r="Y135" s="40">
        <f>IFERROR(IF(A135="","",IF(J135="Canceled","Canceled",IF(N135&lt;&gt;"","Complete",IF(J135="On Hold","On Hold",IF(AND(M135&lt;TODAY(),M135&lt;&gt;""),"Past Due",IF(AND(L135&lt;&gt;"",L135&lt;=TODAY()),"In Progress","Not Started")))))),"")</f>
        <v/>
      </c>
      <c r="Z135" s="40">
        <f>IFERROR(IF(A135="","",IF(Q135&gt;=Dashboard!$K$4,"Meets Internal Threshold","Below Internal Threshold")),"")</f>
        <v/>
      </c>
      <c r="AA135" s="40">
        <f>IFERROR(IF(A135="","",IF(OR(W135&lt;0,X135&gt;=Dashboard!$K$6,Y135="Past Due",AND(Q135&gt;=Dashboard!$K$5,J135="Pending"),AND(Y135="Not Started",M135&lt;&gt;"",M135-TODAY()&lt;=Dashboard!$K$9,M135&gt;=TODAY())),"Review","OK")),"")</f>
        <v/>
      </c>
      <c r="AB135" s="41">
        <f>IFERROR(IF(A135="","",IF(W135&lt;0,"Forecast exceeds approved budget",IF(Y135="Past Due","Target completion date has passed",IF(AND(Q135&gt;=Dashboard!$K$5,J135="Pending"),"High-value project is pending approval",IF(X135&gt;=Dashboard!$K$6,"Spending and commitments are near the approved budget",IF(AND(Y135="Not Started",M135&lt;&gt;"",M135-TODAY()&lt;=Dashboard!$K$9,M135&gt;=TODAY()),"Project has not started and the target date is approaching","")))))),"")</f>
        <v/>
      </c>
      <c r="AC135" s="48" t="n"/>
    </row>
    <row r="136" ht="32" customHeight="1">
      <c r="A136" s="42" t="n"/>
      <c r="B136" s="43" t="n"/>
      <c r="C136" s="42" t="n"/>
      <c r="D136" s="42" t="n"/>
      <c r="E136" s="43" t="n"/>
      <c r="F136" s="43" t="n"/>
      <c r="G136" s="42" t="n"/>
      <c r="H136" s="42" t="n"/>
      <c r="I136" s="42" t="n"/>
      <c r="J136" s="42" t="n"/>
      <c r="K136" s="44" t="n"/>
      <c r="L136" s="44" t="n"/>
      <c r="M136" s="44" t="n"/>
      <c r="N136" s="44" t="n"/>
      <c r="O136" s="45" t="n"/>
      <c r="P136" s="46" t="n">
        <v>0.1</v>
      </c>
      <c r="Q136" s="38">
        <f>IFERROR(IF(A136="","",O136*(1+P136)),"")</f>
        <v/>
      </c>
      <c r="R136" s="45" t="n"/>
      <c r="S136" s="38">
        <f>IFERROR(IF(A136="","",SUMIFS('Spend Log'!$J$2:$J$201,'Spend Log'!$B$2:$B$201,A136,'Spend Log'!$H$2:$H$201,"Actual")),"")</f>
        <v/>
      </c>
      <c r="T136" s="38">
        <f>IFERROR(IF(A136="","",SUMIFS('Spend Log'!$J$2:$J$201,'Spend Log'!$B$2:$B$201,A136,'Spend Log'!$H$2:$H$201,"Commitment",'Spend Log'!$K$2:$K$201,"Open")),"")</f>
        <v/>
      </c>
      <c r="U136" s="45" t="n"/>
      <c r="V136" s="38">
        <f>IFERROR(IF(A136="","",S136+T136+U136),"")</f>
        <v/>
      </c>
      <c r="W136" s="38">
        <f>IFERROR(IF(A136="","",R136-V136),"")</f>
        <v/>
      </c>
      <c r="X136" s="39">
        <f>IFERROR(IF(A136="","",(S136+T136)/R136),"")</f>
        <v/>
      </c>
      <c r="Y136" s="40">
        <f>IFERROR(IF(A136="","",IF(J136="Canceled","Canceled",IF(N136&lt;&gt;"","Complete",IF(J136="On Hold","On Hold",IF(AND(M136&lt;TODAY(),M136&lt;&gt;""),"Past Due",IF(AND(L136&lt;&gt;"",L136&lt;=TODAY()),"In Progress","Not Started")))))),"")</f>
        <v/>
      </c>
      <c r="Z136" s="40">
        <f>IFERROR(IF(A136="","",IF(Q136&gt;=Dashboard!$K$4,"Meets Internal Threshold","Below Internal Threshold")),"")</f>
        <v/>
      </c>
      <c r="AA136" s="40">
        <f>IFERROR(IF(A136="","",IF(OR(W136&lt;0,X136&gt;=Dashboard!$K$6,Y136="Past Due",AND(Q136&gt;=Dashboard!$K$5,J136="Pending"),AND(Y136="Not Started",M136&lt;&gt;"",M136-TODAY()&lt;=Dashboard!$K$9,M136&gt;=TODAY())),"Review","OK")),"")</f>
        <v/>
      </c>
      <c r="AB136" s="41">
        <f>IFERROR(IF(A136="","",IF(W136&lt;0,"Forecast exceeds approved budget",IF(Y136="Past Due","Target completion date has passed",IF(AND(Q136&gt;=Dashboard!$K$5,J136="Pending"),"High-value project is pending approval",IF(X136&gt;=Dashboard!$K$6,"Spending and commitments are near the approved budget",IF(AND(Y136="Not Started",M136&lt;&gt;"",M136-TODAY()&lt;=Dashboard!$K$9,M136&gt;=TODAY()),"Project has not started and the target date is approaching","")))))),"")</f>
        <v/>
      </c>
      <c r="AC136" s="43" t="n"/>
    </row>
    <row r="137" ht="32" customHeight="1">
      <c r="A137" s="47" t="n"/>
      <c r="B137" s="48" t="n"/>
      <c r="C137" s="47" t="n"/>
      <c r="D137" s="47" t="n"/>
      <c r="E137" s="48" t="n"/>
      <c r="F137" s="48" t="n"/>
      <c r="G137" s="47" t="n"/>
      <c r="H137" s="47" t="n"/>
      <c r="I137" s="47" t="n"/>
      <c r="J137" s="47" t="n"/>
      <c r="K137" s="49" t="n"/>
      <c r="L137" s="49" t="n"/>
      <c r="M137" s="49" t="n"/>
      <c r="N137" s="49" t="n"/>
      <c r="O137" s="50" t="n"/>
      <c r="P137" s="51" t="n">
        <v>0.1</v>
      </c>
      <c r="Q137" s="38">
        <f>IFERROR(IF(A137="","",O137*(1+P137)),"")</f>
        <v/>
      </c>
      <c r="R137" s="50" t="n"/>
      <c r="S137" s="38">
        <f>IFERROR(IF(A137="","",SUMIFS('Spend Log'!$J$2:$J$201,'Spend Log'!$B$2:$B$201,A137,'Spend Log'!$H$2:$H$201,"Actual")),"")</f>
        <v/>
      </c>
      <c r="T137" s="38">
        <f>IFERROR(IF(A137="","",SUMIFS('Spend Log'!$J$2:$J$201,'Spend Log'!$B$2:$B$201,A137,'Spend Log'!$H$2:$H$201,"Commitment",'Spend Log'!$K$2:$K$201,"Open")),"")</f>
        <v/>
      </c>
      <c r="U137" s="50" t="n"/>
      <c r="V137" s="38">
        <f>IFERROR(IF(A137="","",S137+T137+U137),"")</f>
        <v/>
      </c>
      <c r="W137" s="38">
        <f>IFERROR(IF(A137="","",R137-V137),"")</f>
        <v/>
      </c>
      <c r="X137" s="39">
        <f>IFERROR(IF(A137="","",(S137+T137)/R137),"")</f>
        <v/>
      </c>
      <c r="Y137" s="40">
        <f>IFERROR(IF(A137="","",IF(J137="Canceled","Canceled",IF(N137&lt;&gt;"","Complete",IF(J137="On Hold","On Hold",IF(AND(M137&lt;TODAY(),M137&lt;&gt;""),"Past Due",IF(AND(L137&lt;&gt;"",L137&lt;=TODAY()),"In Progress","Not Started")))))),"")</f>
        <v/>
      </c>
      <c r="Z137" s="40">
        <f>IFERROR(IF(A137="","",IF(Q137&gt;=Dashboard!$K$4,"Meets Internal Threshold","Below Internal Threshold")),"")</f>
        <v/>
      </c>
      <c r="AA137" s="40">
        <f>IFERROR(IF(A137="","",IF(OR(W137&lt;0,X137&gt;=Dashboard!$K$6,Y137="Past Due",AND(Q137&gt;=Dashboard!$K$5,J137="Pending"),AND(Y137="Not Started",M137&lt;&gt;"",M137-TODAY()&lt;=Dashboard!$K$9,M137&gt;=TODAY())),"Review","OK")),"")</f>
        <v/>
      </c>
      <c r="AB137" s="41">
        <f>IFERROR(IF(A137="","",IF(W137&lt;0,"Forecast exceeds approved budget",IF(Y137="Past Due","Target completion date has passed",IF(AND(Q137&gt;=Dashboard!$K$5,J137="Pending"),"High-value project is pending approval",IF(X137&gt;=Dashboard!$K$6,"Spending and commitments are near the approved budget",IF(AND(Y137="Not Started",M137&lt;&gt;"",M137-TODAY()&lt;=Dashboard!$K$9,M137&gt;=TODAY()),"Project has not started and the target date is approaching","")))))),"")</f>
        <v/>
      </c>
      <c r="AC137" s="48" t="n"/>
    </row>
    <row r="138" ht="32" customHeight="1">
      <c r="A138" s="42" t="n"/>
      <c r="B138" s="43" t="n"/>
      <c r="C138" s="42" t="n"/>
      <c r="D138" s="42" t="n"/>
      <c r="E138" s="43" t="n"/>
      <c r="F138" s="43" t="n"/>
      <c r="G138" s="42" t="n"/>
      <c r="H138" s="42" t="n"/>
      <c r="I138" s="42" t="n"/>
      <c r="J138" s="42" t="n"/>
      <c r="K138" s="44" t="n"/>
      <c r="L138" s="44" t="n"/>
      <c r="M138" s="44" t="n"/>
      <c r="N138" s="44" t="n"/>
      <c r="O138" s="45" t="n"/>
      <c r="P138" s="46" t="n">
        <v>0.1</v>
      </c>
      <c r="Q138" s="38">
        <f>IFERROR(IF(A138="","",O138*(1+P138)),"")</f>
        <v/>
      </c>
      <c r="R138" s="45" t="n"/>
      <c r="S138" s="38">
        <f>IFERROR(IF(A138="","",SUMIFS('Spend Log'!$J$2:$J$201,'Spend Log'!$B$2:$B$201,A138,'Spend Log'!$H$2:$H$201,"Actual")),"")</f>
        <v/>
      </c>
      <c r="T138" s="38">
        <f>IFERROR(IF(A138="","",SUMIFS('Spend Log'!$J$2:$J$201,'Spend Log'!$B$2:$B$201,A138,'Spend Log'!$H$2:$H$201,"Commitment",'Spend Log'!$K$2:$K$201,"Open")),"")</f>
        <v/>
      </c>
      <c r="U138" s="45" t="n"/>
      <c r="V138" s="38">
        <f>IFERROR(IF(A138="","",S138+T138+U138),"")</f>
        <v/>
      </c>
      <c r="W138" s="38">
        <f>IFERROR(IF(A138="","",R138-V138),"")</f>
        <v/>
      </c>
      <c r="X138" s="39">
        <f>IFERROR(IF(A138="","",(S138+T138)/R138),"")</f>
        <v/>
      </c>
      <c r="Y138" s="40">
        <f>IFERROR(IF(A138="","",IF(J138="Canceled","Canceled",IF(N138&lt;&gt;"","Complete",IF(J138="On Hold","On Hold",IF(AND(M138&lt;TODAY(),M138&lt;&gt;""),"Past Due",IF(AND(L138&lt;&gt;"",L138&lt;=TODAY()),"In Progress","Not Started")))))),"")</f>
        <v/>
      </c>
      <c r="Z138" s="40">
        <f>IFERROR(IF(A138="","",IF(Q138&gt;=Dashboard!$K$4,"Meets Internal Threshold","Below Internal Threshold")),"")</f>
        <v/>
      </c>
      <c r="AA138" s="40">
        <f>IFERROR(IF(A138="","",IF(OR(W138&lt;0,X138&gt;=Dashboard!$K$6,Y138="Past Due",AND(Q138&gt;=Dashboard!$K$5,J138="Pending"),AND(Y138="Not Started",M138&lt;&gt;"",M138-TODAY()&lt;=Dashboard!$K$9,M138&gt;=TODAY())),"Review","OK")),"")</f>
        <v/>
      </c>
      <c r="AB138" s="41">
        <f>IFERROR(IF(A138="","",IF(W138&lt;0,"Forecast exceeds approved budget",IF(Y138="Past Due","Target completion date has passed",IF(AND(Q138&gt;=Dashboard!$K$5,J138="Pending"),"High-value project is pending approval",IF(X138&gt;=Dashboard!$K$6,"Spending and commitments are near the approved budget",IF(AND(Y138="Not Started",M138&lt;&gt;"",M138-TODAY()&lt;=Dashboard!$K$9,M138&gt;=TODAY()),"Project has not started and the target date is approaching","")))))),"")</f>
        <v/>
      </c>
      <c r="AC138" s="43" t="n"/>
    </row>
    <row r="139" ht="32" customHeight="1">
      <c r="A139" s="47" t="n"/>
      <c r="B139" s="48" t="n"/>
      <c r="C139" s="47" t="n"/>
      <c r="D139" s="47" t="n"/>
      <c r="E139" s="48" t="n"/>
      <c r="F139" s="48" t="n"/>
      <c r="G139" s="47" t="n"/>
      <c r="H139" s="47" t="n"/>
      <c r="I139" s="47" t="n"/>
      <c r="J139" s="47" t="n"/>
      <c r="K139" s="49" t="n"/>
      <c r="L139" s="49" t="n"/>
      <c r="M139" s="49" t="n"/>
      <c r="N139" s="49" t="n"/>
      <c r="O139" s="50" t="n"/>
      <c r="P139" s="51" t="n">
        <v>0.1</v>
      </c>
      <c r="Q139" s="38">
        <f>IFERROR(IF(A139="","",O139*(1+P139)),"")</f>
        <v/>
      </c>
      <c r="R139" s="50" t="n"/>
      <c r="S139" s="38">
        <f>IFERROR(IF(A139="","",SUMIFS('Spend Log'!$J$2:$J$201,'Spend Log'!$B$2:$B$201,A139,'Spend Log'!$H$2:$H$201,"Actual")),"")</f>
        <v/>
      </c>
      <c r="T139" s="38">
        <f>IFERROR(IF(A139="","",SUMIFS('Spend Log'!$J$2:$J$201,'Spend Log'!$B$2:$B$201,A139,'Spend Log'!$H$2:$H$201,"Commitment",'Spend Log'!$K$2:$K$201,"Open")),"")</f>
        <v/>
      </c>
      <c r="U139" s="50" t="n"/>
      <c r="V139" s="38">
        <f>IFERROR(IF(A139="","",S139+T139+U139),"")</f>
        <v/>
      </c>
      <c r="W139" s="38">
        <f>IFERROR(IF(A139="","",R139-V139),"")</f>
        <v/>
      </c>
      <c r="X139" s="39">
        <f>IFERROR(IF(A139="","",(S139+T139)/R139),"")</f>
        <v/>
      </c>
      <c r="Y139" s="40">
        <f>IFERROR(IF(A139="","",IF(J139="Canceled","Canceled",IF(N139&lt;&gt;"","Complete",IF(J139="On Hold","On Hold",IF(AND(M139&lt;TODAY(),M139&lt;&gt;""),"Past Due",IF(AND(L139&lt;&gt;"",L139&lt;=TODAY()),"In Progress","Not Started")))))),"")</f>
        <v/>
      </c>
      <c r="Z139" s="40">
        <f>IFERROR(IF(A139="","",IF(Q139&gt;=Dashboard!$K$4,"Meets Internal Threshold","Below Internal Threshold")),"")</f>
        <v/>
      </c>
      <c r="AA139" s="40">
        <f>IFERROR(IF(A139="","",IF(OR(W139&lt;0,X139&gt;=Dashboard!$K$6,Y139="Past Due",AND(Q139&gt;=Dashboard!$K$5,J139="Pending"),AND(Y139="Not Started",M139&lt;&gt;"",M139-TODAY()&lt;=Dashboard!$K$9,M139&gt;=TODAY())),"Review","OK")),"")</f>
        <v/>
      </c>
      <c r="AB139" s="41">
        <f>IFERROR(IF(A139="","",IF(W139&lt;0,"Forecast exceeds approved budget",IF(Y139="Past Due","Target completion date has passed",IF(AND(Q139&gt;=Dashboard!$K$5,J139="Pending"),"High-value project is pending approval",IF(X139&gt;=Dashboard!$K$6,"Spending and commitments are near the approved budget",IF(AND(Y139="Not Started",M139&lt;&gt;"",M139-TODAY()&lt;=Dashboard!$K$9,M139&gt;=TODAY()),"Project has not started and the target date is approaching","")))))),"")</f>
        <v/>
      </c>
      <c r="AC139" s="48" t="n"/>
    </row>
    <row r="140" ht="32" customHeight="1">
      <c r="A140" s="42" t="n"/>
      <c r="B140" s="43" t="n"/>
      <c r="C140" s="42" t="n"/>
      <c r="D140" s="42" t="n"/>
      <c r="E140" s="43" t="n"/>
      <c r="F140" s="43" t="n"/>
      <c r="G140" s="42" t="n"/>
      <c r="H140" s="42" t="n"/>
      <c r="I140" s="42" t="n"/>
      <c r="J140" s="42" t="n"/>
      <c r="K140" s="44" t="n"/>
      <c r="L140" s="44" t="n"/>
      <c r="M140" s="44" t="n"/>
      <c r="N140" s="44" t="n"/>
      <c r="O140" s="45" t="n"/>
      <c r="P140" s="46" t="n">
        <v>0.1</v>
      </c>
      <c r="Q140" s="38">
        <f>IFERROR(IF(A140="","",O140*(1+P140)),"")</f>
        <v/>
      </c>
      <c r="R140" s="45" t="n"/>
      <c r="S140" s="38">
        <f>IFERROR(IF(A140="","",SUMIFS('Spend Log'!$J$2:$J$201,'Spend Log'!$B$2:$B$201,A140,'Spend Log'!$H$2:$H$201,"Actual")),"")</f>
        <v/>
      </c>
      <c r="T140" s="38">
        <f>IFERROR(IF(A140="","",SUMIFS('Spend Log'!$J$2:$J$201,'Spend Log'!$B$2:$B$201,A140,'Spend Log'!$H$2:$H$201,"Commitment",'Spend Log'!$K$2:$K$201,"Open")),"")</f>
        <v/>
      </c>
      <c r="U140" s="45" t="n"/>
      <c r="V140" s="38">
        <f>IFERROR(IF(A140="","",S140+T140+U140),"")</f>
        <v/>
      </c>
      <c r="W140" s="38">
        <f>IFERROR(IF(A140="","",R140-V140),"")</f>
        <v/>
      </c>
      <c r="X140" s="39">
        <f>IFERROR(IF(A140="","",(S140+T140)/R140),"")</f>
        <v/>
      </c>
      <c r="Y140" s="40">
        <f>IFERROR(IF(A140="","",IF(J140="Canceled","Canceled",IF(N140&lt;&gt;"","Complete",IF(J140="On Hold","On Hold",IF(AND(M140&lt;TODAY(),M140&lt;&gt;""),"Past Due",IF(AND(L140&lt;&gt;"",L140&lt;=TODAY()),"In Progress","Not Started")))))),"")</f>
        <v/>
      </c>
      <c r="Z140" s="40">
        <f>IFERROR(IF(A140="","",IF(Q140&gt;=Dashboard!$K$4,"Meets Internal Threshold","Below Internal Threshold")),"")</f>
        <v/>
      </c>
      <c r="AA140" s="40">
        <f>IFERROR(IF(A140="","",IF(OR(W140&lt;0,X140&gt;=Dashboard!$K$6,Y140="Past Due",AND(Q140&gt;=Dashboard!$K$5,J140="Pending"),AND(Y140="Not Started",M140&lt;&gt;"",M140-TODAY()&lt;=Dashboard!$K$9,M140&gt;=TODAY())),"Review","OK")),"")</f>
        <v/>
      </c>
      <c r="AB140" s="41">
        <f>IFERROR(IF(A140="","",IF(W140&lt;0,"Forecast exceeds approved budget",IF(Y140="Past Due","Target completion date has passed",IF(AND(Q140&gt;=Dashboard!$K$5,J140="Pending"),"High-value project is pending approval",IF(X140&gt;=Dashboard!$K$6,"Spending and commitments are near the approved budget",IF(AND(Y140="Not Started",M140&lt;&gt;"",M140-TODAY()&lt;=Dashboard!$K$9,M140&gt;=TODAY()),"Project has not started and the target date is approaching","")))))),"")</f>
        <v/>
      </c>
      <c r="AC140" s="43" t="n"/>
    </row>
    <row r="141" ht="32" customHeight="1">
      <c r="A141" s="47" t="n"/>
      <c r="B141" s="48" t="n"/>
      <c r="C141" s="47" t="n"/>
      <c r="D141" s="47" t="n"/>
      <c r="E141" s="48" t="n"/>
      <c r="F141" s="48" t="n"/>
      <c r="G141" s="47" t="n"/>
      <c r="H141" s="47" t="n"/>
      <c r="I141" s="47" t="n"/>
      <c r="J141" s="47" t="n"/>
      <c r="K141" s="49" t="n"/>
      <c r="L141" s="49" t="n"/>
      <c r="M141" s="49" t="n"/>
      <c r="N141" s="49" t="n"/>
      <c r="O141" s="50" t="n"/>
      <c r="P141" s="51" t="n">
        <v>0.1</v>
      </c>
      <c r="Q141" s="38">
        <f>IFERROR(IF(A141="","",O141*(1+P141)),"")</f>
        <v/>
      </c>
      <c r="R141" s="50" t="n"/>
      <c r="S141" s="38">
        <f>IFERROR(IF(A141="","",SUMIFS('Spend Log'!$J$2:$J$201,'Spend Log'!$B$2:$B$201,A141,'Spend Log'!$H$2:$H$201,"Actual")),"")</f>
        <v/>
      </c>
      <c r="T141" s="38">
        <f>IFERROR(IF(A141="","",SUMIFS('Spend Log'!$J$2:$J$201,'Spend Log'!$B$2:$B$201,A141,'Spend Log'!$H$2:$H$201,"Commitment",'Spend Log'!$K$2:$K$201,"Open")),"")</f>
        <v/>
      </c>
      <c r="U141" s="50" t="n"/>
      <c r="V141" s="38">
        <f>IFERROR(IF(A141="","",S141+T141+U141),"")</f>
        <v/>
      </c>
      <c r="W141" s="38">
        <f>IFERROR(IF(A141="","",R141-V141),"")</f>
        <v/>
      </c>
      <c r="X141" s="39">
        <f>IFERROR(IF(A141="","",(S141+T141)/R141),"")</f>
        <v/>
      </c>
      <c r="Y141" s="40">
        <f>IFERROR(IF(A141="","",IF(J141="Canceled","Canceled",IF(N141&lt;&gt;"","Complete",IF(J141="On Hold","On Hold",IF(AND(M141&lt;TODAY(),M141&lt;&gt;""),"Past Due",IF(AND(L141&lt;&gt;"",L141&lt;=TODAY()),"In Progress","Not Started")))))),"")</f>
        <v/>
      </c>
      <c r="Z141" s="40">
        <f>IFERROR(IF(A141="","",IF(Q141&gt;=Dashboard!$K$4,"Meets Internal Threshold","Below Internal Threshold")),"")</f>
        <v/>
      </c>
      <c r="AA141" s="40">
        <f>IFERROR(IF(A141="","",IF(OR(W141&lt;0,X141&gt;=Dashboard!$K$6,Y141="Past Due",AND(Q141&gt;=Dashboard!$K$5,J141="Pending"),AND(Y141="Not Started",M141&lt;&gt;"",M141-TODAY()&lt;=Dashboard!$K$9,M141&gt;=TODAY())),"Review","OK")),"")</f>
        <v/>
      </c>
      <c r="AB141" s="41">
        <f>IFERROR(IF(A141="","",IF(W141&lt;0,"Forecast exceeds approved budget",IF(Y141="Past Due","Target completion date has passed",IF(AND(Q141&gt;=Dashboard!$K$5,J141="Pending"),"High-value project is pending approval",IF(X141&gt;=Dashboard!$K$6,"Spending and commitments are near the approved budget",IF(AND(Y141="Not Started",M141&lt;&gt;"",M141-TODAY()&lt;=Dashboard!$K$9,M141&gt;=TODAY()),"Project has not started and the target date is approaching","")))))),"")</f>
        <v/>
      </c>
      <c r="AC141" s="48" t="n"/>
    </row>
    <row r="142" ht="32" customHeight="1">
      <c r="A142" s="42" t="n"/>
      <c r="B142" s="43" t="n"/>
      <c r="C142" s="42" t="n"/>
      <c r="D142" s="42" t="n"/>
      <c r="E142" s="43" t="n"/>
      <c r="F142" s="43" t="n"/>
      <c r="G142" s="42" t="n"/>
      <c r="H142" s="42" t="n"/>
      <c r="I142" s="42" t="n"/>
      <c r="J142" s="42" t="n"/>
      <c r="K142" s="44" t="n"/>
      <c r="L142" s="44" t="n"/>
      <c r="M142" s="44" t="n"/>
      <c r="N142" s="44" t="n"/>
      <c r="O142" s="45" t="n"/>
      <c r="P142" s="46" t="n">
        <v>0.1</v>
      </c>
      <c r="Q142" s="38">
        <f>IFERROR(IF(A142="","",O142*(1+P142)),"")</f>
        <v/>
      </c>
      <c r="R142" s="45" t="n"/>
      <c r="S142" s="38">
        <f>IFERROR(IF(A142="","",SUMIFS('Spend Log'!$J$2:$J$201,'Spend Log'!$B$2:$B$201,A142,'Spend Log'!$H$2:$H$201,"Actual")),"")</f>
        <v/>
      </c>
      <c r="T142" s="38">
        <f>IFERROR(IF(A142="","",SUMIFS('Spend Log'!$J$2:$J$201,'Spend Log'!$B$2:$B$201,A142,'Spend Log'!$H$2:$H$201,"Commitment",'Spend Log'!$K$2:$K$201,"Open")),"")</f>
        <v/>
      </c>
      <c r="U142" s="45" t="n"/>
      <c r="V142" s="38">
        <f>IFERROR(IF(A142="","",S142+T142+U142),"")</f>
        <v/>
      </c>
      <c r="W142" s="38">
        <f>IFERROR(IF(A142="","",R142-V142),"")</f>
        <v/>
      </c>
      <c r="X142" s="39">
        <f>IFERROR(IF(A142="","",(S142+T142)/R142),"")</f>
        <v/>
      </c>
      <c r="Y142" s="40">
        <f>IFERROR(IF(A142="","",IF(J142="Canceled","Canceled",IF(N142&lt;&gt;"","Complete",IF(J142="On Hold","On Hold",IF(AND(M142&lt;TODAY(),M142&lt;&gt;""),"Past Due",IF(AND(L142&lt;&gt;"",L142&lt;=TODAY()),"In Progress","Not Started")))))),"")</f>
        <v/>
      </c>
      <c r="Z142" s="40">
        <f>IFERROR(IF(A142="","",IF(Q142&gt;=Dashboard!$K$4,"Meets Internal Threshold","Below Internal Threshold")),"")</f>
        <v/>
      </c>
      <c r="AA142" s="40">
        <f>IFERROR(IF(A142="","",IF(OR(W142&lt;0,X142&gt;=Dashboard!$K$6,Y142="Past Due",AND(Q142&gt;=Dashboard!$K$5,J142="Pending"),AND(Y142="Not Started",M142&lt;&gt;"",M142-TODAY()&lt;=Dashboard!$K$9,M142&gt;=TODAY())),"Review","OK")),"")</f>
        <v/>
      </c>
      <c r="AB142" s="41">
        <f>IFERROR(IF(A142="","",IF(W142&lt;0,"Forecast exceeds approved budget",IF(Y142="Past Due","Target completion date has passed",IF(AND(Q142&gt;=Dashboard!$K$5,J142="Pending"),"High-value project is pending approval",IF(X142&gt;=Dashboard!$K$6,"Spending and commitments are near the approved budget",IF(AND(Y142="Not Started",M142&lt;&gt;"",M142-TODAY()&lt;=Dashboard!$K$9,M142&gt;=TODAY()),"Project has not started and the target date is approaching","")))))),"")</f>
        <v/>
      </c>
      <c r="AC142" s="43" t="n"/>
    </row>
    <row r="143" ht="32" customHeight="1">
      <c r="A143" s="47" t="n"/>
      <c r="B143" s="48" t="n"/>
      <c r="C143" s="47" t="n"/>
      <c r="D143" s="47" t="n"/>
      <c r="E143" s="48" t="n"/>
      <c r="F143" s="48" t="n"/>
      <c r="G143" s="47" t="n"/>
      <c r="H143" s="47" t="n"/>
      <c r="I143" s="47" t="n"/>
      <c r="J143" s="47" t="n"/>
      <c r="K143" s="49" t="n"/>
      <c r="L143" s="49" t="n"/>
      <c r="M143" s="49" t="n"/>
      <c r="N143" s="49" t="n"/>
      <c r="O143" s="50" t="n"/>
      <c r="P143" s="51" t="n">
        <v>0.1</v>
      </c>
      <c r="Q143" s="38">
        <f>IFERROR(IF(A143="","",O143*(1+P143)),"")</f>
        <v/>
      </c>
      <c r="R143" s="50" t="n"/>
      <c r="S143" s="38">
        <f>IFERROR(IF(A143="","",SUMIFS('Spend Log'!$J$2:$J$201,'Spend Log'!$B$2:$B$201,A143,'Spend Log'!$H$2:$H$201,"Actual")),"")</f>
        <v/>
      </c>
      <c r="T143" s="38">
        <f>IFERROR(IF(A143="","",SUMIFS('Spend Log'!$J$2:$J$201,'Spend Log'!$B$2:$B$201,A143,'Spend Log'!$H$2:$H$201,"Commitment",'Spend Log'!$K$2:$K$201,"Open")),"")</f>
        <v/>
      </c>
      <c r="U143" s="50" t="n"/>
      <c r="V143" s="38">
        <f>IFERROR(IF(A143="","",S143+T143+U143),"")</f>
        <v/>
      </c>
      <c r="W143" s="38">
        <f>IFERROR(IF(A143="","",R143-V143),"")</f>
        <v/>
      </c>
      <c r="X143" s="39">
        <f>IFERROR(IF(A143="","",(S143+T143)/R143),"")</f>
        <v/>
      </c>
      <c r="Y143" s="40">
        <f>IFERROR(IF(A143="","",IF(J143="Canceled","Canceled",IF(N143&lt;&gt;"","Complete",IF(J143="On Hold","On Hold",IF(AND(M143&lt;TODAY(),M143&lt;&gt;""),"Past Due",IF(AND(L143&lt;&gt;"",L143&lt;=TODAY()),"In Progress","Not Started")))))),"")</f>
        <v/>
      </c>
      <c r="Z143" s="40">
        <f>IFERROR(IF(A143="","",IF(Q143&gt;=Dashboard!$K$4,"Meets Internal Threshold","Below Internal Threshold")),"")</f>
        <v/>
      </c>
      <c r="AA143" s="40">
        <f>IFERROR(IF(A143="","",IF(OR(W143&lt;0,X143&gt;=Dashboard!$K$6,Y143="Past Due",AND(Q143&gt;=Dashboard!$K$5,J143="Pending"),AND(Y143="Not Started",M143&lt;&gt;"",M143-TODAY()&lt;=Dashboard!$K$9,M143&gt;=TODAY())),"Review","OK")),"")</f>
        <v/>
      </c>
      <c r="AB143" s="41">
        <f>IFERROR(IF(A143="","",IF(W143&lt;0,"Forecast exceeds approved budget",IF(Y143="Past Due","Target completion date has passed",IF(AND(Q143&gt;=Dashboard!$K$5,J143="Pending"),"High-value project is pending approval",IF(X143&gt;=Dashboard!$K$6,"Spending and commitments are near the approved budget",IF(AND(Y143="Not Started",M143&lt;&gt;"",M143-TODAY()&lt;=Dashboard!$K$9,M143&gt;=TODAY()),"Project has not started and the target date is approaching","")))))),"")</f>
        <v/>
      </c>
      <c r="AC143" s="48" t="n"/>
    </row>
    <row r="144" ht="32" customHeight="1">
      <c r="A144" s="42" t="n"/>
      <c r="B144" s="43" t="n"/>
      <c r="C144" s="42" t="n"/>
      <c r="D144" s="42" t="n"/>
      <c r="E144" s="43" t="n"/>
      <c r="F144" s="43" t="n"/>
      <c r="G144" s="42" t="n"/>
      <c r="H144" s="42" t="n"/>
      <c r="I144" s="42" t="n"/>
      <c r="J144" s="42" t="n"/>
      <c r="K144" s="44" t="n"/>
      <c r="L144" s="44" t="n"/>
      <c r="M144" s="44" t="n"/>
      <c r="N144" s="44" t="n"/>
      <c r="O144" s="45" t="n"/>
      <c r="P144" s="46" t="n">
        <v>0.1</v>
      </c>
      <c r="Q144" s="38">
        <f>IFERROR(IF(A144="","",O144*(1+P144)),"")</f>
        <v/>
      </c>
      <c r="R144" s="45" t="n"/>
      <c r="S144" s="38">
        <f>IFERROR(IF(A144="","",SUMIFS('Spend Log'!$J$2:$J$201,'Spend Log'!$B$2:$B$201,A144,'Spend Log'!$H$2:$H$201,"Actual")),"")</f>
        <v/>
      </c>
      <c r="T144" s="38">
        <f>IFERROR(IF(A144="","",SUMIFS('Spend Log'!$J$2:$J$201,'Spend Log'!$B$2:$B$201,A144,'Spend Log'!$H$2:$H$201,"Commitment",'Spend Log'!$K$2:$K$201,"Open")),"")</f>
        <v/>
      </c>
      <c r="U144" s="45" t="n"/>
      <c r="V144" s="38">
        <f>IFERROR(IF(A144="","",S144+T144+U144),"")</f>
        <v/>
      </c>
      <c r="W144" s="38">
        <f>IFERROR(IF(A144="","",R144-V144),"")</f>
        <v/>
      </c>
      <c r="X144" s="39">
        <f>IFERROR(IF(A144="","",(S144+T144)/R144),"")</f>
        <v/>
      </c>
      <c r="Y144" s="40">
        <f>IFERROR(IF(A144="","",IF(J144="Canceled","Canceled",IF(N144&lt;&gt;"","Complete",IF(J144="On Hold","On Hold",IF(AND(M144&lt;TODAY(),M144&lt;&gt;""),"Past Due",IF(AND(L144&lt;&gt;"",L144&lt;=TODAY()),"In Progress","Not Started")))))),"")</f>
        <v/>
      </c>
      <c r="Z144" s="40">
        <f>IFERROR(IF(A144="","",IF(Q144&gt;=Dashboard!$K$4,"Meets Internal Threshold","Below Internal Threshold")),"")</f>
        <v/>
      </c>
      <c r="AA144" s="40">
        <f>IFERROR(IF(A144="","",IF(OR(W144&lt;0,X144&gt;=Dashboard!$K$6,Y144="Past Due",AND(Q144&gt;=Dashboard!$K$5,J144="Pending"),AND(Y144="Not Started",M144&lt;&gt;"",M144-TODAY()&lt;=Dashboard!$K$9,M144&gt;=TODAY())),"Review","OK")),"")</f>
        <v/>
      </c>
      <c r="AB144" s="41">
        <f>IFERROR(IF(A144="","",IF(W144&lt;0,"Forecast exceeds approved budget",IF(Y144="Past Due","Target completion date has passed",IF(AND(Q144&gt;=Dashboard!$K$5,J144="Pending"),"High-value project is pending approval",IF(X144&gt;=Dashboard!$K$6,"Spending and commitments are near the approved budget",IF(AND(Y144="Not Started",M144&lt;&gt;"",M144-TODAY()&lt;=Dashboard!$K$9,M144&gt;=TODAY()),"Project has not started and the target date is approaching","")))))),"")</f>
        <v/>
      </c>
      <c r="AC144" s="43" t="n"/>
    </row>
    <row r="145" ht="32" customHeight="1">
      <c r="A145" s="47" t="n"/>
      <c r="B145" s="48" t="n"/>
      <c r="C145" s="47" t="n"/>
      <c r="D145" s="47" t="n"/>
      <c r="E145" s="48" t="n"/>
      <c r="F145" s="48" t="n"/>
      <c r="G145" s="47" t="n"/>
      <c r="H145" s="47" t="n"/>
      <c r="I145" s="47" t="n"/>
      <c r="J145" s="47" t="n"/>
      <c r="K145" s="49" t="n"/>
      <c r="L145" s="49" t="n"/>
      <c r="M145" s="49" t="n"/>
      <c r="N145" s="49" t="n"/>
      <c r="O145" s="50" t="n"/>
      <c r="P145" s="51" t="n">
        <v>0.1</v>
      </c>
      <c r="Q145" s="38">
        <f>IFERROR(IF(A145="","",O145*(1+P145)),"")</f>
        <v/>
      </c>
      <c r="R145" s="50" t="n"/>
      <c r="S145" s="38">
        <f>IFERROR(IF(A145="","",SUMIFS('Spend Log'!$J$2:$J$201,'Spend Log'!$B$2:$B$201,A145,'Spend Log'!$H$2:$H$201,"Actual")),"")</f>
        <v/>
      </c>
      <c r="T145" s="38">
        <f>IFERROR(IF(A145="","",SUMIFS('Spend Log'!$J$2:$J$201,'Spend Log'!$B$2:$B$201,A145,'Spend Log'!$H$2:$H$201,"Commitment",'Spend Log'!$K$2:$K$201,"Open")),"")</f>
        <v/>
      </c>
      <c r="U145" s="50" t="n"/>
      <c r="V145" s="38">
        <f>IFERROR(IF(A145="","",S145+T145+U145),"")</f>
        <v/>
      </c>
      <c r="W145" s="38">
        <f>IFERROR(IF(A145="","",R145-V145),"")</f>
        <v/>
      </c>
      <c r="X145" s="39">
        <f>IFERROR(IF(A145="","",(S145+T145)/R145),"")</f>
        <v/>
      </c>
      <c r="Y145" s="40">
        <f>IFERROR(IF(A145="","",IF(J145="Canceled","Canceled",IF(N145&lt;&gt;"","Complete",IF(J145="On Hold","On Hold",IF(AND(M145&lt;TODAY(),M145&lt;&gt;""),"Past Due",IF(AND(L145&lt;&gt;"",L145&lt;=TODAY()),"In Progress","Not Started")))))),"")</f>
        <v/>
      </c>
      <c r="Z145" s="40">
        <f>IFERROR(IF(A145="","",IF(Q145&gt;=Dashboard!$K$4,"Meets Internal Threshold","Below Internal Threshold")),"")</f>
        <v/>
      </c>
      <c r="AA145" s="40">
        <f>IFERROR(IF(A145="","",IF(OR(W145&lt;0,X145&gt;=Dashboard!$K$6,Y145="Past Due",AND(Q145&gt;=Dashboard!$K$5,J145="Pending"),AND(Y145="Not Started",M145&lt;&gt;"",M145-TODAY()&lt;=Dashboard!$K$9,M145&gt;=TODAY())),"Review","OK")),"")</f>
        <v/>
      </c>
      <c r="AB145" s="41">
        <f>IFERROR(IF(A145="","",IF(W145&lt;0,"Forecast exceeds approved budget",IF(Y145="Past Due","Target completion date has passed",IF(AND(Q145&gt;=Dashboard!$K$5,J145="Pending"),"High-value project is pending approval",IF(X145&gt;=Dashboard!$K$6,"Spending and commitments are near the approved budget",IF(AND(Y145="Not Started",M145&lt;&gt;"",M145-TODAY()&lt;=Dashboard!$K$9,M145&gt;=TODAY()),"Project has not started and the target date is approaching","")))))),"")</f>
        <v/>
      </c>
      <c r="AC145" s="48" t="n"/>
    </row>
    <row r="146" ht="32" customHeight="1">
      <c r="A146" s="42" t="n"/>
      <c r="B146" s="43" t="n"/>
      <c r="C146" s="42" t="n"/>
      <c r="D146" s="42" t="n"/>
      <c r="E146" s="43" t="n"/>
      <c r="F146" s="43" t="n"/>
      <c r="G146" s="42" t="n"/>
      <c r="H146" s="42" t="n"/>
      <c r="I146" s="42" t="n"/>
      <c r="J146" s="42" t="n"/>
      <c r="K146" s="44" t="n"/>
      <c r="L146" s="44" t="n"/>
      <c r="M146" s="44" t="n"/>
      <c r="N146" s="44" t="n"/>
      <c r="O146" s="45" t="n"/>
      <c r="P146" s="46" t="n">
        <v>0.1</v>
      </c>
      <c r="Q146" s="38">
        <f>IFERROR(IF(A146="","",O146*(1+P146)),"")</f>
        <v/>
      </c>
      <c r="R146" s="45" t="n"/>
      <c r="S146" s="38">
        <f>IFERROR(IF(A146="","",SUMIFS('Spend Log'!$J$2:$J$201,'Spend Log'!$B$2:$B$201,A146,'Spend Log'!$H$2:$H$201,"Actual")),"")</f>
        <v/>
      </c>
      <c r="T146" s="38">
        <f>IFERROR(IF(A146="","",SUMIFS('Spend Log'!$J$2:$J$201,'Spend Log'!$B$2:$B$201,A146,'Spend Log'!$H$2:$H$201,"Commitment",'Spend Log'!$K$2:$K$201,"Open")),"")</f>
        <v/>
      </c>
      <c r="U146" s="45" t="n"/>
      <c r="V146" s="38">
        <f>IFERROR(IF(A146="","",S146+T146+U146),"")</f>
        <v/>
      </c>
      <c r="W146" s="38">
        <f>IFERROR(IF(A146="","",R146-V146),"")</f>
        <v/>
      </c>
      <c r="X146" s="39">
        <f>IFERROR(IF(A146="","",(S146+T146)/R146),"")</f>
        <v/>
      </c>
      <c r="Y146" s="40">
        <f>IFERROR(IF(A146="","",IF(J146="Canceled","Canceled",IF(N146&lt;&gt;"","Complete",IF(J146="On Hold","On Hold",IF(AND(M146&lt;TODAY(),M146&lt;&gt;""),"Past Due",IF(AND(L146&lt;&gt;"",L146&lt;=TODAY()),"In Progress","Not Started")))))),"")</f>
        <v/>
      </c>
      <c r="Z146" s="40">
        <f>IFERROR(IF(A146="","",IF(Q146&gt;=Dashboard!$K$4,"Meets Internal Threshold","Below Internal Threshold")),"")</f>
        <v/>
      </c>
      <c r="AA146" s="40">
        <f>IFERROR(IF(A146="","",IF(OR(W146&lt;0,X146&gt;=Dashboard!$K$6,Y146="Past Due",AND(Q146&gt;=Dashboard!$K$5,J146="Pending"),AND(Y146="Not Started",M146&lt;&gt;"",M146-TODAY()&lt;=Dashboard!$K$9,M146&gt;=TODAY())),"Review","OK")),"")</f>
        <v/>
      </c>
      <c r="AB146" s="41">
        <f>IFERROR(IF(A146="","",IF(W146&lt;0,"Forecast exceeds approved budget",IF(Y146="Past Due","Target completion date has passed",IF(AND(Q146&gt;=Dashboard!$K$5,J146="Pending"),"High-value project is pending approval",IF(X146&gt;=Dashboard!$K$6,"Spending and commitments are near the approved budget",IF(AND(Y146="Not Started",M146&lt;&gt;"",M146-TODAY()&lt;=Dashboard!$K$9,M146&gt;=TODAY()),"Project has not started and the target date is approaching","")))))),"")</f>
        <v/>
      </c>
      <c r="AC146" s="43" t="n"/>
    </row>
    <row r="147" ht="32" customHeight="1">
      <c r="A147" s="47" t="n"/>
      <c r="B147" s="48" t="n"/>
      <c r="C147" s="47" t="n"/>
      <c r="D147" s="47" t="n"/>
      <c r="E147" s="48" t="n"/>
      <c r="F147" s="48" t="n"/>
      <c r="G147" s="47" t="n"/>
      <c r="H147" s="47" t="n"/>
      <c r="I147" s="47" t="n"/>
      <c r="J147" s="47" t="n"/>
      <c r="K147" s="49" t="n"/>
      <c r="L147" s="49" t="n"/>
      <c r="M147" s="49" t="n"/>
      <c r="N147" s="49" t="n"/>
      <c r="O147" s="50" t="n"/>
      <c r="P147" s="51" t="n">
        <v>0.1</v>
      </c>
      <c r="Q147" s="38">
        <f>IFERROR(IF(A147="","",O147*(1+P147)),"")</f>
        <v/>
      </c>
      <c r="R147" s="50" t="n"/>
      <c r="S147" s="38">
        <f>IFERROR(IF(A147="","",SUMIFS('Spend Log'!$J$2:$J$201,'Spend Log'!$B$2:$B$201,A147,'Spend Log'!$H$2:$H$201,"Actual")),"")</f>
        <v/>
      </c>
      <c r="T147" s="38">
        <f>IFERROR(IF(A147="","",SUMIFS('Spend Log'!$J$2:$J$201,'Spend Log'!$B$2:$B$201,A147,'Spend Log'!$H$2:$H$201,"Commitment",'Spend Log'!$K$2:$K$201,"Open")),"")</f>
        <v/>
      </c>
      <c r="U147" s="50" t="n"/>
      <c r="V147" s="38">
        <f>IFERROR(IF(A147="","",S147+T147+U147),"")</f>
        <v/>
      </c>
      <c r="W147" s="38">
        <f>IFERROR(IF(A147="","",R147-V147),"")</f>
        <v/>
      </c>
      <c r="X147" s="39">
        <f>IFERROR(IF(A147="","",(S147+T147)/R147),"")</f>
        <v/>
      </c>
      <c r="Y147" s="40">
        <f>IFERROR(IF(A147="","",IF(J147="Canceled","Canceled",IF(N147&lt;&gt;"","Complete",IF(J147="On Hold","On Hold",IF(AND(M147&lt;TODAY(),M147&lt;&gt;""),"Past Due",IF(AND(L147&lt;&gt;"",L147&lt;=TODAY()),"In Progress","Not Started")))))),"")</f>
        <v/>
      </c>
      <c r="Z147" s="40">
        <f>IFERROR(IF(A147="","",IF(Q147&gt;=Dashboard!$K$4,"Meets Internal Threshold","Below Internal Threshold")),"")</f>
        <v/>
      </c>
      <c r="AA147" s="40">
        <f>IFERROR(IF(A147="","",IF(OR(W147&lt;0,X147&gt;=Dashboard!$K$6,Y147="Past Due",AND(Q147&gt;=Dashboard!$K$5,J147="Pending"),AND(Y147="Not Started",M147&lt;&gt;"",M147-TODAY()&lt;=Dashboard!$K$9,M147&gt;=TODAY())),"Review","OK")),"")</f>
        <v/>
      </c>
      <c r="AB147" s="41">
        <f>IFERROR(IF(A147="","",IF(W147&lt;0,"Forecast exceeds approved budget",IF(Y147="Past Due","Target completion date has passed",IF(AND(Q147&gt;=Dashboard!$K$5,J147="Pending"),"High-value project is pending approval",IF(X147&gt;=Dashboard!$K$6,"Spending and commitments are near the approved budget",IF(AND(Y147="Not Started",M147&lt;&gt;"",M147-TODAY()&lt;=Dashboard!$K$9,M147&gt;=TODAY()),"Project has not started and the target date is approaching","")))))),"")</f>
        <v/>
      </c>
      <c r="AC147" s="48" t="n"/>
    </row>
    <row r="148" ht="32" customHeight="1">
      <c r="A148" s="42" t="n"/>
      <c r="B148" s="43" t="n"/>
      <c r="C148" s="42" t="n"/>
      <c r="D148" s="42" t="n"/>
      <c r="E148" s="43" t="n"/>
      <c r="F148" s="43" t="n"/>
      <c r="G148" s="42" t="n"/>
      <c r="H148" s="42" t="n"/>
      <c r="I148" s="42" t="n"/>
      <c r="J148" s="42" t="n"/>
      <c r="K148" s="44" t="n"/>
      <c r="L148" s="44" t="n"/>
      <c r="M148" s="44" t="n"/>
      <c r="N148" s="44" t="n"/>
      <c r="O148" s="45" t="n"/>
      <c r="P148" s="46" t="n">
        <v>0.1</v>
      </c>
      <c r="Q148" s="38">
        <f>IFERROR(IF(A148="","",O148*(1+P148)),"")</f>
        <v/>
      </c>
      <c r="R148" s="45" t="n"/>
      <c r="S148" s="38">
        <f>IFERROR(IF(A148="","",SUMIFS('Spend Log'!$J$2:$J$201,'Spend Log'!$B$2:$B$201,A148,'Spend Log'!$H$2:$H$201,"Actual")),"")</f>
        <v/>
      </c>
      <c r="T148" s="38">
        <f>IFERROR(IF(A148="","",SUMIFS('Spend Log'!$J$2:$J$201,'Spend Log'!$B$2:$B$201,A148,'Spend Log'!$H$2:$H$201,"Commitment",'Spend Log'!$K$2:$K$201,"Open")),"")</f>
        <v/>
      </c>
      <c r="U148" s="45" t="n"/>
      <c r="V148" s="38">
        <f>IFERROR(IF(A148="","",S148+T148+U148),"")</f>
        <v/>
      </c>
      <c r="W148" s="38">
        <f>IFERROR(IF(A148="","",R148-V148),"")</f>
        <v/>
      </c>
      <c r="X148" s="39">
        <f>IFERROR(IF(A148="","",(S148+T148)/R148),"")</f>
        <v/>
      </c>
      <c r="Y148" s="40">
        <f>IFERROR(IF(A148="","",IF(J148="Canceled","Canceled",IF(N148&lt;&gt;"","Complete",IF(J148="On Hold","On Hold",IF(AND(M148&lt;TODAY(),M148&lt;&gt;""),"Past Due",IF(AND(L148&lt;&gt;"",L148&lt;=TODAY()),"In Progress","Not Started")))))),"")</f>
        <v/>
      </c>
      <c r="Z148" s="40">
        <f>IFERROR(IF(A148="","",IF(Q148&gt;=Dashboard!$K$4,"Meets Internal Threshold","Below Internal Threshold")),"")</f>
        <v/>
      </c>
      <c r="AA148" s="40">
        <f>IFERROR(IF(A148="","",IF(OR(W148&lt;0,X148&gt;=Dashboard!$K$6,Y148="Past Due",AND(Q148&gt;=Dashboard!$K$5,J148="Pending"),AND(Y148="Not Started",M148&lt;&gt;"",M148-TODAY()&lt;=Dashboard!$K$9,M148&gt;=TODAY())),"Review","OK")),"")</f>
        <v/>
      </c>
      <c r="AB148" s="41">
        <f>IFERROR(IF(A148="","",IF(W148&lt;0,"Forecast exceeds approved budget",IF(Y148="Past Due","Target completion date has passed",IF(AND(Q148&gt;=Dashboard!$K$5,J148="Pending"),"High-value project is pending approval",IF(X148&gt;=Dashboard!$K$6,"Spending and commitments are near the approved budget",IF(AND(Y148="Not Started",M148&lt;&gt;"",M148-TODAY()&lt;=Dashboard!$K$9,M148&gt;=TODAY()),"Project has not started and the target date is approaching","")))))),"")</f>
        <v/>
      </c>
      <c r="AC148" s="43" t="n"/>
    </row>
    <row r="149" ht="32" customHeight="1">
      <c r="A149" s="47" t="n"/>
      <c r="B149" s="48" t="n"/>
      <c r="C149" s="47" t="n"/>
      <c r="D149" s="47" t="n"/>
      <c r="E149" s="48" t="n"/>
      <c r="F149" s="48" t="n"/>
      <c r="G149" s="47" t="n"/>
      <c r="H149" s="47" t="n"/>
      <c r="I149" s="47" t="n"/>
      <c r="J149" s="47" t="n"/>
      <c r="K149" s="49" t="n"/>
      <c r="L149" s="49" t="n"/>
      <c r="M149" s="49" t="n"/>
      <c r="N149" s="49" t="n"/>
      <c r="O149" s="50" t="n"/>
      <c r="P149" s="51" t="n">
        <v>0.1</v>
      </c>
      <c r="Q149" s="38">
        <f>IFERROR(IF(A149="","",O149*(1+P149)),"")</f>
        <v/>
      </c>
      <c r="R149" s="50" t="n"/>
      <c r="S149" s="38">
        <f>IFERROR(IF(A149="","",SUMIFS('Spend Log'!$J$2:$J$201,'Spend Log'!$B$2:$B$201,A149,'Spend Log'!$H$2:$H$201,"Actual")),"")</f>
        <v/>
      </c>
      <c r="T149" s="38">
        <f>IFERROR(IF(A149="","",SUMIFS('Spend Log'!$J$2:$J$201,'Spend Log'!$B$2:$B$201,A149,'Spend Log'!$H$2:$H$201,"Commitment",'Spend Log'!$K$2:$K$201,"Open")),"")</f>
        <v/>
      </c>
      <c r="U149" s="50" t="n"/>
      <c r="V149" s="38">
        <f>IFERROR(IF(A149="","",S149+T149+U149),"")</f>
        <v/>
      </c>
      <c r="W149" s="38">
        <f>IFERROR(IF(A149="","",R149-V149),"")</f>
        <v/>
      </c>
      <c r="X149" s="39">
        <f>IFERROR(IF(A149="","",(S149+T149)/R149),"")</f>
        <v/>
      </c>
      <c r="Y149" s="40">
        <f>IFERROR(IF(A149="","",IF(J149="Canceled","Canceled",IF(N149&lt;&gt;"","Complete",IF(J149="On Hold","On Hold",IF(AND(M149&lt;TODAY(),M149&lt;&gt;""),"Past Due",IF(AND(L149&lt;&gt;"",L149&lt;=TODAY()),"In Progress","Not Started")))))),"")</f>
        <v/>
      </c>
      <c r="Z149" s="40">
        <f>IFERROR(IF(A149="","",IF(Q149&gt;=Dashboard!$K$4,"Meets Internal Threshold","Below Internal Threshold")),"")</f>
        <v/>
      </c>
      <c r="AA149" s="40">
        <f>IFERROR(IF(A149="","",IF(OR(W149&lt;0,X149&gt;=Dashboard!$K$6,Y149="Past Due",AND(Q149&gt;=Dashboard!$K$5,J149="Pending"),AND(Y149="Not Started",M149&lt;&gt;"",M149-TODAY()&lt;=Dashboard!$K$9,M149&gt;=TODAY())),"Review","OK")),"")</f>
        <v/>
      </c>
      <c r="AB149" s="41">
        <f>IFERROR(IF(A149="","",IF(W149&lt;0,"Forecast exceeds approved budget",IF(Y149="Past Due","Target completion date has passed",IF(AND(Q149&gt;=Dashboard!$K$5,J149="Pending"),"High-value project is pending approval",IF(X149&gt;=Dashboard!$K$6,"Spending and commitments are near the approved budget",IF(AND(Y149="Not Started",M149&lt;&gt;"",M149-TODAY()&lt;=Dashboard!$K$9,M149&gt;=TODAY()),"Project has not started and the target date is approaching","")))))),"")</f>
        <v/>
      </c>
      <c r="AC149" s="48" t="n"/>
    </row>
    <row r="150" ht="32" customHeight="1">
      <c r="A150" s="42" t="n"/>
      <c r="B150" s="43" t="n"/>
      <c r="C150" s="42" t="n"/>
      <c r="D150" s="42" t="n"/>
      <c r="E150" s="43" t="n"/>
      <c r="F150" s="43" t="n"/>
      <c r="G150" s="42" t="n"/>
      <c r="H150" s="42" t="n"/>
      <c r="I150" s="42" t="n"/>
      <c r="J150" s="42" t="n"/>
      <c r="K150" s="44" t="n"/>
      <c r="L150" s="44" t="n"/>
      <c r="M150" s="44" t="n"/>
      <c r="N150" s="44" t="n"/>
      <c r="O150" s="45" t="n"/>
      <c r="P150" s="46" t="n">
        <v>0.1</v>
      </c>
      <c r="Q150" s="38">
        <f>IFERROR(IF(A150="","",O150*(1+P150)),"")</f>
        <v/>
      </c>
      <c r="R150" s="45" t="n"/>
      <c r="S150" s="38">
        <f>IFERROR(IF(A150="","",SUMIFS('Spend Log'!$J$2:$J$201,'Spend Log'!$B$2:$B$201,A150,'Spend Log'!$H$2:$H$201,"Actual")),"")</f>
        <v/>
      </c>
      <c r="T150" s="38">
        <f>IFERROR(IF(A150="","",SUMIFS('Spend Log'!$J$2:$J$201,'Spend Log'!$B$2:$B$201,A150,'Spend Log'!$H$2:$H$201,"Commitment",'Spend Log'!$K$2:$K$201,"Open")),"")</f>
        <v/>
      </c>
      <c r="U150" s="45" t="n"/>
      <c r="V150" s="38">
        <f>IFERROR(IF(A150="","",S150+T150+U150),"")</f>
        <v/>
      </c>
      <c r="W150" s="38">
        <f>IFERROR(IF(A150="","",R150-V150),"")</f>
        <v/>
      </c>
      <c r="X150" s="39">
        <f>IFERROR(IF(A150="","",(S150+T150)/R150),"")</f>
        <v/>
      </c>
      <c r="Y150" s="40">
        <f>IFERROR(IF(A150="","",IF(J150="Canceled","Canceled",IF(N150&lt;&gt;"","Complete",IF(J150="On Hold","On Hold",IF(AND(M150&lt;TODAY(),M150&lt;&gt;""),"Past Due",IF(AND(L150&lt;&gt;"",L150&lt;=TODAY()),"In Progress","Not Started")))))),"")</f>
        <v/>
      </c>
      <c r="Z150" s="40">
        <f>IFERROR(IF(A150="","",IF(Q150&gt;=Dashboard!$K$4,"Meets Internal Threshold","Below Internal Threshold")),"")</f>
        <v/>
      </c>
      <c r="AA150" s="40">
        <f>IFERROR(IF(A150="","",IF(OR(W150&lt;0,X150&gt;=Dashboard!$K$6,Y150="Past Due",AND(Q150&gt;=Dashboard!$K$5,J150="Pending"),AND(Y150="Not Started",M150&lt;&gt;"",M150-TODAY()&lt;=Dashboard!$K$9,M150&gt;=TODAY())),"Review","OK")),"")</f>
        <v/>
      </c>
      <c r="AB150" s="41">
        <f>IFERROR(IF(A150="","",IF(W150&lt;0,"Forecast exceeds approved budget",IF(Y150="Past Due","Target completion date has passed",IF(AND(Q150&gt;=Dashboard!$K$5,J150="Pending"),"High-value project is pending approval",IF(X150&gt;=Dashboard!$K$6,"Spending and commitments are near the approved budget",IF(AND(Y150="Not Started",M150&lt;&gt;"",M150-TODAY()&lt;=Dashboard!$K$9,M150&gt;=TODAY()),"Project has not started and the target date is approaching","")))))),"")</f>
        <v/>
      </c>
      <c r="AC150" s="43" t="n"/>
    </row>
    <row r="151" ht="32" customHeight="1">
      <c r="A151" s="47" t="n"/>
      <c r="B151" s="48" t="n"/>
      <c r="C151" s="47" t="n"/>
      <c r="D151" s="47" t="n"/>
      <c r="E151" s="48" t="n"/>
      <c r="F151" s="48" t="n"/>
      <c r="G151" s="47" t="n"/>
      <c r="H151" s="47" t="n"/>
      <c r="I151" s="47" t="n"/>
      <c r="J151" s="47" t="n"/>
      <c r="K151" s="49" t="n"/>
      <c r="L151" s="49" t="n"/>
      <c r="M151" s="49" t="n"/>
      <c r="N151" s="49" t="n"/>
      <c r="O151" s="50" t="n"/>
      <c r="P151" s="51" t="n">
        <v>0.1</v>
      </c>
      <c r="Q151" s="38">
        <f>IFERROR(IF(A151="","",O151*(1+P151)),"")</f>
        <v/>
      </c>
      <c r="R151" s="50" t="n"/>
      <c r="S151" s="38">
        <f>IFERROR(IF(A151="","",SUMIFS('Spend Log'!$J$2:$J$201,'Spend Log'!$B$2:$B$201,A151,'Spend Log'!$H$2:$H$201,"Actual")),"")</f>
        <v/>
      </c>
      <c r="T151" s="38">
        <f>IFERROR(IF(A151="","",SUMIFS('Spend Log'!$J$2:$J$201,'Spend Log'!$B$2:$B$201,A151,'Spend Log'!$H$2:$H$201,"Commitment",'Spend Log'!$K$2:$K$201,"Open")),"")</f>
        <v/>
      </c>
      <c r="U151" s="50" t="n"/>
      <c r="V151" s="38">
        <f>IFERROR(IF(A151="","",S151+T151+U151),"")</f>
        <v/>
      </c>
      <c r="W151" s="38">
        <f>IFERROR(IF(A151="","",R151-V151),"")</f>
        <v/>
      </c>
      <c r="X151" s="39">
        <f>IFERROR(IF(A151="","",(S151+T151)/R151),"")</f>
        <v/>
      </c>
      <c r="Y151" s="40">
        <f>IFERROR(IF(A151="","",IF(J151="Canceled","Canceled",IF(N151&lt;&gt;"","Complete",IF(J151="On Hold","On Hold",IF(AND(M151&lt;TODAY(),M151&lt;&gt;""),"Past Due",IF(AND(L151&lt;&gt;"",L151&lt;=TODAY()),"In Progress","Not Started")))))),"")</f>
        <v/>
      </c>
      <c r="Z151" s="40">
        <f>IFERROR(IF(A151="","",IF(Q151&gt;=Dashboard!$K$4,"Meets Internal Threshold","Below Internal Threshold")),"")</f>
        <v/>
      </c>
      <c r="AA151" s="40">
        <f>IFERROR(IF(A151="","",IF(OR(W151&lt;0,X151&gt;=Dashboard!$K$6,Y151="Past Due",AND(Q151&gt;=Dashboard!$K$5,J151="Pending"),AND(Y151="Not Started",M151&lt;&gt;"",M151-TODAY()&lt;=Dashboard!$K$9,M151&gt;=TODAY())),"Review","OK")),"")</f>
        <v/>
      </c>
      <c r="AB151" s="41">
        <f>IFERROR(IF(A151="","",IF(W151&lt;0,"Forecast exceeds approved budget",IF(Y151="Past Due","Target completion date has passed",IF(AND(Q151&gt;=Dashboard!$K$5,J151="Pending"),"High-value project is pending approval",IF(X151&gt;=Dashboard!$K$6,"Spending and commitments are near the approved budget",IF(AND(Y151="Not Started",M151&lt;&gt;"",M151-TODAY()&lt;=Dashboard!$K$9,M151&gt;=TODAY()),"Project has not started and the target date is approaching","")))))),"")</f>
        <v/>
      </c>
      <c r="AC151" s="48" t="n"/>
    </row>
  </sheetData>
  <conditionalFormatting sqref="W2:W151">
    <cfRule type="cellIs" priority="1" operator="lessThan" dxfId="0">
      <formula>0</formula>
    </cfRule>
  </conditionalFormatting>
  <conditionalFormatting sqref="X2:X151">
    <cfRule type="expression" priority="2" dxfId="1">
      <formula>X2&gt;=Dashboard!$K$6</formula>
    </cfRule>
  </conditionalFormatting>
  <conditionalFormatting sqref="Y2:Y151">
    <cfRule type="expression" priority="3" dxfId="0">
      <formula>Y2="Past Due"</formula>
    </cfRule>
    <cfRule type="expression" priority="4" dxfId="2">
      <formula>Y2="Complete"</formula>
    </cfRule>
  </conditionalFormatting>
  <conditionalFormatting sqref="J2:J151">
    <cfRule type="expression" priority="5" dxfId="1">
      <formula>J2="Pending"</formula>
    </cfRule>
  </conditionalFormatting>
  <conditionalFormatting sqref="AA2:AA151">
    <cfRule type="expression" priority="6" dxfId="0">
      <formula>AA2="Review"</formula>
    </cfRule>
  </conditionalFormatting>
  <dataValidations count="8">
    <dataValidation sqref="C2:C151" showDropDown="0" showInputMessage="0" showErrorMessage="0" allowBlank="0" type="list">
      <formula1>'Instructions'!$H$4:$H$11</formula1>
    </dataValidation>
    <dataValidation sqref="D2:D151" showDropDown="0" showInputMessage="0" showErrorMessage="0" allowBlank="0" type="list">
      <formula1>'Instructions'!$I$4:$I$22</formula1>
    </dataValidation>
    <dataValidation sqref="G2:G151" showDropDown="0" showInputMessage="0" showErrorMessage="0" allowBlank="0" type="list">
      <formula1>'Instructions'!$J$4:$J$7</formula1>
    </dataValidation>
    <dataValidation sqref="I2:I151" showDropDown="0" showInputMessage="0" showErrorMessage="0" allowBlank="0" type="list">
      <formula1>'Instructions'!$K$4:$K$9</formula1>
    </dataValidation>
    <dataValidation sqref="J2:J151" showDropDown="0" showInputMessage="0" showErrorMessage="0" allowBlank="0" type="list">
      <formula1>'Instructions'!$L$4:$L$8</formula1>
    </dataValidation>
    <dataValidation sqref="K2:N151" showDropDown="0" showInputMessage="0" showErrorMessage="0" allowBlank="0" type="date" operator="between">
      <formula1>DATE(2026,1,1)-365</formula1>
      <formula2>DATE(2026,12,31)+1461</formula2>
    </dataValidation>
    <dataValidation sqref="O2:O151 R2:R151 U2:U151" showDropDown="0" showInputMessage="0" showErrorMessage="0" allowBlank="0" type="decimal" operator="greaterThanOrEqual">
      <formula1>0</formula1>
    </dataValidation>
    <dataValidation sqref="P2:P151" showDropDown="0" showInputMessage="0" showErrorMessage="0" allowBlank="0" type="decimal" operator="between">
      <formula1>0</formula1>
      <formula2>0.5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20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34" customWidth="1" min="3" max="3"/>
    <col width="30" customWidth="1" min="4" max="4"/>
    <col width="16" customWidth="1" min="5" max="5"/>
    <col width="28" customWidth="1" min="6" max="6"/>
    <col width="18" customWidth="1" min="7" max="7"/>
    <col width="18" customWidth="1" min="8" max="8"/>
    <col width="38" customWidth="1" min="9" max="9"/>
    <col width="16" customWidth="1" min="10" max="10"/>
    <col width="20" customWidth="1" min="11" max="11"/>
    <col width="22" customWidth="1" min="12" max="12"/>
    <col width="22" customWidth="1" min="13" max="13"/>
    <col width="25" customWidth="1" min="14" max="14"/>
    <col width="40" customWidth="1" min="15" max="15"/>
  </cols>
  <sheetData>
    <row r="1" ht="38" customHeight="1">
      <c r="A1" s="20" t="inlineStr">
        <is>
          <t>Transaction ID</t>
        </is>
      </c>
      <c r="B1" s="20" t="inlineStr">
        <is>
          <t>Project ID</t>
        </is>
      </c>
      <c r="C1" s="20" t="inlineStr">
        <is>
          <t>Project Name</t>
        </is>
      </c>
      <c r="D1" s="20" t="inlineStr">
        <is>
          <t>Capital Category</t>
        </is>
      </c>
      <c r="E1" s="20" t="inlineStr">
        <is>
          <t>Transaction Date</t>
        </is>
      </c>
      <c r="F1" s="20" t="inlineStr">
        <is>
          <t>Vendor</t>
        </is>
      </c>
      <c r="G1" s="20" t="inlineStr">
        <is>
          <t>Document Number</t>
        </is>
      </c>
      <c r="H1" s="20" t="inlineStr">
        <is>
          <t>Transaction Type</t>
        </is>
      </c>
      <c r="I1" s="20" t="inlineStr">
        <is>
          <t>Cost Description</t>
        </is>
      </c>
      <c r="J1" s="20" t="inlineStr">
        <is>
          <t>Amount</t>
        </is>
      </c>
      <c r="K1" s="20" t="inlineStr">
        <is>
          <t>Commitment Status</t>
        </is>
      </c>
      <c r="L1" s="20" t="inlineStr">
        <is>
          <t>Payment Status</t>
        </is>
      </c>
      <c r="M1" s="20" t="inlineStr">
        <is>
          <t>Funding Source</t>
        </is>
      </c>
      <c r="N1" s="20" t="inlineStr">
        <is>
          <t>Entered By</t>
        </is>
      </c>
      <c r="O1" s="20" t="inlineStr">
        <is>
          <t>Review Notes</t>
        </is>
      </c>
    </row>
    <row r="2" ht="30" customHeight="1">
      <c r="A2" s="33" t="inlineStr">
        <is>
          <t>TXN-260001</t>
        </is>
      </c>
      <c r="B2" s="33" t="inlineStr">
        <is>
          <t>CAP-26001</t>
        </is>
      </c>
      <c r="C2" s="41">
        <f>IFERROR(IF(B2="","",IFERROR(INDEX('CapEx Plan'!$B$2:$B$151,MATCH(B2,'CapEx Plan'!$A$2:$A$151,0)),"Project ID not found")),"")</f>
        <v/>
      </c>
      <c r="D2" s="41">
        <f>IFERROR(IF(B2="","",IFERROR(INDEX('CapEx Plan'!$C$2:$C$151,MATCH(B2,'CapEx Plan'!$A$2:$A$151,0)),"Project ID not found")),"")</f>
        <v/>
      </c>
      <c r="E2" s="35" t="n">
        <v>46059</v>
      </c>
      <c r="F2" s="33" t="inlineStr">
        <is>
          <t>Coastal Mechanical Supply</t>
        </is>
      </c>
      <c r="G2" s="33" t="inlineStr">
        <is>
          <t>INV-48217</t>
        </is>
      </c>
      <c r="H2" s="33" t="inlineStr">
        <is>
          <t>Actual</t>
        </is>
      </c>
      <c r="I2" s="34" t="inlineStr">
        <is>
          <t>Initial PTAC unit shipment</t>
        </is>
      </c>
      <c r="J2" s="36" t="n">
        <v>18000</v>
      </c>
      <c r="K2" s="33" t="inlineStr">
        <is>
          <t>Not Applicable</t>
        </is>
      </c>
      <c r="L2" s="33" t="inlineStr">
        <is>
          <t>Paid</t>
        </is>
      </c>
      <c r="M2" s="33" t="inlineStr">
        <is>
          <t>Replacement Reserve</t>
        </is>
      </c>
      <c r="N2" s="33" t="inlineStr">
        <is>
          <t>Capital Projects Accountant</t>
        </is>
      </c>
      <c r="O2" s="34" t="inlineStr">
        <is>
          <t>Matched to receiving documentation.</t>
        </is>
      </c>
    </row>
    <row r="3" ht="30" customHeight="1">
      <c r="A3" s="33" t="inlineStr">
        <is>
          <t>TXN-260002</t>
        </is>
      </c>
      <c r="B3" s="33" t="inlineStr">
        <is>
          <t>CAP-26002</t>
        </is>
      </c>
      <c r="C3" s="41">
        <f>IFERROR(IF(B3="","",IFERROR(INDEX('CapEx Plan'!$B$2:$B$151,MATCH(B3,'CapEx Plan'!$A$2:$A$151,0)),"Project ID not found")),"")</f>
        <v/>
      </c>
      <c r="D3" s="41">
        <f>IFERROR(IF(B3="","",IFERROR(INDEX('CapEx Plan'!$C$2:$C$151,MATCH(B3,'CapEx Plan'!$A$2:$A$151,0)),"Project ID not found")),"")</f>
        <v/>
      </c>
      <c r="E3" s="35" t="n">
        <v>46101</v>
      </c>
      <c r="F3" s="33" t="inlineStr">
        <is>
          <t>Atlantic Roofing Group</t>
        </is>
      </c>
      <c r="G3" s="33" t="inlineStr">
        <is>
          <t>PO-260184</t>
        </is>
      </c>
      <c r="H3" s="33" t="inlineStr">
        <is>
          <t>Commitment</t>
        </is>
      </c>
      <c r="I3" s="34" t="inlineStr">
        <is>
          <t>Roof replacement contract</t>
        </is>
      </c>
      <c r="J3" s="36" t="n">
        <v>172500</v>
      </c>
      <c r="K3" s="33" t="inlineStr">
        <is>
          <t>Open</t>
        </is>
      </c>
      <c r="L3" s="33" t="inlineStr">
        <is>
          <t>Not Invoiced</t>
        </is>
      </c>
      <c r="M3" s="33" t="inlineStr">
        <is>
          <t>Owner Contribution</t>
        </is>
      </c>
      <c r="N3" s="33" t="inlineStr">
        <is>
          <t>Director of Engineering</t>
        </is>
      </c>
      <c r="O3" s="34" t="inlineStr">
        <is>
          <t>Contract value excludes final closeout allowance.</t>
        </is>
      </c>
    </row>
    <row r="4" ht="30" customHeight="1">
      <c r="A4" s="33" t="inlineStr">
        <is>
          <t>TXN-260003</t>
        </is>
      </c>
      <c r="B4" s="33" t="inlineStr">
        <is>
          <t>CAP-26003</t>
        </is>
      </c>
      <c r="C4" s="41">
        <f>IFERROR(IF(B4="","",IFERROR(INDEX('CapEx Plan'!$B$2:$B$151,MATCH(B4,'CapEx Plan'!$A$2:$A$151,0)),"Project ID not found")),"")</f>
        <v/>
      </c>
      <c r="D4" s="41">
        <f>IFERROR(IF(B4="","",IFERROR(INDEX('CapEx Plan'!$C$2:$C$151,MATCH(B4,'CapEx Plan'!$A$2:$A$151,0)),"Project ID not found")),"")</f>
        <v/>
      </c>
      <c r="E4" s="35" t="n">
        <v>46063</v>
      </c>
      <c r="F4" s="33" t="inlineStr">
        <is>
          <t>Commercial Kitchen Systems</t>
        </is>
      </c>
      <c r="G4" s="33" t="inlineStr">
        <is>
          <t>INV-77104</t>
        </is>
      </c>
      <c r="H4" s="33" t="inlineStr">
        <is>
          <t>Actual</t>
        </is>
      </c>
      <c r="I4" s="34" t="inlineStr">
        <is>
          <t>Combi oven and installation</t>
        </is>
      </c>
      <c r="J4" s="36" t="n">
        <v>46500</v>
      </c>
      <c r="K4" s="33" t="inlineStr">
        <is>
          <t>Not Applicable</t>
        </is>
      </c>
      <c r="L4" s="33" t="inlineStr">
        <is>
          <t>Paid</t>
        </is>
      </c>
      <c r="M4" s="33" t="inlineStr">
        <is>
          <t>Operating Reserve</t>
        </is>
      </c>
      <c r="N4" s="33" t="inlineStr">
        <is>
          <t>Assistant Controller</t>
        </is>
      </c>
      <c r="O4" s="34" t="inlineStr">
        <is>
          <t>Installation and training included.</t>
        </is>
      </c>
    </row>
    <row r="5" ht="30" customHeight="1">
      <c r="A5" s="33" t="inlineStr">
        <is>
          <t>TXN-260004</t>
        </is>
      </c>
      <c r="B5" s="33" t="inlineStr">
        <is>
          <t>CAP-26004</t>
        </is>
      </c>
      <c r="C5" s="41">
        <f>IFERROR(IF(B5="","",IFERROR(INDEX('CapEx Plan'!$B$2:$B$151,MATCH(B5,'CapEx Plan'!$A$2:$A$151,0)),"Project ID not found")),"")</f>
        <v/>
      </c>
      <c r="D5" s="41">
        <f>IFERROR(IF(B5="","",IFERROR(INDEX('CapEx Plan'!$C$2:$C$151,MATCH(B5,'CapEx Plan'!$A$2:$A$151,0)),"Project ID not found")),"")</f>
        <v/>
      </c>
      <c r="E5" s="35" t="n">
        <v>46122</v>
      </c>
      <c r="F5" s="33" t="inlineStr">
        <is>
          <t>AquaFlow Services</t>
        </is>
      </c>
      <c r="G5" s="33" t="inlineStr">
        <is>
          <t>PO-260231</t>
        </is>
      </c>
      <c r="H5" s="33" t="inlineStr">
        <is>
          <t>Commitment</t>
        </is>
      </c>
      <c r="I5" s="34" t="inlineStr">
        <is>
          <t>Pool pump equipment and labor</t>
        </is>
      </c>
      <c r="J5" s="36" t="n">
        <v>28400</v>
      </c>
      <c r="K5" s="33" t="inlineStr">
        <is>
          <t>Open</t>
        </is>
      </c>
      <c r="L5" s="33" t="inlineStr">
        <is>
          <t>Not Invoiced</t>
        </is>
      </c>
      <c r="M5" s="33" t="inlineStr">
        <is>
          <t>Replacement Reserve</t>
        </is>
      </c>
      <c r="N5" s="33" t="inlineStr">
        <is>
          <t>Chief Engineer</t>
        </is>
      </c>
      <c r="O5" s="34" t="inlineStr">
        <is>
          <t>Final balancing billed separately.</t>
        </is>
      </c>
    </row>
    <row r="6" ht="30" customHeight="1">
      <c r="A6" s="33" t="inlineStr">
        <is>
          <t>TXN-260005</t>
        </is>
      </c>
      <c r="B6" s="33" t="inlineStr">
        <is>
          <t>CAP-26005</t>
        </is>
      </c>
      <c r="C6" s="41">
        <f>IFERROR(IF(B6="","",IFERROR(INDEX('CapEx Plan'!$B$2:$B$151,MATCH(B6,'CapEx Plan'!$A$2:$A$151,0)),"Project ID not found")),"")</f>
        <v/>
      </c>
      <c r="D6" s="41">
        <f>IFERROR(IF(B6="","",IFERROR(INDEX('CapEx Plan'!$C$2:$C$151,MATCH(B6,'CapEx Plan'!$A$2:$A$151,0)),"Project ID not found")),"")</f>
        <v/>
      </c>
      <c r="E6" s="35" t="n">
        <v>46073</v>
      </c>
      <c r="F6" s="33" t="inlineStr">
        <is>
          <t>Lodging Network Solutions</t>
        </is>
      </c>
      <c r="G6" s="33" t="inlineStr">
        <is>
          <t>INV-11382</t>
        </is>
      </c>
      <c r="H6" s="33" t="inlineStr">
        <is>
          <t>Actual</t>
        </is>
      </c>
      <c r="I6" s="34" t="inlineStr">
        <is>
          <t>Network design and site survey</t>
        </is>
      </c>
      <c r="J6" s="36" t="n">
        <v>15000</v>
      </c>
      <c r="K6" s="33" t="inlineStr">
        <is>
          <t>Not Applicable</t>
        </is>
      </c>
      <c r="L6" s="33" t="inlineStr">
        <is>
          <t>Paid</t>
        </is>
      </c>
      <c r="M6" s="33" t="inlineStr">
        <is>
          <t>Owner Contribution</t>
        </is>
      </c>
      <c r="N6" s="33" t="inlineStr">
        <is>
          <t>Information Technology Manager</t>
        </is>
      </c>
      <c r="O6" s="34" t="inlineStr">
        <is>
          <t>Approved design phase invoice.</t>
        </is>
      </c>
    </row>
    <row r="7" ht="30" customHeight="1">
      <c r="A7" s="33" t="inlineStr">
        <is>
          <t>TXN-260006</t>
        </is>
      </c>
      <c r="B7" s="33" t="inlineStr">
        <is>
          <t>CAP-26005</t>
        </is>
      </c>
      <c r="C7" s="41">
        <f>IFERROR(IF(B7="","",IFERROR(INDEX('CapEx Plan'!$B$2:$B$151,MATCH(B7,'CapEx Plan'!$A$2:$A$151,0)),"Project ID not found")),"")</f>
        <v/>
      </c>
      <c r="D7" s="41">
        <f>IFERROR(IF(B7="","",IFERROR(INDEX('CapEx Plan'!$C$2:$C$151,MATCH(B7,'CapEx Plan'!$A$2:$A$151,0)),"Project ID not found")),"")</f>
        <v/>
      </c>
      <c r="E7" s="35" t="n">
        <v>46083</v>
      </c>
      <c r="F7" s="33" t="inlineStr">
        <is>
          <t>Lodging Network Solutions</t>
        </is>
      </c>
      <c r="G7" s="33" t="inlineStr">
        <is>
          <t>PO-260209</t>
        </is>
      </c>
      <c r="H7" s="33" t="inlineStr">
        <is>
          <t>Commitment</t>
        </is>
      </c>
      <c r="I7" s="34" t="inlineStr">
        <is>
          <t>Access points and installation</t>
        </is>
      </c>
      <c r="J7" s="36" t="n">
        <v>72000</v>
      </c>
      <c r="K7" s="33" t="inlineStr">
        <is>
          <t>Open</t>
        </is>
      </c>
      <c r="L7" s="33" t="inlineStr">
        <is>
          <t>Invoice Received</t>
        </is>
      </c>
      <c r="M7" s="33" t="inlineStr">
        <is>
          <t>Owner Contribution</t>
        </is>
      </c>
      <c r="N7" s="33" t="inlineStr">
        <is>
          <t>Capital Projects Accountant</t>
        </is>
      </c>
      <c r="O7" s="34" t="inlineStr">
        <is>
          <t>Invoice under review against installation progress.</t>
        </is>
      </c>
    </row>
    <row r="8" ht="30" customHeight="1">
      <c r="A8" s="33" t="inlineStr">
        <is>
          <t>TXN-260007</t>
        </is>
      </c>
      <c r="B8" s="33" t="inlineStr">
        <is>
          <t>CAP-26007</t>
        </is>
      </c>
      <c r="C8" s="41">
        <f>IFERROR(IF(B8="","",IFERROR(INDEX('CapEx Plan'!$B$2:$B$151,MATCH(B8,'CapEx Plan'!$A$2:$A$151,0)),"Project ID not found")),"")</f>
        <v/>
      </c>
      <c r="D8" s="41">
        <f>IFERROR(IF(B8="","",IFERROR(INDEX('CapEx Plan'!$C$2:$C$151,MATCH(B8,'CapEx Plan'!$A$2:$A$151,0)),"Project ID not found")),"")</f>
        <v/>
      </c>
      <c r="E8" s="35" t="n">
        <v>46150</v>
      </c>
      <c r="F8" s="33" t="inlineStr">
        <is>
          <t>Metro Elevator Systems</t>
        </is>
      </c>
      <c r="G8" s="33" t="inlineStr">
        <is>
          <t>PO-260315</t>
        </is>
      </c>
      <c r="H8" s="33" t="inlineStr">
        <is>
          <t>Commitment</t>
        </is>
      </c>
      <c r="I8" s="34" t="inlineStr">
        <is>
          <t>Elevator controls modernization</t>
        </is>
      </c>
      <c r="J8" s="36" t="n">
        <v>235000</v>
      </c>
      <c r="K8" s="33" t="inlineStr">
        <is>
          <t>Open</t>
        </is>
      </c>
      <c r="L8" s="33" t="inlineStr">
        <is>
          <t>Not Invoiced</t>
        </is>
      </c>
      <c r="M8" s="33" t="inlineStr">
        <is>
          <t>Financing</t>
        </is>
      </c>
      <c r="N8" s="33" t="inlineStr">
        <is>
          <t>General Manager</t>
        </is>
      </c>
      <c r="O8" s="34" t="inlineStr">
        <is>
          <t>Shutdown schedule requires operating coordination.</t>
        </is>
      </c>
    </row>
    <row r="9" ht="30" customHeight="1">
      <c r="A9" s="33" t="inlineStr">
        <is>
          <t>TXN-260008</t>
        </is>
      </c>
      <c r="B9" s="33" t="inlineStr">
        <is>
          <t>CAP-26008</t>
        </is>
      </c>
      <c r="C9" s="41">
        <f>IFERROR(IF(B9="","",IFERROR(INDEX('CapEx Plan'!$B$2:$B$151,MATCH(B9,'CapEx Plan'!$A$2:$A$151,0)),"Project ID not found")),"")</f>
        <v/>
      </c>
      <c r="D9" s="41">
        <f>IFERROR(IF(B9="","",IFERROR(INDEX('CapEx Plan'!$C$2:$C$151,MATCH(B9,'CapEx Plan'!$A$2:$A$151,0)),"Project ID not found")),"")</f>
        <v/>
      </c>
      <c r="E9" s="35" t="n">
        <v>46057</v>
      </c>
      <c r="F9" s="33" t="inlineStr">
        <is>
          <t>Hospitality Laundry Equipment</t>
        </is>
      </c>
      <c r="G9" s="33" t="inlineStr">
        <is>
          <t>INV-88219</t>
        </is>
      </c>
      <c r="H9" s="33" t="inlineStr">
        <is>
          <t>Actual</t>
        </is>
      </c>
      <c r="I9" s="34" t="inlineStr">
        <is>
          <t>Two commercial washers and startup</t>
        </is>
      </c>
      <c r="J9" s="36" t="n">
        <v>64200</v>
      </c>
      <c r="K9" s="33" t="inlineStr">
        <is>
          <t>Not Applicable</t>
        </is>
      </c>
      <c r="L9" s="33" t="inlineStr">
        <is>
          <t>Paid</t>
        </is>
      </c>
      <c r="M9" s="33" t="inlineStr">
        <is>
          <t>Replacement Reserve</t>
        </is>
      </c>
      <c r="N9" s="33" t="inlineStr">
        <is>
          <t>Executive Housekeeper</t>
        </is>
      </c>
      <c r="O9" s="34" t="inlineStr">
        <is>
          <t>Equipment accepted after startup testing.</t>
        </is>
      </c>
    </row>
    <row r="10" ht="30" customHeight="1">
      <c r="A10" s="33" t="inlineStr">
        <is>
          <t>TXN-260009</t>
        </is>
      </c>
      <c r="B10" s="33" t="inlineStr">
        <is>
          <t>CAP-26009</t>
        </is>
      </c>
      <c r="C10" s="41">
        <f>IFERROR(IF(B10="","",IFERROR(INDEX('CapEx Plan'!$B$2:$B$151,MATCH(B10,'CapEx Plan'!$A$2:$A$151,0)),"Project ID not found")),"")</f>
        <v/>
      </c>
      <c r="D10" s="41">
        <f>IFERROR(IF(B10="","",IFERROR(INDEX('CapEx Plan'!$C$2:$C$151,MATCH(B10,'CapEx Plan'!$A$2:$A$151,0)),"Project ID not found")),"")</f>
        <v/>
      </c>
      <c r="E10" s="35" t="n">
        <v>46241</v>
      </c>
      <c r="F10" s="33" t="inlineStr">
        <is>
          <t>Lakeside Paving Company</t>
        </is>
      </c>
      <c r="G10" s="33" t="inlineStr">
        <is>
          <t>INV-26077</t>
        </is>
      </c>
      <c r="H10" s="33" t="inlineStr">
        <is>
          <t>Actual</t>
        </is>
      </c>
      <c r="I10" s="34" t="inlineStr">
        <is>
          <t>Mobilization and site preparation</t>
        </is>
      </c>
      <c r="J10" s="36" t="n">
        <v>20000</v>
      </c>
      <c r="K10" s="33" t="inlineStr">
        <is>
          <t>Not Applicable</t>
        </is>
      </c>
      <c r="L10" s="33" t="inlineStr">
        <is>
          <t>Invoice Received</t>
        </is>
      </c>
      <c r="M10" s="33" t="inlineStr">
        <is>
          <t>Operating Reserve</t>
        </is>
      </c>
      <c r="N10" s="33" t="inlineStr">
        <is>
          <t>Director of Operations</t>
        </is>
      </c>
      <c r="O10" s="34" t="inlineStr">
        <is>
          <t>Invoice pending field quantity review.</t>
        </is>
      </c>
    </row>
    <row r="11" ht="30" customHeight="1">
      <c r="A11" s="33" t="inlineStr">
        <is>
          <t>TXN-260010</t>
        </is>
      </c>
      <c r="B11" s="33" t="inlineStr">
        <is>
          <t>CAP-26010</t>
        </is>
      </c>
      <c r="C11" s="41">
        <f>IFERROR(IF(B11="","",IFERROR(INDEX('CapEx Plan'!$B$2:$B$151,MATCH(B11,'CapEx Plan'!$A$2:$A$151,0)),"Project ID not found")),"")</f>
        <v/>
      </c>
      <c r="D11" s="41">
        <f>IFERROR(IF(B11="","",IFERROR(INDEX('CapEx Plan'!$C$2:$C$151,MATCH(B11,'CapEx Plan'!$A$2:$A$151,0)),"Project ID not found")),"")</f>
        <v/>
      </c>
      <c r="E11" s="35" t="n">
        <v>46129</v>
      </c>
      <c r="F11" s="33" t="inlineStr">
        <is>
          <t>Sentinel Fire Systems</t>
        </is>
      </c>
      <c r="G11" s="33" t="inlineStr">
        <is>
          <t>PO-260271</t>
        </is>
      </c>
      <c r="H11" s="33" t="inlineStr">
        <is>
          <t>Commitment</t>
        </is>
      </c>
      <c r="I11" s="34" t="inlineStr">
        <is>
          <t>Fire alarm panel replacement</t>
        </is>
      </c>
      <c r="J11" s="36" t="n">
        <v>79500</v>
      </c>
      <c r="K11" s="33" t="inlineStr">
        <is>
          <t>Open</t>
        </is>
      </c>
      <c r="L11" s="33" t="inlineStr">
        <is>
          <t>Not Invoiced</t>
        </is>
      </c>
      <c r="M11" s="33" t="inlineStr">
        <is>
          <t>Owner Contribution</t>
        </is>
      </c>
      <c r="N11" s="33" t="inlineStr">
        <is>
          <t>Director of Engineering</t>
        </is>
      </c>
      <c r="O11" s="34" t="inlineStr">
        <is>
          <t>Testing and documentation included in contract.</t>
        </is>
      </c>
    </row>
    <row r="12" ht="30" customHeight="1">
      <c r="A12" s="42" t="n"/>
      <c r="B12" s="42" t="n"/>
      <c r="C12" s="41">
        <f>IFERROR(IF(B12="","",IFERROR(INDEX('CapEx Plan'!$B$2:$B$151,MATCH(B12,'CapEx Plan'!$A$2:$A$151,0)),"Project ID not found")),"")</f>
        <v/>
      </c>
      <c r="D12" s="41">
        <f>IFERROR(IF(B12="","",IFERROR(INDEX('CapEx Plan'!$C$2:$C$151,MATCH(B12,'CapEx Plan'!$A$2:$A$151,0)),"Project ID not found")),"")</f>
        <v/>
      </c>
      <c r="E12" s="44" t="n"/>
      <c r="F12" s="42" t="n"/>
      <c r="G12" s="42" t="n"/>
      <c r="H12" s="42" t="n"/>
      <c r="I12" s="43" t="n"/>
      <c r="J12" s="45" t="n"/>
      <c r="K12" s="42" t="n"/>
      <c r="L12" s="42" t="n"/>
      <c r="M12" s="42" t="n"/>
      <c r="N12" s="42" t="n"/>
      <c r="O12" s="43" t="n"/>
    </row>
    <row r="13" ht="30" customHeight="1">
      <c r="A13" s="47" t="n"/>
      <c r="B13" s="47" t="n"/>
      <c r="C13" s="41">
        <f>IFERROR(IF(B13="","",IFERROR(INDEX('CapEx Plan'!$B$2:$B$151,MATCH(B13,'CapEx Plan'!$A$2:$A$151,0)),"Project ID not found")),"")</f>
        <v/>
      </c>
      <c r="D13" s="41">
        <f>IFERROR(IF(B13="","",IFERROR(INDEX('CapEx Plan'!$C$2:$C$151,MATCH(B13,'CapEx Plan'!$A$2:$A$151,0)),"Project ID not found")),"")</f>
        <v/>
      </c>
      <c r="E13" s="49" t="n"/>
      <c r="F13" s="47" t="n"/>
      <c r="G13" s="47" t="n"/>
      <c r="H13" s="47" t="n"/>
      <c r="I13" s="48" t="n"/>
      <c r="J13" s="50" t="n"/>
      <c r="K13" s="47" t="n"/>
      <c r="L13" s="47" t="n"/>
      <c r="M13" s="47" t="n"/>
      <c r="N13" s="47" t="n"/>
      <c r="O13" s="48" t="n"/>
    </row>
    <row r="14" ht="30" customHeight="1">
      <c r="A14" s="42" t="n"/>
      <c r="B14" s="42" t="n"/>
      <c r="C14" s="41">
        <f>IFERROR(IF(B14="","",IFERROR(INDEX('CapEx Plan'!$B$2:$B$151,MATCH(B14,'CapEx Plan'!$A$2:$A$151,0)),"Project ID not found")),"")</f>
        <v/>
      </c>
      <c r="D14" s="41">
        <f>IFERROR(IF(B14="","",IFERROR(INDEX('CapEx Plan'!$C$2:$C$151,MATCH(B14,'CapEx Plan'!$A$2:$A$151,0)),"Project ID not found")),"")</f>
        <v/>
      </c>
      <c r="E14" s="44" t="n"/>
      <c r="F14" s="42" t="n"/>
      <c r="G14" s="42" t="n"/>
      <c r="H14" s="42" t="n"/>
      <c r="I14" s="43" t="n"/>
      <c r="J14" s="45" t="n"/>
      <c r="K14" s="42" t="n"/>
      <c r="L14" s="42" t="n"/>
      <c r="M14" s="42" t="n"/>
      <c r="N14" s="42" t="n"/>
      <c r="O14" s="43" t="n"/>
    </row>
    <row r="15" ht="30" customHeight="1">
      <c r="A15" s="47" t="n"/>
      <c r="B15" s="47" t="n"/>
      <c r="C15" s="41">
        <f>IFERROR(IF(B15="","",IFERROR(INDEX('CapEx Plan'!$B$2:$B$151,MATCH(B15,'CapEx Plan'!$A$2:$A$151,0)),"Project ID not found")),"")</f>
        <v/>
      </c>
      <c r="D15" s="41">
        <f>IFERROR(IF(B15="","",IFERROR(INDEX('CapEx Plan'!$C$2:$C$151,MATCH(B15,'CapEx Plan'!$A$2:$A$151,0)),"Project ID not found")),"")</f>
        <v/>
      </c>
      <c r="E15" s="49" t="n"/>
      <c r="F15" s="47" t="n"/>
      <c r="G15" s="47" t="n"/>
      <c r="H15" s="47" t="n"/>
      <c r="I15" s="48" t="n"/>
      <c r="J15" s="50" t="n"/>
      <c r="K15" s="47" t="n"/>
      <c r="L15" s="47" t="n"/>
      <c r="M15" s="47" t="n"/>
      <c r="N15" s="47" t="n"/>
      <c r="O15" s="48" t="n"/>
    </row>
    <row r="16" ht="30" customHeight="1">
      <c r="A16" s="42" t="n"/>
      <c r="B16" s="42" t="n"/>
      <c r="C16" s="41">
        <f>IFERROR(IF(B16="","",IFERROR(INDEX('CapEx Plan'!$B$2:$B$151,MATCH(B16,'CapEx Plan'!$A$2:$A$151,0)),"Project ID not found")),"")</f>
        <v/>
      </c>
      <c r="D16" s="41">
        <f>IFERROR(IF(B16="","",IFERROR(INDEX('CapEx Plan'!$C$2:$C$151,MATCH(B16,'CapEx Plan'!$A$2:$A$151,0)),"Project ID not found")),"")</f>
        <v/>
      </c>
      <c r="E16" s="44" t="n"/>
      <c r="F16" s="42" t="n"/>
      <c r="G16" s="42" t="n"/>
      <c r="H16" s="42" t="n"/>
      <c r="I16" s="43" t="n"/>
      <c r="J16" s="45" t="n"/>
      <c r="K16" s="42" t="n"/>
      <c r="L16" s="42" t="n"/>
      <c r="M16" s="42" t="n"/>
      <c r="N16" s="42" t="n"/>
      <c r="O16" s="43" t="n"/>
    </row>
    <row r="17" ht="30" customHeight="1">
      <c r="A17" s="47" t="n"/>
      <c r="B17" s="47" t="n"/>
      <c r="C17" s="41">
        <f>IFERROR(IF(B17="","",IFERROR(INDEX('CapEx Plan'!$B$2:$B$151,MATCH(B17,'CapEx Plan'!$A$2:$A$151,0)),"Project ID not found")),"")</f>
        <v/>
      </c>
      <c r="D17" s="41">
        <f>IFERROR(IF(B17="","",IFERROR(INDEX('CapEx Plan'!$C$2:$C$151,MATCH(B17,'CapEx Plan'!$A$2:$A$151,0)),"Project ID not found")),"")</f>
        <v/>
      </c>
      <c r="E17" s="49" t="n"/>
      <c r="F17" s="47" t="n"/>
      <c r="G17" s="47" t="n"/>
      <c r="H17" s="47" t="n"/>
      <c r="I17" s="48" t="n"/>
      <c r="J17" s="50" t="n"/>
      <c r="K17" s="47" t="n"/>
      <c r="L17" s="47" t="n"/>
      <c r="M17" s="47" t="n"/>
      <c r="N17" s="47" t="n"/>
      <c r="O17" s="48" t="n"/>
    </row>
    <row r="18" ht="30" customHeight="1">
      <c r="A18" s="42" t="n"/>
      <c r="B18" s="42" t="n"/>
      <c r="C18" s="41">
        <f>IFERROR(IF(B18="","",IFERROR(INDEX('CapEx Plan'!$B$2:$B$151,MATCH(B18,'CapEx Plan'!$A$2:$A$151,0)),"Project ID not found")),"")</f>
        <v/>
      </c>
      <c r="D18" s="41">
        <f>IFERROR(IF(B18="","",IFERROR(INDEX('CapEx Plan'!$C$2:$C$151,MATCH(B18,'CapEx Plan'!$A$2:$A$151,0)),"Project ID not found")),"")</f>
        <v/>
      </c>
      <c r="E18" s="44" t="n"/>
      <c r="F18" s="42" t="n"/>
      <c r="G18" s="42" t="n"/>
      <c r="H18" s="42" t="n"/>
      <c r="I18" s="43" t="n"/>
      <c r="J18" s="45" t="n"/>
      <c r="K18" s="42" t="n"/>
      <c r="L18" s="42" t="n"/>
      <c r="M18" s="42" t="n"/>
      <c r="N18" s="42" t="n"/>
      <c r="O18" s="43" t="n"/>
    </row>
    <row r="19" ht="30" customHeight="1">
      <c r="A19" s="47" t="n"/>
      <c r="B19" s="47" t="n"/>
      <c r="C19" s="41">
        <f>IFERROR(IF(B19="","",IFERROR(INDEX('CapEx Plan'!$B$2:$B$151,MATCH(B19,'CapEx Plan'!$A$2:$A$151,0)),"Project ID not found")),"")</f>
        <v/>
      </c>
      <c r="D19" s="41">
        <f>IFERROR(IF(B19="","",IFERROR(INDEX('CapEx Plan'!$C$2:$C$151,MATCH(B19,'CapEx Plan'!$A$2:$A$151,0)),"Project ID not found")),"")</f>
        <v/>
      </c>
      <c r="E19" s="49" t="n"/>
      <c r="F19" s="47" t="n"/>
      <c r="G19" s="47" t="n"/>
      <c r="H19" s="47" t="n"/>
      <c r="I19" s="48" t="n"/>
      <c r="J19" s="50" t="n"/>
      <c r="K19" s="47" t="n"/>
      <c r="L19" s="47" t="n"/>
      <c r="M19" s="47" t="n"/>
      <c r="N19" s="47" t="n"/>
      <c r="O19" s="48" t="n"/>
    </row>
    <row r="20" ht="30" customHeight="1">
      <c r="A20" s="42" t="n"/>
      <c r="B20" s="42" t="n"/>
      <c r="C20" s="41">
        <f>IFERROR(IF(B20="","",IFERROR(INDEX('CapEx Plan'!$B$2:$B$151,MATCH(B20,'CapEx Plan'!$A$2:$A$151,0)),"Project ID not found")),"")</f>
        <v/>
      </c>
      <c r="D20" s="41">
        <f>IFERROR(IF(B20="","",IFERROR(INDEX('CapEx Plan'!$C$2:$C$151,MATCH(B20,'CapEx Plan'!$A$2:$A$151,0)),"Project ID not found")),"")</f>
        <v/>
      </c>
      <c r="E20" s="44" t="n"/>
      <c r="F20" s="42" t="n"/>
      <c r="G20" s="42" t="n"/>
      <c r="H20" s="42" t="n"/>
      <c r="I20" s="43" t="n"/>
      <c r="J20" s="45" t="n"/>
      <c r="K20" s="42" t="n"/>
      <c r="L20" s="42" t="n"/>
      <c r="M20" s="42" t="n"/>
      <c r="N20" s="42" t="n"/>
      <c r="O20" s="43" t="n"/>
    </row>
    <row r="21" ht="30" customHeight="1">
      <c r="A21" s="47" t="n"/>
      <c r="B21" s="47" t="n"/>
      <c r="C21" s="41">
        <f>IFERROR(IF(B21="","",IFERROR(INDEX('CapEx Plan'!$B$2:$B$151,MATCH(B21,'CapEx Plan'!$A$2:$A$151,0)),"Project ID not found")),"")</f>
        <v/>
      </c>
      <c r="D21" s="41">
        <f>IFERROR(IF(B21="","",IFERROR(INDEX('CapEx Plan'!$C$2:$C$151,MATCH(B21,'CapEx Plan'!$A$2:$A$151,0)),"Project ID not found")),"")</f>
        <v/>
      </c>
      <c r="E21" s="49" t="n"/>
      <c r="F21" s="47" t="n"/>
      <c r="G21" s="47" t="n"/>
      <c r="H21" s="47" t="n"/>
      <c r="I21" s="48" t="n"/>
      <c r="J21" s="50" t="n"/>
      <c r="K21" s="47" t="n"/>
      <c r="L21" s="47" t="n"/>
      <c r="M21" s="47" t="n"/>
      <c r="N21" s="47" t="n"/>
      <c r="O21" s="48" t="n"/>
    </row>
    <row r="22" ht="30" customHeight="1">
      <c r="A22" s="42" t="n"/>
      <c r="B22" s="42" t="n"/>
      <c r="C22" s="41">
        <f>IFERROR(IF(B22="","",IFERROR(INDEX('CapEx Plan'!$B$2:$B$151,MATCH(B22,'CapEx Plan'!$A$2:$A$151,0)),"Project ID not found")),"")</f>
        <v/>
      </c>
      <c r="D22" s="41">
        <f>IFERROR(IF(B22="","",IFERROR(INDEX('CapEx Plan'!$C$2:$C$151,MATCH(B22,'CapEx Plan'!$A$2:$A$151,0)),"Project ID not found")),"")</f>
        <v/>
      </c>
      <c r="E22" s="44" t="n"/>
      <c r="F22" s="42" t="n"/>
      <c r="G22" s="42" t="n"/>
      <c r="H22" s="42" t="n"/>
      <c r="I22" s="43" t="n"/>
      <c r="J22" s="45" t="n"/>
      <c r="K22" s="42" t="n"/>
      <c r="L22" s="42" t="n"/>
      <c r="M22" s="42" t="n"/>
      <c r="N22" s="42" t="n"/>
      <c r="O22" s="43" t="n"/>
    </row>
    <row r="23" ht="30" customHeight="1">
      <c r="A23" s="47" t="n"/>
      <c r="B23" s="47" t="n"/>
      <c r="C23" s="41">
        <f>IFERROR(IF(B23="","",IFERROR(INDEX('CapEx Plan'!$B$2:$B$151,MATCH(B23,'CapEx Plan'!$A$2:$A$151,0)),"Project ID not found")),"")</f>
        <v/>
      </c>
      <c r="D23" s="41">
        <f>IFERROR(IF(B23="","",IFERROR(INDEX('CapEx Plan'!$C$2:$C$151,MATCH(B23,'CapEx Plan'!$A$2:$A$151,0)),"Project ID not found")),"")</f>
        <v/>
      </c>
      <c r="E23" s="49" t="n"/>
      <c r="F23" s="47" t="n"/>
      <c r="G23" s="47" t="n"/>
      <c r="H23" s="47" t="n"/>
      <c r="I23" s="48" t="n"/>
      <c r="J23" s="50" t="n"/>
      <c r="K23" s="47" t="n"/>
      <c r="L23" s="47" t="n"/>
      <c r="M23" s="47" t="n"/>
      <c r="N23" s="47" t="n"/>
      <c r="O23" s="48" t="n"/>
    </row>
    <row r="24" ht="30" customHeight="1">
      <c r="A24" s="42" t="n"/>
      <c r="B24" s="42" t="n"/>
      <c r="C24" s="41">
        <f>IFERROR(IF(B24="","",IFERROR(INDEX('CapEx Plan'!$B$2:$B$151,MATCH(B24,'CapEx Plan'!$A$2:$A$151,0)),"Project ID not found")),"")</f>
        <v/>
      </c>
      <c r="D24" s="41">
        <f>IFERROR(IF(B24="","",IFERROR(INDEX('CapEx Plan'!$C$2:$C$151,MATCH(B24,'CapEx Plan'!$A$2:$A$151,0)),"Project ID not found")),"")</f>
        <v/>
      </c>
      <c r="E24" s="44" t="n"/>
      <c r="F24" s="42" t="n"/>
      <c r="G24" s="42" t="n"/>
      <c r="H24" s="42" t="n"/>
      <c r="I24" s="43" t="n"/>
      <c r="J24" s="45" t="n"/>
      <c r="K24" s="42" t="n"/>
      <c r="L24" s="42" t="n"/>
      <c r="M24" s="42" t="n"/>
      <c r="N24" s="42" t="n"/>
      <c r="O24" s="43" t="n"/>
    </row>
    <row r="25" ht="30" customHeight="1">
      <c r="A25" s="47" t="n"/>
      <c r="B25" s="47" t="n"/>
      <c r="C25" s="41">
        <f>IFERROR(IF(B25="","",IFERROR(INDEX('CapEx Plan'!$B$2:$B$151,MATCH(B25,'CapEx Plan'!$A$2:$A$151,0)),"Project ID not found")),"")</f>
        <v/>
      </c>
      <c r="D25" s="41">
        <f>IFERROR(IF(B25="","",IFERROR(INDEX('CapEx Plan'!$C$2:$C$151,MATCH(B25,'CapEx Plan'!$A$2:$A$151,0)),"Project ID not found")),"")</f>
        <v/>
      </c>
      <c r="E25" s="49" t="n"/>
      <c r="F25" s="47" t="n"/>
      <c r="G25" s="47" t="n"/>
      <c r="H25" s="47" t="n"/>
      <c r="I25" s="48" t="n"/>
      <c r="J25" s="50" t="n"/>
      <c r="K25" s="47" t="n"/>
      <c r="L25" s="47" t="n"/>
      <c r="M25" s="47" t="n"/>
      <c r="N25" s="47" t="n"/>
      <c r="O25" s="48" t="n"/>
    </row>
    <row r="26" ht="30" customHeight="1">
      <c r="A26" s="42" t="n"/>
      <c r="B26" s="42" t="n"/>
      <c r="C26" s="41">
        <f>IFERROR(IF(B26="","",IFERROR(INDEX('CapEx Plan'!$B$2:$B$151,MATCH(B26,'CapEx Plan'!$A$2:$A$151,0)),"Project ID not found")),"")</f>
        <v/>
      </c>
      <c r="D26" s="41">
        <f>IFERROR(IF(B26="","",IFERROR(INDEX('CapEx Plan'!$C$2:$C$151,MATCH(B26,'CapEx Plan'!$A$2:$A$151,0)),"Project ID not found")),"")</f>
        <v/>
      </c>
      <c r="E26" s="44" t="n"/>
      <c r="F26" s="42" t="n"/>
      <c r="G26" s="42" t="n"/>
      <c r="H26" s="42" t="n"/>
      <c r="I26" s="43" t="n"/>
      <c r="J26" s="45" t="n"/>
      <c r="K26" s="42" t="n"/>
      <c r="L26" s="42" t="n"/>
      <c r="M26" s="42" t="n"/>
      <c r="N26" s="42" t="n"/>
      <c r="O26" s="43" t="n"/>
    </row>
    <row r="27" ht="30" customHeight="1">
      <c r="A27" s="47" t="n"/>
      <c r="B27" s="47" t="n"/>
      <c r="C27" s="41">
        <f>IFERROR(IF(B27="","",IFERROR(INDEX('CapEx Plan'!$B$2:$B$151,MATCH(B27,'CapEx Plan'!$A$2:$A$151,0)),"Project ID not found")),"")</f>
        <v/>
      </c>
      <c r="D27" s="41">
        <f>IFERROR(IF(B27="","",IFERROR(INDEX('CapEx Plan'!$C$2:$C$151,MATCH(B27,'CapEx Plan'!$A$2:$A$151,0)),"Project ID not found")),"")</f>
        <v/>
      </c>
      <c r="E27" s="49" t="n"/>
      <c r="F27" s="47" t="n"/>
      <c r="G27" s="47" t="n"/>
      <c r="H27" s="47" t="n"/>
      <c r="I27" s="48" t="n"/>
      <c r="J27" s="50" t="n"/>
      <c r="K27" s="47" t="n"/>
      <c r="L27" s="47" t="n"/>
      <c r="M27" s="47" t="n"/>
      <c r="N27" s="47" t="n"/>
      <c r="O27" s="48" t="n"/>
    </row>
    <row r="28" ht="30" customHeight="1">
      <c r="A28" s="42" t="n"/>
      <c r="B28" s="42" t="n"/>
      <c r="C28" s="41">
        <f>IFERROR(IF(B28="","",IFERROR(INDEX('CapEx Plan'!$B$2:$B$151,MATCH(B28,'CapEx Plan'!$A$2:$A$151,0)),"Project ID not found")),"")</f>
        <v/>
      </c>
      <c r="D28" s="41">
        <f>IFERROR(IF(B28="","",IFERROR(INDEX('CapEx Plan'!$C$2:$C$151,MATCH(B28,'CapEx Plan'!$A$2:$A$151,0)),"Project ID not found")),"")</f>
        <v/>
      </c>
      <c r="E28" s="44" t="n"/>
      <c r="F28" s="42" t="n"/>
      <c r="G28" s="42" t="n"/>
      <c r="H28" s="42" t="n"/>
      <c r="I28" s="43" t="n"/>
      <c r="J28" s="45" t="n"/>
      <c r="K28" s="42" t="n"/>
      <c r="L28" s="42" t="n"/>
      <c r="M28" s="42" t="n"/>
      <c r="N28" s="42" t="n"/>
      <c r="O28" s="43" t="n"/>
    </row>
    <row r="29" ht="30" customHeight="1">
      <c r="A29" s="47" t="n"/>
      <c r="B29" s="47" t="n"/>
      <c r="C29" s="41">
        <f>IFERROR(IF(B29="","",IFERROR(INDEX('CapEx Plan'!$B$2:$B$151,MATCH(B29,'CapEx Plan'!$A$2:$A$151,0)),"Project ID not found")),"")</f>
        <v/>
      </c>
      <c r="D29" s="41">
        <f>IFERROR(IF(B29="","",IFERROR(INDEX('CapEx Plan'!$C$2:$C$151,MATCH(B29,'CapEx Plan'!$A$2:$A$151,0)),"Project ID not found")),"")</f>
        <v/>
      </c>
      <c r="E29" s="49" t="n"/>
      <c r="F29" s="47" t="n"/>
      <c r="G29" s="47" t="n"/>
      <c r="H29" s="47" t="n"/>
      <c r="I29" s="48" t="n"/>
      <c r="J29" s="50" t="n"/>
      <c r="K29" s="47" t="n"/>
      <c r="L29" s="47" t="n"/>
      <c r="M29" s="47" t="n"/>
      <c r="N29" s="47" t="n"/>
      <c r="O29" s="48" t="n"/>
    </row>
    <row r="30" ht="30" customHeight="1">
      <c r="A30" s="42" t="n"/>
      <c r="B30" s="42" t="n"/>
      <c r="C30" s="41">
        <f>IFERROR(IF(B30="","",IFERROR(INDEX('CapEx Plan'!$B$2:$B$151,MATCH(B30,'CapEx Plan'!$A$2:$A$151,0)),"Project ID not found")),"")</f>
        <v/>
      </c>
      <c r="D30" s="41">
        <f>IFERROR(IF(B30="","",IFERROR(INDEX('CapEx Plan'!$C$2:$C$151,MATCH(B30,'CapEx Plan'!$A$2:$A$151,0)),"Project ID not found")),"")</f>
        <v/>
      </c>
      <c r="E30" s="44" t="n"/>
      <c r="F30" s="42" t="n"/>
      <c r="G30" s="42" t="n"/>
      <c r="H30" s="42" t="n"/>
      <c r="I30" s="43" t="n"/>
      <c r="J30" s="45" t="n"/>
      <c r="K30" s="42" t="n"/>
      <c r="L30" s="42" t="n"/>
      <c r="M30" s="42" t="n"/>
      <c r="N30" s="42" t="n"/>
      <c r="O30" s="43" t="n"/>
    </row>
    <row r="31" ht="30" customHeight="1">
      <c r="A31" s="47" t="n"/>
      <c r="B31" s="47" t="n"/>
      <c r="C31" s="41">
        <f>IFERROR(IF(B31="","",IFERROR(INDEX('CapEx Plan'!$B$2:$B$151,MATCH(B31,'CapEx Plan'!$A$2:$A$151,0)),"Project ID not found")),"")</f>
        <v/>
      </c>
      <c r="D31" s="41">
        <f>IFERROR(IF(B31="","",IFERROR(INDEX('CapEx Plan'!$C$2:$C$151,MATCH(B31,'CapEx Plan'!$A$2:$A$151,0)),"Project ID not found")),"")</f>
        <v/>
      </c>
      <c r="E31" s="49" t="n"/>
      <c r="F31" s="47" t="n"/>
      <c r="G31" s="47" t="n"/>
      <c r="H31" s="47" t="n"/>
      <c r="I31" s="48" t="n"/>
      <c r="J31" s="50" t="n"/>
      <c r="K31" s="47" t="n"/>
      <c r="L31" s="47" t="n"/>
      <c r="M31" s="47" t="n"/>
      <c r="N31" s="47" t="n"/>
      <c r="O31" s="48" t="n"/>
    </row>
    <row r="32" ht="30" customHeight="1">
      <c r="A32" s="42" t="n"/>
      <c r="B32" s="42" t="n"/>
      <c r="C32" s="41">
        <f>IFERROR(IF(B32="","",IFERROR(INDEX('CapEx Plan'!$B$2:$B$151,MATCH(B32,'CapEx Plan'!$A$2:$A$151,0)),"Project ID not found")),"")</f>
        <v/>
      </c>
      <c r="D32" s="41">
        <f>IFERROR(IF(B32="","",IFERROR(INDEX('CapEx Plan'!$C$2:$C$151,MATCH(B32,'CapEx Plan'!$A$2:$A$151,0)),"Project ID not found")),"")</f>
        <v/>
      </c>
      <c r="E32" s="44" t="n"/>
      <c r="F32" s="42" t="n"/>
      <c r="G32" s="42" t="n"/>
      <c r="H32" s="42" t="n"/>
      <c r="I32" s="43" t="n"/>
      <c r="J32" s="45" t="n"/>
      <c r="K32" s="42" t="n"/>
      <c r="L32" s="42" t="n"/>
      <c r="M32" s="42" t="n"/>
      <c r="N32" s="42" t="n"/>
      <c r="O32" s="43" t="n"/>
    </row>
    <row r="33" ht="30" customHeight="1">
      <c r="A33" s="47" t="n"/>
      <c r="B33" s="47" t="n"/>
      <c r="C33" s="41">
        <f>IFERROR(IF(B33="","",IFERROR(INDEX('CapEx Plan'!$B$2:$B$151,MATCH(B33,'CapEx Plan'!$A$2:$A$151,0)),"Project ID not found")),"")</f>
        <v/>
      </c>
      <c r="D33" s="41">
        <f>IFERROR(IF(B33="","",IFERROR(INDEX('CapEx Plan'!$C$2:$C$151,MATCH(B33,'CapEx Plan'!$A$2:$A$151,0)),"Project ID not found")),"")</f>
        <v/>
      </c>
      <c r="E33" s="49" t="n"/>
      <c r="F33" s="47" t="n"/>
      <c r="G33" s="47" t="n"/>
      <c r="H33" s="47" t="n"/>
      <c r="I33" s="48" t="n"/>
      <c r="J33" s="50" t="n"/>
      <c r="K33" s="47" t="n"/>
      <c r="L33" s="47" t="n"/>
      <c r="M33" s="47" t="n"/>
      <c r="N33" s="47" t="n"/>
      <c r="O33" s="48" t="n"/>
    </row>
    <row r="34" ht="30" customHeight="1">
      <c r="A34" s="42" t="n"/>
      <c r="B34" s="42" t="n"/>
      <c r="C34" s="41">
        <f>IFERROR(IF(B34="","",IFERROR(INDEX('CapEx Plan'!$B$2:$B$151,MATCH(B34,'CapEx Plan'!$A$2:$A$151,0)),"Project ID not found")),"")</f>
        <v/>
      </c>
      <c r="D34" s="41">
        <f>IFERROR(IF(B34="","",IFERROR(INDEX('CapEx Plan'!$C$2:$C$151,MATCH(B34,'CapEx Plan'!$A$2:$A$151,0)),"Project ID not found")),"")</f>
        <v/>
      </c>
      <c r="E34" s="44" t="n"/>
      <c r="F34" s="42" t="n"/>
      <c r="G34" s="42" t="n"/>
      <c r="H34" s="42" t="n"/>
      <c r="I34" s="43" t="n"/>
      <c r="J34" s="45" t="n"/>
      <c r="K34" s="42" t="n"/>
      <c r="L34" s="42" t="n"/>
      <c r="M34" s="42" t="n"/>
      <c r="N34" s="42" t="n"/>
      <c r="O34" s="43" t="n"/>
    </row>
    <row r="35" ht="30" customHeight="1">
      <c r="A35" s="47" t="n"/>
      <c r="B35" s="47" t="n"/>
      <c r="C35" s="41">
        <f>IFERROR(IF(B35="","",IFERROR(INDEX('CapEx Plan'!$B$2:$B$151,MATCH(B35,'CapEx Plan'!$A$2:$A$151,0)),"Project ID not found")),"")</f>
        <v/>
      </c>
      <c r="D35" s="41">
        <f>IFERROR(IF(B35="","",IFERROR(INDEX('CapEx Plan'!$C$2:$C$151,MATCH(B35,'CapEx Plan'!$A$2:$A$151,0)),"Project ID not found")),"")</f>
        <v/>
      </c>
      <c r="E35" s="49" t="n"/>
      <c r="F35" s="47" t="n"/>
      <c r="G35" s="47" t="n"/>
      <c r="H35" s="47" t="n"/>
      <c r="I35" s="48" t="n"/>
      <c r="J35" s="50" t="n"/>
      <c r="K35" s="47" t="n"/>
      <c r="L35" s="47" t="n"/>
      <c r="M35" s="47" t="n"/>
      <c r="N35" s="47" t="n"/>
      <c r="O35" s="48" t="n"/>
    </row>
    <row r="36" ht="30" customHeight="1">
      <c r="A36" s="42" t="n"/>
      <c r="B36" s="42" t="n"/>
      <c r="C36" s="41">
        <f>IFERROR(IF(B36="","",IFERROR(INDEX('CapEx Plan'!$B$2:$B$151,MATCH(B36,'CapEx Plan'!$A$2:$A$151,0)),"Project ID not found")),"")</f>
        <v/>
      </c>
      <c r="D36" s="41">
        <f>IFERROR(IF(B36="","",IFERROR(INDEX('CapEx Plan'!$C$2:$C$151,MATCH(B36,'CapEx Plan'!$A$2:$A$151,0)),"Project ID not found")),"")</f>
        <v/>
      </c>
      <c r="E36" s="44" t="n"/>
      <c r="F36" s="42" t="n"/>
      <c r="G36" s="42" t="n"/>
      <c r="H36" s="42" t="n"/>
      <c r="I36" s="43" t="n"/>
      <c r="J36" s="45" t="n"/>
      <c r="K36" s="42" t="n"/>
      <c r="L36" s="42" t="n"/>
      <c r="M36" s="42" t="n"/>
      <c r="N36" s="42" t="n"/>
      <c r="O36" s="43" t="n"/>
    </row>
    <row r="37" ht="30" customHeight="1">
      <c r="A37" s="47" t="n"/>
      <c r="B37" s="47" t="n"/>
      <c r="C37" s="41">
        <f>IFERROR(IF(B37="","",IFERROR(INDEX('CapEx Plan'!$B$2:$B$151,MATCH(B37,'CapEx Plan'!$A$2:$A$151,0)),"Project ID not found")),"")</f>
        <v/>
      </c>
      <c r="D37" s="41">
        <f>IFERROR(IF(B37="","",IFERROR(INDEX('CapEx Plan'!$C$2:$C$151,MATCH(B37,'CapEx Plan'!$A$2:$A$151,0)),"Project ID not found")),"")</f>
        <v/>
      </c>
      <c r="E37" s="49" t="n"/>
      <c r="F37" s="47" t="n"/>
      <c r="G37" s="47" t="n"/>
      <c r="H37" s="47" t="n"/>
      <c r="I37" s="48" t="n"/>
      <c r="J37" s="50" t="n"/>
      <c r="K37" s="47" t="n"/>
      <c r="L37" s="47" t="n"/>
      <c r="M37" s="47" t="n"/>
      <c r="N37" s="47" t="n"/>
      <c r="O37" s="48" t="n"/>
    </row>
    <row r="38" ht="30" customHeight="1">
      <c r="A38" s="42" t="n"/>
      <c r="B38" s="42" t="n"/>
      <c r="C38" s="41">
        <f>IFERROR(IF(B38="","",IFERROR(INDEX('CapEx Plan'!$B$2:$B$151,MATCH(B38,'CapEx Plan'!$A$2:$A$151,0)),"Project ID not found")),"")</f>
        <v/>
      </c>
      <c r="D38" s="41">
        <f>IFERROR(IF(B38="","",IFERROR(INDEX('CapEx Plan'!$C$2:$C$151,MATCH(B38,'CapEx Plan'!$A$2:$A$151,0)),"Project ID not found")),"")</f>
        <v/>
      </c>
      <c r="E38" s="44" t="n"/>
      <c r="F38" s="42" t="n"/>
      <c r="G38" s="42" t="n"/>
      <c r="H38" s="42" t="n"/>
      <c r="I38" s="43" t="n"/>
      <c r="J38" s="45" t="n"/>
      <c r="K38" s="42" t="n"/>
      <c r="L38" s="42" t="n"/>
      <c r="M38" s="42" t="n"/>
      <c r="N38" s="42" t="n"/>
      <c r="O38" s="43" t="n"/>
    </row>
    <row r="39" ht="30" customHeight="1">
      <c r="A39" s="47" t="n"/>
      <c r="B39" s="47" t="n"/>
      <c r="C39" s="41">
        <f>IFERROR(IF(B39="","",IFERROR(INDEX('CapEx Plan'!$B$2:$B$151,MATCH(B39,'CapEx Plan'!$A$2:$A$151,0)),"Project ID not found")),"")</f>
        <v/>
      </c>
      <c r="D39" s="41">
        <f>IFERROR(IF(B39="","",IFERROR(INDEX('CapEx Plan'!$C$2:$C$151,MATCH(B39,'CapEx Plan'!$A$2:$A$151,0)),"Project ID not found")),"")</f>
        <v/>
      </c>
      <c r="E39" s="49" t="n"/>
      <c r="F39" s="47" t="n"/>
      <c r="G39" s="47" t="n"/>
      <c r="H39" s="47" t="n"/>
      <c r="I39" s="48" t="n"/>
      <c r="J39" s="50" t="n"/>
      <c r="K39" s="47" t="n"/>
      <c r="L39" s="47" t="n"/>
      <c r="M39" s="47" t="n"/>
      <c r="N39" s="47" t="n"/>
      <c r="O39" s="48" t="n"/>
    </row>
    <row r="40" ht="30" customHeight="1">
      <c r="A40" s="42" t="n"/>
      <c r="B40" s="42" t="n"/>
      <c r="C40" s="41">
        <f>IFERROR(IF(B40="","",IFERROR(INDEX('CapEx Plan'!$B$2:$B$151,MATCH(B40,'CapEx Plan'!$A$2:$A$151,0)),"Project ID not found")),"")</f>
        <v/>
      </c>
      <c r="D40" s="41">
        <f>IFERROR(IF(B40="","",IFERROR(INDEX('CapEx Plan'!$C$2:$C$151,MATCH(B40,'CapEx Plan'!$A$2:$A$151,0)),"Project ID not found")),"")</f>
        <v/>
      </c>
      <c r="E40" s="44" t="n"/>
      <c r="F40" s="42" t="n"/>
      <c r="G40" s="42" t="n"/>
      <c r="H40" s="42" t="n"/>
      <c r="I40" s="43" t="n"/>
      <c r="J40" s="45" t="n"/>
      <c r="K40" s="42" t="n"/>
      <c r="L40" s="42" t="n"/>
      <c r="M40" s="42" t="n"/>
      <c r="N40" s="42" t="n"/>
      <c r="O40" s="43" t="n"/>
    </row>
    <row r="41" ht="30" customHeight="1">
      <c r="A41" s="47" t="n"/>
      <c r="B41" s="47" t="n"/>
      <c r="C41" s="41">
        <f>IFERROR(IF(B41="","",IFERROR(INDEX('CapEx Plan'!$B$2:$B$151,MATCH(B41,'CapEx Plan'!$A$2:$A$151,0)),"Project ID not found")),"")</f>
        <v/>
      </c>
      <c r="D41" s="41">
        <f>IFERROR(IF(B41="","",IFERROR(INDEX('CapEx Plan'!$C$2:$C$151,MATCH(B41,'CapEx Plan'!$A$2:$A$151,0)),"Project ID not found")),"")</f>
        <v/>
      </c>
      <c r="E41" s="49" t="n"/>
      <c r="F41" s="47" t="n"/>
      <c r="G41" s="47" t="n"/>
      <c r="H41" s="47" t="n"/>
      <c r="I41" s="48" t="n"/>
      <c r="J41" s="50" t="n"/>
      <c r="K41" s="47" t="n"/>
      <c r="L41" s="47" t="n"/>
      <c r="M41" s="47" t="n"/>
      <c r="N41" s="47" t="n"/>
      <c r="O41" s="48" t="n"/>
    </row>
    <row r="42" ht="30" customHeight="1">
      <c r="A42" s="42" t="n"/>
      <c r="B42" s="42" t="n"/>
      <c r="C42" s="41">
        <f>IFERROR(IF(B42="","",IFERROR(INDEX('CapEx Plan'!$B$2:$B$151,MATCH(B42,'CapEx Plan'!$A$2:$A$151,0)),"Project ID not found")),"")</f>
        <v/>
      </c>
      <c r="D42" s="41">
        <f>IFERROR(IF(B42="","",IFERROR(INDEX('CapEx Plan'!$C$2:$C$151,MATCH(B42,'CapEx Plan'!$A$2:$A$151,0)),"Project ID not found")),"")</f>
        <v/>
      </c>
      <c r="E42" s="44" t="n"/>
      <c r="F42" s="42" t="n"/>
      <c r="G42" s="42" t="n"/>
      <c r="H42" s="42" t="n"/>
      <c r="I42" s="43" t="n"/>
      <c r="J42" s="45" t="n"/>
      <c r="K42" s="42" t="n"/>
      <c r="L42" s="42" t="n"/>
      <c r="M42" s="42" t="n"/>
      <c r="N42" s="42" t="n"/>
      <c r="O42" s="43" t="n"/>
    </row>
    <row r="43" ht="30" customHeight="1">
      <c r="A43" s="47" t="n"/>
      <c r="B43" s="47" t="n"/>
      <c r="C43" s="41">
        <f>IFERROR(IF(B43="","",IFERROR(INDEX('CapEx Plan'!$B$2:$B$151,MATCH(B43,'CapEx Plan'!$A$2:$A$151,0)),"Project ID not found")),"")</f>
        <v/>
      </c>
      <c r="D43" s="41">
        <f>IFERROR(IF(B43="","",IFERROR(INDEX('CapEx Plan'!$C$2:$C$151,MATCH(B43,'CapEx Plan'!$A$2:$A$151,0)),"Project ID not found")),"")</f>
        <v/>
      </c>
      <c r="E43" s="49" t="n"/>
      <c r="F43" s="47" t="n"/>
      <c r="G43" s="47" t="n"/>
      <c r="H43" s="47" t="n"/>
      <c r="I43" s="48" t="n"/>
      <c r="J43" s="50" t="n"/>
      <c r="K43" s="47" t="n"/>
      <c r="L43" s="47" t="n"/>
      <c r="M43" s="47" t="n"/>
      <c r="N43" s="47" t="n"/>
      <c r="O43" s="48" t="n"/>
    </row>
    <row r="44" ht="30" customHeight="1">
      <c r="A44" s="42" t="n"/>
      <c r="B44" s="42" t="n"/>
      <c r="C44" s="41">
        <f>IFERROR(IF(B44="","",IFERROR(INDEX('CapEx Plan'!$B$2:$B$151,MATCH(B44,'CapEx Plan'!$A$2:$A$151,0)),"Project ID not found")),"")</f>
        <v/>
      </c>
      <c r="D44" s="41">
        <f>IFERROR(IF(B44="","",IFERROR(INDEX('CapEx Plan'!$C$2:$C$151,MATCH(B44,'CapEx Plan'!$A$2:$A$151,0)),"Project ID not found")),"")</f>
        <v/>
      </c>
      <c r="E44" s="44" t="n"/>
      <c r="F44" s="42" t="n"/>
      <c r="G44" s="42" t="n"/>
      <c r="H44" s="42" t="n"/>
      <c r="I44" s="43" t="n"/>
      <c r="J44" s="45" t="n"/>
      <c r="K44" s="42" t="n"/>
      <c r="L44" s="42" t="n"/>
      <c r="M44" s="42" t="n"/>
      <c r="N44" s="42" t="n"/>
      <c r="O44" s="43" t="n"/>
    </row>
    <row r="45" ht="30" customHeight="1">
      <c r="A45" s="47" t="n"/>
      <c r="B45" s="47" t="n"/>
      <c r="C45" s="41">
        <f>IFERROR(IF(B45="","",IFERROR(INDEX('CapEx Plan'!$B$2:$B$151,MATCH(B45,'CapEx Plan'!$A$2:$A$151,0)),"Project ID not found")),"")</f>
        <v/>
      </c>
      <c r="D45" s="41">
        <f>IFERROR(IF(B45="","",IFERROR(INDEX('CapEx Plan'!$C$2:$C$151,MATCH(B45,'CapEx Plan'!$A$2:$A$151,0)),"Project ID not found")),"")</f>
        <v/>
      </c>
      <c r="E45" s="49" t="n"/>
      <c r="F45" s="47" t="n"/>
      <c r="G45" s="47" t="n"/>
      <c r="H45" s="47" t="n"/>
      <c r="I45" s="48" t="n"/>
      <c r="J45" s="50" t="n"/>
      <c r="K45" s="47" t="n"/>
      <c r="L45" s="47" t="n"/>
      <c r="M45" s="47" t="n"/>
      <c r="N45" s="47" t="n"/>
      <c r="O45" s="48" t="n"/>
    </row>
    <row r="46" ht="30" customHeight="1">
      <c r="A46" s="42" t="n"/>
      <c r="B46" s="42" t="n"/>
      <c r="C46" s="41">
        <f>IFERROR(IF(B46="","",IFERROR(INDEX('CapEx Plan'!$B$2:$B$151,MATCH(B46,'CapEx Plan'!$A$2:$A$151,0)),"Project ID not found")),"")</f>
        <v/>
      </c>
      <c r="D46" s="41">
        <f>IFERROR(IF(B46="","",IFERROR(INDEX('CapEx Plan'!$C$2:$C$151,MATCH(B46,'CapEx Plan'!$A$2:$A$151,0)),"Project ID not found")),"")</f>
        <v/>
      </c>
      <c r="E46" s="44" t="n"/>
      <c r="F46" s="42" t="n"/>
      <c r="G46" s="42" t="n"/>
      <c r="H46" s="42" t="n"/>
      <c r="I46" s="43" t="n"/>
      <c r="J46" s="45" t="n"/>
      <c r="K46" s="42" t="n"/>
      <c r="L46" s="42" t="n"/>
      <c r="M46" s="42" t="n"/>
      <c r="N46" s="42" t="n"/>
      <c r="O46" s="43" t="n"/>
    </row>
    <row r="47" ht="30" customHeight="1">
      <c r="A47" s="47" t="n"/>
      <c r="B47" s="47" t="n"/>
      <c r="C47" s="41">
        <f>IFERROR(IF(B47="","",IFERROR(INDEX('CapEx Plan'!$B$2:$B$151,MATCH(B47,'CapEx Plan'!$A$2:$A$151,0)),"Project ID not found")),"")</f>
        <v/>
      </c>
      <c r="D47" s="41">
        <f>IFERROR(IF(B47="","",IFERROR(INDEX('CapEx Plan'!$C$2:$C$151,MATCH(B47,'CapEx Plan'!$A$2:$A$151,0)),"Project ID not found")),"")</f>
        <v/>
      </c>
      <c r="E47" s="49" t="n"/>
      <c r="F47" s="47" t="n"/>
      <c r="G47" s="47" t="n"/>
      <c r="H47" s="47" t="n"/>
      <c r="I47" s="48" t="n"/>
      <c r="J47" s="50" t="n"/>
      <c r="K47" s="47" t="n"/>
      <c r="L47" s="47" t="n"/>
      <c r="M47" s="47" t="n"/>
      <c r="N47" s="47" t="n"/>
      <c r="O47" s="48" t="n"/>
    </row>
    <row r="48" ht="30" customHeight="1">
      <c r="A48" s="42" t="n"/>
      <c r="B48" s="42" t="n"/>
      <c r="C48" s="41">
        <f>IFERROR(IF(B48="","",IFERROR(INDEX('CapEx Plan'!$B$2:$B$151,MATCH(B48,'CapEx Plan'!$A$2:$A$151,0)),"Project ID not found")),"")</f>
        <v/>
      </c>
      <c r="D48" s="41">
        <f>IFERROR(IF(B48="","",IFERROR(INDEX('CapEx Plan'!$C$2:$C$151,MATCH(B48,'CapEx Plan'!$A$2:$A$151,0)),"Project ID not found")),"")</f>
        <v/>
      </c>
      <c r="E48" s="44" t="n"/>
      <c r="F48" s="42" t="n"/>
      <c r="G48" s="42" t="n"/>
      <c r="H48" s="42" t="n"/>
      <c r="I48" s="43" t="n"/>
      <c r="J48" s="45" t="n"/>
      <c r="K48" s="42" t="n"/>
      <c r="L48" s="42" t="n"/>
      <c r="M48" s="42" t="n"/>
      <c r="N48" s="42" t="n"/>
      <c r="O48" s="43" t="n"/>
    </row>
    <row r="49" ht="30" customHeight="1">
      <c r="A49" s="47" t="n"/>
      <c r="B49" s="47" t="n"/>
      <c r="C49" s="41">
        <f>IFERROR(IF(B49="","",IFERROR(INDEX('CapEx Plan'!$B$2:$B$151,MATCH(B49,'CapEx Plan'!$A$2:$A$151,0)),"Project ID not found")),"")</f>
        <v/>
      </c>
      <c r="D49" s="41">
        <f>IFERROR(IF(B49="","",IFERROR(INDEX('CapEx Plan'!$C$2:$C$151,MATCH(B49,'CapEx Plan'!$A$2:$A$151,0)),"Project ID not found")),"")</f>
        <v/>
      </c>
      <c r="E49" s="49" t="n"/>
      <c r="F49" s="47" t="n"/>
      <c r="G49" s="47" t="n"/>
      <c r="H49" s="47" t="n"/>
      <c r="I49" s="48" t="n"/>
      <c r="J49" s="50" t="n"/>
      <c r="K49" s="47" t="n"/>
      <c r="L49" s="47" t="n"/>
      <c r="M49" s="47" t="n"/>
      <c r="N49" s="47" t="n"/>
      <c r="O49" s="48" t="n"/>
    </row>
    <row r="50" ht="30" customHeight="1">
      <c r="A50" s="42" t="n"/>
      <c r="B50" s="42" t="n"/>
      <c r="C50" s="41">
        <f>IFERROR(IF(B50="","",IFERROR(INDEX('CapEx Plan'!$B$2:$B$151,MATCH(B50,'CapEx Plan'!$A$2:$A$151,0)),"Project ID not found")),"")</f>
        <v/>
      </c>
      <c r="D50" s="41">
        <f>IFERROR(IF(B50="","",IFERROR(INDEX('CapEx Plan'!$C$2:$C$151,MATCH(B50,'CapEx Plan'!$A$2:$A$151,0)),"Project ID not found")),"")</f>
        <v/>
      </c>
      <c r="E50" s="44" t="n"/>
      <c r="F50" s="42" t="n"/>
      <c r="G50" s="42" t="n"/>
      <c r="H50" s="42" t="n"/>
      <c r="I50" s="43" t="n"/>
      <c r="J50" s="45" t="n"/>
      <c r="K50" s="42" t="n"/>
      <c r="L50" s="42" t="n"/>
      <c r="M50" s="42" t="n"/>
      <c r="N50" s="42" t="n"/>
      <c r="O50" s="43" t="n"/>
    </row>
    <row r="51" ht="30" customHeight="1">
      <c r="A51" s="47" t="n"/>
      <c r="B51" s="47" t="n"/>
      <c r="C51" s="41">
        <f>IFERROR(IF(B51="","",IFERROR(INDEX('CapEx Plan'!$B$2:$B$151,MATCH(B51,'CapEx Plan'!$A$2:$A$151,0)),"Project ID not found")),"")</f>
        <v/>
      </c>
      <c r="D51" s="41">
        <f>IFERROR(IF(B51="","",IFERROR(INDEX('CapEx Plan'!$C$2:$C$151,MATCH(B51,'CapEx Plan'!$A$2:$A$151,0)),"Project ID not found")),"")</f>
        <v/>
      </c>
      <c r="E51" s="49" t="n"/>
      <c r="F51" s="47" t="n"/>
      <c r="G51" s="47" t="n"/>
      <c r="H51" s="47" t="n"/>
      <c r="I51" s="48" t="n"/>
      <c r="J51" s="50" t="n"/>
      <c r="K51" s="47" t="n"/>
      <c r="L51" s="47" t="n"/>
      <c r="M51" s="47" t="n"/>
      <c r="N51" s="47" t="n"/>
      <c r="O51" s="48" t="n"/>
    </row>
    <row r="52" ht="30" customHeight="1">
      <c r="A52" s="42" t="n"/>
      <c r="B52" s="42" t="n"/>
      <c r="C52" s="41">
        <f>IFERROR(IF(B52="","",IFERROR(INDEX('CapEx Plan'!$B$2:$B$151,MATCH(B52,'CapEx Plan'!$A$2:$A$151,0)),"Project ID not found")),"")</f>
        <v/>
      </c>
      <c r="D52" s="41">
        <f>IFERROR(IF(B52="","",IFERROR(INDEX('CapEx Plan'!$C$2:$C$151,MATCH(B52,'CapEx Plan'!$A$2:$A$151,0)),"Project ID not found")),"")</f>
        <v/>
      </c>
      <c r="E52" s="44" t="n"/>
      <c r="F52" s="42" t="n"/>
      <c r="G52" s="42" t="n"/>
      <c r="H52" s="42" t="n"/>
      <c r="I52" s="43" t="n"/>
      <c r="J52" s="45" t="n"/>
      <c r="K52" s="42" t="n"/>
      <c r="L52" s="42" t="n"/>
      <c r="M52" s="42" t="n"/>
      <c r="N52" s="42" t="n"/>
      <c r="O52" s="43" t="n"/>
    </row>
    <row r="53" ht="30" customHeight="1">
      <c r="A53" s="47" t="n"/>
      <c r="B53" s="47" t="n"/>
      <c r="C53" s="41">
        <f>IFERROR(IF(B53="","",IFERROR(INDEX('CapEx Plan'!$B$2:$B$151,MATCH(B53,'CapEx Plan'!$A$2:$A$151,0)),"Project ID not found")),"")</f>
        <v/>
      </c>
      <c r="D53" s="41">
        <f>IFERROR(IF(B53="","",IFERROR(INDEX('CapEx Plan'!$C$2:$C$151,MATCH(B53,'CapEx Plan'!$A$2:$A$151,0)),"Project ID not found")),"")</f>
        <v/>
      </c>
      <c r="E53" s="49" t="n"/>
      <c r="F53" s="47" t="n"/>
      <c r="G53" s="47" t="n"/>
      <c r="H53" s="47" t="n"/>
      <c r="I53" s="48" t="n"/>
      <c r="J53" s="50" t="n"/>
      <c r="K53" s="47" t="n"/>
      <c r="L53" s="47" t="n"/>
      <c r="M53" s="47" t="n"/>
      <c r="N53" s="47" t="n"/>
      <c r="O53" s="48" t="n"/>
    </row>
    <row r="54" ht="30" customHeight="1">
      <c r="A54" s="42" t="n"/>
      <c r="B54" s="42" t="n"/>
      <c r="C54" s="41">
        <f>IFERROR(IF(B54="","",IFERROR(INDEX('CapEx Plan'!$B$2:$B$151,MATCH(B54,'CapEx Plan'!$A$2:$A$151,0)),"Project ID not found")),"")</f>
        <v/>
      </c>
      <c r="D54" s="41">
        <f>IFERROR(IF(B54="","",IFERROR(INDEX('CapEx Plan'!$C$2:$C$151,MATCH(B54,'CapEx Plan'!$A$2:$A$151,0)),"Project ID not found")),"")</f>
        <v/>
      </c>
      <c r="E54" s="44" t="n"/>
      <c r="F54" s="42" t="n"/>
      <c r="G54" s="42" t="n"/>
      <c r="H54" s="42" t="n"/>
      <c r="I54" s="43" t="n"/>
      <c r="J54" s="45" t="n"/>
      <c r="K54" s="42" t="n"/>
      <c r="L54" s="42" t="n"/>
      <c r="M54" s="42" t="n"/>
      <c r="N54" s="42" t="n"/>
      <c r="O54" s="43" t="n"/>
    </row>
    <row r="55" ht="30" customHeight="1">
      <c r="A55" s="47" t="n"/>
      <c r="B55" s="47" t="n"/>
      <c r="C55" s="41">
        <f>IFERROR(IF(B55="","",IFERROR(INDEX('CapEx Plan'!$B$2:$B$151,MATCH(B55,'CapEx Plan'!$A$2:$A$151,0)),"Project ID not found")),"")</f>
        <v/>
      </c>
      <c r="D55" s="41">
        <f>IFERROR(IF(B55="","",IFERROR(INDEX('CapEx Plan'!$C$2:$C$151,MATCH(B55,'CapEx Plan'!$A$2:$A$151,0)),"Project ID not found")),"")</f>
        <v/>
      </c>
      <c r="E55" s="49" t="n"/>
      <c r="F55" s="47" t="n"/>
      <c r="G55" s="47" t="n"/>
      <c r="H55" s="47" t="n"/>
      <c r="I55" s="48" t="n"/>
      <c r="J55" s="50" t="n"/>
      <c r="K55" s="47" t="n"/>
      <c r="L55" s="47" t="n"/>
      <c r="M55" s="47" t="n"/>
      <c r="N55" s="47" t="n"/>
      <c r="O55" s="48" t="n"/>
    </row>
    <row r="56" ht="30" customHeight="1">
      <c r="A56" s="42" t="n"/>
      <c r="B56" s="42" t="n"/>
      <c r="C56" s="41">
        <f>IFERROR(IF(B56="","",IFERROR(INDEX('CapEx Plan'!$B$2:$B$151,MATCH(B56,'CapEx Plan'!$A$2:$A$151,0)),"Project ID not found")),"")</f>
        <v/>
      </c>
      <c r="D56" s="41">
        <f>IFERROR(IF(B56="","",IFERROR(INDEX('CapEx Plan'!$C$2:$C$151,MATCH(B56,'CapEx Plan'!$A$2:$A$151,0)),"Project ID not found")),"")</f>
        <v/>
      </c>
      <c r="E56" s="44" t="n"/>
      <c r="F56" s="42" t="n"/>
      <c r="G56" s="42" t="n"/>
      <c r="H56" s="42" t="n"/>
      <c r="I56" s="43" t="n"/>
      <c r="J56" s="45" t="n"/>
      <c r="K56" s="42" t="n"/>
      <c r="L56" s="42" t="n"/>
      <c r="M56" s="42" t="n"/>
      <c r="N56" s="42" t="n"/>
      <c r="O56" s="43" t="n"/>
    </row>
    <row r="57" ht="30" customHeight="1">
      <c r="A57" s="47" t="n"/>
      <c r="B57" s="47" t="n"/>
      <c r="C57" s="41">
        <f>IFERROR(IF(B57="","",IFERROR(INDEX('CapEx Plan'!$B$2:$B$151,MATCH(B57,'CapEx Plan'!$A$2:$A$151,0)),"Project ID not found")),"")</f>
        <v/>
      </c>
      <c r="D57" s="41">
        <f>IFERROR(IF(B57="","",IFERROR(INDEX('CapEx Plan'!$C$2:$C$151,MATCH(B57,'CapEx Plan'!$A$2:$A$151,0)),"Project ID not found")),"")</f>
        <v/>
      </c>
      <c r="E57" s="49" t="n"/>
      <c r="F57" s="47" t="n"/>
      <c r="G57" s="47" t="n"/>
      <c r="H57" s="47" t="n"/>
      <c r="I57" s="48" t="n"/>
      <c r="J57" s="50" t="n"/>
      <c r="K57" s="47" t="n"/>
      <c r="L57" s="47" t="n"/>
      <c r="M57" s="47" t="n"/>
      <c r="N57" s="47" t="n"/>
      <c r="O57" s="48" t="n"/>
    </row>
    <row r="58" ht="30" customHeight="1">
      <c r="A58" s="42" t="n"/>
      <c r="B58" s="42" t="n"/>
      <c r="C58" s="41">
        <f>IFERROR(IF(B58="","",IFERROR(INDEX('CapEx Plan'!$B$2:$B$151,MATCH(B58,'CapEx Plan'!$A$2:$A$151,0)),"Project ID not found")),"")</f>
        <v/>
      </c>
      <c r="D58" s="41">
        <f>IFERROR(IF(B58="","",IFERROR(INDEX('CapEx Plan'!$C$2:$C$151,MATCH(B58,'CapEx Plan'!$A$2:$A$151,0)),"Project ID not found")),"")</f>
        <v/>
      </c>
      <c r="E58" s="44" t="n"/>
      <c r="F58" s="42" t="n"/>
      <c r="G58" s="42" t="n"/>
      <c r="H58" s="42" t="n"/>
      <c r="I58" s="43" t="n"/>
      <c r="J58" s="45" t="n"/>
      <c r="K58" s="42" t="n"/>
      <c r="L58" s="42" t="n"/>
      <c r="M58" s="42" t="n"/>
      <c r="N58" s="42" t="n"/>
      <c r="O58" s="43" t="n"/>
    </row>
    <row r="59" ht="30" customHeight="1">
      <c r="A59" s="47" t="n"/>
      <c r="B59" s="47" t="n"/>
      <c r="C59" s="41">
        <f>IFERROR(IF(B59="","",IFERROR(INDEX('CapEx Plan'!$B$2:$B$151,MATCH(B59,'CapEx Plan'!$A$2:$A$151,0)),"Project ID not found")),"")</f>
        <v/>
      </c>
      <c r="D59" s="41">
        <f>IFERROR(IF(B59="","",IFERROR(INDEX('CapEx Plan'!$C$2:$C$151,MATCH(B59,'CapEx Plan'!$A$2:$A$151,0)),"Project ID not found")),"")</f>
        <v/>
      </c>
      <c r="E59" s="49" t="n"/>
      <c r="F59" s="47" t="n"/>
      <c r="G59" s="47" t="n"/>
      <c r="H59" s="47" t="n"/>
      <c r="I59" s="48" t="n"/>
      <c r="J59" s="50" t="n"/>
      <c r="K59" s="47" t="n"/>
      <c r="L59" s="47" t="n"/>
      <c r="M59" s="47" t="n"/>
      <c r="N59" s="47" t="n"/>
      <c r="O59" s="48" t="n"/>
    </row>
    <row r="60" ht="30" customHeight="1">
      <c r="A60" s="42" t="n"/>
      <c r="B60" s="42" t="n"/>
      <c r="C60" s="41">
        <f>IFERROR(IF(B60="","",IFERROR(INDEX('CapEx Plan'!$B$2:$B$151,MATCH(B60,'CapEx Plan'!$A$2:$A$151,0)),"Project ID not found")),"")</f>
        <v/>
      </c>
      <c r="D60" s="41">
        <f>IFERROR(IF(B60="","",IFERROR(INDEX('CapEx Plan'!$C$2:$C$151,MATCH(B60,'CapEx Plan'!$A$2:$A$151,0)),"Project ID not found")),"")</f>
        <v/>
      </c>
      <c r="E60" s="44" t="n"/>
      <c r="F60" s="42" t="n"/>
      <c r="G60" s="42" t="n"/>
      <c r="H60" s="42" t="n"/>
      <c r="I60" s="43" t="n"/>
      <c r="J60" s="45" t="n"/>
      <c r="K60" s="42" t="n"/>
      <c r="L60" s="42" t="n"/>
      <c r="M60" s="42" t="n"/>
      <c r="N60" s="42" t="n"/>
      <c r="O60" s="43" t="n"/>
    </row>
    <row r="61" ht="30" customHeight="1">
      <c r="A61" s="47" t="n"/>
      <c r="B61" s="47" t="n"/>
      <c r="C61" s="41">
        <f>IFERROR(IF(B61="","",IFERROR(INDEX('CapEx Plan'!$B$2:$B$151,MATCH(B61,'CapEx Plan'!$A$2:$A$151,0)),"Project ID not found")),"")</f>
        <v/>
      </c>
      <c r="D61" s="41">
        <f>IFERROR(IF(B61="","",IFERROR(INDEX('CapEx Plan'!$C$2:$C$151,MATCH(B61,'CapEx Plan'!$A$2:$A$151,0)),"Project ID not found")),"")</f>
        <v/>
      </c>
      <c r="E61" s="49" t="n"/>
      <c r="F61" s="47" t="n"/>
      <c r="G61" s="47" t="n"/>
      <c r="H61" s="47" t="n"/>
      <c r="I61" s="48" t="n"/>
      <c r="J61" s="50" t="n"/>
      <c r="K61" s="47" t="n"/>
      <c r="L61" s="47" t="n"/>
      <c r="M61" s="47" t="n"/>
      <c r="N61" s="47" t="n"/>
      <c r="O61" s="48" t="n"/>
    </row>
    <row r="62" ht="30" customHeight="1">
      <c r="A62" s="42" t="n"/>
      <c r="B62" s="42" t="n"/>
      <c r="C62" s="41">
        <f>IFERROR(IF(B62="","",IFERROR(INDEX('CapEx Plan'!$B$2:$B$151,MATCH(B62,'CapEx Plan'!$A$2:$A$151,0)),"Project ID not found")),"")</f>
        <v/>
      </c>
      <c r="D62" s="41">
        <f>IFERROR(IF(B62="","",IFERROR(INDEX('CapEx Plan'!$C$2:$C$151,MATCH(B62,'CapEx Plan'!$A$2:$A$151,0)),"Project ID not found")),"")</f>
        <v/>
      </c>
      <c r="E62" s="44" t="n"/>
      <c r="F62" s="42" t="n"/>
      <c r="G62" s="42" t="n"/>
      <c r="H62" s="42" t="n"/>
      <c r="I62" s="43" t="n"/>
      <c r="J62" s="45" t="n"/>
      <c r="K62" s="42" t="n"/>
      <c r="L62" s="42" t="n"/>
      <c r="M62" s="42" t="n"/>
      <c r="N62" s="42" t="n"/>
      <c r="O62" s="43" t="n"/>
    </row>
    <row r="63" ht="30" customHeight="1">
      <c r="A63" s="47" t="n"/>
      <c r="B63" s="47" t="n"/>
      <c r="C63" s="41">
        <f>IFERROR(IF(B63="","",IFERROR(INDEX('CapEx Plan'!$B$2:$B$151,MATCH(B63,'CapEx Plan'!$A$2:$A$151,0)),"Project ID not found")),"")</f>
        <v/>
      </c>
      <c r="D63" s="41">
        <f>IFERROR(IF(B63="","",IFERROR(INDEX('CapEx Plan'!$C$2:$C$151,MATCH(B63,'CapEx Plan'!$A$2:$A$151,0)),"Project ID not found")),"")</f>
        <v/>
      </c>
      <c r="E63" s="49" t="n"/>
      <c r="F63" s="47" t="n"/>
      <c r="G63" s="47" t="n"/>
      <c r="H63" s="47" t="n"/>
      <c r="I63" s="48" t="n"/>
      <c r="J63" s="50" t="n"/>
      <c r="K63" s="47" t="n"/>
      <c r="L63" s="47" t="n"/>
      <c r="M63" s="47" t="n"/>
      <c r="N63" s="47" t="n"/>
      <c r="O63" s="48" t="n"/>
    </row>
    <row r="64" ht="30" customHeight="1">
      <c r="A64" s="42" t="n"/>
      <c r="B64" s="42" t="n"/>
      <c r="C64" s="41">
        <f>IFERROR(IF(B64="","",IFERROR(INDEX('CapEx Plan'!$B$2:$B$151,MATCH(B64,'CapEx Plan'!$A$2:$A$151,0)),"Project ID not found")),"")</f>
        <v/>
      </c>
      <c r="D64" s="41">
        <f>IFERROR(IF(B64="","",IFERROR(INDEX('CapEx Plan'!$C$2:$C$151,MATCH(B64,'CapEx Plan'!$A$2:$A$151,0)),"Project ID not found")),"")</f>
        <v/>
      </c>
      <c r="E64" s="44" t="n"/>
      <c r="F64" s="42" t="n"/>
      <c r="G64" s="42" t="n"/>
      <c r="H64" s="42" t="n"/>
      <c r="I64" s="43" t="n"/>
      <c r="J64" s="45" t="n"/>
      <c r="K64" s="42" t="n"/>
      <c r="L64" s="42" t="n"/>
      <c r="M64" s="42" t="n"/>
      <c r="N64" s="42" t="n"/>
      <c r="O64" s="43" t="n"/>
    </row>
    <row r="65" ht="30" customHeight="1">
      <c r="A65" s="47" t="n"/>
      <c r="B65" s="47" t="n"/>
      <c r="C65" s="41">
        <f>IFERROR(IF(B65="","",IFERROR(INDEX('CapEx Plan'!$B$2:$B$151,MATCH(B65,'CapEx Plan'!$A$2:$A$151,0)),"Project ID not found")),"")</f>
        <v/>
      </c>
      <c r="D65" s="41">
        <f>IFERROR(IF(B65="","",IFERROR(INDEX('CapEx Plan'!$C$2:$C$151,MATCH(B65,'CapEx Plan'!$A$2:$A$151,0)),"Project ID not found")),"")</f>
        <v/>
      </c>
      <c r="E65" s="49" t="n"/>
      <c r="F65" s="47" t="n"/>
      <c r="G65" s="47" t="n"/>
      <c r="H65" s="47" t="n"/>
      <c r="I65" s="48" t="n"/>
      <c r="J65" s="50" t="n"/>
      <c r="K65" s="47" t="n"/>
      <c r="L65" s="47" t="n"/>
      <c r="M65" s="47" t="n"/>
      <c r="N65" s="47" t="n"/>
      <c r="O65" s="48" t="n"/>
    </row>
    <row r="66" ht="30" customHeight="1">
      <c r="A66" s="42" t="n"/>
      <c r="B66" s="42" t="n"/>
      <c r="C66" s="41">
        <f>IFERROR(IF(B66="","",IFERROR(INDEX('CapEx Plan'!$B$2:$B$151,MATCH(B66,'CapEx Plan'!$A$2:$A$151,0)),"Project ID not found")),"")</f>
        <v/>
      </c>
      <c r="D66" s="41">
        <f>IFERROR(IF(B66="","",IFERROR(INDEX('CapEx Plan'!$C$2:$C$151,MATCH(B66,'CapEx Plan'!$A$2:$A$151,0)),"Project ID not found")),"")</f>
        <v/>
      </c>
      <c r="E66" s="44" t="n"/>
      <c r="F66" s="42" t="n"/>
      <c r="G66" s="42" t="n"/>
      <c r="H66" s="42" t="n"/>
      <c r="I66" s="43" t="n"/>
      <c r="J66" s="45" t="n"/>
      <c r="K66" s="42" t="n"/>
      <c r="L66" s="42" t="n"/>
      <c r="M66" s="42" t="n"/>
      <c r="N66" s="42" t="n"/>
      <c r="O66" s="43" t="n"/>
    </row>
    <row r="67" ht="30" customHeight="1">
      <c r="A67" s="47" t="n"/>
      <c r="B67" s="47" t="n"/>
      <c r="C67" s="41">
        <f>IFERROR(IF(B67="","",IFERROR(INDEX('CapEx Plan'!$B$2:$B$151,MATCH(B67,'CapEx Plan'!$A$2:$A$151,0)),"Project ID not found")),"")</f>
        <v/>
      </c>
      <c r="D67" s="41">
        <f>IFERROR(IF(B67="","",IFERROR(INDEX('CapEx Plan'!$C$2:$C$151,MATCH(B67,'CapEx Plan'!$A$2:$A$151,0)),"Project ID not found")),"")</f>
        <v/>
      </c>
      <c r="E67" s="49" t="n"/>
      <c r="F67" s="47" t="n"/>
      <c r="G67" s="47" t="n"/>
      <c r="H67" s="47" t="n"/>
      <c r="I67" s="48" t="n"/>
      <c r="J67" s="50" t="n"/>
      <c r="K67" s="47" t="n"/>
      <c r="L67" s="47" t="n"/>
      <c r="M67" s="47" t="n"/>
      <c r="N67" s="47" t="n"/>
      <c r="O67" s="48" t="n"/>
    </row>
    <row r="68" ht="30" customHeight="1">
      <c r="A68" s="42" t="n"/>
      <c r="B68" s="42" t="n"/>
      <c r="C68" s="41">
        <f>IFERROR(IF(B68="","",IFERROR(INDEX('CapEx Plan'!$B$2:$B$151,MATCH(B68,'CapEx Plan'!$A$2:$A$151,0)),"Project ID not found")),"")</f>
        <v/>
      </c>
      <c r="D68" s="41">
        <f>IFERROR(IF(B68="","",IFERROR(INDEX('CapEx Plan'!$C$2:$C$151,MATCH(B68,'CapEx Plan'!$A$2:$A$151,0)),"Project ID not found")),"")</f>
        <v/>
      </c>
      <c r="E68" s="44" t="n"/>
      <c r="F68" s="42" t="n"/>
      <c r="G68" s="42" t="n"/>
      <c r="H68" s="42" t="n"/>
      <c r="I68" s="43" t="n"/>
      <c r="J68" s="45" t="n"/>
      <c r="K68" s="42" t="n"/>
      <c r="L68" s="42" t="n"/>
      <c r="M68" s="42" t="n"/>
      <c r="N68" s="42" t="n"/>
      <c r="O68" s="43" t="n"/>
    </row>
    <row r="69" ht="30" customHeight="1">
      <c r="A69" s="47" t="n"/>
      <c r="B69" s="47" t="n"/>
      <c r="C69" s="41">
        <f>IFERROR(IF(B69="","",IFERROR(INDEX('CapEx Plan'!$B$2:$B$151,MATCH(B69,'CapEx Plan'!$A$2:$A$151,0)),"Project ID not found")),"")</f>
        <v/>
      </c>
      <c r="D69" s="41">
        <f>IFERROR(IF(B69="","",IFERROR(INDEX('CapEx Plan'!$C$2:$C$151,MATCH(B69,'CapEx Plan'!$A$2:$A$151,0)),"Project ID not found")),"")</f>
        <v/>
      </c>
      <c r="E69" s="49" t="n"/>
      <c r="F69" s="47" t="n"/>
      <c r="G69" s="47" t="n"/>
      <c r="H69" s="47" t="n"/>
      <c r="I69" s="48" t="n"/>
      <c r="J69" s="50" t="n"/>
      <c r="K69" s="47" t="n"/>
      <c r="L69" s="47" t="n"/>
      <c r="M69" s="47" t="n"/>
      <c r="N69" s="47" t="n"/>
      <c r="O69" s="48" t="n"/>
    </row>
    <row r="70" ht="30" customHeight="1">
      <c r="A70" s="42" t="n"/>
      <c r="B70" s="42" t="n"/>
      <c r="C70" s="41">
        <f>IFERROR(IF(B70="","",IFERROR(INDEX('CapEx Plan'!$B$2:$B$151,MATCH(B70,'CapEx Plan'!$A$2:$A$151,0)),"Project ID not found")),"")</f>
        <v/>
      </c>
      <c r="D70" s="41">
        <f>IFERROR(IF(B70="","",IFERROR(INDEX('CapEx Plan'!$C$2:$C$151,MATCH(B70,'CapEx Plan'!$A$2:$A$151,0)),"Project ID not found")),"")</f>
        <v/>
      </c>
      <c r="E70" s="44" t="n"/>
      <c r="F70" s="42" t="n"/>
      <c r="G70" s="42" t="n"/>
      <c r="H70" s="42" t="n"/>
      <c r="I70" s="43" t="n"/>
      <c r="J70" s="45" t="n"/>
      <c r="K70" s="42" t="n"/>
      <c r="L70" s="42" t="n"/>
      <c r="M70" s="42" t="n"/>
      <c r="N70" s="42" t="n"/>
      <c r="O70" s="43" t="n"/>
    </row>
    <row r="71" ht="30" customHeight="1">
      <c r="A71" s="47" t="n"/>
      <c r="B71" s="47" t="n"/>
      <c r="C71" s="41">
        <f>IFERROR(IF(B71="","",IFERROR(INDEX('CapEx Plan'!$B$2:$B$151,MATCH(B71,'CapEx Plan'!$A$2:$A$151,0)),"Project ID not found")),"")</f>
        <v/>
      </c>
      <c r="D71" s="41">
        <f>IFERROR(IF(B71="","",IFERROR(INDEX('CapEx Plan'!$C$2:$C$151,MATCH(B71,'CapEx Plan'!$A$2:$A$151,0)),"Project ID not found")),"")</f>
        <v/>
      </c>
      <c r="E71" s="49" t="n"/>
      <c r="F71" s="47" t="n"/>
      <c r="G71" s="47" t="n"/>
      <c r="H71" s="47" t="n"/>
      <c r="I71" s="48" t="n"/>
      <c r="J71" s="50" t="n"/>
      <c r="K71" s="47" t="n"/>
      <c r="L71" s="47" t="n"/>
      <c r="M71" s="47" t="n"/>
      <c r="N71" s="47" t="n"/>
      <c r="O71" s="48" t="n"/>
    </row>
    <row r="72" ht="30" customHeight="1">
      <c r="A72" s="42" t="n"/>
      <c r="B72" s="42" t="n"/>
      <c r="C72" s="41">
        <f>IFERROR(IF(B72="","",IFERROR(INDEX('CapEx Plan'!$B$2:$B$151,MATCH(B72,'CapEx Plan'!$A$2:$A$151,0)),"Project ID not found")),"")</f>
        <v/>
      </c>
      <c r="D72" s="41">
        <f>IFERROR(IF(B72="","",IFERROR(INDEX('CapEx Plan'!$C$2:$C$151,MATCH(B72,'CapEx Plan'!$A$2:$A$151,0)),"Project ID not found")),"")</f>
        <v/>
      </c>
      <c r="E72" s="44" t="n"/>
      <c r="F72" s="42" t="n"/>
      <c r="G72" s="42" t="n"/>
      <c r="H72" s="42" t="n"/>
      <c r="I72" s="43" t="n"/>
      <c r="J72" s="45" t="n"/>
      <c r="K72" s="42" t="n"/>
      <c r="L72" s="42" t="n"/>
      <c r="M72" s="42" t="n"/>
      <c r="N72" s="42" t="n"/>
      <c r="O72" s="43" t="n"/>
    </row>
    <row r="73" ht="30" customHeight="1">
      <c r="A73" s="47" t="n"/>
      <c r="B73" s="47" t="n"/>
      <c r="C73" s="41">
        <f>IFERROR(IF(B73="","",IFERROR(INDEX('CapEx Plan'!$B$2:$B$151,MATCH(B73,'CapEx Plan'!$A$2:$A$151,0)),"Project ID not found")),"")</f>
        <v/>
      </c>
      <c r="D73" s="41">
        <f>IFERROR(IF(B73="","",IFERROR(INDEX('CapEx Plan'!$C$2:$C$151,MATCH(B73,'CapEx Plan'!$A$2:$A$151,0)),"Project ID not found")),"")</f>
        <v/>
      </c>
      <c r="E73" s="49" t="n"/>
      <c r="F73" s="47" t="n"/>
      <c r="G73" s="47" t="n"/>
      <c r="H73" s="47" t="n"/>
      <c r="I73" s="48" t="n"/>
      <c r="J73" s="50" t="n"/>
      <c r="K73" s="47" t="n"/>
      <c r="L73" s="47" t="n"/>
      <c r="M73" s="47" t="n"/>
      <c r="N73" s="47" t="n"/>
      <c r="O73" s="48" t="n"/>
    </row>
    <row r="74" ht="30" customHeight="1">
      <c r="A74" s="42" t="n"/>
      <c r="B74" s="42" t="n"/>
      <c r="C74" s="41">
        <f>IFERROR(IF(B74="","",IFERROR(INDEX('CapEx Plan'!$B$2:$B$151,MATCH(B74,'CapEx Plan'!$A$2:$A$151,0)),"Project ID not found")),"")</f>
        <v/>
      </c>
      <c r="D74" s="41">
        <f>IFERROR(IF(B74="","",IFERROR(INDEX('CapEx Plan'!$C$2:$C$151,MATCH(B74,'CapEx Plan'!$A$2:$A$151,0)),"Project ID not found")),"")</f>
        <v/>
      </c>
      <c r="E74" s="44" t="n"/>
      <c r="F74" s="42" t="n"/>
      <c r="G74" s="42" t="n"/>
      <c r="H74" s="42" t="n"/>
      <c r="I74" s="43" t="n"/>
      <c r="J74" s="45" t="n"/>
      <c r="K74" s="42" t="n"/>
      <c r="L74" s="42" t="n"/>
      <c r="M74" s="42" t="n"/>
      <c r="N74" s="42" t="n"/>
      <c r="O74" s="43" t="n"/>
    </row>
    <row r="75" ht="30" customHeight="1">
      <c r="A75" s="47" t="n"/>
      <c r="B75" s="47" t="n"/>
      <c r="C75" s="41">
        <f>IFERROR(IF(B75="","",IFERROR(INDEX('CapEx Plan'!$B$2:$B$151,MATCH(B75,'CapEx Plan'!$A$2:$A$151,0)),"Project ID not found")),"")</f>
        <v/>
      </c>
      <c r="D75" s="41">
        <f>IFERROR(IF(B75="","",IFERROR(INDEX('CapEx Plan'!$C$2:$C$151,MATCH(B75,'CapEx Plan'!$A$2:$A$151,0)),"Project ID not found")),"")</f>
        <v/>
      </c>
      <c r="E75" s="49" t="n"/>
      <c r="F75" s="47" t="n"/>
      <c r="G75" s="47" t="n"/>
      <c r="H75" s="47" t="n"/>
      <c r="I75" s="48" t="n"/>
      <c r="J75" s="50" t="n"/>
      <c r="K75" s="47" t="n"/>
      <c r="L75" s="47" t="n"/>
      <c r="M75" s="47" t="n"/>
      <c r="N75" s="47" t="n"/>
      <c r="O75" s="48" t="n"/>
    </row>
    <row r="76" ht="30" customHeight="1">
      <c r="A76" s="42" t="n"/>
      <c r="B76" s="42" t="n"/>
      <c r="C76" s="41">
        <f>IFERROR(IF(B76="","",IFERROR(INDEX('CapEx Plan'!$B$2:$B$151,MATCH(B76,'CapEx Plan'!$A$2:$A$151,0)),"Project ID not found")),"")</f>
        <v/>
      </c>
      <c r="D76" s="41">
        <f>IFERROR(IF(B76="","",IFERROR(INDEX('CapEx Plan'!$C$2:$C$151,MATCH(B76,'CapEx Plan'!$A$2:$A$151,0)),"Project ID not found")),"")</f>
        <v/>
      </c>
      <c r="E76" s="44" t="n"/>
      <c r="F76" s="42" t="n"/>
      <c r="G76" s="42" t="n"/>
      <c r="H76" s="42" t="n"/>
      <c r="I76" s="43" t="n"/>
      <c r="J76" s="45" t="n"/>
      <c r="K76" s="42" t="n"/>
      <c r="L76" s="42" t="n"/>
      <c r="M76" s="42" t="n"/>
      <c r="N76" s="42" t="n"/>
      <c r="O76" s="43" t="n"/>
    </row>
    <row r="77" ht="30" customHeight="1">
      <c r="A77" s="47" t="n"/>
      <c r="B77" s="47" t="n"/>
      <c r="C77" s="41">
        <f>IFERROR(IF(B77="","",IFERROR(INDEX('CapEx Plan'!$B$2:$B$151,MATCH(B77,'CapEx Plan'!$A$2:$A$151,0)),"Project ID not found")),"")</f>
        <v/>
      </c>
      <c r="D77" s="41">
        <f>IFERROR(IF(B77="","",IFERROR(INDEX('CapEx Plan'!$C$2:$C$151,MATCH(B77,'CapEx Plan'!$A$2:$A$151,0)),"Project ID not found")),"")</f>
        <v/>
      </c>
      <c r="E77" s="49" t="n"/>
      <c r="F77" s="47" t="n"/>
      <c r="G77" s="47" t="n"/>
      <c r="H77" s="47" t="n"/>
      <c r="I77" s="48" t="n"/>
      <c r="J77" s="50" t="n"/>
      <c r="K77" s="47" t="n"/>
      <c r="L77" s="47" t="n"/>
      <c r="M77" s="47" t="n"/>
      <c r="N77" s="47" t="n"/>
      <c r="O77" s="48" t="n"/>
    </row>
    <row r="78" ht="30" customHeight="1">
      <c r="A78" s="42" t="n"/>
      <c r="B78" s="42" t="n"/>
      <c r="C78" s="41">
        <f>IFERROR(IF(B78="","",IFERROR(INDEX('CapEx Plan'!$B$2:$B$151,MATCH(B78,'CapEx Plan'!$A$2:$A$151,0)),"Project ID not found")),"")</f>
        <v/>
      </c>
      <c r="D78" s="41">
        <f>IFERROR(IF(B78="","",IFERROR(INDEX('CapEx Plan'!$C$2:$C$151,MATCH(B78,'CapEx Plan'!$A$2:$A$151,0)),"Project ID not found")),"")</f>
        <v/>
      </c>
      <c r="E78" s="44" t="n"/>
      <c r="F78" s="42" t="n"/>
      <c r="G78" s="42" t="n"/>
      <c r="H78" s="42" t="n"/>
      <c r="I78" s="43" t="n"/>
      <c r="J78" s="45" t="n"/>
      <c r="K78" s="42" t="n"/>
      <c r="L78" s="42" t="n"/>
      <c r="M78" s="42" t="n"/>
      <c r="N78" s="42" t="n"/>
      <c r="O78" s="43" t="n"/>
    </row>
    <row r="79" ht="30" customHeight="1">
      <c r="A79" s="47" t="n"/>
      <c r="B79" s="47" t="n"/>
      <c r="C79" s="41">
        <f>IFERROR(IF(B79="","",IFERROR(INDEX('CapEx Plan'!$B$2:$B$151,MATCH(B79,'CapEx Plan'!$A$2:$A$151,0)),"Project ID not found")),"")</f>
        <v/>
      </c>
      <c r="D79" s="41">
        <f>IFERROR(IF(B79="","",IFERROR(INDEX('CapEx Plan'!$C$2:$C$151,MATCH(B79,'CapEx Plan'!$A$2:$A$151,0)),"Project ID not found")),"")</f>
        <v/>
      </c>
      <c r="E79" s="49" t="n"/>
      <c r="F79" s="47" t="n"/>
      <c r="G79" s="47" t="n"/>
      <c r="H79" s="47" t="n"/>
      <c r="I79" s="48" t="n"/>
      <c r="J79" s="50" t="n"/>
      <c r="K79" s="47" t="n"/>
      <c r="L79" s="47" t="n"/>
      <c r="M79" s="47" t="n"/>
      <c r="N79" s="47" t="n"/>
      <c r="O79" s="48" t="n"/>
    </row>
    <row r="80" ht="30" customHeight="1">
      <c r="A80" s="42" t="n"/>
      <c r="B80" s="42" t="n"/>
      <c r="C80" s="41">
        <f>IFERROR(IF(B80="","",IFERROR(INDEX('CapEx Plan'!$B$2:$B$151,MATCH(B80,'CapEx Plan'!$A$2:$A$151,0)),"Project ID not found")),"")</f>
        <v/>
      </c>
      <c r="D80" s="41">
        <f>IFERROR(IF(B80="","",IFERROR(INDEX('CapEx Plan'!$C$2:$C$151,MATCH(B80,'CapEx Plan'!$A$2:$A$151,0)),"Project ID not found")),"")</f>
        <v/>
      </c>
      <c r="E80" s="44" t="n"/>
      <c r="F80" s="42" t="n"/>
      <c r="G80" s="42" t="n"/>
      <c r="H80" s="42" t="n"/>
      <c r="I80" s="43" t="n"/>
      <c r="J80" s="45" t="n"/>
      <c r="K80" s="42" t="n"/>
      <c r="L80" s="42" t="n"/>
      <c r="M80" s="42" t="n"/>
      <c r="N80" s="42" t="n"/>
      <c r="O80" s="43" t="n"/>
    </row>
    <row r="81" ht="30" customHeight="1">
      <c r="A81" s="47" t="n"/>
      <c r="B81" s="47" t="n"/>
      <c r="C81" s="41">
        <f>IFERROR(IF(B81="","",IFERROR(INDEX('CapEx Plan'!$B$2:$B$151,MATCH(B81,'CapEx Plan'!$A$2:$A$151,0)),"Project ID not found")),"")</f>
        <v/>
      </c>
      <c r="D81" s="41">
        <f>IFERROR(IF(B81="","",IFERROR(INDEX('CapEx Plan'!$C$2:$C$151,MATCH(B81,'CapEx Plan'!$A$2:$A$151,0)),"Project ID not found")),"")</f>
        <v/>
      </c>
      <c r="E81" s="49" t="n"/>
      <c r="F81" s="47" t="n"/>
      <c r="G81" s="47" t="n"/>
      <c r="H81" s="47" t="n"/>
      <c r="I81" s="48" t="n"/>
      <c r="J81" s="50" t="n"/>
      <c r="K81" s="47" t="n"/>
      <c r="L81" s="47" t="n"/>
      <c r="M81" s="47" t="n"/>
      <c r="N81" s="47" t="n"/>
      <c r="O81" s="48" t="n"/>
    </row>
    <row r="82" ht="30" customHeight="1">
      <c r="A82" s="42" t="n"/>
      <c r="B82" s="42" t="n"/>
      <c r="C82" s="41">
        <f>IFERROR(IF(B82="","",IFERROR(INDEX('CapEx Plan'!$B$2:$B$151,MATCH(B82,'CapEx Plan'!$A$2:$A$151,0)),"Project ID not found")),"")</f>
        <v/>
      </c>
      <c r="D82" s="41">
        <f>IFERROR(IF(B82="","",IFERROR(INDEX('CapEx Plan'!$C$2:$C$151,MATCH(B82,'CapEx Plan'!$A$2:$A$151,0)),"Project ID not found")),"")</f>
        <v/>
      </c>
      <c r="E82" s="44" t="n"/>
      <c r="F82" s="42" t="n"/>
      <c r="G82" s="42" t="n"/>
      <c r="H82" s="42" t="n"/>
      <c r="I82" s="43" t="n"/>
      <c r="J82" s="45" t="n"/>
      <c r="K82" s="42" t="n"/>
      <c r="L82" s="42" t="n"/>
      <c r="M82" s="42" t="n"/>
      <c r="N82" s="42" t="n"/>
      <c r="O82" s="43" t="n"/>
    </row>
    <row r="83" ht="30" customHeight="1">
      <c r="A83" s="47" t="n"/>
      <c r="B83" s="47" t="n"/>
      <c r="C83" s="41">
        <f>IFERROR(IF(B83="","",IFERROR(INDEX('CapEx Plan'!$B$2:$B$151,MATCH(B83,'CapEx Plan'!$A$2:$A$151,0)),"Project ID not found")),"")</f>
        <v/>
      </c>
      <c r="D83" s="41">
        <f>IFERROR(IF(B83="","",IFERROR(INDEX('CapEx Plan'!$C$2:$C$151,MATCH(B83,'CapEx Plan'!$A$2:$A$151,0)),"Project ID not found")),"")</f>
        <v/>
      </c>
      <c r="E83" s="49" t="n"/>
      <c r="F83" s="47" t="n"/>
      <c r="G83" s="47" t="n"/>
      <c r="H83" s="47" t="n"/>
      <c r="I83" s="48" t="n"/>
      <c r="J83" s="50" t="n"/>
      <c r="K83" s="47" t="n"/>
      <c r="L83" s="47" t="n"/>
      <c r="M83" s="47" t="n"/>
      <c r="N83" s="47" t="n"/>
      <c r="O83" s="48" t="n"/>
    </row>
    <row r="84" ht="30" customHeight="1">
      <c r="A84" s="42" t="n"/>
      <c r="B84" s="42" t="n"/>
      <c r="C84" s="41">
        <f>IFERROR(IF(B84="","",IFERROR(INDEX('CapEx Plan'!$B$2:$B$151,MATCH(B84,'CapEx Plan'!$A$2:$A$151,0)),"Project ID not found")),"")</f>
        <v/>
      </c>
      <c r="D84" s="41">
        <f>IFERROR(IF(B84="","",IFERROR(INDEX('CapEx Plan'!$C$2:$C$151,MATCH(B84,'CapEx Plan'!$A$2:$A$151,0)),"Project ID not found")),"")</f>
        <v/>
      </c>
      <c r="E84" s="44" t="n"/>
      <c r="F84" s="42" t="n"/>
      <c r="G84" s="42" t="n"/>
      <c r="H84" s="42" t="n"/>
      <c r="I84" s="43" t="n"/>
      <c r="J84" s="45" t="n"/>
      <c r="K84" s="42" t="n"/>
      <c r="L84" s="42" t="n"/>
      <c r="M84" s="42" t="n"/>
      <c r="N84" s="42" t="n"/>
      <c r="O84" s="43" t="n"/>
    </row>
    <row r="85" ht="30" customHeight="1">
      <c r="A85" s="47" t="n"/>
      <c r="B85" s="47" t="n"/>
      <c r="C85" s="41">
        <f>IFERROR(IF(B85="","",IFERROR(INDEX('CapEx Plan'!$B$2:$B$151,MATCH(B85,'CapEx Plan'!$A$2:$A$151,0)),"Project ID not found")),"")</f>
        <v/>
      </c>
      <c r="D85" s="41">
        <f>IFERROR(IF(B85="","",IFERROR(INDEX('CapEx Plan'!$C$2:$C$151,MATCH(B85,'CapEx Plan'!$A$2:$A$151,0)),"Project ID not found")),"")</f>
        <v/>
      </c>
      <c r="E85" s="49" t="n"/>
      <c r="F85" s="47" t="n"/>
      <c r="G85" s="47" t="n"/>
      <c r="H85" s="47" t="n"/>
      <c r="I85" s="48" t="n"/>
      <c r="J85" s="50" t="n"/>
      <c r="K85" s="47" t="n"/>
      <c r="L85" s="47" t="n"/>
      <c r="M85" s="47" t="n"/>
      <c r="N85" s="47" t="n"/>
      <c r="O85" s="48" t="n"/>
    </row>
    <row r="86" ht="30" customHeight="1">
      <c r="A86" s="42" t="n"/>
      <c r="B86" s="42" t="n"/>
      <c r="C86" s="41">
        <f>IFERROR(IF(B86="","",IFERROR(INDEX('CapEx Plan'!$B$2:$B$151,MATCH(B86,'CapEx Plan'!$A$2:$A$151,0)),"Project ID not found")),"")</f>
        <v/>
      </c>
      <c r="D86" s="41">
        <f>IFERROR(IF(B86="","",IFERROR(INDEX('CapEx Plan'!$C$2:$C$151,MATCH(B86,'CapEx Plan'!$A$2:$A$151,0)),"Project ID not found")),"")</f>
        <v/>
      </c>
      <c r="E86" s="44" t="n"/>
      <c r="F86" s="42" t="n"/>
      <c r="G86" s="42" t="n"/>
      <c r="H86" s="42" t="n"/>
      <c r="I86" s="43" t="n"/>
      <c r="J86" s="45" t="n"/>
      <c r="K86" s="42" t="n"/>
      <c r="L86" s="42" t="n"/>
      <c r="M86" s="42" t="n"/>
      <c r="N86" s="42" t="n"/>
      <c r="O86" s="43" t="n"/>
    </row>
    <row r="87" ht="30" customHeight="1">
      <c r="A87" s="47" t="n"/>
      <c r="B87" s="47" t="n"/>
      <c r="C87" s="41">
        <f>IFERROR(IF(B87="","",IFERROR(INDEX('CapEx Plan'!$B$2:$B$151,MATCH(B87,'CapEx Plan'!$A$2:$A$151,0)),"Project ID not found")),"")</f>
        <v/>
      </c>
      <c r="D87" s="41">
        <f>IFERROR(IF(B87="","",IFERROR(INDEX('CapEx Plan'!$C$2:$C$151,MATCH(B87,'CapEx Plan'!$A$2:$A$151,0)),"Project ID not found")),"")</f>
        <v/>
      </c>
      <c r="E87" s="49" t="n"/>
      <c r="F87" s="47" t="n"/>
      <c r="G87" s="47" t="n"/>
      <c r="H87" s="47" t="n"/>
      <c r="I87" s="48" t="n"/>
      <c r="J87" s="50" t="n"/>
      <c r="K87" s="47" t="n"/>
      <c r="L87" s="47" t="n"/>
      <c r="M87" s="47" t="n"/>
      <c r="N87" s="47" t="n"/>
      <c r="O87" s="48" t="n"/>
    </row>
    <row r="88" ht="30" customHeight="1">
      <c r="A88" s="42" t="n"/>
      <c r="B88" s="42" t="n"/>
      <c r="C88" s="41">
        <f>IFERROR(IF(B88="","",IFERROR(INDEX('CapEx Plan'!$B$2:$B$151,MATCH(B88,'CapEx Plan'!$A$2:$A$151,0)),"Project ID not found")),"")</f>
        <v/>
      </c>
      <c r="D88" s="41">
        <f>IFERROR(IF(B88="","",IFERROR(INDEX('CapEx Plan'!$C$2:$C$151,MATCH(B88,'CapEx Plan'!$A$2:$A$151,0)),"Project ID not found")),"")</f>
        <v/>
      </c>
      <c r="E88" s="44" t="n"/>
      <c r="F88" s="42" t="n"/>
      <c r="G88" s="42" t="n"/>
      <c r="H88" s="42" t="n"/>
      <c r="I88" s="43" t="n"/>
      <c r="J88" s="45" t="n"/>
      <c r="K88" s="42" t="n"/>
      <c r="L88" s="42" t="n"/>
      <c r="M88" s="42" t="n"/>
      <c r="N88" s="42" t="n"/>
      <c r="O88" s="43" t="n"/>
    </row>
    <row r="89" ht="30" customHeight="1">
      <c r="A89" s="47" t="n"/>
      <c r="B89" s="47" t="n"/>
      <c r="C89" s="41">
        <f>IFERROR(IF(B89="","",IFERROR(INDEX('CapEx Plan'!$B$2:$B$151,MATCH(B89,'CapEx Plan'!$A$2:$A$151,0)),"Project ID not found")),"")</f>
        <v/>
      </c>
      <c r="D89" s="41">
        <f>IFERROR(IF(B89="","",IFERROR(INDEX('CapEx Plan'!$C$2:$C$151,MATCH(B89,'CapEx Plan'!$A$2:$A$151,0)),"Project ID not found")),"")</f>
        <v/>
      </c>
      <c r="E89" s="49" t="n"/>
      <c r="F89" s="47" t="n"/>
      <c r="G89" s="47" t="n"/>
      <c r="H89" s="47" t="n"/>
      <c r="I89" s="48" t="n"/>
      <c r="J89" s="50" t="n"/>
      <c r="K89" s="47" t="n"/>
      <c r="L89" s="47" t="n"/>
      <c r="M89" s="47" t="n"/>
      <c r="N89" s="47" t="n"/>
      <c r="O89" s="48" t="n"/>
    </row>
    <row r="90" ht="30" customHeight="1">
      <c r="A90" s="42" t="n"/>
      <c r="B90" s="42" t="n"/>
      <c r="C90" s="41">
        <f>IFERROR(IF(B90="","",IFERROR(INDEX('CapEx Plan'!$B$2:$B$151,MATCH(B90,'CapEx Plan'!$A$2:$A$151,0)),"Project ID not found")),"")</f>
        <v/>
      </c>
      <c r="D90" s="41">
        <f>IFERROR(IF(B90="","",IFERROR(INDEX('CapEx Plan'!$C$2:$C$151,MATCH(B90,'CapEx Plan'!$A$2:$A$151,0)),"Project ID not found")),"")</f>
        <v/>
      </c>
      <c r="E90" s="44" t="n"/>
      <c r="F90" s="42" t="n"/>
      <c r="G90" s="42" t="n"/>
      <c r="H90" s="42" t="n"/>
      <c r="I90" s="43" t="n"/>
      <c r="J90" s="45" t="n"/>
      <c r="K90" s="42" t="n"/>
      <c r="L90" s="42" t="n"/>
      <c r="M90" s="42" t="n"/>
      <c r="N90" s="42" t="n"/>
      <c r="O90" s="43" t="n"/>
    </row>
    <row r="91" ht="30" customHeight="1">
      <c r="A91" s="47" t="n"/>
      <c r="B91" s="47" t="n"/>
      <c r="C91" s="41">
        <f>IFERROR(IF(B91="","",IFERROR(INDEX('CapEx Plan'!$B$2:$B$151,MATCH(B91,'CapEx Plan'!$A$2:$A$151,0)),"Project ID not found")),"")</f>
        <v/>
      </c>
      <c r="D91" s="41">
        <f>IFERROR(IF(B91="","",IFERROR(INDEX('CapEx Plan'!$C$2:$C$151,MATCH(B91,'CapEx Plan'!$A$2:$A$151,0)),"Project ID not found")),"")</f>
        <v/>
      </c>
      <c r="E91" s="49" t="n"/>
      <c r="F91" s="47" t="n"/>
      <c r="G91" s="47" t="n"/>
      <c r="H91" s="47" t="n"/>
      <c r="I91" s="48" t="n"/>
      <c r="J91" s="50" t="n"/>
      <c r="K91" s="47" t="n"/>
      <c r="L91" s="47" t="n"/>
      <c r="M91" s="47" t="n"/>
      <c r="N91" s="47" t="n"/>
      <c r="O91" s="48" t="n"/>
    </row>
    <row r="92" ht="30" customHeight="1">
      <c r="A92" s="42" t="n"/>
      <c r="B92" s="42" t="n"/>
      <c r="C92" s="41">
        <f>IFERROR(IF(B92="","",IFERROR(INDEX('CapEx Plan'!$B$2:$B$151,MATCH(B92,'CapEx Plan'!$A$2:$A$151,0)),"Project ID not found")),"")</f>
        <v/>
      </c>
      <c r="D92" s="41">
        <f>IFERROR(IF(B92="","",IFERROR(INDEX('CapEx Plan'!$C$2:$C$151,MATCH(B92,'CapEx Plan'!$A$2:$A$151,0)),"Project ID not found")),"")</f>
        <v/>
      </c>
      <c r="E92" s="44" t="n"/>
      <c r="F92" s="42" t="n"/>
      <c r="G92" s="42" t="n"/>
      <c r="H92" s="42" t="n"/>
      <c r="I92" s="43" t="n"/>
      <c r="J92" s="45" t="n"/>
      <c r="K92" s="42" t="n"/>
      <c r="L92" s="42" t="n"/>
      <c r="M92" s="42" t="n"/>
      <c r="N92" s="42" t="n"/>
      <c r="O92" s="43" t="n"/>
    </row>
    <row r="93" ht="30" customHeight="1">
      <c r="A93" s="47" t="n"/>
      <c r="B93" s="47" t="n"/>
      <c r="C93" s="41">
        <f>IFERROR(IF(B93="","",IFERROR(INDEX('CapEx Plan'!$B$2:$B$151,MATCH(B93,'CapEx Plan'!$A$2:$A$151,0)),"Project ID not found")),"")</f>
        <v/>
      </c>
      <c r="D93" s="41">
        <f>IFERROR(IF(B93="","",IFERROR(INDEX('CapEx Plan'!$C$2:$C$151,MATCH(B93,'CapEx Plan'!$A$2:$A$151,0)),"Project ID not found")),"")</f>
        <v/>
      </c>
      <c r="E93" s="49" t="n"/>
      <c r="F93" s="47" t="n"/>
      <c r="G93" s="47" t="n"/>
      <c r="H93" s="47" t="n"/>
      <c r="I93" s="48" t="n"/>
      <c r="J93" s="50" t="n"/>
      <c r="K93" s="47" t="n"/>
      <c r="L93" s="47" t="n"/>
      <c r="M93" s="47" t="n"/>
      <c r="N93" s="47" t="n"/>
      <c r="O93" s="48" t="n"/>
    </row>
    <row r="94" ht="30" customHeight="1">
      <c r="A94" s="42" t="n"/>
      <c r="B94" s="42" t="n"/>
      <c r="C94" s="41">
        <f>IFERROR(IF(B94="","",IFERROR(INDEX('CapEx Plan'!$B$2:$B$151,MATCH(B94,'CapEx Plan'!$A$2:$A$151,0)),"Project ID not found")),"")</f>
        <v/>
      </c>
      <c r="D94" s="41">
        <f>IFERROR(IF(B94="","",IFERROR(INDEX('CapEx Plan'!$C$2:$C$151,MATCH(B94,'CapEx Plan'!$A$2:$A$151,0)),"Project ID not found")),"")</f>
        <v/>
      </c>
      <c r="E94" s="44" t="n"/>
      <c r="F94" s="42" t="n"/>
      <c r="G94" s="42" t="n"/>
      <c r="H94" s="42" t="n"/>
      <c r="I94" s="43" t="n"/>
      <c r="J94" s="45" t="n"/>
      <c r="K94" s="42" t="n"/>
      <c r="L94" s="42" t="n"/>
      <c r="M94" s="42" t="n"/>
      <c r="N94" s="42" t="n"/>
      <c r="O94" s="43" t="n"/>
    </row>
    <row r="95" ht="30" customHeight="1">
      <c r="A95" s="47" t="n"/>
      <c r="B95" s="47" t="n"/>
      <c r="C95" s="41">
        <f>IFERROR(IF(B95="","",IFERROR(INDEX('CapEx Plan'!$B$2:$B$151,MATCH(B95,'CapEx Plan'!$A$2:$A$151,0)),"Project ID not found")),"")</f>
        <v/>
      </c>
      <c r="D95" s="41">
        <f>IFERROR(IF(B95="","",IFERROR(INDEX('CapEx Plan'!$C$2:$C$151,MATCH(B95,'CapEx Plan'!$A$2:$A$151,0)),"Project ID not found")),"")</f>
        <v/>
      </c>
      <c r="E95" s="49" t="n"/>
      <c r="F95" s="47" t="n"/>
      <c r="G95" s="47" t="n"/>
      <c r="H95" s="47" t="n"/>
      <c r="I95" s="48" t="n"/>
      <c r="J95" s="50" t="n"/>
      <c r="K95" s="47" t="n"/>
      <c r="L95" s="47" t="n"/>
      <c r="M95" s="47" t="n"/>
      <c r="N95" s="47" t="n"/>
      <c r="O95" s="48" t="n"/>
    </row>
    <row r="96" ht="30" customHeight="1">
      <c r="A96" s="42" t="n"/>
      <c r="B96" s="42" t="n"/>
      <c r="C96" s="41">
        <f>IFERROR(IF(B96="","",IFERROR(INDEX('CapEx Plan'!$B$2:$B$151,MATCH(B96,'CapEx Plan'!$A$2:$A$151,0)),"Project ID not found")),"")</f>
        <v/>
      </c>
      <c r="D96" s="41">
        <f>IFERROR(IF(B96="","",IFERROR(INDEX('CapEx Plan'!$C$2:$C$151,MATCH(B96,'CapEx Plan'!$A$2:$A$151,0)),"Project ID not found")),"")</f>
        <v/>
      </c>
      <c r="E96" s="44" t="n"/>
      <c r="F96" s="42" t="n"/>
      <c r="G96" s="42" t="n"/>
      <c r="H96" s="42" t="n"/>
      <c r="I96" s="43" t="n"/>
      <c r="J96" s="45" t="n"/>
      <c r="K96" s="42" t="n"/>
      <c r="L96" s="42" t="n"/>
      <c r="M96" s="42" t="n"/>
      <c r="N96" s="42" t="n"/>
      <c r="O96" s="43" t="n"/>
    </row>
    <row r="97" ht="30" customHeight="1">
      <c r="A97" s="47" t="n"/>
      <c r="B97" s="47" t="n"/>
      <c r="C97" s="41">
        <f>IFERROR(IF(B97="","",IFERROR(INDEX('CapEx Plan'!$B$2:$B$151,MATCH(B97,'CapEx Plan'!$A$2:$A$151,0)),"Project ID not found")),"")</f>
        <v/>
      </c>
      <c r="D97" s="41">
        <f>IFERROR(IF(B97="","",IFERROR(INDEX('CapEx Plan'!$C$2:$C$151,MATCH(B97,'CapEx Plan'!$A$2:$A$151,0)),"Project ID not found")),"")</f>
        <v/>
      </c>
      <c r="E97" s="49" t="n"/>
      <c r="F97" s="47" t="n"/>
      <c r="G97" s="47" t="n"/>
      <c r="H97" s="47" t="n"/>
      <c r="I97" s="48" t="n"/>
      <c r="J97" s="50" t="n"/>
      <c r="K97" s="47" t="n"/>
      <c r="L97" s="47" t="n"/>
      <c r="M97" s="47" t="n"/>
      <c r="N97" s="47" t="n"/>
      <c r="O97" s="48" t="n"/>
    </row>
    <row r="98" ht="30" customHeight="1">
      <c r="A98" s="42" t="n"/>
      <c r="B98" s="42" t="n"/>
      <c r="C98" s="41">
        <f>IFERROR(IF(B98="","",IFERROR(INDEX('CapEx Plan'!$B$2:$B$151,MATCH(B98,'CapEx Plan'!$A$2:$A$151,0)),"Project ID not found")),"")</f>
        <v/>
      </c>
      <c r="D98" s="41">
        <f>IFERROR(IF(B98="","",IFERROR(INDEX('CapEx Plan'!$C$2:$C$151,MATCH(B98,'CapEx Plan'!$A$2:$A$151,0)),"Project ID not found")),"")</f>
        <v/>
      </c>
      <c r="E98" s="44" t="n"/>
      <c r="F98" s="42" t="n"/>
      <c r="G98" s="42" t="n"/>
      <c r="H98" s="42" t="n"/>
      <c r="I98" s="43" t="n"/>
      <c r="J98" s="45" t="n"/>
      <c r="K98" s="42" t="n"/>
      <c r="L98" s="42" t="n"/>
      <c r="M98" s="42" t="n"/>
      <c r="N98" s="42" t="n"/>
      <c r="O98" s="43" t="n"/>
    </row>
    <row r="99" ht="30" customHeight="1">
      <c r="A99" s="47" t="n"/>
      <c r="B99" s="47" t="n"/>
      <c r="C99" s="41">
        <f>IFERROR(IF(B99="","",IFERROR(INDEX('CapEx Plan'!$B$2:$B$151,MATCH(B99,'CapEx Plan'!$A$2:$A$151,0)),"Project ID not found")),"")</f>
        <v/>
      </c>
      <c r="D99" s="41">
        <f>IFERROR(IF(B99="","",IFERROR(INDEX('CapEx Plan'!$C$2:$C$151,MATCH(B99,'CapEx Plan'!$A$2:$A$151,0)),"Project ID not found")),"")</f>
        <v/>
      </c>
      <c r="E99" s="49" t="n"/>
      <c r="F99" s="47" t="n"/>
      <c r="G99" s="47" t="n"/>
      <c r="H99" s="47" t="n"/>
      <c r="I99" s="48" t="n"/>
      <c r="J99" s="50" t="n"/>
      <c r="K99" s="47" t="n"/>
      <c r="L99" s="47" t="n"/>
      <c r="M99" s="47" t="n"/>
      <c r="N99" s="47" t="n"/>
      <c r="O99" s="48" t="n"/>
    </row>
    <row r="100" ht="30" customHeight="1">
      <c r="A100" s="42" t="n"/>
      <c r="B100" s="42" t="n"/>
      <c r="C100" s="41">
        <f>IFERROR(IF(B100="","",IFERROR(INDEX('CapEx Plan'!$B$2:$B$151,MATCH(B100,'CapEx Plan'!$A$2:$A$151,0)),"Project ID not found")),"")</f>
        <v/>
      </c>
      <c r="D100" s="41">
        <f>IFERROR(IF(B100="","",IFERROR(INDEX('CapEx Plan'!$C$2:$C$151,MATCH(B100,'CapEx Plan'!$A$2:$A$151,0)),"Project ID not found")),"")</f>
        <v/>
      </c>
      <c r="E100" s="44" t="n"/>
      <c r="F100" s="42" t="n"/>
      <c r="G100" s="42" t="n"/>
      <c r="H100" s="42" t="n"/>
      <c r="I100" s="43" t="n"/>
      <c r="J100" s="45" t="n"/>
      <c r="K100" s="42" t="n"/>
      <c r="L100" s="42" t="n"/>
      <c r="M100" s="42" t="n"/>
      <c r="N100" s="42" t="n"/>
      <c r="O100" s="43" t="n"/>
    </row>
    <row r="101" ht="30" customHeight="1">
      <c r="A101" s="47" t="n"/>
      <c r="B101" s="47" t="n"/>
      <c r="C101" s="41">
        <f>IFERROR(IF(B101="","",IFERROR(INDEX('CapEx Plan'!$B$2:$B$151,MATCH(B101,'CapEx Plan'!$A$2:$A$151,0)),"Project ID not found")),"")</f>
        <v/>
      </c>
      <c r="D101" s="41">
        <f>IFERROR(IF(B101="","",IFERROR(INDEX('CapEx Plan'!$C$2:$C$151,MATCH(B101,'CapEx Plan'!$A$2:$A$151,0)),"Project ID not found")),"")</f>
        <v/>
      </c>
      <c r="E101" s="49" t="n"/>
      <c r="F101" s="47" t="n"/>
      <c r="G101" s="47" t="n"/>
      <c r="H101" s="47" t="n"/>
      <c r="I101" s="48" t="n"/>
      <c r="J101" s="50" t="n"/>
      <c r="K101" s="47" t="n"/>
      <c r="L101" s="47" t="n"/>
      <c r="M101" s="47" t="n"/>
      <c r="N101" s="47" t="n"/>
      <c r="O101" s="48" t="n"/>
    </row>
    <row r="102" ht="30" customHeight="1">
      <c r="A102" s="42" t="n"/>
      <c r="B102" s="42" t="n"/>
      <c r="C102" s="41">
        <f>IFERROR(IF(B102="","",IFERROR(INDEX('CapEx Plan'!$B$2:$B$151,MATCH(B102,'CapEx Plan'!$A$2:$A$151,0)),"Project ID not found")),"")</f>
        <v/>
      </c>
      <c r="D102" s="41">
        <f>IFERROR(IF(B102="","",IFERROR(INDEX('CapEx Plan'!$C$2:$C$151,MATCH(B102,'CapEx Plan'!$A$2:$A$151,0)),"Project ID not found")),"")</f>
        <v/>
      </c>
      <c r="E102" s="44" t="n"/>
      <c r="F102" s="42" t="n"/>
      <c r="G102" s="42" t="n"/>
      <c r="H102" s="42" t="n"/>
      <c r="I102" s="43" t="n"/>
      <c r="J102" s="45" t="n"/>
      <c r="K102" s="42" t="n"/>
      <c r="L102" s="42" t="n"/>
      <c r="M102" s="42" t="n"/>
      <c r="N102" s="42" t="n"/>
      <c r="O102" s="43" t="n"/>
    </row>
    <row r="103" ht="30" customHeight="1">
      <c r="A103" s="47" t="n"/>
      <c r="B103" s="47" t="n"/>
      <c r="C103" s="41">
        <f>IFERROR(IF(B103="","",IFERROR(INDEX('CapEx Plan'!$B$2:$B$151,MATCH(B103,'CapEx Plan'!$A$2:$A$151,0)),"Project ID not found")),"")</f>
        <v/>
      </c>
      <c r="D103" s="41">
        <f>IFERROR(IF(B103="","",IFERROR(INDEX('CapEx Plan'!$C$2:$C$151,MATCH(B103,'CapEx Plan'!$A$2:$A$151,0)),"Project ID not found")),"")</f>
        <v/>
      </c>
      <c r="E103" s="49" t="n"/>
      <c r="F103" s="47" t="n"/>
      <c r="G103" s="47" t="n"/>
      <c r="H103" s="47" t="n"/>
      <c r="I103" s="48" t="n"/>
      <c r="J103" s="50" t="n"/>
      <c r="K103" s="47" t="n"/>
      <c r="L103" s="47" t="n"/>
      <c r="M103" s="47" t="n"/>
      <c r="N103" s="47" t="n"/>
      <c r="O103" s="48" t="n"/>
    </row>
    <row r="104" ht="30" customHeight="1">
      <c r="A104" s="42" t="n"/>
      <c r="B104" s="42" t="n"/>
      <c r="C104" s="41">
        <f>IFERROR(IF(B104="","",IFERROR(INDEX('CapEx Plan'!$B$2:$B$151,MATCH(B104,'CapEx Plan'!$A$2:$A$151,0)),"Project ID not found")),"")</f>
        <v/>
      </c>
      <c r="D104" s="41">
        <f>IFERROR(IF(B104="","",IFERROR(INDEX('CapEx Plan'!$C$2:$C$151,MATCH(B104,'CapEx Plan'!$A$2:$A$151,0)),"Project ID not found")),"")</f>
        <v/>
      </c>
      <c r="E104" s="44" t="n"/>
      <c r="F104" s="42" t="n"/>
      <c r="G104" s="42" t="n"/>
      <c r="H104" s="42" t="n"/>
      <c r="I104" s="43" t="n"/>
      <c r="J104" s="45" t="n"/>
      <c r="K104" s="42" t="n"/>
      <c r="L104" s="42" t="n"/>
      <c r="M104" s="42" t="n"/>
      <c r="N104" s="42" t="n"/>
      <c r="O104" s="43" t="n"/>
    </row>
    <row r="105" ht="30" customHeight="1">
      <c r="A105" s="47" t="n"/>
      <c r="B105" s="47" t="n"/>
      <c r="C105" s="41">
        <f>IFERROR(IF(B105="","",IFERROR(INDEX('CapEx Plan'!$B$2:$B$151,MATCH(B105,'CapEx Plan'!$A$2:$A$151,0)),"Project ID not found")),"")</f>
        <v/>
      </c>
      <c r="D105" s="41">
        <f>IFERROR(IF(B105="","",IFERROR(INDEX('CapEx Plan'!$C$2:$C$151,MATCH(B105,'CapEx Plan'!$A$2:$A$151,0)),"Project ID not found")),"")</f>
        <v/>
      </c>
      <c r="E105" s="49" t="n"/>
      <c r="F105" s="47" t="n"/>
      <c r="G105" s="47" t="n"/>
      <c r="H105" s="47" t="n"/>
      <c r="I105" s="48" t="n"/>
      <c r="J105" s="50" t="n"/>
      <c r="K105" s="47" t="n"/>
      <c r="L105" s="47" t="n"/>
      <c r="M105" s="47" t="n"/>
      <c r="N105" s="47" t="n"/>
      <c r="O105" s="48" t="n"/>
    </row>
    <row r="106" ht="30" customHeight="1">
      <c r="A106" s="42" t="n"/>
      <c r="B106" s="42" t="n"/>
      <c r="C106" s="41">
        <f>IFERROR(IF(B106="","",IFERROR(INDEX('CapEx Plan'!$B$2:$B$151,MATCH(B106,'CapEx Plan'!$A$2:$A$151,0)),"Project ID not found")),"")</f>
        <v/>
      </c>
      <c r="D106" s="41">
        <f>IFERROR(IF(B106="","",IFERROR(INDEX('CapEx Plan'!$C$2:$C$151,MATCH(B106,'CapEx Plan'!$A$2:$A$151,0)),"Project ID not found")),"")</f>
        <v/>
      </c>
      <c r="E106" s="44" t="n"/>
      <c r="F106" s="42" t="n"/>
      <c r="G106" s="42" t="n"/>
      <c r="H106" s="42" t="n"/>
      <c r="I106" s="43" t="n"/>
      <c r="J106" s="45" t="n"/>
      <c r="K106" s="42" t="n"/>
      <c r="L106" s="42" t="n"/>
      <c r="M106" s="42" t="n"/>
      <c r="N106" s="42" t="n"/>
      <c r="O106" s="43" t="n"/>
    </row>
    <row r="107" ht="30" customHeight="1">
      <c r="A107" s="47" t="n"/>
      <c r="B107" s="47" t="n"/>
      <c r="C107" s="41">
        <f>IFERROR(IF(B107="","",IFERROR(INDEX('CapEx Plan'!$B$2:$B$151,MATCH(B107,'CapEx Plan'!$A$2:$A$151,0)),"Project ID not found")),"")</f>
        <v/>
      </c>
      <c r="D107" s="41">
        <f>IFERROR(IF(B107="","",IFERROR(INDEX('CapEx Plan'!$C$2:$C$151,MATCH(B107,'CapEx Plan'!$A$2:$A$151,0)),"Project ID not found")),"")</f>
        <v/>
      </c>
      <c r="E107" s="49" t="n"/>
      <c r="F107" s="47" t="n"/>
      <c r="G107" s="47" t="n"/>
      <c r="H107" s="47" t="n"/>
      <c r="I107" s="48" t="n"/>
      <c r="J107" s="50" t="n"/>
      <c r="K107" s="47" t="n"/>
      <c r="L107" s="47" t="n"/>
      <c r="M107" s="47" t="n"/>
      <c r="N107" s="47" t="n"/>
      <c r="O107" s="48" t="n"/>
    </row>
    <row r="108" ht="30" customHeight="1">
      <c r="A108" s="42" t="n"/>
      <c r="B108" s="42" t="n"/>
      <c r="C108" s="41">
        <f>IFERROR(IF(B108="","",IFERROR(INDEX('CapEx Plan'!$B$2:$B$151,MATCH(B108,'CapEx Plan'!$A$2:$A$151,0)),"Project ID not found")),"")</f>
        <v/>
      </c>
      <c r="D108" s="41">
        <f>IFERROR(IF(B108="","",IFERROR(INDEX('CapEx Plan'!$C$2:$C$151,MATCH(B108,'CapEx Plan'!$A$2:$A$151,0)),"Project ID not found")),"")</f>
        <v/>
      </c>
      <c r="E108" s="44" t="n"/>
      <c r="F108" s="42" t="n"/>
      <c r="G108" s="42" t="n"/>
      <c r="H108" s="42" t="n"/>
      <c r="I108" s="43" t="n"/>
      <c r="J108" s="45" t="n"/>
      <c r="K108" s="42" t="n"/>
      <c r="L108" s="42" t="n"/>
      <c r="M108" s="42" t="n"/>
      <c r="N108" s="42" t="n"/>
      <c r="O108" s="43" t="n"/>
    </row>
    <row r="109" ht="30" customHeight="1">
      <c r="A109" s="47" t="n"/>
      <c r="B109" s="47" t="n"/>
      <c r="C109" s="41">
        <f>IFERROR(IF(B109="","",IFERROR(INDEX('CapEx Plan'!$B$2:$B$151,MATCH(B109,'CapEx Plan'!$A$2:$A$151,0)),"Project ID not found")),"")</f>
        <v/>
      </c>
      <c r="D109" s="41">
        <f>IFERROR(IF(B109="","",IFERROR(INDEX('CapEx Plan'!$C$2:$C$151,MATCH(B109,'CapEx Plan'!$A$2:$A$151,0)),"Project ID not found")),"")</f>
        <v/>
      </c>
      <c r="E109" s="49" t="n"/>
      <c r="F109" s="47" t="n"/>
      <c r="G109" s="47" t="n"/>
      <c r="H109" s="47" t="n"/>
      <c r="I109" s="48" t="n"/>
      <c r="J109" s="50" t="n"/>
      <c r="K109" s="47" t="n"/>
      <c r="L109" s="47" t="n"/>
      <c r="M109" s="47" t="n"/>
      <c r="N109" s="47" t="n"/>
      <c r="O109" s="48" t="n"/>
    </row>
    <row r="110" ht="30" customHeight="1">
      <c r="A110" s="42" t="n"/>
      <c r="B110" s="42" t="n"/>
      <c r="C110" s="41">
        <f>IFERROR(IF(B110="","",IFERROR(INDEX('CapEx Plan'!$B$2:$B$151,MATCH(B110,'CapEx Plan'!$A$2:$A$151,0)),"Project ID not found")),"")</f>
        <v/>
      </c>
      <c r="D110" s="41">
        <f>IFERROR(IF(B110="","",IFERROR(INDEX('CapEx Plan'!$C$2:$C$151,MATCH(B110,'CapEx Plan'!$A$2:$A$151,0)),"Project ID not found")),"")</f>
        <v/>
      </c>
      <c r="E110" s="44" t="n"/>
      <c r="F110" s="42" t="n"/>
      <c r="G110" s="42" t="n"/>
      <c r="H110" s="42" t="n"/>
      <c r="I110" s="43" t="n"/>
      <c r="J110" s="45" t="n"/>
      <c r="K110" s="42" t="n"/>
      <c r="L110" s="42" t="n"/>
      <c r="M110" s="42" t="n"/>
      <c r="N110" s="42" t="n"/>
      <c r="O110" s="43" t="n"/>
    </row>
    <row r="111" ht="30" customHeight="1">
      <c r="A111" s="47" t="n"/>
      <c r="B111" s="47" t="n"/>
      <c r="C111" s="41">
        <f>IFERROR(IF(B111="","",IFERROR(INDEX('CapEx Plan'!$B$2:$B$151,MATCH(B111,'CapEx Plan'!$A$2:$A$151,0)),"Project ID not found")),"")</f>
        <v/>
      </c>
      <c r="D111" s="41">
        <f>IFERROR(IF(B111="","",IFERROR(INDEX('CapEx Plan'!$C$2:$C$151,MATCH(B111,'CapEx Plan'!$A$2:$A$151,0)),"Project ID not found")),"")</f>
        <v/>
      </c>
      <c r="E111" s="49" t="n"/>
      <c r="F111" s="47" t="n"/>
      <c r="G111" s="47" t="n"/>
      <c r="H111" s="47" t="n"/>
      <c r="I111" s="48" t="n"/>
      <c r="J111" s="50" t="n"/>
      <c r="K111" s="47" t="n"/>
      <c r="L111" s="47" t="n"/>
      <c r="M111" s="47" t="n"/>
      <c r="N111" s="47" t="n"/>
      <c r="O111" s="48" t="n"/>
    </row>
    <row r="112" ht="30" customHeight="1">
      <c r="A112" s="42" t="n"/>
      <c r="B112" s="42" t="n"/>
      <c r="C112" s="41">
        <f>IFERROR(IF(B112="","",IFERROR(INDEX('CapEx Plan'!$B$2:$B$151,MATCH(B112,'CapEx Plan'!$A$2:$A$151,0)),"Project ID not found")),"")</f>
        <v/>
      </c>
      <c r="D112" s="41">
        <f>IFERROR(IF(B112="","",IFERROR(INDEX('CapEx Plan'!$C$2:$C$151,MATCH(B112,'CapEx Plan'!$A$2:$A$151,0)),"Project ID not found")),"")</f>
        <v/>
      </c>
      <c r="E112" s="44" t="n"/>
      <c r="F112" s="42" t="n"/>
      <c r="G112" s="42" t="n"/>
      <c r="H112" s="42" t="n"/>
      <c r="I112" s="43" t="n"/>
      <c r="J112" s="45" t="n"/>
      <c r="K112" s="42" t="n"/>
      <c r="L112" s="42" t="n"/>
      <c r="M112" s="42" t="n"/>
      <c r="N112" s="42" t="n"/>
      <c r="O112" s="43" t="n"/>
    </row>
    <row r="113" ht="30" customHeight="1">
      <c r="A113" s="47" t="n"/>
      <c r="B113" s="47" t="n"/>
      <c r="C113" s="41">
        <f>IFERROR(IF(B113="","",IFERROR(INDEX('CapEx Plan'!$B$2:$B$151,MATCH(B113,'CapEx Plan'!$A$2:$A$151,0)),"Project ID not found")),"")</f>
        <v/>
      </c>
      <c r="D113" s="41">
        <f>IFERROR(IF(B113="","",IFERROR(INDEX('CapEx Plan'!$C$2:$C$151,MATCH(B113,'CapEx Plan'!$A$2:$A$151,0)),"Project ID not found")),"")</f>
        <v/>
      </c>
      <c r="E113" s="49" t="n"/>
      <c r="F113" s="47" t="n"/>
      <c r="G113" s="47" t="n"/>
      <c r="H113" s="47" t="n"/>
      <c r="I113" s="48" t="n"/>
      <c r="J113" s="50" t="n"/>
      <c r="K113" s="47" t="n"/>
      <c r="L113" s="47" t="n"/>
      <c r="M113" s="47" t="n"/>
      <c r="N113" s="47" t="n"/>
      <c r="O113" s="48" t="n"/>
    </row>
    <row r="114" ht="30" customHeight="1">
      <c r="A114" s="42" t="n"/>
      <c r="B114" s="42" t="n"/>
      <c r="C114" s="41">
        <f>IFERROR(IF(B114="","",IFERROR(INDEX('CapEx Plan'!$B$2:$B$151,MATCH(B114,'CapEx Plan'!$A$2:$A$151,0)),"Project ID not found")),"")</f>
        <v/>
      </c>
      <c r="D114" s="41">
        <f>IFERROR(IF(B114="","",IFERROR(INDEX('CapEx Plan'!$C$2:$C$151,MATCH(B114,'CapEx Plan'!$A$2:$A$151,0)),"Project ID not found")),"")</f>
        <v/>
      </c>
      <c r="E114" s="44" t="n"/>
      <c r="F114" s="42" t="n"/>
      <c r="G114" s="42" t="n"/>
      <c r="H114" s="42" t="n"/>
      <c r="I114" s="43" t="n"/>
      <c r="J114" s="45" t="n"/>
      <c r="K114" s="42" t="n"/>
      <c r="L114" s="42" t="n"/>
      <c r="M114" s="42" t="n"/>
      <c r="N114" s="42" t="n"/>
      <c r="O114" s="43" t="n"/>
    </row>
    <row r="115" ht="30" customHeight="1">
      <c r="A115" s="47" t="n"/>
      <c r="B115" s="47" t="n"/>
      <c r="C115" s="41">
        <f>IFERROR(IF(B115="","",IFERROR(INDEX('CapEx Plan'!$B$2:$B$151,MATCH(B115,'CapEx Plan'!$A$2:$A$151,0)),"Project ID not found")),"")</f>
        <v/>
      </c>
      <c r="D115" s="41">
        <f>IFERROR(IF(B115="","",IFERROR(INDEX('CapEx Plan'!$C$2:$C$151,MATCH(B115,'CapEx Plan'!$A$2:$A$151,0)),"Project ID not found")),"")</f>
        <v/>
      </c>
      <c r="E115" s="49" t="n"/>
      <c r="F115" s="47" t="n"/>
      <c r="G115" s="47" t="n"/>
      <c r="H115" s="47" t="n"/>
      <c r="I115" s="48" t="n"/>
      <c r="J115" s="50" t="n"/>
      <c r="K115" s="47" t="n"/>
      <c r="L115" s="47" t="n"/>
      <c r="M115" s="47" t="n"/>
      <c r="N115" s="47" t="n"/>
      <c r="O115" s="48" t="n"/>
    </row>
    <row r="116" ht="30" customHeight="1">
      <c r="A116" s="42" t="n"/>
      <c r="B116" s="42" t="n"/>
      <c r="C116" s="41">
        <f>IFERROR(IF(B116="","",IFERROR(INDEX('CapEx Plan'!$B$2:$B$151,MATCH(B116,'CapEx Plan'!$A$2:$A$151,0)),"Project ID not found")),"")</f>
        <v/>
      </c>
      <c r="D116" s="41">
        <f>IFERROR(IF(B116="","",IFERROR(INDEX('CapEx Plan'!$C$2:$C$151,MATCH(B116,'CapEx Plan'!$A$2:$A$151,0)),"Project ID not found")),"")</f>
        <v/>
      </c>
      <c r="E116" s="44" t="n"/>
      <c r="F116" s="42" t="n"/>
      <c r="G116" s="42" t="n"/>
      <c r="H116" s="42" t="n"/>
      <c r="I116" s="43" t="n"/>
      <c r="J116" s="45" t="n"/>
      <c r="K116" s="42" t="n"/>
      <c r="L116" s="42" t="n"/>
      <c r="M116" s="42" t="n"/>
      <c r="N116" s="42" t="n"/>
      <c r="O116" s="43" t="n"/>
    </row>
    <row r="117" ht="30" customHeight="1">
      <c r="A117" s="47" t="n"/>
      <c r="B117" s="47" t="n"/>
      <c r="C117" s="41">
        <f>IFERROR(IF(B117="","",IFERROR(INDEX('CapEx Plan'!$B$2:$B$151,MATCH(B117,'CapEx Plan'!$A$2:$A$151,0)),"Project ID not found")),"")</f>
        <v/>
      </c>
      <c r="D117" s="41">
        <f>IFERROR(IF(B117="","",IFERROR(INDEX('CapEx Plan'!$C$2:$C$151,MATCH(B117,'CapEx Plan'!$A$2:$A$151,0)),"Project ID not found")),"")</f>
        <v/>
      </c>
      <c r="E117" s="49" t="n"/>
      <c r="F117" s="47" t="n"/>
      <c r="G117" s="47" t="n"/>
      <c r="H117" s="47" t="n"/>
      <c r="I117" s="48" t="n"/>
      <c r="J117" s="50" t="n"/>
      <c r="K117" s="47" t="n"/>
      <c r="L117" s="47" t="n"/>
      <c r="M117" s="47" t="n"/>
      <c r="N117" s="47" t="n"/>
      <c r="O117" s="48" t="n"/>
    </row>
    <row r="118" ht="30" customHeight="1">
      <c r="A118" s="42" t="n"/>
      <c r="B118" s="42" t="n"/>
      <c r="C118" s="41">
        <f>IFERROR(IF(B118="","",IFERROR(INDEX('CapEx Plan'!$B$2:$B$151,MATCH(B118,'CapEx Plan'!$A$2:$A$151,0)),"Project ID not found")),"")</f>
        <v/>
      </c>
      <c r="D118" s="41">
        <f>IFERROR(IF(B118="","",IFERROR(INDEX('CapEx Plan'!$C$2:$C$151,MATCH(B118,'CapEx Plan'!$A$2:$A$151,0)),"Project ID not found")),"")</f>
        <v/>
      </c>
      <c r="E118" s="44" t="n"/>
      <c r="F118" s="42" t="n"/>
      <c r="G118" s="42" t="n"/>
      <c r="H118" s="42" t="n"/>
      <c r="I118" s="43" t="n"/>
      <c r="J118" s="45" t="n"/>
      <c r="K118" s="42" t="n"/>
      <c r="L118" s="42" t="n"/>
      <c r="M118" s="42" t="n"/>
      <c r="N118" s="42" t="n"/>
      <c r="O118" s="43" t="n"/>
    </row>
    <row r="119" ht="30" customHeight="1">
      <c r="A119" s="47" t="n"/>
      <c r="B119" s="47" t="n"/>
      <c r="C119" s="41">
        <f>IFERROR(IF(B119="","",IFERROR(INDEX('CapEx Plan'!$B$2:$B$151,MATCH(B119,'CapEx Plan'!$A$2:$A$151,0)),"Project ID not found")),"")</f>
        <v/>
      </c>
      <c r="D119" s="41">
        <f>IFERROR(IF(B119="","",IFERROR(INDEX('CapEx Plan'!$C$2:$C$151,MATCH(B119,'CapEx Plan'!$A$2:$A$151,0)),"Project ID not found")),"")</f>
        <v/>
      </c>
      <c r="E119" s="49" t="n"/>
      <c r="F119" s="47" t="n"/>
      <c r="G119" s="47" t="n"/>
      <c r="H119" s="47" t="n"/>
      <c r="I119" s="48" t="n"/>
      <c r="J119" s="50" t="n"/>
      <c r="K119" s="47" t="n"/>
      <c r="L119" s="47" t="n"/>
      <c r="M119" s="47" t="n"/>
      <c r="N119" s="47" t="n"/>
      <c r="O119" s="48" t="n"/>
    </row>
    <row r="120" ht="30" customHeight="1">
      <c r="A120" s="42" t="n"/>
      <c r="B120" s="42" t="n"/>
      <c r="C120" s="41">
        <f>IFERROR(IF(B120="","",IFERROR(INDEX('CapEx Plan'!$B$2:$B$151,MATCH(B120,'CapEx Plan'!$A$2:$A$151,0)),"Project ID not found")),"")</f>
        <v/>
      </c>
      <c r="D120" s="41">
        <f>IFERROR(IF(B120="","",IFERROR(INDEX('CapEx Plan'!$C$2:$C$151,MATCH(B120,'CapEx Plan'!$A$2:$A$151,0)),"Project ID not found")),"")</f>
        <v/>
      </c>
      <c r="E120" s="44" t="n"/>
      <c r="F120" s="42" t="n"/>
      <c r="G120" s="42" t="n"/>
      <c r="H120" s="42" t="n"/>
      <c r="I120" s="43" t="n"/>
      <c r="J120" s="45" t="n"/>
      <c r="K120" s="42" t="n"/>
      <c r="L120" s="42" t="n"/>
      <c r="M120" s="42" t="n"/>
      <c r="N120" s="42" t="n"/>
      <c r="O120" s="43" t="n"/>
    </row>
    <row r="121" ht="30" customHeight="1">
      <c r="A121" s="47" t="n"/>
      <c r="B121" s="47" t="n"/>
      <c r="C121" s="41">
        <f>IFERROR(IF(B121="","",IFERROR(INDEX('CapEx Plan'!$B$2:$B$151,MATCH(B121,'CapEx Plan'!$A$2:$A$151,0)),"Project ID not found")),"")</f>
        <v/>
      </c>
      <c r="D121" s="41">
        <f>IFERROR(IF(B121="","",IFERROR(INDEX('CapEx Plan'!$C$2:$C$151,MATCH(B121,'CapEx Plan'!$A$2:$A$151,0)),"Project ID not found")),"")</f>
        <v/>
      </c>
      <c r="E121" s="49" t="n"/>
      <c r="F121" s="47" t="n"/>
      <c r="G121" s="47" t="n"/>
      <c r="H121" s="47" t="n"/>
      <c r="I121" s="48" t="n"/>
      <c r="J121" s="50" t="n"/>
      <c r="K121" s="47" t="n"/>
      <c r="L121" s="47" t="n"/>
      <c r="M121" s="47" t="n"/>
      <c r="N121" s="47" t="n"/>
      <c r="O121" s="48" t="n"/>
    </row>
    <row r="122" ht="30" customHeight="1">
      <c r="A122" s="42" t="n"/>
      <c r="B122" s="42" t="n"/>
      <c r="C122" s="41">
        <f>IFERROR(IF(B122="","",IFERROR(INDEX('CapEx Plan'!$B$2:$B$151,MATCH(B122,'CapEx Plan'!$A$2:$A$151,0)),"Project ID not found")),"")</f>
        <v/>
      </c>
      <c r="D122" s="41">
        <f>IFERROR(IF(B122="","",IFERROR(INDEX('CapEx Plan'!$C$2:$C$151,MATCH(B122,'CapEx Plan'!$A$2:$A$151,0)),"Project ID not found")),"")</f>
        <v/>
      </c>
      <c r="E122" s="44" t="n"/>
      <c r="F122" s="42" t="n"/>
      <c r="G122" s="42" t="n"/>
      <c r="H122" s="42" t="n"/>
      <c r="I122" s="43" t="n"/>
      <c r="J122" s="45" t="n"/>
      <c r="K122" s="42" t="n"/>
      <c r="L122" s="42" t="n"/>
      <c r="M122" s="42" t="n"/>
      <c r="N122" s="42" t="n"/>
      <c r="O122" s="43" t="n"/>
    </row>
    <row r="123" ht="30" customHeight="1">
      <c r="A123" s="47" t="n"/>
      <c r="B123" s="47" t="n"/>
      <c r="C123" s="41">
        <f>IFERROR(IF(B123="","",IFERROR(INDEX('CapEx Plan'!$B$2:$B$151,MATCH(B123,'CapEx Plan'!$A$2:$A$151,0)),"Project ID not found")),"")</f>
        <v/>
      </c>
      <c r="D123" s="41">
        <f>IFERROR(IF(B123="","",IFERROR(INDEX('CapEx Plan'!$C$2:$C$151,MATCH(B123,'CapEx Plan'!$A$2:$A$151,0)),"Project ID not found")),"")</f>
        <v/>
      </c>
      <c r="E123" s="49" t="n"/>
      <c r="F123" s="47" t="n"/>
      <c r="G123" s="47" t="n"/>
      <c r="H123" s="47" t="n"/>
      <c r="I123" s="48" t="n"/>
      <c r="J123" s="50" t="n"/>
      <c r="K123" s="47" t="n"/>
      <c r="L123" s="47" t="n"/>
      <c r="M123" s="47" t="n"/>
      <c r="N123" s="47" t="n"/>
      <c r="O123" s="48" t="n"/>
    </row>
    <row r="124" ht="30" customHeight="1">
      <c r="A124" s="42" t="n"/>
      <c r="B124" s="42" t="n"/>
      <c r="C124" s="41">
        <f>IFERROR(IF(B124="","",IFERROR(INDEX('CapEx Plan'!$B$2:$B$151,MATCH(B124,'CapEx Plan'!$A$2:$A$151,0)),"Project ID not found")),"")</f>
        <v/>
      </c>
      <c r="D124" s="41">
        <f>IFERROR(IF(B124="","",IFERROR(INDEX('CapEx Plan'!$C$2:$C$151,MATCH(B124,'CapEx Plan'!$A$2:$A$151,0)),"Project ID not found")),"")</f>
        <v/>
      </c>
      <c r="E124" s="44" t="n"/>
      <c r="F124" s="42" t="n"/>
      <c r="G124" s="42" t="n"/>
      <c r="H124" s="42" t="n"/>
      <c r="I124" s="43" t="n"/>
      <c r="J124" s="45" t="n"/>
      <c r="K124" s="42" t="n"/>
      <c r="L124" s="42" t="n"/>
      <c r="M124" s="42" t="n"/>
      <c r="N124" s="42" t="n"/>
      <c r="O124" s="43" t="n"/>
    </row>
    <row r="125" ht="30" customHeight="1">
      <c r="A125" s="47" t="n"/>
      <c r="B125" s="47" t="n"/>
      <c r="C125" s="41">
        <f>IFERROR(IF(B125="","",IFERROR(INDEX('CapEx Plan'!$B$2:$B$151,MATCH(B125,'CapEx Plan'!$A$2:$A$151,0)),"Project ID not found")),"")</f>
        <v/>
      </c>
      <c r="D125" s="41">
        <f>IFERROR(IF(B125="","",IFERROR(INDEX('CapEx Plan'!$C$2:$C$151,MATCH(B125,'CapEx Plan'!$A$2:$A$151,0)),"Project ID not found")),"")</f>
        <v/>
      </c>
      <c r="E125" s="49" t="n"/>
      <c r="F125" s="47" t="n"/>
      <c r="G125" s="47" t="n"/>
      <c r="H125" s="47" t="n"/>
      <c r="I125" s="48" t="n"/>
      <c r="J125" s="50" t="n"/>
      <c r="K125" s="47" t="n"/>
      <c r="L125" s="47" t="n"/>
      <c r="M125" s="47" t="n"/>
      <c r="N125" s="47" t="n"/>
      <c r="O125" s="48" t="n"/>
    </row>
    <row r="126" ht="30" customHeight="1">
      <c r="A126" s="42" t="n"/>
      <c r="B126" s="42" t="n"/>
      <c r="C126" s="41">
        <f>IFERROR(IF(B126="","",IFERROR(INDEX('CapEx Plan'!$B$2:$B$151,MATCH(B126,'CapEx Plan'!$A$2:$A$151,0)),"Project ID not found")),"")</f>
        <v/>
      </c>
      <c r="D126" s="41">
        <f>IFERROR(IF(B126="","",IFERROR(INDEX('CapEx Plan'!$C$2:$C$151,MATCH(B126,'CapEx Plan'!$A$2:$A$151,0)),"Project ID not found")),"")</f>
        <v/>
      </c>
      <c r="E126" s="44" t="n"/>
      <c r="F126" s="42" t="n"/>
      <c r="G126" s="42" t="n"/>
      <c r="H126" s="42" t="n"/>
      <c r="I126" s="43" t="n"/>
      <c r="J126" s="45" t="n"/>
      <c r="K126" s="42" t="n"/>
      <c r="L126" s="42" t="n"/>
      <c r="M126" s="42" t="n"/>
      <c r="N126" s="42" t="n"/>
      <c r="O126" s="43" t="n"/>
    </row>
    <row r="127" ht="30" customHeight="1">
      <c r="A127" s="47" t="n"/>
      <c r="B127" s="47" t="n"/>
      <c r="C127" s="41">
        <f>IFERROR(IF(B127="","",IFERROR(INDEX('CapEx Plan'!$B$2:$B$151,MATCH(B127,'CapEx Plan'!$A$2:$A$151,0)),"Project ID not found")),"")</f>
        <v/>
      </c>
      <c r="D127" s="41">
        <f>IFERROR(IF(B127="","",IFERROR(INDEX('CapEx Plan'!$C$2:$C$151,MATCH(B127,'CapEx Plan'!$A$2:$A$151,0)),"Project ID not found")),"")</f>
        <v/>
      </c>
      <c r="E127" s="49" t="n"/>
      <c r="F127" s="47" t="n"/>
      <c r="G127" s="47" t="n"/>
      <c r="H127" s="47" t="n"/>
      <c r="I127" s="48" t="n"/>
      <c r="J127" s="50" t="n"/>
      <c r="K127" s="47" t="n"/>
      <c r="L127" s="47" t="n"/>
      <c r="M127" s="47" t="n"/>
      <c r="N127" s="47" t="n"/>
      <c r="O127" s="48" t="n"/>
    </row>
    <row r="128" ht="30" customHeight="1">
      <c r="A128" s="42" t="n"/>
      <c r="B128" s="42" t="n"/>
      <c r="C128" s="41">
        <f>IFERROR(IF(B128="","",IFERROR(INDEX('CapEx Plan'!$B$2:$B$151,MATCH(B128,'CapEx Plan'!$A$2:$A$151,0)),"Project ID not found")),"")</f>
        <v/>
      </c>
      <c r="D128" s="41">
        <f>IFERROR(IF(B128="","",IFERROR(INDEX('CapEx Plan'!$C$2:$C$151,MATCH(B128,'CapEx Plan'!$A$2:$A$151,0)),"Project ID not found")),"")</f>
        <v/>
      </c>
      <c r="E128" s="44" t="n"/>
      <c r="F128" s="42" t="n"/>
      <c r="G128" s="42" t="n"/>
      <c r="H128" s="42" t="n"/>
      <c r="I128" s="43" t="n"/>
      <c r="J128" s="45" t="n"/>
      <c r="K128" s="42" t="n"/>
      <c r="L128" s="42" t="n"/>
      <c r="M128" s="42" t="n"/>
      <c r="N128" s="42" t="n"/>
      <c r="O128" s="43" t="n"/>
    </row>
    <row r="129" ht="30" customHeight="1">
      <c r="A129" s="47" t="n"/>
      <c r="B129" s="47" t="n"/>
      <c r="C129" s="41">
        <f>IFERROR(IF(B129="","",IFERROR(INDEX('CapEx Plan'!$B$2:$B$151,MATCH(B129,'CapEx Plan'!$A$2:$A$151,0)),"Project ID not found")),"")</f>
        <v/>
      </c>
      <c r="D129" s="41">
        <f>IFERROR(IF(B129="","",IFERROR(INDEX('CapEx Plan'!$C$2:$C$151,MATCH(B129,'CapEx Plan'!$A$2:$A$151,0)),"Project ID not found")),"")</f>
        <v/>
      </c>
      <c r="E129" s="49" t="n"/>
      <c r="F129" s="47" t="n"/>
      <c r="G129" s="47" t="n"/>
      <c r="H129" s="47" t="n"/>
      <c r="I129" s="48" t="n"/>
      <c r="J129" s="50" t="n"/>
      <c r="K129" s="47" t="n"/>
      <c r="L129" s="47" t="n"/>
      <c r="M129" s="47" t="n"/>
      <c r="N129" s="47" t="n"/>
      <c r="O129" s="48" t="n"/>
    </row>
    <row r="130" ht="30" customHeight="1">
      <c r="A130" s="42" t="n"/>
      <c r="B130" s="42" t="n"/>
      <c r="C130" s="41">
        <f>IFERROR(IF(B130="","",IFERROR(INDEX('CapEx Plan'!$B$2:$B$151,MATCH(B130,'CapEx Plan'!$A$2:$A$151,0)),"Project ID not found")),"")</f>
        <v/>
      </c>
      <c r="D130" s="41">
        <f>IFERROR(IF(B130="","",IFERROR(INDEX('CapEx Plan'!$C$2:$C$151,MATCH(B130,'CapEx Plan'!$A$2:$A$151,0)),"Project ID not found")),"")</f>
        <v/>
      </c>
      <c r="E130" s="44" t="n"/>
      <c r="F130" s="42" t="n"/>
      <c r="G130" s="42" t="n"/>
      <c r="H130" s="42" t="n"/>
      <c r="I130" s="43" t="n"/>
      <c r="J130" s="45" t="n"/>
      <c r="K130" s="42" t="n"/>
      <c r="L130" s="42" t="n"/>
      <c r="M130" s="42" t="n"/>
      <c r="N130" s="42" t="n"/>
      <c r="O130" s="43" t="n"/>
    </row>
    <row r="131" ht="30" customHeight="1">
      <c r="A131" s="47" t="n"/>
      <c r="B131" s="47" t="n"/>
      <c r="C131" s="41">
        <f>IFERROR(IF(B131="","",IFERROR(INDEX('CapEx Plan'!$B$2:$B$151,MATCH(B131,'CapEx Plan'!$A$2:$A$151,0)),"Project ID not found")),"")</f>
        <v/>
      </c>
      <c r="D131" s="41">
        <f>IFERROR(IF(B131="","",IFERROR(INDEX('CapEx Plan'!$C$2:$C$151,MATCH(B131,'CapEx Plan'!$A$2:$A$151,0)),"Project ID not found")),"")</f>
        <v/>
      </c>
      <c r="E131" s="49" t="n"/>
      <c r="F131" s="47" t="n"/>
      <c r="G131" s="47" t="n"/>
      <c r="H131" s="47" t="n"/>
      <c r="I131" s="48" t="n"/>
      <c r="J131" s="50" t="n"/>
      <c r="K131" s="47" t="n"/>
      <c r="L131" s="47" t="n"/>
      <c r="M131" s="47" t="n"/>
      <c r="N131" s="47" t="n"/>
      <c r="O131" s="48" t="n"/>
    </row>
    <row r="132" ht="30" customHeight="1">
      <c r="A132" s="42" t="n"/>
      <c r="B132" s="42" t="n"/>
      <c r="C132" s="41">
        <f>IFERROR(IF(B132="","",IFERROR(INDEX('CapEx Plan'!$B$2:$B$151,MATCH(B132,'CapEx Plan'!$A$2:$A$151,0)),"Project ID not found")),"")</f>
        <v/>
      </c>
      <c r="D132" s="41">
        <f>IFERROR(IF(B132="","",IFERROR(INDEX('CapEx Plan'!$C$2:$C$151,MATCH(B132,'CapEx Plan'!$A$2:$A$151,0)),"Project ID not found")),"")</f>
        <v/>
      </c>
      <c r="E132" s="44" t="n"/>
      <c r="F132" s="42" t="n"/>
      <c r="G132" s="42" t="n"/>
      <c r="H132" s="42" t="n"/>
      <c r="I132" s="43" t="n"/>
      <c r="J132" s="45" t="n"/>
      <c r="K132" s="42" t="n"/>
      <c r="L132" s="42" t="n"/>
      <c r="M132" s="42" t="n"/>
      <c r="N132" s="42" t="n"/>
      <c r="O132" s="43" t="n"/>
    </row>
    <row r="133" ht="30" customHeight="1">
      <c r="A133" s="47" t="n"/>
      <c r="B133" s="47" t="n"/>
      <c r="C133" s="41">
        <f>IFERROR(IF(B133="","",IFERROR(INDEX('CapEx Plan'!$B$2:$B$151,MATCH(B133,'CapEx Plan'!$A$2:$A$151,0)),"Project ID not found")),"")</f>
        <v/>
      </c>
      <c r="D133" s="41">
        <f>IFERROR(IF(B133="","",IFERROR(INDEX('CapEx Plan'!$C$2:$C$151,MATCH(B133,'CapEx Plan'!$A$2:$A$151,0)),"Project ID not found")),"")</f>
        <v/>
      </c>
      <c r="E133" s="49" t="n"/>
      <c r="F133" s="47" t="n"/>
      <c r="G133" s="47" t="n"/>
      <c r="H133" s="47" t="n"/>
      <c r="I133" s="48" t="n"/>
      <c r="J133" s="50" t="n"/>
      <c r="K133" s="47" t="n"/>
      <c r="L133" s="47" t="n"/>
      <c r="M133" s="47" t="n"/>
      <c r="N133" s="47" t="n"/>
      <c r="O133" s="48" t="n"/>
    </row>
    <row r="134" ht="30" customHeight="1">
      <c r="A134" s="42" t="n"/>
      <c r="B134" s="42" t="n"/>
      <c r="C134" s="41">
        <f>IFERROR(IF(B134="","",IFERROR(INDEX('CapEx Plan'!$B$2:$B$151,MATCH(B134,'CapEx Plan'!$A$2:$A$151,0)),"Project ID not found")),"")</f>
        <v/>
      </c>
      <c r="D134" s="41">
        <f>IFERROR(IF(B134="","",IFERROR(INDEX('CapEx Plan'!$C$2:$C$151,MATCH(B134,'CapEx Plan'!$A$2:$A$151,0)),"Project ID not found")),"")</f>
        <v/>
      </c>
      <c r="E134" s="44" t="n"/>
      <c r="F134" s="42" t="n"/>
      <c r="G134" s="42" t="n"/>
      <c r="H134" s="42" t="n"/>
      <c r="I134" s="43" t="n"/>
      <c r="J134" s="45" t="n"/>
      <c r="K134" s="42" t="n"/>
      <c r="L134" s="42" t="n"/>
      <c r="M134" s="42" t="n"/>
      <c r="N134" s="42" t="n"/>
      <c r="O134" s="43" t="n"/>
    </row>
    <row r="135" ht="30" customHeight="1">
      <c r="A135" s="47" t="n"/>
      <c r="B135" s="47" t="n"/>
      <c r="C135" s="41">
        <f>IFERROR(IF(B135="","",IFERROR(INDEX('CapEx Plan'!$B$2:$B$151,MATCH(B135,'CapEx Plan'!$A$2:$A$151,0)),"Project ID not found")),"")</f>
        <v/>
      </c>
      <c r="D135" s="41">
        <f>IFERROR(IF(B135="","",IFERROR(INDEX('CapEx Plan'!$C$2:$C$151,MATCH(B135,'CapEx Plan'!$A$2:$A$151,0)),"Project ID not found")),"")</f>
        <v/>
      </c>
      <c r="E135" s="49" t="n"/>
      <c r="F135" s="47" t="n"/>
      <c r="G135" s="47" t="n"/>
      <c r="H135" s="47" t="n"/>
      <c r="I135" s="48" t="n"/>
      <c r="J135" s="50" t="n"/>
      <c r="K135" s="47" t="n"/>
      <c r="L135" s="47" t="n"/>
      <c r="M135" s="47" t="n"/>
      <c r="N135" s="47" t="n"/>
      <c r="O135" s="48" t="n"/>
    </row>
    <row r="136" ht="30" customHeight="1">
      <c r="A136" s="42" t="n"/>
      <c r="B136" s="42" t="n"/>
      <c r="C136" s="41">
        <f>IFERROR(IF(B136="","",IFERROR(INDEX('CapEx Plan'!$B$2:$B$151,MATCH(B136,'CapEx Plan'!$A$2:$A$151,0)),"Project ID not found")),"")</f>
        <v/>
      </c>
      <c r="D136" s="41">
        <f>IFERROR(IF(B136="","",IFERROR(INDEX('CapEx Plan'!$C$2:$C$151,MATCH(B136,'CapEx Plan'!$A$2:$A$151,0)),"Project ID not found")),"")</f>
        <v/>
      </c>
      <c r="E136" s="44" t="n"/>
      <c r="F136" s="42" t="n"/>
      <c r="G136" s="42" t="n"/>
      <c r="H136" s="42" t="n"/>
      <c r="I136" s="43" t="n"/>
      <c r="J136" s="45" t="n"/>
      <c r="K136" s="42" t="n"/>
      <c r="L136" s="42" t="n"/>
      <c r="M136" s="42" t="n"/>
      <c r="N136" s="42" t="n"/>
      <c r="O136" s="43" t="n"/>
    </row>
    <row r="137" ht="30" customHeight="1">
      <c r="A137" s="47" t="n"/>
      <c r="B137" s="47" t="n"/>
      <c r="C137" s="41">
        <f>IFERROR(IF(B137="","",IFERROR(INDEX('CapEx Plan'!$B$2:$B$151,MATCH(B137,'CapEx Plan'!$A$2:$A$151,0)),"Project ID not found")),"")</f>
        <v/>
      </c>
      <c r="D137" s="41">
        <f>IFERROR(IF(B137="","",IFERROR(INDEX('CapEx Plan'!$C$2:$C$151,MATCH(B137,'CapEx Plan'!$A$2:$A$151,0)),"Project ID not found")),"")</f>
        <v/>
      </c>
      <c r="E137" s="49" t="n"/>
      <c r="F137" s="47" t="n"/>
      <c r="G137" s="47" t="n"/>
      <c r="H137" s="47" t="n"/>
      <c r="I137" s="48" t="n"/>
      <c r="J137" s="50" t="n"/>
      <c r="K137" s="47" t="n"/>
      <c r="L137" s="47" t="n"/>
      <c r="M137" s="47" t="n"/>
      <c r="N137" s="47" t="n"/>
      <c r="O137" s="48" t="n"/>
    </row>
    <row r="138" ht="30" customHeight="1">
      <c r="A138" s="42" t="n"/>
      <c r="B138" s="42" t="n"/>
      <c r="C138" s="41">
        <f>IFERROR(IF(B138="","",IFERROR(INDEX('CapEx Plan'!$B$2:$B$151,MATCH(B138,'CapEx Plan'!$A$2:$A$151,0)),"Project ID not found")),"")</f>
        <v/>
      </c>
      <c r="D138" s="41">
        <f>IFERROR(IF(B138="","",IFERROR(INDEX('CapEx Plan'!$C$2:$C$151,MATCH(B138,'CapEx Plan'!$A$2:$A$151,0)),"Project ID not found")),"")</f>
        <v/>
      </c>
      <c r="E138" s="44" t="n"/>
      <c r="F138" s="42" t="n"/>
      <c r="G138" s="42" t="n"/>
      <c r="H138" s="42" t="n"/>
      <c r="I138" s="43" t="n"/>
      <c r="J138" s="45" t="n"/>
      <c r="K138" s="42" t="n"/>
      <c r="L138" s="42" t="n"/>
      <c r="M138" s="42" t="n"/>
      <c r="N138" s="42" t="n"/>
      <c r="O138" s="43" t="n"/>
    </row>
    <row r="139" ht="30" customHeight="1">
      <c r="A139" s="47" t="n"/>
      <c r="B139" s="47" t="n"/>
      <c r="C139" s="41">
        <f>IFERROR(IF(B139="","",IFERROR(INDEX('CapEx Plan'!$B$2:$B$151,MATCH(B139,'CapEx Plan'!$A$2:$A$151,0)),"Project ID not found")),"")</f>
        <v/>
      </c>
      <c r="D139" s="41">
        <f>IFERROR(IF(B139="","",IFERROR(INDEX('CapEx Plan'!$C$2:$C$151,MATCH(B139,'CapEx Plan'!$A$2:$A$151,0)),"Project ID not found")),"")</f>
        <v/>
      </c>
      <c r="E139" s="49" t="n"/>
      <c r="F139" s="47" t="n"/>
      <c r="G139" s="47" t="n"/>
      <c r="H139" s="47" t="n"/>
      <c r="I139" s="48" t="n"/>
      <c r="J139" s="50" t="n"/>
      <c r="K139" s="47" t="n"/>
      <c r="L139" s="47" t="n"/>
      <c r="M139" s="47" t="n"/>
      <c r="N139" s="47" t="n"/>
      <c r="O139" s="48" t="n"/>
    </row>
    <row r="140" ht="30" customHeight="1">
      <c r="A140" s="42" t="n"/>
      <c r="B140" s="42" t="n"/>
      <c r="C140" s="41">
        <f>IFERROR(IF(B140="","",IFERROR(INDEX('CapEx Plan'!$B$2:$B$151,MATCH(B140,'CapEx Plan'!$A$2:$A$151,0)),"Project ID not found")),"")</f>
        <v/>
      </c>
      <c r="D140" s="41">
        <f>IFERROR(IF(B140="","",IFERROR(INDEX('CapEx Plan'!$C$2:$C$151,MATCH(B140,'CapEx Plan'!$A$2:$A$151,0)),"Project ID not found")),"")</f>
        <v/>
      </c>
      <c r="E140" s="44" t="n"/>
      <c r="F140" s="42" t="n"/>
      <c r="G140" s="42" t="n"/>
      <c r="H140" s="42" t="n"/>
      <c r="I140" s="43" t="n"/>
      <c r="J140" s="45" t="n"/>
      <c r="K140" s="42" t="n"/>
      <c r="L140" s="42" t="n"/>
      <c r="M140" s="42" t="n"/>
      <c r="N140" s="42" t="n"/>
      <c r="O140" s="43" t="n"/>
    </row>
    <row r="141" ht="30" customHeight="1">
      <c r="A141" s="47" t="n"/>
      <c r="B141" s="47" t="n"/>
      <c r="C141" s="41">
        <f>IFERROR(IF(B141="","",IFERROR(INDEX('CapEx Plan'!$B$2:$B$151,MATCH(B141,'CapEx Plan'!$A$2:$A$151,0)),"Project ID not found")),"")</f>
        <v/>
      </c>
      <c r="D141" s="41">
        <f>IFERROR(IF(B141="","",IFERROR(INDEX('CapEx Plan'!$C$2:$C$151,MATCH(B141,'CapEx Plan'!$A$2:$A$151,0)),"Project ID not found")),"")</f>
        <v/>
      </c>
      <c r="E141" s="49" t="n"/>
      <c r="F141" s="47" t="n"/>
      <c r="G141" s="47" t="n"/>
      <c r="H141" s="47" t="n"/>
      <c r="I141" s="48" t="n"/>
      <c r="J141" s="50" t="n"/>
      <c r="K141" s="47" t="n"/>
      <c r="L141" s="47" t="n"/>
      <c r="M141" s="47" t="n"/>
      <c r="N141" s="47" t="n"/>
      <c r="O141" s="48" t="n"/>
    </row>
    <row r="142" ht="30" customHeight="1">
      <c r="A142" s="42" t="n"/>
      <c r="B142" s="42" t="n"/>
      <c r="C142" s="41">
        <f>IFERROR(IF(B142="","",IFERROR(INDEX('CapEx Plan'!$B$2:$B$151,MATCH(B142,'CapEx Plan'!$A$2:$A$151,0)),"Project ID not found")),"")</f>
        <v/>
      </c>
      <c r="D142" s="41">
        <f>IFERROR(IF(B142="","",IFERROR(INDEX('CapEx Plan'!$C$2:$C$151,MATCH(B142,'CapEx Plan'!$A$2:$A$151,0)),"Project ID not found")),"")</f>
        <v/>
      </c>
      <c r="E142" s="44" t="n"/>
      <c r="F142" s="42" t="n"/>
      <c r="G142" s="42" t="n"/>
      <c r="H142" s="42" t="n"/>
      <c r="I142" s="43" t="n"/>
      <c r="J142" s="45" t="n"/>
      <c r="K142" s="42" t="n"/>
      <c r="L142" s="42" t="n"/>
      <c r="M142" s="42" t="n"/>
      <c r="N142" s="42" t="n"/>
      <c r="O142" s="43" t="n"/>
    </row>
    <row r="143" ht="30" customHeight="1">
      <c r="A143" s="47" t="n"/>
      <c r="B143" s="47" t="n"/>
      <c r="C143" s="41">
        <f>IFERROR(IF(B143="","",IFERROR(INDEX('CapEx Plan'!$B$2:$B$151,MATCH(B143,'CapEx Plan'!$A$2:$A$151,0)),"Project ID not found")),"")</f>
        <v/>
      </c>
      <c r="D143" s="41">
        <f>IFERROR(IF(B143="","",IFERROR(INDEX('CapEx Plan'!$C$2:$C$151,MATCH(B143,'CapEx Plan'!$A$2:$A$151,0)),"Project ID not found")),"")</f>
        <v/>
      </c>
      <c r="E143" s="49" t="n"/>
      <c r="F143" s="47" t="n"/>
      <c r="G143" s="47" t="n"/>
      <c r="H143" s="47" t="n"/>
      <c r="I143" s="48" t="n"/>
      <c r="J143" s="50" t="n"/>
      <c r="K143" s="47" t="n"/>
      <c r="L143" s="47" t="n"/>
      <c r="M143" s="47" t="n"/>
      <c r="N143" s="47" t="n"/>
      <c r="O143" s="48" t="n"/>
    </row>
    <row r="144" ht="30" customHeight="1">
      <c r="A144" s="42" t="n"/>
      <c r="B144" s="42" t="n"/>
      <c r="C144" s="41">
        <f>IFERROR(IF(B144="","",IFERROR(INDEX('CapEx Plan'!$B$2:$B$151,MATCH(B144,'CapEx Plan'!$A$2:$A$151,0)),"Project ID not found")),"")</f>
        <v/>
      </c>
      <c r="D144" s="41">
        <f>IFERROR(IF(B144="","",IFERROR(INDEX('CapEx Plan'!$C$2:$C$151,MATCH(B144,'CapEx Plan'!$A$2:$A$151,0)),"Project ID not found")),"")</f>
        <v/>
      </c>
      <c r="E144" s="44" t="n"/>
      <c r="F144" s="42" t="n"/>
      <c r="G144" s="42" t="n"/>
      <c r="H144" s="42" t="n"/>
      <c r="I144" s="43" t="n"/>
      <c r="J144" s="45" t="n"/>
      <c r="K144" s="42" t="n"/>
      <c r="L144" s="42" t="n"/>
      <c r="M144" s="42" t="n"/>
      <c r="N144" s="42" t="n"/>
      <c r="O144" s="43" t="n"/>
    </row>
    <row r="145" ht="30" customHeight="1">
      <c r="A145" s="47" t="n"/>
      <c r="B145" s="47" t="n"/>
      <c r="C145" s="41">
        <f>IFERROR(IF(B145="","",IFERROR(INDEX('CapEx Plan'!$B$2:$B$151,MATCH(B145,'CapEx Plan'!$A$2:$A$151,0)),"Project ID not found")),"")</f>
        <v/>
      </c>
      <c r="D145" s="41">
        <f>IFERROR(IF(B145="","",IFERROR(INDEX('CapEx Plan'!$C$2:$C$151,MATCH(B145,'CapEx Plan'!$A$2:$A$151,0)),"Project ID not found")),"")</f>
        <v/>
      </c>
      <c r="E145" s="49" t="n"/>
      <c r="F145" s="47" t="n"/>
      <c r="G145" s="47" t="n"/>
      <c r="H145" s="47" t="n"/>
      <c r="I145" s="48" t="n"/>
      <c r="J145" s="50" t="n"/>
      <c r="K145" s="47" t="n"/>
      <c r="L145" s="47" t="n"/>
      <c r="M145" s="47" t="n"/>
      <c r="N145" s="47" t="n"/>
      <c r="O145" s="48" t="n"/>
    </row>
    <row r="146" ht="30" customHeight="1">
      <c r="A146" s="42" t="n"/>
      <c r="B146" s="42" t="n"/>
      <c r="C146" s="41">
        <f>IFERROR(IF(B146="","",IFERROR(INDEX('CapEx Plan'!$B$2:$B$151,MATCH(B146,'CapEx Plan'!$A$2:$A$151,0)),"Project ID not found")),"")</f>
        <v/>
      </c>
      <c r="D146" s="41">
        <f>IFERROR(IF(B146="","",IFERROR(INDEX('CapEx Plan'!$C$2:$C$151,MATCH(B146,'CapEx Plan'!$A$2:$A$151,0)),"Project ID not found")),"")</f>
        <v/>
      </c>
      <c r="E146" s="44" t="n"/>
      <c r="F146" s="42" t="n"/>
      <c r="G146" s="42" t="n"/>
      <c r="H146" s="42" t="n"/>
      <c r="I146" s="43" t="n"/>
      <c r="J146" s="45" t="n"/>
      <c r="K146" s="42" t="n"/>
      <c r="L146" s="42" t="n"/>
      <c r="M146" s="42" t="n"/>
      <c r="N146" s="42" t="n"/>
      <c r="O146" s="43" t="n"/>
    </row>
    <row r="147" ht="30" customHeight="1">
      <c r="A147" s="47" t="n"/>
      <c r="B147" s="47" t="n"/>
      <c r="C147" s="41">
        <f>IFERROR(IF(B147="","",IFERROR(INDEX('CapEx Plan'!$B$2:$B$151,MATCH(B147,'CapEx Plan'!$A$2:$A$151,0)),"Project ID not found")),"")</f>
        <v/>
      </c>
      <c r="D147" s="41">
        <f>IFERROR(IF(B147="","",IFERROR(INDEX('CapEx Plan'!$C$2:$C$151,MATCH(B147,'CapEx Plan'!$A$2:$A$151,0)),"Project ID not found")),"")</f>
        <v/>
      </c>
      <c r="E147" s="49" t="n"/>
      <c r="F147" s="47" t="n"/>
      <c r="G147" s="47" t="n"/>
      <c r="H147" s="47" t="n"/>
      <c r="I147" s="48" t="n"/>
      <c r="J147" s="50" t="n"/>
      <c r="K147" s="47" t="n"/>
      <c r="L147" s="47" t="n"/>
      <c r="M147" s="47" t="n"/>
      <c r="N147" s="47" t="n"/>
      <c r="O147" s="48" t="n"/>
    </row>
    <row r="148" ht="30" customHeight="1">
      <c r="A148" s="42" t="n"/>
      <c r="B148" s="42" t="n"/>
      <c r="C148" s="41">
        <f>IFERROR(IF(B148="","",IFERROR(INDEX('CapEx Plan'!$B$2:$B$151,MATCH(B148,'CapEx Plan'!$A$2:$A$151,0)),"Project ID not found")),"")</f>
        <v/>
      </c>
      <c r="D148" s="41">
        <f>IFERROR(IF(B148="","",IFERROR(INDEX('CapEx Plan'!$C$2:$C$151,MATCH(B148,'CapEx Plan'!$A$2:$A$151,0)),"Project ID not found")),"")</f>
        <v/>
      </c>
      <c r="E148" s="44" t="n"/>
      <c r="F148" s="42" t="n"/>
      <c r="G148" s="42" t="n"/>
      <c r="H148" s="42" t="n"/>
      <c r="I148" s="43" t="n"/>
      <c r="J148" s="45" t="n"/>
      <c r="K148" s="42" t="n"/>
      <c r="L148" s="42" t="n"/>
      <c r="M148" s="42" t="n"/>
      <c r="N148" s="42" t="n"/>
      <c r="O148" s="43" t="n"/>
    </row>
    <row r="149" ht="30" customHeight="1">
      <c r="A149" s="47" t="n"/>
      <c r="B149" s="47" t="n"/>
      <c r="C149" s="41">
        <f>IFERROR(IF(B149="","",IFERROR(INDEX('CapEx Plan'!$B$2:$B$151,MATCH(B149,'CapEx Plan'!$A$2:$A$151,0)),"Project ID not found")),"")</f>
        <v/>
      </c>
      <c r="D149" s="41">
        <f>IFERROR(IF(B149="","",IFERROR(INDEX('CapEx Plan'!$C$2:$C$151,MATCH(B149,'CapEx Plan'!$A$2:$A$151,0)),"Project ID not found")),"")</f>
        <v/>
      </c>
      <c r="E149" s="49" t="n"/>
      <c r="F149" s="47" t="n"/>
      <c r="G149" s="47" t="n"/>
      <c r="H149" s="47" t="n"/>
      <c r="I149" s="48" t="n"/>
      <c r="J149" s="50" t="n"/>
      <c r="K149" s="47" t="n"/>
      <c r="L149" s="47" t="n"/>
      <c r="M149" s="47" t="n"/>
      <c r="N149" s="47" t="n"/>
      <c r="O149" s="48" t="n"/>
    </row>
    <row r="150" ht="30" customHeight="1">
      <c r="A150" s="42" t="n"/>
      <c r="B150" s="42" t="n"/>
      <c r="C150" s="41">
        <f>IFERROR(IF(B150="","",IFERROR(INDEX('CapEx Plan'!$B$2:$B$151,MATCH(B150,'CapEx Plan'!$A$2:$A$151,0)),"Project ID not found")),"")</f>
        <v/>
      </c>
      <c r="D150" s="41">
        <f>IFERROR(IF(B150="","",IFERROR(INDEX('CapEx Plan'!$C$2:$C$151,MATCH(B150,'CapEx Plan'!$A$2:$A$151,0)),"Project ID not found")),"")</f>
        <v/>
      </c>
      <c r="E150" s="44" t="n"/>
      <c r="F150" s="42" t="n"/>
      <c r="G150" s="42" t="n"/>
      <c r="H150" s="42" t="n"/>
      <c r="I150" s="43" t="n"/>
      <c r="J150" s="45" t="n"/>
      <c r="K150" s="42" t="n"/>
      <c r="L150" s="42" t="n"/>
      <c r="M150" s="42" t="n"/>
      <c r="N150" s="42" t="n"/>
      <c r="O150" s="43" t="n"/>
    </row>
    <row r="151" ht="30" customHeight="1">
      <c r="A151" s="47" t="n"/>
      <c r="B151" s="47" t="n"/>
      <c r="C151" s="41">
        <f>IFERROR(IF(B151="","",IFERROR(INDEX('CapEx Plan'!$B$2:$B$151,MATCH(B151,'CapEx Plan'!$A$2:$A$151,0)),"Project ID not found")),"")</f>
        <v/>
      </c>
      <c r="D151" s="41">
        <f>IFERROR(IF(B151="","",IFERROR(INDEX('CapEx Plan'!$C$2:$C$151,MATCH(B151,'CapEx Plan'!$A$2:$A$151,0)),"Project ID not found")),"")</f>
        <v/>
      </c>
      <c r="E151" s="49" t="n"/>
      <c r="F151" s="47" t="n"/>
      <c r="G151" s="47" t="n"/>
      <c r="H151" s="47" t="n"/>
      <c r="I151" s="48" t="n"/>
      <c r="J151" s="50" t="n"/>
      <c r="K151" s="47" t="n"/>
      <c r="L151" s="47" t="n"/>
      <c r="M151" s="47" t="n"/>
      <c r="N151" s="47" t="n"/>
      <c r="O151" s="48" t="n"/>
    </row>
    <row r="152" ht="30" customHeight="1">
      <c r="A152" s="42" t="n"/>
      <c r="B152" s="42" t="n"/>
      <c r="C152" s="41">
        <f>IFERROR(IF(B152="","",IFERROR(INDEX('CapEx Plan'!$B$2:$B$151,MATCH(B152,'CapEx Plan'!$A$2:$A$151,0)),"Project ID not found")),"")</f>
        <v/>
      </c>
      <c r="D152" s="41">
        <f>IFERROR(IF(B152="","",IFERROR(INDEX('CapEx Plan'!$C$2:$C$151,MATCH(B152,'CapEx Plan'!$A$2:$A$151,0)),"Project ID not found")),"")</f>
        <v/>
      </c>
      <c r="E152" s="44" t="n"/>
      <c r="F152" s="42" t="n"/>
      <c r="G152" s="42" t="n"/>
      <c r="H152" s="42" t="n"/>
      <c r="I152" s="43" t="n"/>
      <c r="J152" s="45" t="n"/>
      <c r="K152" s="42" t="n"/>
      <c r="L152" s="42" t="n"/>
      <c r="M152" s="42" t="n"/>
      <c r="N152" s="42" t="n"/>
      <c r="O152" s="43" t="n"/>
    </row>
    <row r="153" ht="30" customHeight="1">
      <c r="A153" s="47" t="n"/>
      <c r="B153" s="47" t="n"/>
      <c r="C153" s="41">
        <f>IFERROR(IF(B153="","",IFERROR(INDEX('CapEx Plan'!$B$2:$B$151,MATCH(B153,'CapEx Plan'!$A$2:$A$151,0)),"Project ID not found")),"")</f>
        <v/>
      </c>
      <c r="D153" s="41">
        <f>IFERROR(IF(B153="","",IFERROR(INDEX('CapEx Plan'!$C$2:$C$151,MATCH(B153,'CapEx Plan'!$A$2:$A$151,0)),"Project ID not found")),"")</f>
        <v/>
      </c>
      <c r="E153" s="49" t="n"/>
      <c r="F153" s="47" t="n"/>
      <c r="G153" s="47" t="n"/>
      <c r="H153" s="47" t="n"/>
      <c r="I153" s="48" t="n"/>
      <c r="J153" s="50" t="n"/>
      <c r="K153" s="47" t="n"/>
      <c r="L153" s="47" t="n"/>
      <c r="M153" s="47" t="n"/>
      <c r="N153" s="47" t="n"/>
      <c r="O153" s="48" t="n"/>
    </row>
    <row r="154" ht="30" customHeight="1">
      <c r="A154" s="42" t="n"/>
      <c r="B154" s="42" t="n"/>
      <c r="C154" s="41">
        <f>IFERROR(IF(B154="","",IFERROR(INDEX('CapEx Plan'!$B$2:$B$151,MATCH(B154,'CapEx Plan'!$A$2:$A$151,0)),"Project ID not found")),"")</f>
        <v/>
      </c>
      <c r="D154" s="41">
        <f>IFERROR(IF(B154="","",IFERROR(INDEX('CapEx Plan'!$C$2:$C$151,MATCH(B154,'CapEx Plan'!$A$2:$A$151,0)),"Project ID not found")),"")</f>
        <v/>
      </c>
      <c r="E154" s="44" t="n"/>
      <c r="F154" s="42" t="n"/>
      <c r="G154" s="42" t="n"/>
      <c r="H154" s="42" t="n"/>
      <c r="I154" s="43" t="n"/>
      <c r="J154" s="45" t="n"/>
      <c r="K154" s="42" t="n"/>
      <c r="L154" s="42" t="n"/>
      <c r="M154" s="42" t="n"/>
      <c r="N154" s="42" t="n"/>
      <c r="O154" s="43" t="n"/>
    </row>
    <row r="155" ht="30" customHeight="1">
      <c r="A155" s="47" t="n"/>
      <c r="B155" s="47" t="n"/>
      <c r="C155" s="41">
        <f>IFERROR(IF(B155="","",IFERROR(INDEX('CapEx Plan'!$B$2:$B$151,MATCH(B155,'CapEx Plan'!$A$2:$A$151,0)),"Project ID not found")),"")</f>
        <v/>
      </c>
      <c r="D155" s="41">
        <f>IFERROR(IF(B155="","",IFERROR(INDEX('CapEx Plan'!$C$2:$C$151,MATCH(B155,'CapEx Plan'!$A$2:$A$151,0)),"Project ID not found")),"")</f>
        <v/>
      </c>
      <c r="E155" s="49" t="n"/>
      <c r="F155" s="47" t="n"/>
      <c r="G155" s="47" t="n"/>
      <c r="H155" s="47" t="n"/>
      <c r="I155" s="48" t="n"/>
      <c r="J155" s="50" t="n"/>
      <c r="K155" s="47" t="n"/>
      <c r="L155" s="47" t="n"/>
      <c r="M155" s="47" t="n"/>
      <c r="N155" s="47" t="n"/>
      <c r="O155" s="48" t="n"/>
    </row>
    <row r="156" ht="30" customHeight="1">
      <c r="A156" s="42" t="n"/>
      <c r="B156" s="42" t="n"/>
      <c r="C156" s="41">
        <f>IFERROR(IF(B156="","",IFERROR(INDEX('CapEx Plan'!$B$2:$B$151,MATCH(B156,'CapEx Plan'!$A$2:$A$151,0)),"Project ID not found")),"")</f>
        <v/>
      </c>
      <c r="D156" s="41">
        <f>IFERROR(IF(B156="","",IFERROR(INDEX('CapEx Plan'!$C$2:$C$151,MATCH(B156,'CapEx Plan'!$A$2:$A$151,0)),"Project ID not found")),"")</f>
        <v/>
      </c>
      <c r="E156" s="44" t="n"/>
      <c r="F156" s="42" t="n"/>
      <c r="G156" s="42" t="n"/>
      <c r="H156" s="42" t="n"/>
      <c r="I156" s="43" t="n"/>
      <c r="J156" s="45" t="n"/>
      <c r="K156" s="42" t="n"/>
      <c r="L156" s="42" t="n"/>
      <c r="M156" s="42" t="n"/>
      <c r="N156" s="42" t="n"/>
      <c r="O156" s="43" t="n"/>
    </row>
    <row r="157" ht="30" customHeight="1">
      <c r="A157" s="47" t="n"/>
      <c r="B157" s="47" t="n"/>
      <c r="C157" s="41">
        <f>IFERROR(IF(B157="","",IFERROR(INDEX('CapEx Plan'!$B$2:$B$151,MATCH(B157,'CapEx Plan'!$A$2:$A$151,0)),"Project ID not found")),"")</f>
        <v/>
      </c>
      <c r="D157" s="41">
        <f>IFERROR(IF(B157="","",IFERROR(INDEX('CapEx Plan'!$C$2:$C$151,MATCH(B157,'CapEx Plan'!$A$2:$A$151,0)),"Project ID not found")),"")</f>
        <v/>
      </c>
      <c r="E157" s="49" t="n"/>
      <c r="F157" s="47" t="n"/>
      <c r="G157" s="47" t="n"/>
      <c r="H157" s="47" t="n"/>
      <c r="I157" s="48" t="n"/>
      <c r="J157" s="50" t="n"/>
      <c r="K157" s="47" t="n"/>
      <c r="L157" s="47" t="n"/>
      <c r="M157" s="47" t="n"/>
      <c r="N157" s="47" t="n"/>
      <c r="O157" s="48" t="n"/>
    </row>
    <row r="158" ht="30" customHeight="1">
      <c r="A158" s="42" t="n"/>
      <c r="B158" s="42" t="n"/>
      <c r="C158" s="41">
        <f>IFERROR(IF(B158="","",IFERROR(INDEX('CapEx Plan'!$B$2:$B$151,MATCH(B158,'CapEx Plan'!$A$2:$A$151,0)),"Project ID not found")),"")</f>
        <v/>
      </c>
      <c r="D158" s="41">
        <f>IFERROR(IF(B158="","",IFERROR(INDEX('CapEx Plan'!$C$2:$C$151,MATCH(B158,'CapEx Plan'!$A$2:$A$151,0)),"Project ID not found")),"")</f>
        <v/>
      </c>
      <c r="E158" s="44" t="n"/>
      <c r="F158" s="42" t="n"/>
      <c r="G158" s="42" t="n"/>
      <c r="H158" s="42" t="n"/>
      <c r="I158" s="43" t="n"/>
      <c r="J158" s="45" t="n"/>
      <c r="K158" s="42" t="n"/>
      <c r="L158" s="42" t="n"/>
      <c r="M158" s="42" t="n"/>
      <c r="N158" s="42" t="n"/>
      <c r="O158" s="43" t="n"/>
    </row>
    <row r="159" ht="30" customHeight="1">
      <c r="A159" s="47" t="n"/>
      <c r="B159" s="47" t="n"/>
      <c r="C159" s="41">
        <f>IFERROR(IF(B159="","",IFERROR(INDEX('CapEx Plan'!$B$2:$B$151,MATCH(B159,'CapEx Plan'!$A$2:$A$151,0)),"Project ID not found")),"")</f>
        <v/>
      </c>
      <c r="D159" s="41">
        <f>IFERROR(IF(B159="","",IFERROR(INDEX('CapEx Plan'!$C$2:$C$151,MATCH(B159,'CapEx Plan'!$A$2:$A$151,0)),"Project ID not found")),"")</f>
        <v/>
      </c>
      <c r="E159" s="49" t="n"/>
      <c r="F159" s="47" t="n"/>
      <c r="G159" s="47" t="n"/>
      <c r="H159" s="47" t="n"/>
      <c r="I159" s="48" t="n"/>
      <c r="J159" s="50" t="n"/>
      <c r="K159" s="47" t="n"/>
      <c r="L159" s="47" t="n"/>
      <c r="M159" s="47" t="n"/>
      <c r="N159" s="47" t="n"/>
      <c r="O159" s="48" t="n"/>
    </row>
    <row r="160" ht="30" customHeight="1">
      <c r="A160" s="42" t="n"/>
      <c r="B160" s="42" t="n"/>
      <c r="C160" s="41">
        <f>IFERROR(IF(B160="","",IFERROR(INDEX('CapEx Plan'!$B$2:$B$151,MATCH(B160,'CapEx Plan'!$A$2:$A$151,0)),"Project ID not found")),"")</f>
        <v/>
      </c>
      <c r="D160" s="41">
        <f>IFERROR(IF(B160="","",IFERROR(INDEX('CapEx Plan'!$C$2:$C$151,MATCH(B160,'CapEx Plan'!$A$2:$A$151,0)),"Project ID not found")),"")</f>
        <v/>
      </c>
      <c r="E160" s="44" t="n"/>
      <c r="F160" s="42" t="n"/>
      <c r="G160" s="42" t="n"/>
      <c r="H160" s="42" t="n"/>
      <c r="I160" s="43" t="n"/>
      <c r="J160" s="45" t="n"/>
      <c r="K160" s="42" t="n"/>
      <c r="L160" s="42" t="n"/>
      <c r="M160" s="42" t="n"/>
      <c r="N160" s="42" t="n"/>
      <c r="O160" s="43" t="n"/>
    </row>
    <row r="161" ht="30" customHeight="1">
      <c r="A161" s="47" t="n"/>
      <c r="B161" s="47" t="n"/>
      <c r="C161" s="41">
        <f>IFERROR(IF(B161="","",IFERROR(INDEX('CapEx Plan'!$B$2:$B$151,MATCH(B161,'CapEx Plan'!$A$2:$A$151,0)),"Project ID not found")),"")</f>
        <v/>
      </c>
      <c r="D161" s="41">
        <f>IFERROR(IF(B161="","",IFERROR(INDEX('CapEx Plan'!$C$2:$C$151,MATCH(B161,'CapEx Plan'!$A$2:$A$151,0)),"Project ID not found")),"")</f>
        <v/>
      </c>
      <c r="E161" s="49" t="n"/>
      <c r="F161" s="47" t="n"/>
      <c r="G161" s="47" t="n"/>
      <c r="H161" s="47" t="n"/>
      <c r="I161" s="48" t="n"/>
      <c r="J161" s="50" t="n"/>
      <c r="K161" s="47" t="n"/>
      <c r="L161" s="47" t="n"/>
      <c r="M161" s="47" t="n"/>
      <c r="N161" s="47" t="n"/>
      <c r="O161" s="48" t="n"/>
    </row>
    <row r="162" ht="30" customHeight="1">
      <c r="A162" s="42" t="n"/>
      <c r="B162" s="42" t="n"/>
      <c r="C162" s="41">
        <f>IFERROR(IF(B162="","",IFERROR(INDEX('CapEx Plan'!$B$2:$B$151,MATCH(B162,'CapEx Plan'!$A$2:$A$151,0)),"Project ID not found")),"")</f>
        <v/>
      </c>
      <c r="D162" s="41">
        <f>IFERROR(IF(B162="","",IFERROR(INDEX('CapEx Plan'!$C$2:$C$151,MATCH(B162,'CapEx Plan'!$A$2:$A$151,0)),"Project ID not found")),"")</f>
        <v/>
      </c>
      <c r="E162" s="44" t="n"/>
      <c r="F162" s="42" t="n"/>
      <c r="G162" s="42" t="n"/>
      <c r="H162" s="42" t="n"/>
      <c r="I162" s="43" t="n"/>
      <c r="J162" s="45" t="n"/>
      <c r="K162" s="42" t="n"/>
      <c r="L162" s="42" t="n"/>
      <c r="M162" s="42" t="n"/>
      <c r="N162" s="42" t="n"/>
      <c r="O162" s="43" t="n"/>
    </row>
    <row r="163" ht="30" customHeight="1">
      <c r="A163" s="47" t="n"/>
      <c r="B163" s="47" t="n"/>
      <c r="C163" s="41">
        <f>IFERROR(IF(B163="","",IFERROR(INDEX('CapEx Plan'!$B$2:$B$151,MATCH(B163,'CapEx Plan'!$A$2:$A$151,0)),"Project ID not found")),"")</f>
        <v/>
      </c>
      <c r="D163" s="41">
        <f>IFERROR(IF(B163="","",IFERROR(INDEX('CapEx Plan'!$C$2:$C$151,MATCH(B163,'CapEx Plan'!$A$2:$A$151,0)),"Project ID not found")),"")</f>
        <v/>
      </c>
      <c r="E163" s="49" t="n"/>
      <c r="F163" s="47" t="n"/>
      <c r="G163" s="47" t="n"/>
      <c r="H163" s="47" t="n"/>
      <c r="I163" s="48" t="n"/>
      <c r="J163" s="50" t="n"/>
      <c r="K163" s="47" t="n"/>
      <c r="L163" s="47" t="n"/>
      <c r="M163" s="47" t="n"/>
      <c r="N163" s="47" t="n"/>
      <c r="O163" s="48" t="n"/>
    </row>
    <row r="164" ht="30" customHeight="1">
      <c r="A164" s="42" t="n"/>
      <c r="B164" s="42" t="n"/>
      <c r="C164" s="41">
        <f>IFERROR(IF(B164="","",IFERROR(INDEX('CapEx Plan'!$B$2:$B$151,MATCH(B164,'CapEx Plan'!$A$2:$A$151,0)),"Project ID not found")),"")</f>
        <v/>
      </c>
      <c r="D164" s="41">
        <f>IFERROR(IF(B164="","",IFERROR(INDEX('CapEx Plan'!$C$2:$C$151,MATCH(B164,'CapEx Plan'!$A$2:$A$151,0)),"Project ID not found")),"")</f>
        <v/>
      </c>
      <c r="E164" s="44" t="n"/>
      <c r="F164" s="42" t="n"/>
      <c r="G164" s="42" t="n"/>
      <c r="H164" s="42" t="n"/>
      <c r="I164" s="43" t="n"/>
      <c r="J164" s="45" t="n"/>
      <c r="K164" s="42" t="n"/>
      <c r="L164" s="42" t="n"/>
      <c r="M164" s="42" t="n"/>
      <c r="N164" s="42" t="n"/>
      <c r="O164" s="43" t="n"/>
    </row>
    <row r="165" ht="30" customHeight="1">
      <c r="A165" s="47" t="n"/>
      <c r="B165" s="47" t="n"/>
      <c r="C165" s="41">
        <f>IFERROR(IF(B165="","",IFERROR(INDEX('CapEx Plan'!$B$2:$B$151,MATCH(B165,'CapEx Plan'!$A$2:$A$151,0)),"Project ID not found")),"")</f>
        <v/>
      </c>
      <c r="D165" s="41">
        <f>IFERROR(IF(B165="","",IFERROR(INDEX('CapEx Plan'!$C$2:$C$151,MATCH(B165,'CapEx Plan'!$A$2:$A$151,0)),"Project ID not found")),"")</f>
        <v/>
      </c>
      <c r="E165" s="49" t="n"/>
      <c r="F165" s="47" t="n"/>
      <c r="G165" s="47" t="n"/>
      <c r="H165" s="47" t="n"/>
      <c r="I165" s="48" t="n"/>
      <c r="J165" s="50" t="n"/>
      <c r="K165" s="47" t="n"/>
      <c r="L165" s="47" t="n"/>
      <c r="M165" s="47" t="n"/>
      <c r="N165" s="47" t="n"/>
      <c r="O165" s="48" t="n"/>
    </row>
    <row r="166" ht="30" customHeight="1">
      <c r="A166" s="42" t="n"/>
      <c r="B166" s="42" t="n"/>
      <c r="C166" s="41">
        <f>IFERROR(IF(B166="","",IFERROR(INDEX('CapEx Plan'!$B$2:$B$151,MATCH(B166,'CapEx Plan'!$A$2:$A$151,0)),"Project ID not found")),"")</f>
        <v/>
      </c>
      <c r="D166" s="41">
        <f>IFERROR(IF(B166="","",IFERROR(INDEX('CapEx Plan'!$C$2:$C$151,MATCH(B166,'CapEx Plan'!$A$2:$A$151,0)),"Project ID not found")),"")</f>
        <v/>
      </c>
      <c r="E166" s="44" t="n"/>
      <c r="F166" s="42" t="n"/>
      <c r="G166" s="42" t="n"/>
      <c r="H166" s="42" t="n"/>
      <c r="I166" s="43" t="n"/>
      <c r="J166" s="45" t="n"/>
      <c r="K166" s="42" t="n"/>
      <c r="L166" s="42" t="n"/>
      <c r="M166" s="42" t="n"/>
      <c r="N166" s="42" t="n"/>
      <c r="O166" s="43" t="n"/>
    </row>
    <row r="167" ht="30" customHeight="1">
      <c r="A167" s="47" t="n"/>
      <c r="B167" s="47" t="n"/>
      <c r="C167" s="41">
        <f>IFERROR(IF(B167="","",IFERROR(INDEX('CapEx Plan'!$B$2:$B$151,MATCH(B167,'CapEx Plan'!$A$2:$A$151,0)),"Project ID not found")),"")</f>
        <v/>
      </c>
      <c r="D167" s="41">
        <f>IFERROR(IF(B167="","",IFERROR(INDEX('CapEx Plan'!$C$2:$C$151,MATCH(B167,'CapEx Plan'!$A$2:$A$151,0)),"Project ID not found")),"")</f>
        <v/>
      </c>
      <c r="E167" s="49" t="n"/>
      <c r="F167" s="47" t="n"/>
      <c r="G167" s="47" t="n"/>
      <c r="H167" s="47" t="n"/>
      <c r="I167" s="48" t="n"/>
      <c r="J167" s="50" t="n"/>
      <c r="K167" s="47" t="n"/>
      <c r="L167" s="47" t="n"/>
      <c r="M167" s="47" t="n"/>
      <c r="N167" s="47" t="n"/>
      <c r="O167" s="48" t="n"/>
    </row>
    <row r="168" ht="30" customHeight="1">
      <c r="A168" s="42" t="n"/>
      <c r="B168" s="42" t="n"/>
      <c r="C168" s="41">
        <f>IFERROR(IF(B168="","",IFERROR(INDEX('CapEx Plan'!$B$2:$B$151,MATCH(B168,'CapEx Plan'!$A$2:$A$151,0)),"Project ID not found")),"")</f>
        <v/>
      </c>
      <c r="D168" s="41">
        <f>IFERROR(IF(B168="","",IFERROR(INDEX('CapEx Plan'!$C$2:$C$151,MATCH(B168,'CapEx Plan'!$A$2:$A$151,0)),"Project ID not found")),"")</f>
        <v/>
      </c>
      <c r="E168" s="44" t="n"/>
      <c r="F168" s="42" t="n"/>
      <c r="G168" s="42" t="n"/>
      <c r="H168" s="42" t="n"/>
      <c r="I168" s="43" t="n"/>
      <c r="J168" s="45" t="n"/>
      <c r="K168" s="42" t="n"/>
      <c r="L168" s="42" t="n"/>
      <c r="M168" s="42" t="n"/>
      <c r="N168" s="42" t="n"/>
      <c r="O168" s="43" t="n"/>
    </row>
    <row r="169" ht="30" customHeight="1">
      <c r="A169" s="47" t="n"/>
      <c r="B169" s="47" t="n"/>
      <c r="C169" s="41">
        <f>IFERROR(IF(B169="","",IFERROR(INDEX('CapEx Plan'!$B$2:$B$151,MATCH(B169,'CapEx Plan'!$A$2:$A$151,0)),"Project ID not found")),"")</f>
        <v/>
      </c>
      <c r="D169" s="41">
        <f>IFERROR(IF(B169="","",IFERROR(INDEX('CapEx Plan'!$C$2:$C$151,MATCH(B169,'CapEx Plan'!$A$2:$A$151,0)),"Project ID not found")),"")</f>
        <v/>
      </c>
      <c r="E169" s="49" t="n"/>
      <c r="F169" s="47" t="n"/>
      <c r="G169" s="47" t="n"/>
      <c r="H169" s="47" t="n"/>
      <c r="I169" s="48" t="n"/>
      <c r="J169" s="50" t="n"/>
      <c r="K169" s="47" t="n"/>
      <c r="L169" s="47" t="n"/>
      <c r="M169" s="47" t="n"/>
      <c r="N169" s="47" t="n"/>
      <c r="O169" s="48" t="n"/>
    </row>
    <row r="170" ht="30" customHeight="1">
      <c r="A170" s="42" t="n"/>
      <c r="B170" s="42" t="n"/>
      <c r="C170" s="41">
        <f>IFERROR(IF(B170="","",IFERROR(INDEX('CapEx Plan'!$B$2:$B$151,MATCH(B170,'CapEx Plan'!$A$2:$A$151,0)),"Project ID not found")),"")</f>
        <v/>
      </c>
      <c r="D170" s="41">
        <f>IFERROR(IF(B170="","",IFERROR(INDEX('CapEx Plan'!$C$2:$C$151,MATCH(B170,'CapEx Plan'!$A$2:$A$151,0)),"Project ID not found")),"")</f>
        <v/>
      </c>
      <c r="E170" s="44" t="n"/>
      <c r="F170" s="42" t="n"/>
      <c r="G170" s="42" t="n"/>
      <c r="H170" s="42" t="n"/>
      <c r="I170" s="43" t="n"/>
      <c r="J170" s="45" t="n"/>
      <c r="K170" s="42" t="n"/>
      <c r="L170" s="42" t="n"/>
      <c r="M170" s="42" t="n"/>
      <c r="N170" s="42" t="n"/>
      <c r="O170" s="43" t="n"/>
    </row>
    <row r="171" ht="30" customHeight="1">
      <c r="A171" s="47" t="n"/>
      <c r="B171" s="47" t="n"/>
      <c r="C171" s="41">
        <f>IFERROR(IF(B171="","",IFERROR(INDEX('CapEx Plan'!$B$2:$B$151,MATCH(B171,'CapEx Plan'!$A$2:$A$151,0)),"Project ID not found")),"")</f>
        <v/>
      </c>
      <c r="D171" s="41">
        <f>IFERROR(IF(B171="","",IFERROR(INDEX('CapEx Plan'!$C$2:$C$151,MATCH(B171,'CapEx Plan'!$A$2:$A$151,0)),"Project ID not found")),"")</f>
        <v/>
      </c>
      <c r="E171" s="49" t="n"/>
      <c r="F171" s="47" t="n"/>
      <c r="G171" s="47" t="n"/>
      <c r="H171" s="47" t="n"/>
      <c r="I171" s="48" t="n"/>
      <c r="J171" s="50" t="n"/>
      <c r="K171" s="47" t="n"/>
      <c r="L171" s="47" t="n"/>
      <c r="M171" s="47" t="n"/>
      <c r="N171" s="47" t="n"/>
      <c r="O171" s="48" t="n"/>
    </row>
    <row r="172" ht="30" customHeight="1">
      <c r="A172" s="42" t="n"/>
      <c r="B172" s="42" t="n"/>
      <c r="C172" s="41">
        <f>IFERROR(IF(B172="","",IFERROR(INDEX('CapEx Plan'!$B$2:$B$151,MATCH(B172,'CapEx Plan'!$A$2:$A$151,0)),"Project ID not found")),"")</f>
        <v/>
      </c>
      <c r="D172" s="41">
        <f>IFERROR(IF(B172="","",IFERROR(INDEX('CapEx Plan'!$C$2:$C$151,MATCH(B172,'CapEx Plan'!$A$2:$A$151,0)),"Project ID not found")),"")</f>
        <v/>
      </c>
      <c r="E172" s="44" t="n"/>
      <c r="F172" s="42" t="n"/>
      <c r="G172" s="42" t="n"/>
      <c r="H172" s="42" t="n"/>
      <c r="I172" s="43" t="n"/>
      <c r="J172" s="45" t="n"/>
      <c r="K172" s="42" t="n"/>
      <c r="L172" s="42" t="n"/>
      <c r="M172" s="42" t="n"/>
      <c r="N172" s="42" t="n"/>
      <c r="O172" s="43" t="n"/>
    </row>
    <row r="173" ht="30" customHeight="1">
      <c r="A173" s="47" t="n"/>
      <c r="B173" s="47" t="n"/>
      <c r="C173" s="41">
        <f>IFERROR(IF(B173="","",IFERROR(INDEX('CapEx Plan'!$B$2:$B$151,MATCH(B173,'CapEx Plan'!$A$2:$A$151,0)),"Project ID not found")),"")</f>
        <v/>
      </c>
      <c r="D173" s="41">
        <f>IFERROR(IF(B173="","",IFERROR(INDEX('CapEx Plan'!$C$2:$C$151,MATCH(B173,'CapEx Plan'!$A$2:$A$151,0)),"Project ID not found")),"")</f>
        <v/>
      </c>
      <c r="E173" s="49" t="n"/>
      <c r="F173" s="47" t="n"/>
      <c r="G173" s="47" t="n"/>
      <c r="H173" s="47" t="n"/>
      <c r="I173" s="48" t="n"/>
      <c r="J173" s="50" t="n"/>
      <c r="K173" s="47" t="n"/>
      <c r="L173" s="47" t="n"/>
      <c r="M173" s="47" t="n"/>
      <c r="N173" s="47" t="n"/>
      <c r="O173" s="48" t="n"/>
    </row>
    <row r="174" ht="30" customHeight="1">
      <c r="A174" s="42" t="n"/>
      <c r="B174" s="42" t="n"/>
      <c r="C174" s="41">
        <f>IFERROR(IF(B174="","",IFERROR(INDEX('CapEx Plan'!$B$2:$B$151,MATCH(B174,'CapEx Plan'!$A$2:$A$151,0)),"Project ID not found")),"")</f>
        <v/>
      </c>
      <c r="D174" s="41">
        <f>IFERROR(IF(B174="","",IFERROR(INDEX('CapEx Plan'!$C$2:$C$151,MATCH(B174,'CapEx Plan'!$A$2:$A$151,0)),"Project ID not found")),"")</f>
        <v/>
      </c>
      <c r="E174" s="44" t="n"/>
      <c r="F174" s="42" t="n"/>
      <c r="G174" s="42" t="n"/>
      <c r="H174" s="42" t="n"/>
      <c r="I174" s="43" t="n"/>
      <c r="J174" s="45" t="n"/>
      <c r="K174" s="42" t="n"/>
      <c r="L174" s="42" t="n"/>
      <c r="M174" s="42" t="n"/>
      <c r="N174" s="42" t="n"/>
      <c r="O174" s="43" t="n"/>
    </row>
    <row r="175" ht="30" customHeight="1">
      <c r="A175" s="47" t="n"/>
      <c r="B175" s="47" t="n"/>
      <c r="C175" s="41">
        <f>IFERROR(IF(B175="","",IFERROR(INDEX('CapEx Plan'!$B$2:$B$151,MATCH(B175,'CapEx Plan'!$A$2:$A$151,0)),"Project ID not found")),"")</f>
        <v/>
      </c>
      <c r="D175" s="41">
        <f>IFERROR(IF(B175="","",IFERROR(INDEX('CapEx Plan'!$C$2:$C$151,MATCH(B175,'CapEx Plan'!$A$2:$A$151,0)),"Project ID not found")),"")</f>
        <v/>
      </c>
      <c r="E175" s="49" t="n"/>
      <c r="F175" s="47" t="n"/>
      <c r="G175" s="47" t="n"/>
      <c r="H175" s="47" t="n"/>
      <c r="I175" s="48" t="n"/>
      <c r="J175" s="50" t="n"/>
      <c r="K175" s="47" t="n"/>
      <c r="L175" s="47" t="n"/>
      <c r="M175" s="47" t="n"/>
      <c r="N175" s="47" t="n"/>
      <c r="O175" s="48" t="n"/>
    </row>
    <row r="176" ht="30" customHeight="1">
      <c r="A176" s="42" t="n"/>
      <c r="B176" s="42" t="n"/>
      <c r="C176" s="41">
        <f>IFERROR(IF(B176="","",IFERROR(INDEX('CapEx Plan'!$B$2:$B$151,MATCH(B176,'CapEx Plan'!$A$2:$A$151,0)),"Project ID not found")),"")</f>
        <v/>
      </c>
      <c r="D176" s="41">
        <f>IFERROR(IF(B176="","",IFERROR(INDEX('CapEx Plan'!$C$2:$C$151,MATCH(B176,'CapEx Plan'!$A$2:$A$151,0)),"Project ID not found")),"")</f>
        <v/>
      </c>
      <c r="E176" s="44" t="n"/>
      <c r="F176" s="42" t="n"/>
      <c r="G176" s="42" t="n"/>
      <c r="H176" s="42" t="n"/>
      <c r="I176" s="43" t="n"/>
      <c r="J176" s="45" t="n"/>
      <c r="K176" s="42" t="n"/>
      <c r="L176" s="42" t="n"/>
      <c r="M176" s="42" t="n"/>
      <c r="N176" s="42" t="n"/>
      <c r="O176" s="43" t="n"/>
    </row>
    <row r="177" ht="30" customHeight="1">
      <c r="A177" s="47" t="n"/>
      <c r="B177" s="47" t="n"/>
      <c r="C177" s="41">
        <f>IFERROR(IF(B177="","",IFERROR(INDEX('CapEx Plan'!$B$2:$B$151,MATCH(B177,'CapEx Plan'!$A$2:$A$151,0)),"Project ID not found")),"")</f>
        <v/>
      </c>
      <c r="D177" s="41">
        <f>IFERROR(IF(B177="","",IFERROR(INDEX('CapEx Plan'!$C$2:$C$151,MATCH(B177,'CapEx Plan'!$A$2:$A$151,0)),"Project ID not found")),"")</f>
        <v/>
      </c>
      <c r="E177" s="49" t="n"/>
      <c r="F177" s="47" t="n"/>
      <c r="G177" s="47" t="n"/>
      <c r="H177" s="47" t="n"/>
      <c r="I177" s="48" t="n"/>
      <c r="J177" s="50" t="n"/>
      <c r="K177" s="47" t="n"/>
      <c r="L177" s="47" t="n"/>
      <c r="M177" s="47" t="n"/>
      <c r="N177" s="47" t="n"/>
      <c r="O177" s="48" t="n"/>
    </row>
    <row r="178" ht="30" customHeight="1">
      <c r="A178" s="42" t="n"/>
      <c r="B178" s="42" t="n"/>
      <c r="C178" s="41">
        <f>IFERROR(IF(B178="","",IFERROR(INDEX('CapEx Plan'!$B$2:$B$151,MATCH(B178,'CapEx Plan'!$A$2:$A$151,0)),"Project ID not found")),"")</f>
        <v/>
      </c>
      <c r="D178" s="41">
        <f>IFERROR(IF(B178="","",IFERROR(INDEX('CapEx Plan'!$C$2:$C$151,MATCH(B178,'CapEx Plan'!$A$2:$A$151,0)),"Project ID not found")),"")</f>
        <v/>
      </c>
      <c r="E178" s="44" t="n"/>
      <c r="F178" s="42" t="n"/>
      <c r="G178" s="42" t="n"/>
      <c r="H178" s="42" t="n"/>
      <c r="I178" s="43" t="n"/>
      <c r="J178" s="45" t="n"/>
      <c r="K178" s="42" t="n"/>
      <c r="L178" s="42" t="n"/>
      <c r="M178" s="42" t="n"/>
      <c r="N178" s="42" t="n"/>
      <c r="O178" s="43" t="n"/>
    </row>
    <row r="179" ht="30" customHeight="1">
      <c r="A179" s="47" t="n"/>
      <c r="B179" s="47" t="n"/>
      <c r="C179" s="41">
        <f>IFERROR(IF(B179="","",IFERROR(INDEX('CapEx Plan'!$B$2:$B$151,MATCH(B179,'CapEx Plan'!$A$2:$A$151,0)),"Project ID not found")),"")</f>
        <v/>
      </c>
      <c r="D179" s="41">
        <f>IFERROR(IF(B179="","",IFERROR(INDEX('CapEx Plan'!$C$2:$C$151,MATCH(B179,'CapEx Plan'!$A$2:$A$151,0)),"Project ID not found")),"")</f>
        <v/>
      </c>
      <c r="E179" s="49" t="n"/>
      <c r="F179" s="47" t="n"/>
      <c r="G179" s="47" t="n"/>
      <c r="H179" s="47" t="n"/>
      <c r="I179" s="48" t="n"/>
      <c r="J179" s="50" t="n"/>
      <c r="K179" s="47" t="n"/>
      <c r="L179" s="47" t="n"/>
      <c r="M179" s="47" t="n"/>
      <c r="N179" s="47" t="n"/>
      <c r="O179" s="48" t="n"/>
    </row>
    <row r="180" ht="30" customHeight="1">
      <c r="A180" s="42" t="n"/>
      <c r="B180" s="42" t="n"/>
      <c r="C180" s="41">
        <f>IFERROR(IF(B180="","",IFERROR(INDEX('CapEx Plan'!$B$2:$B$151,MATCH(B180,'CapEx Plan'!$A$2:$A$151,0)),"Project ID not found")),"")</f>
        <v/>
      </c>
      <c r="D180" s="41">
        <f>IFERROR(IF(B180="","",IFERROR(INDEX('CapEx Plan'!$C$2:$C$151,MATCH(B180,'CapEx Plan'!$A$2:$A$151,0)),"Project ID not found")),"")</f>
        <v/>
      </c>
      <c r="E180" s="44" t="n"/>
      <c r="F180" s="42" t="n"/>
      <c r="G180" s="42" t="n"/>
      <c r="H180" s="42" t="n"/>
      <c r="I180" s="43" t="n"/>
      <c r="J180" s="45" t="n"/>
      <c r="K180" s="42" t="n"/>
      <c r="L180" s="42" t="n"/>
      <c r="M180" s="42" t="n"/>
      <c r="N180" s="42" t="n"/>
      <c r="O180" s="43" t="n"/>
    </row>
    <row r="181" ht="30" customHeight="1">
      <c r="A181" s="47" t="n"/>
      <c r="B181" s="47" t="n"/>
      <c r="C181" s="41">
        <f>IFERROR(IF(B181="","",IFERROR(INDEX('CapEx Plan'!$B$2:$B$151,MATCH(B181,'CapEx Plan'!$A$2:$A$151,0)),"Project ID not found")),"")</f>
        <v/>
      </c>
      <c r="D181" s="41">
        <f>IFERROR(IF(B181="","",IFERROR(INDEX('CapEx Plan'!$C$2:$C$151,MATCH(B181,'CapEx Plan'!$A$2:$A$151,0)),"Project ID not found")),"")</f>
        <v/>
      </c>
      <c r="E181" s="49" t="n"/>
      <c r="F181" s="47" t="n"/>
      <c r="G181" s="47" t="n"/>
      <c r="H181" s="47" t="n"/>
      <c r="I181" s="48" t="n"/>
      <c r="J181" s="50" t="n"/>
      <c r="K181" s="47" t="n"/>
      <c r="L181" s="47" t="n"/>
      <c r="M181" s="47" t="n"/>
      <c r="N181" s="47" t="n"/>
      <c r="O181" s="48" t="n"/>
    </row>
    <row r="182" ht="30" customHeight="1">
      <c r="A182" s="42" t="n"/>
      <c r="B182" s="42" t="n"/>
      <c r="C182" s="41">
        <f>IFERROR(IF(B182="","",IFERROR(INDEX('CapEx Plan'!$B$2:$B$151,MATCH(B182,'CapEx Plan'!$A$2:$A$151,0)),"Project ID not found")),"")</f>
        <v/>
      </c>
      <c r="D182" s="41">
        <f>IFERROR(IF(B182="","",IFERROR(INDEX('CapEx Plan'!$C$2:$C$151,MATCH(B182,'CapEx Plan'!$A$2:$A$151,0)),"Project ID not found")),"")</f>
        <v/>
      </c>
      <c r="E182" s="44" t="n"/>
      <c r="F182" s="42" t="n"/>
      <c r="G182" s="42" t="n"/>
      <c r="H182" s="42" t="n"/>
      <c r="I182" s="43" t="n"/>
      <c r="J182" s="45" t="n"/>
      <c r="K182" s="42" t="n"/>
      <c r="L182" s="42" t="n"/>
      <c r="M182" s="42" t="n"/>
      <c r="N182" s="42" t="n"/>
      <c r="O182" s="43" t="n"/>
    </row>
    <row r="183" ht="30" customHeight="1">
      <c r="A183" s="47" t="n"/>
      <c r="B183" s="47" t="n"/>
      <c r="C183" s="41">
        <f>IFERROR(IF(B183="","",IFERROR(INDEX('CapEx Plan'!$B$2:$B$151,MATCH(B183,'CapEx Plan'!$A$2:$A$151,0)),"Project ID not found")),"")</f>
        <v/>
      </c>
      <c r="D183" s="41">
        <f>IFERROR(IF(B183="","",IFERROR(INDEX('CapEx Plan'!$C$2:$C$151,MATCH(B183,'CapEx Plan'!$A$2:$A$151,0)),"Project ID not found")),"")</f>
        <v/>
      </c>
      <c r="E183" s="49" t="n"/>
      <c r="F183" s="47" t="n"/>
      <c r="G183" s="47" t="n"/>
      <c r="H183" s="47" t="n"/>
      <c r="I183" s="48" t="n"/>
      <c r="J183" s="50" t="n"/>
      <c r="K183" s="47" t="n"/>
      <c r="L183" s="47" t="n"/>
      <c r="M183" s="47" t="n"/>
      <c r="N183" s="47" t="n"/>
      <c r="O183" s="48" t="n"/>
    </row>
    <row r="184" ht="30" customHeight="1">
      <c r="A184" s="42" t="n"/>
      <c r="B184" s="42" t="n"/>
      <c r="C184" s="41">
        <f>IFERROR(IF(B184="","",IFERROR(INDEX('CapEx Plan'!$B$2:$B$151,MATCH(B184,'CapEx Plan'!$A$2:$A$151,0)),"Project ID not found")),"")</f>
        <v/>
      </c>
      <c r="D184" s="41">
        <f>IFERROR(IF(B184="","",IFERROR(INDEX('CapEx Plan'!$C$2:$C$151,MATCH(B184,'CapEx Plan'!$A$2:$A$151,0)),"Project ID not found")),"")</f>
        <v/>
      </c>
      <c r="E184" s="44" t="n"/>
      <c r="F184" s="42" t="n"/>
      <c r="G184" s="42" t="n"/>
      <c r="H184" s="42" t="n"/>
      <c r="I184" s="43" t="n"/>
      <c r="J184" s="45" t="n"/>
      <c r="K184" s="42" t="n"/>
      <c r="L184" s="42" t="n"/>
      <c r="M184" s="42" t="n"/>
      <c r="N184" s="42" t="n"/>
      <c r="O184" s="43" t="n"/>
    </row>
    <row r="185" ht="30" customHeight="1">
      <c r="A185" s="47" t="n"/>
      <c r="B185" s="47" t="n"/>
      <c r="C185" s="41">
        <f>IFERROR(IF(B185="","",IFERROR(INDEX('CapEx Plan'!$B$2:$B$151,MATCH(B185,'CapEx Plan'!$A$2:$A$151,0)),"Project ID not found")),"")</f>
        <v/>
      </c>
      <c r="D185" s="41">
        <f>IFERROR(IF(B185="","",IFERROR(INDEX('CapEx Plan'!$C$2:$C$151,MATCH(B185,'CapEx Plan'!$A$2:$A$151,0)),"Project ID not found")),"")</f>
        <v/>
      </c>
      <c r="E185" s="49" t="n"/>
      <c r="F185" s="47" t="n"/>
      <c r="G185" s="47" t="n"/>
      <c r="H185" s="47" t="n"/>
      <c r="I185" s="48" t="n"/>
      <c r="J185" s="50" t="n"/>
      <c r="K185" s="47" t="n"/>
      <c r="L185" s="47" t="n"/>
      <c r="M185" s="47" t="n"/>
      <c r="N185" s="47" t="n"/>
      <c r="O185" s="48" t="n"/>
    </row>
    <row r="186" ht="30" customHeight="1">
      <c r="A186" s="42" t="n"/>
      <c r="B186" s="42" t="n"/>
      <c r="C186" s="41">
        <f>IFERROR(IF(B186="","",IFERROR(INDEX('CapEx Plan'!$B$2:$B$151,MATCH(B186,'CapEx Plan'!$A$2:$A$151,0)),"Project ID not found")),"")</f>
        <v/>
      </c>
      <c r="D186" s="41">
        <f>IFERROR(IF(B186="","",IFERROR(INDEX('CapEx Plan'!$C$2:$C$151,MATCH(B186,'CapEx Plan'!$A$2:$A$151,0)),"Project ID not found")),"")</f>
        <v/>
      </c>
      <c r="E186" s="44" t="n"/>
      <c r="F186" s="42" t="n"/>
      <c r="G186" s="42" t="n"/>
      <c r="H186" s="42" t="n"/>
      <c r="I186" s="43" t="n"/>
      <c r="J186" s="45" t="n"/>
      <c r="K186" s="42" t="n"/>
      <c r="L186" s="42" t="n"/>
      <c r="M186" s="42" t="n"/>
      <c r="N186" s="42" t="n"/>
      <c r="O186" s="43" t="n"/>
    </row>
    <row r="187" ht="30" customHeight="1">
      <c r="A187" s="47" t="n"/>
      <c r="B187" s="47" t="n"/>
      <c r="C187" s="41">
        <f>IFERROR(IF(B187="","",IFERROR(INDEX('CapEx Plan'!$B$2:$B$151,MATCH(B187,'CapEx Plan'!$A$2:$A$151,0)),"Project ID not found")),"")</f>
        <v/>
      </c>
      <c r="D187" s="41">
        <f>IFERROR(IF(B187="","",IFERROR(INDEX('CapEx Plan'!$C$2:$C$151,MATCH(B187,'CapEx Plan'!$A$2:$A$151,0)),"Project ID not found")),"")</f>
        <v/>
      </c>
      <c r="E187" s="49" t="n"/>
      <c r="F187" s="47" t="n"/>
      <c r="G187" s="47" t="n"/>
      <c r="H187" s="47" t="n"/>
      <c r="I187" s="48" t="n"/>
      <c r="J187" s="50" t="n"/>
      <c r="K187" s="47" t="n"/>
      <c r="L187" s="47" t="n"/>
      <c r="M187" s="47" t="n"/>
      <c r="N187" s="47" t="n"/>
      <c r="O187" s="48" t="n"/>
    </row>
    <row r="188" ht="30" customHeight="1">
      <c r="A188" s="42" t="n"/>
      <c r="B188" s="42" t="n"/>
      <c r="C188" s="41">
        <f>IFERROR(IF(B188="","",IFERROR(INDEX('CapEx Plan'!$B$2:$B$151,MATCH(B188,'CapEx Plan'!$A$2:$A$151,0)),"Project ID not found")),"")</f>
        <v/>
      </c>
      <c r="D188" s="41">
        <f>IFERROR(IF(B188="","",IFERROR(INDEX('CapEx Plan'!$C$2:$C$151,MATCH(B188,'CapEx Plan'!$A$2:$A$151,0)),"Project ID not found")),"")</f>
        <v/>
      </c>
      <c r="E188" s="44" t="n"/>
      <c r="F188" s="42" t="n"/>
      <c r="G188" s="42" t="n"/>
      <c r="H188" s="42" t="n"/>
      <c r="I188" s="43" t="n"/>
      <c r="J188" s="45" t="n"/>
      <c r="K188" s="42" t="n"/>
      <c r="L188" s="42" t="n"/>
      <c r="M188" s="42" t="n"/>
      <c r="N188" s="42" t="n"/>
      <c r="O188" s="43" t="n"/>
    </row>
    <row r="189" ht="30" customHeight="1">
      <c r="A189" s="47" t="n"/>
      <c r="B189" s="47" t="n"/>
      <c r="C189" s="41">
        <f>IFERROR(IF(B189="","",IFERROR(INDEX('CapEx Plan'!$B$2:$B$151,MATCH(B189,'CapEx Plan'!$A$2:$A$151,0)),"Project ID not found")),"")</f>
        <v/>
      </c>
      <c r="D189" s="41">
        <f>IFERROR(IF(B189="","",IFERROR(INDEX('CapEx Plan'!$C$2:$C$151,MATCH(B189,'CapEx Plan'!$A$2:$A$151,0)),"Project ID not found")),"")</f>
        <v/>
      </c>
      <c r="E189" s="49" t="n"/>
      <c r="F189" s="47" t="n"/>
      <c r="G189" s="47" t="n"/>
      <c r="H189" s="47" t="n"/>
      <c r="I189" s="48" t="n"/>
      <c r="J189" s="50" t="n"/>
      <c r="K189" s="47" t="n"/>
      <c r="L189" s="47" t="n"/>
      <c r="M189" s="47" t="n"/>
      <c r="N189" s="47" t="n"/>
      <c r="O189" s="48" t="n"/>
    </row>
    <row r="190" ht="30" customHeight="1">
      <c r="A190" s="42" t="n"/>
      <c r="B190" s="42" t="n"/>
      <c r="C190" s="41">
        <f>IFERROR(IF(B190="","",IFERROR(INDEX('CapEx Plan'!$B$2:$B$151,MATCH(B190,'CapEx Plan'!$A$2:$A$151,0)),"Project ID not found")),"")</f>
        <v/>
      </c>
      <c r="D190" s="41">
        <f>IFERROR(IF(B190="","",IFERROR(INDEX('CapEx Plan'!$C$2:$C$151,MATCH(B190,'CapEx Plan'!$A$2:$A$151,0)),"Project ID not found")),"")</f>
        <v/>
      </c>
      <c r="E190" s="44" t="n"/>
      <c r="F190" s="42" t="n"/>
      <c r="G190" s="42" t="n"/>
      <c r="H190" s="42" t="n"/>
      <c r="I190" s="43" t="n"/>
      <c r="J190" s="45" t="n"/>
      <c r="K190" s="42" t="n"/>
      <c r="L190" s="42" t="n"/>
      <c r="M190" s="42" t="n"/>
      <c r="N190" s="42" t="n"/>
      <c r="O190" s="43" t="n"/>
    </row>
    <row r="191" ht="30" customHeight="1">
      <c r="A191" s="47" t="n"/>
      <c r="B191" s="47" t="n"/>
      <c r="C191" s="41">
        <f>IFERROR(IF(B191="","",IFERROR(INDEX('CapEx Plan'!$B$2:$B$151,MATCH(B191,'CapEx Plan'!$A$2:$A$151,0)),"Project ID not found")),"")</f>
        <v/>
      </c>
      <c r="D191" s="41">
        <f>IFERROR(IF(B191="","",IFERROR(INDEX('CapEx Plan'!$C$2:$C$151,MATCH(B191,'CapEx Plan'!$A$2:$A$151,0)),"Project ID not found")),"")</f>
        <v/>
      </c>
      <c r="E191" s="49" t="n"/>
      <c r="F191" s="47" t="n"/>
      <c r="G191" s="47" t="n"/>
      <c r="H191" s="47" t="n"/>
      <c r="I191" s="48" t="n"/>
      <c r="J191" s="50" t="n"/>
      <c r="K191" s="47" t="n"/>
      <c r="L191" s="47" t="n"/>
      <c r="M191" s="47" t="n"/>
      <c r="N191" s="47" t="n"/>
      <c r="O191" s="48" t="n"/>
    </row>
    <row r="192" ht="30" customHeight="1">
      <c r="A192" s="42" t="n"/>
      <c r="B192" s="42" t="n"/>
      <c r="C192" s="41">
        <f>IFERROR(IF(B192="","",IFERROR(INDEX('CapEx Plan'!$B$2:$B$151,MATCH(B192,'CapEx Plan'!$A$2:$A$151,0)),"Project ID not found")),"")</f>
        <v/>
      </c>
      <c r="D192" s="41">
        <f>IFERROR(IF(B192="","",IFERROR(INDEX('CapEx Plan'!$C$2:$C$151,MATCH(B192,'CapEx Plan'!$A$2:$A$151,0)),"Project ID not found")),"")</f>
        <v/>
      </c>
      <c r="E192" s="44" t="n"/>
      <c r="F192" s="42" t="n"/>
      <c r="G192" s="42" t="n"/>
      <c r="H192" s="42" t="n"/>
      <c r="I192" s="43" t="n"/>
      <c r="J192" s="45" t="n"/>
      <c r="K192" s="42" t="n"/>
      <c r="L192" s="42" t="n"/>
      <c r="M192" s="42" t="n"/>
      <c r="N192" s="42" t="n"/>
      <c r="O192" s="43" t="n"/>
    </row>
    <row r="193" ht="30" customHeight="1">
      <c r="A193" s="47" t="n"/>
      <c r="B193" s="47" t="n"/>
      <c r="C193" s="41">
        <f>IFERROR(IF(B193="","",IFERROR(INDEX('CapEx Plan'!$B$2:$B$151,MATCH(B193,'CapEx Plan'!$A$2:$A$151,0)),"Project ID not found")),"")</f>
        <v/>
      </c>
      <c r="D193" s="41">
        <f>IFERROR(IF(B193="","",IFERROR(INDEX('CapEx Plan'!$C$2:$C$151,MATCH(B193,'CapEx Plan'!$A$2:$A$151,0)),"Project ID not found")),"")</f>
        <v/>
      </c>
      <c r="E193" s="49" t="n"/>
      <c r="F193" s="47" t="n"/>
      <c r="G193" s="47" t="n"/>
      <c r="H193" s="47" t="n"/>
      <c r="I193" s="48" t="n"/>
      <c r="J193" s="50" t="n"/>
      <c r="K193" s="47" t="n"/>
      <c r="L193" s="47" t="n"/>
      <c r="M193" s="47" t="n"/>
      <c r="N193" s="47" t="n"/>
      <c r="O193" s="48" t="n"/>
    </row>
    <row r="194" ht="30" customHeight="1">
      <c r="A194" s="42" t="n"/>
      <c r="B194" s="42" t="n"/>
      <c r="C194" s="41">
        <f>IFERROR(IF(B194="","",IFERROR(INDEX('CapEx Plan'!$B$2:$B$151,MATCH(B194,'CapEx Plan'!$A$2:$A$151,0)),"Project ID not found")),"")</f>
        <v/>
      </c>
      <c r="D194" s="41">
        <f>IFERROR(IF(B194="","",IFERROR(INDEX('CapEx Plan'!$C$2:$C$151,MATCH(B194,'CapEx Plan'!$A$2:$A$151,0)),"Project ID not found")),"")</f>
        <v/>
      </c>
      <c r="E194" s="44" t="n"/>
      <c r="F194" s="42" t="n"/>
      <c r="G194" s="42" t="n"/>
      <c r="H194" s="42" t="n"/>
      <c r="I194" s="43" t="n"/>
      <c r="J194" s="45" t="n"/>
      <c r="K194" s="42" t="n"/>
      <c r="L194" s="42" t="n"/>
      <c r="M194" s="42" t="n"/>
      <c r="N194" s="42" t="n"/>
      <c r="O194" s="43" t="n"/>
    </row>
    <row r="195" ht="30" customHeight="1">
      <c r="A195" s="47" t="n"/>
      <c r="B195" s="47" t="n"/>
      <c r="C195" s="41">
        <f>IFERROR(IF(B195="","",IFERROR(INDEX('CapEx Plan'!$B$2:$B$151,MATCH(B195,'CapEx Plan'!$A$2:$A$151,0)),"Project ID not found")),"")</f>
        <v/>
      </c>
      <c r="D195" s="41">
        <f>IFERROR(IF(B195="","",IFERROR(INDEX('CapEx Plan'!$C$2:$C$151,MATCH(B195,'CapEx Plan'!$A$2:$A$151,0)),"Project ID not found")),"")</f>
        <v/>
      </c>
      <c r="E195" s="49" t="n"/>
      <c r="F195" s="47" t="n"/>
      <c r="G195" s="47" t="n"/>
      <c r="H195" s="47" t="n"/>
      <c r="I195" s="48" t="n"/>
      <c r="J195" s="50" t="n"/>
      <c r="K195" s="47" t="n"/>
      <c r="L195" s="47" t="n"/>
      <c r="M195" s="47" t="n"/>
      <c r="N195" s="47" t="n"/>
      <c r="O195" s="48" t="n"/>
    </row>
    <row r="196" ht="30" customHeight="1">
      <c r="A196" s="42" t="n"/>
      <c r="B196" s="42" t="n"/>
      <c r="C196" s="41">
        <f>IFERROR(IF(B196="","",IFERROR(INDEX('CapEx Plan'!$B$2:$B$151,MATCH(B196,'CapEx Plan'!$A$2:$A$151,0)),"Project ID not found")),"")</f>
        <v/>
      </c>
      <c r="D196" s="41">
        <f>IFERROR(IF(B196="","",IFERROR(INDEX('CapEx Plan'!$C$2:$C$151,MATCH(B196,'CapEx Plan'!$A$2:$A$151,0)),"Project ID not found")),"")</f>
        <v/>
      </c>
      <c r="E196" s="44" t="n"/>
      <c r="F196" s="42" t="n"/>
      <c r="G196" s="42" t="n"/>
      <c r="H196" s="42" t="n"/>
      <c r="I196" s="43" t="n"/>
      <c r="J196" s="45" t="n"/>
      <c r="K196" s="42" t="n"/>
      <c r="L196" s="42" t="n"/>
      <c r="M196" s="42" t="n"/>
      <c r="N196" s="42" t="n"/>
      <c r="O196" s="43" t="n"/>
    </row>
    <row r="197" ht="30" customHeight="1">
      <c r="A197" s="47" t="n"/>
      <c r="B197" s="47" t="n"/>
      <c r="C197" s="41">
        <f>IFERROR(IF(B197="","",IFERROR(INDEX('CapEx Plan'!$B$2:$B$151,MATCH(B197,'CapEx Plan'!$A$2:$A$151,0)),"Project ID not found")),"")</f>
        <v/>
      </c>
      <c r="D197" s="41">
        <f>IFERROR(IF(B197="","",IFERROR(INDEX('CapEx Plan'!$C$2:$C$151,MATCH(B197,'CapEx Plan'!$A$2:$A$151,0)),"Project ID not found")),"")</f>
        <v/>
      </c>
      <c r="E197" s="49" t="n"/>
      <c r="F197" s="47" t="n"/>
      <c r="G197" s="47" t="n"/>
      <c r="H197" s="47" t="n"/>
      <c r="I197" s="48" t="n"/>
      <c r="J197" s="50" t="n"/>
      <c r="K197" s="47" t="n"/>
      <c r="L197" s="47" t="n"/>
      <c r="M197" s="47" t="n"/>
      <c r="N197" s="47" t="n"/>
      <c r="O197" s="48" t="n"/>
    </row>
    <row r="198" ht="30" customHeight="1">
      <c r="A198" s="42" t="n"/>
      <c r="B198" s="42" t="n"/>
      <c r="C198" s="41">
        <f>IFERROR(IF(B198="","",IFERROR(INDEX('CapEx Plan'!$B$2:$B$151,MATCH(B198,'CapEx Plan'!$A$2:$A$151,0)),"Project ID not found")),"")</f>
        <v/>
      </c>
      <c r="D198" s="41">
        <f>IFERROR(IF(B198="","",IFERROR(INDEX('CapEx Plan'!$C$2:$C$151,MATCH(B198,'CapEx Plan'!$A$2:$A$151,0)),"Project ID not found")),"")</f>
        <v/>
      </c>
      <c r="E198" s="44" t="n"/>
      <c r="F198" s="42" t="n"/>
      <c r="G198" s="42" t="n"/>
      <c r="H198" s="42" t="n"/>
      <c r="I198" s="43" t="n"/>
      <c r="J198" s="45" t="n"/>
      <c r="K198" s="42" t="n"/>
      <c r="L198" s="42" t="n"/>
      <c r="M198" s="42" t="n"/>
      <c r="N198" s="42" t="n"/>
      <c r="O198" s="43" t="n"/>
    </row>
    <row r="199" ht="30" customHeight="1">
      <c r="A199" s="47" t="n"/>
      <c r="B199" s="47" t="n"/>
      <c r="C199" s="41">
        <f>IFERROR(IF(B199="","",IFERROR(INDEX('CapEx Plan'!$B$2:$B$151,MATCH(B199,'CapEx Plan'!$A$2:$A$151,0)),"Project ID not found")),"")</f>
        <v/>
      </c>
      <c r="D199" s="41">
        <f>IFERROR(IF(B199="","",IFERROR(INDEX('CapEx Plan'!$C$2:$C$151,MATCH(B199,'CapEx Plan'!$A$2:$A$151,0)),"Project ID not found")),"")</f>
        <v/>
      </c>
      <c r="E199" s="49" t="n"/>
      <c r="F199" s="47" t="n"/>
      <c r="G199" s="47" t="n"/>
      <c r="H199" s="47" t="n"/>
      <c r="I199" s="48" t="n"/>
      <c r="J199" s="50" t="n"/>
      <c r="K199" s="47" t="n"/>
      <c r="L199" s="47" t="n"/>
      <c r="M199" s="47" t="n"/>
      <c r="N199" s="47" t="n"/>
      <c r="O199" s="48" t="n"/>
    </row>
    <row r="200" ht="30" customHeight="1">
      <c r="A200" s="42" t="n"/>
      <c r="B200" s="42" t="n"/>
      <c r="C200" s="41">
        <f>IFERROR(IF(B200="","",IFERROR(INDEX('CapEx Plan'!$B$2:$B$151,MATCH(B200,'CapEx Plan'!$A$2:$A$151,0)),"Project ID not found")),"")</f>
        <v/>
      </c>
      <c r="D200" s="41">
        <f>IFERROR(IF(B200="","",IFERROR(INDEX('CapEx Plan'!$C$2:$C$151,MATCH(B200,'CapEx Plan'!$A$2:$A$151,0)),"Project ID not found")),"")</f>
        <v/>
      </c>
      <c r="E200" s="44" t="n"/>
      <c r="F200" s="42" t="n"/>
      <c r="G200" s="42" t="n"/>
      <c r="H200" s="42" t="n"/>
      <c r="I200" s="43" t="n"/>
      <c r="J200" s="45" t="n"/>
      <c r="K200" s="42" t="n"/>
      <c r="L200" s="42" t="n"/>
      <c r="M200" s="42" t="n"/>
      <c r="N200" s="42" t="n"/>
      <c r="O200" s="43" t="n"/>
    </row>
    <row r="201" ht="30" customHeight="1">
      <c r="A201" s="47" t="n"/>
      <c r="B201" s="47" t="n"/>
      <c r="C201" s="41">
        <f>IFERROR(IF(B201="","",IFERROR(INDEX('CapEx Plan'!$B$2:$B$151,MATCH(B201,'CapEx Plan'!$A$2:$A$151,0)),"Project ID not found")),"")</f>
        <v/>
      </c>
      <c r="D201" s="41">
        <f>IFERROR(IF(B201="","",IFERROR(INDEX('CapEx Plan'!$C$2:$C$151,MATCH(B201,'CapEx Plan'!$A$2:$A$151,0)),"Project ID not found")),"")</f>
        <v/>
      </c>
      <c r="E201" s="49" t="n"/>
      <c r="F201" s="47" t="n"/>
      <c r="G201" s="47" t="n"/>
      <c r="H201" s="47" t="n"/>
      <c r="I201" s="48" t="n"/>
      <c r="J201" s="50" t="n"/>
      <c r="K201" s="47" t="n"/>
      <c r="L201" s="47" t="n"/>
      <c r="M201" s="47" t="n"/>
      <c r="N201" s="47" t="n"/>
      <c r="O201" s="48" t="n"/>
    </row>
  </sheetData>
  <conditionalFormatting sqref="C2:C201">
    <cfRule type="expression" priority="1" dxfId="0">
      <formula>C2="Project ID not found"</formula>
    </cfRule>
  </conditionalFormatting>
  <conditionalFormatting sqref="K2:K201">
    <cfRule type="expression" priority="2" dxfId="0">
      <formula>AND(H2="Commitment",K2="Not Applicable")</formula>
    </cfRule>
  </conditionalFormatting>
  <conditionalFormatting sqref="J2:J201">
    <cfRule type="expression" priority="3" dxfId="0">
      <formula>AND(A2&lt;&gt;"",J2&lt;=0)</formula>
    </cfRule>
  </conditionalFormatting>
  <dataValidations count="7">
    <dataValidation sqref="B2:B201" showDropDown="0" showInputMessage="0" showErrorMessage="0" allowBlank="0" type="list">
      <formula1>'CapEx Plan'!$A$2:$A$151</formula1>
    </dataValidation>
    <dataValidation sqref="H2:H201" showDropDown="0" showInputMessage="0" showErrorMessage="0" allowBlank="0" type="list">
      <formula1>'Instructions'!$M$4:$M$5</formula1>
    </dataValidation>
    <dataValidation sqref="K2:K201" showDropDown="0" showInputMessage="0" showErrorMessage="0" allowBlank="0" type="list">
      <formula1>'Instructions'!$N$4:$N$6</formula1>
    </dataValidation>
    <dataValidation sqref="L2:L201" showDropDown="0" showInputMessage="0" showErrorMessage="0" allowBlank="0" type="list">
      <formula1>'Instructions'!$O$4:$O$8</formula1>
    </dataValidation>
    <dataValidation sqref="M2:M201" showDropDown="0" showInputMessage="0" showErrorMessage="0" allowBlank="0" type="list">
      <formula1>'Instructions'!$K$4:$K$9</formula1>
    </dataValidation>
    <dataValidation sqref="E2:E201" showDropDown="0" showInputMessage="0" showErrorMessage="0" allowBlank="0" type="date" operator="between">
      <formula1>DATE(2026,1,1)-365</formula1>
      <formula2>DATE(2026,12,31)+1461</formula2>
    </dataValidation>
    <dataValidation sqref="J2:J201" showDropDown="0" showInputMessage="0" showErrorMessage="0" allowBlank="0" type="decimal" operator="greaterThan">
      <formula1>0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2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27" customWidth="1" min="8" max="8"/>
    <col width="27" customWidth="1" min="9" max="9"/>
    <col width="27" customWidth="1" min="10" max="10"/>
    <col width="27" customWidth="1" min="11" max="11"/>
    <col width="27" customWidth="1" min="12" max="12"/>
    <col width="27" customWidth="1" min="13" max="13"/>
    <col width="27" customWidth="1" min="14" max="14"/>
    <col width="27" customWidth="1" min="15" max="15"/>
  </cols>
  <sheetData>
    <row r="1" ht="28" customHeight="1">
      <c r="A1" s="1" t="inlineStr">
        <is>
          <t>Hotel Capital Expenditure Workbook Instructions</t>
        </is>
      </c>
      <c r="B1" s="54" t="n"/>
      <c r="C1" s="54" t="n"/>
      <c r="D1" s="54" t="n"/>
      <c r="E1" s="54" t="n"/>
      <c r="F1" s="55" t="n"/>
    </row>
    <row r="2" ht="28" customHeight="1">
      <c r="H2" s="52" t="inlineStr">
        <is>
          <t>Validation Lists</t>
        </is>
      </c>
    </row>
    <row r="3" ht="28" customHeight="1">
      <c r="A3" s="53" t="inlineStr">
        <is>
          <t>Getting Started</t>
        </is>
      </c>
      <c r="H3" s="24" t="inlineStr">
        <is>
          <t>Capital Categories</t>
        </is>
      </c>
      <c r="I3" s="24" t="inlineStr">
        <is>
          <t>Property Areas</t>
        </is>
      </c>
      <c r="J3" s="24" t="inlineStr">
        <is>
          <t>Priorities</t>
        </is>
      </c>
      <c r="K3" s="24" t="inlineStr">
        <is>
          <t>Funding Sources</t>
        </is>
      </c>
      <c r="L3" s="24" t="inlineStr">
        <is>
          <t>Approval Statuses</t>
        </is>
      </c>
      <c r="M3" s="24" t="inlineStr">
        <is>
          <t>Transaction Types</t>
        </is>
      </c>
      <c r="N3" s="24" t="inlineStr">
        <is>
          <t>Commitment Statuses</t>
        </is>
      </c>
      <c r="O3" s="24" t="inlineStr">
        <is>
          <t>Payment Statuses</t>
        </is>
      </c>
    </row>
    <row r="4" ht="28" customHeight="1">
      <c r="A4" s="26" t="inlineStr">
        <is>
          <t>1. Update the property name, budget year, fiscal dates, and planning assumptions on the Dashboard.</t>
        </is>
      </c>
      <c r="B4" s="54" t="n"/>
      <c r="C4" s="54" t="n"/>
      <c r="D4" s="54" t="n"/>
      <c r="E4" s="54" t="n"/>
      <c r="F4" s="55" t="n"/>
      <c r="H4" s="26" t="inlineStr">
        <is>
          <t>Guestrooms</t>
        </is>
      </c>
      <c r="I4" s="26" t="inlineStr">
        <is>
          <t>Guestrooms</t>
        </is>
      </c>
      <c r="J4" s="26" t="inlineStr">
        <is>
          <t>Critical</t>
        </is>
      </c>
      <c r="K4" s="26" t="inlineStr">
        <is>
          <t>Operating Reserve</t>
        </is>
      </c>
      <c r="L4" s="26" t="inlineStr">
        <is>
          <t>Proposed</t>
        </is>
      </c>
      <c r="M4" s="26" t="inlineStr">
        <is>
          <t>Commitment</t>
        </is>
      </c>
      <c r="N4" s="26" t="inlineStr">
        <is>
          <t>Open</t>
        </is>
      </c>
      <c r="O4" s="26" t="inlineStr">
        <is>
          <t>Not Invoiced</t>
        </is>
      </c>
    </row>
    <row r="5" ht="28" customHeight="1">
      <c r="A5" s="30" t="inlineStr">
        <is>
          <t>2. Enter each capital project once on the CapEx Plan.</t>
        </is>
      </c>
      <c r="B5" s="54" t="n"/>
      <c r="C5" s="54" t="n"/>
      <c r="D5" s="54" t="n"/>
      <c r="E5" s="54" t="n"/>
      <c r="F5" s="55" t="n"/>
      <c r="H5" s="30" t="inlineStr">
        <is>
          <t>Building and Envelope</t>
        </is>
      </c>
      <c r="I5" s="30" t="inlineStr">
        <is>
          <t>Guest Corridors</t>
        </is>
      </c>
      <c r="J5" s="30" t="inlineStr">
        <is>
          <t>High</t>
        </is>
      </c>
      <c r="K5" s="30" t="inlineStr">
        <is>
          <t>Owner Contribution</t>
        </is>
      </c>
      <c r="L5" s="30" t="inlineStr">
        <is>
          <t>Pending</t>
        </is>
      </c>
      <c r="M5" s="30" t="inlineStr">
        <is>
          <t>Actual</t>
        </is>
      </c>
      <c r="N5" s="30" t="inlineStr">
        <is>
          <t>Closed</t>
        </is>
      </c>
      <c r="O5" s="30" t="inlineStr">
        <is>
          <t>Invoice Received</t>
        </is>
      </c>
    </row>
    <row r="6" ht="28" customHeight="1">
      <c r="A6" s="26" t="inlineStr">
        <is>
          <t>3. Assign a unique Project ID before entering transactions.</t>
        </is>
      </c>
      <c r="B6" s="54" t="n"/>
      <c r="C6" s="54" t="n"/>
      <c r="D6" s="54" t="n"/>
      <c r="E6" s="54" t="n"/>
      <c r="F6" s="55" t="n"/>
      <c r="H6" s="26" t="inlineStr">
        <is>
          <t>Food and Beverage</t>
        </is>
      </c>
      <c r="I6" s="26" t="inlineStr">
        <is>
          <t>Lobby</t>
        </is>
      </c>
      <c r="J6" s="26" t="inlineStr">
        <is>
          <t>Medium</t>
        </is>
      </c>
      <c r="K6" s="26" t="inlineStr">
        <is>
          <t>Replacement Reserve</t>
        </is>
      </c>
      <c r="L6" s="26" t="inlineStr">
        <is>
          <t>Approved</t>
        </is>
      </c>
      <c r="N6" s="26" t="inlineStr">
        <is>
          <t>Not Applicable</t>
        </is>
      </c>
      <c r="O6" s="26" t="inlineStr">
        <is>
          <t>Scheduled for Payment</t>
        </is>
      </c>
    </row>
    <row r="7" ht="28" customHeight="1">
      <c r="A7" s="30" t="inlineStr">
        <is>
          <t>4. Record purchase orders and signed contracts as commitments in the Spend Log.</t>
        </is>
      </c>
      <c r="B7" s="54" t="n"/>
      <c r="C7" s="54" t="n"/>
      <c r="D7" s="54" t="n"/>
      <c r="E7" s="54" t="n"/>
      <c r="F7" s="55" t="n"/>
      <c r="H7" s="30" t="inlineStr">
        <is>
          <t>Mechanical, Electrical, and Plumbing</t>
        </is>
      </c>
      <c r="I7" s="30" t="inlineStr">
        <is>
          <t>Front Desk</t>
        </is>
      </c>
      <c r="J7" s="30" t="inlineStr">
        <is>
          <t>Low</t>
        </is>
      </c>
      <c r="K7" s="30" t="inlineStr">
        <is>
          <t>Insurance Proceeds</t>
        </is>
      </c>
      <c r="L7" s="30" t="inlineStr">
        <is>
          <t>On Hold</t>
        </is>
      </c>
      <c r="O7" s="30" t="inlineStr">
        <is>
          <t>Paid</t>
        </is>
      </c>
    </row>
    <row r="8" ht="28" customHeight="1">
      <c r="A8" s="26" t="inlineStr">
        <is>
          <t>5. Record incurred project costs as actual transactions.</t>
        </is>
      </c>
      <c r="B8" s="54" t="n"/>
      <c r="C8" s="54" t="n"/>
      <c r="D8" s="54" t="n"/>
      <c r="E8" s="54" t="n"/>
      <c r="F8" s="55" t="n"/>
      <c r="H8" s="26" t="inlineStr">
        <is>
          <t>Technology</t>
        </is>
      </c>
      <c r="I8" s="26" t="inlineStr">
        <is>
          <t>Restaurant</t>
        </is>
      </c>
      <c r="K8" s="26" t="inlineStr">
        <is>
          <t>Financing</t>
        </is>
      </c>
      <c r="L8" s="26" t="inlineStr">
        <is>
          <t>Canceled</t>
        </is>
      </c>
      <c r="O8" s="26" t="inlineStr">
        <is>
          <t>Not Applicable</t>
        </is>
      </c>
    </row>
    <row r="9" ht="28" customHeight="1">
      <c r="A9" s="30" t="inlineStr">
        <is>
          <t>6. Close a commitment when it is canceled, fully replaced by actual costs, or otherwise no longer outstanding.</t>
        </is>
      </c>
      <c r="B9" s="54" t="n"/>
      <c r="C9" s="54" t="n"/>
      <c r="D9" s="54" t="n"/>
      <c r="E9" s="54" t="n"/>
      <c r="F9" s="55" t="n"/>
      <c r="H9" s="30" t="inlineStr">
        <is>
          <t>Meetings and Events</t>
        </is>
      </c>
      <c r="I9" s="30" t="inlineStr">
        <is>
          <t>Bar</t>
        </is>
      </c>
      <c r="K9" s="30" t="inlineStr">
        <is>
          <t>Other</t>
        </is>
      </c>
    </row>
    <row r="10" ht="28" customHeight="1">
      <c r="A10" s="26" t="inlineStr">
        <is>
          <t>7. Update Estimate to Complete as project conditions and remaining work change.</t>
        </is>
      </c>
      <c r="B10" s="54" t="n"/>
      <c r="C10" s="54" t="n"/>
      <c r="D10" s="54" t="n"/>
      <c r="E10" s="54" t="n"/>
      <c r="F10" s="55" t="n"/>
      <c r="H10" s="26" t="inlineStr">
        <is>
          <t>Life Safety and Security</t>
        </is>
      </c>
      <c r="I10" s="26" t="inlineStr">
        <is>
          <t>Kitchen</t>
        </is>
      </c>
    </row>
    <row r="11" ht="28" customHeight="1">
      <c r="A11" s="30" t="inlineStr">
        <is>
          <t>8. Review Dashboard exceptions before ownership or management meetings.</t>
        </is>
      </c>
      <c r="B11" s="54" t="n"/>
      <c r="C11" s="54" t="n"/>
      <c r="D11" s="54" t="n"/>
      <c r="E11" s="54" t="n"/>
      <c r="F11" s="55" t="n"/>
      <c r="H11" s="30" t="inlineStr">
        <is>
          <t>Site and Grounds</t>
        </is>
      </c>
      <c r="I11" s="30" t="inlineStr">
        <is>
          <t>Ballroom</t>
        </is>
      </c>
    </row>
    <row r="12" ht="28" customHeight="1">
      <c r="A12" s="26" t="inlineStr">
        <is>
          <t>9. Do not overwrite formula columns.</t>
        </is>
      </c>
      <c r="B12" s="54" t="n"/>
      <c r="C12" s="54" t="n"/>
      <c r="D12" s="54" t="n"/>
      <c r="E12" s="54" t="n"/>
      <c r="F12" s="55" t="n"/>
      <c r="I12" s="26" t="inlineStr">
        <is>
          <t>Meeting Rooms</t>
        </is>
      </c>
    </row>
    <row r="13" ht="28" customHeight="1">
      <c r="I13" s="30" t="inlineStr">
        <is>
          <t>Pool</t>
        </is>
      </c>
    </row>
    <row r="14" ht="28" customHeight="1">
      <c r="A14" s="53" t="inlineStr">
        <is>
          <t>Important Definitions</t>
        </is>
      </c>
      <c r="I14" s="26" t="inlineStr">
        <is>
          <t>Fitness Center</t>
        </is>
      </c>
    </row>
    <row r="15" ht="28" customHeight="1">
      <c r="A15" s="8" t="inlineStr">
        <is>
          <t>Original Estimate</t>
        </is>
      </c>
      <c r="B15" s="30" t="inlineStr">
        <is>
          <t>Estimated project cost before contingency.</t>
        </is>
      </c>
      <c r="C15" s="54" t="n"/>
      <c r="D15" s="54" t="n"/>
      <c r="E15" s="54" t="n"/>
      <c r="F15" s="55" t="n"/>
      <c r="I15" s="30" t="inlineStr">
        <is>
          <t>Laundry</t>
        </is>
      </c>
    </row>
    <row r="16" ht="28" customHeight="1">
      <c r="A16" s="8" t="inlineStr">
        <is>
          <t>Planning Estimate</t>
        </is>
      </c>
      <c r="B16" s="26" t="inlineStr">
        <is>
          <t>Original estimate plus the project contingency rate.</t>
        </is>
      </c>
      <c r="C16" s="54" t="n"/>
      <c r="D16" s="54" t="n"/>
      <c r="E16" s="54" t="n"/>
      <c r="F16" s="55" t="n"/>
      <c r="I16" s="26" t="inlineStr">
        <is>
          <t>Engineering</t>
        </is>
      </c>
    </row>
    <row r="17" ht="28" customHeight="1">
      <c r="A17" s="8" t="inlineStr">
        <is>
          <t>Approved Budget</t>
        </is>
      </c>
      <c r="B17" s="30" t="inlineStr">
        <is>
          <t>Amount formally approved under the property’s internal process.</t>
        </is>
      </c>
      <c r="C17" s="54" t="n"/>
      <c r="D17" s="54" t="n"/>
      <c r="E17" s="54" t="n"/>
      <c r="F17" s="55" t="n"/>
      <c r="I17" s="30" t="inlineStr">
        <is>
          <t>Roof</t>
        </is>
      </c>
    </row>
    <row r="18" ht="28" customHeight="1">
      <c r="A18" s="8" t="inlineStr">
        <is>
          <t>Actual Spend</t>
        </is>
      </c>
      <c r="B18" s="26" t="inlineStr">
        <is>
          <t>Actual cost transactions recorded in the Spend Log.</t>
        </is>
      </c>
      <c r="C18" s="54" t="n"/>
      <c r="D18" s="54" t="n"/>
      <c r="E18" s="54" t="n"/>
      <c r="F18" s="55" t="n"/>
      <c r="I18" s="26" t="inlineStr">
        <is>
          <t>Exterior</t>
        </is>
      </c>
    </row>
    <row r="19" ht="28" customHeight="1">
      <c r="A19" s="8" t="inlineStr">
        <is>
          <t>Open Commitments</t>
        </is>
      </c>
      <c r="B19" s="30" t="inlineStr">
        <is>
          <t>Open commitment transactions recorded in the Spend Log.</t>
        </is>
      </c>
      <c r="C19" s="54" t="n"/>
      <c r="D19" s="54" t="n"/>
      <c r="E19" s="54" t="n"/>
      <c r="F19" s="55" t="n"/>
      <c r="I19" s="30" t="inlineStr">
        <is>
          <t>Parking</t>
        </is>
      </c>
    </row>
    <row r="20" ht="28" customHeight="1">
      <c r="A20" s="8" t="inlineStr">
        <is>
          <t>Estimate to Complete</t>
        </is>
      </c>
      <c r="B20" s="26" t="inlineStr">
        <is>
          <t>Expected future costs not already included in actual spending or open commitments.</t>
        </is>
      </c>
      <c r="C20" s="54" t="n"/>
      <c r="D20" s="54" t="n"/>
      <c r="E20" s="54" t="n"/>
      <c r="F20" s="55" t="n"/>
      <c r="I20" s="26" t="inlineStr">
        <is>
          <t>Administrative Offices</t>
        </is>
      </c>
    </row>
    <row r="21" ht="28" customHeight="1">
      <c r="A21" s="8" t="inlineStr">
        <is>
          <t>Forecast at Completion</t>
        </is>
      </c>
      <c r="B21" s="30" t="inlineStr">
        <is>
          <t>Actual Spend plus Open Commitments plus Estimate to Complete.</t>
        </is>
      </c>
      <c r="C21" s="54" t="n"/>
      <c r="D21" s="54" t="n"/>
      <c r="E21" s="54" t="n"/>
      <c r="F21" s="55" t="n"/>
      <c r="I21" s="30" t="inlineStr">
        <is>
          <t>Property-Wide</t>
        </is>
      </c>
    </row>
    <row r="22" ht="28" customHeight="1">
      <c r="A22" s="8" t="inlineStr">
        <is>
          <t>Forecast Variance</t>
        </is>
      </c>
      <c r="B22" s="26" t="inlineStr">
        <is>
          <t>Approved Budget minus Forecast at Completion.</t>
        </is>
      </c>
      <c r="C22" s="54" t="n"/>
      <c r="D22" s="54" t="n"/>
      <c r="E22" s="54" t="n"/>
      <c r="F22" s="55" t="n"/>
      <c r="I22" s="26" t="inlineStr">
        <is>
          <t>Other</t>
        </is>
      </c>
    </row>
    <row r="23" ht="28" customHeight="1">
      <c r="A23" s="8" t="inlineStr">
        <is>
          <t>Budget Utilization</t>
        </is>
      </c>
      <c r="B23" s="30" t="inlineStr">
        <is>
          <t>Actual Spend plus Open Commitments divided by Approved Budget.</t>
        </is>
      </c>
      <c r="C23" s="54" t="n"/>
      <c r="D23" s="54" t="n"/>
      <c r="E23" s="54" t="n"/>
      <c r="F23" s="55" t="n"/>
    </row>
    <row r="24" ht="28" customHeight="1">
      <c r="A24" s="8" t="inlineStr">
        <is>
          <t>Internal Capitalization Threshold</t>
        </is>
      </c>
      <c r="B24" s="26" t="inlineStr">
        <is>
          <t>A user-controlled planning threshold that should match the property’s accounting policy; it is not presented as a legal standard.</t>
        </is>
      </c>
      <c r="C24" s="54" t="n"/>
      <c r="D24" s="54" t="n"/>
      <c r="E24" s="54" t="n"/>
      <c r="F24" s="55" t="n"/>
    </row>
    <row r="25" ht="28" customHeight="1"/>
    <row r="26" ht="28" customHeight="1">
      <c r="A26" s="53" t="inlineStr">
        <is>
          <t>Data Entry Guidance</t>
        </is>
      </c>
    </row>
    <row r="27" ht="28" customHeight="1">
      <c r="A27" s="30" t="inlineStr">
        <is>
          <t>• Do not enter the same invoice as both an open commitment and an actual cost unless the commitment is adjusted or closed to prevent double counting.</t>
        </is>
      </c>
      <c r="B27" s="54" t="n"/>
      <c r="C27" s="54" t="n"/>
      <c r="D27" s="54" t="n"/>
      <c r="E27" s="54" t="n"/>
      <c r="F27" s="55" t="n"/>
    </row>
    <row r="28" ht="28" customHeight="1">
      <c r="A28" s="26" t="inlineStr">
        <is>
          <t>• Use one consistent Project ID across both input worksheets.</t>
        </is>
      </c>
      <c r="B28" s="54" t="n"/>
      <c r="C28" s="54" t="n"/>
      <c r="D28" s="54" t="n"/>
      <c r="E28" s="54" t="n"/>
      <c r="F28" s="55" t="n"/>
    </row>
    <row r="29" ht="28" customHeight="1">
      <c r="A29" s="30" t="inlineStr">
        <is>
          <t>• Enter costs as positive values.</t>
        </is>
      </c>
      <c r="B29" s="54" t="n"/>
      <c r="C29" s="54" t="n"/>
      <c r="D29" s="54" t="n"/>
      <c r="E29" s="54" t="n"/>
      <c r="F29" s="55" t="n"/>
    </row>
    <row r="30" ht="28" customHeight="1">
      <c r="A30" s="26" t="inlineStr">
        <is>
          <t>• Use Not Applicable for Commitment Status on actual transactions.</t>
        </is>
      </c>
      <c r="B30" s="54" t="n"/>
      <c r="C30" s="54" t="n"/>
      <c r="D30" s="54" t="n"/>
      <c r="E30" s="54" t="n"/>
      <c r="F30" s="55" t="n"/>
    </row>
    <row r="31" ht="28" customHeight="1">
      <c r="A31" s="30" t="inlineStr">
        <is>
          <t>• Review red and amber cells before relying on dashboard totals.</t>
        </is>
      </c>
      <c r="B31" s="54" t="n"/>
      <c r="C31" s="54" t="n"/>
      <c r="D31" s="54" t="n"/>
      <c r="E31" s="54" t="n"/>
      <c r="F31" s="55" t="n"/>
    </row>
    <row r="32" ht="28" customHeight="1">
      <c r="A32" s="26" t="inlineStr">
        <is>
          <t>• The workbook is a planning and tracking tool and does not replace the property’s accounting records, approval documentation, contracts, or safety review processes.</t>
        </is>
      </c>
      <c r="B32" s="54" t="n"/>
      <c r="C32" s="54" t="n"/>
      <c r="D32" s="54" t="n"/>
      <c r="E32" s="54" t="n"/>
      <c r="F32" s="55" t="n"/>
    </row>
    <row r="33" ht="28" customHeight="1"/>
  </sheetData>
  <mergeCells count="27">
    <mergeCell ref="B16:F16"/>
    <mergeCell ref="A27:F27"/>
    <mergeCell ref="A12:F12"/>
    <mergeCell ref="B22:F22"/>
    <mergeCell ref="B18:F18"/>
    <mergeCell ref="B21:F21"/>
    <mergeCell ref="A5:F5"/>
    <mergeCell ref="A32:F32"/>
    <mergeCell ref="A8:F8"/>
    <mergeCell ref="B23:F23"/>
    <mergeCell ref="A4:F4"/>
    <mergeCell ref="B17:F17"/>
    <mergeCell ref="A29:F29"/>
    <mergeCell ref="A10:F10"/>
    <mergeCell ref="A28:F28"/>
    <mergeCell ref="H2:O2"/>
    <mergeCell ref="A9:F9"/>
    <mergeCell ref="B19:F19"/>
    <mergeCell ref="A31:F31"/>
    <mergeCell ref="A30:F30"/>
    <mergeCell ref="A11:F11"/>
    <mergeCell ref="B24:F24"/>
    <mergeCell ref="B20:F20"/>
    <mergeCell ref="B15:F15"/>
    <mergeCell ref="A1:F1"/>
    <mergeCell ref="A6:F6"/>
    <mergeCell ref="A7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2026-09-06T18:09:36Z</dcterms:created>
  <dcterms:modified xmlns:dcterms="http://purl.org/dc/terms/" xmlns:xsi="http://www.w3.org/2001/XMLSchema-instance" xsi:type="dcterms:W3CDTF">2026-09-06T18:09:38+00:00Z</dcterms:modified>
</cp:coreProperties>
</file>