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onthly Plan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'Monthly Plan'!$A$1:$AU$121</definedName>
    <definedName name="_xlnm._FilterDatabase" localSheetId="2" hidden="1">'Assumptions'!$A$3:$C$16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yyyy"/>
    <numFmt numFmtId="165" formatCode="0.0%"/>
    <numFmt numFmtId="166" formatCode="$#,##0.00"/>
    <numFmt numFmtId="167" formatCode="m/d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b val="1"/>
      <color rgb="00FFFFFF"/>
      <sz val="11"/>
    </font>
    <font>
      <name val="Aptos"/>
      <b val="1"/>
      <color rgb="0017324D"/>
      <sz val="11"/>
    </font>
    <font>
      <name val="Aptos"/>
      <color rgb="00263746"/>
      <sz val="10"/>
    </font>
    <font>
      <name val="Aptos"/>
      <i val="1"/>
      <color rgb="00DDEBF7"/>
      <sz val="11"/>
    </font>
    <font>
      <name val="Aptos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2F7F8"/>
      </patternFill>
    </fill>
    <fill>
      <patternFill patternType="solid">
        <fgColor rgb="00E8F1F5"/>
      </patternFill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3" fillId="6" borderId="0" pivotButton="0" quotePrefix="0" xfId="0"/>
    <xf numFmtId="164" fontId="3" fillId="4" borderId="0" pivotButton="0" quotePrefix="0" xfId="0"/>
    <xf numFmtId="0" fontId="4" fillId="0" borderId="0" pivotButton="0" quotePrefix="0" xfId="0"/>
    <xf numFmtId="0" fontId="2" fillId="3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3" fontId="3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3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top" wrapText="1"/>
    </xf>
    <xf numFmtId="0" fontId="0" fillId="7" borderId="1" pivotButton="0" quotePrefix="0" xfId="0"/>
    <xf numFmtId="0" fontId="2" fillId="2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 wrapText="1"/>
    </xf>
    <xf numFmtId="3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0" fontId="3" fillId="0" borderId="1" pivotButton="0" quotePrefix="0" xfId="0"/>
    <xf numFmtId="0" fontId="4" fillId="5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4" fillId="9" borderId="1" applyAlignment="1" pivotButton="0" quotePrefix="0" xfId="0">
      <alignment horizontal="left" vertical="top" wrapText="1"/>
    </xf>
    <xf numFmtId="164" fontId="3" fillId="4" borderId="0" pivotButton="0" quotePrefix="0" xfId="0"/>
    <xf numFmtId="166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ont>
        <name val="Aptos"/>
        <b val="1"/>
        <color rgb="00147D64"/>
        <sz val="10"/>
      </font>
      <fill>
        <patternFill patternType="solid">
          <fgColor rgb="00D9EAD3"/>
        </patternFill>
      </fill>
    </dxf>
    <dxf>
      <font>
        <name val="Aptos"/>
        <b val="1"/>
        <color rgb="0017324D"/>
        <sz val="11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Occupancy vs. Break-Even Occupancy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Plan'!AM1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Plan'!$A$2:$A$11</f>
            </numRef>
          </cat>
          <val>
            <numRef>
              <f>'Monthly Plan'!$AM$2:$AM$11</f>
            </numRef>
          </val>
        </ser>
        <ser>
          <idx val="1"/>
          <order val="1"/>
          <tx>
            <strRef>
              <f>'Monthly Plan'!AN1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Plan'!$A$2:$A$11</f>
            </numRef>
          </cat>
          <val>
            <numRef>
              <f>'Monthly Plan'!$AN$2:$AN$11</f>
            </numRef>
          </val>
        </ser>
        <ser>
          <idx val="2"/>
          <order val="2"/>
          <tx>
            <strRef>
              <f>'Monthly Plan'!AO1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Plan'!$A$2:$A$11</f>
            </numRef>
          </cat>
          <val>
            <numRef>
              <f>'Monthly Plan'!$AO$2:$AO$11</f>
            </numRef>
          </val>
        </ser>
        <ser>
          <idx val="3"/>
          <order val="3"/>
          <tx>
            <strRef>
              <f>'Monthly Plan'!AP1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Plan'!$A$2:$A$11</f>
            </numRef>
          </cat>
          <val>
            <numRef>
              <f>'Monthly Plan'!$AP$2:$AP$11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Operating Profit (Loss)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Plan'!AI1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Plan'!$A$2:$A$11</f>
            </numRef>
          </cat>
          <val>
            <numRef>
              <f>'Monthly Plan'!$AI$2:$AI$11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94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94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onthlyPlan" displayName="tblMonthlyPlan" ref="A1:AU121" headerRowCount="1">
  <autoFilter ref="A1:AU121"/>
  <tableColumns count="47">
    <tableColumn id="1" name="Month"/>
    <tableColumn id="2" name="Plan Status"/>
    <tableColumn id="3" name="Rooms in Inventory"/>
    <tableColumn id="4" name="Days Open"/>
    <tableColumn id="5" name="Out-of-Order Room Nights"/>
    <tableColumn id="6" name="Planned Occupancy"/>
    <tableColumn id="7" name="Average Daily Rate"/>
    <tableColumn id="8" name="Food and Beverage Revenue per Occupied Room"/>
    <tableColumn id="9" name="Other Monthly Revenue"/>
    <tableColumn id="10" name="Room Variable Cost Override"/>
    <tableColumn id="11" name="Commission Rate Override"/>
    <tableColumn id="12" name="Food and Beverage Variable Cost Override"/>
    <tableColumn id="13" name="Other Revenue Variable Cost Override"/>
    <tableColumn id="14" name="Fixed Payroll and Benefits"/>
    <tableColumn id="15" name="Other Fixed Operating Costs"/>
    <tableColumn id="16" name="Target Operating Profit"/>
    <tableColumn id="17" name="Effective Room Variable Cost"/>
    <tableColumn id="18" name="Effective Commission Rate"/>
    <tableColumn id="19" name="Effective Food and Beverage Variable Cost Rate"/>
    <tableColumn id="20" name="Effective Other Revenue Variable Cost Rate"/>
    <tableColumn id="21" name="Gross Available Room Nights"/>
    <tableColumn id="22" name="Sellable Room Nights"/>
    <tableColumn id="23" name="Planned Rooms Sold"/>
    <tableColumn id="24" name="Room Revenue"/>
    <tableColumn id="25" name="Food and Beverage Revenue"/>
    <tableColumn id="26" name="Total Net Operating Revenue"/>
    <tableColumn id="27" name="Room Variable Costs"/>
    <tableColumn id="28" name="Distribution Commissions"/>
    <tableColumn id="29" name="Food and Beverage Variable Costs"/>
    <tableColumn id="30" name="Other Revenue Variable Costs"/>
    <tableColumn id="31" name="Total Variable Costs"/>
    <tableColumn id="32" name="Contribution Margin"/>
    <tableColumn id="33" name="Contribution Margin Rate"/>
    <tableColumn id="34" name="Total Fixed Costs"/>
    <tableColumn id="35" name="Operating Profit (Loss)"/>
    <tableColumn id="36" name="Contribution per Occupied Room"/>
    <tableColumn id="37" name="Other Revenue Contribution"/>
    <tableColumn id="38" name="Break-Even Occupied Room Nights"/>
    <tableColumn id="39" name="Break-Even Occupancy"/>
    <tableColumn id="40" name="Break-Even Revenue"/>
    <tableColumn id="41" name="Target Profit Occupied Room Nights"/>
    <tableColumn id="42" name="Target Profit Occupancy"/>
    <tableColumn id="43" name="Occupancy Gap"/>
    <tableColumn id="44" name="Margin of Safety"/>
    <tableColumn id="45" name="Margin of Safety Rate"/>
    <tableColumn id="46" name="Break-Even Status"/>
    <tableColumn id="47" name="Operational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70" zoomScaleNormal="7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6" customWidth="1" min="3" max="3"/>
    <col width="25" customWidth="1" min="4" max="4"/>
    <col width="16" customWidth="1" min="5" max="5"/>
    <col width="16" customWidth="1" min="6" max="6"/>
    <col width="25" customWidth="1" min="7" max="7"/>
    <col width="16" customWidth="1" min="8" max="8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</cols>
  <sheetData>
    <row r="1" ht="32" customHeight="1">
      <c r="A1" s="1" t="inlineStr">
        <is>
          <t>Hotel Break-Even Calculator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Monthly operating break-even and profitability analysis</t>
        </is>
      </c>
      <c r="B2" s="2" t="n"/>
      <c r="C2" s="2" t="n"/>
      <c r="D2" s="2" t="n"/>
      <c r="E2" s="2" t="n"/>
      <c r="F2" s="2" t="n"/>
      <c r="G2" s="2" t="n"/>
      <c r="H2" s="2" t="n"/>
    </row>
    <row r="3"/>
    <row r="4">
      <c r="A4" s="3" t="inlineStr">
        <is>
          <t>Property</t>
        </is>
      </c>
      <c r="B4" s="4">
        <f>IFERROR(Assumptions!$B$3,"")</f>
        <v/>
      </c>
    </row>
    <row r="5"/>
    <row r="6">
      <c r="A6" s="3" t="inlineStr">
        <is>
          <t>Selected Reporting Month</t>
        </is>
      </c>
      <c r="B6" s="44" t="n">
        <v>46296</v>
      </c>
    </row>
    <row r="7">
      <c r="A7" s="6" t="inlineStr">
        <is>
          <t>Select a month to review detailed break-even results.</t>
        </is>
      </c>
    </row>
    <row r="8"/>
    <row r="9">
      <c r="A9" s="7" t="inlineStr">
        <is>
          <t>Selected-Month KPI Summary</t>
        </is>
      </c>
      <c r="B9" s="7" t="n"/>
      <c r="C9" s="7" t="n"/>
      <c r="D9" s="7" t="n"/>
      <c r="E9" s="7" t="n"/>
      <c r="F9" s="7" t="n"/>
      <c r="G9" s="7" t="n"/>
      <c r="H9" s="7" t="n"/>
    </row>
    <row r="10">
      <c r="A10" s="8" t="inlineStr">
        <is>
          <t>Sellable Room Nights</t>
        </is>
      </c>
      <c r="B10" s="9" t="n"/>
      <c r="D10" s="8" t="inlineStr">
        <is>
          <t>Planned Rooms Sold</t>
        </is>
      </c>
      <c r="E10" s="9" t="n"/>
      <c r="G10" s="8" t="inlineStr">
        <is>
          <t>Planned Occupancy</t>
        </is>
      </c>
      <c r="H10" s="9" t="n"/>
    </row>
    <row r="11">
      <c r="A11" s="10">
        <f>IFERROR(INDEX('Monthly Plan'!$V$2:$V$121,MATCH($B$6,'Monthly Plan'!$A$2:$A$121,0)),0)</f>
        <v/>
      </c>
      <c r="B11" s="11" t="n"/>
      <c r="D11" s="10">
        <f>IFERROR(INDEX('Monthly Plan'!$W$2:$W$121,MATCH($B$6,'Monthly Plan'!$A$2:$A$121,0)),0)</f>
        <v/>
      </c>
      <c r="E11" s="11" t="n"/>
      <c r="G11" s="12">
        <f>IFERROR(INDEX('Monthly Plan'!$F$2:$F$121,MATCH($B$6,'Monthly Plan'!$A$2:$A$121,0)),0)</f>
        <v/>
      </c>
      <c r="H11" s="11" t="n"/>
    </row>
    <row r="12"/>
    <row r="13">
      <c r="A13" s="8" t="inlineStr">
        <is>
          <t>Break-Even Occupancy</t>
        </is>
      </c>
      <c r="B13" s="9" t="n"/>
      <c r="D13" s="8" t="inlineStr">
        <is>
          <t>Occupancy Gap</t>
        </is>
      </c>
      <c r="E13" s="9" t="n"/>
      <c r="G13" s="8" t="inlineStr">
        <is>
          <t>Average Daily Rate</t>
        </is>
      </c>
      <c r="H13" s="9" t="n"/>
    </row>
    <row r="14">
      <c r="A14" s="12">
        <f>IFERROR(INDEX('Monthly Plan'!$AM$2:$AM$121,MATCH($B$6,'Monthly Plan'!$A$2:$A$121,0)),0)</f>
        <v/>
      </c>
      <c r="B14" s="11" t="n"/>
      <c r="D14" s="12">
        <f>IFERROR(INDEX('Monthly Plan'!$AQ$2:$AQ$121,MATCH($B$6,'Monthly Plan'!$A$2:$A$121,0)),0)</f>
        <v/>
      </c>
      <c r="E14" s="11" t="n"/>
      <c r="G14" s="45">
        <f>IFERROR(INDEX('Monthly Plan'!$G$2:$G$121,MATCH($B$6,'Monthly Plan'!$A$2:$A$121,0)),0)</f>
        <v/>
      </c>
      <c r="H14" s="11" t="n"/>
    </row>
    <row r="15"/>
    <row r="16">
      <c r="A16" s="8" t="inlineStr">
        <is>
          <t>Total Net Operating Revenue</t>
        </is>
      </c>
      <c r="B16" s="9" t="n"/>
      <c r="D16" s="8" t="inlineStr">
        <is>
          <t>Break-Even Revenue</t>
        </is>
      </c>
      <c r="E16" s="9" t="n"/>
      <c r="G16" s="8" t="inlineStr">
        <is>
          <t>Operating Profit (Loss)</t>
        </is>
      </c>
      <c r="H16" s="9" t="n"/>
    </row>
    <row r="17">
      <c r="A17" s="45">
        <f>IFERROR(INDEX('Monthly Plan'!$Z$2:$Z$121,MATCH($B$6,'Monthly Plan'!$A$2:$A$121,0)),0)</f>
        <v/>
      </c>
      <c r="B17" s="11" t="n"/>
      <c r="D17" s="45">
        <f>IFERROR(INDEX('Monthly Plan'!$AN$2:$AN$121,MATCH($B$6,'Monthly Plan'!$A$2:$A$121,0)),0)</f>
        <v/>
      </c>
      <c r="E17" s="11" t="n"/>
      <c r="G17" s="45">
        <f>IFERROR(INDEX('Monthly Plan'!$AI$2:$AI$121,MATCH($B$6,'Monthly Plan'!$A$2:$A$121,0)),0)</f>
        <v/>
      </c>
      <c r="H17" s="11" t="n"/>
    </row>
    <row r="18"/>
    <row r="19">
      <c r="A19" s="8" t="inlineStr">
        <is>
          <t>Margin of Safety</t>
        </is>
      </c>
      <c r="B19" s="9" t="n"/>
      <c r="D19" s="8" t="inlineStr">
        <is>
          <t>Contribution Margin</t>
        </is>
      </c>
      <c r="E19" s="9" t="n"/>
      <c r="G19" s="8" t="inlineStr">
        <is>
          <t>Target Profit Occupancy</t>
        </is>
      </c>
      <c r="H19" s="9" t="n"/>
    </row>
    <row r="20">
      <c r="A20" s="45">
        <f>IFERROR(INDEX('Monthly Plan'!$AR$2:$AR$121,MATCH($B$6,'Monthly Plan'!$A$2:$A$121,0)),0)</f>
        <v/>
      </c>
      <c r="B20" s="11" t="n"/>
      <c r="D20" s="45">
        <f>IFERROR(INDEX('Monthly Plan'!$AF$2:$AF$121,MATCH($B$6,'Monthly Plan'!$A$2:$A$121,0)),0)</f>
        <v/>
      </c>
      <c r="E20" s="11" t="n"/>
      <c r="G20" s="12">
        <f>IFERROR(INDEX('Monthly Plan'!$AP$2:$AP$121,MATCH($B$6,'Monthly Plan'!$A$2:$A$121,0)),0)</f>
        <v/>
      </c>
      <c r="H20" s="11" t="n"/>
    </row>
    <row r="21">
      <c r="A21">
        <f>""</f>
        <v/>
      </c>
      <c r="D21">
        <f>""</f>
        <v/>
      </c>
      <c r="G21">
        <f>""</f>
        <v/>
      </c>
    </row>
    <row r="22">
      <c r="A22">
        <f>""</f>
        <v/>
      </c>
      <c r="D22">
        <f>""</f>
        <v/>
      </c>
      <c r="G22">
        <f>""</f>
        <v/>
      </c>
    </row>
    <row r="23">
      <c r="A23" s="7" t="inlineStr">
        <is>
          <t>2026 Summary</t>
        </is>
      </c>
      <c r="B23" s="7" t="n"/>
      <c r="C23" s="7" t="n"/>
      <c r="D23" s="7">
        <f>""</f>
        <v/>
      </c>
      <c r="E23" s="7" t="n"/>
      <c r="F23" s="7" t="n"/>
      <c r="G23" s="7">
        <f>""</f>
        <v/>
      </c>
      <c r="H23" s="7" t="n"/>
    </row>
    <row r="24">
      <c r="A24" s="14" t="inlineStr">
        <is>
          <t>Total Sellable Room Nights</t>
        </is>
      </c>
      <c r="B24" s="15">
        <f>IFERROR(SUM('Monthly Plan'!$V$2:$V$11),0)</f>
        <v/>
      </c>
      <c r="D24" s="14" t="inlineStr">
        <is>
          <t>Total Planned Rooms Sold</t>
        </is>
      </c>
      <c r="E24" s="15">
        <f>IFERROR(SUM('Monthly Plan'!$W$2:$W$11),0)</f>
        <v/>
      </c>
      <c r="G24">
        <f>""</f>
        <v/>
      </c>
    </row>
    <row r="25">
      <c r="A25">
        <f>""</f>
        <v/>
      </c>
      <c r="D25">
        <f>""</f>
        <v/>
      </c>
      <c r="G25">
        <f>""</f>
        <v/>
      </c>
    </row>
    <row r="26">
      <c r="A26" s="14" t="inlineStr">
        <is>
          <t>Annual Planned Occupancy</t>
        </is>
      </c>
      <c r="B26" s="16">
        <f>IFERROR(SUM('Monthly Plan'!$W$2:$W$11)/SUM('Monthly Plan'!$V$2:$V$11),0)</f>
        <v/>
      </c>
      <c r="D26" s="14" t="inlineStr">
        <is>
          <t>Total Net Operating Revenue</t>
        </is>
      </c>
      <c r="E26" s="46">
        <f>IFERROR(SUM('Monthly Plan'!$Z$2:$Z$11),0)</f>
        <v/>
      </c>
      <c r="G26">
        <f>""</f>
        <v/>
      </c>
    </row>
    <row r="27">
      <c r="A27">
        <f>""</f>
        <v/>
      </c>
      <c r="D27">
        <f>""</f>
        <v/>
      </c>
      <c r="G27">
        <f>""</f>
        <v/>
      </c>
    </row>
    <row r="28">
      <c r="A28" s="14" t="inlineStr">
        <is>
          <t>Total Contribution Margin</t>
        </is>
      </c>
      <c r="B28" s="46">
        <f>IFERROR(SUM('Monthly Plan'!$AF$2:$AF$11),0)</f>
        <v/>
      </c>
      <c r="D28" s="14" t="inlineStr">
        <is>
          <t>Total Fixed Costs</t>
        </is>
      </c>
      <c r="E28" s="46">
        <f>IFERROR(SUM('Monthly Plan'!$AH$2:$AH$11),0)</f>
        <v/>
      </c>
      <c r="G28">
        <f>""</f>
        <v/>
      </c>
    </row>
    <row r="29">
      <c r="A29">
        <f>""</f>
        <v/>
      </c>
      <c r="D29">
        <f>""</f>
        <v/>
      </c>
      <c r="G29">
        <f>""</f>
        <v/>
      </c>
    </row>
    <row r="30">
      <c r="A30" s="14" t="inlineStr">
        <is>
          <t>Annual Operating Profit (Loss)</t>
        </is>
      </c>
      <c r="B30" s="46">
        <f>IFERROR(SUM('Monthly Plan'!$AI$2:$AI$11),0)</f>
        <v/>
      </c>
      <c r="D30" s="14" t="inlineStr">
        <is>
          <t>Weighted Break-Even Occupancy</t>
        </is>
      </c>
      <c r="E30" s="16">
        <f>IFERROR(SUM('Monthly Plan'!$AL$2:$AL$11)/SUM('Monthly Plan'!$V$2:$V$11),0)</f>
        <v/>
      </c>
      <c r="G30">
        <f>""</f>
        <v/>
      </c>
    </row>
    <row r="31">
      <c r="A31">
        <f>""</f>
        <v/>
      </c>
      <c r="D31">
        <f>""</f>
        <v/>
      </c>
      <c r="G31">
        <f>""</f>
        <v/>
      </c>
    </row>
    <row r="32">
      <c r="A32" s="14" t="inlineStr">
        <is>
          <t>Months Above Break-Even</t>
        </is>
      </c>
      <c r="B32" s="15">
        <f>IFERROR(COUNTIF('Monthly Plan'!$AT$2:$AT$11,"Above Break-Even"),0)</f>
        <v/>
      </c>
      <c r="D32" s="14" t="inlineStr">
        <is>
          <t>Months Below Break-Even</t>
        </is>
      </c>
      <c r="E32" s="15">
        <f>IFERROR(COUNTIF('Monthly Plan'!$AT$2:$AT$11,"Below Break-Even"),0)</f>
        <v/>
      </c>
      <c r="G32">
        <f>""</f>
        <v/>
      </c>
    </row>
    <row r="33">
      <c r="A33">
        <f>""</f>
        <v/>
      </c>
      <c r="B33">
        <f>""</f>
        <v/>
      </c>
      <c r="D33">
        <f>""</f>
        <v/>
      </c>
      <c r="E33">
        <f>""</f>
        <v/>
      </c>
      <c r="G33">
        <f>""</f>
        <v/>
      </c>
    </row>
    <row r="34">
      <c r="A34">
        <f>""</f>
        <v/>
      </c>
      <c r="B34">
        <f>""</f>
        <v/>
      </c>
      <c r="D34">
        <f>""</f>
        <v/>
      </c>
      <c r="E34">
        <f>""</f>
        <v/>
      </c>
      <c r="G34">
        <f>""</f>
        <v/>
      </c>
    </row>
    <row r="35">
      <c r="A35" s="18" t="inlineStr">
        <is>
          <t>Break-even results are based on net operating revenue and the cost assumptions entered in this workbook. Guest-paid taxes and other pass-through amounts are excluded.</t>
        </is>
      </c>
      <c r="B35" s="19">
        <f>""</f>
        <v/>
      </c>
      <c r="C35" s="19" t="n"/>
      <c r="D35" s="19">
        <f>""</f>
        <v/>
      </c>
      <c r="E35" s="19">
        <f>""</f>
        <v/>
      </c>
      <c r="F35" s="19" t="n"/>
      <c r="G35" s="19">
        <f>""</f>
        <v/>
      </c>
      <c r="H35" s="19" t="n"/>
    </row>
    <row r="36">
      <c r="A36" s="19">
        <f>""</f>
        <v/>
      </c>
      <c r="B36" s="19">
        <f>""</f>
        <v/>
      </c>
      <c r="C36" s="19" t="n"/>
      <c r="D36" s="19">
        <f>""</f>
        <v/>
      </c>
      <c r="E36" s="19">
        <f>""</f>
        <v/>
      </c>
      <c r="F36" s="19" t="n"/>
      <c r="G36" s="19">
        <f>""</f>
        <v/>
      </c>
      <c r="H36" s="19" t="n"/>
    </row>
    <row r="37">
      <c r="A37" s="19">
        <f>""</f>
        <v/>
      </c>
      <c r="B37" s="19">
        <f>""</f>
        <v/>
      </c>
      <c r="C37" s="19" t="n"/>
      <c r="D37" s="19">
        <f>""</f>
        <v/>
      </c>
      <c r="E37" s="19">
        <f>""</f>
        <v/>
      </c>
      <c r="F37" s="19" t="n"/>
      <c r="G37" s="19">
        <f>""</f>
        <v/>
      </c>
      <c r="H37" s="19" t="n"/>
    </row>
    <row r="38">
      <c r="A38">
        <f>""</f>
        <v/>
      </c>
      <c r="B38">
        <f>""</f>
        <v/>
      </c>
      <c r="D38">
        <f>""</f>
        <v/>
      </c>
      <c r="E38">
        <f>""</f>
        <v/>
      </c>
      <c r="G38">
        <f>""</f>
        <v/>
      </c>
    </row>
    <row r="39">
      <c r="A39">
        <f>""</f>
        <v/>
      </c>
      <c r="B39">
        <f>""</f>
        <v/>
      </c>
      <c r="D39">
        <f>""</f>
        <v/>
      </c>
      <c r="E39">
        <f>""</f>
        <v/>
      </c>
      <c r="G39">
        <f>""</f>
        <v/>
      </c>
    </row>
    <row r="40">
      <c r="A40">
        <f>""</f>
        <v/>
      </c>
      <c r="B40">
        <f>""</f>
        <v/>
      </c>
      <c r="D40">
        <f>""</f>
        <v/>
      </c>
      <c r="E40">
        <f>""</f>
        <v/>
      </c>
      <c r="G40">
        <f>""</f>
        <v/>
      </c>
    </row>
    <row r="41">
      <c r="A41">
        <f>""</f>
        <v/>
      </c>
      <c r="B41">
        <f>""</f>
        <v/>
      </c>
      <c r="D41">
        <f>""</f>
        <v/>
      </c>
      <c r="E41">
        <f>""</f>
        <v/>
      </c>
      <c r="G41">
        <f>""</f>
        <v/>
      </c>
    </row>
    <row r="42">
      <c r="A42">
        <f>""</f>
        <v/>
      </c>
      <c r="B42">
        <f>""</f>
        <v/>
      </c>
      <c r="D42">
        <f>""</f>
        <v/>
      </c>
      <c r="E42">
        <f>""</f>
        <v/>
      </c>
      <c r="G42">
        <f>""</f>
        <v/>
      </c>
    </row>
    <row r="43">
      <c r="A43">
        <f>""</f>
        <v/>
      </c>
      <c r="B43">
        <f>""</f>
        <v/>
      </c>
      <c r="D43">
        <f>""</f>
        <v/>
      </c>
      <c r="E43">
        <f>""</f>
        <v/>
      </c>
      <c r="G43">
        <f>""</f>
        <v/>
      </c>
    </row>
    <row r="44">
      <c r="A44">
        <f>""</f>
        <v/>
      </c>
      <c r="B44">
        <f>""</f>
        <v/>
      </c>
      <c r="D44">
        <f>""</f>
        <v/>
      </c>
      <c r="E44">
        <f>""</f>
        <v/>
      </c>
      <c r="G44">
        <f>""</f>
        <v/>
      </c>
    </row>
    <row r="45">
      <c r="A45">
        <f>""</f>
        <v/>
      </c>
      <c r="B45">
        <f>""</f>
        <v/>
      </c>
      <c r="D45">
        <f>""</f>
        <v/>
      </c>
      <c r="E45">
        <f>""</f>
        <v/>
      </c>
      <c r="G45">
        <f>""</f>
        <v/>
      </c>
    </row>
    <row r="46">
      <c r="A46">
        <f>""</f>
        <v/>
      </c>
      <c r="B46">
        <f>""</f>
        <v/>
      </c>
      <c r="D46">
        <f>""</f>
        <v/>
      </c>
      <c r="E46">
        <f>""</f>
        <v/>
      </c>
      <c r="G46">
        <f>""</f>
        <v/>
      </c>
    </row>
    <row r="47">
      <c r="A47">
        <f>""</f>
        <v/>
      </c>
      <c r="B47">
        <f>""</f>
        <v/>
      </c>
      <c r="D47">
        <f>""</f>
        <v/>
      </c>
      <c r="E47">
        <f>""</f>
        <v/>
      </c>
      <c r="G47">
        <f>""</f>
        <v/>
      </c>
    </row>
    <row r="48">
      <c r="A48">
        <f>""</f>
        <v/>
      </c>
      <c r="B48">
        <f>""</f>
        <v/>
      </c>
      <c r="D48">
        <f>""</f>
        <v/>
      </c>
      <c r="E48">
        <f>""</f>
        <v/>
      </c>
      <c r="G48">
        <f>""</f>
        <v/>
      </c>
    </row>
    <row r="49">
      <c r="A49">
        <f>""</f>
        <v/>
      </c>
      <c r="B49">
        <f>""</f>
        <v/>
      </c>
      <c r="D49">
        <f>""</f>
        <v/>
      </c>
      <c r="E49">
        <f>""</f>
        <v/>
      </c>
      <c r="G49">
        <f>""</f>
        <v/>
      </c>
    </row>
    <row r="50">
      <c r="A50">
        <f>""</f>
        <v/>
      </c>
      <c r="B50">
        <f>""</f>
        <v/>
      </c>
      <c r="D50">
        <f>""</f>
        <v/>
      </c>
      <c r="E50">
        <f>""</f>
        <v/>
      </c>
      <c r="G50">
        <f>""</f>
        <v/>
      </c>
    </row>
    <row r="51">
      <c r="A51">
        <f>""</f>
        <v/>
      </c>
      <c r="B51">
        <f>""</f>
        <v/>
      </c>
      <c r="D51">
        <f>""</f>
        <v/>
      </c>
      <c r="E51">
        <f>""</f>
        <v/>
      </c>
      <c r="G51">
        <f>""</f>
        <v/>
      </c>
    </row>
    <row r="52">
      <c r="A52">
        <f>""</f>
        <v/>
      </c>
      <c r="B52">
        <f>""</f>
        <v/>
      </c>
      <c r="D52">
        <f>""</f>
        <v/>
      </c>
      <c r="E52">
        <f>""</f>
        <v/>
      </c>
      <c r="G52">
        <f>""</f>
        <v/>
      </c>
    </row>
    <row r="53">
      <c r="A53">
        <f>""</f>
        <v/>
      </c>
      <c r="B53">
        <f>""</f>
        <v/>
      </c>
      <c r="D53">
        <f>""</f>
        <v/>
      </c>
      <c r="E53">
        <f>""</f>
        <v/>
      </c>
      <c r="G53">
        <f>""</f>
        <v/>
      </c>
    </row>
    <row r="54">
      <c r="A54">
        <f>""</f>
        <v/>
      </c>
      <c r="B54">
        <f>""</f>
        <v/>
      </c>
      <c r="D54">
        <f>""</f>
        <v/>
      </c>
      <c r="E54">
        <f>""</f>
        <v/>
      </c>
      <c r="G54">
        <f>""</f>
        <v/>
      </c>
    </row>
    <row r="55">
      <c r="A55">
        <f>""</f>
        <v/>
      </c>
      <c r="B55">
        <f>""</f>
        <v/>
      </c>
      <c r="D55">
        <f>""</f>
        <v/>
      </c>
      <c r="E55">
        <f>""</f>
        <v/>
      </c>
      <c r="G55">
        <f>""</f>
        <v/>
      </c>
    </row>
    <row r="56">
      <c r="A56">
        <f>""</f>
        <v/>
      </c>
      <c r="B56">
        <f>""</f>
        <v/>
      </c>
      <c r="D56">
        <f>""</f>
        <v/>
      </c>
      <c r="E56">
        <f>""</f>
        <v/>
      </c>
      <c r="G56">
        <f>""</f>
        <v/>
      </c>
    </row>
    <row r="57">
      <c r="A57">
        <f>""</f>
        <v/>
      </c>
      <c r="B57">
        <f>""</f>
        <v/>
      </c>
      <c r="D57">
        <f>""</f>
        <v/>
      </c>
      <c r="E57">
        <f>""</f>
        <v/>
      </c>
      <c r="G57">
        <f>""</f>
        <v/>
      </c>
    </row>
    <row r="58">
      <c r="A58">
        <f>""</f>
        <v/>
      </c>
      <c r="B58">
        <f>""</f>
        <v/>
      </c>
      <c r="D58">
        <f>""</f>
        <v/>
      </c>
      <c r="E58">
        <f>""</f>
        <v/>
      </c>
      <c r="G58">
        <f>""</f>
        <v/>
      </c>
    </row>
    <row r="59">
      <c r="A59">
        <f>""</f>
        <v/>
      </c>
      <c r="B59">
        <f>""</f>
        <v/>
      </c>
      <c r="D59">
        <f>""</f>
        <v/>
      </c>
      <c r="E59">
        <f>""</f>
        <v/>
      </c>
      <c r="G59">
        <f>""</f>
        <v/>
      </c>
    </row>
    <row r="60">
      <c r="A60">
        <f>""</f>
        <v/>
      </c>
      <c r="B60">
        <f>""</f>
        <v/>
      </c>
      <c r="D60">
        <f>""</f>
        <v/>
      </c>
      <c r="E60">
        <f>""</f>
        <v/>
      </c>
      <c r="G60">
        <f>""</f>
        <v/>
      </c>
    </row>
    <row r="61">
      <c r="A61">
        <f>""</f>
        <v/>
      </c>
      <c r="B61">
        <f>""</f>
        <v/>
      </c>
      <c r="D61">
        <f>""</f>
        <v/>
      </c>
      <c r="E61">
        <f>""</f>
        <v/>
      </c>
      <c r="G61">
        <f>""</f>
        <v/>
      </c>
    </row>
    <row r="62">
      <c r="A62">
        <f>""</f>
        <v/>
      </c>
      <c r="B62">
        <f>""</f>
        <v/>
      </c>
      <c r="D62">
        <f>""</f>
        <v/>
      </c>
      <c r="E62">
        <f>""</f>
        <v/>
      </c>
      <c r="G62">
        <f>""</f>
        <v/>
      </c>
    </row>
    <row r="63">
      <c r="A63">
        <f>""</f>
        <v/>
      </c>
      <c r="B63">
        <f>""</f>
        <v/>
      </c>
      <c r="D63">
        <f>""</f>
        <v/>
      </c>
      <c r="E63">
        <f>""</f>
        <v/>
      </c>
      <c r="G63">
        <f>""</f>
        <v/>
      </c>
    </row>
    <row r="64">
      <c r="A64">
        <f>""</f>
        <v/>
      </c>
      <c r="B64">
        <f>""</f>
        <v/>
      </c>
      <c r="D64">
        <f>""</f>
        <v/>
      </c>
      <c r="E64">
        <f>""</f>
        <v/>
      </c>
      <c r="G64">
        <f>""</f>
        <v/>
      </c>
    </row>
    <row r="65">
      <c r="A65">
        <f>""</f>
        <v/>
      </c>
      <c r="B65">
        <f>""</f>
        <v/>
      </c>
      <c r="D65">
        <f>""</f>
        <v/>
      </c>
      <c r="E65">
        <f>""</f>
        <v/>
      </c>
      <c r="G65">
        <f>""</f>
        <v/>
      </c>
    </row>
    <row r="66">
      <c r="A66">
        <f>""</f>
        <v/>
      </c>
      <c r="B66">
        <f>""</f>
        <v/>
      </c>
      <c r="D66">
        <f>""</f>
        <v/>
      </c>
      <c r="E66">
        <f>""</f>
        <v/>
      </c>
      <c r="G66">
        <f>""</f>
        <v/>
      </c>
    </row>
    <row r="67">
      <c r="A67">
        <f>""</f>
        <v/>
      </c>
      <c r="B67">
        <f>""</f>
        <v/>
      </c>
      <c r="D67">
        <f>""</f>
        <v/>
      </c>
      <c r="E67">
        <f>""</f>
        <v/>
      </c>
      <c r="G67">
        <f>""</f>
        <v/>
      </c>
    </row>
    <row r="68">
      <c r="A68">
        <f>""</f>
        <v/>
      </c>
      <c r="B68">
        <f>""</f>
        <v/>
      </c>
      <c r="D68">
        <f>""</f>
        <v/>
      </c>
      <c r="E68">
        <f>""</f>
        <v/>
      </c>
      <c r="G68">
        <f>""</f>
        <v/>
      </c>
    </row>
    <row r="69">
      <c r="A69">
        <f>""</f>
        <v/>
      </c>
      <c r="B69">
        <f>""</f>
        <v/>
      </c>
      <c r="D69">
        <f>""</f>
        <v/>
      </c>
      <c r="E69">
        <f>""</f>
        <v/>
      </c>
      <c r="G69">
        <f>""</f>
        <v/>
      </c>
    </row>
    <row r="70">
      <c r="A70">
        <f>""</f>
        <v/>
      </c>
      <c r="B70">
        <f>""</f>
        <v/>
      </c>
      <c r="D70">
        <f>""</f>
        <v/>
      </c>
      <c r="E70">
        <f>""</f>
        <v/>
      </c>
      <c r="G70">
        <f>""</f>
        <v/>
      </c>
    </row>
    <row r="71">
      <c r="A71">
        <f>""</f>
        <v/>
      </c>
      <c r="B71">
        <f>""</f>
        <v/>
      </c>
      <c r="D71">
        <f>""</f>
        <v/>
      </c>
      <c r="E71">
        <f>""</f>
        <v/>
      </c>
      <c r="G71">
        <f>""</f>
        <v/>
      </c>
    </row>
    <row r="72">
      <c r="A72">
        <f>""</f>
        <v/>
      </c>
      <c r="B72">
        <f>""</f>
        <v/>
      </c>
      <c r="D72">
        <f>""</f>
        <v/>
      </c>
      <c r="E72">
        <f>""</f>
        <v/>
      </c>
      <c r="G72">
        <f>""</f>
        <v/>
      </c>
    </row>
    <row r="73">
      <c r="A73">
        <f>""</f>
        <v/>
      </c>
      <c r="B73">
        <f>""</f>
        <v/>
      </c>
      <c r="D73">
        <f>""</f>
        <v/>
      </c>
      <c r="E73">
        <f>""</f>
        <v/>
      </c>
      <c r="G73">
        <f>""</f>
        <v/>
      </c>
    </row>
    <row r="74">
      <c r="A74">
        <f>""</f>
        <v/>
      </c>
      <c r="B74">
        <f>""</f>
        <v/>
      </c>
      <c r="D74">
        <f>""</f>
        <v/>
      </c>
      <c r="E74">
        <f>""</f>
        <v/>
      </c>
      <c r="G74">
        <f>""</f>
        <v/>
      </c>
    </row>
    <row r="75">
      <c r="A75">
        <f>""</f>
        <v/>
      </c>
      <c r="B75">
        <f>""</f>
        <v/>
      </c>
      <c r="D75">
        <f>""</f>
        <v/>
      </c>
      <c r="E75">
        <f>""</f>
        <v/>
      </c>
      <c r="G75">
        <f>""</f>
        <v/>
      </c>
    </row>
    <row r="76">
      <c r="A76">
        <f>""</f>
        <v/>
      </c>
      <c r="B76">
        <f>""</f>
        <v/>
      </c>
      <c r="D76">
        <f>""</f>
        <v/>
      </c>
      <c r="E76">
        <f>""</f>
        <v/>
      </c>
      <c r="G76">
        <f>""</f>
        <v/>
      </c>
    </row>
    <row r="77">
      <c r="A77">
        <f>""</f>
        <v/>
      </c>
      <c r="B77">
        <f>""</f>
        <v/>
      </c>
      <c r="D77">
        <f>""</f>
        <v/>
      </c>
      <c r="E77">
        <f>""</f>
        <v/>
      </c>
      <c r="G77">
        <f>""</f>
        <v/>
      </c>
    </row>
    <row r="78">
      <c r="A78">
        <f>""</f>
        <v/>
      </c>
      <c r="B78">
        <f>""</f>
        <v/>
      </c>
      <c r="D78">
        <f>""</f>
        <v/>
      </c>
      <c r="E78">
        <f>""</f>
        <v/>
      </c>
      <c r="G78">
        <f>""</f>
        <v/>
      </c>
    </row>
    <row r="79">
      <c r="A79">
        <f>""</f>
        <v/>
      </c>
      <c r="B79">
        <f>""</f>
        <v/>
      </c>
      <c r="D79">
        <f>""</f>
        <v/>
      </c>
      <c r="E79">
        <f>""</f>
        <v/>
      </c>
      <c r="G79">
        <f>""</f>
        <v/>
      </c>
    </row>
    <row r="80">
      <c r="A80">
        <f>""</f>
        <v/>
      </c>
      <c r="B80">
        <f>""</f>
        <v/>
      </c>
      <c r="D80">
        <f>""</f>
        <v/>
      </c>
      <c r="E80">
        <f>""</f>
        <v/>
      </c>
      <c r="G80">
        <f>""</f>
        <v/>
      </c>
    </row>
    <row r="81">
      <c r="A81">
        <f>""</f>
        <v/>
      </c>
      <c r="B81">
        <f>""</f>
        <v/>
      </c>
      <c r="D81">
        <f>""</f>
        <v/>
      </c>
      <c r="E81">
        <f>""</f>
        <v/>
      </c>
      <c r="G81">
        <f>""</f>
        <v/>
      </c>
    </row>
    <row r="82">
      <c r="A82">
        <f>""</f>
        <v/>
      </c>
      <c r="B82">
        <f>""</f>
        <v/>
      </c>
      <c r="D82">
        <f>""</f>
        <v/>
      </c>
      <c r="E82">
        <f>""</f>
        <v/>
      </c>
      <c r="G82">
        <f>""</f>
        <v/>
      </c>
    </row>
    <row r="83">
      <c r="A83">
        <f>""</f>
        <v/>
      </c>
      <c r="B83">
        <f>""</f>
        <v/>
      </c>
      <c r="D83">
        <f>""</f>
        <v/>
      </c>
      <c r="E83">
        <f>""</f>
        <v/>
      </c>
      <c r="G83">
        <f>""</f>
        <v/>
      </c>
    </row>
    <row r="84">
      <c r="A84">
        <f>""</f>
        <v/>
      </c>
      <c r="B84">
        <f>""</f>
        <v/>
      </c>
      <c r="D84">
        <f>""</f>
        <v/>
      </c>
      <c r="E84">
        <f>""</f>
        <v/>
      </c>
      <c r="G84">
        <f>""</f>
        <v/>
      </c>
    </row>
    <row r="85">
      <c r="A85">
        <f>""</f>
        <v/>
      </c>
      <c r="B85">
        <f>""</f>
        <v/>
      </c>
      <c r="D85">
        <f>""</f>
        <v/>
      </c>
      <c r="E85">
        <f>""</f>
        <v/>
      </c>
      <c r="G85">
        <f>""</f>
        <v/>
      </c>
    </row>
    <row r="86">
      <c r="A86">
        <f>""</f>
        <v/>
      </c>
      <c r="B86">
        <f>""</f>
        <v/>
      </c>
      <c r="D86">
        <f>""</f>
        <v/>
      </c>
      <c r="E86">
        <f>""</f>
        <v/>
      </c>
      <c r="G86">
        <f>""</f>
        <v/>
      </c>
    </row>
    <row r="87">
      <c r="A87">
        <f>""</f>
        <v/>
      </c>
      <c r="B87">
        <f>""</f>
        <v/>
      </c>
      <c r="D87">
        <f>""</f>
        <v/>
      </c>
      <c r="E87">
        <f>""</f>
        <v/>
      </c>
      <c r="G87">
        <f>""</f>
        <v/>
      </c>
    </row>
    <row r="88">
      <c r="A88">
        <f>""</f>
        <v/>
      </c>
      <c r="B88">
        <f>""</f>
        <v/>
      </c>
      <c r="D88">
        <f>""</f>
        <v/>
      </c>
      <c r="E88">
        <f>""</f>
        <v/>
      </c>
      <c r="G88">
        <f>""</f>
        <v/>
      </c>
    </row>
    <row r="89">
      <c r="A89">
        <f>""</f>
        <v/>
      </c>
      <c r="B89">
        <f>""</f>
        <v/>
      </c>
      <c r="D89">
        <f>""</f>
        <v/>
      </c>
      <c r="E89">
        <f>""</f>
        <v/>
      </c>
      <c r="G89">
        <f>""</f>
        <v/>
      </c>
    </row>
    <row r="90">
      <c r="A90">
        <f>""</f>
        <v/>
      </c>
      <c r="B90">
        <f>""</f>
        <v/>
      </c>
      <c r="D90">
        <f>""</f>
        <v/>
      </c>
      <c r="E90">
        <f>""</f>
        <v/>
      </c>
      <c r="G90">
        <f>""</f>
        <v/>
      </c>
    </row>
    <row r="91">
      <c r="A91">
        <f>""</f>
        <v/>
      </c>
      <c r="B91">
        <f>""</f>
        <v/>
      </c>
      <c r="D91">
        <f>""</f>
        <v/>
      </c>
      <c r="E91">
        <f>""</f>
        <v/>
      </c>
      <c r="G91">
        <f>""</f>
        <v/>
      </c>
    </row>
    <row r="92">
      <c r="A92">
        <f>""</f>
        <v/>
      </c>
      <c r="B92">
        <f>""</f>
        <v/>
      </c>
      <c r="D92">
        <f>""</f>
        <v/>
      </c>
      <c r="E92">
        <f>""</f>
        <v/>
      </c>
      <c r="G92">
        <f>""</f>
        <v/>
      </c>
    </row>
    <row r="93">
      <c r="A93">
        <f>""</f>
        <v/>
      </c>
      <c r="B93">
        <f>""</f>
        <v/>
      </c>
      <c r="D93">
        <f>""</f>
        <v/>
      </c>
      <c r="E93">
        <f>""</f>
        <v/>
      </c>
      <c r="G93">
        <f>""</f>
        <v/>
      </c>
    </row>
    <row r="94">
      <c r="A94">
        <f>""</f>
        <v/>
      </c>
      <c r="B94">
        <f>""</f>
        <v/>
      </c>
      <c r="D94">
        <f>""</f>
        <v/>
      </c>
      <c r="E94">
        <f>""</f>
        <v/>
      </c>
      <c r="G94">
        <f>""</f>
        <v/>
      </c>
    </row>
    <row r="95">
      <c r="A95">
        <f>""</f>
        <v/>
      </c>
      <c r="B95">
        <f>""</f>
        <v/>
      </c>
      <c r="D95">
        <f>""</f>
        <v/>
      </c>
      <c r="E95">
        <f>""</f>
        <v/>
      </c>
      <c r="G95">
        <f>""</f>
        <v/>
      </c>
    </row>
    <row r="96">
      <c r="A96">
        <f>""</f>
        <v/>
      </c>
      <c r="B96">
        <f>""</f>
        <v/>
      </c>
      <c r="D96">
        <f>""</f>
        <v/>
      </c>
      <c r="E96">
        <f>""</f>
        <v/>
      </c>
      <c r="G96">
        <f>""</f>
        <v/>
      </c>
    </row>
    <row r="97">
      <c r="A97">
        <f>""</f>
        <v/>
      </c>
      <c r="B97">
        <f>""</f>
        <v/>
      </c>
      <c r="D97">
        <f>""</f>
        <v/>
      </c>
      <c r="E97">
        <f>""</f>
        <v/>
      </c>
      <c r="G97">
        <f>""</f>
        <v/>
      </c>
    </row>
    <row r="98">
      <c r="A98">
        <f>""</f>
        <v/>
      </c>
      <c r="B98">
        <f>""</f>
        <v/>
      </c>
      <c r="D98">
        <f>""</f>
        <v/>
      </c>
      <c r="E98">
        <f>""</f>
        <v/>
      </c>
      <c r="G98">
        <f>""</f>
        <v/>
      </c>
    </row>
    <row r="99">
      <c r="A99">
        <f>""</f>
        <v/>
      </c>
      <c r="B99">
        <f>""</f>
        <v/>
      </c>
      <c r="D99">
        <f>""</f>
        <v/>
      </c>
      <c r="E99">
        <f>""</f>
        <v/>
      </c>
      <c r="G99">
        <f>""</f>
        <v/>
      </c>
    </row>
    <row r="100">
      <c r="A100">
        <f>""</f>
        <v/>
      </c>
      <c r="B100">
        <f>""</f>
        <v/>
      </c>
      <c r="D100">
        <f>""</f>
        <v/>
      </c>
      <c r="E100">
        <f>""</f>
        <v/>
      </c>
      <c r="G100">
        <f>""</f>
        <v/>
      </c>
    </row>
    <row r="101">
      <c r="A101">
        <f>""</f>
        <v/>
      </c>
      <c r="B101">
        <f>""</f>
        <v/>
      </c>
      <c r="D101">
        <f>""</f>
        <v/>
      </c>
      <c r="E101">
        <f>""</f>
        <v/>
      </c>
      <c r="G101">
        <f>""</f>
        <v/>
      </c>
    </row>
  </sheetData>
  <conditionalFormatting sqref="G17:H17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A20:B20">
    <cfRule type="cellIs" priority="3" operator="lessThan" dxfId="0">
      <formula>0</formula>
    </cfRule>
    <cfRule type="cellIs" priority="4" operator="greaterThan" dxfId="1">
      <formula>0</formula>
    </cfRule>
  </conditionalFormatting>
  <conditionalFormatting sqref="E30">
    <cfRule type="cellIs" priority="5" operator="lessThan" dxfId="0">
      <formula>0</formula>
    </cfRule>
    <cfRule type="cellIs" priority="6" operator="greaterThan" dxfId="1">
      <formula>0</formula>
    </cfRule>
  </conditionalFormatting>
  <dataValidations count="1">
    <dataValidation sqref="B6" showDropDown="0" showInputMessage="0" showErrorMessage="0" allowBlank="0" type="list">
      <formula1>'Monthly Plan'!$A$2:$A$11</formula1>
    </dataValidation>
  </dataValidations>
  <pageMargins left="0.75" right="0.75" top="1" bottom="1" header="0.5" footer="0.5"/>
  <pageSetup orientation="landscape" fitToHeight="1" fitToWidth="1"/>
  <headerFooter>
    <oddHeader/>
    <oddFooter>&amp;C&amp;9 &amp;K667788Hotel Break-Even Calculator | Page &amp;P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U121"/>
  <sheetViews>
    <sheetView showGridLines="0" zoomScale="70" zoomScaleNormal="7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1" customWidth="1" min="4" max="4"/>
    <col width="18" customWidth="1" min="5" max="5"/>
    <col width="15" customWidth="1" min="6" max="6"/>
    <col width="16" customWidth="1" min="7" max="7"/>
    <col width="25" customWidth="1" min="8" max="8"/>
    <col width="18" customWidth="1" min="9" max="9"/>
    <col width="20" customWidth="1" min="10" max="10"/>
    <col width="18" customWidth="1" min="11" max="11"/>
    <col width="23" customWidth="1" min="12" max="12"/>
    <col width="23" customWidth="1" min="13" max="13"/>
    <col width="21" customWidth="1" min="14" max="14"/>
    <col width="21" customWidth="1" min="15" max="15"/>
    <col width="19" customWidth="1" min="16" max="16"/>
    <col width="19" customWidth="1" min="17" max="17"/>
    <col width="19" customWidth="1" min="18" max="18"/>
    <col width="19" customWidth="1" min="19" max="19"/>
    <col width="19" customWidth="1" min="20" max="20"/>
    <col width="19" customWidth="1" min="21" max="21"/>
    <col width="19" customWidth="1" min="22" max="22"/>
    <col width="19" customWidth="1" min="23" max="23"/>
    <col width="19" customWidth="1" min="24" max="24"/>
    <col width="19" customWidth="1" min="25" max="25"/>
    <col width="19" customWidth="1" min="26" max="26"/>
    <col width="19" customWidth="1" min="27" max="27"/>
    <col width="19" customWidth="1" min="28" max="28"/>
    <col width="19" customWidth="1" min="29" max="29"/>
    <col width="19" customWidth="1" min="30" max="30"/>
    <col width="19" customWidth="1" min="31" max="31"/>
    <col width="19" customWidth="1" min="32" max="32"/>
    <col width="19" customWidth="1" min="33" max="33"/>
    <col width="19" customWidth="1" min="34" max="34"/>
    <col width="19" customWidth="1" min="35" max="35"/>
    <col width="19" customWidth="1" min="36" max="36"/>
    <col width="19" customWidth="1" min="37" max="37"/>
    <col width="19" customWidth="1" min="38" max="38"/>
    <col width="19" customWidth="1" min="39" max="39"/>
    <col width="19" customWidth="1" min="40" max="40"/>
    <col width="19" customWidth="1" min="41" max="41"/>
    <col width="19" customWidth="1" min="42" max="42"/>
    <col width="19" customWidth="1" min="43" max="43"/>
    <col width="19" customWidth="1" min="44" max="44"/>
    <col width="19" customWidth="1" min="45" max="45"/>
    <col width="24" customWidth="1" min="46" max="46"/>
    <col width="24" customWidth="1" min="47" max="47"/>
  </cols>
  <sheetData>
    <row r="1" ht="62" customHeight="1">
      <c r="A1" s="20" t="inlineStr">
        <is>
          <t>Month</t>
        </is>
      </c>
      <c r="B1" s="20" t="inlineStr">
        <is>
          <t>Plan Status</t>
        </is>
      </c>
      <c r="C1" s="20" t="inlineStr">
        <is>
          <t>Rooms in Inventory</t>
        </is>
      </c>
      <c r="D1" s="20" t="inlineStr">
        <is>
          <t>Days Open</t>
        </is>
      </c>
      <c r="E1" s="20" t="inlineStr">
        <is>
          <t>Out-of-Order Room Nights</t>
        </is>
      </c>
      <c r="F1" s="20" t="inlineStr">
        <is>
          <t>Planned Occupancy</t>
        </is>
      </c>
      <c r="G1" s="20" t="inlineStr">
        <is>
          <t>Average Daily Rate</t>
        </is>
      </c>
      <c r="H1" s="20" t="inlineStr">
        <is>
          <t>Food and Beverage Revenue per Occupied Room</t>
        </is>
      </c>
      <c r="I1" s="20" t="inlineStr">
        <is>
          <t>Other Monthly Revenue</t>
        </is>
      </c>
      <c r="J1" s="20" t="inlineStr">
        <is>
          <t>Room Variable Cost Override</t>
        </is>
      </c>
      <c r="K1" s="20" t="inlineStr">
        <is>
          <t>Commission Rate Override</t>
        </is>
      </c>
      <c r="L1" s="20" t="inlineStr">
        <is>
          <t>Food and Beverage Variable Cost Override</t>
        </is>
      </c>
      <c r="M1" s="20" t="inlineStr">
        <is>
          <t>Other Revenue Variable Cost Override</t>
        </is>
      </c>
      <c r="N1" s="20" t="inlineStr">
        <is>
          <t>Fixed Payroll and Benefits</t>
        </is>
      </c>
      <c r="O1" s="20" t="inlineStr">
        <is>
          <t>Other Fixed Operating Costs</t>
        </is>
      </c>
      <c r="P1" s="20" t="inlineStr">
        <is>
          <t>Target Operating Profit</t>
        </is>
      </c>
      <c r="Q1" s="20" t="inlineStr">
        <is>
          <t>Effective Room Variable Cost</t>
        </is>
      </c>
      <c r="R1" s="20" t="inlineStr">
        <is>
          <t>Effective Commission Rate</t>
        </is>
      </c>
      <c r="S1" s="20" t="inlineStr">
        <is>
          <t>Effective Food and Beverage Variable Cost Rate</t>
        </is>
      </c>
      <c r="T1" s="20" t="inlineStr">
        <is>
          <t>Effective Other Revenue Variable Cost Rate</t>
        </is>
      </c>
      <c r="U1" s="20" t="inlineStr">
        <is>
          <t>Gross Available Room Nights</t>
        </is>
      </c>
      <c r="V1" s="20" t="inlineStr">
        <is>
          <t>Sellable Room Nights</t>
        </is>
      </c>
      <c r="W1" s="20" t="inlineStr">
        <is>
          <t>Planned Rooms Sold</t>
        </is>
      </c>
      <c r="X1" s="20" t="inlineStr">
        <is>
          <t>Room Revenue</t>
        </is>
      </c>
      <c r="Y1" s="20" t="inlineStr">
        <is>
          <t>Food and Beverage Revenue</t>
        </is>
      </c>
      <c r="Z1" s="20" t="inlineStr">
        <is>
          <t>Total Net Operating Revenue</t>
        </is>
      </c>
      <c r="AA1" s="20" t="inlineStr">
        <is>
          <t>Room Variable Costs</t>
        </is>
      </c>
      <c r="AB1" s="20" t="inlineStr">
        <is>
          <t>Distribution Commissions</t>
        </is>
      </c>
      <c r="AC1" s="20" t="inlineStr">
        <is>
          <t>Food and Beverage Variable Costs</t>
        </is>
      </c>
      <c r="AD1" s="20" t="inlineStr">
        <is>
          <t>Other Revenue Variable Costs</t>
        </is>
      </c>
      <c r="AE1" s="20" t="inlineStr">
        <is>
          <t>Total Variable Costs</t>
        </is>
      </c>
      <c r="AF1" s="20" t="inlineStr">
        <is>
          <t>Contribution Margin</t>
        </is>
      </c>
      <c r="AG1" s="20" t="inlineStr">
        <is>
          <t>Contribution Margin Rate</t>
        </is>
      </c>
      <c r="AH1" s="20" t="inlineStr">
        <is>
          <t>Total Fixed Costs</t>
        </is>
      </c>
      <c r="AI1" s="20" t="inlineStr">
        <is>
          <t>Operating Profit (Loss)</t>
        </is>
      </c>
      <c r="AJ1" s="20" t="inlineStr">
        <is>
          <t>Contribution per Occupied Room</t>
        </is>
      </c>
      <c r="AK1" s="20" t="inlineStr">
        <is>
          <t>Other Revenue Contribution</t>
        </is>
      </c>
      <c r="AL1" s="20" t="inlineStr">
        <is>
          <t>Break-Even Occupied Room Nights</t>
        </is>
      </c>
      <c r="AM1" s="20" t="inlineStr">
        <is>
          <t>Break-Even Occupancy</t>
        </is>
      </c>
      <c r="AN1" s="20" t="inlineStr">
        <is>
          <t>Break-Even Revenue</t>
        </is>
      </c>
      <c r="AO1" s="20" t="inlineStr">
        <is>
          <t>Target Profit Occupied Room Nights</t>
        </is>
      </c>
      <c r="AP1" s="20" t="inlineStr">
        <is>
          <t>Target Profit Occupancy</t>
        </is>
      </c>
      <c r="AQ1" s="20" t="inlineStr">
        <is>
          <t>Occupancy Gap</t>
        </is>
      </c>
      <c r="AR1" s="20" t="inlineStr">
        <is>
          <t>Margin of Safety</t>
        </is>
      </c>
      <c r="AS1" s="20" t="inlineStr">
        <is>
          <t>Margin of Safety Rate</t>
        </is>
      </c>
      <c r="AT1" s="20" t="inlineStr">
        <is>
          <t>Break-Even Status</t>
        </is>
      </c>
      <c r="AU1" s="20" t="inlineStr">
        <is>
          <t>Operational Check</t>
        </is>
      </c>
    </row>
    <row r="2">
      <c r="A2" s="21" t="n">
        <v>46023</v>
      </c>
      <c r="B2" s="22" t="inlineStr">
        <is>
          <t>Actual</t>
        </is>
      </c>
      <c r="C2" s="23" t="n">
        <v>120</v>
      </c>
      <c r="D2" s="23" t="n">
        <v>31</v>
      </c>
      <c r="E2" s="23" t="n">
        <v>45</v>
      </c>
      <c r="F2" s="24" t="n">
        <v>0.52</v>
      </c>
      <c r="G2" s="47" t="n">
        <v>149</v>
      </c>
      <c r="H2" s="47" t="n">
        <v>28</v>
      </c>
      <c r="I2" s="47" t="n">
        <v>18500</v>
      </c>
      <c r="J2" s="47" t="n"/>
      <c r="K2" s="24" t="n"/>
      <c r="L2" s="24" t="n"/>
      <c r="M2" s="24" t="n"/>
      <c r="N2" s="47" t="n">
        <v>188000</v>
      </c>
      <c r="O2" s="47" t="n">
        <v>96000</v>
      </c>
      <c r="P2" s="47" t="n">
        <v>25000</v>
      </c>
      <c r="Q2" s="48">
        <f>IFERROR(IF($A2="","",IF($J2="",Assumptions!$B$8,$J2)),"")</f>
        <v/>
      </c>
      <c r="R2" s="27">
        <f>IFERROR(IF($A2="","",IF($K2="",Assumptions!$B$9,$K2)),"")</f>
        <v/>
      </c>
      <c r="S2" s="27">
        <f>IFERROR(IF($A2="","",IF($L2="",Assumptions!$B$10,$L2)),"")</f>
        <v/>
      </c>
      <c r="T2" s="27">
        <f>IFERROR(IF($A2="","",IF($M2="",Assumptions!$B$11,$M2)),"")</f>
        <v/>
      </c>
      <c r="U2" s="28">
        <f>IFERROR(IF($A2="","",$C2*$D2),"")</f>
        <v/>
      </c>
      <c r="V2" s="28">
        <f>IFERROR(IF($A2="","",MAX(0,$U2-$E2)),"")</f>
        <v/>
      </c>
      <c r="W2" s="28">
        <f>IFERROR(IF($A2="","",ROUND($V2*$F2,0)),"")</f>
        <v/>
      </c>
      <c r="X2" s="48">
        <f>IFERROR(IF($A2="","",$W2*$G2),"")</f>
        <v/>
      </c>
      <c r="Y2" s="48">
        <f>IFERROR(IF($A2="","",$W2*$H2),"")</f>
        <v/>
      </c>
      <c r="Z2" s="48">
        <f>IFERROR(IF($A2="","",SUM($X2,$Y2,$I2)),"")</f>
        <v/>
      </c>
      <c r="AA2" s="48">
        <f>IFERROR(IF($A2="","",$W2*$Q2),"")</f>
        <v/>
      </c>
      <c r="AB2" s="48">
        <f>IFERROR(IF($A2="","",$X2*$R2),"")</f>
        <v/>
      </c>
      <c r="AC2" s="48">
        <f>IFERROR(IF($A2="","",$Y2*$S2),"")</f>
        <v/>
      </c>
      <c r="AD2" s="48">
        <f>IFERROR(IF($A2="","",$I2*$T2),"")</f>
        <v/>
      </c>
      <c r="AE2" s="48">
        <f>IFERROR(IF($A2="","",SUM($AA2:$AD2)),"")</f>
        <v/>
      </c>
      <c r="AF2" s="48">
        <f>IFERROR(IF($A2="","",$Z2-$AE2),"")</f>
        <v/>
      </c>
      <c r="AG2" s="29">
        <f>IFERROR(IF($A2="","",$AF2/$Z2),0)</f>
        <v/>
      </c>
      <c r="AH2" s="48">
        <f>IFERROR(IF($A2="","",SUM($N2:$O2)),"")</f>
        <v/>
      </c>
      <c r="AI2" s="48">
        <f>IFERROR(IF($A2="","",$AF2-$AH2),"")</f>
        <v/>
      </c>
      <c r="AJ2" s="48">
        <f>IFERROR(IF($A2="","",($G2*(1-$R2))+($H2*(1-$S2))-$Q2),"")</f>
        <v/>
      </c>
      <c r="AK2" s="48">
        <f>IFERROR(IF($A2="","",$I2*(1-$T2)),"")</f>
        <v/>
      </c>
      <c r="AL2" s="28">
        <f>IFERROR(IF($A2="","",MAX(0,($AH2-$AK2)/$AJ2)),0)</f>
        <v/>
      </c>
      <c r="AM2" s="27">
        <f>IFERROR(IF($A2="","",$AL2/$V2),0)</f>
        <v/>
      </c>
      <c r="AN2" s="48">
        <f>IFERROR(IF($A2="","",($AL2*($G2+$H2))+$I2),"")</f>
        <v/>
      </c>
      <c r="AO2" s="28">
        <f>IFERROR(IF($A2="","",MAX(0,($AH2+$P2-$AK2)/$AJ2)),0)</f>
        <v/>
      </c>
      <c r="AP2" s="27">
        <f>IFERROR(IF($A2="","",$AO2/$V2),0)</f>
        <v/>
      </c>
      <c r="AQ2" s="27">
        <f>IFERROR(IF($A2="","",$F2-$AM2),"")</f>
        <v/>
      </c>
      <c r="AR2" s="48">
        <f>IFERROR(IF($A2="","",$Z2-$AN2),"")</f>
        <v/>
      </c>
      <c r="AS2" s="27">
        <f>IFERROR(IF($A2="","",$AR2/$Z2),0)</f>
        <v/>
      </c>
      <c r="AT2" s="30">
        <f>IFERROR(IF($A2="","",IF($AI2&gt;0,"Above Break-Even",IF($AI2&lt;0,"Below Break-Even","At Break-Even"))),"")</f>
        <v/>
      </c>
      <c r="AU2" s="30">
        <f>IFERROR(IF($A2="","",IF(COUNTIF($A$2:$A$121,$A2)&gt;1,"Duplicate month",IF($E2&gt;$U2,"Out-of-order nights exceed capacity",IF($W2&gt;$V2,"Rooms sold exceed sellable nights",IF($AJ2&lt;=0,"No positive room contribution",IF($AM2&gt;1,"Break-even exceeds capacity",IF($AP2&gt;1,"Target profit exceeds capacity","OK"))))))),"")</f>
        <v/>
      </c>
    </row>
    <row r="3">
      <c r="A3" s="21" t="n">
        <v>46054</v>
      </c>
      <c r="B3" s="22" t="inlineStr">
        <is>
          <t>Actual</t>
        </is>
      </c>
      <c r="C3" s="23" t="n">
        <v>120</v>
      </c>
      <c r="D3" s="23" t="n">
        <v>28</v>
      </c>
      <c r="E3" s="23" t="n">
        <v>36</v>
      </c>
      <c r="F3" s="24" t="n">
        <v>0.55</v>
      </c>
      <c r="G3" s="47" t="n">
        <v>154</v>
      </c>
      <c r="H3" s="47" t="n">
        <v>29</v>
      </c>
      <c r="I3" s="47" t="n">
        <v>20000</v>
      </c>
      <c r="J3" s="47" t="n"/>
      <c r="K3" s="24" t="n"/>
      <c r="L3" s="24" t="n"/>
      <c r="M3" s="24" t="n"/>
      <c r="N3" s="47" t="n">
        <v>186000</v>
      </c>
      <c r="O3" s="47" t="n">
        <v>94000</v>
      </c>
      <c r="P3" s="47" t="n">
        <v>25000</v>
      </c>
      <c r="Q3" s="48">
        <f>IFERROR(IF($A3="","",IF($J3="",Assumptions!$B$8,$J3)),"")</f>
        <v/>
      </c>
      <c r="R3" s="27">
        <f>IFERROR(IF($A3="","",IF($K3="",Assumptions!$B$9,$K3)),"")</f>
        <v/>
      </c>
      <c r="S3" s="27">
        <f>IFERROR(IF($A3="","",IF($L3="",Assumptions!$B$10,$L3)),"")</f>
        <v/>
      </c>
      <c r="T3" s="27">
        <f>IFERROR(IF($A3="","",IF($M3="",Assumptions!$B$11,$M3)),"")</f>
        <v/>
      </c>
      <c r="U3" s="28">
        <f>IFERROR(IF($A3="","",$C3*$D3),"")</f>
        <v/>
      </c>
      <c r="V3" s="28">
        <f>IFERROR(IF($A3="","",MAX(0,$U3-$E3)),"")</f>
        <v/>
      </c>
      <c r="W3" s="28">
        <f>IFERROR(IF($A3="","",ROUND($V3*$F3,0)),"")</f>
        <v/>
      </c>
      <c r="X3" s="48">
        <f>IFERROR(IF($A3="","",$W3*$G3),"")</f>
        <v/>
      </c>
      <c r="Y3" s="48">
        <f>IFERROR(IF($A3="","",$W3*$H3),"")</f>
        <v/>
      </c>
      <c r="Z3" s="48">
        <f>IFERROR(IF($A3="","",SUM($X3,$Y3,$I3)),"")</f>
        <v/>
      </c>
      <c r="AA3" s="48">
        <f>IFERROR(IF($A3="","",$W3*$Q3),"")</f>
        <v/>
      </c>
      <c r="AB3" s="48">
        <f>IFERROR(IF($A3="","",$X3*$R3),"")</f>
        <v/>
      </c>
      <c r="AC3" s="48">
        <f>IFERROR(IF($A3="","",$Y3*$S3),"")</f>
        <v/>
      </c>
      <c r="AD3" s="48">
        <f>IFERROR(IF($A3="","",$I3*$T3),"")</f>
        <v/>
      </c>
      <c r="AE3" s="48">
        <f>IFERROR(IF($A3="","",SUM($AA3:$AD3)),"")</f>
        <v/>
      </c>
      <c r="AF3" s="48">
        <f>IFERROR(IF($A3="","",$Z3-$AE3),"")</f>
        <v/>
      </c>
      <c r="AG3" s="29">
        <f>IFERROR(IF($A3="","",$AF3/$Z3),0)</f>
        <v/>
      </c>
      <c r="AH3" s="48">
        <f>IFERROR(IF($A3="","",SUM($N3:$O3)),"")</f>
        <v/>
      </c>
      <c r="AI3" s="48">
        <f>IFERROR(IF($A3="","",$AF3-$AH3),"")</f>
        <v/>
      </c>
      <c r="AJ3" s="48">
        <f>IFERROR(IF($A3="","",($G3*(1-$R3))+($H3*(1-$S3))-$Q3),"")</f>
        <v/>
      </c>
      <c r="AK3" s="48">
        <f>IFERROR(IF($A3="","",$I3*(1-$T3)),"")</f>
        <v/>
      </c>
      <c r="AL3" s="28">
        <f>IFERROR(IF($A3="","",MAX(0,($AH3-$AK3)/$AJ3)),0)</f>
        <v/>
      </c>
      <c r="AM3" s="27">
        <f>IFERROR(IF($A3="","",$AL3/$V3),0)</f>
        <v/>
      </c>
      <c r="AN3" s="48">
        <f>IFERROR(IF($A3="","",($AL3*($G3+$H3))+$I3),"")</f>
        <v/>
      </c>
      <c r="AO3" s="28">
        <f>IFERROR(IF($A3="","",MAX(0,($AH3+$P3-$AK3)/$AJ3)),0)</f>
        <v/>
      </c>
      <c r="AP3" s="27">
        <f>IFERROR(IF($A3="","",$AO3/$V3),0)</f>
        <v/>
      </c>
      <c r="AQ3" s="27">
        <f>IFERROR(IF($A3="","",$F3-$AM3),"")</f>
        <v/>
      </c>
      <c r="AR3" s="48">
        <f>IFERROR(IF($A3="","",$Z3-$AN3),"")</f>
        <v/>
      </c>
      <c r="AS3" s="27">
        <f>IFERROR(IF($A3="","",$AR3/$Z3),0)</f>
        <v/>
      </c>
      <c r="AT3" s="30">
        <f>IFERROR(IF($A3="","",IF($AI3&gt;0,"Above Break-Even",IF($AI3&lt;0,"Below Break-Even","At Break-Even"))),"")</f>
        <v/>
      </c>
      <c r="AU3" s="30">
        <f>IFERROR(IF($A3="","",IF(COUNTIF($A$2:$A$121,$A3)&gt;1,"Duplicate month",IF($E3&gt;$U3,"Out-of-order nights exceed capacity",IF($W3&gt;$V3,"Rooms sold exceed sellable nights",IF($AJ3&lt;=0,"No positive room contribution",IF($AM3&gt;1,"Break-even exceeds capacity",IF($AP3&gt;1,"Target profit exceeds capacity","OK"))))))),"")</f>
        <v/>
      </c>
    </row>
    <row r="4">
      <c r="A4" s="21" t="n">
        <v>46082</v>
      </c>
      <c r="B4" s="22" t="inlineStr">
        <is>
          <t>Actual</t>
        </is>
      </c>
      <c r="C4" s="23" t="n">
        <v>120</v>
      </c>
      <c r="D4" s="23" t="n">
        <v>31</v>
      </c>
      <c r="E4" s="23" t="n">
        <v>30</v>
      </c>
      <c r="F4" s="24" t="n">
        <v>0.62</v>
      </c>
      <c r="G4" s="47" t="n">
        <v>169</v>
      </c>
      <c r="H4" s="47" t="n">
        <v>31</v>
      </c>
      <c r="I4" s="47" t="n">
        <v>24500</v>
      </c>
      <c r="J4" s="47" t="n"/>
      <c r="K4" s="24" t="n"/>
      <c r="L4" s="24" t="n"/>
      <c r="M4" s="24" t="n"/>
      <c r="N4" s="47" t="n">
        <v>190000</v>
      </c>
      <c r="O4" s="47" t="n">
        <v>97000</v>
      </c>
      <c r="P4" s="47" t="n">
        <v>30000</v>
      </c>
      <c r="Q4" s="48">
        <f>IFERROR(IF($A4="","",IF($J4="",Assumptions!$B$8,$J4)),"")</f>
        <v/>
      </c>
      <c r="R4" s="27">
        <f>IFERROR(IF($A4="","",IF($K4="",Assumptions!$B$9,$K4)),"")</f>
        <v/>
      </c>
      <c r="S4" s="27">
        <f>IFERROR(IF($A4="","",IF($L4="",Assumptions!$B$10,$L4)),"")</f>
        <v/>
      </c>
      <c r="T4" s="27">
        <f>IFERROR(IF($A4="","",IF($M4="",Assumptions!$B$11,$M4)),"")</f>
        <v/>
      </c>
      <c r="U4" s="28">
        <f>IFERROR(IF($A4="","",$C4*$D4),"")</f>
        <v/>
      </c>
      <c r="V4" s="28">
        <f>IFERROR(IF($A4="","",MAX(0,$U4-$E4)),"")</f>
        <v/>
      </c>
      <c r="W4" s="28">
        <f>IFERROR(IF($A4="","",ROUND($V4*$F4,0)),"")</f>
        <v/>
      </c>
      <c r="X4" s="48">
        <f>IFERROR(IF($A4="","",$W4*$G4),"")</f>
        <v/>
      </c>
      <c r="Y4" s="48">
        <f>IFERROR(IF($A4="","",$W4*$H4),"")</f>
        <v/>
      </c>
      <c r="Z4" s="48">
        <f>IFERROR(IF($A4="","",SUM($X4,$Y4,$I4)),"")</f>
        <v/>
      </c>
      <c r="AA4" s="48">
        <f>IFERROR(IF($A4="","",$W4*$Q4),"")</f>
        <v/>
      </c>
      <c r="AB4" s="48">
        <f>IFERROR(IF($A4="","",$X4*$R4),"")</f>
        <v/>
      </c>
      <c r="AC4" s="48">
        <f>IFERROR(IF($A4="","",$Y4*$S4),"")</f>
        <v/>
      </c>
      <c r="AD4" s="48">
        <f>IFERROR(IF($A4="","",$I4*$T4),"")</f>
        <v/>
      </c>
      <c r="AE4" s="48">
        <f>IFERROR(IF($A4="","",SUM($AA4:$AD4)),"")</f>
        <v/>
      </c>
      <c r="AF4" s="48">
        <f>IFERROR(IF($A4="","",$Z4-$AE4),"")</f>
        <v/>
      </c>
      <c r="AG4" s="29">
        <f>IFERROR(IF($A4="","",$AF4/$Z4),0)</f>
        <v/>
      </c>
      <c r="AH4" s="48">
        <f>IFERROR(IF($A4="","",SUM($N4:$O4)),"")</f>
        <v/>
      </c>
      <c r="AI4" s="48">
        <f>IFERROR(IF($A4="","",$AF4-$AH4),"")</f>
        <v/>
      </c>
      <c r="AJ4" s="48">
        <f>IFERROR(IF($A4="","",($G4*(1-$R4))+($H4*(1-$S4))-$Q4),"")</f>
        <v/>
      </c>
      <c r="AK4" s="48">
        <f>IFERROR(IF($A4="","",$I4*(1-$T4)),"")</f>
        <v/>
      </c>
      <c r="AL4" s="28">
        <f>IFERROR(IF($A4="","",MAX(0,($AH4-$AK4)/$AJ4)),0)</f>
        <v/>
      </c>
      <c r="AM4" s="27">
        <f>IFERROR(IF($A4="","",$AL4/$V4),0)</f>
        <v/>
      </c>
      <c r="AN4" s="48">
        <f>IFERROR(IF($A4="","",($AL4*($G4+$H4))+$I4),"")</f>
        <v/>
      </c>
      <c r="AO4" s="28">
        <f>IFERROR(IF($A4="","",MAX(0,($AH4+$P4-$AK4)/$AJ4)),0)</f>
        <v/>
      </c>
      <c r="AP4" s="27">
        <f>IFERROR(IF($A4="","",$AO4/$V4),0)</f>
        <v/>
      </c>
      <c r="AQ4" s="27">
        <f>IFERROR(IF($A4="","",$F4-$AM4),"")</f>
        <v/>
      </c>
      <c r="AR4" s="48">
        <f>IFERROR(IF($A4="","",$Z4-$AN4),"")</f>
        <v/>
      </c>
      <c r="AS4" s="27">
        <f>IFERROR(IF($A4="","",$AR4/$Z4),0)</f>
        <v/>
      </c>
      <c r="AT4" s="30">
        <f>IFERROR(IF($A4="","",IF($AI4&gt;0,"Above Break-Even",IF($AI4&lt;0,"Below Break-Even","At Break-Even"))),"")</f>
        <v/>
      </c>
      <c r="AU4" s="30">
        <f>IFERROR(IF($A4="","",IF(COUNTIF($A$2:$A$121,$A4)&gt;1,"Duplicate month",IF($E4&gt;$U4,"Out-of-order nights exceed capacity",IF($W4&gt;$V4,"Rooms sold exceed sellable nights",IF($AJ4&lt;=0,"No positive room contribution",IF($AM4&gt;1,"Break-even exceeds capacity",IF($AP4&gt;1,"Target profit exceeds capacity","OK"))))))),"")</f>
        <v/>
      </c>
    </row>
    <row r="5">
      <c r="A5" s="21" t="n">
        <v>46113</v>
      </c>
      <c r="B5" s="22" t="inlineStr">
        <is>
          <t>Actual</t>
        </is>
      </c>
      <c r="C5" s="23" t="n">
        <v>120</v>
      </c>
      <c r="D5" s="23" t="n">
        <v>30</v>
      </c>
      <c r="E5" s="23" t="n">
        <v>24</v>
      </c>
      <c r="F5" s="24" t="n">
        <v>0.68</v>
      </c>
      <c r="G5" s="47" t="n">
        <v>182</v>
      </c>
      <c r="H5" s="47" t="n">
        <v>34</v>
      </c>
      <c r="I5" s="47" t="n">
        <v>29000</v>
      </c>
      <c r="J5" s="47" t="n"/>
      <c r="K5" s="24" t="n"/>
      <c r="L5" s="24" t="n"/>
      <c r="M5" s="24" t="n"/>
      <c r="N5" s="47" t="n">
        <v>194000</v>
      </c>
      <c r="O5" s="47" t="n">
        <v>99000</v>
      </c>
      <c r="P5" s="47" t="n">
        <v>35000</v>
      </c>
      <c r="Q5" s="48">
        <f>IFERROR(IF($A5="","",IF($J5="",Assumptions!$B$8,$J5)),"")</f>
        <v/>
      </c>
      <c r="R5" s="27">
        <f>IFERROR(IF($A5="","",IF($K5="",Assumptions!$B$9,$K5)),"")</f>
        <v/>
      </c>
      <c r="S5" s="27">
        <f>IFERROR(IF($A5="","",IF($L5="",Assumptions!$B$10,$L5)),"")</f>
        <v/>
      </c>
      <c r="T5" s="27">
        <f>IFERROR(IF($A5="","",IF($M5="",Assumptions!$B$11,$M5)),"")</f>
        <v/>
      </c>
      <c r="U5" s="28">
        <f>IFERROR(IF($A5="","",$C5*$D5),"")</f>
        <v/>
      </c>
      <c r="V5" s="28">
        <f>IFERROR(IF($A5="","",MAX(0,$U5-$E5)),"")</f>
        <v/>
      </c>
      <c r="W5" s="28">
        <f>IFERROR(IF($A5="","",ROUND($V5*$F5,0)),"")</f>
        <v/>
      </c>
      <c r="X5" s="48">
        <f>IFERROR(IF($A5="","",$W5*$G5),"")</f>
        <v/>
      </c>
      <c r="Y5" s="48">
        <f>IFERROR(IF($A5="","",$W5*$H5),"")</f>
        <v/>
      </c>
      <c r="Z5" s="48">
        <f>IFERROR(IF($A5="","",SUM($X5,$Y5,$I5)),"")</f>
        <v/>
      </c>
      <c r="AA5" s="48">
        <f>IFERROR(IF($A5="","",$W5*$Q5),"")</f>
        <v/>
      </c>
      <c r="AB5" s="48">
        <f>IFERROR(IF($A5="","",$X5*$R5),"")</f>
        <v/>
      </c>
      <c r="AC5" s="48">
        <f>IFERROR(IF($A5="","",$Y5*$S5),"")</f>
        <v/>
      </c>
      <c r="AD5" s="48">
        <f>IFERROR(IF($A5="","",$I5*$T5),"")</f>
        <v/>
      </c>
      <c r="AE5" s="48">
        <f>IFERROR(IF($A5="","",SUM($AA5:$AD5)),"")</f>
        <v/>
      </c>
      <c r="AF5" s="48">
        <f>IFERROR(IF($A5="","",$Z5-$AE5),"")</f>
        <v/>
      </c>
      <c r="AG5" s="29">
        <f>IFERROR(IF($A5="","",$AF5/$Z5),0)</f>
        <v/>
      </c>
      <c r="AH5" s="48">
        <f>IFERROR(IF($A5="","",SUM($N5:$O5)),"")</f>
        <v/>
      </c>
      <c r="AI5" s="48">
        <f>IFERROR(IF($A5="","",$AF5-$AH5),"")</f>
        <v/>
      </c>
      <c r="AJ5" s="48">
        <f>IFERROR(IF($A5="","",($G5*(1-$R5))+($H5*(1-$S5))-$Q5),"")</f>
        <v/>
      </c>
      <c r="AK5" s="48">
        <f>IFERROR(IF($A5="","",$I5*(1-$T5)),"")</f>
        <v/>
      </c>
      <c r="AL5" s="28">
        <f>IFERROR(IF($A5="","",MAX(0,($AH5-$AK5)/$AJ5)),0)</f>
        <v/>
      </c>
      <c r="AM5" s="27">
        <f>IFERROR(IF($A5="","",$AL5/$V5),0)</f>
        <v/>
      </c>
      <c r="AN5" s="48">
        <f>IFERROR(IF($A5="","",($AL5*($G5+$H5))+$I5),"")</f>
        <v/>
      </c>
      <c r="AO5" s="28">
        <f>IFERROR(IF($A5="","",MAX(0,($AH5+$P5-$AK5)/$AJ5)),0)</f>
        <v/>
      </c>
      <c r="AP5" s="27">
        <f>IFERROR(IF($A5="","",$AO5/$V5),0)</f>
        <v/>
      </c>
      <c r="AQ5" s="27">
        <f>IFERROR(IF($A5="","",$F5-$AM5),"")</f>
        <v/>
      </c>
      <c r="AR5" s="48">
        <f>IFERROR(IF($A5="","",$Z5-$AN5),"")</f>
        <v/>
      </c>
      <c r="AS5" s="27">
        <f>IFERROR(IF($A5="","",$AR5/$Z5),0)</f>
        <v/>
      </c>
      <c r="AT5" s="30">
        <f>IFERROR(IF($A5="","",IF($AI5&gt;0,"Above Break-Even",IF($AI5&lt;0,"Below Break-Even","At Break-Even"))),"")</f>
        <v/>
      </c>
      <c r="AU5" s="30">
        <f>IFERROR(IF($A5="","",IF(COUNTIF($A$2:$A$121,$A5)&gt;1,"Duplicate month",IF($E5&gt;$U5,"Out-of-order nights exceed capacity",IF($W5&gt;$V5,"Rooms sold exceed sellable nights",IF($AJ5&lt;=0,"No positive room contribution",IF($AM5&gt;1,"Break-even exceeds capacity",IF($AP5&gt;1,"Target profit exceeds capacity","OK"))))))),"")</f>
        <v/>
      </c>
    </row>
    <row r="6">
      <c r="A6" s="21" t="n">
        <v>46143</v>
      </c>
      <c r="B6" s="22" t="inlineStr">
        <is>
          <t>Actual</t>
        </is>
      </c>
      <c r="C6" s="23" t="n">
        <v>120</v>
      </c>
      <c r="D6" s="23" t="n">
        <v>31</v>
      </c>
      <c r="E6" s="23" t="n">
        <v>18</v>
      </c>
      <c r="F6" s="24" t="n">
        <v>0.74</v>
      </c>
      <c r="G6" s="47" t="n">
        <v>199</v>
      </c>
      <c r="H6" s="47" t="n">
        <v>37</v>
      </c>
      <c r="I6" s="47" t="n">
        <v>34000</v>
      </c>
      <c r="J6" s="47" t="n"/>
      <c r="K6" s="24" t="n"/>
      <c r="L6" s="24" t="n"/>
      <c r="M6" s="24" t="n"/>
      <c r="N6" s="47" t="n">
        <v>198000</v>
      </c>
      <c r="O6" s="47" t="n">
        <v>102000</v>
      </c>
      <c r="P6" s="47" t="n">
        <v>45000</v>
      </c>
      <c r="Q6" s="48">
        <f>IFERROR(IF($A6="","",IF($J6="",Assumptions!$B$8,$J6)),"")</f>
        <v/>
      </c>
      <c r="R6" s="27">
        <f>IFERROR(IF($A6="","",IF($K6="",Assumptions!$B$9,$K6)),"")</f>
        <v/>
      </c>
      <c r="S6" s="27">
        <f>IFERROR(IF($A6="","",IF($L6="",Assumptions!$B$10,$L6)),"")</f>
        <v/>
      </c>
      <c r="T6" s="27">
        <f>IFERROR(IF($A6="","",IF($M6="",Assumptions!$B$11,$M6)),"")</f>
        <v/>
      </c>
      <c r="U6" s="28">
        <f>IFERROR(IF($A6="","",$C6*$D6),"")</f>
        <v/>
      </c>
      <c r="V6" s="28">
        <f>IFERROR(IF($A6="","",MAX(0,$U6-$E6)),"")</f>
        <v/>
      </c>
      <c r="W6" s="28">
        <f>IFERROR(IF($A6="","",ROUND($V6*$F6,0)),"")</f>
        <v/>
      </c>
      <c r="X6" s="48">
        <f>IFERROR(IF($A6="","",$W6*$G6),"")</f>
        <v/>
      </c>
      <c r="Y6" s="48">
        <f>IFERROR(IF($A6="","",$W6*$H6),"")</f>
        <v/>
      </c>
      <c r="Z6" s="48">
        <f>IFERROR(IF($A6="","",SUM($X6,$Y6,$I6)),"")</f>
        <v/>
      </c>
      <c r="AA6" s="48">
        <f>IFERROR(IF($A6="","",$W6*$Q6),"")</f>
        <v/>
      </c>
      <c r="AB6" s="48">
        <f>IFERROR(IF($A6="","",$X6*$R6),"")</f>
        <v/>
      </c>
      <c r="AC6" s="48">
        <f>IFERROR(IF($A6="","",$Y6*$S6),"")</f>
        <v/>
      </c>
      <c r="AD6" s="48">
        <f>IFERROR(IF($A6="","",$I6*$T6),"")</f>
        <v/>
      </c>
      <c r="AE6" s="48">
        <f>IFERROR(IF($A6="","",SUM($AA6:$AD6)),"")</f>
        <v/>
      </c>
      <c r="AF6" s="48">
        <f>IFERROR(IF($A6="","",$Z6-$AE6),"")</f>
        <v/>
      </c>
      <c r="AG6" s="29">
        <f>IFERROR(IF($A6="","",$AF6/$Z6),0)</f>
        <v/>
      </c>
      <c r="AH6" s="48">
        <f>IFERROR(IF($A6="","",SUM($N6:$O6)),"")</f>
        <v/>
      </c>
      <c r="AI6" s="48">
        <f>IFERROR(IF($A6="","",$AF6-$AH6),"")</f>
        <v/>
      </c>
      <c r="AJ6" s="48">
        <f>IFERROR(IF($A6="","",($G6*(1-$R6))+($H6*(1-$S6))-$Q6),"")</f>
        <v/>
      </c>
      <c r="AK6" s="48">
        <f>IFERROR(IF($A6="","",$I6*(1-$T6)),"")</f>
        <v/>
      </c>
      <c r="AL6" s="28">
        <f>IFERROR(IF($A6="","",MAX(0,($AH6-$AK6)/$AJ6)),0)</f>
        <v/>
      </c>
      <c r="AM6" s="27">
        <f>IFERROR(IF($A6="","",$AL6/$V6),0)</f>
        <v/>
      </c>
      <c r="AN6" s="48">
        <f>IFERROR(IF($A6="","",($AL6*($G6+$H6))+$I6),"")</f>
        <v/>
      </c>
      <c r="AO6" s="28">
        <f>IFERROR(IF($A6="","",MAX(0,($AH6+$P6-$AK6)/$AJ6)),0)</f>
        <v/>
      </c>
      <c r="AP6" s="27">
        <f>IFERROR(IF($A6="","",$AO6/$V6),0)</f>
        <v/>
      </c>
      <c r="AQ6" s="27">
        <f>IFERROR(IF($A6="","",$F6-$AM6),"")</f>
        <v/>
      </c>
      <c r="AR6" s="48">
        <f>IFERROR(IF($A6="","",$Z6-$AN6),"")</f>
        <v/>
      </c>
      <c r="AS6" s="27">
        <f>IFERROR(IF($A6="","",$AR6/$Z6),0)</f>
        <v/>
      </c>
      <c r="AT6" s="30">
        <f>IFERROR(IF($A6="","",IF($AI6&gt;0,"Above Break-Even",IF($AI6&lt;0,"Below Break-Even","At Break-Even"))),"")</f>
        <v/>
      </c>
      <c r="AU6" s="30">
        <f>IFERROR(IF($A6="","",IF(COUNTIF($A$2:$A$121,$A6)&gt;1,"Duplicate month",IF($E6&gt;$U6,"Out-of-order nights exceed capacity",IF($W6&gt;$V6,"Rooms sold exceed sellable nights",IF($AJ6&lt;=0,"No positive room contribution",IF($AM6&gt;1,"Break-even exceeds capacity",IF($AP6&gt;1,"Target profit exceeds capacity","OK"))))))),"")</f>
        <v/>
      </c>
    </row>
    <row r="7">
      <c r="A7" s="21" t="n">
        <v>46174</v>
      </c>
      <c r="B7" s="22" t="inlineStr">
        <is>
          <t>Actual</t>
        </is>
      </c>
      <c r="C7" s="23" t="n">
        <v>120</v>
      </c>
      <c r="D7" s="23" t="n">
        <v>30</v>
      </c>
      <c r="E7" s="23" t="n">
        <v>12</v>
      </c>
      <c r="F7" s="24" t="n">
        <v>0.79</v>
      </c>
      <c r="G7" s="47" t="n">
        <v>218</v>
      </c>
      <c r="H7" s="47" t="n">
        <v>41</v>
      </c>
      <c r="I7" s="47" t="n">
        <v>38500</v>
      </c>
      <c r="J7" s="47" t="n"/>
      <c r="K7" s="24" t="n"/>
      <c r="L7" s="24" t="n"/>
      <c r="M7" s="24" t="n"/>
      <c r="N7" s="47" t="n">
        <v>204000</v>
      </c>
      <c r="O7" s="47" t="n">
        <v>106000</v>
      </c>
      <c r="P7" s="47" t="n">
        <v>55000</v>
      </c>
      <c r="Q7" s="48">
        <f>IFERROR(IF($A7="","",IF($J7="",Assumptions!$B$8,$J7)),"")</f>
        <v/>
      </c>
      <c r="R7" s="27">
        <f>IFERROR(IF($A7="","",IF($K7="",Assumptions!$B$9,$K7)),"")</f>
        <v/>
      </c>
      <c r="S7" s="27">
        <f>IFERROR(IF($A7="","",IF($L7="",Assumptions!$B$10,$L7)),"")</f>
        <v/>
      </c>
      <c r="T7" s="27">
        <f>IFERROR(IF($A7="","",IF($M7="",Assumptions!$B$11,$M7)),"")</f>
        <v/>
      </c>
      <c r="U7" s="28">
        <f>IFERROR(IF($A7="","",$C7*$D7),"")</f>
        <v/>
      </c>
      <c r="V7" s="28">
        <f>IFERROR(IF($A7="","",MAX(0,$U7-$E7)),"")</f>
        <v/>
      </c>
      <c r="W7" s="28">
        <f>IFERROR(IF($A7="","",ROUND($V7*$F7,0)),"")</f>
        <v/>
      </c>
      <c r="X7" s="48">
        <f>IFERROR(IF($A7="","",$W7*$G7),"")</f>
        <v/>
      </c>
      <c r="Y7" s="48">
        <f>IFERROR(IF($A7="","",$W7*$H7),"")</f>
        <v/>
      </c>
      <c r="Z7" s="48">
        <f>IFERROR(IF($A7="","",SUM($X7,$Y7,$I7)),"")</f>
        <v/>
      </c>
      <c r="AA7" s="48">
        <f>IFERROR(IF($A7="","",$W7*$Q7),"")</f>
        <v/>
      </c>
      <c r="AB7" s="48">
        <f>IFERROR(IF($A7="","",$X7*$R7),"")</f>
        <v/>
      </c>
      <c r="AC7" s="48">
        <f>IFERROR(IF($A7="","",$Y7*$S7),"")</f>
        <v/>
      </c>
      <c r="AD7" s="48">
        <f>IFERROR(IF($A7="","",$I7*$T7),"")</f>
        <v/>
      </c>
      <c r="AE7" s="48">
        <f>IFERROR(IF($A7="","",SUM($AA7:$AD7)),"")</f>
        <v/>
      </c>
      <c r="AF7" s="48">
        <f>IFERROR(IF($A7="","",$Z7-$AE7),"")</f>
        <v/>
      </c>
      <c r="AG7" s="29">
        <f>IFERROR(IF($A7="","",$AF7/$Z7),0)</f>
        <v/>
      </c>
      <c r="AH7" s="48">
        <f>IFERROR(IF($A7="","",SUM($N7:$O7)),"")</f>
        <v/>
      </c>
      <c r="AI7" s="48">
        <f>IFERROR(IF($A7="","",$AF7-$AH7),"")</f>
        <v/>
      </c>
      <c r="AJ7" s="48">
        <f>IFERROR(IF($A7="","",($G7*(1-$R7))+($H7*(1-$S7))-$Q7),"")</f>
        <v/>
      </c>
      <c r="AK7" s="48">
        <f>IFERROR(IF($A7="","",$I7*(1-$T7)),"")</f>
        <v/>
      </c>
      <c r="AL7" s="28">
        <f>IFERROR(IF($A7="","",MAX(0,($AH7-$AK7)/$AJ7)),0)</f>
        <v/>
      </c>
      <c r="AM7" s="27">
        <f>IFERROR(IF($A7="","",$AL7/$V7),0)</f>
        <v/>
      </c>
      <c r="AN7" s="48">
        <f>IFERROR(IF($A7="","",($AL7*($G7+$H7))+$I7),"")</f>
        <v/>
      </c>
      <c r="AO7" s="28">
        <f>IFERROR(IF($A7="","",MAX(0,($AH7+$P7-$AK7)/$AJ7)),0)</f>
        <v/>
      </c>
      <c r="AP7" s="27">
        <f>IFERROR(IF($A7="","",$AO7/$V7),0)</f>
        <v/>
      </c>
      <c r="AQ7" s="27">
        <f>IFERROR(IF($A7="","",$F7-$AM7),"")</f>
        <v/>
      </c>
      <c r="AR7" s="48">
        <f>IFERROR(IF($A7="","",$Z7-$AN7),"")</f>
        <v/>
      </c>
      <c r="AS7" s="27">
        <f>IFERROR(IF($A7="","",$AR7/$Z7),0)</f>
        <v/>
      </c>
      <c r="AT7" s="30">
        <f>IFERROR(IF($A7="","",IF($AI7&gt;0,"Above Break-Even",IF($AI7&lt;0,"Below Break-Even","At Break-Even"))),"")</f>
        <v/>
      </c>
      <c r="AU7" s="30">
        <f>IFERROR(IF($A7="","",IF(COUNTIF($A$2:$A$121,$A7)&gt;1,"Duplicate month",IF($E7&gt;$U7,"Out-of-order nights exceed capacity",IF($W7&gt;$V7,"Rooms sold exceed sellable nights",IF($AJ7&lt;=0,"No positive room contribution",IF($AM7&gt;1,"Break-even exceeds capacity",IF($AP7&gt;1,"Target profit exceeds capacity","OK"))))))),"")</f>
        <v/>
      </c>
    </row>
    <row r="8">
      <c r="A8" s="21" t="n">
        <v>46204</v>
      </c>
      <c r="B8" s="22" t="inlineStr">
        <is>
          <t>Forecast</t>
        </is>
      </c>
      <c r="C8" s="23" t="n">
        <v>120</v>
      </c>
      <c r="D8" s="23" t="n">
        <v>31</v>
      </c>
      <c r="E8" s="23" t="n">
        <v>10</v>
      </c>
      <c r="F8" s="24" t="n">
        <v>0.84</v>
      </c>
      <c r="G8" s="47" t="n">
        <v>239</v>
      </c>
      <c r="H8" s="47" t="n">
        <v>45</v>
      </c>
      <c r="I8" s="47" t="n">
        <v>44000</v>
      </c>
      <c r="J8" s="47" t="n"/>
      <c r="K8" s="24" t="n">
        <v>0.11</v>
      </c>
      <c r="L8" s="24" t="n"/>
      <c r="M8" s="24" t="n"/>
      <c r="N8" s="47" t="n">
        <v>212000</v>
      </c>
      <c r="O8" s="47" t="n">
        <v>110000</v>
      </c>
      <c r="P8" s="47" t="n">
        <v>70000</v>
      </c>
      <c r="Q8" s="48">
        <f>IFERROR(IF($A8="","",IF($J8="",Assumptions!$B$8,$J8)),"")</f>
        <v/>
      </c>
      <c r="R8" s="27">
        <f>IFERROR(IF($A8="","",IF($K8="",Assumptions!$B$9,$K8)),"")</f>
        <v/>
      </c>
      <c r="S8" s="27">
        <f>IFERROR(IF($A8="","",IF($L8="",Assumptions!$B$10,$L8)),"")</f>
        <v/>
      </c>
      <c r="T8" s="27">
        <f>IFERROR(IF($A8="","",IF($M8="",Assumptions!$B$11,$M8)),"")</f>
        <v/>
      </c>
      <c r="U8" s="28">
        <f>IFERROR(IF($A8="","",$C8*$D8),"")</f>
        <v/>
      </c>
      <c r="V8" s="28">
        <f>IFERROR(IF($A8="","",MAX(0,$U8-$E8)),"")</f>
        <v/>
      </c>
      <c r="W8" s="28">
        <f>IFERROR(IF($A8="","",ROUND($V8*$F8,0)),"")</f>
        <v/>
      </c>
      <c r="X8" s="48">
        <f>IFERROR(IF($A8="","",$W8*$G8),"")</f>
        <v/>
      </c>
      <c r="Y8" s="48">
        <f>IFERROR(IF($A8="","",$W8*$H8),"")</f>
        <v/>
      </c>
      <c r="Z8" s="48">
        <f>IFERROR(IF($A8="","",SUM($X8,$Y8,$I8)),"")</f>
        <v/>
      </c>
      <c r="AA8" s="48">
        <f>IFERROR(IF($A8="","",$W8*$Q8),"")</f>
        <v/>
      </c>
      <c r="AB8" s="48">
        <f>IFERROR(IF($A8="","",$X8*$R8),"")</f>
        <v/>
      </c>
      <c r="AC8" s="48">
        <f>IFERROR(IF($A8="","",$Y8*$S8),"")</f>
        <v/>
      </c>
      <c r="AD8" s="48">
        <f>IFERROR(IF($A8="","",$I8*$T8),"")</f>
        <v/>
      </c>
      <c r="AE8" s="48">
        <f>IFERROR(IF($A8="","",SUM($AA8:$AD8)),"")</f>
        <v/>
      </c>
      <c r="AF8" s="48">
        <f>IFERROR(IF($A8="","",$Z8-$AE8),"")</f>
        <v/>
      </c>
      <c r="AG8" s="29">
        <f>IFERROR(IF($A8="","",$AF8/$Z8),0)</f>
        <v/>
      </c>
      <c r="AH8" s="48">
        <f>IFERROR(IF($A8="","",SUM($N8:$O8)),"")</f>
        <v/>
      </c>
      <c r="AI8" s="48">
        <f>IFERROR(IF($A8="","",$AF8-$AH8),"")</f>
        <v/>
      </c>
      <c r="AJ8" s="48">
        <f>IFERROR(IF($A8="","",($G8*(1-$R8))+($H8*(1-$S8))-$Q8),"")</f>
        <v/>
      </c>
      <c r="AK8" s="48">
        <f>IFERROR(IF($A8="","",$I8*(1-$T8)),"")</f>
        <v/>
      </c>
      <c r="AL8" s="28">
        <f>IFERROR(IF($A8="","",MAX(0,($AH8-$AK8)/$AJ8)),0)</f>
        <v/>
      </c>
      <c r="AM8" s="27">
        <f>IFERROR(IF($A8="","",$AL8/$V8),0)</f>
        <v/>
      </c>
      <c r="AN8" s="48">
        <f>IFERROR(IF($A8="","",($AL8*($G8+$H8))+$I8),"")</f>
        <v/>
      </c>
      <c r="AO8" s="28">
        <f>IFERROR(IF($A8="","",MAX(0,($AH8+$P8-$AK8)/$AJ8)),0)</f>
        <v/>
      </c>
      <c r="AP8" s="27">
        <f>IFERROR(IF($A8="","",$AO8/$V8),0)</f>
        <v/>
      </c>
      <c r="AQ8" s="27">
        <f>IFERROR(IF($A8="","",$F8-$AM8),"")</f>
        <v/>
      </c>
      <c r="AR8" s="48">
        <f>IFERROR(IF($A8="","",$Z8-$AN8),"")</f>
        <v/>
      </c>
      <c r="AS8" s="27">
        <f>IFERROR(IF($A8="","",$AR8/$Z8),0)</f>
        <v/>
      </c>
      <c r="AT8" s="30">
        <f>IFERROR(IF($A8="","",IF($AI8&gt;0,"Above Break-Even",IF($AI8&lt;0,"Below Break-Even","At Break-Even"))),"")</f>
        <v/>
      </c>
      <c r="AU8" s="30">
        <f>IFERROR(IF($A8="","",IF(COUNTIF($A$2:$A$121,$A8)&gt;1,"Duplicate month",IF($E8&gt;$U8,"Out-of-order nights exceed capacity",IF($W8&gt;$V8,"Rooms sold exceed sellable nights",IF($AJ8&lt;=0,"No positive room contribution",IF($AM8&gt;1,"Break-even exceeds capacity",IF($AP8&gt;1,"Target profit exceeds capacity","OK"))))))),"")</f>
        <v/>
      </c>
    </row>
    <row r="9">
      <c r="A9" s="21" t="n">
        <v>46235</v>
      </c>
      <c r="B9" s="22" t="inlineStr">
        <is>
          <t>Forecast</t>
        </is>
      </c>
      <c r="C9" s="23" t="n">
        <v>120</v>
      </c>
      <c r="D9" s="23" t="n">
        <v>31</v>
      </c>
      <c r="E9" s="23" t="n">
        <v>14</v>
      </c>
      <c r="F9" s="24" t="n">
        <v>0.82</v>
      </c>
      <c r="G9" s="47" t="n">
        <v>232</v>
      </c>
      <c r="H9" s="47" t="n">
        <v>44</v>
      </c>
      <c r="I9" s="47" t="n">
        <v>42000</v>
      </c>
      <c r="J9" s="47" t="n">
        <v>25.5</v>
      </c>
      <c r="K9" s="24" t="n"/>
      <c r="L9" s="24" t="n"/>
      <c r="M9" s="24" t="n"/>
      <c r="N9" s="47" t="n">
        <v>210000</v>
      </c>
      <c r="O9" s="47" t="n">
        <v>109000</v>
      </c>
      <c r="P9" s="47" t="n">
        <v>65000</v>
      </c>
      <c r="Q9" s="48">
        <f>IFERROR(IF($A9="","",IF($J9="",Assumptions!$B$8,$J9)),"")</f>
        <v/>
      </c>
      <c r="R9" s="27">
        <f>IFERROR(IF($A9="","",IF($K9="",Assumptions!$B$9,$K9)),"")</f>
        <v/>
      </c>
      <c r="S9" s="27">
        <f>IFERROR(IF($A9="","",IF($L9="",Assumptions!$B$10,$L9)),"")</f>
        <v/>
      </c>
      <c r="T9" s="27">
        <f>IFERROR(IF($A9="","",IF($M9="",Assumptions!$B$11,$M9)),"")</f>
        <v/>
      </c>
      <c r="U9" s="28">
        <f>IFERROR(IF($A9="","",$C9*$D9),"")</f>
        <v/>
      </c>
      <c r="V9" s="28">
        <f>IFERROR(IF($A9="","",MAX(0,$U9-$E9)),"")</f>
        <v/>
      </c>
      <c r="W9" s="28">
        <f>IFERROR(IF($A9="","",ROUND($V9*$F9,0)),"")</f>
        <v/>
      </c>
      <c r="X9" s="48">
        <f>IFERROR(IF($A9="","",$W9*$G9),"")</f>
        <v/>
      </c>
      <c r="Y9" s="48">
        <f>IFERROR(IF($A9="","",$W9*$H9),"")</f>
        <v/>
      </c>
      <c r="Z9" s="48">
        <f>IFERROR(IF($A9="","",SUM($X9,$Y9,$I9)),"")</f>
        <v/>
      </c>
      <c r="AA9" s="48">
        <f>IFERROR(IF($A9="","",$W9*$Q9),"")</f>
        <v/>
      </c>
      <c r="AB9" s="48">
        <f>IFERROR(IF($A9="","",$X9*$R9),"")</f>
        <v/>
      </c>
      <c r="AC9" s="48">
        <f>IFERROR(IF($A9="","",$Y9*$S9),"")</f>
        <v/>
      </c>
      <c r="AD9" s="48">
        <f>IFERROR(IF($A9="","",$I9*$T9),"")</f>
        <v/>
      </c>
      <c r="AE9" s="48">
        <f>IFERROR(IF($A9="","",SUM($AA9:$AD9)),"")</f>
        <v/>
      </c>
      <c r="AF9" s="48">
        <f>IFERROR(IF($A9="","",$Z9-$AE9),"")</f>
        <v/>
      </c>
      <c r="AG9" s="29">
        <f>IFERROR(IF($A9="","",$AF9/$Z9),0)</f>
        <v/>
      </c>
      <c r="AH9" s="48">
        <f>IFERROR(IF($A9="","",SUM($N9:$O9)),"")</f>
        <v/>
      </c>
      <c r="AI9" s="48">
        <f>IFERROR(IF($A9="","",$AF9-$AH9),"")</f>
        <v/>
      </c>
      <c r="AJ9" s="48">
        <f>IFERROR(IF($A9="","",($G9*(1-$R9))+($H9*(1-$S9))-$Q9),"")</f>
        <v/>
      </c>
      <c r="AK9" s="48">
        <f>IFERROR(IF($A9="","",$I9*(1-$T9)),"")</f>
        <v/>
      </c>
      <c r="AL9" s="28">
        <f>IFERROR(IF($A9="","",MAX(0,($AH9-$AK9)/$AJ9)),0)</f>
        <v/>
      </c>
      <c r="AM9" s="27">
        <f>IFERROR(IF($A9="","",$AL9/$V9),0)</f>
        <v/>
      </c>
      <c r="AN9" s="48">
        <f>IFERROR(IF($A9="","",($AL9*($G9+$H9))+$I9),"")</f>
        <v/>
      </c>
      <c r="AO9" s="28">
        <f>IFERROR(IF($A9="","",MAX(0,($AH9+$P9-$AK9)/$AJ9)),0)</f>
        <v/>
      </c>
      <c r="AP9" s="27">
        <f>IFERROR(IF($A9="","",$AO9/$V9),0)</f>
        <v/>
      </c>
      <c r="AQ9" s="27">
        <f>IFERROR(IF($A9="","",$F9-$AM9),"")</f>
        <v/>
      </c>
      <c r="AR9" s="48">
        <f>IFERROR(IF($A9="","",$Z9-$AN9),"")</f>
        <v/>
      </c>
      <c r="AS9" s="27">
        <f>IFERROR(IF($A9="","",$AR9/$Z9),0)</f>
        <v/>
      </c>
      <c r="AT9" s="30">
        <f>IFERROR(IF($A9="","",IF($AI9&gt;0,"Above Break-Even",IF($AI9&lt;0,"Below Break-Even","At Break-Even"))),"")</f>
        <v/>
      </c>
      <c r="AU9" s="30">
        <f>IFERROR(IF($A9="","",IF(COUNTIF($A$2:$A$121,$A9)&gt;1,"Duplicate month",IF($E9&gt;$U9,"Out-of-order nights exceed capacity",IF($W9&gt;$V9,"Rooms sold exceed sellable nights",IF($AJ9&lt;=0,"No positive room contribution",IF($AM9&gt;1,"Break-even exceeds capacity",IF($AP9&gt;1,"Target profit exceeds capacity","OK"))))))),"")</f>
        <v/>
      </c>
    </row>
    <row r="10">
      <c r="A10" s="21" t="n">
        <v>46266</v>
      </c>
      <c r="B10" s="22" t="inlineStr">
        <is>
          <t>Forecast</t>
        </is>
      </c>
      <c r="C10" s="23" t="n">
        <v>120</v>
      </c>
      <c r="D10" s="23" t="n">
        <v>30</v>
      </c>
      <c r="E10" s="23" t="n">
        <v>20</v>
      </c>
      <c r="F10" s="24" t="n">
        <v>0.72</v>
      </c>
      <c r="G10" s="47" t="n">
        <v>205</v>
      </c>
      <c r="H10" s="47" t="n">
        <v>38</v>
      </c>
      <c r="I10" s="47" t="n">
        <v>33000</v>
      </c>
      <c r="J10" s="47" t="n"/>
      <c r="K10" s="24" t="n"/>
      <c r="L10" s="24" t="n">
        <v>0.37</v>
      </c>
      <c r="M10" s="24" t="n"/>
      <c r="N10" s="47" t="n">
        <v>202000</v>
      </c>
      <c r="O10" s="47" t="n">
        <v>104000</v>
      </c>
      <c r="P10" s="47" t="n">
        <v>45000</v>
      </c>
      <c r="Q10" s="48">
        <f>IFERROR(IF($A10="","",IF($J10="",Assumptions!$B$8,$J10)),"")</f>
        <v/>
      </c>
      <c r="R10" s="27">
        <f>IFERROR(IF($A10="","",IF($K10="",Assumptions!$B$9,$K10)),"")</f>
        <v/>
      </c>
      <c r="S10" s="27">
        <f>IFERROR(IF($A10="","",IF($L10="",Assumptions!$B$10,$L10)),"")</f>
        <v/>
      </c>
      <c r="T10" s="27">
        <f>IFERROR(IF($A10="","",IF($M10="",Assumptions!$B$11,$M10)),"")</f>
        <v/>
      </c>
      <c r="U10" s="28">
        <f>IFERROR(IF($A10="","",$C10*$D10),"")</f>
        <v/>
      </c>
      <c r="V10" s="28">
        <f>IFERROR(IF($A10="","",MAX(0,$U10-$E10)),"")</f>
        <v/>
      </c>
      <c r="W10" s="28">
        <f>IFERROR(IF($A10="","",ROUND($V10*$F10,0)),"")</f>
        <v/>
      </c>
      <c r="X10" s="48">
        <f>IFERROR(IF($A10="","",$W10*$G10),"")</f>
        <v/>
      </c>
      <c r="Y10" s="48">
        <f>IFERROR(IF($A10="","",$W10*$H10),"")</f>
        <v/>
      </c>
      <c r="Z10" s="48">
        <f>IFERROR(IF($A10="","",SUM($X10,$Y10,$I10)),"")</f>
        <v/>
      </c>
      <c r="AA10" s="48">
        <f>IFERROR(IF($A10="","",$W10*$Q10),"")</f>
        <v/>
      </c>
      <c r="AB10" s="48">
        <f>IFERROR(IF($A10="","",$X10*$R10),"")</f>
        <v/>
      </c>
      <c r="AC10" s="48">
        <f>IFERROR(IF($A10="","",$Y10*$S10),"")</f>
        <v/>
      </c>
      <c r="AD10" s="48">
        <f>IFERROR(IF($A10="","",$I10*$T10),"")</f>
        <v/>
      </c>
      <c r="AE10" s="48">
        <f>IFERROR(IF($A10="","",SUM($AA10:$AD10)),"")</f>
        <v/>
      </c>
      <c r="AF10" s="48">
        <f>IFERROR(IF($A10="","",$Z10-$AE10),"")</f>
        <v/>
      </c>
      <c r="AG10" s="29">
        <f>IFERROR(IF($A10="","",$AF10/$Z10),0)</f>
        <v/>
      </c>
      <c r="AH10" s="48">
        <f>IFERROR(IF($A10="","",SUM($N10:$O10)),"")</f>
        <v/>
      </c>
      <c r="AI10" s="48">
        <f>IFERROR(IF($A10="","",$AF10-$AH10),"")</f>
        <v/>
      </c>
      <c r="AJ10" s="48">
        <f>IFERROR(IF($A10="","",($G10*(1-$R10))+($H10*(1-$S10))-$Q10),"")</f>
        <v/>
      </c>
      <c r="AK10" s="48">
        <f>IFERROR(IF($A10="","",$I10*(1-$T10)),"")</f>
        <v/>
      </c>
      <c r="AL10" s="28">
        <f>IFERROR(IF($A10="","",MAX(0,($AH10-$AK10)/$AJ10)),0)</f>
        <v/>
      </c>
      <c r="AM10" s="27">
        <f>IFERROR(IF($A10="","",$AL10/$V10),0)</f>
        <v/>
      </c>
      <c r="AN10" s="48">
        <f>IFERROR(IF($A10="","",($AL10*($G10+$H10))+$I10),"")</f>
        <v/>
      </c>
      <c r="AO10" s="28">
        <f>IFERROR(IF($A10="","",MAX(0,($AH10+$P10-$AK10)/$AJ10)),0)</f>
        <v/>
      </c>
      <c r="AP10" s="27">
        <f>IFERROR(IF($A10="","",$AO10/$V10),0)</f>
        <v/>
      </c>
      <c r="AQ10" s="27">
        <f>IFERROR(IF($A10="","",$F10-$AM10),"")</f>
        <v/>
      </c>
      <c r="AR10" s="48">
        <f>IFERROR(IF($A10="","",$Z10-$AN10),"")</f>
        <v/>
      </c>
      <c r="AS10" s="27">
        <f>IFERROR(IF($A10="","",$AR10/$Z10),0)</f>
        <v/>
      </c>
      <c r="AT10" s="30">
        <f>IFERROR(IF($A10="","",IF($AI10&gt;0,"Above Break-Even",IF($AI10&lt;0,"Below Break-Even","At Break-Even"))),"")</f>
        <v/>
      </c>
      <c r="AU10" s="30">
        <f>IFERROR(IF($A10="","",IF(COUNTIF($A$2:$A$121,$A10)&gt;1,"Duplicate month",IF($E10&gt;$U10,"Out-of-order nights exceed capacity",IF($W10&gt;$V10,"Rooms sold exceed sellable nights",IF($AJ10&lt;=0,"No positive room contribution",IF($AM10&gt;1,"Break-even exceeds capacity",IF($AP10&gt;1,"Target profit exceeds capacity","OK"))))))),"")</f>
        <v/>
      </c>
    </row>
    <row r="11">
      <c r="A11" s="21" t="n">
        <v>46296</v>
      </c>
      <c r="B11" s="22" t="inlineStr">
        <is>
          <t>Forecast</t>
        </is>
      </c>
      <c r="C11" s="23" t="n">
        <v>120</v>
      </c>
      <c r="D11" s="23" t="n">
        <v>31</v>
      </c>
      <c r="E11" s="23" t="n">
        <v>25</v>
      </c>
      <c r="F11" s="24" t="n">
        <v>0.66</v>
      </c>
      <c r="G11" s="47" t="n">
        <v>188</v>
      </c>
      <c r="H11" s="47" t="n">
        <v>35</v>
      </c>
      <c r="I11" s="47" t="n">
        <v>28000</v>
      </c>
      <c r="J11" s="47" t="n"/>
      <c r="K11" s="24" t="n"/>
      <c r="L11" s="24" t="n"/>
      <c r="M11" s="24" t="n"/>
      <c r="N11" s="47" t="n">
        <v>198000</v>
      </c>
      <c r="O11" s="47" t="n">
        <v>101000</v>
      </c>
      <c r="P11" s="47" t="n">
        <v>35000</v>
      </c>
      <c r="Q11" s="48">
        <f>IFERROR(IF($A11="","",IF($J11="",Assumptions!$B$8,$J11)),"")</f>
        <v/>
      </c>
      <c r="R11" s="27">
        <f>IFERROR(IF($A11="","",IF($K11="",Assumptions!$B$9,$K11)),"")</f>
        <v/>
      </c>
      <c r="S11" s="27">
        <f>IFERROR(IF($A11="","",IF($L11="",Assumptions!$B$10,$L11)),"")</f>
        <v/>
      </c>
      <c r="T11" s="27">
        <f>IFERROR(IF($A11="","",IF($M11="",Assumptions!$B$11,$M11)),"")</f>
        <v/>
      </c>
      <c r="U11" s="28">
        <f>IFERROR(IF($A11="","",$C11*$D11),"")</f>
        <v/>
      </c>
      <c r="V11" s="28">
        <f>IFERROR(IF($A11="","",MAX(0,$U11-$E11)),"")</f>
        <v/>
      </c>
      <c r="W11" s="28">
        <f>IFERROR(IF($A11="","",ROUND($V11*$F11,0)),"")</f>
        <v/>
      </c>
      <c r="X11" s="48">
        <f>IFERROR(IF($A11="","",$W11*$G11),"")</f>
        <v/>
      </c>
      <c r="Y11" s="48">
        <f>IFERROR(IF($A11="","",$W11*$H11),"")</f>
        <v/>
      </c>
      <c r="Z11" s="48">
        <f>IFERROR(IF($A11="","",SUM($X11,$Y11,$I11)),"")</f>
        <v/>
      </c>
      <c r="AA11" s="48">
        <f>IFERROR(IF($A11="","",$W11*$Q11),"")</f>
        <v/>
      </c>
      <c r="AB11" s="48">
        <f>IFERROR(IF($A11="","",$X11*$R11),"")</f>
        <v/>
      </c>
      <c r="AC11" s="48">
        <f>IFERROR(IF($A11="","",$Y11*$S11),"")</f>
        <v/>
      </c>
      <c r="AD11" s="48">
        <f>IFERROR(IF($A11="","",$I11*$T11),"")</f>
        <v/>
      </c>
      <c r="AE11" s="48">
        <f>IFERROR(IF($A11="","",SUM($AA11:$AD11)),"")</f>
        <v/>
      </c>
      <c r="AF11" s="48">
        <f>IFERROR(IF($A11="","",$Z11-$AE11),"")</f>
        <v/>
      </c>
      <c r="AG11" s="29">
        <f>IFERROR(IF($A11="","",$AF11/$Z11),0)</f>
        <v/>
      </c>
      <c r="AH11" s="48">
        <f>IFERROR(IF($A11="","",SUM($N11:$O11)),"")</f>
        <v/>
      </c>
      <c r="AI11" s="48">
        <f>IFERROR(IF($A11="","",$AF11-$AH11),"")</f>
        <v/>
      </c>
      <c r="AJ11" s="48">
        <f>IFERROR(IF($A11="","",($G11*(1-$R11))+($H11*(1-$S11))-$Q11),"")</f>
        <v/>
      </c>
      <c r="AK11" s="48">
        <f>IFERROR(IF($A11="","",$I11*(1-$T11)),"")</f>
        <v/>
      </c>
      <c r="AL11" s="28">
        <f>IFERROR(IF($A11="","",MAX(0,($AH11-$AK11)/$AJ11)),0)</f>
        <v/>
      </c>
      <c r="AM11" s="27">
        <f>IFERROR(IF($A11="","",$AL11/$V11),0)</f>
        <v/>
      </c>
      <c r="AN11" s="48">
        <f>IFERROR(IF($A11="","",($AL11*($G11+$H11))+$I11),"")</f>
        <v/>
      </c>
      <c r="AO11" s="28">
        <f>IFERROR(IF($A11="","",MAX(0,($AH11+$P11-$AK11)/$AJ11)),0)</f>
        <v/>
      </c>
      <c r="AP11" s="27">
        <f>IFERROR(IF($A11="","",$AO11/$V11),0)</f>
        <v/>
      </c>
      <c r="AQ11" s="27">
        <f>IFERROR(IF($A11="","",$F11-$AM11),"")</f>
        <v/>
      </c>
      <c r="AR11" s="48">
        <f>IFERROR(IF($A11="","",$Z11-$AN11),"")</f>
        <v/>
      </c>
      <c r="AS11" s="27">
        <f>IFERROR(IF($A11="","",$AR11/$Z11),0)</f>
        <v/>
      </c>
      <c r="AT11" s="30">
        <f>IFERROR(IF($A11="","",IF($AI11&gt;0,"Above Break-Even",IF($AI11&lt;0,"Below Break-Even","At Break-Even"))),"")</f>
        <v/>
      </c>
      <c r="AU11" s="30">
        <f>IFERROR(IF($A11="","",IF(COUNTIF($A$2:$A$121,$A11)&gt;1,"Duplicate month",IF($E11&gt;$U11,"Out-of-order nights exceed capacity",IF($W11&gt;$V11,"Rooms sold exceed sellable nights",IF($AJ11&lt;=0,"No positive room contribution",IF($AM11&gt;1,"Break-even exceeds capacity",IF($AP11&gt;1,"Target profit exceeds capacity","OK"))))))),"")</f>
        <v/>
      </c>
    </row>
    <row r="12">
      <c r="A12" s="21" t="n"/>
      <c r="B12" s="22" t="n"/>
      <c r="C12" s="23" t="n"/>
      <c r="D12" s="23" t="n"/>
      <c r="E12" s="23" t="n"/>
      <c r="F12" s="24" t="n"/>
      <c r="G12" s="47" t="n"/>
      <c r="H12" s="47" t="n"/>
      <c r="I12" s="47" t="n"/>
      <c r="J12" s="47" t="n"/>
      <c r="K12" s="24" t="n"/>
      <c r="L12" s="24" t="n"/>
      <c r="M12" s="24" t="n"/>
      <c r="N12" s="47" t="n"/>
      <c r="O12" s="47" t="n"/>
      <c r="P12" s="47" t="n"/>
      <c r="Q12" s="48">
        <f>IFERROR(IF($A12="","",IF($J12="",Assumptions!$B$8,$J12)),"")</f>
        <v/>
      </c>
      <c r="R12" s="27">
        <f>IFERROR(IF($A12="","",IF($K12="",Assumptions!$B$9,$K12)),"")</f>
        <v/>
      </c>
      <c r="S12" s="27">
        <f>IFERROR(IF($A12="","",IF($L12="",Assumptions!$B$10,$L12)),"")</f>
        <v/>
      </c>
      <c r="T12" s="27">
        <f>IFERROR(IF($A12="","",IF($M12="",Assumptions!$B$11,$M12)),"")</f>
        <v/>
      </c>
      <c r="U12" s="28">
        <f>IFERROR(IF($A12="","",$C12*$D12),"")</f>
        <v/>
      </c>
      <c r="V12" s="28">
        <f>IFERROR(IF($A12="","",MAX(0,$U12-$E12)),"")</f>
        <v/>
      </c>
      <c r="W12" s="28">
        <f>IFERROR(IF($A12="","",ROUND($V12*$F12,0)),"")</f>
        <v/>
      </c>
      <c r="X12" s="48">
        <f>IFERROR(IF($A12="","",$W12*$G12),"")</f>
        <v/>
      </c>
      <c r="Y12" s="48">
        <f>IFERROR(IF($A12="","",$W12*$H12),"")</f>
        <v/>
      </c>
      <c r="Z12" s="48">
        <f>IFERROR(IF($A12="","",SUM($X12,$Y12,$I12)),"")</f>
        <v/>
      </c>
      <c r="AA12" s="48">
        <f>IFERROR(IF($A12="","",$W12*$Q12),"")</f>
        <v/>
      </c>
      <c r="AB12" s="48">
        <f>IFERROR(IF($A12="","",$X12*$R12),"")</f>
        <v/>
      </c>
      <c r="AC12" s="48">
        <f>IFERROR(IF($A12="","",$Y12*$S12),"")</f>
        <v/>
      </c>
      <c r="AD12" s="48">
        <f>IFERROR(IF($A12="","",$I12*$T12),"")</f>
        <v/>
      </c>
      <c r="AE12" s="48">
        <f>IFERROR(IF($A12="","",SUM($AA12:$AD12)),"")</f>
        <v/>
      </c>
      <c r="AF12" s="48">
        <f>IFERROR(IF($A12="","",$Z12-$AE12),"")</f>
        <v/>
      </c>
      <c r="AG12" s="29">
        <f>IFERROR(IF($A12="","",$AF12/$Z12),0)</f>
        <v/>
      </c>
      <c r="AH12" s="48">
        <f>IFERROR(IF($A12="","",SUM($N12:$O12)),"")</f>
        <v/>
      </c>
      <c r="AI12" s="48">
        <f>IFERROR(IF($A12="","",$AF12-$AH12),"")</f>
        <v/>
      </c>
      <c r="AJ12" s="48">
        <f>IFERROR(IF($A12="","",($G12*(1-$R12))+($H12*(1-$S12))-$Q12),"")</f>
        <v/>
      </c>
      <c r="AK12" s="48">
        <f>IFERROR(IF($A12="","",$I12*(1-$T12)),"")</f>
        <v/>
      </c>
      <c r="AL12" s="28">
        <f>IFERROR(IF($A12="","",MAX(0,($AH12-$AK12)/$AJ12)),0)</f>
        <v/>
      </c>
      <c r="AM12" s="27">
        <f>IFERROR(IF($A12="","",$AL12/$V12),0)</f>
        <v/>
      </c>
      <c r="AN12" s="48">
        <f>IFERROR(IF($A12="","",($AL12*($G12+$H12))+$I12),"")</f>
        <v/>
      </c>
      <c r="AO12" s="28">
        <f>IFERROR(IF($A12="","",MAX(0,($AH12+$P12-$AK12)/$AJ12)),0)</f>
        <v/>
      </c>
      <c r="AP12" s="27">
        <f>IFERROR(IF($A12="","",$AO12/$V12),0)</f>
        <v/>
      </c>
      <c r="AQ12" s="27">
        <f>IFERROR(IF($A12="","",$F12-$AM12),"")</f>
        <v/>
      </c>
      <c r="AR12" s="48">
        <f>IFERROR(IF($A12="","",$Z12-$AN12),"")</f>
        <v/>
      </c>
      <c r="AS12" s="27">
        <f>IFERROR(IF($A12="","",$AR12/$Z12),0)</f>
        <v/>
      </c>
      <c r="AT12" s="30">
        <f>IFERROR(IF($A12="","",IF($AI12&gt;0,"Above Break-Even",IF($AI12&lt;0,"Below Break-Even","At Break-Even"))),"")</f>
        <v/>
      </c>
      <c r="AU12" s="30">
        <f>IFERROR(IF($A12="","",IF(COUNTIF($A$2:$A$121,$A12)&gt;1,"Duplicate month",IF($E12&gt;$U12,"Out-of-order nights exceed capacity",IF($W12&gt;$V12,"Rooms sold exceed sellable nights",IF($AJ12&lt;=0,"No positive room contribution",IF($AM12&gt;1,"Break-even exceeds capacity",IF($AP12&gt;1,"Target profit exceeds capacity","OK"))))))),"")</f>
        <v/>
      </c>
    </row>
    <row r="13">
      <c r="A13" s="21" t="n"/>
      <c r="B13" s="22" t="n"/>
      <c r="C13" s="23" t="n"/>
      <c r="D13" s="23" t="n"/>
      <c r="E13" s="23" t="n"/>
      <c r="F13" s="24" t="n"/>
      <c r="G13" s="47" t="n"/>
      <c r="H13" s="47" t="n"/>
      <c r="I13" s="47" t="n"/>
      <c r="J13" s="47" t="n"/>
      <c r="K13" s="24" t="n"/>
      <c r="L13" s="24" t="n"/>
      <c r="M13" s="24" t="n"/>
      <c r="N13" s="47" t="n"/>
      <c r="O13" s="47" t="n"/>
      <c r="P13" s="47" t="n"/>
      <c r="Q13" s="48">
        <f>IFERROR(IF($A13="","",IF($J13="",Assumptions!$B$8,$J13)),"")</f>
        <v/>
      </c>
      <c r="R13" s="27">
        <f>IFERROR(IF($A13="","",IF($K13="",Assumptions!$B$9,$K13)),"")</f>
        <v/>
      </c>
      <c r="S13" s="27">
        <f>IFERROR(IF($A13="","",IF($L13="",Assumptions!$B$10,$L13)),"")</f>
        <v/>
      </c>
      <c r="T13" s="27">
        <f>IFERROR(IF($A13="","",IF($M13="",Assumptions!$B$11,$M13)),"")</f>
        <v/>
      </c>
      <c r="U13" s="28">
        <f>IFERROR(IF($A13="","",$C13*$D13),"")</f>
        <v/>
      </c>
      <c r="V13" s="28">
        <f>IFERROR(IF($A13="","",MAX(0,$U13-$E13)),"")</f>
        <v/>
      </c>
      <c r="W13" s="28">
        <f>IFERROR(IF($A13="","",ROUND($V13*$F13,0)),"")</f>
        <v/>
      </c>
      <c r="X13" s="48">
        <f>IFERROR(IF($A13="","",$W13*$G13),"")</f>
        <v/>
      </c>
      <c r="Y13" s="48">
        <f>IFERROR(IF($A13="","",$W13*$H13),"")</f>
        <v/>
      </c>
      <c r="Z13" s="48">
        <f>IFERROR(IF($A13="","",SUM($X13,$Y13,$I13)),"")</f>
        <v/>
      </c>
      <c r="AA13" s="48">
        <f>IFERROR(IF($A13="","",$W13*$Q13),"")</f>
        <v/>
      </c>
      <c r="AB13" s="48">
        <f>IFERROR(IF($A13="","",$X13*$R13),"")</f>
        <v/>
      </c>
      <c r="AC13" s="48">
        <f>IFERROR(IF($A13="","",$Y13*$S13),"")</f>
        <v/>
      </c>
      <c r="AD13" s="48">
        <f>IFERROR(IF($A13="","",$I13*$T13),"")</f>
        <v/>
      </c>
      <c r="AE13" s="48">
        <f>IFERROR(IF($A13="","",SUM($AA13:$AD13)),"")</f>
        <v/>
      </c>
      <c r="AF13" s="48">
        <f>IFERROR(IF($A13="","",$Z13-$AE13),"")</f>
        <v/>
      </c>
      <c r="AG13" s="29">
        <f>IFERROR(IF($A13="","",$AF13/$Z13),0)</f>
        <v/>
      </c>
      <c r="AH13" s="48">
        <f>IFERROR(IF($A13="","",SUM($N13:$O13)),"")</f>
        <v/>
      </c>
      <c r="AI13" s="48">
        <f>IFERROR(IF($A13="","",$AF13-$AH13),"")</f>
        <v/>
      </c>
      <c r="AJ13" s="48">
        <f>IFERROR(IF($A13="","",($G13*(1-$R13))+($H13*(1-$S13))-$Q13),"")</f>
        <v/>
      </c>
      <c r="AK13" s="48">
        <f>IFERROR(IF($A13="","",$I13*(1-$T13)),"")</f>
        <v/>
      </c>
      <c r="AL13" s="28">
        <f>IFERROR(IF($A13="","",MAX(0,($AH13-$AK13)/$AJ13)),0)</f>
        <v/>
      </c>
      <c r="AM13" s="27">
        <f>IFERROR(IF($A13="","",$AL13/$V13),0)</f>
        <v/>
      </c>
      <c r="AN13" s="48">
        <f>IFERROR(IF($A13="","",($AL13*($G13+$H13))+$I13),"")</f>
        <v/>
      </c>
      <c r="AO13" s="28">
        <f>IFERROR(IF($A13="","",MAX(0,($AH13+$P13-$AK13)/$AJ13)),0)</f>
        <v/>
      </c>
      <c r="AP13" s="27">
        <f>IFERROR(IF($A13="","",$AO13/$V13),0)</f>
        <v/>
      </c>
      <c r="AQ13" s="27">
        <f>IFERROR(IF($A13="","",$F13-$AM13),"")</f>
        <v/>
      </c>
      <c r="AR13" s="48">
        <f>IFERROR(IF($A13="","",$Z13-$AN13),"")</f>
        <v/>
      </c>
      <c r="AS13" s="27">
        <f>IFERROR(IF($A13="","",$AR13/$Z13),0)</f>
        <v/>
      </c>
      <c r="AT13" s="30">
        <f>IFERROR(IF($A13="","",IF($AI13&gt;0,"Above Break-Even",IF($AI13&lt;0,"Below Break-Even","At Break-Even"))),"")</f>
        <v/>
      </c>
      <c r="AU13" s="30">
        <f>IFERROR(IF($A13="","",IF(COUNTIF($A$2:$A$121,$A13)&gt;1,"Duplicate month",IF($E13&gt;$U13,"Out-of-order nights exceed capacity",IF($W13&gt;$V13,"Rooms sold exceed sellable nights",IF($AJ13&lt;=0,"No positive room contribution",IF($AM13&gt;1,"Break-even exceeds capacity",IF($AP13&gt;1,"Target profit exceeds capacity","OK"))))))),"")</f>
        <v/>
      </c>
    </row>
    <row r="14">
      <c r="A14" s="21" t="n"/>
      <c r="B14" s="22" t="n"/>
      <c r="C14" s="23" t="n"/>
      <c r="D14" s="23" t="n"/>
      <c r="E14" s="23" t="n"/>
      <c r="F14" s="24" t="n"/>
      <c r="G14" s="47" t="n"/>
      <c r="H14" s="47" t="n"/>
      <c r="I14" s="47" t="n"/>
      <c r="J14" s="47" t="n"/>
      <c r="K14" s="24" t="n"/>
      <c r="L14" s="24" t="n"/>
      <c r="M14" s="24" t="n"/>
      <c r="N14" s="47" t="n"/>
      <c r="O14" s="47" t="n"/>
      <c r="P14" s="47" t="n"/>
      <c r="Q14" s="48">
        <f>IFERROR(IF($A14="","",IF($J14="",Assumptions!$B$8,$J14)),"")</f>
        <v/>
      </c>
      <c r="R14" s="27">
        <f>IFERROR(IF($A14="","",IF($K14="",Assumptions!$B$9,$K14)),"")</f>
        <v/>
      </c>
      <c r="S14" s="27">
        <f>IFERROR(IF($A14="","",IF($L14="",Assumptions!$B$10,$L14)),"")</f>
        <v/>
      </c>
      <c r="T14" s="27">
        <f>IFERROR(IF($A14="","",IF($M14="",Assumptions!$B$11,$M14)),"")</f>
        <v/>
      </c>
      <c r="U14" s="28">
        <f>IFERROR(IF($A14="","",$C14*$D14),"")</f>
        <v/>
      </c>
      <c r="V14" s="28">
        <f>IFERROR(IF($A14="","",MAX(0,$U14-$E14)),"")</f>
        <v/>
      </c>
      <c r="W14" s="28">
        <f>IFERROR(IF($A14="","",ROUND($V14*$F14,0)),"")</f>
        <v/>
      </c>
      <c r="X14" s="48">
        <f>IFERROR(IF($A14="","",$W14*$G14),"")</f>
        <v/>
      </c>
      <c r="Y14" s="48">
        <f>IFERROR(IF($A14="","",$W14*$H14),"")</f>
        <v/>
      </c>
      <c r="Z14" s="48">
        <f>IFERROR(IF($A14="","",SUM($X14,$Y14,$I14)),"")</f>
        <v/>
      </c>
      <c r="AA14" s="48">
        <f>IFERROR(IF($A14="","",$W14*$Q14),"")</f>
        <v/>
      </c>
      <c r="AB14" s="48">
        <f>IFERROR(IF($A14="","",$X14*$R14),"")</f>
        <v/>
      </c>
      <c r="AC14" s="48">
        <f>IFERROR(IF($A14="","",$Y14*$S14),"")</f>
        <v/>
      </c>
      <c r="AD14" s="48">
        <f>IFERROR(IF($A14="","",$I14*$T14),"")</f>
        <v/>
      </c>
      <c r="AE14" s="48">
        <f>IFERROR(IF($A14="","",SUM($AA14:$AD14)),"")</f>
        <v/>
      </c>
      <c r="AF14" s="48">
        <f>IFERROR(IF($A14="","",$Z14-$AE14),"")</f>
        <v/>
      </c>
      <c r="AG14" s="29">
        <f>IFERROR(IF($A14="","",$AF14/$Z14),0)</f>
        <v/>
      </c>
      <c r="AH14" s="48">
        <f>IFERROR(IF($A14="","",SUM($N14:$O14)),"")</f>
        <v/>
      </c>
      <c r="AI14" s="48">
        <f>IFERROR(IF($A14="","",$AF14-$AH14),"")</f>
        <v/>
      </c>
      <c r="AJ14" s="48">
        <f>IFERROR(IF($A14="","",($G14*(1-$R14))+($H14*(1-$S14))-$Q14),"")</f>
        <v/>
      </c>
      <c r="AK14" s="48">
        <f>IFERROR(IF($A14="","",$I14*(1-$T14)),"")</f>
        <v/>
      </c>
      <c r="AL14" s="28">
        <f>IFERROR(IF($A14="","",MAX(0,($AH14-$AK14)/$AJ14)),0)</f>
        <v/>
      </c>
      <c r="AM14" s="27">
        <f>IFERROR(IF($A14="","",$AL14/$V14),0)</f>
        <v/>
      </c>
      <c r="AN14" s="48">
        <f>IFERROR(IF($A14="","",($AL14*($G14+$H14))+$I14),"")</f>
        <v/>
      </c>
      <c r="AO14" s="28">
        <f>IFERROR(IF($A14="","",MAX(0,($AH14+$P14-$AK14)/$AJ14)),0)</f>
        <v/>
      </c>
      <c r="AP14" s="27">
        <f>IFERROR(IF($A14="","",$AO14/$V14),0)</f>
        <v/>
      </c>
      <c r="AQ14" s="27">
        <f>IFERROR(IF($A14="","",$F14-$AM14),"")</f>
        <v/>
      </c>
      <c r="AR14" s="48">
        <f>IFERROR(IF($A14="","",$Z14-$AN14),"")</f>
        <v/>
      </c>
      <c r="AS14" s="27">
        <f>IFERROR(IF($A14="","",$AR14/$Z14),0)</f>
        <v/>
      </c>
      <c r="AT14" s="30">
        <f>IFERROR(IF($A14="","",IF($AI14&gt;0,"Above Break-Even",IF($AI14&lt;0,"Below Break-Even","At Break-Even"))),"")</f>
        <v/>
      </c>
      <c r="AU14" s="30">
        <f>IFERROR(IF($A14="","",IF(COUNTIF($A$2:$A$121,$A14)&gt;1,"Duplicate month",IF($E14&gt;$U14,"Out-of-order nights exceed capacity",IF($W14&gt;$V14,"Rooms sold exceed sellable nights",IF($AJ14&lt;=0,"No positive room contribution",IF($AM14&gt;1,"Break-even exceeds capacity",IF($AP14&gt;1,"Target profit exceeds capacity","OK"))))))),"")</f>
        <v/>
      </c>
    </row>
    <row r="15">
      <c r="A15" s="21" t="n"/>
      <c r="B15" s="22" t="n"/>
      <c r="C15" s="23" t="n"/>
      <c r="D15" s="23" t="n"/>
      <c r="E15" s="23" t="n"/>
      <c r="F15" s="24" t="n"/>
      <c r="G15" s="47" t="n"/>
      <c r="H15" s="47" t="n"/>
      <c r="I15" s="47" t="n"/>
      <c r="J15" s="47" t="n"/>
      <c r="K15" s="24" t="n"/>
      <c r="L15" s="24" t="n"/>
      <c r="M15" s="24" t="n"/>
      <c r="N15" s="47" t="n"/>
      <c r="O15" s="47" t="n"/>
      <c r="P15" s="47" t="n"/>
      <c r="Q15" s="48">
        <f>IFERROR(IF($A15="","",IF($J15="",Assumptions!$B$8,$J15)),"")</f>
        <v/>
      </c>
      <c r="R15" s="27">
        <f>IFERROR(IF($A15="","",IF($K15="",Assumptions!$B$9,$K15)),"")</f>
        <v/>
      </c>
      <c r="S15" s="27">
        <f>IFERROR(IF($A15="","",IF($L15="",Assumptions!$B$10,$L15)),"")</f>
        <v/>
      </c>
      <c r="T15" s="27">
        <f>IFERROR(IF($A15="","",IF($M15="",Assumptions!$B$11,$M15)),"")</f>
        <v/>
      </c>
      <c r="U15" s="28">
        <f>IFERROR(IF($A15="","",$C15*$D15),"")</f>
        <v/>
      </c>
      <c r="V15" s="28">
        <f>IFERROR(IF($A15="","",MAX(0,$U15-$E15)),"")</f>
        <v/>
      </c>
      <c r="W15" s="28">
        <f>IFERROR(IF($A15="","",ROUND($V15*$F15,0)),"")</f>
        <v/>
      </c>
      <c r="X15" s="48">
        <f>IFERROR(IF($A15="","",$W15*$G15),"")</f>
        <v/>
      </c>
      <c r="Y15" s="48">
        <f>IFERROR(IF($A15="","",$W15*$H15),"")</f>
        <v/>
      </c>
      <c r="Z15" s="48">
        <f>IFERROR(IF($A15="","",SUM($X15,$Y15,$I15)),"")</f>
        <v/>
      </c>
      <c r="AA15" s="48">
        <f>IFERROR(IF($A15="","",$W15*$Q15),"")</f>
        <v/>
      </c>
      <c r="AB15" s="48">
        <f>IFERROR(IF($A15="","",$X15*$R15),"")</f>
        <v/>
      </c>
      <c r="AC15" s="48">
        <f>IFERROR(IF($A15="","",$Y15*$S15),"")</f>
        <v/>
      </c>
      <c r="AD15" s="48">
        <f>IFERROR(IF($A15="","",$I15*$T15),"")</f>
        <v/>
      </c>
      <c r="AE15" s="48">
        <f>IFERROR(IF($A15="","",SUM($AA15:$AD15)),"")</f>
        <v/>
      </c>
      <c r="AF15" s="48">
        <f>IFERROR(IF($A15="","",$Z15-$AE15),"")</f>
        <v/>
      </c>
      <c r="AG15" s="29">
        <f>IFERROR(IF($A15="","",$AF15/$Z15),0)</f>
        <v/>
      </c>
      <c r="AH15" s="48">
        <f>IFERROR(IF($A15="","",SUM($N15:$O15)),"")</f>
        <v/>
      </c>
      <c r="AI15" s="48">
        <f>IFERROR(IF($A15="","",$AF15-$AH15),"")</f>
        <v/>
      </c>
      <c r="AJ15" s="48">
        <f>IFERROR(IF($A15="","",($G15*(1-$R15))+($H15*(1-$S15))-$Q15),"")</f>
        <v/>
      </c>
      <c r="AK15" s="48">
        <f>IFERROR(IF($A15="","",$I15*(1-$T15)),"")</f>
        <v/>
      </c>
      <c r="AL15" s="28">
        <f>IFERROR(IF($A15="","",MAX(0,($AH15-$AK15)/$AJ15)),0)</f>
        <v/>
      </c>
      <c r="AM15" s="27">
        <f>IFERROR(IF($A15="","",$AL15/$V15),0)</f>
        <v/>
      </c>
      <c r="AN15" s="48">
        <f>IFERROR(IF($A15="","",($AL15*($G15+$H15))+$I15),"")</f>
        <v/>
      </c>
      <c r="AO15" s="28">
        <f>IFERROR(IF($A15="","",MAX(0,($AH15+$P15-$AK15)/$AJ15)),0)</f>
        <v/>
      </c>
      <c r="AP15" s="27">
        <f>IFERROR(IF($A15="","",$AO15/$V15),0)</f>
        <v/>
      </c>
      <c r="AQ15" s="27">
        <f>IFERROR(IF($A15="","",$F15-$AM15),"")</f>
        <v/>
      </c>
      <c r="AR15" s="48">
        <f>IFERROR(IF($A15="","",$Z15-$AN15),"")</f>
        <v/>
      </c>
      <c r="AS15" s="27">
        <f>IFERROR(IF($A15="","",$AR15/$Z15),0)</f>
        <v/>
      </c>
      <c r="AT15" s="30">
        <f>IFERROR(IF($A15="","",IF($AI15&gt;0,"Above Break-Even",IF($AI15&lt;0,"Below Break-Even","At Break-Even"))),"")</f>
        <v/>
      </c>
      <c r="AU15" s="30">
        <f>IFERROR(IF($A15="","",IF(COUNTIF($A$2:$A$121,$A15)&gt;1,"Duplicate month",IF($E15&gt;$U15,"Out-of-order nights exceed capacity",IF($W15&gt;$V15,"Rooms sold exceed sellable nights",IF($AJ15&lt;=0,"No positive room contribution",IF($AM15&gt;1,"Break-even exceeds capacity",IF($AP15&gt;1,"Target profit exceeds capacity","OK"))))))),"")</f>
        <v/>
      </c>
    </row>
    <row r="16">
      <c r="A16" s="21" t="n"/>
      <c r="B16" s="22" t="n"/>
      <c r="C16" s="23" t="n"/>
      <c r="D16" s="23" t="n"/>
      <c r="E16" s="23" t="n"/>
      <c r="F16" s="24" t="n"/>
      <c r="G16" s="47" t="n"/>
      <c r="H16" s="47" t="n"/>
      <c r="I16" s="47" t="n"/>
      <c r="J16" s="47" t="n"/>
      <c r="K16" s="24" t="n"/>
      <c r="L16" s="24" t="n"/>
      <c r="M16" s="24" t="n"/>
      <c r="N16" s="47" t="n"/>
      <c r="O16" s="47" t="n"/>
      <c r="P16" s="47" t="n"/>
      <c r="Q16" s="48">
        <f>IFERROR(IF($A16="","",IF($J16="",Assumptions!$B$8,$J16)),"")</f>
        <v/>
      </c>
      <c r="R16" s="27">
        <f>IFERROR(IF($A16="","",IF($K16="",Assumptions!$B$9,$K16)),"")</f>
        <v/>
      </c>
      <c r="S16" s="27">
        <f>IFERROR(IF($A16="","",IF($L16="",Assumptions!$B$10,$L16)),"")</f>
        <v/>
      </c>
      <c r="T16" s="27">
        <f>IFERROR(IF($A16="","",IF($M16="",Assumptions!$B$11,$M16)),"")</f>
        <v/>
      </c>
      <c r="U16" s="28">
        <f>IFERROR(IF($A16="","",$C16*$D16),"")</f>
        <v/>
      </c>
      <c r="V16" s="28">
        <f>IFERROR(IF($A16="","",MAX(0,$U16-$E16)),"")</f>
        <v/>
      </c>
      <c r="W16" s="28">
        <f>IFERROR(IF($A16="","",ROUND($V16*$F16,0)),"")</f>
        <v/>
      </c>
      <c r="X16" s="48">
        <f>IFERROR(IF($A16="","",$W16*$G16),"")</f>
        <v/>
      </c>
      <c r="Y16" s="48">
        <f>IFERROR(IF($A16="","",$W16*$H16),"")</f>
        <v/>
      </c>
      <c r="Z16" s="48">
        <f>IFERROR(IF($A16="","",SUM($X16,$Y16,$I16)),"")</f>
        <v/>
      </c>
      <c r="AA16" s="48">
        <f>IFERROR(IF($A16="","",$W16*$Q16),"")</f>
        <v/>
      </c>
      <c r="AB16" s="48">
        <f>IFERROR(IF($A16="","",$X16*$R16),"")</f>
        <v/>
      </c>
      <c r="AC16" s="48">
        <f>IFERROR(IF($A16="","",$Y16*$S16),"")</f>
        <v/>
      </c>
      <c r="AD16" s="48">
        <f>IFERROR(IF($A16="","",$I16*$T16),"")</f>
        <v/>
      </c>
      <c r="AE16" s="48">
        <f>IFERROR(IF($A16="","",SUM($AA16:$AD16)),"")</f>
        <v/>
      </c>
      <c r="AF16" s="48">
        <f>IFERROR(IF($A16="","",$Z16-$AE16),"")</f>
        <v/>
      </c>
      <c r="AG16" s="29">
        <f>IFERROR(IF($A16="","",$AF16/$Z16),0)</f>
        <v/>
      </c>
      <c r="AH16" s="48">
        <f>IFERROR(IF($A16="","",SUM($N16:$O16)),"")</f>
        <v/>
      </c>
      <c r="AI16" s="48">
        <f>IFERROR(IF($A16="","",$AF16-$AH16),"")</f>
        <v/>
      </c>
      <c r="AJ16" s="48">
        <f>IFERROR(IF($A16="","",($G16*(1-$R16))+($H16*(1-$S16))-$Q16),"")</f>
        <v/>
      </c>
      <c r="AK16" s="48">
        <f>IFERROR(IF($A16="","",$I16*(1-$T16)),"")</f>
        <v/>
      </c>
      <c r="AL16" s="28">
        <f>IFERROR(IF($A16="","",MAX(0,($AH16-$AK16)/$AJ16)),0)</f>
        <v/>
      </c>
      <c r="AM16" s="27">
        <f>IFERROR(IF($A16="","",$AL16/$V16),0)</f>
        <v/>
      </c>
      <c r="AN16" s="48">
        <f>IFERROR(IF($A16="","",($AL16*($G16+$H16))+$I16),"")</f>
        <v/>
      </c>
      <c r="AO16" s="28">
        <f>IFERROR(IF($A16="","",MAX(0,($AH16+$P16-$AK16)/$AJ16)),0)</f>
        <v/>
      </c>
      <c r="AP16" s="27">
        <f>IFERROR(IF($A16="","",$AO16/$V16),0)</f>
        <v/>
      </c>
      <c r="AQ16" s="27">
        <f>IFERROR(IF($A16="","",$F16-$AM16),"")</f>
        <v/>
      </c>
      <c r="AR16" s="48">
        <f>IFERROR(IF($A16="","",$Z16-$AN16),"")</f>
        <v/>
      </c>
      <c r="AS16" s="27">
        <f>IFERROR(IF($A16="","",$AR16/$Z16),0)</f>
        <v/>
      </c>
      <c r="AT16" s="30">
        <f>IFERROR(IF($A16="","",IF($AI16&gt;0,"Above Break-Even",IF($AI16&lt;0,"Below Break-Even","At Break-Even"))),"")</f>
        <v/>
      </c>
      <c r="AU16" s="30">
        <f>IFERROR(IF($A16="","",IF(COUNTIF($A$2:$A$121,$A16)&gt;1,"Duplicate month",IF($E16&gt;$U16,"Out-of-order nights exceed capacity",IF($W16&gt;$V16,"Rooms sold exceed sellable nights",IF($AJ16&lt;=0,"No positive room contribution",IF($AM16&gt;1,"Break-even exceeds capacity",IF($AP16&gt;1,"Target profit exceeds capacity","OK"))))))),"")</f>
        <v/>
      </c>
    </row>
    <row r="17">
      <c r="A17" s="21" t="n"/>
      <c r="B17" s="22" t="n"/>
      <c r="C17" s="23" t="n"/>
      <c r="D17" s="23" t="n"/>
      <c r="E17" s="23" t="n"/>
      <c r="F17" s="24" t="n"/>
      <c r="G17" s="47" t="n"/>
      <c r="H17" s="47" t="n"/>
      <c r="I17" s="47" t="n"/>
      <c r="J17" s="47" t="n"/>
      <c r="K17" s="24" t="n"/>
      <c r="L17" s="24" t="n"/>
      <c r="M17" s="24" t="n"/>
      <c r="N17" s="47" t="n"/>
      <c r="O17" s="47" t="n"/>
      <c r="P17" s="47" t="n"/>
      <c r="Q17" s="48">
        <f>IFERROR(IF($A17="","",IF($J17="",Assumptions!$B$8,$J17)),"")</f>
        <v/>
      </c>
      <c r="R17" s="27">
        <f>IFERROR(IF($A17="","",IF($K17="",Assumptions!$B$9,$K17)),"")</f>
        <v/>
      </c>
      <c r="S17" s="27">
        <f>IFERROR(IF($A17="","",IF($L17="",Assumptions!$B$10,$L17)),"")</f>
        <v/>
      </c>
      <c r="T17" s="27">
        <f>IFERROR(IF($A17="","",IF($M17="",Assumptions!$B$11,$M17)),"")</f>
        <v/>
      </c>
      <c r="U17" s="28">
        <f>IFERROR(IF($A17="","",$C17*$D17),"")</f>
        <v/>
      </c>
      <c r="V17" s="28">
        <f>IFERROR(IF($A17="","",MAX(0,$U17-$E17)),"")</f>
        <v/>
      </c>
      <c r="W17" s="28">
        <f>IFERROR(IF($A17="","",ROUND($V17*$F17,0)),"")</f>
        <v/>
      </c>
      <c r="X17" s="48">
        <f>IFERROR(IF($A17="","",$W17*$G17),"")</f>
        <v/>
      </c>
      <c r="Y17" s="48">
        <f>IFERROR(IF($A17="","",$W17*$H17),"")</f>
        <v/>
      </c>
      <c r="Z17" s="48">
        <f>IFERROR(IF($A17="","",SUM($X17,$Y17,$I17)),"")</f>
        <v/>
      </c>
      <c r="AA17" s="48">
        <f>IFERROR(IF($A17="","",$W17*$Q17),"")</f>
        <v/>
      </c>
      <c r="AB17" s="48">
        <f>IFERROR(IF($A17="","",$X17*$R17),"")</f>
        <v/>
      </c>
      <c r="AC17" s="48">
        <f>IFERROR(IF($A17="","",$Y17*$S17),"")</f>
        <v/>
      </c>
      <c r="AD17" s="48">
        <f>IFERROR(IF($A17="","",$I17*$T17),"")</f>
        <v/>
      </c>
      <c r="AE17" s="48">
        <f>IFERROR(IF($A17="","",SUM($AA17:$AD17)),"")</f>
        <v/>
      </c>
      <c r="AF17" s="48">
        <f>IFERROR(IF($A17="","",$Z17-$AE17),"")</f>
        <v/>
      </c>
      <c r="AG17" s="29">
        <f>IFERROR(IF($A17="","",$AF17/$Z17),0)</f>
        <v/>
      </c>
      <c r="AH17" s="48">
        <f>IFERROR(IF($A17="","",SUM($N17:$O17)),"")</f>
        <v/>
      </c>
      <c r="AI17" s="48">
        <f>IFERROR(IF($A17="","",$AF17-$AH17),"")</f>
        <v/>
      </c>
      <c r="AJ17" s="48">
        <f>IFERROR(IF($A17="","",($G17*(1-$R17))+($H17*(1-$S17))-$Q17),"")</f>
        <v/>
      </c>
      <c r="AK17" s="48">
        <f>IFERROR(IF($A17="","",$I17*(1-$T17)),"")</f>
        <v/>
      </c>
      <c r="AL17" s="28">
        <f>IFERROR(IF($A17="","",MAX(0,($AH17-$AK17)/$AJ17)),0)</f>
        <v/>
      </c>
      <c r="AM17" s="27">
        <f>IFERROR(IF($A17="","",$AL17/$V17),0)</f>
        <v/>
      </c>
      <c r="AN17" s="48">
        <f>IFERROR(IF($A17="","",($AL17*($G17+$H17))+$I17),"")</f>
        <v/>
      </c>
      <c r="AO17" s="28">
        <f>IFERROR(IF($A17="","",MAX(0,($AH17+$P17-$AK17)/$AJ17)),0)</f>
        <v/>
      </c>
      <c r="AP17" s="27">
        <f>IFERROR(IF($A17="","",$AO17/$V17),0)</f>
        <v/>
      </c>
      <c r="AQ17" s="27">
        <f>IFERROR(IF($A17="","",$F17-$AM17),"")</f>
        <v/>
      </c>
      <c r="AR17" s="48">
        <f>IFERROR(IF($A17="","",$Z17-$AN17),"")</f>
        <v/>
      </c>
      <c r="AS17" s="27">
        <f>IFERROR(IF($A17="","",$AR17/$Z17),0)</f>
        <v/>
      </c>
      <c r="AT17" s="30">
        <f>IFERROR(IF($A17="","",IF($AI17&gt;0,"Above Break-Even",IF($AI17&lt;0,"Below Break-Even","At Break-Even"))),"")</f>
        <v/>
      </c>
      <c r="AU17" s="30">
        <f>IFERROR(IF($A17="","",IF(COUNTIF($A$2:$A$121,$A17)&gt;1,"Duplicate month",IF($E17&gt;$U17,"Out-of-order nights exceed capacity",IF($W17&gt;$V17,"Rooms sold exceed sellable nights",IF($AJ17&lt;=0,"No positive room contribution",IF($AM17&gt;1,"Break-even exceeds capacity",IF($AP17&gt;1,"Target profit exceeds capacity","OK"))))))),"")</f>
        <v/>
      </c>
    </row>
    <row r="18">
      <c r="A18" s="21" t="n"/>
      <c r="B18" s="22" t="n"/>
      <c r="C18" s="23" t="n"/>
      <c r="D18" s="23" t="n"/>
      <c r="E18" s="23" t="n"/>
      <c r="F18" s="24" t="n"/>
      <c r="G18" s="47" t="n"/>
      <c r="H18" s="47" t="n"/>
      <c r="I18" s="47" t="n"/>
      <c r="J18" s="47" t="n"/>
      <c r="K18" s="24" t="n"/>
      <c r="L18" s="24" t="n"/>
      <c r="M18" s="24" t="n"/>
      <c r="N18" s="47" t="n"/>
      <c r="O18" s="47" t="n"/>
      <c r="P18" s="47" t="n"/>
      <c r="Q18" s="48">
        <f>IFERROR(IF($A18="","",IF($J18="",Assumptions!$B$8,$J18)),"")</f>
        <v/>
      </c>
      <c r="R18" s="27">
        <f>IFERROR(IF($A18="","",IF($K18="",Assumptions!$B$9,$K18)),"")</f>
        <v/>
      </c>
      <c r="S18" s="27">
        <f>IFERROR(IF($A18="","",IF($L18="",Assumptions!$B$10,$L18)),"")</f>
        <v/>
      </c>
      <c r="T18" s="27">
        <f>IFERROR(IF($A18="","",IF($M18="",Assumptions!$B$11,$M18)),"")</f>
        <v/>
      </c>
      <c r="U18" s="28">
        <f>IFERROR(IF($A18="","",$C18*$D18),"")</f>
        <v/>
      </c>
      <c r="V18" s="28">
        <f>IFERROR(IF($A18="","",MAX(0,$U18-$E18)),"")</f>
        <v/>
      </c>
      <c r="W18" s="28">
        <f>IFERROR(IF($A18="","",ROUND($V18*$F18,0)),"")</f>
        <v/>
      </c>
      <c r="X18" s="48">
        <f>IFERROR(IF($A18="","",$W18*$G18),"")</f>
        <v/>
      </c>
      <c r="Y18" s="48">
        <f>IFERROR(IF($A18="","",$W18*$H18),"")</f>
        <v/>
      </c>
      <c r="Z18" s="48">
        <f>IFERROR(IF($A18="","",SUM($X18,$Y18,$I18)),"")</f>
        <v/>
      </c>
      <c r="AA18" s="48">
        <f>IFERROR(IF($A18="","",$W18*$Q18),"")</f>
        <v/>
      </c>
      <c r="AB18" s="48">
        <f>IFERROR(IF($A18="","",$X18*$R18),"")</f>
        <v/>
      </c>
      <c r="AC18" s="48">
        <f>IFERROR(IF($A18="","",$Y18*$S18),"")</f>
        <v/>
      </c>
      <c r="AD18" s="48">
        <f>IFERROR(IF($A18="","",$I18*$T18),"")</f>
        <v/>
      </c>
      <c r="AE18" s="48">
        <f>IFERROR(IF($A18="","",SUM($AA18:$AD18)),"")</f>
        <v/>
      </c>
      <c r="AF18" s="48">
        <f>IFERROR(IF($A18="","",$Z18-$AE18),"")</f>
        <v/>
      </c>
      <c r="AG18" s="29">
        <f>IFERROR(IF($A18="","",$AF18/$Z18),0)</f>
        <v/>
      </c>
      <c r="AH18" s="48">
        <f>IFERROR(IF($A18="","",SUM($N18:$O18)),"")</f>
        <v/>
      </c>
      <c r="AI18" s="48">
        <f>IFERROR(IF($A18="","",$AF18-$AH18),"")</f>
        <v/>
      </c>
      <c r="AJ18" s="48">
        <f>IFERROR(IF($A18="","",($G18*(1-$R18))+($H18*(1-$S18))-$Q18),"")</f>
        <v/>
      </c>
      <c r="AK18" s="48">
        <f>IFERROR(IF($A18="","",$I18*(1-$T18)),"")</f>
        <v/>
      </c>
      <c r="AL18" s="28">
        <f>IFERROR(IF($A18="","",MAX(0,($AH18-$AK18)/$AJ18)),0)</f>
        <v/>
      </c>
      <c r="AM18" s="27">
        <f>IFERROR(IF($A18="","",$AL18/$V18),0)</f>
        <v/>
      </c>
      <c r="AN18" s="48">
        <f>IFERROR(IF($A18="","",($AL18*($G18+$H18))+$I18),"")</f>
        <v/>
      </c>
      <c r="AO18" s="28">
        <f>IFERROR(IF($A18="","",MAX(0,($AH18+$P18-$AK18)/$AJ18)),0)</f>
        <v/>
      </c>
      <c r="AP18" s="27">
        <f>IFERROR(IF($A18="","",$AO18/$V18),0)</f>
        <v/>
      </c>
      <c r="AQ18" s="27">
        <f>IFERROR(IF($A18="","",$F18-$AM18),"")</f>
        <v/>
      </c>
      <c r="AR18" s="48">
        <f>IFERROR(IF($A18="","",$Z18-$AN18),"")</f>
        <v/>
      </c>
      <c r="AS18" s="27">
        <f>IFERROR(IF($A18="","",$AR18/$Z18),0)</f>
        <v/>
      </c>
      <c r="AT18" s="30">
        <f>IFERROR(IF($A18="","",IF($AI18&gt;0,"Above Break-Even",IF($AI18&lt;0,"Below Break-Even","At Break-Even"))),"")</f>
        <v/>
      </c>
      <c r="AU18" s="30">
        <f>IFERROR(IF($A18="","",IF(COUNTIF($A$2:$A$121,$A18)&gt;1,"Duplicate month",IF($E18&gt;$U18,"Out-of-order nights exceed capacity",IF($W18&gt;$V18,"Rooms sold exceed sellable nights",IF($AJ18&lt;=0,"No positive room contribution",IF($AM18&gt;1,"Break-even exceeds capacity",IF($AP18&gt;1,"Target profit exceeds capacity","OK"))))))),"")</f>
        <v/>
      </c>
    </row>
    <row r="19">
      <c r="A19" s="21" t="n"/>
      <c r="B19" s="22" t="n"/>
      <c r="C19" s="23" t="n"/>
      <c r="D19" s="23" t="n"/>
      <c r="E19" s="23" t="n"/>
      <c r="F19" s="24" t="n"/>
      <c r="G19" s="47" t="n"/>
      <c r="H19" s="47" t="n"/>
      <c r="I19" s="47" t="n"/>
      <c r="J19" s="47" t="n"/>
      <c r="K19" s="24" t="n"/>
      <c r="L19" s="24" t="n"/>
      <c r="M19" s="24" t="n"/>
      <c r="N19" s="47" t="n"/>
      <c r="O19" s="47" t="n"/>
      <c r="P19" s="47" t="n"/>
      <c r="Q19" s="48">
        <f>IFERROR(IF($A19="","",IF($J19="",Assumptions!$B$8,$J19)),"")</f>
        <v/>
      </c>
      <c r="R19" s="27">
        <f>IFERROR(IF($A19="","",IF($K19="",Assumptions!$B$9,$K19)),"")</f>
        <v/>
      </c>
      <c r="S19" s="27">
        <f>IFERROR(IF($A19="","",IF($L19="",Assumptions!$B$10,$L19)),"")</f>
        <v/>
      </c>
      <c r="T19" s="27">
        <f>IFERROR(IF($A19="","",IF($M19="",Assumptions!$B$11,$M19)),"")</f>
        <v/>
      </c>
      <c r="U19" s="28">
        <f>IFERROR(IF($A19="","",$C19*$D19),"")</f>
        <v/>
      </c>
      <c r="V19" s="28">
        <f>IFERROR(IF($A19="","",MAX(0,$U19-$E19)),"")</f>
        <v/>
      </c>
      <c r="W19" s="28">
        <f>IFERROR(IF($A19="","",ROUND($V19*$F19,0)),"")</f>
        <v/>
      </c>
      <c r="X19" s="48">
        <f>IFERROR(IF($A19="","",$W19*$G19),"")</f>
        <v/>
      </c>
      <c r="Y19" s="48">
        <f>IFERROR(IF($A19="","",$W19*$H19),"")</f>
        <v/>
      </c>
      <c r="Z19" s="48">
        <f>IFERROR(IF($A19="","",SUM($X19,$Y19,$I19)),"")</f>
        <v/>
      </c>
      <c r="AA19" s="48">
        <f>IFERROR(IF($A19="","",$W19*$Q19),"")</f>
        <v/>
      </c>
      <c r="AB19" s="48">
        <f>IFERROR(IF($A19="","",$X19*$R19),"")</f>
        <v/>
      </c>
      <c r="AC19" s="48">
        <f>IFERROR(IF($A19="","",$Y19*$S19),"")</f>
        <v/>
      </c>
      <c r="AD19" s="48">
        <f>IFERROR(IF($A19="","",$I19*$T19),"")</f>
        <v/>
      </c>
      <c r="AE19" s="48">
        <f>IFERROR(IF($A19="","",SUM($AA19:$AD19)),"")</f>
        <v/>
      </c>
      <c r="AF19" s="48">
        <f>IFERROR(IF($A19="","",$Z19-$AE19),"")</f>
        <v/>
      </c>
      <c r="AG19" s="29">
        <f>IFERROR(IF($A19="","",$AF19/$Z19),0)</f>
        <v/>
      </c>
      <c r="AH19" s="48">
        <f>IFERROR(IF($A19="","",SUM($N19:$O19)),"")</f>
        <v/>
      </c>
      <c r="AI19" s="48">
        <f>IFERROR(IF($A19="","",$AF19-$AH19),"")</f>
        <v/>
      </c>
      <c r="AJ19" s="48">
        <f>IFERROR(IF($A19="","",($G19*(1-$R19))+($H19*(1-$S19))-$Q19),"")</f>
        <v/>
      </c>
      <c r="AK19" s="48">
        <f>IFERROR(IF($A19="","",$I19*(1-$T19)),"")</f>
        <v/>
      </c>
      <c r="AL19" s="28">
        <f>IFERROR(IF($A19="","",MAX(0,($AH19-$AK19)/$AJ19)),0)</f>
        <v/>
      </c>
      <c r="AM19" s="27">
        <f>IFERROR(IF($A19="","",$AL19/$V19),0)</f>
        <v/>
      </c>
      <c r="AN19" s="48">
        <f>IFERROR(IF($A19="","",($AL19*($G19+$H19))+$I19),"")</f>
        <v/>
      </c>
      <c r="AO19" s="28">
        <f>IFERROR(IF($A19="","",MAX(0,($AH19+$P19-$AK19)/$AJ19)),0)</f>
        <v/>
      </c>
      <c r="AP19" s="27">
        <f>IFERROR(IF($A19="","",$AO19/$V19),0)</f>
        <v/>
      </c>
      <c r="AQ19" s="27">
        <f>IFERROR(IF($A19="","",$F19-$AM19),"")</f>
        <v/>
      </c>
      <c r="AR19" s="48">
        <f>IFERROR(IF($A19="","",$Z19-$AN19),"")</f>
        <v/>
      </c>
      <c r="AS19" s="27">
        <f>IFERROR(IF($A19="","",$AR19/$Z19),0)</f>
        <v/>
      </c>
      <c r="AT19" s="30">
        <f>IFERROR(IF($A19="","",IF($AI19&gt;0,"Above Break-Even",IF($AI19&lt;0,"Below Break-Even","At Break-Even"))),"")</f>
        <v/>
      </c>
      <c r="AU19" s="30">
        <f>IFERROR(IF($A19="","",IF(COUNTIF($A$2:$A$121,$A19)&gt;1,"Duplicate month",IF($E19&gt;$U19,"Out-of-order nights exceed capacity",IF($W19&gt;$V19,"Rooms sold exceed sellable nights",IF($AJ19&lt;=0,"No positive room contribution",IF($AM19&gt;1,"Break-even exceeds capacity",IF($AP19&gt;1,"Target profit exceeds capacity","OK"))))))),"")</f>
        <v/>
      </c>
    </row>
    <row r="20">
      <c r="A20" s="21" t="n"/>
      <c r="B20" s="22" t="n"/>
      <c r="C20" s="23" t="n"/>
      <c r="D20" s="23" t="n"/>
      <c r="E20" s="23" t="n"/>
      <c r="F20" s="24" t="n"/>
      <c r="G20" s="47" t="n"/>
      <c r="H20" s="47" t="n"/>
      <c r="I20" s="47" t="n"/>
      <c r="J20" s="47" t="n"/>
      <c r="K20" s="24" t="n"/>
      <c r="L20" s="24" t="n"/>
      <c r="M20" s="24" t="n"/>
      <c r="N20" s="47" t="n"/>
      <c r="O20" s="47" t="n"/>
      <c r="P20" s="47" t="n"/>
      <c r="Q20" s="48">
        <f>IFERROR(IF($A20="","",IF($J20="",Assumptions!$B$8,$J20)),"")</f>
        <v/>
      </c>
      <c r="R20" s="27">
        <f>IFERROR(IF($A20="","",IF($K20="",Assumptions!$B$9,$K20)),"")</f>
        <v/>
      </c>
      <c r="S20" s="27">
        <f>IFERROR(IF($A20="","",IF($L20="",Assumptions!$B$10,$L20)),"")</f>
        <v/>
      </c>
      <c r="T20" s="27">
        <f>IFERROR(IF($A20="","",IF($M20="",Assumptions!$B$11,$M20)),"")</f>
        <v/>
      </c>
      <c r="U20" s="28">
        <f>IFERROR(IF($A20="","",$C20*$D20),"")</f>
        <v/>
      </c>
      <c r="V20" s="28">
        <f>IFERROR(IF($A20="","",MAX(0,$U20-$E20)),"")</f>
        <v/>
      </c>
      <c r="W20" s="28">
        <f>IFERROR(IF($A20="","",ROUND($V20*$F20,0)),"")</f>
        <v/>
      </c>
      <c r="X20" s="48">
        <f>IFERROR(IF($A20="","",$W20*$G20),"")</f>
        <v/>
      </c>
      <c r="Y20" s="48">
        <f>IFERROR(IF($A20="","",$W20*$H20),"")</f>
        <v/>
      </c>
      <c r="Z20" s="48">
        <f>IFERROR(IF($A20="","",SUM($X20,$Y20,$I20)),"")</f>
        <v/>
      </c>
      <c r="AA20" s="48">
        <f>IFERROR(IF($A20="","",$W20*$Q20),"")</f>
        <v/>
      </c>
      <c r="AB20" s="48">
        <f>IFERROR(IF($A20="","",$X20*$R20),"")</f>
        <v/>
      </c>
      <c r="AC20" s="48">
        <f>IFERROR(IF($A20="","",$Y20*$S20),"")</f>
        <v/>
      </c>
      <c r="AD20" s="48">
        <f>IFERROR(IF($A20="","",$I20*$T20),"")</f>
        <v/>
      </c>
      <c r="AE20" s="48">
        <f>IFERROR(IF($A20="","",SUM($AA20:$AD20)),"")</f>
        <v/>
      </c>
      <c r="AF20" s="48">
        <f>IFERROR(IF($A20="","",$Z20-$AE20),"")</f>
        <v/>
      </c>
      <c r="AG20" s="29">
        <f>IFERROR(IF($A20="","",$AF20/$Z20),0)</f>
        <v/>
      </c>
      <c r="AH20" s="48">
        <f>IFERROR(IF($A20="","",SUM($N20:$O20)),"")</f>
        <v/>
      </c>
      <c r="AI20" s="48">
        <f>IFERROR(IF($A20="","",$AF20-$AH20),"")</f>
        <v/>
      </c>
      <c r="AJ20" s="48">
        <f>IFERROR(IF($A20="","",($G20*(1-$R20))+($H20*(1-$S20))-$Q20),"")</f>
        <v/>
      </c>
      <c r="AK20" s="48">
        <f>IFERROR(IF($A20="","",$I20*(1-$T20)),"")</f>
        <v/>
      </c>
      <c r="AL20" s="28">
        <f>IFERROR(IF($A20="","",MAX(0,($AH20-$AK20)/$AJ20)),0)</f>
        <v/>
      </c>
      <c r="AM20" s="27">
        <f>IFERROR(IF($A20="","",$AL20/$V20),0)</f>
        <v/>
      </c>
      <c r="AN20" s="48">
        <f>IFERROR(IF($A20="","",($AL20*($G20+$H20))+$I20),"")</f>
        <v/>
      </c>
      <c r="AO20" s="28">
        <f>IFERROR(IF($A20="","",MAX(0,($AH20+$P20-$AK20)/$AJ20)),0)</f>
        <v/>
      </c>
      <c r="AP20" s="27">
        <f>IFERROR(IF($A20="","",$AO20/$V20),0)</f>
        <v/>
      </c>
      <c r="AQ20" s="27">
        <f>IFERROR(IF($A20="","",$F20-$AM20),"")</f>
        <v/>
      </c>
      <c r="AR20" s="48">
        <f>IFERROR(IF($A20="","",$Z20-$AN20),"")</f>
        <v/>
      </c>
      <c r="AS20" s="27">
        <f>IFERROR(IF($A20="","",$AR20/$Z20),0)</f>
        <v/>
      </c>
      <c r="AT20" s="30">
        <f>IFERROR(IF($A20="","",IF($AI20&gt;0,"Above Break-Even",IF($AI20&lt;0,"Below Break-Even","At Break-Even"))),"")</f>
        <v/>
      </c>
      <c r="AU20" s="30">
        <f>IFERROR(IF($A20="","",IF(COUNTIF($A$2:$A$121,$A20)&gt;1,"Duplicate month",IF($E20&gt;$U20,"Out-of-order nights exceed capacity",IF($W20&gt;$V20,"Rooms sold exceed sellable nights",IF($AJ20&lt;=0,"No positive room contribution",IF($AM20&gt;1,"Break-even exceeds capacity",IF($AP20&gt;1,"Target profit exceeds capacity","OK"))))))),"")</f>
        <v/>
      </c>
    </row>
    <row r="21">
      <c r="A21" s="21" t="n"/>
      <c r="B21" s="22" t="n"/>
      <c r="C21" s="23" t="n"/>
      <c r="D21" s="23" t="n"/>
      <c r="E21" s="23" t="n"/>
      <c r="F21" s="24" t="n"/>
      <c r="G21" s="47" t="n"/>
      <c r="H21" s="47" t="n"/>
      <c r="I21" s="47" t="n"/>
      <c r="J21" s="47" t="n"/>
      <c r="K21" s="24" t="n"/>
      <c r="L21" s="24" t="n"/>
      <c r="M21" s="24" t="n"/>
      <c r="N21" s="47" t="n"/>
      <c r="O21" s="47" t="n"/>
      <c r="P21" s="47" t="n"/>
      <c r="Q21" s="48">
        <f>IFERROR(IF($A21="","",IF($J21="",Assumptions!$B$8,$J21)),"")</f>
        <v/>
      </c>
      <c r="R21" s="27">
        <f>IFERROR(IF($A21="","",IF($K21="",Assumptions!$B$9,$K21)),"")</f>
        <v/>
      </c>
      <c r="S21" s="27">
        <f>IFERROR(IF($A21="","",IF($L21="",Assumptions!$B$10,$L21)),"")</f>
        <v/>
      </c>
      <c r="T21" s="27">
        <f>IFERROR(IF($A21="","",IF($M21="",Assumptions!$B$11,$M21)),"")</f>
        <v/>
      </c>
      <c r="U21" s="28">
        <f>IFERROR(IF($A21="","",$C21*$D21),"")</f>
        <v/>
      </c>
      <c r="V21" s="28">
        <f>IFERROR(IF($A21="","",MAX(0,$U21-$E21)),"")</f>
        <v/>
      </c>
      <c r="W21" s="28">
        <f>IFERROR(IF($A21="","",ROUND($V21*$F21,0)),"")</f>
        <v/>
      </c>
      <c r="X21" s="48">
        <f>IFERROR(IF($A21="","",$W21*$G21),"")</f>
        <v/>
      </c>
      <c r="Y21" s="48">
        <f>IFERROR(IF($A21="","",$W21*$H21),"")</f>
        <v/>
      </c>
      <c r="Z21" s="48">
        <f>IFERROR(IF($A21="","",SUM($X21,$Y21,$I21)),"")</f>
        <v/>
      </c>
      <c r="AA21" s="48">
        <f>IFERROR(IF($A21="","",$W21*$Q21),"")</f>
        <v/>
      </c>
      <c r="AB21" s="48">
        <f>IFERROR(IF($A21="","",$X21*$R21),"")</f>
        <v/>
      </c>
      <c r="AC21" s="48">
        <f>IFERROR(IF($A21="","",$Y21*$S21),"")</f>
        <v/>
      </c>
      <c r="AD21" s="48">
        <f>IFERROR(IF($A21="","",$I21*$T21),"")</f>
        <v/>
      </c>
      <c r="AE21" s="48">
        <f>IFERROR(IF($A21="","",SUM($AA21:$AD21)),"")</f>
        <v/>
      </c>
      <c r="AF21" s="48">
        <f>IFERROR(IF($A21="","",$Z21-$AE21),"")</f>
        <v/>
      </c>
      <c r="AG21" s="29">
        <f>IFERROR(IF($A21="","",$AF21/$Z21),0)</f>
        <v/>
      </c>
      <c r="AH21" s="48">
        <f>IFERROR(IF($A21="","",SUM($N21:$O21)),"")</f>
        <v/>
      </c>
      <c r="AI21" s="48">
        <f>IFERROR(IF($A21="","",$AF21-$AH21),"")</f>
        <v/>
      </c>
      <c r="AJ21" s="48">
        <f>IFERROR(IF($A21="","",($G21*(1-$R21))+($H21*(1-$S21))-$Q21),"")</f>
        <v/>
      </c>
      <c r="AK21" s="48">
        <f>IFERROR(IF($A21="","",$I21*(1-$T21)),"")</f>
        <v/>
      </c>
      <c r="AL21" s="28">
        <f>IFERROR(IF($A21="","",MAX(0,($AH21-$AK21)/$AJ21)),0)</f>
        <v/>
      </c>
      <c r="AM21" s="27">
        <f>IFERROR(IF($A21="","",$AL21/$V21),0)</f>
        <v/>
      </c>
      <c r="AN21" s="48">
        <f>IFERROR(IF($A21="","",($AL21*($G21+$H21))+$I21),"")</f>
        <v/>
      </c>
      <c r="AO21" s="28">
        <f>IFERROR(IF($A21="","",MAX(0,($AH21+$P21-$AK21)/$AJ21)),0)</f>
        <v/>
      </c>
      <c r="AP21" s="27">
        <f>IFERROR(IF($A21="","",$AO21/$V21),0)</f>
        <v/>
      </c>
      <c r="AQ21" s="27">
        <f>IFERROR(IF($A21="","",$F21-$AM21),"")</f>
        <v/>
      </c>
      <c r="AR21" s="48">
        <f>IFERROR(IF($A21="","",$Z21-$AN21),"")</f>
        <v/>
      </c>
      <c r="AS21" s="27">
        <f>IFERROR(IF($A21="","",$AR21/$Z21),0)</f>
        <v/>
      </c>
      <c r="AT21" s="30">
        <f>IFERROR(IF($A21="","",IF($AI21&gt;0,"Above Break-Even",IF($AI21&lt;0,"Below Break-Even","At Break-Even"))),"")</f>
        <v/>
      </c>
      <c r="AU21" s="30">
        <f>IFERROR(IF($A21="","",IF(COUNTIF($A$2:$A$121,$A21)&gt;1,"Duplicate month",IF($E21&gt;$U21,"Out-of-order nights exceed capacity",IF($W21&gt;$V21,"Rooms sold exceed sellable nights",IF($AJ21&lt;=0,"No positive room contribution",IF($AM21&gt;1,"Break-even exceeds capacity",IF($AP21&gt;1,"Target profit exceeds capacity","OK"))))))),"")</f>
        <v/>
      </c>
    </row>
    <row r="22">
      <c r="A22" s="21" t="n"/>
      <c r="B22" s="22" t="n"/>
      <c r="C22" s="23" t="n"/>
      <c r="D22" s="23" t="n"/>
      <c r="E22" s="23" t="n"/>
      <c r="F22" s="24" t="n"/>
      <c r="G22" s="47" t="n"/>
      <c r="H22" s="47" t="n"/>
      <c r="I22" s="47" t="n"/>
      <c r="J22" s="47" t="n"/>
      <c r="K22" s="24" t="n"/>
      <c r="L22" s="24" t="n"/>
      <c r="M22" s="24" t="n"/>
      <c r="N22" s="47" t="n"/>
      <c r="O22" s="47" t="n"/>
      <c r="P22" s="47" t="n"/>
      <c r="Q22" s="48">
        <f>IFERROR(IF($A22="","",IF($J22="",Assumptions!$B$8,$J22)),"")</f>
        <v/>
      </c>
      <c r="R22" s="27">
        <f>IFERROR(IF($A22="","",IF($K22="",Assumptions!$B$9,$K22)),"")</f>
        <v/>
      </c>
      <c r="S22" s="27">
        <f>IFERROR(IF($A22="","",IF($L22="",Assumptions!$B$10,$L22)),"")</f>
        <v/>
      </c>
      <c r="T22" s="27">
        <f>IFERROR(IF($A22="","",IF($M22="",Assumptions!$B$11,$M22)),"")</f>
        <v/>
      </c>
      <c r="U22" s="28">
        <f>IFERROR(IF($A22="","",$C22*$D22),"")</f>
        <v/>
      </c>
      <c r="V22" s="28">
        <f>IFERROR(IF($A22="","",MAX(0,$U22-$E22)),"")</f>
        <v/>
      </c>
      <c r="W22" s="28">
        <f>IFERROR(IF($A22="","",ROUND($V22*$F22,0)),"")</f>
        <v/>
      </c>
      <c r="X22" s="48">
        <f>IFERROR(IF($A22="","",$W22*$G22),"")</f>
        <v/>
      </c>
      <c r="Y22" s="48">
        <f>IFERROR(IF($A22="","",$W22*$H22),"")</f>
        <v/>
      </c>
      <c r="Z22" s="48">
        <f>IFERROR(IF($A22="","",SUM($X22,$Y22,$I22)),"")</f>
        <v/>
      </c>
      <c r="AA22" s="48">
        <f>IFERROR(IF($A22="","",$W22*$Q22),"")</f>
        <v/>
      </c>
      <c r="AB22" s="48">
        <f>IFERROR(IF($A22="","",$X22*$R22),"")</f>
        <v/>
      </c>
      <c r="AC22" s="48">
        <f>IFERROR(IF($A22="","",$Y22*$S22),"")</f>
        <v/>
      </c>
      <c r="AD22" s="48">
        <f>IFERROR(IF($A22="","",$I22*$T22),"")</f>
        <v/>
      </c>
      <c r="AE22" s="48">
        <f>IFERROR(IF($A22="","",SUM($AA22:$AD22)),"")</f>
        <v/>
      </c>
      <c r="AF22" s="48">
        <f>IFERROR(IF($A22="","",$Z22-$AE22),"")</f>
        <v/>
      </c>
      <c r="AG22" s="29">
        <f>IFERROR(IF($A22="","",$AF22/$Z22),0)</f>
        <v/>
      </c>
      <c r="AH22" s="48">
        <f>IFERROR(IF($A22="","",SUM($N22:$O22)),"")</f>
        <v/>
      </c>
      <c r="AI22" s="48">
        <f>IFERROR(IF($A22="","",$AF22-$AH22),"")</f>
        <v/>
      </c>
      <c r="AJ22" s="48">
        <f>IFERROR(IF($A22="","",($G22*(1-$R22))+($H22*(1-$S22))-$Q22),"")</f>
        <v/>
      </c>
      <c r="AK22" s="48">
        <f>IFERROR(IF($A22="","",$I22*(1-$T22)),"")</f>
        <v/>
      </c>
      <c r="AL22" s="28">
        <f>IFERROR(IF($A22="","",MAX(0,($AH22-$AK22)/$AJ22)),0)</f>
        <v/>
      </c>
      <c r="AM22" s="27">
        <f>IFERROR(IF($A22="","",$AL22/$V22),0)</f>
        <v/>
      </c>
      <c r="AN22" s="48">
        <f>IFERROR(IF($A22="","",($AL22*($G22+$H22))+$I22),"")</f>
        <v/>
      </c>
      <c r="AO22" s="28">
        <f>IFERROR(IF($A22="","",MAX(0,($AH22+$P22-$AK22)/$AJ22)),0)</f>
        <v/>
      </c>
      <c r="AP22" s="27">
        <f>IFERROR(IF($A22="","",$AO22/$V22),0)</f>
        <v/>
      </c>
      <c r="AQ22" s="27">
        <f>IFERROR(IF($A22="","",$F22-$AM22),"")</f>
        <v/>
      </c>
      <c r="AR22" s="48">
        <f>IFERROR(IF($A22="","",$Z22-$AN22),"")</f>
        <v/>
      </c>
      <c r="AS22" s="27">
        <f>IFERROR(IF($A22="","",$AR22/$Z22),0)</f>
        <v/>
      </c>
      <c r="AT22" s="30">
        <f>IFERROR(IF($A22="","",IF($AI22&gt;0,"Above Break-Even",IF($AI22&lt;0,"Below Break-Even","At Break-Even"))),"")</f>
        <v/>
      </c>
      <c r="AU22" s="30">
        <f>IFERROR(IF($A22="","",IF(COUNTIF($A$2:$A$121,$A22)&gt;1,"Duplicate month",IF($E22&gt;$U22,"Out-of-order nights exceed capacity",IF($W22&gt;$V22,"Rooms sold exceed sellable nights",IF($AJ22&lt;=0,"No positive room contribution",IF($AM22&gt;1,"Break-even exceeds capacity",IF($AP22&gt;1,"Target profit exceeds capacity","OK"))))))),"")</f>
        <v/>
      </c>
    </row>
    <row r="23">
      <c r="A23" s="21" t="n"/>
      <c r="B23" s="22" t="n"/>
      <c r="C23" s="23" t="n"/>
      <c r="D23" s="23" t="n"/>
      <c r="E23" s="23" t="n"/>
      <c r="F23" s="24" t="n"/>
      <c r="G23" s="47" t="n"/>
      <c r="H23" s="47" t="n"/>
      <c r="I23" s="47" t="n"/>
      <c r="J23" s="47" t="n"/>
      <c r="K23" s="24" t="n"/>
      <c r="L23" s="24" t="n"/>
      <c r="M23" s="24" t="n"/>
      <c r="N23" s="47" t="n"/>
      <c r="O23" s="47" t="n"/>
      <c r="P23" s="47" t="n"/>
      <c r="Q23" s="48">
        <f>IFERROR(IF($A23="","",IF($J23="",Assumptions!$B$8,$J23)),"")</f>
        <v/>
      </c>
      <c r="R23" s="27">
        <f>IFERROR(IF($A23="","",IF($K23="",Assumptions!$B$9,$K23)),"")</f>
        <v/>
      </c>
      <c r="S23" s="27">
        <f>IFERROR(IF($A23="","",IF($L23="",Assumptions!$B$10,$L23)),"")</f>
        <v/>
      </c>
      <c r="T23" s="27">
        <f>IFERROR(IF($A23="","",IF($M23="",Assumptions!$B$11,$M23)),"")</f>
        <v/>
      </c>
      <c r="U23" s="28">
        <f>IFERROR(IF($A23="","",$C23*$D23),"")</f>
        <v/>
      </c>
      <c r="V23" s="28">
        <f>IFERROR(IF($A23="","",MAX(0,$U23-$E23)),"")</f>
        <v/>
      </c>
      <c r="W23" s="28">
        <f>IFERROR(IF($A23="","",ROUND($V23*$F23,0)),"")</f>
        <v/>
      </c>
      <c r="X23" s="48">
        <f>IFERROR(IF($A23="","",$W23*$G23),"")</f>
        <v/>
      </c>
      <c r="Y23" s="48">
        <f>IFERROR(IF($A23="","",$W23*$H23),"")</f>
        <v/>
      </c>
      <c r="Z23" s="48">
        <f>IFERROR(IF($A23="","",SUM($X23,$Y23,$I23)),"")</f>
        <v/>
      </c>
      <c r="AA23" s="48">
        <f>IFERROR(IF($A23="","",$W23*$Q23),"")</f>
        <v/>
      </c>
      <c r="AB23" s="48">
        <f>IFERROR(IF($A23="","",$X23*$R23),"")</f>
        <v/>
      </c>
      <c r="AC23" s="48">
        <f>IFERROR(IF($A23="","",$Y23*$S23),"")</f>
        <v/>
      </c>
      <c r="AD23" s="48">
        <f>IFERROR(IF($A23="","",$I23*$T23),"")</f>
        <v/>
      </c>
      <c r="AE23" s="48">
        <f>IFERROR(IF($A23="","",SUM($AA23:$AD23)),"")</f>
        <v/>
      </c>
      <c r="AF23" s="48">
        <f>IFERROR(IF($A23="","",$Z23-$AE23),"")</f>
        <v/>
      </c>
      <c r="AG23" s="29">
        <f>IFERROR(IF($A23="","",$AF23/$Z23),0)</f>
        <v/>
      </c>
      <c r="AH23" s="48">
        <f>IFERROR(IF($A23="","",SUM($N23:$O23)),"")</f>
        <v/>
      </c>
      <c r="AI23" s="48">
        <f>IFERROR(IF($A23="","",$AF23-$AH23),"")</f>
        <v/>
      </c>
      <c r="AJ23" s="48">
        <f>IFERROR(IF($A23="","",($G23*(1-$R23))+($H23*(1-$S23))-$Q23),"")</f>
        <v/>
      </c>
      <c r="AK23" s="48">
        <f>IFERROR(IF($A23="","",$I23*(1-$T23)),"")</f>
        <v/>
      </c>
      <c r="AL23" s="28">
        <f>IFERROR(IF($A23="","",MAX(0,($AH23-$AK23)/$AJ23)),0)</f>
        <v/>
      </c>
      <c r="AM23" s="27">
        <f>IFERROR(IF($A23="","",$AL23/$V23),0)</f>
        <v/>
      </c>
      <c r="AN23" s="48">
        <f>IFERROR(IF($A23="","",($AL23*($G23+$H23))+$I23),"")</f>
        <v/>
      </c>
      <c r="AO23" s="28">
        <f>IFERROR(IF($A23="","",MAX(0,($AH23+$P23-$AK23)/$AJ23)),0)</f>
        <v/>
      </c>
      <c r="AP23" s="27">
        <f>IFERROR(IF($A23="","",$AO23/$V23),0)</f>
        <v/>
      </c>
      <c r="AQ23" s="27">
        <f>IFERROR(IF($A23="","",$F23-$AM23),"")</f>
        <v/>
      </c>
      <c r="AR23" s="48">
        <f>IFERROR(IF($A23="","",$Z23-$AN23),"")</f>
        <v/>
      </c>
      <c r="AS23" s="27">
        <f>IFERROR(IF($A23="","",$AR23/$Z23),0)</f>
        <v/>
      </c>
      <c r="AT23" s="30">
        <f>IFERROR(IF($A23="","",IF($AI23&gt;0,"Above Break-Even",IF($AI23&lt;0,"Below Break-Even","At Break-Even"))),"")</f>
        <v/>
      </c>
      <c r="AU23" s="30">
        <f>IFERROR(IF($A23="","",IF(COUNTIF($A$2:$A$121,$A23)&gt;1,"Duplicate month",IF($E23&gt;$U23,"Out-of-order nights exceed capacity",IF($W23&gt;$V23,"Rooms sold exceed sellable nights",IF($AJ23&lt;=0,"No positive room contribution",IF($AM23&gt;1,"Break-even exceeds capacity",IF($AP23&gt;1,"Target profit exceeds capacity","OK"))))))),"")</f>
        <v/>
      </c>
    </row>
    <row r="24">
      <c r="A24" s="21" t="n"/>
      <c r="B24" s="22" t="n"/>
      <c r="C24" s="23" t="n"/>
      <c r="D24" s="23" t="n"/>
      <c r="E24" s="23" t="n"/>
      <c r="F24" s="24" t="n"/>
      <c r="G24" s="47" t="n"/>
      <c r="H24" s="47" t="n"/>
      <c r="I24" s="47" t="n"/>
      <c r="J24" s="47" t="n"/>
      <c r="K24" s="24" t="n"/>
      <c r="L24" s="24" t="n"/>
      <c r="M24" s="24" t="n"/>
      <c r="N24" s="47" t="n"/>
      <c r="O24" s="47" t="n"/>
      <c r="P24" s="47" t="n"/>
      <c r="Q24" s="48">
        <f>IFERROR(IF($A24="","",IF($J24="",Assumptions!$B$8,$J24)),"")</f>
        <v/>
      </c>
      <c r="R24" s="27">
        <f>IFERROR(IF($A24="","",IF($K24="",Assumptions!$B$9,$K24)),"")</f>
        <v/>
      </c>
      <c r="S24" s="27">
        <f>IFERROR(IF($A24="","",IF($L24="",Assumptions!$B$10,$L24)),"")</f>
        <v/>
      </c>
      <c r="T24" s="27">
        <f>IFERROR(IF($A24="","",IF($M24="",Assumptions!$B$11,$M24)),"")</f>
        <v/>
      </c>
      <c r="U24" s="28">
        <f>IFERROR(IF($A24="","",$C24*$D24),"")</f>
        <v/>
      </c>
      <c r="V24" s="28">
        <f>IFERROR(IF($A24="","",MAX(0,$U24-$E24)),"")</f>
        <v/>
      </c>
      <c r="W24" s="28">
        <f>IFERROR(IF($A24="","",ROUND($V24*$F24,0)),"")</f>
        <v/>
      </c>
      <c r="X24" s="48">
        <f>IFERROR(IF($A24="","",$W24*$G24),"")</f>
        <v/>
      </c>
      <c r="Y24" s="48">
        <f>IFERROR(IF($A24="","",$W24*$H24),"")</f>
        <v/>
      </c>
      <c r="Z24" s="48">
        <f>IFERROR(IF($A24="","",SUM($X24,$Y24,$I24)),"")</f>
        <v/>
      </c>
      <c r="AA24" s="48">
        <f>IFERROR(IF($A24="","",$W24*$Q24),"")</f>
        <v/>
      </c>
      <c r="AB24" s="48">
        <f>IFERROR(IF($A24="","",$X24*$R24),"")</f>
        <v/>
      </c>
      <c r="AC24" s="48">
        <f>IFERROR(IF($A24="","",$Y24*$S24),"")</f>
        <v/>
      </c>
      <c r="AD24" s="48">
        <f>IFERROR(IF($A24="","",$I24*$T24),"")</f>
        <v/>
      </c>
      <c r="AE24" s="48">
        <f>IFERROR(IF($A24="","",SUM($AA24:$AD24)),"")</f>
        <v/>
      </c>
      <c r="AF24" s="48">
        <f>IFERROR(IF($A24="","",$Z24-$AE24),"")</f>
        <v/>
      </c>
      <c r="AG24" s="29">
        <f>IFERROR(IF($A24="","",$AF24/$Z24),0)</f>
        <v/>
      </c>
      <c r="AH24" s="48">
        <f>IFERROR(IF($A24="","",SUM($N24:$O24)),"")</f>
        <v/>
      </c>
      <c r="AI24" s="48">
        <f>IFERROR(IF($A24="","",$AF24-$AH24),"")</f>
        <v/>
      </c>
      <c r="AJ24" s="48">
        <f>IFERROR(IF($A24="","",($G24*(1-$R24))+($H24*(1-$S24))-$Q24),"")</f>
        <v/>
      </c>
      <c r="AK24" s="48">
        <f>IFERROR(IF($A24="","",$I24*(1-$T24)),"")</f>
        <v/>
      </c>
      <c r="AL24" s="28">
        <f>IFERROR(IF($A24="","",MAX(0,($AH24-$AK24)/$AJ24)),0)</f>
        <v/>
      </c>
      <c r="AM24" s="27">
        <f>IFERROR(IF($A24="","",$AL24/$V24),0)</f>
        <v/>
      </c>
      <c r="AN24" s="48">
        <f>IFERROR(IF($A24="","",($AL24*($G24+$H24))+$I24),"")</f>
        <v/>
      </c>
      <c r="AO24" s="28">
        <f>IFERROR(IF($A24="","",MAX(0,($AH24+$P24-$AK24)/$AJ24)),0)</f>
        <v/>
      </c>
      <c r="AP24" s="27">
        <f>IFERROR(IF($A24="","",$AO24/$V24),0)</f>
        <v/>
      </c>
      <c r="AQ24" s="27">
        <f>IFERROR(IF($A24="","",$F24-$AM24),"")</f>
        <v/>
      </c>
      <c r="AR24" s="48">
        <f>IFERROR(IF($A24="","",$Z24-$AN24),"")</f>
        <v/>
      </c>
      <c r="AS24" s="27">
        <f>IFERROR(IF($A24="","",$AR24/$Z24),0)</f>
        <v/>
      </c>
      <c r="AT24" s="30">
        <f>IFERROR(IF($A24="","",IF($AI24&gt;0,"Above Break-Even",IF($AI24&lt;0,"Below Break-Even","At Break-Even"))),"")</f>
        <v/>
      </c>
      <c r="AU24" s="30">
        <f>IFERROR(IF($A24="","",IF(COUNTIF($A$2:$A$121,$A24)&gt;1,"Duplicate month",IF($E24&gt;$U24,"Out-of-order nights exceed capacity",IF($W24&gt;$V24,"Rooms sold exceed sellable nights",IF($AJ24&lt;=0,"No positive room contribution",IF($AM24&gt;1,"Break-even exceeds capacity",IF($AP24&gt;1,"Target profit exceeds capacity","OK"))))))),"")</f>
        <v/>
      </c>
    </row>
    <row r="25">
      <c r="A25" s="21" t="n"/>
      <c r="B25" s="22" t="n"/>
      <c r="C25" s="23" t="n"/>
      <c r="D25" s="23" t="n"/>
      <c r="E25" s="23" t="n"/>
      <c r="F25" s="24" t="n"/>
      <c r="G25" s="47" t="n"/>
      <c r="H25" s="47" t="n"/>
      <c r="I25" s="47" t="n"/>
      <c r="J25" s="47" t="n"/>
      <c r="K25" s="24" t="n"/>
      <c r="L25" s="24" t="n"/>
      <c r="M25" s="24" t="n"/>
      <c r="N25" s="47" t="n"/>
      <c r="O25" s="47" t="n"/>
      <c r="P25" s="47" t="n"/>
      <c r="Q25" s="48">
        <f>IFERROR(IF($A25="","",IF($J25="",Assumptions!$B$8,$J25)),"")</f>
        <v/>
      </c>
      <c r="R25" s="27">
        <f>IFERROR(IF($A25="","",IF($K25="",Assumptions!$B$9,$K25)),"")</f>
        <v/>
      </c>
      <c r="S25" s="27">
        <f>IFERROR(IF($A25="","",IF($L25="",Assumptions!$B$10,$L25)),"")</f>
        <v/>
      </c>
      <c r="T25" s="27">
        <f>IFERROR(IF($A25="","",IF($M25="",Assumptions!$B$11,$M25)),"")</f>
        <v/>
      </c>
      <c r="U25" s="28">
        <f>IFERROR(IF($A25="","",$C25*$D25),"")</f>
        <v/>
      </c>
      <c r="V25" s="28">
        <f>IFERROR(IF($A25="","",MAX(0,$U25-$E25)),"")</f>
        <v/>
      </c>
      <c r="W25" s="28">
        <f>IFERROR(IF($A25="","",ROUND($V25*$F25,0)),"")</f>
        <v/>
      </c>
      <c r="X25" s="48">
        <f>IFERROR(IF($A25="","",$W25*$G25),"")</f>
        <v/>
      </c>
      <c r="Y25" s="48">
        <f>IFERROR(IF($A25="","",$W25*$H25),"")</f>
        <v/>
      </c>
      <c r="Z25" s="48">
        <f>IFERROR(IF($A25="","",SUM($X25,$Y25,$I25)),"")</f>
        <v/>
      </c>
      <c r="AA25" s="48">
        <f>IFERROR(IF($A25="","",$W25*$Q25),"")</f>
        <v/>
      </c>
      <c r="AB25" s="48">
        <f>IFERROR(IF($A25="","",$X25*$R25),"")</f>
        <v/>
      </c>
      <c r="AC25" s="48">
        <f>IFERROR(IF($A25="","",$Y25*$S25),"")</f>
        <v/>
      </c>
      <c r="AD25" s="48">
        <f>IFERROR(IF($A25="","",$I25*$T25),"")</f>
        <v/>
      </c>
      <c r="AE25" s="48">
        <f>IFERROR(IF($A25="","",SUM($AA25:$AD25)),"")</f>
        <v/>
      </c>
      <c r="AF25" s="48">
        <f>IFERROR(IF($A25="","",$Z25-$AE25),"")</f>
        <v/>
      </c>
      <c r="AG25" s="29">
        <f>IFERROR(IF($A25="","",$AF25/$Z25),0)</f>
        <v/>
      </c>
      <c r="AH25" s="48">
        <f>IFERROR(IF($A25="","",SUM($N25:$O25)),"")</f>
        <v/>
      </c>
      <c r="AI25" s="48">
        <f>IFERROR(IF($A25="","",$AF25-$AH25),"")</f>
        <v/>
      </c>
      <c r="AJ25" s="48">
        <f>IFERROR(IF($A25="","",($G25*(1-$R25))+($H25*(1-$S25))-$Q25),"")</f>
        <v/>
      </c>
      <c r="AK25" s="48">
        <f>IFERROR(IF($A25="","",$I25*(1-$T25)),"")</f>
        <v/>
      </c>
      <c r="AL25" s="28">
        <f>IFERROR(IF($A25="","",MAX(0,($AH25-$AK25)/$AJ25)),0)</f>
        <v/>
      </c>
      <c r="AM25" s="27">
        <f>IFERROR(IF($A25="","",$AL25/$V25),0)</f>
        <v/>
      </c>
      <c r="AN25" s="48">
        <f>IFERROR(IF($A25="","",($AL25*($G25+$H25))+$I25),"")</f>
        <v/>
      </c>
      <c r="AO25" s="28">
        <f>IFERROR(IF($A25="","",MAX(0,($AH25+$P25-$AK25)/$AJ25)),0)</f>
        <v/>
      </c>
      <c r="AP25" s="27">
        <f>IFERROR(IF($A25="","",$AO25/$V25),0)</f>
        <v/>
      </c>
      <c r="AQ25" s="27">
        <f>IFERROR(IF($A25="","",$F25-$AM25),"")</f>
        <v/>
      </c>
      <c r="AR25" s="48">
        <f>IFERROR(IF($A25="","",$Z25-$AN25),"")</f>
        <v/>
      </c>
      <c r="AS25" s="27">
        <f>IFERROR(IF($A25="","",$AR25/$Z25),0)</f>
        <v/>
      </c>
      <c r="AT25" s="30">
        <f>IFERROR(IF($A25="","",IF($AI25&gt;0,"Above Break-Even",IF($AI25&lt;0,"Below Break-Even","At Break-Even"))),"")</f>
        <v/>
      </c>
      <c r="AU25" s="30">
        <f>IFERROR(IF($A25="","",IF(COUNTIF($A$2:$A$121,$A25)&gt;1,"Duplicate month",IF($E25&gt;$U25,"Out-of-order nights exceed capacity",IF($W25&gt;$V25,"Rooms sold exceed sellable nights",IF($AJ25&lt;=0,"No positive room contribution",IF($AM25&gt;1,"Break-even exceeds capacity",IF($AP25&gt;1,"Target profit exceeds capacity","OK"))))))),"")</f>
        <v/>
      </c>
    </row>
    <row r="26">
      <c r="A26" s="21" t="n"/>
      <c r="B26" s="22" t="n"/>
      <c r="C26" s="23" t="n"/>
      <c r="D26" s="23" t="n"/>
      <c r="E26" s="23" t="n"/>
      <c r="F26" s="24" t="n"/>
      <c r="G26" s="47" t="n"/>
      <c r="H26" s="47" t="n"/>
      <c r="I26" s="47" t="n"/>
      <c r="J26" s="47" t="n"/>
      <c r="K26" s="24" t="n"/>
      <c r="L26" s="24" t="n"/>
      <c r="M26" s="24" t="n"/>
      <c r="N26" s="47" t="n"/>
      <c r="O26" s="47" t="n"/>
      <c r="P26" s="47" t="n"/>
      <c r="Q26" s="48">
        <f>IFERROR(IF($A26="","",IF($J26="",Assumptions!$B$8,$J26)),"")</f>
        <v/>
      </c>
      <c r="R26" s="27">
        <f>IFERROR(IF($A26="","",IF($K26="",Assumptions!$B$9,$K26)),"")</f>
        <v/>
      </c>
      <c r="S26" s="27">
        <f>IFERROR(IF($A26="","",IF($L26="",Assumptions!$B$10,$L26)),"")</f>
        <v/>
      </c>
      <c r="T26" s="27">
        <f>IFERROR(IF($A26="","",IF($M26="",Assumptions!$B$11,$M26)),"")</f>
        <v/>
      </c>
      <c r="U26" s="28">
        <f>IFERROR(IF($A26="","",$C26*$D26),"")</f>
        <v/>
      </c>
      <c r="V26" s="28">
        <f>IFERROR(IF($A26="","",MAX(0,$U26-$E26)),"")</f>
        <v/>
      </c>
      <c r="W26" s="28">
        <f>IFERROR(IF($A26="","",ROUND($V26*$F26,0)),"")</f>
        <v/>
      </c>
      <c r="X26" s="48">
        <f>IFERROR(IF($A26="","",$W26*$G26),"")</f>
        <v/>
      </c>
      <c r="Y26" s="48">
        <f>IFERROR(IF($A26="","",$W26*$H26),"")</f>
        <v/>
      </c>
      <c r="Z26" s="48">
        <f>IFERROR(IF($A26="","",SUM($X26,$Y26,$I26)),"")</f>
        <v/>
      </c>
      <c r="AA26" s="48">
        <f>IFERROR(IF($A26="","",$W26*$Q26),"")</f>
        <v/>
      </c>
      <c r="AB26" s="48">
        <f>IFERROR(IF($A26="","",$X26*$R26),"")</f>
        <v/>
      </c>
      <c r="AC26" s="48">
        <f>IFERROR(IF($A26="","",$Y26*$S26),"")</f>
        <v/>
      </c>
      <c r="AD26" s="48">
        <f>IFERROR(IF($A26="","",$I26*$T26),"")</f>
        <v/>
      </c>
      <c r="AE26" s="48">
        <f>IFERROR(IF($A26="","",SUM($AA26:$AD26)),"")</f>
        <v/>
      </c>
      <c r="AF26" s="48">
        <f>IFERROR(IF($A26="","",$Z26-$AE26),"")</f>
        <v/>
      </c>
      <c r="AG26" s="29">
        <f>IFERROR(IF($A26="","",$AF26/$Z26),0)</f>
        <v/>
      </c>
      <c r="AH26" s="48">
        <f>IFERROR(IF($A26="","",SUM($N26:$O26)),"")</f>
        <v/>
      </c>
      <c r="AI26" s="48">
        <f>IFERROR(IF($A26="","",$AF26-$AH26),"")</f>
        <v/>
      </c>
      <c r="AJ26" s="48">
        <f>IFERROR(IF($A26="","",($G26*(1-$R26))+($H26*(1-$S26))-$Q26),"")</f>
        <v/>
      </c>
      <c r="AK26" s="48">
        <f>IFERROR(IF($A26="","",$I26*(1-$T26)),"")</f>
        <v/>
      </c>
      <c r="AL26" s="28">
        <f>IFERROR(IF($A26="","",MAX(0,($AH26-$AK26)/$AJ26)),0)</f>
        <v/>
      </c>
      <c r="AM26" s="27">
        <f>IFERROR(IF($A26="","",$AL26/$V26),0)</f>
        <v/>
      </c>
      <c r="AN26" s="48">
        <f>IFERROR(IF($A26="","",($AL26*($G26+$H26))+$I26),"")</f>
        <v/>
      </c>
      <c r="AO26" s="28">
        <f>IFERROR(IF($A26="","",MAX(0,($AH26+$P26-$AK26)/$AJ26)),0)</f>
        <v/>
      </c>
      <c r="AP26" s="27">
        <f>IFERROR(IF($A26="","",$AO26/$V26),0)</f>
        <v/>
      </c>
      <c r="AQ26" s="27">
        <f>IFERROR(IF($A26="","",$F26-$AM26),"")</f>
        <v/>
      </c>
      <c r="AR26" s="48">
        <f>IFERROR(IF($A26="","",$Z26-$AN26),"")</f>
        <v/>
      </c>
      <c r="AS26" s="27">
        <f>IFERROR(IF($A26="","",$AR26/$Z26),0)</f>
        <v/>
      </c>
      <c r="AT26" s="30">
        <f>IFERROR(IF($A26="","",IF($AI26&gt;0,"Above Break-Even",IF($AI26&lt;0,"Below Break-Even","At Break-Even"))),"")</f>
        <v/>
      </c>
      <c r="AU26" s="30">
        <f>IFERROR(IF($A26="","",IF(COUNTIF($A$2:$A$121,$A26)&gt;1,"Duplicate month",IF($E26&gt;$U26,"Out-of-order nights exceed capacity",IF($W26&gt;$V26,"Rooms sold exceed sellable nights",IF($AJ26&lt;=0,"No positive room contribution",IF($AM26&gt;1,"Break-even exceeds capacity",IF($AP26&gt;1,"Target profit exceeds capacity","OK"))))))),"")</f>
        <v/>
      </c>
    </row>
    <row r="27">
      <c r="A27" s="21" t="n"/>
      <c r="B27" s="22" t="n"/>
      <c r="C27" s="23" t="n"/>
      <c r="D27" s="23" t="n"/>
      <c r="E27" s="23" t="n"/>
      <c r="F27" s="24" t="n"/>
      <c r="G27" s="47" t="n"/>
      <c r="H27" s="47" t="n"/>
      <c r="I27" s="47" t="n"/>
      <c r="J27" s="47" t="n"/>
      <c r="K27" s="24" t="n"/>
      <c r="L27" s="24" t="n"/>
      <c r="M27" s="24" t="n"/>
      <c r="N27" s="47" t="n"/>
      <c r="O27" s="47" t="n"/>
      <c r="P27" s="47" t="n"/>
      <c r="Q27" s="48">
        <f>IFERROR(IF($A27="","",IF($J27="",Assumptions!$B$8,$J27)),"")</f>
        <v/>
      </c>
      <c r="R27" s="27">
        <f>IFERROR(IF($A27="","",IF($K27="",Assumptions!$B$9,$K27)),"")</f>
        <v/>
      </c>
      <c r="S27" s="27">
        <f>IFERROR(IF($A27="","",IF($L27="",Assumptions!$B$10,$L27)),"")</f>
        <v/>
      </c>
      <c r="T27" s="27">
        <f>IFERROR(IF($A27="","",IF($M27="",Assumptions!$B$11,$M27)),"")</f>
        <v/>
      </c>
      <c r="U27" s="28">
        <f>IFERROR(IF($A27="","",$C27*$D27),"")</f>
        <v/>
      </c>
      <c r="V27" s="28">
        <f>IFERROR(IF($A27="","",MAX(0,$U27-$E27)),"")</f>
        <v/>
      </c>
      <c r="W27" s="28">
        <f>IFERROR(IF($A27="","",ROUND($V27*$F27,0)),"")</f>
        <v/>
      </c>
      <c r="X27" s="48">
        <f>IFERROR(IF($A27="","",$W27*$G27),"")</f>
        <v/>
      </c>
      <c r="Y27" s="48">
        <f>IFERROR(IF($A27="","",$W27*$H27),"")</f>
        <v/>
      </c>
      <c r="Z27" s="48">
        <f>IFERROR(IF($A27="","",SUM($X27,$Y27,$I27)),"")</f>
        <v/>
      </c>
      <c r="AA27" s="48">
        <f>IFERROR(IF($A27="","",$W27*$Q27),"")</f>
        <v/>
      </c>
      <c r="AB27" s="48">
        <f>IFERROR(IF($A27="","",$X27*$R27),"")</f>
        <v/>
      </c>
      <c r="AC27" s="48">
        <f>IFERROR(IF($A27="","",$Y27*$S27),"")</f>
        <v/>
      </c>
      <c r="AD27" s="48">
        <f>IFERROR(IF($A27="","",$I27*$T27),"")</f>
        <v/>
      </c>
      <c r="AE27" s="48">
        <f>IFERROR(IF($A27="","",SUM($AA27:$AD27)),"")</f>
        <v/>
      </c>
      <c r="AF27" s="48">
        <f>IFERROR(IF($A27="","",$Z27-$AE27),"")</f>
        <v/>
      </c>
      <c r="AG27" s="29">
        <f>IFERROR(IF($A27="","",$AF27/$Z27),0)</f>
        <v/>
      </c>
      <c r="AH27" s="48">
        <f>IFERROR(IF($A27="","",SUM($N27:$O27)),"")</f>
        <v/>
      </c>
      <c r="AI27" s="48">
        <f>IFERROR(IF($A27="","",$AF27-$AH27),"")</f>
        <v/>
      </c>
      <c r="AJ27" s="48">
        <f>IFERROR(IF($A27="","",($G27*(1-$R27))+($H27*(1-$S27))-$Q27),"")</f>
        <v/>
      </c>
      <c r="AK27" s="48">
        <f>IFERROR(IF($A27="","",$I27*(1-$T27)),"")</f>
        <v/>
      </c>
      <c r="AL27" s="28">
        <f>IFERROR(IF($A27="","",MAX(0,($AH27-$AK27)/$AJ27)),0)</f>
        <v/>
      </c>
      <c r="AM27" s="27">
        <f>IFERROR(IF($A27="","",$AL27/$V27),0)</f>
        <v/>
      </c>
      <c r="AN27" s="48">
        <f>IFERROR(IF($A27="","",($AL27*($G27+$H27))+$I27),"")</f>
        <v/>
      </c>
      <c r="AO27" s="28">
        <f>IFERROR(IF($A27="","",MAX(0,($AH27+$P27-$AK27)/$AJ27)),0)</f>
        <v/>
      </c>
      <c r="AP27" s="27">
        <f>IFERROR(IF($A27="","",$AO27/$V27),0)</f>
        <v/>
      </c>
      <c r="AQ27" s="27">
        <f>IFERROR(IF($A27="","",$F27-$AM27),"")</f>
        <v/>
      </c>
      <c r="AR27" s="48">
        <f>IFERROR(IF($A27="","",$Z27-$AN27),"")</f>
        <v/>
      </c>
      <c r="AS27" s="27">
        <f>IFERROR(IF($A27="","",$AR27/$Z27),0)</f>
        <v/>
      </c>
      <c r="AT27" s="30">
        <f>IFERROR(IF($A27="","",IF($AI27&gt;0,"Above Break-Even",IF($AI27&lt;0,"Below Break-Even","At Break-Even"))),"")</f>
        <v/>
      </c>
      <c r="AU27" s="30">
        <f>IFERROR(IF($A27="","",IF(COUNTIF($A$2:$A$121,$A27)&gt;1,"Duplicate month",IF($E27&gt;$U27,"Out-of-order nights exceed capacity",IF($W27&gt;$V27,"Rooms sold exceed sellable nights",IF($AJ27&lt;=0,"No positive room contribution",IF($AM27&gt;1,"Break-even exceeds capacity",IF($AP27&gt;1,"Target profit exceeds capacity","OK"))))))),"")</f>
        <v/>
      </c>
    </row>
    <row r="28">
      <c r="A28" s="21" t="n"/>
      <c r="B28" s="22" t="n"/>
      <c r="C28" s="23" t="n"/>
      <c r="D28" s="23" t="n"/>
      <c r="E28" s="23" t="n"/>
      <c r="F28" s="24" t="n"/>
      <c r="G28" s="47" t="n"/>
      <c r="H28" s="47" t="n"/>
      <c r="I28" s="47" t="n"/>
      <c r="J28" s="47" t="n"/>
      <c r="K28" s="24" t="n"/>
      <c r="L28" s="24" t="n"/>
      <c r="M28" s="24" t="n"/>
      <c r="N28" s="47" t="n"/>
      <c r="O28" s="47" t="n"/>
      <c r="P28" s="47" t="n"/>
      <c r="Q28" s="48">
        <f>IFERROR(IF($A28="","",IF($J28="",Assumptions!$B$8,$J28)),"")</f>
        <v/>
      </c>
      <c r="R28" s="27">
        <f>IFERROR(IF($A28="","",IF($K28="",Assumptions!$B$9,$K28)),"")</f>
        <v/>
      </c>
      <c r="S28" s="27">
        <f>IFERROR(IF($A28="","",IF($L28="",Assumptions!$B$10,$L28)),"")</f>
        <v/>
      </c>
      <c r="T28" s="27">
        <f>IFERROR(IF($A28="","",IF($M28="",Assumptions!$B$11,$M28)),"")</f>
        <v/>
      </c>
      <c r="U28" s="28">
        <f>IFERROR(IF($A28="","",$C28*$D28),"")</f>
        <v/>
      </c>
      <c r="V28" s="28">
        <f>IFERROR(IF($A28="","",MAX(0,$U28-$E28)),"")</f>
        <v/>
      </c>
      <c r="W28" s="28">
        <f>IFERROR(IF($A28="","",ROUND($V28*$F28,0)),"")</f>
        <v/>
      </c>
      <c r="X28" s="48">
        <f>IFERROR(IF($A28="","",$W28*$G28),"")</f>
        <v/>
      </c>
      <c r="Y28" s="48">
        <f>IFERROR(IF($A28="","",$W28*$H28),"")</f>
        <v/>
      </c>
      <c r="Z28" s="48">
        <f>IFERROR(IF($A28="","",SUM($X28,$Y28,$I28)),"")</f>
        <v/>
      </c>
      <c r="AA28" s="48">
        <f>IFERROR(IF($A28="","",$W28*$Q28),"")</f>
        <v/>
      </c>
      <c r="AB28" s="48">
        <f>IFERROR(IF($A28="","",$X28*$R28),"")</f>
        <v/>
      </c>
      <c r="AC28" s="48">
        <f>IFERROR(IF($A28="","",$Y28*$S28),"")</f>
        <v/>
      </c>
      <c r="AD28" s="48">
        <f>IFERROR(IF($A28="","",$I28*$T28),"")</f>
        <v/>
      </c>
      <c r="AE28" s="48">
        <f>IFERROR(IF($A28="","",SUM($AA28:$AD28)),"")</f>
        <v/>
      </c>
      <c r="AF28" s="48">
        <f>IFERROR(IF($A28="","",$Z28-$AE28),"")</f>
        <v/>
      </c>
      <c r="AG28" s="29">
        <f>IFERROR(IF($A28="","",$AF28/$Z28),0)</f>
        <v/>
      </c>
      <c r="AH28" s="48">
        <f>IFERROR(IF($A28="","",SUM($N28:$O28)),"")</f>
        <v/>
      </c>
      <c r="AI28" s="48">
        <f>IFERROR(IF($A28="","",$AF28-$AH28),"")</f>
        <v/>
      </c>
      <c r="AJ28" s="48">
        <f>IFERROR(IF($A28="","",($G28*(1-$R28))+($H28*(1-$S28))-$Q28),"")</f>
        <v/>
      </c>
      <c r="AK28" s="48">
        <f>IFERROR(IF($A28="","",$I28*(1-$T28)),"")</f>
        <v/>
      </c>
      <c r="AL28" s="28">
        <f>IFERROR(IF($A28="","",MAX(0,($AH28-$AK28)/$AJ28)),0)</f>
        <v/>
      </c>
      <c r="AM28" s="27">
        <f>IFERROR(IF($A28="","",$AL28/$V28),0)</f>
        <v/>
      </c>
      <c r="AN28" s="48">
        <f>IFERROR(IF($A28="","",($AL28*($G28+$H28))+$I28),"")</f>
        <v/>
      </c>
      <c r="AO28" s="28">
        <f>IFERROR(IF($A28="","",MAX(0,($AH28+$P28-$AK28)/$AJ28)),0)</f>
        <v/>
      </c>
      <c r="AP28" s="27">
        <f>IFERROR(IF($A28="","",$AO28/$V28),0)</f>
        <v/>
      </c>
      <c r="AQ28" s="27">
        <f>IFERROR(IF($A28="","",$F28-$AM28),"")</f>
        <v/>
      </c>
      <c r="AR28" s="48">
        <f>IFERROR(IF($A28="","",$Z28-$AN28),"")</f>
        <v/>
      </c>
      <c r="AS28" s="27">
        <f>IFERROR(IF($A28="","",$AR28/$Z28),0)</f>
        <v/>
      </c>
      <c r="AT28" s="30">
        <f>IFERROR(IF($A28="","",IF($AI28&gt;0,"Above Break-Even",IF($AI28&lt;0,"Below Break-Even","At Break-Even"))),"")</f>
        <v/>
      </c>
      <c r="AU28" s="30">
        <f>IFERROR(IF($A28="","",IF(COUNTIF($A$2:$A$121,$A28)&gt;1,"Duplicate month",IF($E28&gt;$U28,"Out-of-order nights exceed capacity",IF($W28&gt;$V28,"Rooms sold exceed sellable nights",IF($AJ28&lt;=0,"No positive room contribution",IF($AM28&gt;1,"Break-even exceeds capacity",IF($AP28&gt;1,"Target profit exceeds capacity","OK"))))))),"")</f>
        <v/>
      </c>
    </row>
    <row r="29">
      <c r="A29" s="21" t="n"/>
      <c r="B29" s="22" t="n"/>
      <c r="C29" s="23" t="n"/>
      <c r="D29" s="23" t="n"/>
      <c r="E29" s="23" t="n"/>
      <c r="F29" s="24" t="n"/>
      <c r="G29" s="47" t="n"/>
      <c r="H29" s="47" t="n"/>
      <c r="I29" s="47" t="n"/>
      <c r="J29" s="47" t="n"/>
      <c r="K29" s="24" t="n"/>
      <c r="L29" s="24" t="n"/>
      <c r="M29" s="24" t="n"/>
      <c r="N29" s="47" t="n"/>
      <c r="O29" s="47" t="n"/>
      <c r="P29" s="47" t="n"/>
      <c r="Q29" s="48">
        <f>IFERROR(IF($A29="","",IF($J29="",Assumptions!$B$8,$J29)),"")</f>
        <v/>
      </c>
      <c r="R29" s="27">
        <f>IFERROR(IF($A29="","",IF($K29="",Assumptions!$B$9,$K29)),"")</f>
        <v/>
      </c>
      <c r="S29" s="27">
        <f>IFERROR(IF($A29="","",IF($L29="",Assumptions!$B$10,$L29)),"")</f>
        <v/>
      </c>
      <c r="T29" s="27">
        <f>IFERROR(IF($A29="","",IF($M29="",Assumptions!$B$11,$M29)),"")</f>
        <v/>
      </c>
      <c r="U29" s="28">
        <f>IFERROR(IF($A29="","",$C29*$D29),"")</f>
        <v/>
      </c>
      <c r="V29" s="28">
        <f>IFERROR(IF($A29="","",MAX(0,$U29-$E29)),"")</f>
        <v/>
      </c>
      <c r="W29" s="28">
        <f>IFERROR(IF($A29="","",ROUND($V29*$F29,0)),"")</f>
        <v/>
      </c>
      <c r="X29" s="48">
        <f>IFERROR(IF($A29="","",$W29*$G29),"")</f>
        <v/>
      </c>
      <c r="Y29" s="48">
        <f>IFERROR(IF($A29="","",$W29*$H29),"")</f>
        <v/>
      </c>
      <c r="Z29" s="48">
        <f>IFERROR(IF($A29="","",SUM($X29,$Y29,$I29)),"")</f>
        <v/>
      </c>
      <c r="AA29" s="48">
        <f>IFERROR(IF($A29="","",$W29*$Q29),"")</f>
        <v/>
      </c>
      <c r="AB29" s="48">
        <f>IFERROR(IF($A29="","",$X29*$R29),"")</f>
        <v/>
      </c>
      <c r="AC29" s="48">
        <f>IFERROR(IF($A29="","",$Y29*$S29),"")</f>
        <v/>
      </c>
      <c r="AD29" s="48">
        <f>IFERROR(IF($A29="","",$I29*$T29),"")</f>
        <v/>
      </c>
      <c r="AE29" s="48">
        <f>IFERROR(IF($A29="","",SUM($AA29:$AD29)),"")</f>
        <v/>
      </c>
      <c r="AF29" s="48">
        <f>IFERROR(IF($A29="","",$Z29-$AE29),"")</f>
        <v/>
      </c>
      <c r="AG29" s="29">
        <f>IFERROR(IF($A29="","",$AF29/$Z29),0)</f>
        <v/>
      </c>
      <c r="AH29" s="48">
        <f>IFERROR(IF($A29="","",SUM($N29:$O29)),"")</f>
        <v/>
      </c>
      <c r="AI29" s="48">
        <f>IFERROR(IF($A29="","",$AF29-$AH29),"")</f>
        <v/>
      </c>
      <c r="AJ29" s="48">
        <f>IFERROR(IF($A29="","",($G29*(1-$R29))+($H29*(1-$S29))-$Q29),"")</f>
        <v/>
      </c>
      <c r="AK29" s="48">
        <f>IFERROR(IF($A29="","",$I29*(1-$T29)),"")</f>
        <v/>
      </c>
      <c r="AL29" s="28">
        <f>IFERROR(IF($A29="","",MAX(0,($AH29-$AK29)/$AJ29)),0)</f>
        <v/>
      </c>
      <c r="AM29" s="27">
        <f>IFERROR(IF($A29="","",$AL29/$V29),0)</f>
        <v/>
      </c>
      <c r="AN29" s="48">
        <f>IFERROR(IF($A29="","",($AL29*($G29+$H29))+$I29),"")</f>
        <v/>
      </c>
      <c r="AO29" s="28">
        <f>IFERROR(IF($A29="","",MAX(0,($AH29+$P29-$AK29)/$AJ29)),0)</f>
        <v/>
      </c>
      <c r="AP29" s="27">
        <f>IFERROR(IF($A29="","",$AO29/$V29),0)</f>
        <v/>
      </c>
      <c r="AQ29" s="27">
        <f>IFERROR(IF($A29="","",$F29-$AM29),"")</f>
        <v/>
      </c>
      <c r="AR29" s="48">
        <f>IFERROR(IF($A29="","",$Z29-$AN29),"")</f>
        <v/>
      </c>
      <c r="AS29" s="27">
        <f>IFERROR(IF($A29="","",$AR29/$Z29),0)</f>
        <v/>
      </c>
      <c r="AT29" s="30">
        <f>IFERROR(IF($A29="","",IF($AI29&gt;0,"Above Break-Even",IF($AI29&lt;0,"Below Break-Even","At Break-Even"))),"")</f>
        <v/>
      </c>
      <c r="AU29" s="30">
        <f>IFERROR(IF($A29="","",IF(COUNTIF($A$2:$A$121,$A29)&gt;1,"Duplicate month",IF($E29&gt;$U29,"Out-of-order nights exceed capacity",IF($W29&gt;$V29,"Rooms sold exceed sellable nights",IF($AJ29&lt;=0,"No positive room contribution",IF($AM29&gt;1,"Break-even exceeds capacity",IF($AP29&gt;1,"Target profit exceeds capacity","OK"))))))),"")</f>
        <v/>
      </c>
    </row>
    <row r="30">
      <c r="A30" s="21" t="n"/>
      <c r="B30" s="22" t="n"/>
      <c r="C30" s="23" t="n"/>
      <c r="D30" s="23" t="n"/>
      <c r="E30" s="23" t="n"/>
      <c r="F30" s="24" t="n"/>
      <c r="G30" s="47" t="n"/>
      <c r="H30" s="47" t="n"/>
      <c r="I30" s="47" t="n"/>
      <c r="J30" s="47" t="n"/>
      <c r="K30" s="24" t="n"/>
      <c r="L30" s="24" t="n"/>
      <c r="M30" s="24" t="n"/>
      <c r="N30" s="47" t="n"/>
      <c r="O30" s="47" t="n"/>
      <c r="P30" s="47" t="n"/>
      <c r="Q30" s="48">
        <f>IFERROR(IF($A30="","",IF($J30="",Assumptions!$B$8,$J30)),"")</f>
        <v/>
      </c>
      <c r="R30" s="27">
        <f>IFERROR(IF($A30="","",IF($K30="",Assumptions!$B$9,$K30)),"")</f>
        <v/>
      </c>
      <c r="S30" s="27">
        <f>IFERROR(IF($A30="","",IF($L30="",Assumptions!$B$10,$L30)),"")</f>
        <v/>
      </c>
      <c r="T30" s="27">
        <f>IFERROR(IF($A30="","",IF($M30="",Assumptions!$B$11,$M30)),"")</f>
        <v/>
      </c>
      <c r="U30" s="28">
        <f>IFERROR(IF($A30="","",$C30*$D30),"")</f>
        <v/>
      </c>
      <c r="V30" s="28">
        <f>IFERROR(IF($A30="","",MAX(0,$U30-$E30)),"")</f>
        <v/>
      </c>
      <c r="W30" s="28">
        <f>IFERROR(IF($A30="","",ROUND($V30*$F30,0)),"")</f>
        <v/>
      </c>
      <c r="X30" s="48">
        <f>IFERROR(IF($A30="","",$W30*$G30),"")</f>
        <v/>
      </c>
      <c r="Y30" s="48">
        <f>IFERROR(IF($A30="","",$W30*$H30),"")</f>
        <v/>
      </c>
      <c r="Z30" s="48">
        <f>IFERROR(IF($A30="","",SUM($X30,$Y30,$I30)),"")</f>
        <v/>
      </c>
      <c r="AA30" s="48">
        <f>IFERROR(IF($A30="","",$W30*$Q30),"")</f>
        <v/>
      </c>
      <c r="AB30" s="48">
        <f>IFERROR(IF($A30="","",$X30*$R30),"")</f>
        <v/>
      </c>
      <c r="AC30" s="48">
        <f>IFERROR(IF($A30="","",$Y30*$S30),"")</f>
        <v/>
      </c>
      <c r="AD30" s="48">
        <f>IFERROR(IF($A30="","",$I30*$T30),"")</f>
        <v/>
      </c>
      <c r="AE30" s="48">
        <f>IFERROR(IF($A30="","",SUM($AA30:$AD30)),"")</f>
        <v/>
      </c>
      <c r="AF30" s="48">
        <f>IFERROR(IF($A30="","",$Z30-$AE30),"")</f>
        <v/>
      </c>
      <c r="AG30" s="29">
        <f>IFERROR(IF($A30="","",$AF30/$Z30),0)</f>
        <v/>
      </c>
      <c r="AH30" s="48">
        <f>IFERROR(IF($A30="","",SUM($N30:$O30)),"")</f>
        <v/>
      </c>
      <c r="AI30" s="48">
        <f>IFERROR(IF($A30="","",$AF30-$AH30),"")</f>
        <v/>
      </c>
      <c r="AJ30" s="48">
        <f>IFERROR(IF($A30="","",($G30*(1-$R30))+($H30*(1-$S30))-$Q30),"")</f>
        <v/>
      </c>
      <c r="AK30" s="48">
        <f>IFERROR(IF($A30="","",$I30*(1-$T30)),"")</f>
        <v/>
      </c>
      <c r="AL30" s="28">
        <f>IFERROR(IF($A30="","",MAX(0,($AH30-$AK30)/$AJ30)),0)</f>
        <v/>
      </c>
      <c r="AM30" s="27">
        <f>IFERROR(IF($A30="","",$AL30/$V30),0)</f>
        <v/>
      </c>
      <c r="AN30" s="48">
        <f>IFERROR(IF($A30="","",($AL30*($G30+$H30))+$I30),"")</f>
        <v/>
      </c>
      <c r="AO30" s="28">
        <f>IFERROR(IF($A30="","",MAX(0,($AH30+$P30-$AK30)/$AJ30)),0)</f>
        <v/>
      </c>
      <c r="AP30" s="27">
        <f>IFERROR(IF($A30="","",$AO30/$V30),0)</f>
        <v/>
      </c>
      <c r="AQ30" s="27">
        <f>IFERROR(IF($A30="","",$F30-$AM30),"")</f>
        <v/>
      </c>
      <c r="AR30" s="48">
        <f>IFERROR(IF($A30="","",$Z30-$AN30),"")</f>
        <v/>
      </c>
      <c r="AS30" s="27">
        <f>IFERROR(IF($A30="","",$AR30/$Z30),0)</f>
        <v/>
      </c>
      <c r="AT30" s="30">
        <f>IFERROR(IF($A30="","",IF($AI30&gt;0,"Above Break-Even",IF($AI30&lt;0,"Below Break-Even","At Break-Even"))),"")</f>
        <v/>
      </c>
      <c r="AU30" s="30">
        <f>IFERROR(IF($A30="","",IF(COUNTIF($A$2:$A$121,$A30)&gt;1,"Duplicate month",IF($E30&gt;$U30,"Out-of-order nights exceed capacity",IF($W30&gt;$V30,"Rooms sold exceed sellable nights",IF($AJ30&lt;=0,"No positive room contribution",IF($AM30&gt;1,"Break-even exceeds capacity",IF($AP30&gt;1,"Target profit exceeds capacity","OK"))))))),"")</f>
        <v/>
      </c>
    </row>
    <row r="31">
      <c r="A31" s="21" t="n"/>
      <c r="B31" s="22" t="n"/>
      <c r="C31" s="23" t="n"/>
      <c r="D31" s="23" t="n"/>
      <c r="E31" s="23" t="n"/>
      <c r="F31" s="24" t="n"/>
      <c r="G31" s="47" t="n"/>
      <c r="H31" s="47" t="n"/>
      <c r="I31" s="47" t="n"/>
      <c r="J31" s="47" t="n"/>
      <c r="K31" s="24" t="n"/>
      <c r="L31" s="24" t="n"/>
      <c r="M31" s="24" t="n"/>
      <c r="N31" s="47" t="n"/>
      <c r="O31" s="47" t="n"/>
      <c r="P31" s="47" t="n"/>
      <c r="Q31" s="48">
        <f>IFERROR(IF($A31="","",IF($J31="",Assumptions!$B$8,$J31)),"")</f>
        <v/>
      </c>
      <c r="R31" s="27">
        <f>IFERROR(IF($A31="","",IF($K31="",Assumptions!$B$9,$K31)),"")</f>
        <v/>
      </c>
      <c r="S31" s="27">
        <f>IFERROR(IF($A31="","",IF($L31="",Assumptions!$B$10,$L31)),"")</f>
        <v/>
      </c>
      <c r="T31" s="27">
        <f>IFERROR(IF($A31="","",IF($M31="",Assumptions!$B$11,$M31)),"")</f>
        <v/>
      </c>
      <c r="U31" s="28">
        <f>IFERROR(IF($A31="","",$C31*$D31),"")</f>
        <v/>
      </c>
      <c r="V31" s="28">
        <f>IFERROR(IF($A31="","",MAX(0,$U31-$E31)),"")</f>
        <v/>
      </c>
      <c r="W31" s="28">
        <f>IFERROR(IF($A31="","",ROUND($V31*$F31,0)),"")</f>
        <v/>
      </c>
      <c r="X31" s="48">
        <f>IFERROR(IF($A31="","",$W31*$G31),"")</f>
        <v/>
      </c>
      <c r="Y31" s="48">
        <f>IFERROR(IF($A31="","",$W31*$H31),"")</f>
        <v/>
      </c>
      <c r="Z31" s="48">
        <f>IFERROR(IF($A31="","",SUM($X31,$Y31,$I31)),"")</f>
        <v/>
      </c>
      <c r="AA31" s="48">
        <f>IFERROR(IF($A31="","",$W31*$Q31),"")</f>
        <v/>
      </c>
      <c r="AB31" s="48">
        <f>IFERROR(IF($A31="","",$X31*$R31),"")</f>
        <v/>
      </c>
      <c r="AC31" s="48">
        <f>IFERROR(IF($A31="","",$Y31*$S31),"")</f>
        <v/>
      </c>
      <c r="AD31" s="48">
        <f>IFERROR(IF($A31="","",$I31*$T31),"")</f>
        <v/>
      </c>
      <c r="AE31" s="48">
        <f>IFERROR(IF($A31="","",SUM($AA31:$AD31)),"")</f>
        <v/>
      </c>
      <c r="AF31" s="48">
        <f>IFERROR(IF($A31="","",$Z31-$AE31),"")</f>
        <v/>
      </c>
      <c r="AG31" s="29">
        <f>IFERROR(IF($A31="","",$AF31/$Z31),0)</f>
        <v/>
      </c>
      <c r="AH31" s="48">
        <f>IFERROR(IF($A31="","",SUM($N31:$O31)),"")</f>
        <v/>
      </c>
      <c r="AI31" s="48">
        <f>IFERROR(IF($A31="","",$AF31-$AH31),"")</f>
        <v/>
      </c>
      <c r="AJ31" s="48">
        <f>IFERROR(IF($A31="","",($G31*(1-$R31))+($H31*(1-$S31))-$Q31),"")</f>
        <v/>
      </c>
      <c r="AK31" s="48">
        <f>IFERROR(IF($A31="","",$I31*(1-$T31)),"")</f>
        <v/>
      </c>
      <c r="AL31" s="28">
        <f>IFERROR(IF($A31="","",MAX(0,($AH31-$AK31)/$AJ31)),0)</f>
        <v/>
      </c>
      <c r="AM31" s="27">
        <f>IFERROR(IF($A31="","",$AL31/$V31),0)</f>
        <v/>
      </c>
      <c r="AN31" s="48">
        <f>IFERROR(IF($A31="","",($AL31*($G31+$H31))+$I31),"")</f>
        <v/>
      </c>
      <c r="AO31" s="28">
        <f>IFERROR(IF($A31="","",MAX(0,($AH31+$P31-$AK31)/$AJ31)),0)</f>
        <v/>
      </c>
      <c r="AP31" s="27">
        <f>IFERROR(IF($A31="","",$AO31/$V31),0)</f>
        <v/>
      </c>
      <c r="AQ31" s="27">
        <f>IFERROR(IF($A31="","",$F31-$AM31),"")</f>
        <v/>
      </c>
      <c r="AR31" s="48">
        <f>IFERROR(IF($A31="","",$Z31-$AN31),"")</f>
        <v/>
      </c>
      <c r="AS31" s="27">
        <f>IFERROR(IF($A31="","",$AR31/$Z31),0)</f>
        <v/>
      </c>
      <c r="AT31" s="30">
        <f>IFERROR(IF($A31="","",IF($AI31&gt;0,"Above Break-Even",IF($AI31&lt;0,"Below Break-Even","At Break-Even"))),"")</f>
        <v/>
      </c>
      <c r="AU31" s="30">
        <f>IFERROR(IF($A31="","",IF(COUNTIF($A$2:$A$121,$A31)&gt;1,"Duplicate month",IF($E31&gt;$U31,"Out-of-order nights exceed capacity",IF($W31&gt;$V31,"Rooms sold exceed sellable nights",IF($AJ31&lt;=0,"No positive room contribution",IF($AM31&gt;1,"Break-even exceeds capacity",IF($AP31&gt;1,"Target profit exceeds capacity","OK"))))))),"")</f>
        <v/>
      </c>
    </row>
    <row r="32">
      <c r="A32" s="21" t="n"/>
      <c r="B32" s="22" t="n"/>
      <c r="C32" s="23" t="n"/>
      <c r="D32" s="23" t="n"/>
      <c r="E32" s="23" t="n"/>
      <c r="F32" s="24" t="n"/>
      <c r="G32" s="47" t="n"/>
      <c r="H32" s="47" t="n"/>
      <c r="I32" s="47" t="n"/>
      <c r="J32" s="47" t="n"/>
      <c r="K32" s="24" t="n"/>
      <c r="L32" s="24" t="n"/>
      <c r="M32" s="24" t="n"/>
      <c r="N32" s="47" t="n"/>
      <c r="O32" s="47" t="n"/>
      <c r="P32" s="47" t="n"/>
      <c r="Q32" s="48">
        <f>IFERROR(IF($A32="","",IF($J32="",Assumptions!$B$8,$J32)),"")</f>
        <v/>
      </c>
      <c r="R32" s="27">
        <f>IFERROR(IF($A32="","",IF($K32="",Assumptions!$B$9,$K32)),"")</f>
        <v/>
      </c>
      <c r="S32" s="27">
        <f>IFERROR(IF($A32="","",IF($L32="",Assumptions!$B$10,$L32)),"")</f>
        <v/>
      </c>
      <c r="T32" s="27">
        <f>IFERROR(IF($A32="","",IF($M32="",Assumptions!$B$11,$M32)),"")</f>
        <v/>
      </c>
      <c r="U32" s="28">
        <f>IFERROR(IF($A32="","",$C32*$D32),"")</f>
        <v/>
      </c>
      <c r="V32" s="28">
        <f>IFERROR(IF($A32="","",MAX(0,$U32-$E32)),"")</f>
        <v/>
      </c>
      <c r="W32" s="28">
        <f>IFERROR(IF($A32="","",ROUND($V32*$F32,0)),"")</f>
        <v/>
      </c>
      <c r="X32" s="48">
        <f>IFERROR(IF($A32="","",$W32*$G32),"")</f>
        <v/>
      </c>
      <c r="Y32" s="48">
        <f>IFERROR(IF($A32="","",$W32*$H32),"")</f>
        <v/>
      </c>
      <c r="Z32" s="48">
        <f>IFERROR(IF($A32="","",SUM($X32,$Y32,$I32)),"")</f>
        <v/>
      </c>
      <c r="AA32" s="48">
        <f>IFERROR(IF($A32="","",$W32*$Q32),"")</f>
        <v/>
      </c>
      <c r="AB32" s="48">
        <f>IFERROR(IF($A32="","",$X32*$R32),"")</f>
        <v/>
      </c>
      <c r="AC32" s="48">
        <f>IFERROR(IF($A32="","",$Y32*$S32),"")</f>
        <v/>
      </c>
      <c r="AD32" s="48">
        <f>IFERROR(IF($A32="","",$I32*$T32),"")</f>
        <v/>
      </c>
      <c r="AE32" s="48">
        <f>IFERROR(IF($A32="","",SUM($AA32:$AD32)),"")</f>
        <v/>
      </c>
      <c r="AF32" s="48">
        <f>IFERROR(IF($A32="","",$Z32-$AE32),"")</f>
        <v/>
      </c>
      <c r="AG32" s="29">
        <f>IFERROR(IF($A32="","",$AF32/$Z32),0)</f>
        <v/>
      </c>
      <c r="AH32" s="48">
        <f>IFERROR(IF($A32="","",SUM($N32:$O32)),"")</f>
        <v/>
      </c>
      <c r="AI32" s="48">
        <f>IFERROR(IF($A32="","",$AF32-$AH32),"")</f>
        <v/>
      </c>
      <c r="AJ32" s="48">
        <f>IFERROR(IF($A32="","",($G32*(1-$R32))+($H32*(1-$S32))-$Q32),"")</f>
        <v/>
      </c>
      <c r="AK32" s="48">
        <f>IFERROR(IF($A32="","",$I32*(1-$T32)),"")</f>
        <v/>
      </c>
      <c r="AL32" s="28">
        <f>IFERROR(IF($A32="","",MAX(0,($AH32-$AK32)/$AJ32)),0)</f>
        <v/>
      </c>
      <c r="AM32" s="27">
        <f>IFERROR(IF($A32="","",$AL32/$V32),0)</f>
        <v/>
      </c>
      <c r="AN32" s="48">
        <f>IFERROR(IF($A32="","",($AL32*($G32+$H32))+$I32),"")</f>
        <v/>
      </c>
      <c r="AO32" s="28">
        <f>IFERROR(IF($A32="","",MAX(0,($AH32+$P32-$AK32)/$AJ32)),0)</f>
        <v/>
      </c>
      <c r="AP32" s="27">
        <f>IFERROR(IF($A32="","",$AO32/$V32),0)</f>
        <v/>
      </c>
      <c r="AQ32" s="27">
        <f>IFERROR(IF($A32="","",$F32-$AM32),"")</f>
        <v/>
      </c>
      <c r="AR32" s="48">
        <f>IFERROR(IF($A32="","",$Z32-$AN32),"")</f>
        <v/>
      </c>
      <c r="AS32" s="27">
        <f>IFERROR(IF($A32="","",$AR32/$Z32),0)</f>
        <v/>
      </c>
      <c r="AT32" s="30">
        <f>IFERROR(IF($A32="","",IF($AI32&gt;0,"Above Break-Even",IF($AI32&lt;0,"Below Break-Even","At Break-Even"))),"")</f>
        <v/>
      </c>
      <c r="AU32" s="30">
        <f>IFERROR(IF($A32="","",IF(COUNTIF($A$2:$A$121,$A32)&gt;1,"Duplicate month",IF($E32&gt;$U32,"Out-of-order nights exceed capacity",IF($W32&gt;$V32,"Rooms sold exceed sellable nights",IF($AJ32&lt;=0,"No positive room contribution",IF($AM32&gt;1,"Break-even exceeds capacity",IF($AP32&gt;1,"Target profit exceeds capacity","OK"))))))),"")</f>
        <v/>
      </c>
    </row>
    <row r="33">
      <c r="A33" s="21" t="n"/>
      <c r="B33" s="22" t="n"/>
      <c r="C33" s="23" t="n"/>
      <c r="D33" s="23" t="n"/>
      <c r="E33" s="23" t="n"/>
      <c r="F33" s="24" t="n"/>
      <c r="G33" s="47" t="n"/>
      <c r="H33" s="47" t="n"/>
      <c r="I33" s="47" t="n"/>
      <c r="J33" s="47" t="n"/>
      <c r="K33" s="24" t="n"/>
      <c r="L33" s="24" t="n"/>
      <c r="M33" s="24" t="n"/>
      <c r="N33" s="47" t="n"/>
      <c r="O33" s="47" t="n"/>
      <c r="P33" s="47" t="n"/>
      <c r="Q33" s="48">
        <f>IFERROR(IF($A33="","",IF($J33="",Assumptions!$B$8,$J33)),"")</f>
        <v/>
      </c>
      <c r="R33" s="27">
        <f>IFERROR(IF($A33="","",IF($K33="",Assumptions!$B$9,$K33)),"")</f>
        <v/>
      </c>
      <c r="S33" s="27">
        <f>IFERROR(IF($A33="","",IF($L33="",Assumptions!$B$10,$L33)),"")</f>
        <v/>
      </c>
      <c r="T33" s="27">
        <f>IFERROR(IF($A33="","",IF($M33="",Assumptions!$B$11,$M33)),"")</f>
        <v/>
      </c>
      <c r="U33" s="28">
        <f>IFERROR(IF($A33="","",$C33*$D33),"")</f>
        <v/>
      </c>
      <c r="V33" s="28">
        <f>IFERROR(IF($A33="","",MAX(0,$U33-$E33)),"")</f>
        <v/>
      </c>
      <c r="W33" s="28">
        <f>IFERROR(IF($A33="","",ROUND($V33*$F33,0)),"")</f>
        <v/>
      </c>
      <c r="X33" s="48">
        <f>IFERROR(IF($A33="","",$W33*$G33),"")</f>
        <v/>
      </c>
      <c r="Y33" s="48">
        <f>IFERROR(IF($A33="","",$W33*$H33),"")</f>
        <v/>
      </c>
      <c r="Z33" s="48">
        <f>IFERROR(IF($A33="","",SUM($X33,$Y33,$I33)),"")</f>
        <v/>
      </c>
      <c r="AA33" s="48">
        <f>IFERROR(IF($A33="","",$W33*$Q33),"")</f>
        <v/>
      </c>
      <c r="AB33" s="48">
        <f>IFERROR(IF($A33="","",$X33*$R33),"")</f>
        <v/>
      </c>
      <c r="AC33" s="48">
        <f>IFERROR(IF($A33="","",$Y33*$S33),"")</f>
        <v/>
      </c>
      <c r="AD33" s="48">
        <f>IFERROR(IF($A33="","",$I33*$T33),"")</f>
        <v/>
      </c>
      <c r="AE33" s="48">
        <f>IFERROR(IF($A33="","",SUM($AA33:$AD33)),"")</f>
        <v/>
      </c>
      <c r="AF33" s="48">
        <f>IFERROR(IF($A33="","",$Z33-$AE33),"")</f>
        <v/>
      </c>
      <c r="AG33" s="29">
        <f>IFERROR(IF($A33="","",$AF33/$Z33),0)</f>
        <v/>
      </c>
      <c r="AH33" s="48">
        <f>IFERROR(IF($A33="","",SUM($N33:$O33)),"")</f>
        <v/>
      </c>
      <c r="AI33" s="48">
        <f>IFERROR(IF($A33="","",$AF33-$AH33),"")</f>
        <v/>
      </c>
      <c r="AJ33" s="48">
        <f>IFERROR(IF($A33="","",($G33*(1-$R33))+($H33*(1-$S33))-$Q33),"")</f>
        <v/>
      </c>
      <c r="AK33" s="48">
        <f>IFERROR(IF($A33="","",$I33*(1-$T33)),"")</f>
        <v/>
      </c>
      <c r="AL33" s="28">
        <f>IFERROR(IF($A33="","",MAX(0,($AH33-$AK33)/$AJ33)),0)</f>
        <v/>
      </c>
      <c r="AM33" s="27">
        <f>IFERROR(IF($A33="","",$AL33/$V33),0)</f>
        <v/>
      </c>
      <c r="AN33" s="48">
        <f>IFERROR(IF($A33="","",($AL33*($G33+$H33))+$I33),"")</f>
        <v/>
      </c>
      <c r="AO33" s="28">
        <f>IFERROR(IF($A33="","",MAX(0,($AH33+$P33-$AK33)/$AJ33)),0)</f>
        <v/>
      </c>
      <c r="AP33" s="27">
        <f>IFERROR(IF($A33="","",$AO33/$V33),0)</f>
        <v/>
      </c>
      <c r="AQ33" s="27">
        <f>IFERROR(IF($A33="","",$F33-$AM33),"")</f>
        <v/>
      </c>
      <c r="AR33" s="48">
        <f>IFERROR(IF($A33="","",$Z33-$AN33),"")</f>
        <v/>
      </c>
      <c r="AS33" s="27">
        <f>IFERROR(IF($A33="","",$AR33/$Z33),0)</f>
        <v/>
      </c>
      <c r="AT33" s="30">
        <f>IFERROR(IF($A33="","",IF($AI33&gt;0,"Above Break-Even",IF($AI33&lt;0,"Below Break-Even","At Break-Even"))),"")</f>
        <v/>
      </c>
      <c r="AU33" s="30">
        <f>IFERROR(IF($A33="","",IF(COUNTIF($A$2:$A$121,$A33)&gt;1,"Duplicate month",IF($E33&gt;$U33,"Out-of-order nights exceed capacity",IF($W33&gt;$V33,"Rooms sold exceed sellable nights",IF($AJ33&lt;=0,"No positive room contribution",IF($AM33&gt;1,"Break-even exceeds capacity",IF($AP33&gt;1,"Target profit exceeds capacity","OK"))))))),"")</f>
        <v/>
      </c>
    </row>
    <row r="34">
      <c r="A34" s="21" t="n"/>
      <c r="B34" s="22" t="n"/>
      <c r="C34" s="23" t="n"/>
      <c r="D34" s="23" t="n"/>
      <c r="E34" s="23" t="n"/>
      <c r="F34" s="24" t="n"/>
      <c r="G34" s="47" t="n"/>
      <c r="H34" s="47" t="n"/>
      <c r="I34" s="47" t="n"/>
      <c r="J34" s="47" t="n"/>
      <c r="K34" s="24" t="n"/>
      <c r="L34" s="24" t="n"/>
      <c r="M34" s="24" t="n"/>
      <c r="N34" s="47" t="n"/>
      <c r="O34" s="47" t="n"/>
      <c r="P34" s="47" t="n"/>
      <c r="Q34" s="48">
        <f>IFERROR(IF($A34="","",IF($J34="",Assumptions!$B$8,$J34)),"")</f>
        <v/>
      </c>
      <c r="R34" s="27">
        <f>IFERROR(IF($A34="","",IF($K34="",Assumptions!$B$9,$K34)),"")</f>
        <v/>
      </c>
      <c r="S34" s="27">
        <f>IFERROR(IF($A34="","",IF($L34="",Assumptions!$B$10,$L34)),"")</f>
        <v/>
      </c>
      <c r="T34" s="27">
        <f>IFERROR(IF($A34="","",IF($M34="",Assumptions!$B$11,$M34)),"")</f>
        <v/>
      </c>
      <c r="U34" s="28">
        <f>IFERROR(IF($A34="","",$C34*$D34),"")</f>
        <v/>
      </c>
      <c r="V34" s="28">
        <f>IFERROR(IF($A34="","",MAX(0,$U34-$E34)),"")</f>
        <v/>
      </c>
      <c r="W34" s="28">
        <f>IFERROR(IF($A34="","",ROUND($V34*$F34,0)),"")</f>
        <v/>
      </c>
      <c r="X34" s="48">
        <f>IFERROR(IF($A34="","",$W34*$G34),"")</f>
        <v/>
      </c>
      <c r="Y34" s="48">
        <f>IFERROR(IF($A34="","",$W34*$H34),"")</f>
        <v/>
      </c>
      <c r="Z34" s="48">
        <f>IFERROR(IF($A34="","",SUM($X34,$Y34,$I34)),"")</f>
        <v/>
      </c>
      <c r="AA34" s="48">
        <f>IFERROR(IF($A34="","",$W34*$Q34),"")</f>
        <v/>
      </c>
      <c r="AB34" s="48">
        <f>IFERROR(IF($A34="","",$X34*$R34),"")</f>
        <v/>
      </c>
      <c r="AC34" s="48">
        <f>IFERROR(IF($A34="","",$Y34*$S34),"")</f>
        <v/>
      </c>
      <c r="AD34" s="48">
        <f>IFERROR(IF($A34="","",$I34*$T34),"")</f>
        <v/>
      </c>
      <c r="AE34" s="48">
        <f>IFERROR(IF($A34="","",SUM($AA34:$AD34)),"")</f>
        <v/>
      </c>
      <c r="AF34" s="48">
        <f>IFERROR(IF($A34="","",$Z34-$AE34),"")</f>
        <v/>
      </c>
      <c r="AG34" s="29">
        <f>IFERROR(IF($A34="","",$AF34/$Z34),0)</f>
        <v/>
      </c>
      <c r="AH34" s="48">
        <f>IFERROR(IF($A34="","",SUM($N34:$O34)),"")</f>
        <v/>
      </c>
      <c r="AI34" s="48">
        <f>IFERROR(IF($A34="","",$AF34-$AH34),"")</f>
        <v/>
      </c>
      <c r="AJ34" s="48">
        <f>IFERROR(IF($A34="","",($G34*(1-$R34))+($H34*(1-$S34))-$Q34),"")</f>
        <v/>
      </c>
      <c r="AK34" s="48">
        <f>IFERROR(IF($A34="","",$I34*(1-$T34)),"")</f>
        <v/>
      </c>
      <c r="AL34" s="28">
        <f>IFERROR(IF($A34="","",MAX(0,($AH34-$AK34)/$AJ34)),0)</f>
        <v/>
      </c>
      <c r="AM34" s="27">
        <f>IFERROR(IF($A34="","",$AL34/$V34),0)</f>
        <v/>
      </c>
      <c r="AN34" s="48">
        <f>IFERROR(IF($A34="","",($AL34*($G34+$H34))+$I34),"")</f>
        <v/>
      </c>
      <c r="AO34" s="28">
        <f>IFERROR(IF($A34="","",MAX(0,($AH34+$P34-$AK34)/$AJ34)),0)</f>
        <v/>
      </c>
      <c r="AP34" s="27">
        <f>IFERROR(IF($A34="","",$AO34/$V34),0)</f>
        <v/>
      </c>
      <c r="AQ34" s="27">
        <f>IFERROR(IF($A34="","",$F34-$AM34),"")</f>
        <v/>
      </c>
      <c r="AR34" s="48">
        <f>IFERROR(IF($A34="","",$Z34-$AN34),"")</f>
        <v/>
      </c>
      <c r="AS34" s="27">
        <f>IFERROR(IF($A34="","",$AR34/$Z34),0)</f>
        <v/>
      </c>
      <c r="AT34" s="30">
        <f>IFERROR(IF($A34="","",IF($AI34&gt;0,"Above Break-Even",IF($AI34&lt;0,"Below Break-Even","At Break-Even"))),"")</f>
        <v/>
      </c>
      <c r="AU34" s="30">
        <f>IFERROR(IF($A34="","",IF(COUNTIF($A$2:$A$121,$A34)&gt;1,"Duplicate month",IF($E34&gt;$U34,"Out-of-order nights exceed capacity",IF($W34&gt;$V34,"Rooms sold exceed sellable nights",IF($AJ34&lt;=0,"No positive room contribution",IF($AM34&gt;1,"Break-even exceeds capacity",IF($AP34&gt;1,"Target profit exceeds capacity","OK"))))))),"")</f>
        <v/>
      </c>
    </row>
    <row r="35">
      <c r="A35" s="21" t="n"/>
      <c r="B35" s="22" t="n"/>
      <c r="C35" s="23" t="n"/>
      <c r="D35" s="23" t="n"/>
      <c r="E35" s="23" t="n"/>
      <c r="F35" s="24" t="n"/>
      <c r="G35" s="47" t="n"/>
      <c r="H35" s="47" t="n"/>
      <c r="I35" s="47" t="n"/>
      <c r="J35" s="47" t="n"/>
      <c r="K35" s="24" t="n"/>
      <c r="L35" s="24" t="n"/>
      <c r="M35" s="24" t="n"/>
      <c r="N35" s="47" t="n"/>
      <c r="O35" s="47" t="n"/>
      <c r="P35" s="47" t="n"/>
      <c r="Q35" s="48">
        <f>IFERROR(IF($A35="","",IF($J35="",Assumptions!$B$8,$J35)),"")</f>
        <v/>
      </c>
      <c r="R35" s="27">
        <f>IFERROR(IF($A35="","",IF($K35="",Assumptions!$B$9,$K35)),"")</f>
        <v/>
      </c>
      <c r="S35" s="27">
        <f>IFERROR(IF($A35="","",IF($L35="",Assumptions!$B$10,$L35)),"")</f>
        <v/>
      </c>
      <c r="T35" s="27">
        <f>IFERROR(IF($A35="","",IF($M35="",Assumptions!$B$11,$M35)),"")</f>
        <v/>
      </c>
      <c r="U35" s="28">
        <f>IFERROR(IF($A35="","",$C35*$D35),"")</f>
        <v/>
      </c>
      <c r="V35" s="28">
        <f>IFERROR(IF($A35="","",MAX(0,$U35-$E35)),"")</f>
        <v/>
      </c>
      <c r="W35" s="28">
        <f>IFERROR(IF($A35="","",ROUND($V35*$F35,0)),"")</f>
        <v/>
      </c>
      <c r="X35" s="48">
        <f>IFERROR(IF($A35="","",$W35*$G35),"")</f>
        <v/>
      </c>
      <c r="Y35" s="48">
        <f>IFERROR(IF($A35="","",$W35*$H35),"")</f>
        <v/>
      </c>
      <c r="Z35" s="48">
        <f>IFERROR(IF($A35="","",SUM($X35,$Y35,$I35)),"")</f>
        <v/>
      </c>
      <c r="AA35" s="48">
        <f>IFERROR(IF($A35="","",$W35*$Q35),"")</f>
        <v/>
      </c>
      <c r="AB35" s="48">
        <f>IFERROR(IF($A35="","",$X35*$R35),"")</f>
        <v/>
      </c>
      <c r="AC35" s="48">
        <f>IFERROR(IF($A35="","",$Y35*$S35),"")</f>
        <v/>
      </c>
      <c r="AD35" s="48">
        <f>IFERROR(IF($A35="","",$I35*$T35),"")</f>
        <v/>
      </c>
      <c r="AE35" s="48">
        <f>IFERROR(IF($A35="","",SUM($AA35:$AD35)),"")</f>
        <v/>
      </c>
      <c r="AF35" s="48">
        <f>IFERROR(IF($A35="","",$Z35-$AE35),"")</f>
        <v/>
      </c>
      <c r="AG35" s="29">
        <f>IFERROR(IF($A35="","",$AF35/$Z35),0)</f>
        <v/>
      </c>
      <c r="AH35" s="48">
        <f>IFERROR(IF($A35="","",SUM($N35:$O35)),"")</f>
        <v/>
      </c>
      <c r="AI35" s="48">
        <f>IFERROR(IF($A35="","",$AF35-$AH35),"")</f>
        <v/>
      </c>
      <c r="AJ35" s="48">
        <f>IFERROR(IF($A35="","",($G35*(1-$R35))+($H35*(1-$S35))-$Q35),"")</f>
        <v/>
      </c>
      <c r="AK35" s="48">
        <f>IFERROR(IF($A35="","",$I35*(1-$T35)),"")</f>
        <v/>
      </c>
      <c r="AL35" s="28">
        <f>IFERROR(IF($A35="","",MAX(0,($AH35-$AK35)/$AJ35)),0)</f>
        <v/>
      </c>
      <c r="AM35" s="27">
        <f>IFERROR(IF($A35="","",$AL35/$V35),0)</f>
        <v/>
      </c>
      <c r="AN35" s="48">
        <f>IFERROR(IF($A35="","",($AL35*($G35+$H35))+$I35),"")</f>
        <v/>
      </c>
      <c r="AO35" s="28">
        <f>IFERROR(IF($A35="","",MAX(0,($AH35+$P35-$AK35)/$AJ35)),0)</f>
        <v/>
      </c>
      <c r="AP35" s="27">
        <f>IFERROR(IF($A35="","",$AO35/$V35),0)</f>
        <v/>
      </c>
      <c r="AQ35" s="27">
        <f>IFERROR(IF($A35="","",$F35-$AM35),"")</f>
        <v/>
      </c>
      <c r="AR35" s="48">
        <f>IFERROR(IF($A35="","",$Z35-$AN35),"")</f>
        <v/>
      </c>
      <c r="AS35" s="27">
        <f>IFERROR(IF($A35="","",$AR35/$Z35),0)</f>
        <v/>
      </c>
      <c r="AT35" s="30">
        <f>IFERROR(IF($A35="","",IF($AI35&gt;0,"Above Break-Even",IF($AI35&lt;0,"Below Break-Even","At Break-Even"))),"")</f>
        <v/>
      </c>
      <c r="AU35" s="30">
        <f>IFERROR(IF($A35="","",IF(COUNTIF($A$2:$A$121,$A35)&gt;1,"Duplicate month",IF($E35&gt;$U35,"Out-of-order nights exceed capacity",IF($W35&gt;$V35,"Rooms sold exceed sellable nights",IF($AJ35&lt;=0,"No positive room contribution",IF($AM35&gt;1,"Break-even exceeds capacity",IF($AP35&gt;1,"Target profit exceeds capacity","OK"))))))),"")</f>
        <v/>
      </c>
    </row>
    <row r="36">
      <c r="A36" s="21" t="n"/>
      <c r="B36" s="22" t="n"/>
      <c r="C36" s="23" t="n"/>
      <c r="D36" s="23" t="n"/>
      <c r="E36" s="23" t="n"/>
      <c r="F36" s="24" t="n"/>
      <c r="G36" s="47" t="n"/>
      <c r="H36" s="47" t="n"/>
      <c r="I36" s="47" t="n"/>
      <c r="J36" s="47" t="n"/>
      <c r="K36" s="24" t="n"/>
      <c r="L36" s="24" t="n"/>
      <c r="M36" s="24" t="n"/>
      <c r="N36" s="47" t="n"/>
      <c r="O36" s="47" t="n"/>
      <c r="P36" s="47" t="n"/>
      <c r="Q36" s="48">
        <f>IFERROR(IF($A36="","",IF($J36="",Assumptions!$B$8,$J36)),"")</f>
        <v/>
      </c>
      <c r="R36" s="27">
        <f>IFERROR(IF($A36="","",IF($K36="",Assumptions!$B$9,$K36)),"")</f>
        <v/>
      </c>
      <c r="S36" s="27">
        <f>IFERROR(IF($A36="","",IF($L36="",Assumptions!$B$10,$L36)),"")</f>
        <v/>
      </c>
      <c r="T36" s="27">
        <f>IFERROR(IF($A36="","",IF($M36="",Assumptions!$B$11,$M36)),"")</f>
        <v/>
      </c>
      <c r="U36" s="28">
        <f>IFERROR(IF($A36="","",$C36*$D36),"")</f>
        <v/>
      </c>
      <c r="V36" s="28">
        <f>IFERROR(IF($A36="","",MAX(0,$U36-$E36)),"")</f>
        <v/>
      </c>
      <c r="W36" s="28">
        <f>IFERROR(IF($A36="","",ROUND($V36*$F36,0)),"")</f>
        <v/>
      </c>
      <c r="X36" s="48">
        <f>IFERROR(IF($A36="","",$W36*$G36),"")</f>
        <v/>
      </c>
      <c r="Y36" s="48">
        <f>IFERROR(IF($A36="","",$W36*$H36),"")</f>
        <v/>
      </c>
      <c r="Z36" s="48">
        <f>IFERROR(IF($A36="","",SUM($X36,$Y36,$I36)),"")</f>
        <v/>
      </c>
      <c r="AA36" s="48">
        <f>IFERROR(IF($A36="","",$W36*$Q36),"")</f>
        <v/>
      </c>
      <c r="AB36" s="48">
        <f>IFERROR(IF($A36="","",$X36*$R36),"")</f>
        <v/>
      </c>
      <c r="AC36" s="48">
        <f>IFERROR(IF($A36="","",$Y36*$S36),"")</f>
        <v/>
      </c>
      <c r="AD36" s="48">
        <f>IFERROR(IF($A36="","",$I36*$T36),"")</f>
        <v/>
      </c>
      <c r="AE36" s="48">
        <f>IFERROR(IF($A36="","",SUM($AA36:$AD36)),"")</f>
        <v/>
      </c>
      <c r="AF36" s="48">
        <f>IFERROR(IF($A36="","",$Z36-$AE36),"")</f>
        <v/>
      </c>
      <c r="AG36" s="29">
        <f>IFERROR(IF($A36="","",$AF36/$Z36),0)</f>
        <v/>
      </c>
      <c r="AH36" s="48">
        <f>IFERROR(IF($A36="","",SUM($N36:$O36)),"")</f>
        <v/>
      </c>
      <c r="AI36" s="48">
        <f>IFERROR(IF($A36="","",$AF36-$AH36),"")</f>
        <v/>
      </c>
      <c r="AJ36" s="48">
        <f>IFERROR(IF($A36="","",($G36*(1-$R36))+($H36*(1-$S36))-$Q36),"")</f>
        <v/>
      </c>
      <c r="AK36" s="48">
        <f>IFERROR(IF($A36="","",$I36*(1-$T36)),"")</f>
        <v/>
      </c>
      <c r="AL36" s="28">
        <f>IFERROR(IF($A36="","",MAX(0,($AH36-$AK36)/$AJ36)),0)</f>
        <v/>
      </c>
      <c r="AM36" s="27">
        <f>IFERROR(IF($A36="","",$AL36/$V36),0)</f>
        <v/>
      </c>
      <c r="AN36" s="48">
        <f>IFERROR(IF($A36="","",($AL36*($G36+$H36))+$I36),"")</f>
        <v/>
      </c>
      <c r="AO36" s="28">
        <f>IFERROR(IF($A36="","",MAX(0,($AH36+$P36-$AK36)/$AJ36)),0)</f>
        <v/>
      </c>
      <c r="AP36" s="27">
        <f>IFERROR(IF($A36="","",$AO36/$V36),0)</f>
        <v/>
      </c>
      <c r="AQ36" s="27">
        <f>IFERROR(IF($A36="","",$F36-$AM36),"")</f>
        <v/>
      </c>
      <c r="AR36" s="48">
        <f>IFERROR(IF($A36="","",$Z36-$AN36),"")</f>
        <v/>
      </c>
      <c r="AS36" s="27">
        <f>IFERROR(IF($A36="","",$AR36/$Z36),0)</f>
        <v/>
      </c>
      <c r="AT36" s="30">
        <f>IFERROR(IF($A36="","",IF($AI36&gt;0,"Above Break-Even",IF($AI36&lt;0,"Below Break-Even","At Break-Even"))),"")</f>
        <v/>
      </c>
      <c r="AU36" s="30">
        <f>IFERROR(IF($A36="","",IF(COUNTIF($A$2:$A$121,$A36)&gt;1,"Duplicate month",IF($E36&gt;$U36,"Out-of-order nights exceed capacity",IF($W36&gt;$V36,"Rooms sold exceed sellable nights",IF($AJ36&lt;=0,"No positive room contribution",IF($AM36&gt;1,"Break-even exceeds capacity",IF($AP36&gt;1,"Target profit exceeds capacity","OK"))))))),"")</f>
        <v/>
      </c>
    </row>
    <row r="37">
      <c r="A37" s="21" t="n"/>
      <c r="B37" s="22" t="n"/>
      <c r="C37" s="23" t="n"/>
      <c r="D37" s="23" t="n"/>
      <c r="E37" s="23" t="n"/>
      <c r="F37" s="24" t="n"/>
      <c r="G37" s="47" t="n"/>
      <c r="H37" s="47" t="n"/>
      <c r="I37" s="47" t="n"/>
      <c r="J37" s="47" t="n"/>
      <c r="K37" s="24" t="n"/>
      <c r="L37" s="24" t="n"/>
      <c r="M37" s="24" t="n"/>
      <c r="N37" s="47" t="n"/>
      <c r="O37" s="47" t="n"/>
      <c r="P37" s="47" t="n"/>
      <c r="Q37" s="48">
        <f>IFERROR(IF($A37="","",IF($J37="",Assumptions!$B$8,$J37)),"")</f>
        <v/>
      </c>
      <c r="R37" s="27">
        <f>IFERROR(IF($A37="","",IF($K37="",Assumptions!$B$9,$K37)),"")</f>
        <v/>
      </c>
      <c r="S37" s="27">
        <f>IFERROR(IF($A37="","",IF($L37="",Assumptions!$B$10,$L37)),"")</f>
        <v/>
      </c>
      <c r="T37" s="27">
        <f>IFERROR(IF($A37="","",IF($M37="",Assumptions!$B$11,$M37)),"")</f>
        <v/>
      </c>
      <c r="U37" s="28">
        <f>IFERROR(IF($A37="","",$C37*$D37),"")</f>
        <v/>
      </c>
      <c r="V37" s="28">
        <f>IFERROR(IF($A37="","",MAX(0,$U37-$E37)),"")</f>
        <v/>
      </c>
      <c r="W37" s="28">
        <f>IFERROR(IF($A37="","",ROUND($V37*$F37,0)),"")</f>
        <v/>
      </c>
      <c r="X37" s="48">
        <f>IFERROR(IF($A37="","",$W37*$G37),"")</f>
        <v/>
      </c>
      <c r="Y37" s="48">
        <f>IFERROR(IF($A37="","",$W37*$H37),"")</f>
        <v/>
      </c>
      <c r="Z37" s="48">
        <f>IFERROR(IF($A37="","",SUM($X37,$Y37,$I37)),"")</f>
        <v/>
      </c>
      <c r="AA37" s="48">
        <f>IFERROR(IF($A37="","",$W37*$Q37),"")</f>
        <v/>
      </c>
      <c r="AB37" s="48">
        <f>IFERROR(IF($A37="","",$X37*$R37),"")</f>
        <v/>
      </c>
      <c r="AC37" s="48">
        <f>IFERROR(IF($A37="","",$Y37*$S37),"")</f>
        <v/>
      </c>
      <c r="AD37" s="48">
        <f>IFERROR(IF($A37="","",$I37*$T37),"")</f>
        <v/>
      </c>
      <c r="AE37" s="48">
        <f>IFERROR(IF($A37="","",SUM($AA37:$AD37)),"")</f>
        <v/>
      </c>
      <c r="AF37" s="48">
        <f>IFERROR(IF($A37="","",$Z37-$AE37),"")</f>
        <v/>
      </c>
      <c r="AG37" s="29">
        <f>IFERROR(IF($A37="","",$AF37/$Z37),0)</f>
        <v/>
      </c>
      <c r="AH37" s="48">
        <f>IFERROR(IF($A37="","",SUM($N37:$O37)),"")</f>
        <v/>
      </c>
      <c r="AI37" s="48">
        <f>IFERROR(IF($A37="","",$AF37-$AH37),"")</f>
        <v/>
      </c>
      <c r="AJ37" s="48">
        <f>IFERROR(IF($A37="","",($G37*(1-$R37))+($H37*(1-$S37))-$Q37),"")</f>
        <v/>
      </c>
      <c r="AK37" s="48">
        <f>IFERROR(IF($A37="","",$I37*(1-$T37)),"")</f>
        <v/>
      </c>
      <c r="AL37" s="28">
        <f>IFERROR(IF($A37="","",MAX(0,($AH37-$AK37)/$AJ37)),0)</f>
        <v/>
      </c>
      <c r="AM37" s="27">
        <f>IFERROR(IF($A37="","",$AL37/$V37),0)</f>
        <v/>
      </c>
      <c r="AN37" s="48">
        <f>IFERROR(IF($A37="","",($AL37*($G37+$H37))+$I37),"")</f>
        <v/>
      </c>
      <c r="AO37" s="28">
        <f>IFERROR(IF($A37="","",MAX(0,($AH37+$P37-$AK37)/$AJ37)),0)</f>
        <v/>
      </c>
      <c r="AP37" s="27">
        <f>IFERROR(IF($A37="","",$AO37/$V37),0)</f>
        <v/>
      </c>
      <c r="AQ37" s="27">
        <f>IFERROR(IF($A37="","",$F37-$AM37),"")</f>
        <v/>
      </c>
      <c r="AR37" s="48">
        <f>IFERROR(IF($A37="","",$Z37-$AN37),"")</f>
        <v/>
      </c>
      <c r="AS37" s="27">
        <f>IFERROR(IF($A37="","",$AR37/$Z37),0)</f>
        <v/>
      </c>
      <c r="AT37" s="30">
        <f>IFERROR(IF($A37="","",IF($AI37&gt;0,"Above Break-Even",IF($AI37&lt;0,"Below Break-Even","At Break-Even"))),"")</f>
        <v/>
      </c>
      <c r="AU37" s="30">
        <f>IFERROR(IF($A37="","",IF(COUNTIF($A$2:$A$121,$A37)&gt;1,"Duplicate month",IF($E37&gt;$U37,"Out-of-order nights exceed capacity",IF($W37&gt;$V37,"Rooms sold exceed sellable nights",IF($AJ37&lt;=0,"No positive room contribution",IF($AM37&gt;1,"Break-even exceeds capacity",IF($AP37&gt;1,"Target profit exceeds capacity","OK"))))))),"")</f>
        <v/>
      </c>
    </row>
    <row r="38">
      <c r="A38" s="21" t="n"/>
      <c r="B38" s="22" t="n"/>
      <c r="C38" s="23" t="n"/>
      <c r="D38" s="23" t="n"/>
      <c r="E38" s="23" t="n"/>
      <c r="F38" s="24" t="n"/>
      <c r="G38" s="47" t="n"/>
      <c r="H38" s="47" t="n"/>
      <c r="I38" s="47" t="n"/>
      <c r="J38" s="47" t="n"/>
      <c r="K38" s="24" t="n"/>
      <c r="L38" s="24" t="n"/>
      <c r="M38" s="24" t="n"/>
      <c r="N38" s="47" t="n"/>
      <c r="O38" s="47" t="n"/>
      <c r="P38" s="47" t="n"/>
      <c r="Q38" s="48">
        <f>IFERROR(IF($A38="","",IF($J38="",Assumptions!$B$8,$J38)),"")</f>
        <v/>
      </c>
      <c r="R38" s="27">
        <f>IFERROR(IF($A38="","",IF($K38="",Assumptions!$B$9,$K38)),"")</f>
        <v/>
      </c>
      <c r="S38" s="27">
        <f>IFERROR(IF($A38="","",IF($L38="",Assumptions!$B$10,$L38)),"")</f>
        <v/>
      </c>
      <c r="T38" s="27">
        <f>IFERROR(IF($A38="","",IF($M38="",Assumptions!$B$11,$M38)),"")</f>
        <v/>
      </c>
      <c r="U38" s="28">
        <f>IFERROR(IF($A38="","",$C38*$D38),"")</f>
        <v/>
      </c>
      <c r="V38" s="28">
        <f>IFERROR(IF($A38="","",MAX(0,$U38-$E38)),"")</f>
        <v/>
      </c>
      <c r="W38" s="28">
        <f>IFERROR(IF($A38="","",ROUND($V38*$F38,0)),"")</f>
        <v/>
      </c>
      <c r="X38" s="48">
        <f>IFERROR(IF($A38="","",$W38*$G38),"")</f>
        <v/>
      </c>
      <c r="Y38" s="48">
        <f>IFERROR(IF($A38="","",$W38*$H38),"")</f>
        <v/>
      </c>
      <c r="Z38" s="48">
        <f>IFERROR(IF($A38="","",SUM($X38,$Y38,$I38)),"")</f>
        <v/>
      </c>
      <c r="AA38" s="48">
        <f>IFERROR(IF($A38="","",$W38*$Q38),"")</f>
        <v/>
      </c>
      <c r="AB38" s="48">
        <f>IFERROR(IF($A38="","",$X38*$R38),"")</f>
        <v/>
      </c>
      <c r="AC38" s="48">
        <f>IFERROR(IF($A38="","",$Y38*$S38),"")</f>
        <v/>
      </c>
      <c r="AD38" s="48">
        <f>IFERROR(IF($A38="","",$I38*$T38),"")</f>
        <v/>
      </c>
      <c r="AE38" s="48">
        <f>IFERROR(IF($A38="","",SUM($AA38:$AD38)),"")</f>
        <v/>
      </c>
      <c r="AF38" s="48">
        <f>IFERROR(IF($A38="","",$Z38-$AE38),"")</f>
        <v/>
      </c>
      <c r="AG38" s="29">
        <f>IFERROR(IF($A38="","",$AF38/$Z38),0)</f>
        <v/>
      </c>
      <c r="AH38" s="48">
        <f>IFERROR(IF($A38="","",SUM($N38:$O38)),"")</f>
        <v/>
      </c>
      <c r="AI38" s="48">
        <f>IFERROR(IF($A38="","",$AF38-$AH38),"")</f>
        <v/>
      </c>
      <c r="AJ38" s="48">
        <f>IFERROR(IF($A38="","",($G38*(1-$R38))+($H38*(1-$S38))-$Q38),"")</f>
        <v/>
      </c>
      <c r="AK38" s="48">
        <f>IFERROR(IF($A38="","",$I38*(1-$T38)),"")</f>
        <v/>
      </c>
      <c r="AL38" s="28">
        <f>IFERROR(IF($A38="","",MAX(0,($AH38-$AK38)/$AJ38)),0)</f>
        <v/>
      </c>
      <c r="AM38" s="27">
        <f>IFERROR(IF($A38="","",$AL38/$V38),0)</f>
        <v/>
      </c>
      <c r="AN38" s="48">
        <f>IFERROR(IF($A38="","",($AL38*($G38+$H38))+$I38),"")</f>
        <v/>
      </c>
      <c r="AO38" s="28">
        <f>IFERROR(IF($A38="","",MAX(0,($AH38+$P38-$AK38)/$AJ38)),0)</f>
        <v/>
      </c>
      <c r="AP38" s="27">
        <f>IFERROR(IF($A38="","",$AO38/$V38),0)</f>
        <v/>
      </c>
      <c r="AQ38" s="27">
        <f>IFERROR(IF($A38="","",$F38-$AM38),"")</f>
        <v/>
      </c>
      <c r="AR38" s="48">
        <f>IFERROR(IF($A38="","",$Z38-$AN38),"")</f>
        <v/>
      </c>
      <c r="AS38" s="27">
        <f>IFERROR(IF($A38="","",$AR38/$Z38),0)</f>
        <v/>
      </c>
      <c r="AT38" s="30">
        <f>IFERROR(IF($A38="","",IF($AI38&gt;0,"Above Break-Even",IF($AI38&lt;0,"Below Break-Even","At Break-Even"))),"")</f>
        <v/>
      </c>
      <c r="AU38" s="30">
        <f>IFERROR(IF($A38="","",IF(COUNTIF($A$2:$A$121,$A38)&gt;1,"Duplicate month",IF($E38&gt;$U38,"Out-of-order nights exceed capacity",IF($W38&gt;$V38,"Rooms sold exceed sellable nights",IF($AJ38&lt;=0,"No positive room contribution",IF($AM38&gt;1,"Break-even exceeds capacity",IF($AP38&gt;1,"Target profit exceeds capacity","OK"))))))),"")</f>
        <v/>
      </c>
    </row>
    <row r="39">
      <c r="A39" s="21" t="n"/>
      <c r="B39" s="22" t="n"/>
      <c r="C39" s="23" t="n"/>
      <c r="D39" s="23" t="n"/>
      <c r="E39" s="23" t="n"/>
      <c r="F39" s="24" t="n"/>
      <c r="G39" s="47" t="n"/>
      <c r="H39" s="47" t="n"/>
      <c r="I39" s="47" t="n"/>
      <c r="J39" s="47" t="n"/>
      <c r="K39" s="24" t="n"/>
      <c r="L39" s="24" t="n"/>
      <c r="M39" s="24" t="n"/>
      <c r="N39" s="47" t="n"/>
      <c r="O39" s="47" t="n"/>
      <c r="P39" s="47" t="n"/>
      <c r="Q39" s="48">
        <f>IFERROR(IF($A39="","",IF($J39="",Assumptions!$B$8,$J39)),"")</f>
        <v/>
      </c>
      <c r="R39" s="27">
        <f>IFERROR(IF($A39="","",IF($K39="",Assumptions!$B$9,$K39)),"")</f>
        <v/>
      </c>
      <c r="S39" s="27">
        <f>IFERROR(IF($A39="","",IF($L39="",Assumptions!$B$10,$L39)),"")</f>
        <v/>
      </c>
      <c r="T39" s="27">
        <f>IFERROR(IF($A39="","",IF($M39="",Assumptions!$B$11,$M39)),"")</f>
        <v/>
      </c>
      <c r="U39" s="28">
        <f>IFERROR(IF($A39="","",$C39*$D39),"")</f>
        <v/>
      </c>
      <c r="V39" s="28">
        <f>IFERROR(IF($A39="","",MAX(0,$U39-$E39)),"")</f>
        <v/>
      </c>
      <c r="W39" s="28">
        <f>IFERROR(IF($A39="","",ROUND($V39*$F39,0)),"")</f>
        <v/>
      </c>
      <c r="X39" s="48">
        <f>IFERROR(IF($A39="","",$W39*$G39),"")</f>
        <v/>
      </c>
      <c r="Y39" s="48">
        <f>IFERROR(IF($A39="","",$W39*$H39),"")</f>
        <v/>
      </c>
      <c r="Z39" s="48">
        <f>IFERROR(IF($A39="","",SUM($X39,$Y39,$I39)),"")</f>
        <v/>
      </c>
      <c r="AA39" s="48">
        <f>IFERROR(IF($A39="","",$W39*$Q39),"")</f>
        <v/>
      </c>
      <c r="AB39" s="48">
        <f>IFERROR(IF($A39="","",$X39*$R39),"")</f>
        <v/>
      </c>
      <c r="AC39" s="48">
        <f>IFERROR(IF($A39="","",$Y39*$S39),"")</f>
        <v/>
      </c>
      <c r="AD39" s="48">
        <f>IFERROR(IF($A39="","",$I39*$T39),"")</f>
        <v/>
      </c>
      <c r="AE39" s="48">
        <f>IFERROR(IF($A39="","",SUM($AA39:$AD39)),"")</f>
        <v/>
      </c>
      <c r="AF39" s="48">
        <f>IFERROR(IF($A39="","",$Z39-$AE39),"")</f>
        <v/>
      </c>
      <c r="AG39" s="29">
        <f>IFERROR(IF($A39="","",$AF39/$Z39),0)</f>
        <v/>
      </c>
      <c r="AH39" s="48">
        <f>IFERROR(IF($A39="","",SUM($N39:$O39)),"")</f>
        <v/>
      </c>
      <c r="AI39" s="48">
        <f>IFERROR(IF($A39="","",$AF39-$AH39),"")</f>
        <v/>
      </c>
      <c r="AJ39" s="48">
        <f>IFERROR(IF($A39="","",($G39*(1-$R39))+($H39*(1-$S39))-$Q39),"")</f>
        <v/>
      </c>
      <c r="AK39" s="48">
        <f>IFERROR(IF($A39="","",$I39*(1-$T39)),"")</f>
        <v/>
      </c>
      <c r="AL39" s="28">
        <f>IFERROR(IF($A39="","",MAX(0,($AH39-$AK39)/$AJ39)),0)</f>
        <v/>
      </c>
      <c r="AM39" s="27">
        <f>IFERROR(IF($A39="","",$AL39/$V39),0)</f>
        <v/>
      </c>
      <c r="AN39" s="48">
        <f>IFERROR(IF($A39="","",($AL39*($G39+$H39))+$I39),"")</f>
        <v/>
      </c>
      <c r="AO39" s="28">
        <f>IFERROR(IF($A39="","",MAX(0,($AH39+$P39-$AK39)/$AJ39)),0)</f>
        <v/>
      </c>
      <c r="AP39" s="27">
        <f>IFERROR(IF($A39="","",$AO39/$V39),0)</f>
        <v/>
      </c>
      <c r="AQ39" s="27">
        <f>IFERROR(IF($A39="","",$F39-$AM39),"")</f>
        <v/>
      </c>
      <c r="AR39" s="48">
        <f>IFERROR(IF($A39="","",$Z39-$AN39),"")</f>
        <v/>
      </c>
      <c r="AS39" s="27">
        <f>IFERROR(IF($A39="","",$AR39/$Z39),0)</f>
        <v/>
      </c>
      <c r="AT39" s="30">
        <f>IFERROR(IF($A39="","",IF($AI39&gt;0,"Above Break-Even",IF($AI39&lt;0,"Below Break-Even","At Break-Even"))),"")</f>
        <v/>
      </c>
      <c r="AU39" s="30">
        <f>IFERROR(IF($A39="","",IF(COUNTIF($A$2:$A$121,$A39)&gt;1,"Duplicate month",IF($E39&gt;$U39,"Out-of-order nights exceed capacity",IF($W39&gt;$V39,"Rooms sold exceed sellable nights",IF($AJ39&lt;=0,"No positive room contribution",IF($AM39&gt;1,"Break-even exceeds capacity",IF($AP39&gt;1,"Target profit exceeds capacity","OK"))))))),"")</f>
        <v/>
      </c>
    </row>
    <row r="40">
      <c r="A40" s="21" t="n"/>
      <c r="B40" s="22" t="n"/>
      <c r="C40" s="23" t="n"/>
      <c r="D40" s="23" t="n"/>
      <c r="E40" s="23" t="n"/>
      <c r="F40" s="24" t="n"/>
      <c r="G40" s="47" t="n"/>
      <c r="H40" s="47" t="n"/>
      <c r="I40" s="47" t="n"/>
      <c r="J40" s="47" t="n"/>
      <c r="K40" s="24" t="n"/>
      <c r="L40" s="24" t="n"/>
      <c r="M40" s="24" t="n"/>
      <c r="N40" s="47" t="n"/>
      <c r="O40" s="47" t="n"/>
      <c r="P40" s="47" t="n"/>
      <c r="Q40" s="48">
        <f>IFERROR(IF($A40="","",IF($J40="",Assumptions!$B$8,$J40)),"")</f>
        <v/>
      </c>
      <c r="R40" s="27">
        <f>IFERROR(IF($A40="","",IF($K40="",Assumptions!$B$9,$K40)),"")</f>
        <v/>
      </c>
      <c r="S40" s="27">
        <f>IFERROR(IF($A40="","",IF($L40="",Assumptions!$B$10,$L40)),"")</f>
        <v/>
      </c>
      <c r="T40" s="27">
        <f>IFERROR(IF($A40="","",IF($M40="",Assumptions!$B$11,$M40)),"")</f>
        <v/>
      </c>
      <c r="U40" s="28">
        <f>IFERROR(IF($A40="","",$C40*$D40),"")</f>
        <v/>
      </c>
      <c r="V40" s="28">
        <f>IFERROR(IF($A40="","",MAX(0,$U40-$E40)),"")</f>
        <v/>
      </c>
      <c r="W40" s="28">
        <f>IFERROR(IF($A40="","",ROUND($V40*$F40,0)),"")</f>
        <v/>
      </c>
      <c r="X40" s="48">
        <f>IFERROR(IF($A40="","",$W40*$G40),"")</f>
        <v/>
      </c>
      <c r="Y40" s="48">
        <f>IFERROR(IF($A40="","",$W40*$H40),"")</f>
        <v/>
      </c>
      <c r="Z40" s="48">
        <f>IFERROR(IF($A40="","",SUM($X40,$Y40,$I40)),"")</f>
        <v/>
      </c>
      <c r="AA40" s="48">
        <f>IFERROR(IF($A40="","",$W40*$Q40),"")</f>
        <v/>
      </c>
      <c r="AB40" s="48">
        <f>IFERROR(IF($A40="","",$X40*$R40),"")</f>
        <v/>
      </c>
      <c r="AC40" s="48">
        <f>IFERROR(IF($A40="","",$Y40*$S40),"")</f>
        <v/>
      </c>
      <c r="AD40" s="48">
        <f>IFERROR(IF($A40="","",$I40*$T40),"")</f>
        <v/>
      </c>
      <c r="AE40" s="48">
        <f>IFERROR(IF($A40="","",SUM($AA40:$AD40)),"")</f>
        <v/>
      </c>
      <c r="AF40" s="48">
        <f>IFERROR(IF($A40="","",$Z40-$AE40),"")</f>
        <v/>
      </c>
      <c r="AG40" s="29">
        <f>IFERROR(IF($A40="","",$AF40/$Z40),0)</f>
        <v/>
      </c>
      <c r="AH40" s="48">
        <f>IFERROR(IF($A40="","",SUM($N40:$O40)),"")</f>
        <v/>
      </c>
      <c r="AI40" s="48">
        <f>IFERROR(IF($A40="","",$AF40-$AH40),"")</f>
        <v/>
      </c>
      <c r="AJ40" s="48">
        <f>IFERROR(IF($A40="","",($G40*(1-$R40))+($H40*(1-$S40))-$Q40),"")</f>
        <v/>
      </c>
      <c r="AK40" s="48">
        <f>IFERROR(IF($A40="","",$I40*(1-$T40)),"")</f>
        <v/>
      </c>
      <c r="AL40" s="28">
        <f>IFERROR(IF($A40="","",MAX(0,($AH40-$AK40)/$AJ40)),0)</f>
        <v/>
      </c>
      <c r="AM40" s="27">
        <f>IFERROR(IF($A40="","",$AL40/$V40),0)</f>
        <v/>
      </c>
      <c r="AN40" s="48">
        <f>IFERROR(IF($A40="","",($AL40*($G40+$H40))+$I40),"")</f>
        <v/>
      </c>
      <c r="AO40" s="28">
        <f>IFERROR(IF($A40="","",MAX(0,($AH40+$P40-$AK40)/$AJ40)),0)</f>
        <v/>
      </c>
      <c r="AP40" s="27">
        <f>IFERROR(IF($A40="","",$AO40/$V40),0)</f>
        <v/>
      </c>
      <c r="AQ40" s="27">
        <f>IFERROR(IF($A40="","",$F40-$AM40),"")</f>
        <v/>
      </c>
      <c r="AR40" s="48">
        <f>IFERROR(IF($A40="","",$Z40-$AN40),"")</f>
        <v/>
      </c>
      <c r="AS40" s="27">
        <f>IFERROR(IF($A40="","",$AR40/$Z40),0)</f>
        <v/>
      </c>
      <c r="AT40" s="30">
        <f>IFERROR(IF($A40="","",IF($AI40&gt;0,"Above Break-Even",IF($AI40&lt;0,"Below Break-Even","At Break-Even"))),"")</f>
        <v/>
      </c>
      <c r="AU40" s="30">
        <f>IFERROR(IF($A40="","",IF(COUNTIF($A$2:$A$121,$A40)&gt;1,"Duplicate month",IF($E40&gt;$U40,"Out-of-order nights exceed capacity",IF($W40&gt;$V40,"Rooms sold exceed sellable nights",IF($AJ40&lt;=0,"No positive room contribution",IF($AM40&gt;1,"Break-even exceeds capacity",IF($AP40&gt;1,"Target profit exceeds capacity","OK"))))))),"")</f>
        <v/>
      </c>
    </row>
    <row r="41">
      <c r="A41" s="21" t="n"/>
      <c r="B41" s="22" t="n"/>
      <c r="C41" s="23" t="n"/>
      <c r="D41" s="23" t="n"/>
      <c r="E41" s="23" t="n"/>
      <c r="F41" s="24" t="n"/>
      <c r="G41" s="47" t="n"/>
      <c r="H41" s="47" t="n"/>
      <c r="I41" s="47" t="n"/>
      <c r="J41" s="47" t="n"/>
      <c r="K41" s="24" t="n"/>
      <c r="L41" s="24" t="n"/>
      <c r="M41" s="24" t="n"/>
      <c r="N41" s="47" t="n"/>
      <c r="O41" s="47" t="n"/>
      <c r="P41" s="47" t="n"/>
      <c r="Q41" s="48">
        <f>IFERROR(IF($A41="","",IF($J41="",Assumptions!$B$8,$J41)),"")</f>
        <v/>
      </c>
      <c r="R41" s="27">
        <f>IFERROR(IF($A41="","",IF($K41="",Assumptions!$B$9,$K41)),"")</f>
        <v/>
      </c>
      <c r="S41" s="27">
        <f>IFERROR(IF($A41="","",IF($L41="",Assumptions!$B$10,$L41)),"")</f>
        <v/>
      </c>
      <c r="T41" s="27">
        <f>IFERROR(IF($A41="","",IF($M41="",Assumptions!$B$11,$M41)),"")</f>
        <v/>
      </c>
      <c r="U41" s="28">
        <f>IFERROR(IF($A41="","",$C41*$D41),"")</f>
        <v/>
      </c>
      <c r="V41" s="28">
        <f>IFERROR(IF($A41="","",MAX(0,$U41-$E41)),"")</f>
        <v/>
      </c>
      <c r="W41" s="28">
        <f>IFERROR(IF($A41="","",ROUND($V41*$F41,0)),"")</f>
        <v/>
      </c>
      <c r="X41" s="48">
        <f>IFERROR(IF($A41="","",$W41*$G41),"")</f>
        <v/>
      </c>
      <c r="Y41" s="48">
        <f>IFERROR(IF($A41="","",$W41*$H41),"")</f>
        <v/>
      </c>
      <c r="Z41" s="48">
        <f>IFERROR(IF($A41="","",SUM($X41,$Y41,$I41)),"")</f>
        <v/>
      </c>
      <c r="AA41" s="48">
        <f>IFERROR(IF($A41="","",$W41*$Q41),"")</f>
        <v/>
      </c>
      <c r="AB41" s="48">
        <f>IFERROR(IF($A41="","",$X41*$R41),"")</f>
        <v/>
      </c>
      <c r="AC41" s="48">
        <f>IFERROR(IF($A41="","",$Y41*$S41),"")</f>
        <v/>
      </c>
      <c r="AD41" s="48">
        <f>IFERROR(IF($A41="","",$I41*$T41),"")</f>
        <v/>
      </c>
      <c r="AE41" s="48">
        <f>IFERROR(IF($A41="","",SUM($AA41:$AD41)),"")</f>
        <v/>
      </c>
      <c r="AF41" s="48">
        <f>IFERROR(IF($A41="","",$Z41-$AE41),"")</f>
        <v/>
      </c>
      <c r="AG41" s="29">
        <f>IFERROR(IF($A41="","",$AF41/$Z41),0)</f>
        <v/>
      </c>
      <c r="AH41" s="48">
        <f>IFERROR(IF($A41="","",SUM($N41:$O41)),"")</f>
        <v/>
      </c>
      <c r="AI41" s="48">
        <f>IFERROR(IF($A41="","",$AF41-$AH41),"")</f>
        <v/>
      </c>
      <c r="AJ41" s="48">
        <f>IFERROR(IF($A41="","",($G41*(1-$R41))+($H41*(1-$S41))-$Q41),"")</f>
        <v/>
      </c>
      <c r="AK41" s="48">
        <f>IFERROR(IF($A41="","",$I41*(1-$T41)),"")</f>
        <v/>
      </c>
      <c r="AL41" s="28">
        <f>IFERROR(IF($A41="","",MAX(0,($AH41-$AK41)/$AJ41)),0)</f>
        <v/>
      </c>
      <c r="AM41" s="27">
        <f>IFERROR(IF($A41="","",$AL41/$V41),0)</f>
        <v/>
      </c>
      <c r="AN41" s="48">
        <f>IFERROR(IF($A41="","",($AL41*($G41+$H41))+$I41),"")</f>
        <v/>
      </c>
      <c r="AO41" s="28">
        <f>IFERROR(IF($A41="","",MAX(0,($AH41+$P41-$AK41)/$AJ41)),0)</f>
        <v/>
      </c>
      <c r="AP41" s="27">
        <f>IFERROR(IF($A41="","",$AO41/$V41),0)</f>
        <v/>
      </c>
      <c r="AQ41" s="27">
        <f>IFERROR(IF($A41="","",$F41-$AM41),"")</f>
        <v/>
      </c>
      <c r="AR41" s="48">
        <f>IFERROR(IF($A41="","",$Z41-$AN41),"")</f>
        <v/>
      </c>
      <c r="AS41" s="27">
        <f>IFERROR(IF($A41="","",$AR41/$Z41),0)</f>
        <v/>
      </c>
      <c r="AT41" s="30">
        <f>IFERROR(IF($A41="","",IF($AI41&gt;0,"Above Break-Even",IF($AI41&lt;0,"Below Break-Even","At Break-Even"))),"")</f>
        <v/>
      </c>
      <c r="AU41" s="30">
        <f>IFERROR(IF($A41="","",IF(COUNTIF($A$2:$A$121,$A41)&gt;1,"Duplicate month",IF($E41&gt;$U41,"Out-of-order nights exceed capacity",IF($W41&gt;$V41,"Rooms sold exceed sellable nights",IF($AJ41&lt;=0,"No positive room contribution",IF($AM41&gt;1,"Break-even exceeds capacity",IF($AP41&gt;1,"Target profit exceeds capacity","OK"))))))),"")</f>
        <v/>
      </c>
    </row>
    <row r="42">
      <c r="A42" s="21" t="n"/>
      <c r="B42" s="22" t="n"/>
      <c r="C42" s="23" t="n"/>
      <c r="D42" s="23" t="n"/>
      <c r="E42" s="23" t="n"/>
      <c r="F42" s="24" t="n"/>
      <c r="G42" s="47" t="n"/>
      <c r="H42" s="47" t="n"/>
      <c r="I42" s="47" t="n"/>
      <c r="J42" s="47" t="n"/>
      <c r="K42" s="24" t="n"/>
      <c r="L42" s="24" t="n"/>
      <c r="M42" s="24" t="n"/>
      <c r="N42" s="47" t="n"/>
      <c r="O42" s="47" t="n"/>
      <c r="P42" s="47" t="n"/>
      <c r="Q42" s="48">
        <f>IFERROR(IF($A42="","",IF($J42="",Assumptions!$B$8,$J42)),"")</f>
        <v/>
      </c>
      <c r="R42" s="27">
        <f>IFERROR(IF($A42="","",IF($K42="",Assumptions!$B$9,$K42)),"")</f>
        <v/>
      </c>
      <c r="S42" s="27">
        <f>IFERROR(IF($A42="","",IF($L42="",Assumptions!$B$10,$L42)),"")</f>
        <v/>
      </c>
      <c r="T42" s="27">
        <f>IFERROR(IF($A42="","",IF($M42="",Assumptions!$B$11,$M42)),"")</f>
        <v/>
      </c>
      <c r="U42" s="28">
        <f>IFERROR(IF($A42="","",$C42*$D42),"")</f>
        <v/>
      </c>
      <c r="V42" s="28">
        <f>IFERROR(IF($A42="","",MAX(0,$U42-$E42)),"")</f>
        <v/>
      </c>
      <c r="W42" s="28">
        <f>IFERROR(IF($A42="","",ROUND($V42*$F42,0)),"")</f>
        <v/>
      </c>
      <c r="X42" s="48">
        <f>IFERROR(IF($A42="","",$W42*$G42),"")</f>
        <v/>
      </c>
      <c r="Y42" s="48">
        <f>IFERROR(IF($A42="","",$W42*$H42),"")</f>
        <v/>
      </c>
      <c r="Z42" s="48">
        <f>IFERROR(IF($A42="","",SUM($X42,$Y42,$I42)),"")</f>
        <v/>
      </c>
      <c r="AA42" s="48">
        <f>IFERROR(IF($A42="","",$W42*$Q42),"")</f>
        <v/>
      </c>
      <c r="AB42" s="48">
        <f>IFERROR(IF($A42="","",$X42*$R42),"")</f>
        <v/>
      </c>
      <c r="AC42" s="48">
        <f>IFERROR(IF($A42="","",$Y42*$S42),"")</f>
        <v/>
      </c>
      <c r="AD42" s="48">
        <f>IFERROR(IF($A42="","",$I42*$T42),"")</f>
        <v/>
      </c>
      <c r="AE42" s="48">
        <f>IFERROR(IF($A42="","",SUM($AA42:$AD42)),"")</f>
        <v/>
      </c>
      <c r="AF42" s="48">
        <f>IFERROR(IF($A42="","",$Z42-$AE42),"")</f>
        <v/>
      </c>
      <c r="AG42" s="29">
        <f>IFERROR(IF($A42="","",$AF42/$Z42),0)</f>
        <v/>
      </c>
      <c r="AH42" s="48">
        <f>IFERROR(IF($A42="","",SUM($N42:$O42)),"")</f>
        <v/>
      </c>
      <c r="AI42" s="48">
        <f>IFERROR(IF($A42="","",$AF42-$AH42),"")</f>
        <v/>
      </c>
      <c r="AJ42" s="48">
        <f>IFERROR(IF($A42="","",($G42*(1-$R42))+($H42*(1-$S42))-$Q42),"")</f>
        <v/>
      </c>
      <c r="AK42" s="48">
        <f>IFERROR(IF($A42="","",$I42*(1-$T42)),"")</f>
        <v/>
      </c>
      <c r="AL42" s="28">
        <f>IFERROR(IF($A42="","",MAX(0,($AH42-$AK42)/$AJ42)),0)</f>
        <v/>
      </c>
      <c r="AM42" s="27">
        <f>IFERROR(IF($A42="","",$AL42/$V42),0)</f>
        <v/>
      </c>
      <c r="AN42" s="48">
        <f>IFERROR(IF($A42="","",($AL42*($G42+$H42))+$I42),"")</f>
        <v/>
      </c>
      <c r="AO42" s="28">
        <f>IFERROR(IF($A42="","",MAX(0,($AH42+$P42-$AK42)/$AJ42)),0)</f>
        <v/>
      </c>
      <c r="AP42" s="27">
        <f>IFERROR(IF($A42="","",$AO42/$V42),0)</f>
        <v/>
      </c>
      <c r="AQ42" s="27">
        <f>IFERROR(IF($A42="","",$F42-$AM42),"")</f>
        <v/>
      </c>
      <c r="AR42" s="48">
        <f>IFERROR(IF($A42="","",$Z42-$AN42),"")</f>
        <v/>
      </c>
      <c r="AS42" s="27">
        <f>IFERROR(IF($A42="","",$AR42/$Z42),0)</f>
        <v/>
      </c>
      <c r="AT42" s="30">
        <f>IFERROR(IF($A42="","",IF($AI42&gt;0,"Above Break-Even",IF($AI42&lt;0,"Below Break-Even","At Break-Even"))),"")</f>
        <v/>
      </c>
      <c r="AU42" s="30">
        <f>IFERROR(IF($A42="","",IF(COUNTIF($A$2:$A$121,$A42)&gt;1,"Duplicate month",IF($E42&gt;$U42,"Out-of-order nights exceed capacity",IF($W42&gt;$V42,"Rooms sold exceed sellable nights",IF($AJ42&lt;=0,"No positive room contribution",IF($AM42&gt;1,"Break-even exceeds capacity",IF($AP42&gt;1,"Target profit exceeds capacity","OK"))))))),"")</f>
        <v/>
      </c>
    </row>
    <row r="43">
      <c r="A43" s="21" t="n"/>
      <c r="B43" s="22" t="n"/>
      <c r="C43" s="23" t="n"/>
      <c r="D43" s="23" t="n"/>
      <c r="E43" s="23" t="n"/>
      <c r="F43" s="24" t="n"/>
      <c r="G43" s="47" t="n"/>
      <c r="H43" s="47" t="n"/>
      <c r="I43" s="47" t="n"/>
      <c r="J43" s="47" t="n"/>
      <c r="K43" s="24" t="n"/>
      <c r="L43" s="24" t="n"/>
      <c r="M43" s="24" t="n"/>
      <c r="N43" s="47" t="n"/>
      <c r="O43" s="47" t="n"/>
      <c r="P43" s="47" t="n"/>
      <c r="Q43" s="48">
        <f>IFERROR(IF($A43="","",IF($J43="",Assumptions!$B$8,$J43)),"")</f>
        <v/>
      </c>
      <c r="R43" s="27">
        <f>IFERROR(IF($A43="","",IF($K43="",Assumptions!$B$9,$K43)),"")</f>
        <v/>
      </c>
      <c r="S43" s="27">
        <f>IFERROR(IF($A43="","",IF($L43="",Assumptions!$B$10,$L43)),"")</f>
        <v/>
      </c>
      <c r="T43" s="27">
        <f>IFERROR(IF($A43="","",IF($M43="",Assumptions!$B$11,$M43)),"")</f>
        <v/>
      </c>
      <c r="U43" s="28">
        <f>IFERROR(IF($A43="","",$C43*$D43),"")</f>
        <v/>
      </c>
      <c r="V43" s="28">
        <f>IFERROR(IF($A43="","",MAX(0,$U43-$E43)),"")</f>
        <v/>
      </c>
      <c r="W43" s="28">
        <f>IFERROR(IF($A43="","",ROUND($V43*$F43,0)),"")</f>
        <v/>
      </c>
      <c r="X43" s="48">
        <f>IFERROR(IF($A43="","",$W43*$G43),"")</f>
        <v/>
      </c>
      <c r="Y43" s="48">
        <f>IFERROR(IF($A43="","",$W43*$H43),"")</f>
        <v/>
      </c>
      <c r="Z43" s="48">
        <f>IFERROR(IF($A43="","",SUM($X43,$Y43,$I43)),"")</f>
        <v/>
      </c>
      <c r="AA43" s="48">
        <f>IFERROR(IF($A43="","",$W43*$Q43),"")</f>
        <v/>
      </c>
      <c r="AB43" s="48">
        <f>IFERROR(IF($A43="","",$X43*$R43),"")</f>
        <v/>
      </c>
      <c r="AC43" s="48">
        <f>IFERROR(IF($A43="","",$Y43*$S43),"")</f>
        <v/>
      </c>
      <c r="AD43" s="48">
        <f>IFERROR(IF($A43="","",$I43*$T43),"")</f>
        <v/>
      </c>
      <c r="AE43" s="48">
        <f>IFERROR(IF($A43="","",SUM($AA43:$AD43)),"")</f>
        <v/>
      </c>
      <c r="AF43" s="48">
        <f>IFERROR(IF($A43="","",$Z43-$AE43),"")</f>
        <v/>
      </c>
      <c r="AG43" s="29">
        <f>IFERROR(IF($A43="","",$AF43/$Z43),0)</f>
        <v/>
      </c>
      <c r="AH43" s="48">
        <f>IFERROR(IF($A43="","",SUM($N43:$O43)),"")</f>
        <v/>
      </c>
      <c r="AI43" s="48">
        <f>IFERROR(IF($A43="","",$AF43-$AH43),"")</f>
        <v/>
      </c>
      <c r="AJ43" s="48">
        <f>IFERROR(IF($A43="","",($G43*(1-$R43))+($H43*(1-$S43))-$Q43),"")</f>
        <v/>
      </c>
      <c r="AK43" s="48">
        <f>IFERROR(IF($A43="","",$I43*(1-$T43)),"")</f>
        <v/>
      </c>
      <c r="AL43" s="28">
        <f>IFERROR(IF($A43="","",MAX(0,($AH43-$AK43)/$AJ43)),0)</f>
        <v/>
      </c>
      <c r="AM43" s="27">
        <f>IFERROR(IF($A43="","",$AL43/$V43),0)</f>
        <v/>
      </c>
      <c r="AN43" s="48">
        <f>IFERROR(IF($A43="","",($AL43*($G43+$H43))+$I43),"")</f>
        <v/>
      </c>
      <c r="AO43" s="28">
        <f>IFERROR(IF($A43="","",MAX(0,($AH43+$P43-$AK43)/$AJ43)),0)</f>
        <v/>
      </c>
      <c r="AP43" s="27">
        <f>IFERROR(IF($A43="","",$AO43/$V43),0)</f>
        <v/>
      </c>
      <c r="AQ43" s="27">
        <f>IFERROR(IF($A43="","",$F43-$AM43),"")</f>
        <v/>
      </c>
      <c r="AR43" s="48">
        <f>IFERROR(IF($A43="","",$Z43-$AN43),"")</f>
        <v/>
      </c>
      <c r="AS43" s="27">
        <f>IFERROR(IF($A43="","",$AR43/$Z43),0)</f>
        <v/>
      </c>
      <c r="AT43" s="30">
        <f>IFERROR(IF($A43="","",IF($AI43&gt;0,"Above Break-Even",IF($AI43&lt;0,"Below Break-Even","At Break-Even"))),"")</f>
        <v/>
      </c>
      <c r="AU43" s="30">
        <f>IFERROR(IF($A43="","",IF(COUNTIF($A$2:$A$121,$A43)&gt;1,"Duplicate month",IF($E43&gt;$U43,"Out-of-order nights exceed capacity",IF($W43&gt;$V43,"Rooms sold exceed sellable nights",IF($AJ43&lt;=0,"No positive room contribution",IF($AM43&gt;1,"Break-even exceeds capacity",IF($AP43&gt;1,"Target profit exceeds capacity","OK"))))))),"")</f>
        <v/>
      </c>
    </row>
    <row r="44">
      <c r="A44" s="21" t="n"/>
      <c r="B44" s="22" t="n"/>
      <c r="C44" s="23" t="n"/>
      <c r="D44" s="23" t="n"/>
      <c r="E44" s="23" t="n"/>
      <c r="F44" s="24" t="n"/>
      <c r="G44" s="47" t="n"/>
      <c r="H44" s="47" t="n"/>
      <c r="I44" s="47" t="n"/>
      <c r="J44" s="47" t="n"/>
      <c r="K44" s="24" t="n"/>
      <c r="L44" s="24" t="n"/>
      <c r="M44" s="24" t="n"/>
      <c r="N44" s="47" t="n"/>
      <c r="O44" s="47" t="n"/>
      <c r="P44" s="47" t="n"/>
      <c r="Q44" s="48">
        <f>IFERROR(IF($A44="","",IF($J44="",Assumptions!$B$8,$J44)),"")</f>
        <v/>
      </c>
      <c r="R44" s="27">
        <f>IFERROR(IF($A44="","",IF($K44="",Assumptions!$B$9,$K44)),"")</f>
        <v/>
      </c>
      <c r="S44" s="27">
        <f>IFERROR(IF($A44="","",IF($L44="",Assumptions!$B$10,$L44)),"")</f>
        <v/>
      </c>
      <c r="T44" s="27">
        <f>IFERROR(IF($A44="","",IF($M44="",Assumptions!$B$11,$M44)),"")</f>
        <v/>
      </c>
      <c r="U44" s="28">
        <f>IFERROR(IF($A44="","",$C44*$D44),"")</f>
        <v/>
      </c>
      <c r="V44" s="28">
        <f>IFERROR(IF($A44="","",MAX(0,$U44-$E44)),"")</f>
        <v/>
      </c>
      <c r="W44" s="28">
        <f>IFERROR(IF($A44="","",ROUND($V44*$F44,0)),"")</f>
        <v/>
      </c>
      <c r="X44" s="48">
        <f>IFERROR(IF($A44="","",$W44*$G44),"")</f>
        <v/>
      </c>
      <c r="Y44" s="48">
        <f>IFERROR(IF($A44="","",$W44*$H44),"")</f>
        <v/>
      </c>
      <c r="Z44" s="48">
        <f>IFERROR(IF($A44="","",SUM($X44,$Y44,$I44)),"")</f>
        <v/>
      </c>
      <c r="AA44" s="48">
        <f>IFERROR(IF($A44="","",$W44*$Q44),"")</f>
        <v/>
      </c>
      <c r="AB44" s="48">
        <f>IFERROR(IF($A44="","",$X44*$R44),"")</f>
        <v/>
      </c>
      <c r="AC44" s="48">
        <f>IFERROR(IF($A44="","",$Y44*$S44),"")</f>
        <v/>
      </c>
      <c r="AD44" s="48">
        <f>IFERROR(IF($A44="","",$I44*$T44),"")</f>
        <v/>
      </c>
      <c r="AE44" s="48">
        <f>IFERROR(IF($A44="","",SUM($AA44:$AD44)),"")</f>
        <v/>
      </c>
      <c r="AF44" s="48">
        <f>IFERROR(IF($A44="","",$Z44-$AE44),"")</f>
        <v/>
      </c>
      <c r="AG44" s="29">
        <f>IFERROR(IF($A44="","",$AF44/$Z44),0)</f>
        <v/>
      </c>
      <c r="AH44" s="48">
        <f>IFERROR(IF($A44="","",SUM($N44:$O44)),"")</f>
        <v/>
      </c>
      <c r="AI44" s="48">
        <f>IFERROR(IF($A44="","",$AF44-$AH44),"")</f>
        <v/>
      </c>
      <c r="AJ44" s="48">
        <f>IFERROR(IF($A44="","",($G44*(1-$R44))+($H44*(1-$S44))-$Q44),"")</f>
        <v/>
      </c>
      <c r="AK44" s="48">
        <f>IFERROR(IF($A44="","",$I44*(1-$T44)),"")</f>
        <v/>
      </c>
      <c r="AL44" s="28">
        <f>IFERROR(IF($A44="","",MAX(0,($AH44-$AK44)/$AJ44)),0)</f>
        <v/>
      </c>
      <c r="AM44" s="27">
        <f>IFERROR(IF($A44="","",$AL44/$V44),0)</f>
        <v/>
      </c>
      <c r="AN44" s="48">
        <f>IFERROR(IF($A44="","",($AL44*($G44+$H44))+$I44),"")</f>
        <v/>
      </c>
      <c r="AO44" s="28">
        <f>IFERROR(IF($A44="","",MAX(0,($AH44+$P44-$AK44)/$AJ44)),0)</f>
        <v/>
      </c>
      <c r="AP44" s="27">
        <f>IFERROR(IF($A44="","",$AO44/$V44),0)</f>
        <v/>
      </c>
      <c r="AQ44" s="27">
        <f>IFERROR(IF($A44="","",$F44-$AM44),"")</f>
        <v/>
      </c>
      <c r="AR44" s="48">
        <f>IFERROR(IF($A44="","",$Z44-$AN44),"")</f>
        <v/>
      </c>
      <c r="AS44" s="27">
        <f>IFERROR(IF($A44="","",$AR44/$Z44),0)</f>
        <v/>
      </c>
      <c r="AT44" s="30">
        <f>IFERROR(IF($A44="","",IF($AI44&gt;0,"Above Break-Even",IF($AI44&lt;0,"Below Break-Even","At Break-Even"))),"")</f>
        <v/>
      </c>
      <c r="AU44" s="30">
        <f>IFERROR(IF($A44="","",IF(COUNTIF($A$2:$A$121,$A44)&gt;1,"Duplicate month",IF($E44&gt;$U44,"Out-of-order nights exceed capacity",IF($W44&gt;$V44,"Rooms sold exceed sellable nights",IF($AJ44&lt;=0,"No positive room contribution",IF($AM44&gt;1,"Break-even exceeds capacity",IF($AP44&gt;1,"Target profit exceeds capacity","OK"))))))),"")</f>
        <v/>
      </c>
    </row>
    <row r="45">
      <c r="A45" s="21" t="n"/>
      <c r="B45" s="22" t="n"/>
      <c r="C45" s="23" t="n"/>
      <c r="D45" s="23" t="n"/>
      <c r="E45" s="23" t="n"/>
      <c r="F45" s="24" t="n"/>
      <c r="G45" s="47" t="n"/>
      <c r="H45" s="47" t="n"/>
      <c r="I45" s="47" t="n"/>
      <c r="J45" s="47" t="n"/>
      <c r="K45" s="24" t="n"/>
      <c r="L45" s="24" t="n"/>
      <c r="M45" s="24" t="n"/>
      <c r="N45" s="47" t="n"/>
      <c r="O45" s="47" t="n"/>
      <c r="P45" s="47" t="n"/>
      <c r="Q45" s="48">
        <f>IFERROR(IF($A45="","",IF($J45="",Assumptions!$B$8,$J45)),"")</f>
        <v/>
      </c>
      <c r="R45" s="27">
        <f>IFERROR(IF($A45="","",IF($K45="",Assumptions!$B$9,$K45)),"")</f>
        <v/>
      </c>
      <c r="S45" s="27">
        <f>IFERROR(IF($A45="","",IF($L45="",Assumptions!$B$10,$L45)),"")</f>
        <v/>
      </c>
      <c r="T45" s="27">
        <f>IFERROR(IF($A45="","",IF($M45="",Assumptions!$B$11,$M45)),"")</f>
        <v/>
      </c>
      <c r="U45" s="28">
        <f>IFERROR(IF($A45="","",$C45*$D45),"")</f>
        <v/>
      </c>
      <c r="V45" s="28">
        <f>IFERROR(IF($A45="","",MAX(0,$U45-$E45)),"")</f>
        <v/>
      </c>
      <c r="W45" s="28">
        <f>IFERROR(IF($A45="","",ROUND($V45*$F45,0)),"")</f>
        <v/>
      </c>
      <c r="X45" s="48">
        <f>IFERROR(IF($A45="","",$W45*$G45),"")</f>
        <v/>
      </c>
      <c r="Y45" s="48">
        <f>IFERROR(IF($A45="","",$W45*$H45),"")</f>
        <v/>
      </c>
      <c r="Z45" s="48">
        <f>IFERROR(IF($A45="","",SUM($X45,$Y45,$I45)),"")</f>
        <v/>
      </c>
      <c r="AA45" s="48">
        <f>IFERROR(IF($A45="","",$W45*$Q45),"")</f>
        <v/>
      </c>
      <c r="AB45" s="48">
        <f>IFERROR(IF($A45="","",$X45*$R45),"")</f>
        <v/>
      </c>
      <c r="AC45" s="48">
        <f>IFERROR(IF($A45="","",$Y45*$S45),"")</f>
        <v/>
      </c>
      <c r="AD45" s="48">
        <f>IFERROR(IF($A45="","",$I45*$T45),"")</f>
        <v/>
      </c>
      <c r="AE45" s="48">
        <f>IFERROR(IF($A45="","",SUM($AA45:$AD45)),"")</f>
        <v/>
      </c>
      <c r="AF45" s="48">
        <f>IFERROR(IF($A45="","",$Z45-$AE45),"")</f>
        <v/>
      </c>
      <c r="AG45" s="29">
        <f>IFERROR(IF($A45="","",$AF45/$Z45),0)</f>
        <v/>
      </c>
      <c r="AH45" s="48">
        <f>IFERROR(IF($A45="","",SUM($N45:$O45)),"")</f>
        <v/>
      </c>
      <c r="AI45" s="48">
        <f>IFERROR(IF($A45="","",$AF45-$AH45),"")</f>
        <v/>
      </c>
      <c r="AJ45" s="48">
        <f>IFERROR(IF($A45="","",($G45*(1-$R45))+($H45*(1-$S45))-$Q45),"")</f>
        <v/>
      </c>
      <c r="AK45" s="48">
        <f>IFERROR(IF($A45="","",$I45*(1-$T45)),"")</f>
        <v/>
      </c>
      <c r="AL45" s="28">
        <f>IFERROR(IF($A45="","",MAX(0,($AH45-$AK45)/$AJ45)),0)</f>
        <v/>
      </c>
      <c r="AM45" s="27">
        <f>IFERROR(IF($A45="","",$AL45/$V45),0)</f>
        <v/>
      </c>
      <c r="AN45" s="48">
        <f>IFERROR(IF($A45="","",($AL45*($G45+$H45))+$I45),"")</f>
        <v/>
      </c>
      <c r="AO45" s="28">
        <f>IFERROR(IF($A45="","",MAX(0,($AH45+$P45-$AK45)/$AJ45)),0)</f>
        <v/>
      </c>
      <c r="AP45" s="27">
        <f>IFERROR(IF($A45="","",$AO45/$V45),0)</f>
        <v/>
      </c>
      <c r="AQ45" s="27">
        <f>IFERROR(IF($A45="","",$F45-$AM45),"")</f>
        <v/>
      </c>
      <c r="AR45" s="48">
        <f>IFERROR(IF($A45="","",$Z45-$AN45),"")</f>
        <v/>
      </c>
      <c r="AS45" s="27">
        <f>IFERROR(IF($A45="","",$AR45/$Z45),0)</f>
        <v/>
      </c>
      <c r="AT45" s="30">
        <f>IFERROR(IF($A45="","",IF($AI45&gt;0,"Above Break-Even",IF($AI45&lt;0,"Below Break-Even","At Break-Even"))),"")</f>
        <v/>
      </c>
      <c r="AU45" s="30">
        <f>IFERROR(IF($A45="","",IF(COUNTIF($A$2:$A$121,$A45)&gt;1,"Duplicate month",IF($E45&gt;$U45,"Out-of-order nights exceed capacity",IF($W45&gt;$V45,"Rooms sold exceed sellable nights",IF($AJ45&lt;=0,"No positive room contribution",IF($AM45&gt;1,"Break-even exceeds capacity",IF($AP45&gt;1,"Target profit exceeds capacity","OK"))))))),"")</f>
        <v/>
      </c>
    </row>
    <row r="46">
      <c r="A46" s="21" t="n"/>
      <c r="B46" s="22" t="n"/>
      <c r="C46" s="23" t="n"/>
      <c r="D46" s="23" t="n"/>
      <c r="E46" s="23" t="n"/>
      <c r="F46" s="24" t="n"/>
      <c r="G46" s="47" t="n"/>
      <c r="H46" s="47" t="n"/>
      <c r="I46" s="47" t="n"/>
      <c r="J46" s="47" t="n"/>
      <c r="K46" s="24" t="n"/>
      <c r="L46" s="24" t="n"/>
      <c r="M46" s="24" t="n"/>
      <c r="N46" s="47" t="n"/>
      <c r="O46" s="47" t="n"/>
      <c r="P46" s="47" t="n"/>
      <c r="Q46" s="48">
        <f>IFERROR(IF($A46="","",IF($J46="",Assumptions!$B$8,$J46)),"")</f>
        <v/>
      </c>
      <c r="R46" s="27">
        <f>IFERROR(IF($A46="","",IF($K46="",Assumptions!$B$9,$K46)),"")</f>
        <v/>
      </c>
      <c r="S46" s="27">
        <f>IFERROR(IF($A46="","",IF($L46="",Assumptions!$B$10,$L46)),"")</f>
        <v/>
      </c>
      <c r="T46" s="27">
        <f>IFERROR(IF($A46="","",IF($M46="",Assumptions!$B$11,$M46)),"")</f>
        <v/>
      </c>
      <c r="U46" s="28">
        <f>IFERROR(IF($A46="","",$C46*$D46),"")</f>
        <v/>
      </c>
      <c r="V46" s="28">
        <f>IFERROR(IF($A46="","",MAX(0,$U46-$E46)),"")</f>
        <v/>
      </c>
      <c r="W46" s="28">
        <f>IFERROR(IF($A46="","",ROUND($V46*$F46,0)),"")</f>
        <v/>
      </c>
      <c r="X46" s="48">
        <f>IFERROR(IF($A46="","",$W46*$G46),"")</f>
        <v/>
      </c>
      <c r="Y46" s="48">
        <f>IFERROR(IF($A46="","",$W46*$H46),"")</f>
        <v/>
      </c>
      <c r="Z46" s="48">
        <f>IFERROR(IF($A46="","",SUM($X46,$Y46,$I46)),"")</f>
        <v/>
      </c>
      <c r="AA46" s="48">
        <f>IFERROR(IF($A46="","",$W46*$Q46),"")</f>
        <v/>
      </c>
      <c r="AB46" s="48">
        <f>IFERROR(IF($A46="","",$X46*$R46),"")</f>
        <v/>
      </c>
      <c r="AC46" s="48">
        <f>IFERROR(IF($A46="","",$Y46*$S46),"")</f>
        <v/>
      </c>
      <c r="AD46" s="48">
        <f>IFERROR(IF($A46="","",$I46*$T46),"")</f>
        <v/>
      </c>
      <c r="AE46" s="48">
        <f>IFERROR(IF($A46="","",SUM($AA46:$AD46)),"")</f>
        <v/>
      </c>
      <c r="AF46" s="48">
        <f>IFERROR(IF($A46="","",$Z46-$AE46),"")</f>
        <v/>
      </c>
      <c r="AG46" s="29">
        <f>IFERROR(IF($A46="","",$AF46/$Z46),0)</f>
        <v/>
      </c>
      <c r="AH46" s="48">
        <f>IFERROR(IF($A46="","",SUM($N46:$O46)),"")</f>
        <v/>
      </c>
      <c r="AI46" s="48">
        <f>IFERROR(IF($A46="","",$AF46-$AH46),"")</f>
        <v/>
      </c>
      <c r="AJ46" s="48">
        <f>IFERROR(IF($A46="","",($G46*(1-$R46))+($H46*(1-$S46))-$Q46),"")</f>
        <v/>
      </c>
      <c r="AK46" s="48">
        <f>IFERROR(IF($A46="","",$I46*(1-$T46)),"")</f>
        <v/>
      </c>
      <c r="AL46" s="28">
        <f>IFERROR(IF($A46="","",MAX(0,($AH46-$AK46)/$AJ46)),0)</f>
        <v/>
      </c>
      <c r="AM46" s="27">
        <f>IFERROR(IF($A46="","",$AL46/$V46),0)</f>
        <v/>
      </c>
      <c r="AN46" s="48">
        <f>IFERROR(IF($A46="","",($AL46*($G46+$H46))+$I46),"")</f>
        <v/>
      </c>
      <c r="AO46" s="28">
        <f>IFERROR(IF($A46="","",MAX(0,($AH46+$P46-$AK46)/$AJ46)),0)</f>
        <v/>
      </c>
      <c r="AP46" s="27">
        <f>IFERROR(IF($A46="","",$AO46/$V46),0)</f>
        <v/>
      </c>
      <c r="AQ46" s="27">
        <f>IFERROR(IF($A46="","",$F46-$AM46),"")</f>
        <v/>
      </c>
      <c r="AR46" s="48">
        <f>IFERROR(IF($A46="","",$Z46-$AN46),"")</f>
        <v/>
      </c>
      <c r="AS46" s="27">
        <f>IFERROR(IF($A46="","",$AR46/$Z46),0)</f>
        <v/>
      </c>
      <c r="AT46" s="30">
        <f>IFERROR(IF($A46="","",IF($AI46&gt;0,"Above Break-Even",IF($AI46&lt;0,"Below Break-Even","At Break-Even"))),"")</f>
        <v/>
      </c>
      <c r="AU46" s="30">
        <f>IFERROR(IF($A46="","",IF(COUNTIF($A$2:$A$121,$A46)&gt;1,"Duplicate month",IF($E46&gt;$U46,"Out-of-order nights exceed capacity",IF($W46&gt;$V46,"Rooms sold exceed sellable nights",IF($AJ46&lt;=0,"No positive room contribution",IF($AM46&gt;1,"Break-even exceeds capacity",IF($AP46&gt;1,"Target profit exceeds capacity","OK"))))))),"")</f>
        <v/>
      </c>
    </row>
    <row r="47">
      <c r="A47" s="21" t="n"/>
      <c r="B47" s="22" t="n"/>
      <c r="C47" s="23" t="n"/>
      <c r="D47" s="23" t="n"/>
      <c r="E47" s="23" t="n"/>
      <c r="F47" s="24" t="n"/>
      <c r="G47" s="47" t="n"/>
      <c r="H47" s="47" t="n"/>
      <c r="I47" s="47" t="n"/>
      <c r="J47" s="47" t="n"/>
      <c r="K47" s="24" t="n"/>
      <c r="L47" s="24" t="n"/>
      <c r="M47" s="24" t="n"/>
      <c r="N47" s="47" t="n"/>
      <c r="O47" s="47" t="n"/>
      <c r="P47" s="47" t="n"/>
      <c r="Q47" s="48">
        <f>IFERROR(IF($A47="","",IF($J47="",Assumptions!$B$8,$J47)),"")</f>
        <v/>
      </c>
      <c r="R47" s="27">
        <f>IFERROR(IF($A47="","",IF($K47="",Assumptions!$B$9,$K47)),"")</f>
        <v/>
      </c>
      <c r="S47" s="27">
        <f>IFERROR(IF($A47="","",IF($L47="",Assumptions!$B$10,$L47)),"")</f>
        <v/>
      </c>
      <c r="T47" s="27">
        <f>IFERROR(IF($A47="","",IF($M47="",Assumptions!$B$11,$M47)),"")</f>
        <v/>
      </c>
      <c r="U47" s="28">
        <f>IFERROR(IF($A47="","",$C47*$D47),"")</f>
        <v/>
      </c>
      <c r="V47" s="28">
        <f>IFERROR(IF($A47="","",MAX(0,$U47-$E47)),"")</f>
        <v/>
      </c>
      <c r="W47" s="28">
        <f>IFERROR(IF($A47="","",ROUND($V47*$F47,0)),"")</f>
        <v/>
      </c>
      <c r="X47" s="48">
        <f>IFERROR(IF($A47="","",$W47*$G47),"")</f>
        <v/>
      </c>
      <c r="Y47" s="48">
        <f>IFERROR(IF($A47="","",$W47*$H47),"")</f>
        <v/>
      </c>
      <c r="Z47" s="48">
        <f>IFERROR(IF($A47="","",SUM($X47,$Y47,$I47)),"")</f>
        <v/>
      </c>
      <c r="AA47" s="48">
        <f>IFERROR(IF($A47="","",$W47*$Q47),"")</f>
        <v/>
      </c>
      <c r="AB47" s="48">
        <f>IFERROR(IF($A47="","",$X47*$R47),"")</f>
        <v/>
      </c>
      <c r="AC47" s="48">
        <f>IFERROR(IF($A47="","",$Y47*$S47),"")</f>
        <v/>
      </c>
      <c r="AD47" s="48">
        <f>IFERROR(IF($A47="","",$I47*$T47),"")</f>
        <v/>
      </c>
      <c r="AE47" s="48">
        <f>IFERROR(IF($A47="","",SUM($AA47:$AD47)),"")</f>
        <v/>
      </c>
      <c r="AF47" s="48">
        <f>IFERROR(IF($A47="","",$Z47-$AE47),"")</f>
        <v/>
      </c>
      <c r="AG47" s="29">
        <f>IFERROR(IF($A47="","",$AF47/$Z47),0)</f>
        <v/>
      </c>
      <c r="AH47" s="48">
        <f>IFERROR(IF($A47="","",SUM($N47:$O47)),"")</f>
        <v/>
      </c>
      <c r="AI47" s="48">
        <f>IFERROR(IF($A47="","",$AF47-$AH47),"")</f>
        <v/>
      </c>
      <c r="AJ47" s="48">
        <f>IFERROR(IF($A47="","",($G47*(1-$R47))+($H47*(1-$S47))-$Q47),"")</f>
        <v/>
      </c>
      <c r="AK47" s="48">
        <f>IFERROR(IF($A47="","",$I47*(1-$T47)),"")</f>
        <v/>
      </c>
      <c r="AL47" s="28">
        <f>IFERROR(IF($A47="","",MAX(0,($AH47-$AK47)/$AJ47)),0)</f>
        <v/>
      </c>
      <c r="AM47" s="27">
        <f>IFERROR(IF($A47="","",$AL47/$V47),0)</f>
        <v/>
      </c>
      <c r="AN47" s="48">
        <f>IFERROR(IF($A47="","",($AL47*($G47+$H47))+$I47),"")</f>
        <v/>
      </c>
      <c r="AO47" s="28">
        <f>IFERROR(IF($A47="","",MAX(0,($AH47+$P47-$AK47)/$AJ47)),0)</f>
        <v/>
      </c>
      <c r="AP47" s="27">
        <f>IFERROR(IF($A47="","",$AO47/$V47),0)</f>
        <v/>
      </c>
      <c r="AQ47" s="27">
        <f>IFERROR(IF($A47="","",$F47-$AM47),"")</f>
        <v/>
      </c>
      <c r="AR47" s="48">
        <f>IFERROR(IF($A47="","",$Z47-$AN47),"")</f>
        <v/>
      </c>
      <c r="AS47" s="27">
        <f>IFERROR(IF($A47="","",$AR47/$Z47),0)</f>
        <v/>
      </c>
      <c r="AT47" s="30">
        <f>IFERROR(IF($A47="","",IF($AI47&gt;0,"Above Break-Even",IF($AI47&lt;0,"Below Break-Even","At Break-Even"))),"")</f>
        <v/>
      </c>
      <c r="AU47" s="30">
        <f>IFERROR(IF($A47="","",IF(COUNTIF($A$2:$A$121,$A47)&gt;1,"Duplicate month",IF($E47&gt;$U47,"Out-of-order nights exceed capacity",IF($W47&gt;$V47,"Rooms sold exceed sellable nights",IF($AJ47&lt;=0,"No positive room contribution",IF($AM47&gt;1,"Break-even exceeds capacity",IF($AP47&gt;1,"Target profit exceeds capacity","OK"))))))),"")</f>
        <v/>
      </c>
    </row>
    <row r="48">
      <c r="A48" s="21" t="n"/>
      <c r="B48" s="22" t="n"/>
      <c r="C48" s="23" t="n"/>
      <c r="D48" s="23" t="n"/>
      <c r="E48" s="23" t="n"/>
      <c r="F48" s="24" t="n"/>
      <c r="G48" s="47" t="n"/>
      <c r="H48" s="47" t="n"/>
      <c r="I48" s="47" t="n"/>
      <c r="J48" s="47" t="n"/>
      <c r="K48" s="24" t="n"/>
      <c r="L48" s="24" t="n"/>
      <c r="M48" s="24" t="n"/>
      <c r="N48" s="47" t="n"/>
      <c r="O48" s="47" t="n"/>
      <c r="P48" s="47" t="n"/>
      <c r="Q48" s="48">
        <f>IFERROR(IF($A48="","",IF($J48="",Assumptions!$B$8,$J48)),"")</f>
        <v/>
      </c>
      <c r="R48" s="27">
        <f>IFERROR(IF($A48="","",IF($K48="",Assumptions!$B$9,$K48)),"")</f>
        <v/>
      </c>
      <c r="S48" s="27">
        <f>IFERROR(IF($A48="","",IF($L48="",Assumptions!$B$10,$L48)),"")</f>
        <v/>
      </c>
      <c r="T48" s="27">
        <f>IFERROR(IF($A48="","",IF($M48="",Assumptions!$B$11,$M48)),"")</f>
        <v/>
      </c>
      <c r="U48" s="28">
        <f>IFERROR(IF($A48="","",$C48*$D48),"")</f>
        <v/>
      </c>
      <c r="V48" s="28">
        <f>IFERROR(IF($A48="","",MAX(0,$U48-$E48)),"")</f>
        <v/>
      </c>
      <c r="W48" s="28">
        <f>IFERROR(IF($A48="","",ROUND($V48*$F48,0)),"")</f>
        <v/>
      </c>
      <c r="X48" s="48">
        <f>IFERROR(IF($A48="","",$W48*$G48),"")</f>
        <v/>
      </c>
      <c r="Y48" s="48">
        <f>IFERROR(IF($A48="","",$W48*$H48),"")</f>
        <v/>
      </c>
      <c r="Z48" s="48">
        <f>IFERROR(IF($A48="","",SUM($X48,$Y48,$I48)),"")</f>
        <v/>
      </c>
      <c r="AA48" s="48">
        <f>IFERROR(IF($A48="","",$W48*$Q48),"")</f>
        <v/>
      </c>
      <c r="AB48" s="48">
        <f>IFERROR(IF($A48="","",$X48*$R48),"")</f>
        <v/>
      </c>
      <c r="AC48" s="48">
        <f>IFERROR(IF($A48="","",$Y48*$S48),"")</f>
        <v/>
      </c>
      <c r="AD48" s="48">
        <f>IFERROR(IF($A48="","",$I48*$T48),"")</f>
        <v/>
      </c>
      <c r="AE48" s="48">
        <f>IFERROR(IF($A48="","",SUM($AA48:$AD48)),"")</f>
        <v/>
      </c>
      <c r="AF48" s="48">
        <f>IFERROR(IF($A48="","",$Z48-$AE48),"")</f>
        <v/>
      </c>
      <c r="AG48" s="29">
        <f>IFERROR(IF($A48="","",$AF48/$Z48),0)</f>
        <v/>
      </c>
      <c r="AH48" s="48">
        <f>IFERROR(IF($A48="","",SUM($N48:$O48)),"")</f>
        <v/>
      </c>
      <c r="AI48" s="48">
        <f>IFERROR(IF($A48="","",$AF48-$AH48),"")</f>
        <v/>
      </c>
      <c r="AJ48" s="48">
        <f>IFERROR(IF($A48="","",($G48*(1-$R48))+($H48*(1-$S48))-$Q48),"")</f>
        <v/>
      </c>
      <c r="AK48" s="48">
        <f>IFERROR(IF($A48="","",$I48*(1-$T48)),"")</f>
        <v/>
      </c>
      <c r="AL48" s="28">
        <f>IFERROR(IF($A48="","",MAX(0,($AH48-$AK48)/$AJ48)),0)</f>
        <v/>
      </c>
      <c r="AM48" s="27">
        <f>IFERROR(IF($A48="","",$AL48/$V48),0)</f>
        <v/>
      </c>
      <c r="AN48" s="48">
        <f>IFERROR(IF($A48="","",($AL48*($G48+$H48))+$I48),"")</f>
        <v/>
      </c>
      <c r="AO48" s="28">
        <f>IFERROR(IF($A48="","",MAX(0,($AH48+$P48-$AK48)/$AJ48)),0)</f>
        <v/>
      </c>
      <c r="AP48" s="27">
        <f>IFERROR(IF($A48="","",$AO48/$V48),0)</f>
        <v/>
      </c>
      <c r="AQ48" s="27">
        <f>IFERROR(IF($A48="","",$F48-$AM48),"")</f>
        <v/>
      </c>
      <c r="AR48" s="48">
        <f>IFERROR(IF($A48="","",$Z48-$AN48),"")</f>
        <v/>
      </c>
      <c r="AS48" s="27">
        <f>IFERROR(IF($A48="","",$AR48/$Z48),0)</f>
        <v/>
      </c>
      <c r="AT48" s="30">
        <f>IFERROR(IF($A48="","",IF($AI48&gt;0,"Above Break-Even",IF($AI48&lt;0,"Below Break-Even","At Break-Even"))),"")</f>
        <v/>
      </c>
      <c r="AU48" s="30">
        <f>IFERROR(IF($A48="","",IF(COUNTIF($A$2:$A$121,$A48)&gt;1,"Duplicate month",IF($E48&gt;$U48,"Out-of-order nights exceed capacity",IF($W48&gt;$V48,"Rooms sold exceed sellable nights",IF($AJ48&lt;=0,"No positive room contribution",IF($AM48&gt;1,"Break-even exceeds capacity",IF($AP48&gt;1,"Target profit exceeds capacity","OK"))))))),"")</f>
        <v/>
      </c>
    </row>
    <row r="49">
      <c r="A49" s="21" t="n"/>
      <c r="B49" s="22" t="n"/>
      <c r="C49" s="23" t="n"/>
      <c r="D49" s="23" t="n"/>
      <c r="E49" s="23" t="n"/>
      <c r="F49" s="24" t="n"/>
      <c r="G49" s="47" t="n"/>
      <c r="H49" s="47" t="n"/>
      <c r="I49" s="47" t="n"/>
      <c r="J49" s="47" t="n"/>
      <c r="K49" s="24" t="n"/>
      <c r="L49" s="24" t="n"/>
      <c r="M49" s="24" t="n"/>
      <c r="N49" s="47" t="n"/>
      <c r="O49" s="47" t="n"/>
      <c r="P49" s="47" t="n"/>
      <c r="Q49" s="48">
        <f>IFERROR(IF($A49="","",IF($J49="",Assumptions!$B$8,$J49)),"")</f>
        <v/>
      </c>
      <c r="R49" s="27">
        <f>IFERROR(IF($A49="","",IF($K49="",Assumptions!$B$9,$K49)),"")</f>
        <v/>
      </c>
      <c r="S49" s="27">
        <f>IFERROR(IF($A49="","",IF($L49="",Assumptions!$B$10,$L49)),"")</f>
        <v/>
      </c>
      <c r="T49" s="27">
        <f>IFERROR(IF($A49="","",IF($M49="",Assumptions!$B$11,$M49)),"")</f>
        <v/>
      </c>
      <c r="U49" s="28">
        <f>IFERROR(IF($A49="","",$C49*$D49),"")</f>
        <v/>
      </c>
      <c r="V49" s="28">
        <f>IFERROR(IF($A49="","",MAX(0,$U49-$E49)),"")</f>
        <v/>
      </c>
      <c r="W49" s="28">
        <f>IFERROR(IF($A49="","",ROUND($V49*$F49,0)),"")</f>
        <v/>
      </c>
      <c r="X49" s="48">
        <f>IFERROR(IF($A49="","",$W49*$G49),"")</f>
        <v/>
      </c>
      <c r="Y49" s="48">
        <f>IFERROR(IF($A49="","",$W49*$H49),"")</f>
        <v/>
      </c>
      <c r="Z49" s="48">
        <f>IFERROR(IF($A49="","",SUM($X49,$Y49,$I49)),"")</f>
        <v/>
      </c>
      <c r="AA49" s="48">
        <f>IFERROR(IF($A49="","",$W49*$Q49),"")</f>
        <v/>
      </c>
      <c r="AB49" s="48">
        <f>IFERROR(IF($A49="","",$X49*$R49),"")</f>
        <v/>
      </c>
      <c r="AC49" s="48">
        <f>IFERROR(IF($A49="","",$Y49*$S49),"")</f>
        <v/>
      </c>
      <c r="AD49" s="48">
        <f>IFERROR(IF($A49="","",$I49*$T49),"")</f>
        <v/>
      </c>
      <c r="AE49" s="48">
        <f>IFERROR(IF($A49="","",SUM($AA49:$AD49)),"")</f>
        <v/>
      </c>
      <c r="AF49" s="48">
        <f>IFERROR(IF($A49="","",$Z49-$AE49),"")</f>
        <v/>
      </c>
      <c r="AG49" s="29">
        <f>IFERROR(IF($A49="","",$AF49/$Z49),0)</f>
        <v/>
      </c>
      <c r="AH49" s="48">
        <f>IFERROR(IF($A49="","",SUM($N49:$O49)),"")</f>
        <v/>
      </c>
      <c r="AI49" s="48">
        <f>IFERROR(IF($A49="","",$AF49-$AH49),"")</f>
        <v/>
      </c>
      <c r="AJ49" s="48">
        <f>IFERROR(IF($A49="","",($G49*(1-$R49))+($H49*(1-$S49))-$Q49),"")</f>
        <v/>
      </c>
      <c r="AK49" s="48">
        <f>IFERROR(IF($A49="","",$I49*(1-$T49)),"")</f>
        <v/>
      </c>
      <c r="AL49" s="28">
        <f>IFERROR(IF($A49="","",MAX(0,($AH49-$AK49)/$AJ49)),0)</f>
        <v/>
      </c>
      <c r="AM49" s="27">
        <f>IFERROR(IF($A49="","",$AL49/$V49),0)</f>
        <v/>
      </c>
      <c r="AN49" s="48">
        <f>IFERROR(IF($A49="","",($AL49*($G49+$H49))+$I49),"")</f>
        <v/>
      </c>
      <c r="AO49" s="28">
        <f>IFERROR(IF($A49="","",MAX(0,($AH49+$P49-$AK49)/$AJ49)),0)</f>
        <v/>
      </c>
      <c r="AP49" s="27">
        <f>IFERROR(IF($A49="","",$AO49/$V49),0)</f>
        <v/>
      </c>
      <c r="AQ49" s="27">
        <f>IFERROR(IF($A49="","",$F49-$AM49),"")</f>
        <v/>
      </c>
      <c r="AR49" s="48">
        <f>IFERROR(IF($A49="","",$Z49-$AN49),"")</f>
        <v/>
      </c>
      <c r="AS49" s="27">
        <f>IFERROR(IF($A49="","",$AR49/$Z49),0)</f>
        <v/>
      </c>
      <c r="AT49" s="30">
        <f>IFERROR(IF($A49="","",IF($AI49&gt;0,"Above Break-Even",IF($AI49&lt;0,"Below Break-Even","At Break-Even"))),"")</f>
        <v/>
      </c>
      <c r="AU49" s="30">
        <f>IFERROR(IF($A49="","",IF(COUNTIF($A$2:$A$121,$A49)&gt;1,"Duplicate month",IF($E49&gt;$U49,"Out-of-order nights exceed capacity",IF($W49&gt;$V49,"Rooms sold exceed sellable nights",IF($AJ49&lt;=0,"No positive room contribution",IF($AM49&gt;1,"Break-even exceeds capacity",IF($AP49&gt;1,"Target profit exceeds capacity","OK"))))))),"")</f>
        <v/>
      </c>
    </row>
    <row r="50">
      <c r="A50" s="21" t="n"/>
      <c r="B50" s="22" t="n"/>
      <c r="C50" s="23" t="n"/>
      <c r="D50" s="23" t="n"/>
      <c r="E50" s="23" t="n"/>
      <c r="F50" s="24" t="n"/>
      <c r="G50" s="47" t="n"/>
      <c r="H50" s="47" t="n"/>
      <c r="I50" s="47" t="n"/>
      <c r="J50" s="47" t="n"/>
      <c r="K50" s="24" t="n"/>
      <c r="L50" s="24" t="n"/>
      <c r="M50" s="24" t="n"/>
      <c r="N50" s="47" t="n"/>
      <c r="O50" s="47" t="n"/>
      <c r="P50" s="47" t="n"/>
      <c r="Q50" s="48">
        <f>IFERROR(IF($A50="","",IF($J50="",Assumptions!$B$8,$J50)),"")</f>
        <v/>
      </c>
      <c r="R50" s="27">
        <f>IFERROR(IF($A50="","",IF($K50="",Assumptions!$B$9,$K50)),"")</f>
        <v/>
      </c>
      <c r="S50" s="27">
        <f>IFERROR(IF($A50="","",IF($L50="",Assumptions!$B$10,$L50)),"")</f>
        <v/>
      </c>
      <c r="T50" s="27">
        <f>IFERROR(IF($A50="","",IF($M50="",Assumptions!$B$11,$M50)),"")</f>
        <v/>
      </c>
      <c r="U50" s="28">
        <f>IFERROR(IF($A50="","",$C50*$D50),"")</f>
        <v/>
      </c>
      <c r="V50" s="28">
        <f>IFERROR(IF($A50="","",MAX(0,$U50-$E50)),"")</f>
        <v/>
      </c>
      <c r="W50" s="28">
        <f>IFERROR(IF($A50="","",ROUND($V50*$F50,0)),"")</f>
        <v/>
      </c>
      <c r="X50" s="48">
        <f>IFERROR(IF($A50="","",$W50*$G50),"")</f>
        <v/>
      </c>
      <c r="Y50" s="48">
        <f>IFERROR(IF($A50="","",$W50*$H50),"")</f>
        <v/>
      </c>
      <c r="Z50" s="48">
        <f>IFERROR(IF($A50="","",SUM($X50,$Y50,$I50)),"")</f>
        <v/>
      </c>
      <c r="AA50" s="48">
        <f>IFERROR(IF($A50="","",$W50*$Q50),"")</f>
        <v/>
      </c>
      <c r="AB50" s="48">
        <f>IFERROR(IF($A50="","",$X50*$R50),"")</f>
        <v/>
      </c>
      <c r="AC50" s="48">
        <f>IFERROR(IF($A50="","",$Y50*$S50),"")</f>
        <v/>
      </c>
      <c r="AD50" s="48">
        <f>IFERROR(IF($A50="","",$I50*$T50),"")</f>
        <v/>
      </c>
      <c r="AE50" s="48">
        <f>IFERROR(IF($A50="","",SUM($AA50:$AD50)),"")</f>
        <v/>
      </c>
      <c r="AF50" s="48">
        <f>IFERROR(IF($A50="","",$Z50-$AE50),"")</f>
        <v/>
      </c>
      <c r="AG50" s="29">
        <f>IFERROR(IF($A50="","",$AF50/$Z50),0)</f>
        <v/>
      </c>
      <c r="AH50" s="48">
        <f>IFERROR(IF($A50="","",SUM($N50:$O50)),"")</f>
        <v/>
      </c>
      <c r="AI50" s="48">
        <f>IFERROR(IF($A50="","",$AF50-$AH50),"")</f>
        <v/>
      </c>
      <c r="AJ50" s="48">
        <f>IFERROR(IF($A50="","",($G50*(1-$R50))+($H50*(1-$S50))-$Q50),"")</f>
        <v/>
      </c>
      <c r="AK50" s="48">
        <f>IFERROR(IF($A50="","",$I50*(1-$T50)),"")</f>
        <v/>
      </c>
      <c r="AL50" s="28">
        <f>IFERROR(IF($A50="","",MAX(0,($AH50-$AK50)/$AJ50)),0)</f>
        <v/>
      </c>
      <c r="AM50" s="27">
        <f>IFERROR(IF($A50="","",$AL50/$V50),0)</f>
        <v/>
      </c>
      <c r="AN50" s="48">
        <f>IFERROR(IF($A50="","",($AL50*($G50+$H50))+$I50),"")</f>
        <v/>
      </c>
      <c r="AO50" s="28">
        <f>IFERROR(IF($A50="","",MAX(0,($AH50+$P50-$AK50)/$AJ50)),0)</f>
        <v/>
      </c>
      <c r="AP50" s="27">
        <f>IFERROR(IF($A50="","",$AO50/$V50),0)</f>
        <v/>
      </c>
      <c r="AQ50" s="27">
        <f>IFERROR(IF($A50="","",$F50-$AM50),"")</f>
        <v/>
      </c>
      <c r="AR50" s="48">
        <f>IFERROR(IF($A50="","",$Z50-$AN50),"")</f>
        <v/>
      </c>
      <c r="AS50" s="27">
        <f>IFERROR(IF($A50="","",$AR50/$Z50),0)</f>
        <v/>
      </c>
      <c r="AT50" s="30">
        <f>IFERROR(IF($A50="","",IF($AI50&gt;0,"Above Break-Even",IF($AI50&lt;0,"Below Break-Even","At Break-Even"))),"")</f>
        <v/>
      </c>
      <c r="AU50" s="30">
        <f>IFERROR(IF($A50="","",IF(COUNTIF($A$2:$A$121,$A50)&gt;1,"Duplicate month",IF($E50&gt;$U50,"Out-of-order nights exceed capacity",IF($W50&gt;$V50,"Rooms sold exceed sellable nights",IF($AJ50&lt;=0,"No positive room contribution",IF($AM50&gt;1,"Break-even exceeds capacity",IF($AP50&gt;1,"Target profit exceeds capacity","OK"))))))),"")</f>
        <v/>
      </c>
    </row>
    <row r="51">
      <c r="A51" s="21" t="n"/>
      <c r="B51" s="22" t="n"/>
      <c r="C51" s="23" t="n"/>
      <c r="D51" s="23" t="n"/>
      <c r="E51" s="23" t="n"/>
      <c r="F51" s="24" t="n"/>
      <c r="G51" s="47" t="n"/>
      <c r="H51" s="47" t="n"/>
      <c r="I51" s="47" t="n"/>
      <c r="J51" s="47" t="n"/>
      <c r="K51" s="24" t="n"/>
      <c r="L51" s="24" t="n"/>
      <c r="M51" s="24" t="n"/>
      <c r="N51" s="47" t="n"/>
      <c r="O51" s="47" t="n"/>
      <c r="P51" s="47" t="n"/>
      <c r="Q51" s="48">
        <f>IFERROR(IF($A51="","",IF($J51="",Assumptions!$B$8,$J51)),"")</f>
        <v/>
      </c>
      <c r="R51" s="27">
        <f>IFERROR(IF($A51="","",IF($K51="",Assumptions!$B$9,$K51)),"")</f>
        <v/>
      </c>
      <c r="S51" s="27">
        <f>IFERROR(IF($A51="","",IF($L51="",Assumptions!$B$10,$L51)),"")</f>
        <v/>
      </c>
      <c r="T51" s="27">
        <f>IFERROR(IF($A51="","",IF($M51="",Assumptions!$B$11,$M51)),"")</f>
        <v/>
      </c>
      <c r="U51" s="28">
        <f>IFERROR(IF($A51="","",$C51*$D51),"")</f>
        <v/>
      </c>
      <c r="V51" s="28">
        <f>IFERROR(IF($A51="","",MAX(0,$U51-$E51)),"")</f>
        <v/>
      </c>
      <c r="W51" s="28">
        <f>IFERROR(IF($A51="","",ROUND($V51*$F51,0)),"")</f>
        <v/>
      </c>
      <c r="X51" s="48">
        <f>IFERROR(IF($A51="","",$W51*$G51),"")</f>
        <v/>
      </c>
      <c r="Y51" s="48">
        <f>IFERROR(IF($A51="","",$W51*$H51),"")</f>
        <v/>
      </c>
      <c r="Z51" s="48">
        <f>IFERROR(IF($A51="","",SUM($X51,$Y51,$I51)),"")</f>
        <v/>
      </c>
      <c r="AA51" s="48">
        <f>IFERROR(IF($A51="","",$W51*$Q51),"")</f>
        <v/>
      </c>
      <c r="AB51" s="48">
        <f>IFERROR(IF($A51="","",$X51*$R51),"")</f>
        <v/>
      </c>
      <c r="AC51" s="48">
        <f>IFERROR(IF($A51="","",$Y51*$S51),"")</f>
        <v/>
      </c>
      <c r="AD51" s="48">
        <f>IFERROR(IF($A51="","",$I51*$T51),"")</f>
        <v/>
      </c>
      <c r="AE51" s="48">
        <f>IFERROR(IF($A51="","",SUM($AA51:$AD51)),"")</f>
        <v/>
      </c>
      <c r="AF51" s="48">
        <f>IFERROR(IF($A51="","",$Z51-$AE51),"")</f>
        <v/>
      </c>
      <c r="AG51" s="29">
        <f>IFERROR(IF($A51="","",$AF51/$Z51),0)</f>
        <v/>
      </c>
      <c r="AH51" s="48">
        <f>IFERROR(IF($A51="","",SUM($N51:$O51)),"")</f>
        <v/>
      </c>
      <c r="AI51" s="48">
        <f>IFERROR(IF($A51="","",$AF51-$AH51),"")</f>
        <v/>
      </c>
      <c r="AJ51" s="48">
        <f>IFERROR(IF($A51="","",($G51*(1-$R51))+($H51*(1-$S51))-$Q51),"")</f>
        <v/>
      </c>
      <c r="AK51" s="48">
        <f>IFERROR(IF($A51="","",$I51*(1-$T51)),"")</f>
        <v/>
      </c>
      <c r="AL51" s="28">
        <f>IFERROR(IF($A51="","",MAX(0,($AH51-$AK51)/$AJ51)),0)</f>
        <v/>
      </c>
      <c r="AM51" s="27">
        <f>IFERROR(IF($A51="","",$AL51/$V51),0)</f>
        <v/>
      </c>
      <c r="AN51" s="48">
        <f>IFERROR(IF($A51="","",($AL51*($G51+$H51))+$I51),"")</f>
        <v/>
      </c>
      <c r="AO51" s="28">
        <f>IFERROR(IF($A51="","",MAX(0,($AH51+$P51-$AK51)/$AJ51)),0)</f>
        <v/>
      </c>
      <c r="AP51" s="27">
        <f>IFERROR(IF($A51="","",$AO51/$V51),0)</f>
        <v/>
      </c>
      <c r="AQ51" s="27">
        <f>IFERROR(IF($A51="","",$F51-$AM51),"")</f>
        <v/>
      </c>
      <c r="AR51" s="48">
        <f>IFERROR(IF($A51="","",$Z51-$AN51),"")</f>
        <v/>
      </c>
      <c r="AS51" s="27">
        <f>IFERROR(IF($A51="","",$AR51/$Z51),0)</f>
        <v/>
      </c>
      <c r="AT51" s="30">
        <f>IFERROR(IF($A51="","",IF($AI51&gt;0,"Above Break-Even",IF($AI51&lt;0,"Below Break-Even","At Break-Even"))),"")</f>
        <v/>
      </c>
      <c r="AU51" s="30">
        <f>IFERROR(IF($A51="","",IF(COUNTIF($A$2:$A$121,$A51)&gt;1,"Duplicate month",IF($E51&gt;$U51,"Out-of-order nights exceed capacity",IF($W51&gt;$V51,"Rooms sold exceed sellable nights",IF($AJ51&lt;=0,"No positive room contribution",IF($AM51&gt;1,"Break-even exceeds capacity",IF($AP51&gt;1,"Target profit exceeds capacity","OK"))))))),"")</f>
        <v/>
      </c>
    </row>
    <row r="52">
      <c r="A52" s="21" t="n"/>
      <c r="B52" s="22" t="n"/>
      <c r="C52" s="23" t="n"/>
      <c r="D52" s="23" t="n"/>
      <c r="E52" s="23" t="n"/>
      <c r="F52" s="24" t="n"/>
      <c r="G52" s="47" t="n"/>
      <c r="H52" s="47" t="n"/>
      <c r="I52" s="47" t="n"/>
      <c r="J52" s="47" t="n"/>
      <c r="K52" s="24" t="n"/>
      <c r="L52" s="24" t="n"/>
      <c r="M52" s="24" t="n"/>
      <c r="N52" s="47" t="n"/>
      <c r="O52" s="47" t="n"/>
      <c r="P52" s="47" t="n"/>
      <c r="Q52" s="48">
        <f>IFERROR(IF($A52="","",IF($J52="",Assumptions!$B$8,$J52)),"")</f>
        <v/>
      </c>
      <c r="R52" s="27">
        <f>IFERROR(IF($A52="","",IF($K52="",Assumptions!$B$9,$K52)),"")</f>
        <v/>
      </c>
      <c r="S52" s="27">
        <f>IFERROR(IF($A52="","",IF($L52="",Assumptions!$B$10,$L52)),"")</f>
        <v/>
      </c>
      <c r="T52" s="27">
        <f>IFERROR(IF($A52="","",IF($M52="",Assumptions!$B$11,$M52)),"")</f>
        <v/>
      </c>
      <c r="U52" s="28">
        <f>IFERROR(IF($A52="","",$C52*$D52),"")</f>
        <v/>
      </c>
      <c r="V52" s="28">
        <f>IFERROR(IF($A52="","",MAX(0,$U52-$E52)),"")</f>
        <v/>
      </c>
      <c r="W52" s="28">
        <f>IFERROR(IF($A52="","",ROUND($V52*$F52,0)),"")</f>
        <v/>
      </c>
      <c r="X52" s="48">
        <f>IFERROR(IF($A52="","",$W52*$G52),"")</f>
        <v/>
      </c>
      <c r="Y52" s="48">
        <f>IFERROR(IF($A52="","",$W52*$H52),"")</f>
        <v/>
      </c>
      <c r="Z52" s="48">
        <f>IFERROR(IF($A52="","",SUM($X52,$Y52,$I52)),"")</f>
        <v/>
      </c>
      <c r="AA52" s="48">
        <f>IFERROR(IF($A52="","",$W52*$Q52),"")</f>
        <v/>
      </c>
      <c r="AB52" s="48">
        <f>IFERROR(IF($A52="","",$X52*$R52),"")</f>
        <v/>
      </c>
      <c r="AC52" s="48">
        <f>IFERROR(IF($A52="","",$Y52*$S52),"")</f>
        <v/>
      </c>
      <c r="AD52" s="48">
        <f>IFERROR(IF($A52="","",$I52*$T52),"")</f>
        <v/>
      </c>
      <c r="AE52" s="48">
        <f>IFERROR(IF($A52="","",SUM($AA52:$AD52)),"")</f>
        <v/>
      </c>
      <c r="AF52" s="48">
        <f>IFERROR(IF($A52="","",$Z52-$AE52),"")</f>
        <v/>
      </c>
      <c r="AG52" s="29">
        <f>IFERROR(IF($A52="","",$AF52/$Z52),0)</f>
        <v/>
      </c>
      <c r="AH52" s="48">
        <f>IFERROR(IF($A52="","",SUM($N52:$O52)),"")</f>
        <v/>
      </c>
      <c r="AI52" s="48">
        <f>IFERROR(IF($A52="","",$AF52-$AH52),"")</f>
        <v/>
      </c>
      <c r="AJ52" s="48">
        <f>IFERROR(IF($A52="","",($G52*(1-$R52))+($H52*(1-$S52))-$Q52),"")</f>
        <v/>
      </c>
      <c r="AK52" s="48">
        <f>IFERROR(IF($A52="","",$I52*(1-$T52)),"")</f>
        <v/>
      </c>
      <c r="AL52" s="28">
        <f>IFERROR(IF($A52="","",MAX(0,($AH52-$AK52)/$AJ52)),0)</f>
        <v/>
      </c>
      <c r="AM52" s="27">
        <f>IFERROR(IF($A52="","",$AL52/$V52),0)</f>
        <v/>
      </c>
      <c r="AN52" s="48">
        <f>IFERROR(IF($A52="","",($AL52*($G52+$H52))+$I52),"")</f>
        <v/>
      </c>
      <c r="AO52" s="28">
        <f>IFERROR(IF($A52="","",MAX(0,($AH52+$P52-$AK52)/$AJ52)),0)</f>
        <v/>
      </c>
      <c r="AP52" s="27">
        <f>IFERROR(IF($A52="","",$AO52/$V52),0)</f>
        <v/>
      </c>
      <c r="AQ52" s="27">
        <f>IFERROR(IF($A52="","",$F52-$AM52),"")</f>
        <v/>
      </c>
      <c r="AR52" s="48">
        <f>IFERROR(IF($A52="","",$Z52-$AN52),"")</f>
        <v/>
      </c>
      <c r="AS52" s="27">
        <f>IFERROR(IF($A52="","",$AR52/$Z52),0)</f>
        <v/>
      </c>
      <c r="AT52" s="30">
        <f>IFERROR(IF($A52="","",IF($AI52&gt;0,"Above Break-Even",IF($AI52&lt;0,"Below Break-Even","At Break-Even"))),"")</f>
        <v/>
      </c>
      <c r="AU52" s="30">
        <f>IFERROR(IF($A52="","",IF(COUNTIF($A$2:$A$121,$A52)&gt;1,"Duplicate month",IF($E52&gt;$U52,"Out-of-order nights exceed capacity",IF($W52&gt;$V52,"Rooms sold exceed sellable nights",IF($AJ52&lt;=0,"No positive room contribution",IF($AM52&gt;1,"Break-even exceeds capacity",IF($AP52&gt;1,"Target profit exceeds capacity","OK"))))))),"")</f>
        <v/>
      </c>
    </row>
    <row r="53">
      <c r="A53" s="21" t="n"/>
      <c r="B53" s="22" t="n"/>
      <c r="C53" s="23" t="n"/>
      <c r="D53" s="23" t="n"/>
      <c r="E53" s="23" t="n"/>
      <c r="F53" s="24" t="n"/>
      <c r="G53" s="47" t="n"/>
      <c r="H53" s="47" t="n"/>
      <c r="I53" s="47" t="n"/>
      <c r="J53" s="47" t="n"/>
      <c r="K53" s="24" t="n"/>
      <c r="L53" s="24" t="n"/>
      <c r="M53" s="24" t="n"/>
      <c r="N53" s="47" t="n"/>
      <c r="O53" s="47" t="n"/>
      <c r="P53" s="47" t="n"/>
      <c r="Q53" s="48">
        <f>IFERROR(IF($A53="","",IF($J53="",Assumptions!$B$8,$J53)),"")</f>
        <v/>
      </c>
      <c r="R53" s="27">
        <f>IFERROR(IF($A53="","",IF($K53="",Assumptions!$B$9,$K53)),"")</f>
        <v/>
      </c>
      <c r="S53" s="27">
        <f>IFERROR(IF($A53="","",IF($L53="",Assumptions!$B$10,$L53)),"")</f>
        <v/>
      </c>
      <c r="T53" s="27">
        <f>IFERROR(IF($A53="","",IF($M53="",Assumptions!$B$11,$M53)),"")</f>
        <v/>
      </c>
      <c r="U53" s="28">
        <f>IFERROR(IF($A53="","",$C53*$D53),"")</f>
        <v/>
      </c>
      <c r="V53" s="28">
        <f>IFERROR(IF($A53="","",MAX(0,$U53-$E53)),"")</f>
        <v/>
      </c>
      <c r="W53" s="28">
        <f>IFERROR(IF($A53="","",ROUND($V53*$F53,0)),"")</f>
        <v/>
      </c>
      <c r="X53" s="48">
        <f>IFERROR(IF($A53="","",$W53*$G53),"")</f>
        <v/>
      </c>
      <c r="Y53" s="48">
        <f>IFERROR(IF($A53="","",$W53*$H53),"")</f>
        <v/>
      </c>
      <c r="Z53" s="48">
        <f>IFERROR(IF($A53="","",SUM($X53,$Y53,$I53)),"")</f>
        <v/>
      </c>
      <c r="AA53" s="48">
        <f>IFERROR(IF($A53="","",$W53*$Q53),"")</f>
        <v/>
      </c>
      <c r="AB53" s="48">
        <f>IFERROR(IF($A53="","",$X53*$R53),"")</f>
        <v/>
      </c>
      <c r="AC53" s="48">
        <f>IFERROR(IF($A53="","",$Y53*$S53),"")</f>
        <v/>
      </c>
      <c r="AD53" s="48">
        <f>IFERROR(IF($A53="","",$I53*$T53),"")</f>
        <v/>
      </c>
      <c r="AE53" s="48">
        <f>IFERROR(IF($A53="","",SUM($AA53:$AD53)),"")</f>
        <v/>
      </c>
      <c r="AF53" s="48">
        <f>IFERROR(IF($A53="","",$Z53-$AE53),"")</f>
        <v/>
      </c>
      <c r="AG53" s="29">
        <f>IFERROR(IF($A53="","",$AF53/$Z53),0)</f>
        <v/>
      </c>
      <c r="AH53" s="48">
        <f>IFERROR(IF($A53="","",SUM($N53:$O53)),"")</f>
        <v/>
      </c>
      <c r="AI53" s="48">
        <f>IFERROR(IF($A53="","",$AF53-$AH53),"")</f>
        <v/>
      </c>
      <c r="AJ53" s="48">
        <f>IFERROR(IF($A53="","",($G53*(1-$R53))+($H53*(1-$S53))-$Q53),"")</f>
        <v/>
      </c>
      <c r="AK53" s="48">
        <f>IFERROR(IF($A53="","",$I53*(1-$T53)),"")</f>
        <v/>
      </c>
      <c r="AL53" s="28">
        <f>IFERROR(IF($A53="","",MAX(0,($AH53-$AK53)/$AJ53)),0)</f>
        <v/>
      </c>
      <c r="AM53" s="27">
        <f>IFERROR(IF($A53="","",$AL53/$V53),0)</f>
        <v/>
      </c>
      <c r="AN53" s="48">
        <f>IFERROR(IF($A53="","",($AL53*($G53+$H53))+$I53),"")</f>
        <v/>
      </c>
      <c r="AO53" s="28">
        <f>IFERROR(IF($A53="","",MAX(0,($AH53+$P53-$AK53)/$AJ53)),0)</f>
        <v/>
      </c>
      <c r="AP53" s="27">
        <f>IFERROR(IF($A53="","",$AO53/$V53),0)</f>
        <v/>
      </c>
      <c r="AQ53" s="27">
        <f>IFERROR(IF($A53="","",$F53-$AM53),"")</f>
        <v/>
      </c>
      <c r="AR53" s="48">
        <f>IFERROR(IF($A53="","",$Z53-$AN53),"")</f>
        <v/>
      </c>
      <c r="AS53" s="27">
        <f>IFERROR(IF($A53="","",$AR53/$Z53),0)</f>
        <v/>
      </c>
      <c r="AT53" s="30">
        <f>IFERROR(IF($A53="","",IF($AI53&gt;0,"Above Break-Even",IF($AI53&lt;0,"Below Break-Even","At Break-Even"))),"")</f>
        <v/>
      </c>
      <c r="AU53" s="30">
        <f>IFERROR(IF($A53="","",IF(COUNTIF($A$2:$A$121,$A53)&gt;1,"Duplicate month",IF($E53&gt;$U53,"Out-of-order nights exceed capacity",IF($W53&gt;$V53,"Rooms sold exceed sellable nights",IF($AJ53&lt;=0,"No positive room contribution",IF($AM53&gt;1,"Break-even exceeds capacity",IF($AP53&gt;1,"Target profit exceeds capacity","OK"))))))),"")</f>
        <v/>
      </c>
    </row>
    <row r="54">
      <c r="A54" s="21" t="n"/>
      <c r="B54" s="22" t="n"/>
      <c r="C54" s="23" t="n"/>
      <c r="D54" s="23" t="n"/>
      <c r="E54" s="23" t="n"/>
      <c r="F54" s="24" t="n"/>
      <c r="G54" s="47" t="n"/>
      <c r="H54" s="47" t="n"/>
      <c r="I54" s="47" t="n"/>
      <c r="J54" s="47" t="n"/>
      <c r="K54" s="24" t="n"/>
      <c r="L54" s="24" t="n"/>
      <c r="M54" s="24" t="n"/>
      <c r="N54" s="47" t="n"/>
      <c r="O54" s="47" t="n"/>
      <c r="P54" s="47" t="n"/>
      <c r="Q54" s="48">
        <f>IFERROR(IF($A54="","",IF($J54="",Assumptions!$B$8,$J54)),"")</f>
        <v/>
      </c>
      <c r="R54" s="27">
        <f>IFERROR(IF($A54="","",IF($K54="",Assumptions!$B$9,$K54)),"")</f>
        <v/>
      </c>
      <c r="S54" s="27">
        <f>IFERROR(IF($A54="","",IF($L54="",Assumptions!$B$10,$L54)),"")</f>
        <v/>
      </c>
      <c r="T54" s="27">
        <f>IFERROR(IF($A54="","",IF($M54="",Assumptions!$B$11,$M54)),"")</f>
        <v/>
      </c>
      <c r="U54" s="28">
        <f>IFERROR(IF($A54="","",$C54*$D54),"")</f>
        <v/>
      </c>
      <c r="V54" s="28">
        <f>IFERROR(IF($A54="","",MAX(0,$U54-$E54)),"")</f>
        <v/>
      </c>
      <c r="W54" s="28">
        <f>IFERROR(IF($A54="","",ROUND($V54*$F54,0)),"")</f>
        <v/>
      </c>
      <c r="X54" s="48">
        <f>IFERROR(IF($A54="","",$W54*$G54),"")</f>
        <v/>
      </c>
      <c r="Y54" s="48">
        <f>IFERROR(IF($A54="","",$W54*$H54),"")</f>
        <v/>
      </c>
      <c r="Z54" s="48">
        <f>IFERROR(IF($A54="","",SUM($X54,$Y54,$I54)),"")</f>
        <v/>
      </c>
      <c r="AA54" s="48">
        <f>IFERROR(IF($A54="","",$W54*$Q54),"")</f>
        <v/>
      </c>
      <c r="AB54" s="48">
        <f>IFERROR(IF($A54="","",$X54*$R54),"")</f>
        <v/>
      </c>
      <c r="AC54" s="48">
        <f>IFERROR(IF($A54="","",$Y54*$S54),"")</f>
        <v/>
      </c>
      <c r="AD54" s="48">
        <f>IFERROR(IF($A54="","",$I54*$T54),"")</f>
        <v/>
      </c>
      <c r="AE54" s="48">
        <f>IFERROR(IF($A54="","",SUM($AA54:$AD54)),"")</f>
        <v/>
      </c>
      <c r="AF54" s="48">
        <f>IFERROR(IF($A54="","",$Z54-$AE54),"")</f>
        <v/>
      </c>
      <c r="AG54" s="29">
        <f>IFERROR(IF($A54="","",$AF54/$Z54),0)</f>
        <v/>
      </c>
      <c r="AH54" s="48">
        <f>IFERROR(IF($A54="","",SUM($N54:$O54)),"")</f>
        <v/>
      </c>
      <c r="AI54" s="48">
        <f>IFERROR(IF($A54="","",$AF54-$AH54),"")</f>
        <v/>
      </c>
      <c r="AJ54" s="48">
        <f>IFERROR(IF($A54="","",($G54*(1-$R54))+($H54*(1-$S54))-$Q54),"")</f>
        <v/>
      </c>
      <c r="AK54" s="48">
        <f>IFERROR(IF($A54="","",$I54*(1-$T54)),"")</f>
        <v/>
      </c>
      <c r="AL54" s="28">
        <f>IFERROR(IF($A54="","",MAX(0,($AH54-$AK54)/$AJ54)),0)</f>
        <v/>
      </c>
      <c r="AM54" s="27">
        <f>IFERROR(IF($A54="","",$AL54/$V54),0)</f>
        <v/>
      </c>
      <c r="AN54" s="48">
        <f>IFERROR(IF($A54="","",($AL54*($G54+$H54))+$I54),"")</f>
        <v/>
      </c>
      <c r="AO54" s="28">
        <f>IFERROR(IF($A54="","",MAX(0,($AH54+$P54-$AK54)/$AJ54)),0)</f>
        <v/>
      </c>
      <c r="AP54" s="27">
        <f>IFERROR(IF($A54="","",$AO54/$V54),0)</f>
        <v/>
      </c>
      <c r="AQ54" s="27">
        <f>IFERROR(IF($A54="","",$F54-$AM54),"")</f>
        <v/>
      </c>
      <c r="AR54" s="48">
        <f>IFERROR(IF($A54="","",$Z54-$AN54),"")</f>
        <v/>
      </c>
      <c r="AS54" s="27">
        <f>IFERROR(IF($A54="","",$AR54/$Z54),0)</f>
        <v/>
      </c>
      <c r="AT54" s="30">
        <f>IFERROR(IF($A54="","",IF($AI54&gt;0,"Above Break-Even",IF($AI54&lt;0,"Below Break-Even","At Break-Even"))),"")</f>
        <v/>
      </c>
      <c r="AU54" s="30">
        <f>IFERROR(IF($A54="","",IF(COUNTIF($A$2:$A$121,$A54)&gt;1,"Duplicate month",IF($E54&gt;$U54,"Out-of-order nights exceed capacity",IF($W54&gt;$V54,"Rooms sold exceed sellable nights",IF($AJ54&lt;=0,"No positive room contribution",IF($AM54&gt;1,"Break-even exceeds capacity",IF($AP54&gt;1,"Target profit exceeds capacity","OK"))))))),"")</f>
        <v/>
      </c>
    </row>
    <row r="55">
      <c r="A55" s="21" t="n"/>
      <c r="B55" s="22" t="n"/>
      <c r="C55" s="23" t="n"/>
      <c r="D55" s="23" t="n"/>
      <c r="E55" s="23" t="n"/>
      <c r="F55" s="24" t="n"/>
      <c r="G55" s="47" t="n"/>
      <c r="H55" s="47" t="n"/>
      <c r="I55" s="47" t="n"/>
      <c r="J55" s="47" t="n"/>
      <c r="K55" s="24" t="n"/>
      <c r="L55" s="24" t="n"/>
      <c r="M55" s="24" t="n"/>
      <c r="N55" s="47" t="n"/>
      <c r="O55" s="47" t="n"/>
      <c r="P55" s="47" t="n"/>
      <c r="Q55" s="48">
        <f>IFERROR(IF($A55="","",IF($J55="",Assumptions!$B$8,$J55)),"")</f>
        <v/>
      </c>
      <c r="R55" s="27">
        <f>IFERROR(IF($A55="","",IF($K55="",Assumptions!$B$9,$K55)),"")</f>
        <v/>
      </c>
      <c r="S55" s="27">
        <f>IFERROR(IF($A55="","",IF($L55="",Assumptions!$B$10,$L55)),"")</f>
        <v/>
      </c>
      <c r="T55" s="27">
        <f>IFERROR(IF($A55="","",IF($M55="",Assumptions!$B$11,$M55)),"")</f>
        <v/>
      </c>
      <c r="U55" s="28">
        <f>IFERROR(IF($A55="","",$C55*$D55),"")</f>
        <v/>
      </c>
      <c r="V55" s="28">
        <f>IFERROR(IF($A55="","",MAX(0,$U55-$E55)),"")</f>
        <v/>
      </c>
      <c r="W55" s="28">
        <f>IFERROR(IF($A55="","",ROUND($V55*$F55,0)),"")</f>
        <v/>
      </c>
      <c r="X55" s="48">
        <f>IFERROR(IF($A55="","",$W55*$G55),"")</f>
        <v/>
      </c>
      <c r="Y55" s="48">
        <f>IFERROR(IF($A55="","",$W55*$H55),"")</f>
        <v/>
      </c>
      <c r="Z55" s="48">
        <f>IFERROR(IF($A55="","",SUM($X55,$Y55,$I55)),"")</f>
        <v/>
      </c>
      <c r="AA55" s="48">
        <f>IFERROR(IF($A55="","",$W55*$Q55),"")</f>
        <v/>
      </c>
      <c r="AB55" s="48">
        <f>IFERROR(IF($A55="","",$X55*$R55),"")</f>
        <v/>
      </c>
      <c r="AC55" s="48">
        <f>IFERROR(IF($A55="","",$Y55*$S55),"")</f>
        <v/>
      </c>
      <c r="AD55" s="48">
        <f>IFERROR(IF($A55="","",$I55*$T55),"")</f>
        <v/>
      </c>
      <c r="AE55" s="48">
        <f>IFERROR(IF($A55="","",SUM($AA55:$AD55)),"")</f>
        <v/>
      </c>
      <c r="AF55" s="48">
        <f>IFERROR(IF($A55="","",$Z55-$AE55),"")</f>
        <v/>
      </c>
      <c r="AG55" s="29">
        <f>IFERROR(IF($A55="","",$AF55/$Z55),0)</f>
        <v/>
      </c>
      <c r="AH55" s="48">
        <f>IFERROR(IF($A55="","",SUM($N55:$O55)),"")</f>
        <v/>
      </c>
      <c r="AI55" s="48">
        <f>IFERROR(IF($A55="","",$AF55-$AH55),"")</f>
        <v/>
      </c>
      <c r="AJ55" s="48">
        <f>IFERROR(IF($A55="","",($G55*(1-$R55))+($H55*(1-$S55))-$Q55),"")</f>
        <v/>
      </c>
      <c r="AK55" s="48">
        <f>IFERROR(IF($A55="","",$I55*(1-$T55)),"")</f>
        <v/>
      </c>
      <c r="AL55" s="28">
        <f>IFERROR(IF($A55="","",MAX(0,($AH55-$AK55)/$AJ55)),0)</f>
        <v/>
      </c>
      <c r="AM55" s="27">
        <f>IFERROR(IF($A55="","",$AL55/$V55),0)</f>
        <v/>
      </c>
      <c r="AN55" s="48">
        <f>IFERROR(IF($A55="","",($AL55*($G55+$H55))+$I55),"")</f>
        <v/>
      </c>
      <c r="AO55" s="28">
        <f>IFERROR(IF($A55="","",MAX(0,($AH55+$P55-$AK55)/$AJ55)),0)</f>
        <v/>
      </c>
      <c r="AP55" s="27">
        <f>IFERROR(IF($A55="","",$AO55/$V55),0)</f>
        <v/>
      </c>
      <c r="AQ55" s="27">
        <f>IFERROR(IF($A55="","",$F55-$AM55),"")</f>
        <v/>
      </c>
      <c r="AR55" s="48">
        <f>IFERROR(IF($A55="","",$Z55-$AN55),"")</f>
        <v/>
      </c>
      <c r="AS55" s="27">
        <f>IFERROR(IF($A55="","",$AR55/$Z55),0)</f>
        <v/>
      </c>
      <c r="AT55" s="30">
        <f>IFERROR(IF($A55="","",IF($AI55&gt;0,"Above Break-Even",IF($AI55&lt;0,"Below Break-Even","At Break-Even"))),"")</f>
        <v/>
      </c>
      <c r="AU55" s="30">
        <f>IFERROR(IF($A55="","",IF(COUNTIF($A$2:$A$121,$A55)&gt;1,"Duplicate month",IF($E55&gt;$U55,"Out-of-order nights exceed capacity",IF($W55&gt;$V55,"Rooms sold exceed sellable nights",IF($AJ55&lt;=0,"No positive room contribution",IF($AM55&gt;1,"Break-even exceeds capacity",IF($AP55&gt;1,"Target profit exceeds capacity","OK"))))))),"")</f>
        <v/>
      </c>
    </row>
    <row r="56">
      <c r="A56" s="21" t="n"/>
      <c r="B56" s="22" t="n"/>
      <c r="C56" s="23" t="n"/>
      <c r="D56" s="23" t="n"/>
      <c r="E56" s="23" t="n"/>
      <c r="F56" s="24" t="n"/>
      <c r="G56" s="47" t="n"/>
      <c r="H56" s="47" t="n"/>
      <c r="I56" s="47" t="n"/>
      <c r="J56" s="47" t="n"/>
      <c r="K56" s="24" t="n"/>
      <c r="L56" s="24" t="n"/>
      <c r="M56" s="24" t="n"/>
      <c r="N56" s="47" t="n"/>
      <c r="O56" s="47" t="n"/>
      <c r="P56" s="47" t="n"/>
      <c r="Q56" s="48">
        <f>IFERROR(IF($A56="","",IF($J56="",Assumptions!$B$8,$J56)),"")</f>
        <v/>
      </c>
      <c r="R56" s="27">
        <f>IFERROR(IF($A56="","",IF($K56="",Assumptions!$B$9,$K56)),"")</f>
        <v/>
      </c>
      <c r="S56" s="27">
        <f>IFERROR(IF($A56="","",IF($L56="",Assumptions!$B$10,$L56)),"")</f>
        <v/>
      </c>
      <c r="T56" s="27">
        <f>IFERROR(IF($A56="","",IF($M56="",Assumptions!$B$11,$M56)),"")</f>
        <v/>
      </c>
      <c r="U56" s="28">
        <f>IFERROR(IF($A56="","",$C56*$D56),"")</f>
        <v/>
      </c>
      <c r="V56" s="28">
        <f>IFERROR(IF($A56="","",MAX(0,$U56-$E56)),"")</f>
        <v/>
      </c>
      <c r="W56" s="28">
        <f>IFERROR(IF($A56="","",ROUND($V56*$F56,0)),"")</f>
        <v/>
      </c>
      <c r="X56" s="48">
        <f>IFERROR(IF($A56="","",$W56*$G56),"")</f>
        <v/>
      </c>
      <c r="Y56" s="48">
        <f>IFERROR(IF($A56="","",$W56*$H56),"")</f>
        <v/>
      </c>
      <c r="Z56" s="48">
        <f>IFERROR(IF($A56="","",SUM($X56,$Y56,$I56)),"")</f>
        <v/>
      </c>
      <c r="AA56" s="48">
        <f>IFERROR(IF($A56="","",$W56*$Q56),"")</f>
        <v/>
      </c>
      <c r="AB56" s="48">
        <f>IFERROR(IF($A56="","",$X56*$R56),"")</f>
        <v/>
      </c>
      <c r="AC56" s="48">
        <f>IFERROR(IF($A56="","",$Y56*$S56),"")</f>
        <v/>
      </c>
      <c r="AD56" s="48">
        <f>IFERROR(IF($A56="","",$I56*$T56),"")</f>
        <v/>
      </c>
      <c r="AE56" s="48">
        <f>IFERROR(IF($A56="","",SUM($AA56:$AD56)),"")</f>
        <v/>
      </c>
      <c r="AF56" s="48">
        <f>IFERROR(IF($A56="","",$Z56-$AE56),"")</f>
        <v/>
      </c>
      <c r="AG56" s="29">
        <f>IFERROR(IF($A56="","",$AF56/$Z56),0)</f>
        <v/>
      </c>
      <c r="AH56" s="48">
        <f>IFERROR(IF($A56="","",SUM($N56:$O56)),"")</f>
        <v/>
      </c>
      <c r="AI56" s="48">
        <f>IFERROR(IF($A56="","",$AF56-$AH56),"")</f>
        <v/>
      </c>
      <c r="AJ56" s="48">
        <f>IFERROR(IF($A56="","",($G56*(1-$R56))+($H56*(1-$S56))-$Q56),"")</f>
        <v/>
      </c>
      <c r="AK56" s="48">
        <f>IFERROR(IF($A56="","",$I56*(1-$T56)),"")</f>
        <v/>
      </c>
      <c r="AL56" s="28">
        <f>IFERROR(IF($A56="","",MAX(0,($AH56-$AK56)/$AJ56)),0)</f>
        <v/>
      </c>
      <c r="AM56" s="27">
        <f>IFERROR(IF($A56="","",$AL56/$V56),0)</f>
        <v/>
      </c>
      <c r="AN56" s="48">
        <f>IFERROR(IF($A56="","",($AL56*($G56+$H56))+$I56),"")</f>
        <v/>
      </c>
      <c r="AO56" s="28">
        <f>IFERROR(IF($A56="","",MAX(0,($AH56+$P56-$AK56)/$AJ56)),0)</f>
        <v/>
      </c>
      <c r="AP56" s="27">
        <f>IFERROR(IF($A56="","",$AO56/$V56),0)</f>
        <v/>
      </c>
      <c r="AQ56" s="27">
        <f>IFERROR(IF($A56="","",$F56-$AM56),"")</f>
        <v/>
      </c>
      <c r="AR56" s="48">
        <f>IFERROR(IF($A56="","",$Z56-$AN56),"")</f>
        <v/>
      </c>
      <c r="AS56" s="27">
        <f>IFERROR(IF($A56="","",$AR56/$Z56),0)</f>
        <v/>
      </c>
      <c r="AT56" s="30">
        <f>IFERROR(IF($A56="","",IF($AI56&gt;0,"Above Break-Even",IF($AI56&lt;0,"Below Break-Even","At Break-Even"))),"")</f>
        <v/>
      </c>
      <c r="AU56" s="30">
        <f>IFERROR(IF($A56="","",IF(COUNTIF($A$2:$A$121,$A56)&gt;1,"Duplicate month",IF($E56&gt;$U56,"Out-of-order nights exceed capacity",IF($W56&gt;$V56,"Rooms sold exceed sellable nights",IF($AJ56&lt;=0,"No positive room contribution",IF($AM56&gt;1,"Break-even exceeds capacity",IF($AP56&gt;1,"Target profit exceeds capacity","OK"))))))),"")</f>
        <v/>
      </c>
    </row>
    <row r="57">
      <c r="A57" s="21" t="n"/>
      <c r="B57" s="22" t="n"/>
      <c r="C57" s="23" t="n"/>
      <c r="D57" s="23" t="n"/>
      <c r="E57" s="23" t="n"/>
      <c r="F57" s="24" t="n"/>
      <c r="G57" s="47" t="n"/>
      <c r="H57" s="47" t="n"/>
      <c r="I57" s="47" t="n"/>
      <c r="J57" s="47" t="n"/>
      <c r="K57" s="24" t="n"/>
      <c r="L57" s="24" t="n"/>
      <c r="M57" s="24" t="n"/>
      <c r="N57" s="47" t="n"/>
      <c r="O57" s="47" t="n"/>
      <c r="P57" s="47" t="n"/>
      <c r="Q57" s="48">
        <f>IFERROR(IF($A57="","",IF($J57="",Assumptions!$B$8,$J57)),"")</f>
        <v/>
      </c>
      <c r="R57" s="27">
        <f>IFERROR(IF($A57="","",IF($K57="",Assumptions!$B$9,$K57)),"")</f>
        <v/>
      </c>
      <c r="S57" s="27">
        <f>IFERROR(IF($A57="","",IF($L57="",Assumptions!$B$10,$L57)),"")</f>
        <v/>
      </c>
      <c r="T57" s="27">
        <f>IFERROR(IF($A57="","",IF($M57="",Assumptions!$B$11,$M57)),"")</f>
        <v/>
      </c>
      <c r="U57" s="28">
        <f>IFERROR(IF($A57="","",$C57*$D57),"")</f>
        <v/>
      </c>
      <c r="V57" s="28">
        <f>IFERROR(IF($A57="","",MAX(0,$U57-$E57)),"")</f>
        <v/>
      </c>
      <c r="W57" s="28">
        <f>IFERROR(IF($A57="","",ROUND($V57*$F57,0)),"")</f>
        <v/>
      </c>
      <c r="X57" s="48">
        <f>IFERROR(IF($A57="","",$W57*$G57),"")</f>
        <v/>
      </c>
      <c r="Y57" s="48">
        <f>IFERROR(IF($A57="","",$W57*$H57),"")</f>
        <v/>
      </c>
      <c r="Z57" s="48">
        <f>IFERROR(IF($A57="","",SUM($X57,$Y57,$I57)),"")</f>
        <v/>
      </c>
      <c r="AA57" s="48">
        <f>IFERROR(IF($A57="","",$W57*$Q57),"")</f>
        <v/>
      </c>
      <c r="AB57" s="48">
        <f>IFERROR(IF($A57="","",$X57*$R57),"")</f>
        <v/>
      </c>
      <c r="AC57" s="48">
        <f>IFERROR(IF($A57="","",$Y57*$S57),"")</f>
        <v/>
      </c>
      <c r="AD57" s="48">
        <f>IFERROR(IF($A57="","",$I57*$T57),"")</f>
        <v/>
      </c>
      <c r="AE57" s="48">
        <f>IFERROR(IF($A57="","",SUM($AA57:$AD57)),"")</f>
        <v/>
      </c>
      <c r="AF57" s="48">
        <f>IFERROR(IF($A57="","",$Z57-$AE57),"")</f>
        <v/>
      </c>
      <c r="AG57" s="29">
        <f>IFERROR(IF($A57="","",$AF57/$Z57),0)</f>
        <v/>
      </c>
      <c r="AH57" s="48">
        <f>IFERROR(IF($A57="","",SUM($N57:$O57)),"")</f>
        <v/>
      </c>
      <c r="AI57" s="48">
        <f>IFERROR(IF($A57="","",$AF57-$AH57),"")</f>
        <v/>
      </c>
      <c r="AJ57" s="48">
        <f>IFERROR(IF($A57="","",($G57*(1-$R57))+($H57*(1-$S57))-$Q57),"")</f>
        <v/>
      </c>
      <c r="AK57" s="48">
        <f>IFERROR(IF($A57="","",$I57*(1-$T57)),"")</f>
        <v/>
      </c>
      <c r="AL57" s="28">
        <f>IFERROR(IF($A57="","",MAX(0,($AH57-$AK57)/$AJ57)),0)</f>
        <v/>
      </c>
      <c r="AM57" s="27">
        <f>IFERROR(IF($A57="","",$AL57/$V57),0)</f>
        <v/>
      </c>
      <c r="AN57" s="48">
        <f>IFERROR(IF($A57="","",($AL57*($G57+$H57))+$I57),"")</f>
        <v/>
      </c>
      <c r="AO57" s="28">
        <f>IFERROR(IF($A57="","",MAX(0,($AH57+$P57-$AK57)/$AJ57)),0)</f>
        <v/>
      </c>
      <c r="AP57" s="27">
        <f>IFERROR(IF($A57="","",$AO57/$V57),0)</f>
        <v/>
      </c>
      <c r="AQ57" s="27">
        <f>IFERROR(IF($A57="","",$F57-$AM57),"")</f>
        <v/>
      </c>
      <c r="AR57" s="48">
        <f>IFERROR(IF($A57="","",$Z57-$AN57),"")</f>
        <v/>
      </c>
      <c r="AS57" s="27">
        <f>IFERROR(IF($A57="","",$AR57/$Z57),0)</f>
        <v/>
      </c>
      <c r="AT57" s="30">
        <f>IFERROR(IF($A57="","",IF($AI57&gt;0,"Above Break-Even",IF($AI57&lt;0,"Below Break-Even","At Break-Even"))),"")</f>
        <v/>
      </c>
      <c r="AU57" s="30">
        <f>IFERROR(IF($A57="","",IF(COUNTIF($A$2:$A$121,$A57)&gt;1,"Duplicate month",IF($E57&gt;$U57,"Out-of-order nights exceed capacity",IF($W57&gt;$V57,"Rooms sold exceed sellable nights",IF($AJ57&lt;=0,"No positive room contribution",IF($AM57&gt;1,"Break-even exceeds capacity",IF($AP57&gt;1,"Target profit exceeds capacity","OK"))))))),"")</f>
        <v/>
      </c>
    </row>
    <row r="58">
      <c r="A58" s="21" t="n"/>
      <c r="B58" s="22" t="n"/>
      <c r="C58" s="23" t="n"/>
      <c r="D58" s="23" t="n"/>
      <c r="E58" s="23" t="n"/>
      <c r="F58" s="24" t="n"/>
      <c r="G58" s="47" t="n"/>
      <c r="H58" s="47" t="n"/>
      <c r="I58" s="47" t="n"/>
      <c r="J58" s="47" t="n"/>
      <c r="K58" s="24" t="n"/>
      <c r="L58" s="24" t="n"/>
      <c r="M58" s="24" t="n"/>
      <c r="N58" s="47" t="n"/>
      <c r="O58" s="47" t="n"/>
      <c r="P58" s="47" t="n"/>
      <c r="Q58" s="48">
        <f>IFERROR(IF($A58="","",IF($J58="",Assumptions!$B$8,$J58)),"")</f>
        <v/>
      </c>
      <c r="R58" s="27">
        <f>IFERROR(IF($A58="","",IF($K58="",Assumptions!$B$9,$K58)),"")</f>
        <v/>
      </c>
      <c r="S58" s="27">
        <f>IFERROR(IF($A58="","",IF($L58="",Assumptions!$B$10,$L58)),"")</f>
        <v/>
      </c>
      <c r="T58" s="27">
        <f>IFERROR(IF($A58="","",IF($M58="",Assumptions!$B$11,$M58)),"")</f>
        <v/>
      </c>
      <c r="U58" s="28">
        <f>IFERROR(IF($A58="","",$C58*$D58),"")</f>
        <v/>
      </c>
      <c r="V58" s="28">
        <f>IFERROR(IF($A58="","",MAX(0,$U58-$E58)),"")</f>
        <v/>
      </c>
      <c r="W58" s="28">
        <f>IFERROR(IF($A58="","",ROUND($V58*$F58,0)),"")</f>
        <v/>
      </c>
      <c r="X58" s="48">
        <f>IFERROR(IF($A58="","",$W58*$G58),"")</f>
        <v/>
      </c>
      <c r="Y58" s="48">
        <f>IFERROR(IF($A58="","",$W58*$H58),"")</f>
        <v/>
      </c>
      <c r="Z58" s="48">
        <f>IFERROR(IF($A58="","",SUM($X58,$Y58,$I58)),"")</f>
        <v/>
      </c>
      <c r="AA58" s="48">
        <f>IFERROR(IF($A58="","",$W58*$Q58),"")</f>
        <v/>
      </c>
      <c r="AB58" s="48">
        <f>IFERROR(IF($A58="","",$X58*$R58),"")</f>
        <v/>
      </c>
      <c r="AC58" s="48">
        <f>IFERROR(IF($A58="","",$Y58*$S58),"")</f>
        <v/>
      </c>
      <c r="AD58" s="48">
        <f>IFERROR(IF($A58="","",$I58*$T58),"")</f>
        <v/>
      </c>
      <c r="AE58" s="48">
        <f>IFERROR(IF($A58="","",SUM($AA58:$AD58)),"")</f>
        <v/>
      </c>
      <c r="AF58" s="48">
        <f>IFERROR(IF($A58="","",$Z58-$AE58),"")</f>
        <v/>
      </c>
      <c r="AG58" s="29">
        <f>IFERROR(IF($A58="","",$AF58/$Z58),0)</f>
        <v/>
      </c>
      <c r="AH58" s="48">
        <f>IFERROR(IF($A58="","",SUM($N58:$O58)),"")</f>
        <v/>
      </c>
      <c r="AI58" s="48">
        <f>IFERROR(IF($A58="","",$AF58-$AH58),"")</f>
        <v/>
      </c>
      <c r="AJ58" s="48">
        <f>IFERROR(IF($A58="","",($G58*(1-$R58))+($H58*(1-$S58))-$Q58),"")</f>
        <v/>
      </c>
      <c r="AK58" s="48">
        <f>IFERROR(IF($A58="","",$I58*(1-$T58)),"")</f>
        <v/>
      </c>
      <c r="AL58" s="28">
        <f>IFERROR(IF($A58="","",MAX(0,($AH58-$AK58)/$AJ58)),0)</f>
        <v/>
      </c>
      <c r="AM58" s="27">
        <f>IFERROR(IF($A58="","",$AL58/$V58),0)</f>
        <v/>
      </c>
      <c r="AN58" s="48">
        <f>IFERROR(IF($A58="","",($AL58*($G58+$H58))+$I58),"")</f>
        <v/>
      </c>
      <c r="AO58" s="28">
        <f>IFERROR(IF($A58="","",MAX(0,($AH58+$P58-$AK58)/$AJ58)),0)</f>
        <v/>
      </c>
      <c r="AP58" s="27">
        <f>IFERROR(IF($A58="","",$AO58/$V58),0)</f>
        <v/>
      </c>
      <c r="AQ58" s="27">
        <f>IFERROR(IF($A58="","",$F58-$AM58),"")</f>
        <v/>
      </c>
      <c r="AR58" s="48">
        <f>IFERROR(IF($A58="","",$Z58-$AN58),"")</f>
        <v/>
      </c>
      <c r="AS58" s="27">
        <f>IFERROR(IF($A58="","",$AR58/$Z58),0)</f>
        <v/>
      </c>
      <c r="AT58" s="30">
        <f>IFERROR(IF($A58="","",IF($AI58&gt;0,"Above Break-Even",IF($AI58&lt;0,"Below Break-Even","At Break-Even"))),"")</f>
        <v/>
      </c>
      <c r="AU58" s="30">
        <f>IFERROR(IF($A58="","",IF(COUNTIF($A$2:$A$121,$A58)&gt;1,"Duplicate month",IF($E58&gt;$U58,"Out-of-order nights exceed capacity",IF($W58&gt;$V58,"Rooms sold exceed sellable nights",IF($AJ58&lt;=0,"No positive room contribution",IF($AM58&gt;1,"Break-even exceeds capacity",IF($AP58&gt;1,"Target profit exceeds capacity","OK"))))))),"")</f>
        <v/>
      </c>
    </row>
    <row r="59">
      <c r="A59" s="21" t="n"/>
      <c r="B59" s="22" t="n"/>
      <c r="C59" s="23" t="n"/>
      <c r="D59" s="23" t="n"/>
      <c r="E59" s="23" t="n"/>
      <c r="F59" s="24" t="n"/>
      <c r="G59" s="47" t="n"/>
      <c r="H59" s="47" t="n"/>
      <c r="I59" s="47" t="n"/>
      <c r="J59" s="47" t="n"/>
      <c r="K59" s="24" t="n"/>
      <c r="L59" s="24" t="n"/>
      <c r="M59" s="24" t="n"/>
      <c r="N59" s="47" t="n"/>
      <c r="O59" s="47" t="n"/>
      <c r="P59" s="47" t="n"/>
      <c r="Q59" s="48">
        <f>IFERROR(IF($A59="","",IF($J59="",Assumptions!$B$8,$J59)),"")</f>
        <v/>
      </c>
      <c r="R59" s="27">
        <f>IFERROR(IF($A59="","",IF($K59="",Assumptions!$B$9,$K59)),"")</f>
        <v/>
      </c>
      <c r="S59" s="27">
        <f>IFERROR(IF($A59="","",IF($L59="",Assumptions!$B$10,$L59)),"")</f>
        <v/>
      </c>
      <c r="T59" s="27">
        <f>IFERROR(IF($A59="","",IF($M59="",Assumptions!$B$11,$M59)),"")</f>
        <v/>
      </c>
      <c r="U59" s="28">
        <f>IFERROR(IF($A59="","",$C59*$D59),"")</f>
        <v/>
      </c>
      <c r="V59" s="28">
        <f>IFERROR(IF($A59="","",MAX(0,$U59-$E59)),"")</f>
        <v/>
      </c>
      <c r="W59" s="28">
        <f>IFERROR(IF($A59="","",ROUND($V59*$F59,0)),"")</f>
        <v/>
      </c>
      <c r="X59" s="48">
        <f>IFERROR(IF($A59="","",$W59*$G59),"")</f>
        <v/>
      </c>
      <c r="Y59" s="48">
        <f>IFERROR(IF($A59="","",$W59*$H59),"")</f>
        <v/>
      </c>
      <c r="Z59" s="48">
        <f>IFERROR(IF($A59="","",SUM($X59,$Y59,$I59)),"")</f>
        <v/>
      </c>
      <c r="AA59" s="48">
        <f>IFERROR(IF($A59="","",$W59*$Q59),"")</f>
        <v/>
      </c>
      <c r="AB59" s="48">
        <f>IFERROR(IF($A59="","",$X59*$R59),"")</f>
        <v/>
      </c>
      <c r="AC59" s="48">
        <f>IFERROR(IF($A59="","",$Y59*$S59),"")</f>
        <v/>
      </c>
      <c r="AD59" s="48">
        <f>IFERROR(IF($A59="","",$I59*$T59),"")</f>
        <v/>
      </c>
      <c r="AE59" s="48">
        <f>IFERROR(IF($A59="","",SUM($AA59:$AD59)),"")</f>
        <v/>
      </c>
      <c r="AF59" s="48">
        <f>IFERROR(IF($A59="","",$Z59-$AE59),"")</f>
        <v/>
      </c>
      <c r="AG59" s="29">
        <f>IFERROR(IF($A59="","",$AF59/$Z59),0)</f>
        <v/>
      </c>
      <c r="AH59" s="48">
        <f>IFERROR(IF($A59="","",SUM($N59:$O59)),"")</f>
        <v/>
      </c>
      <c r="AI59" s="48">
        <f>IFERROR(IF($A59="","",$AF59-$AH59),"")</f>
        <v/>
      </c>
      <c r="AJ59" s="48">
        <f>IFERROR(IF($A59="","",($G59*(1-$R59))+($H59*(1-$S59))-$Q59),"")</f>
        <v/>
      </c>
      <c r="AK59" s="48">
        <f>IFERROR(IF($A59="","",$I59*(1-$T59)),"")</f>
        <v/>
      </c>
      <c r="AL59" s="28">
        <f>IFERROR(IF($A59="","",MAX(0,($AH59-$AK59)/$AJ59)),0)</f>
        <v/>
      </c>
      <c r="AM59" s="27">
        <f>IFERROR(IF($A59="","",$AL59/$V59),0)</f>
        <v/>
      </c>
      <c r="AN59" s="48">
        <f>IFERROR(IF($A59="","",($AL59*($G59+$H59))+$I59),"")</f>
        <v/>
      </c>
      <c r="AO59" s="28">
        <f>IFERROR(IF($A59="","",MAX(0,($AH59+$P59-$AK59)/$AJ59)),0)</f>
        <v/>
      </c>
      <c r="AP59" s="27">
        <f>IFERROR(IF($A59="","",$AO59/$V59),0)</f>
        <v/>
      </c>
      <c r="AQ59" s="27">
        <f>IFERROR(IF($A59="","",$F59-$AM59),"")</f>
        <v/>
      </c>
      <c r="AR59" s="48">
        <f>IFERROR(IF($A59="","",$Z59-$AN59),"")</f>
        <v/>
      </c>
      <c r="AS59" s="27">
        <f>IFERROR(IF($A59="","",$AR59/$Z59),0)</f>
        <v/>
      </c>
      <c r="AT59" s="30">
        <f>IFERROR(IF($A59="","",IF($AI59&gt;0,"Above Break-Even",IF($AI59&lt;0,"Below Break-Even","At Break-Even"))),"")</f>
        <v/>
      </c>
      <c r="AU59" s="30">
        <f>IFERROR(IF($A59="","",IF(COUNTIF($A$2:$A$121,$A59)&gt;1,"Duplicate month",IF($E59&gt;$U59,"Out-of-order nights exceed capacity",IF($W59&gt;$V59,"Rooms sold exceed sellable nights",IF($AJ59&lt;=0,"No positive room contribution",IF($AM59&gt;1,"Break-even exceeds capacity",IF($AP59&gt;1,"Target profit exceeds capacity","OK"))))))),"")</f>
        <v/>
      </c>
    </row>
    <row r="60">
      <c r="A60" s="21" t="n"/>
      <c r="B60" s="22" t="n"/>
      <c r="C60" s="23" t="n"/>
      <c r="D60" s="23" t="n"/>
      <c r="E60" s="23" t="n"/>
      <c r="F60" s="24" t="n"/>
      <c r="G60" s="47" t="n"/>
      <c r="H60" s="47" t="n"/>
      <c r="I60" s="47" t="n"/>
      <c r="J60" s="47" t="n"/>
      <c r="K60" s="24" t="n"/>
      <c r="L60" s="24" t="n"/>
      <c r="M60" s="24" t="n"/>
      <c r="N60" s="47" t="n"/>
      <c r="O60" s="47" t="n"/>
      <c r="P60" s="47" t="n"/>
      <c r="Q60" s="48">
        <f>IFERROR(IF($A60="","",IF($J60="",Assumptions!$B$8,$J60)),"")</f>
        <v/>
      </c>
      <c r="R60" s="27">
        <f>IFERROR(IF($A60="","",IF($K60="",Assumptions!$B$9,$K60)),"")</f>
        <v/>
      </c>
      <c r="S60" s="27">
        <f>IFERROR(IF($A60="","",IF($L60="",Assumptions!$B$10,$L60)),"")</f>
        <v/>
      </c>
      <c r="T60" s="27">
        <f>IFERROR(IF($A60="","",IF($M60="",Assumptions!$B$11,$M60)),"")</f>
        <v/>
      </c>
      <c r="U60" s="28">
        <f>IFERROR(IF($A60="","",$C60*$D60),"")</f>
        <v/>
      </c>
      <c r="V60" s="28">
        <f>IFERROR(IF($A60="","",MAX(0,$U60-$E60)),"")</f>
        <v/>
      </c>
      <c r="W60" s="28">
        <f>IFERROR(IF($A60="","",ROUND($V60*$F60,0)),"")</f>
        <v/>
      </c>
      <c r="X60" s="48">
        <f>IFERROR(IF($A60="","",$W60*$G60),"")</f>
        <v/>
      </c>
      <c r="Y60" s="48">
        <f>IFERROR(IF($A60="","",$W60*$H60),"")</f>
        <v/>
      </c>
      <c r="Z60" s="48">
        <f>IFERROR(IF($A60="","",SUM($X60,$Y60,$I60)),"")</f>
        <v/>
      </c>
      <c r="AA60" s="48">
        <f>IFERROR(IF($A60="","",$W60*$Q60),"")</f>
        <v/>
      </c>
      <c r="AB60" s="48">
        <f>IFERROR(IF($A60="","",$X60*$R60),"")</f>
        <v/>
      </c>
      <c r="AC60" s="48">
        <f>IFERROR(IF($A60="","",$Y60*$S60),"")</f>
        <v/>
      </c>
      <c r="AD60" s="48">
        <f>IFERROR(IF($A60="","",$I60*$T60),"")</f>
        <v/>
      </c>
      <c r="AE60" s="48">
        <f>IFERROR(IF($A60="","",SUM($AA60:$AD60)),"")</f>
        <v/>
      </c>
      <c r="AF60" s="48">
        <f>IFERROR(IF($A60="","",$Z60-$AE60),"")</f>
        <v/>
      </c>
      <c r="AG60" s="29">
        <f>IFERROR(IF($A60="","",$AF60/$Z60),0)</f>
        <v/>
      </c>
      <c r="AH60" s="48">
        <f>IFERROR(IF($A60="","",SUM($N60:$O60)),"")</f>
        <v/>
      </c>
      <c r="AI60" s="48">
        <f>IFERROR(IF($A60="","",$AF60-$AH60),"")</f>
        <v/>
      </c>
      <c r="AJ60" s="48">
        <f>IFERROR(IF($A60="","",($G60*(1-$R60))+($H60*(1-$S60))-$Q60),"")</f>
        <v/>
      </c>
      <c r="AK60" s="48">
        <f>IFERROR(IF($A60="","",$I60*(1-$T60)),"")</f>
        <v/>
      </c>
      <c r="AL60" s="28">
        <f>IFERROR(IF($A60="","",MAX(0,($AH60-$AK60)/$AJ60)),0)</f>
        <v/>
      </c>
      <c r="AM60" s="27">
        <f>IFERROR(IF($A60="","",$AL60/$V60),0)</f>
        <v/>
      </c>
      <c r="AN60" s="48">
        <f>IFERROR(IF($A60="","",($AL60*($G60+$H60))+$I60),"")</f>
        <v/>
      </c>
      <c r="AO60" s="28">
        <f>IFERROR(IF($A60="","",MAX(0,($AH60+$P60-$AK60)/$AJ60)),0)</f>
        <v/>
      </c>
      <c r="AP60" s="27">
        <f>IFERROR(IF($A60="","",$AO60/$V60),0)</f>
        <v/>
      </c>
      <c r="AQ60" s="27">
        <f>IFERROR(IF($A60="","",$F60-$AM60),"")</f>
        <v/>
      </c>
      <c r="AR60" s="48">
        <f>IFERROR(IF($A60="","",$Z60-$AN60),"")</f>
        <v/>
      </c>
      <c r="AS60" s="27">
        <f>IFERROR(IF($A60="","",$AR60/$Z60),0)</f>
        <v/>
      </c>
      <c r="AT60" s="30">
        <f>IFERROR(IF($A60="","",IF($AI60&gt;0,"Above Break-Even",IF($AI60&lt;0,"Below Break-Even","At Break-Even"))),"")</f>
        <v/>
      </c>
      <c r="AU60" s="30">
        <f>IFERROR(IF($A60="","",IF(COUNTIF($A$2:$A$121,$A60)&gt;1,"Duplicate month",IF($E60&gt;$U60,"Out-of-order nights exceed capacity",IF($W60&gt;$V60,"Rooms sold exceed sellable nights",IF($AJ60&lt;=0,"No positive room contribution",IF($AM60&gt;1,"Break-even exceeds capacity",IF($AP60&gt;1,"Target profit exceeds capacity","OK"))))))),"")</f>
        <v/>
      </c>
    </row>
    <row r="61">
      <c r="A61" s="21" t="n"/>
      <c r="B61" s="22" t="n"/>
      <c r="C61" s="23" t="n"/>
      <c r="D61" s="23" t="n"/>
      <c r="E61" s="23" t="n"/>
      <c r="F61" s="24" t="n"/>
      <c r="G61" s="47" t="n"/>
      <c r="H61" s="47" t="n"/>
      <c r="I61" s="47" t="n"/>
      <c r="J61" s="47" t="n"/>
      <c r="K61" s="24" t="n"/>
      <c r="L61" s="24" t="n"/>
      <c r="M61" s="24" t="n"/>
      <c r="N61" s="47" t="n"/>
      <c r="O61" s="47" t="n"/>
      <c r="P61" s="47" t="n"/>
      <c r="Q61" s="48">
        <f>IFERROR(IF($A61="","",IF($J61="",Assumptions!$B$8,$J61)),"")</f>
        <v/>
      </c>
      <c r="R61" s="27">
        <f>IFERROR(IF($A61="","",IF($K61="",Assumptions!$B$9,$K61)),"")</f>
        <v/>
      </c>
      <c r="S61" s="27">
        <f>IFERROR(IF($A61="","",IF($L61="",Assumptions!$B$10,$L61)),"")</f>
        <v/>
      </c>
      <c r="T61" s="27">
        <f>IFERROR(IF($A61="","",IF($M61="",Assumptions!$B$11,$M61)),"")</f>
        <v/>
      </c>
      <c r="U61" s="28">
        <f>IFERROR(IF($A61="","",$C61*$D61),"")</f>
        <v/>
      </c>
      <c r="V61" s="28">
        <f>IFERROR(IF($A61="","",MAX(0,$U61-$E61)),"")</f>
        <v/>
      </c>
      <c r="W61" s="28">
        <f>IFERROR(IF($A61="","",ROUND($V61*$F61,0)),"")</f>
        <v/>
      </c>
      <c r="X61" s="48">
        <f>IFERROR(IF($A61="","",$W61*$G61),"")</f>
        <v/>
      </c>
      <c r="Y61" s="48">
        <f>IFERROR(IF($A61="","",$W61*$H61),"")</f>
        <v/>
      </c>
      <c r="Z61" s="48">
        <f>IFERROR(IF($A61="","",SUM($X61,$Y61,$I61)),"")</f>
        <v/>
      </c>
      <c r="AA61" s="48">
        <f>IFERROR(IF($A61="","",$W61*$Q61),"")</f>
        <v/>
      </c>
      <c r="AB61" s="48">
        <f>IFERROR(IF($A61="","",$X61*$R61),"")</f>
        <v/>
      </c>
      <c r="AC61" s="48">
        <f>IFERROR(IF($A61="","",$Y61*$S61),"")</f>
        <v/>
      </c>
      <c r="AD61" s="48">
        <f>IFERROR(IF($A61="","",$I61*$T61),"")</f>
        <v/>
      </c>
      <c r="AE61" s="48">
        <f>IFERROR(IF($A61="","",SUM($AA61:$AD61)),"")</f>
        <v/>
      </c>
      <c r="AF61" s="48">
        <f>IFERROR(IF($A61="","",$Z61-$AE61),"")</f>
        <v/>
      </c>
      <c r="AG61" s="29">
        <f>IFERROR(IF($A61="","",$AF61/$Z61),0)</f>
        <v/>
      </c>
      <c r="AH61" s="48">
        <f>IFERROR(IF($A61="","",SUM($N61:$O61)),"")</f>
        <v/>
      </c>
      <c r="AI61" s="48">
        <f>IFERROR(IF($A61="","",$AF61-$AH61),"")</f>
        <v/>
      </c>
      <c r="AJ61" s="48">
        <f>IFERROR(IF($A61="","",($G61*(1-$R61))+($H61*(1-$S61))-$Q61),"")</f>
        <v/>
      </c>
      <c r="AK61" s="48">
        <f>IFERROR(IF($A61="","",$I61*(1-$T61)),"")</f>
        <v/>
      </c>
      <c r="AL61" s="28">
        <f>IFERROR(IF($A61="","",MAX(0,($AH61-$AK61)/$AJ61)),0)</f>
        <v/>
      </c>
      <c r="AM61" s="27">
        <f>IFERROR(IF($A61="","",$AL61/$V61),0)</f>
        <v/>
      </c>
      <c r="AN61" s="48">
        <f>IFERROR(IF($A61="","",($AL61*($G61+$H61))+$I61),"")</f>
        <v/>
      </c>
      <c r="AO61" s="28">
        <f>IFERROR(IF($A61="","",MAX(0,($AH61+$P61-$AK61)/$AJ61)),0)</f>
        <v/>
      </c>
      <c r="AP61" s="27">
        <f>IFERROR(IF($A61="","",$AO61/$V61),0)</f>
        <v/>
      </c>
      <c r="AQ61" s="27">
        <f>IFERROR(IF($A61="","",$F61-$AM61),"")</f>
        <v/>
      </c>
      <c r="AR61" s="48">
        <f>IFERROR(IF($A61="","",$Z61-$AN61),"")</f>
        <v/>
      </c>
      <c r="AS61" s="27">
        <f>IFERROR(IF($A61="","",$AR61/$Z61),0)</f>
        <v/>
      </c>
      <c r="AT61" s="30">
        <f>IFERROR(IF($A61="","",IF($AI61&gt;0,"Above Break-Even",IF($AI61&lt;0,"Below Break-Even","At Break-Even"))),"")</f>
        <v/>
      </c>
      <c r="AU61" s="30">
        <f>IFERROR(IF($A61="","",IF(COUNTIF($A$2:$A$121,$A61)&gt;1,"Duplicate month",IF($E61&gt;$U61,"Out-of-order nights exceed capacity",IF($W61&gt;$V61,"Rooms sold exceed sellable nights",IF($AJ61&lt;=0,"No positive room contribution",IF($AM61&gt;1,"Break-even exceeds capacity",IF($AP61&gt;1,"Target profit exceeds capacity","OK"))))))),"")</f>
        <v/>
      </c>
    </row>
    <row r="62">
      <c r="A62" s="21" t="n"/>
      <c r="B62" s="22" t="n"/>
      <c r="C62" s="23" t="n"/>
      <c r="D62" s="23" t="n"/>
      <c r="E62" s="23" t="n"/>
      <c r="F62" s="24" t="n"/>
      <c r="G62" s="47" t="n"/>
      <c r="H62" s="47" t="n"/>
      <c r="I62" s="47" t="n"/>
      <c r="J62" s="47" t="n"/>
      <c r="K62" s="24" t="n"/>
      <c r="L62" s="24" t="n"/>
      <c r="M62" s="24" t="n"/>
      <c r="N62" s="47" t="n"/>
      <c r="O62" s="47" t="n"/>
      <c r="P62" s="47" t="n"/>
      <c r="Q62" s="48">
        <f>IFERROR(IF($A62="","",IF($J62="",Assumptions!$B$8,$J62)),"")</f>
        <v/>
      </c>
      <c r="R62" s="27">
        <f>IFERROR(IF($A62="","",IF($K62="",Assumptions!$B$9,$K62)),"")</f>
        <v/>
      </c>
      <c r="S62" s="27">
        <f>IFERROR(IF($A62="","",IF($L62="",Assumptions!$B$10,$L62)),"")</f>
        <v/>
      </c>
      <c r="T62" s="27">
        <f>IFERROR(IF($A62="","",IF($M62="",Assumptions!$B$11,$M62)),"")</f>
        <v/>
      </c>
      <c r="U62" s="28">
        <f>IFERROR(IF($A62="","",$C62*$D62),"")</f>
        <v/>
      </c>
      <c r="V62" s="28">
        <f>IFERROR(IF($A62="","",MAX(0,$U62-$E62)),"")</f>
        <v/>
      </c>
      <c r="W62" s="28">
        <f>IFERROR(IF($A62="","",ROUND($V62*$F62,0)),"")</f>
        <v/>
      </c>
      <c r="X62" s="48">
        <f>IFERROR(IF($A62="","",$W62*$G62),"")</f>
        <v/>
      </c>
      <c r="Y62" s="48">
        <f>IFERROR(IF($A62="","",$W62*$H62),"")</f>
        <v/>
      </c>
      <c r="Z62" s="48">
        <f>IFERROR(IF($A62="","",SUM($X62,$Y62,$I62)),"")</f>
        <v/>
      </c>
      <c r="AA62" s="48">
        <f>IFERROR(IF($A62="","",$W62*$Q62),"")</f>
        <v/>
      </c>
      <c r="AB62" s="48">
        <f>IFERROR(IF($A62="","",$X62*$R62),"")</f>
        <v/>
      </c>
      <c r="AC62" s="48">
        <f>IFERROR(IF($A62="","",$Y62*$S62),"")</f>
        <v/>
      </c>
      <c r="AD62" s="48">
        <f>IFERROR(IF($A62="","",$I62*$T62),"")</f>
        <v/>
      </c>
      <c r="AE62" s="48">
        <f>IFERROR(IF($A62="","",SUM($AA62:$AD62)),"")</f>
        <v/>
      </c>
      <c r="AF62" s="48">
        <f>IFERROR(IF($A62="","",$Z62-$AE62),"")</f>
        <v/>
      </c>
      <c r="AG62" s="29">
        <f>IFERROR(IF($A62="","",$AF62/$Z62),0)</f>
        <v/>
      </c>
      <c r="AH62" s="48">
        <f>IFERROR(IF($A62="","",SUM($N62:$O62)),"")</f>
        <v/>
      </c>
      <c r="AI62" s="48">
        <f>IFERROR(IF($A62="","",$AF62-$AH62),"")</f>
        <v/>
      </c>
      <c r="AJ62" s="48">
        <f>IFERROR(IF($A62="","",($G62*(1-$R62))+($H62*(1-$S62))-$Q62),"")</f>
        <v/>
      </c>
      <c r="AK62" s="48">
        <f>IFERROR(IF($A62="","",$I62*(1-$T62)),"")</f>
        <v/>
      </c>
      <c r="AL62" s="28">
        <f>IFERROR(IF($A62="","",MAX(0,($AH62-$AK62)/$AJ62)),0)</f>
        <v/>
      </c>
      <c r="AM62" s="27">
        <f>IFERROR(IF($A62="","",$AL62/$V62),0)</f>
        <v/>
      </c>
      <c r="AN62" s="48">
        <f>IFERROR(IF($A62="","",($AL62*($G62+$H62))+$I62),"")</f>
        <v/>
      </c>
      <c r="AO62" s="28">
        <f>IFERROR(IF($A62="","",MAX(0,($AH62+$P62-$AK62)/$AJ62)),0)</f>
        <v/>
      </c>
      <c r="AP62" s="27">
        <f>IFERROR(IF($A62="","",$AO62/$V62),0)</f>
        <v/>
      </c>
      <c r="AQ62" s="27">
        <f>IFERROR(IF($A62="","",$F62-$AM62),"")</f>
        <v/>
      </c>
      <c r="AR62" s="48">
        <f>IFERROR(IF($A62="","",$Z62-$AN62),"")</f>
        <v/>
      </c>
      <c r="AS62" s="27">
        <f>IFERROR(IF($A62="","",$AR62/$Z62),0)</f>
        <v/>
      </c>
      <c r="AT62" s="30">
        <f>IFERROR(IF($A62="","",IF($AI62&gt;0,"Above Break-Even",IF($AI62&lt;0,"Below Break-Even","At Break-Even"))),"")</f>
        <v/>
      </c>
      <c r="AU62" s="30">
        <f>IFERROR(IF($A62="","",IF(COUNTIF($A$2:$A$121,$A62)&gt;1,"Duplicate month",IF($E62&gt;$U62,"Out-of-order nights exceed capacity",IF($W62&gt;$V62,"Rooms sold exceed sellable nights",IF($AJ62&lt;=0,"No positive room contribution",IF($AM62&gt;1,"Break-even exceeds capacity",IF($AP62&gt;1,"Target profit exceeds capacity","OK"))))))),"")</f>
        <v/>
      </c>
    </row>
    <row r="63">
      <c r="A63" s="21" t="n"/>
      <c r="B63" s="22" t="n"/>
      <c r="C63" s="23" t="n"/>
      <c r="D63" s="23" t="n"/>
      <c r="E63" s="23" t="n"/>
      <c r="F63" s="24" t="n"/>
      <c r="G63" s="47" t="n"/>
      <c r="H63" s="47" t="n"/>
      <c r="I63" s="47" t="n"/>
      <c r="J63" s="47" t="n"/>
      <c r="K63" s="24" t="n"/>
      <c r="L63" s="24" t="n"/>
      <c r="M63" s="24" t="n"/>
      <c r="N63" s="47" t="n"/>
      <c r="O63" s="47" t="n"/>
      <c r="P63" s="47" t="n"/>
      <c r="Q63" s="48">
        <f>IFERROR(IF($A63="","",IF($J63="",Assumptions!$B$8,$J63)),"")</f>
        <v/>
      </c>
      <c r="R63" s="27">
        <f>IFERROR(IF($A63="","",IF($K63="",Assumptions!$B$9,$K63)),"")</f>
        <v/>
      </c>
      <c r="S63" s="27">
        <f>IFERROR(IF($A63="","",IF($L63="",Assumptions!$B$10,$L63)),"")</f>
        <v/>
      </c>
      <c r="T63" s="27">
        <f>IFERROR(IF($A63="","",IF($M63="",Assumptions!$B$11,$M63)),"")</f>
        <v/>
      </c>
      <c r="U63" s="28">
        <f>IFERROR(IF($A63="","",$C63*$D63),"")</f>
        <v/>
      </c>
      <c r="V63" s="28">
        <f>IFERROR(IF($A63="","",MAX(0,$U63-$E63)),"")</f>
        <v/>
      </c>
      <c r="W63" s="28">
        <f>IFERROR(IF($A63="","",ROUND($V63*$F63,0)),"")</f>
        <v/>
      </c>
      <c r="X63" s="48">
        <f>IFERROR(IF($A63="","",$W63*$G63),"")</f>
        <v/>
      </c>
      <c r="Y63" s="48">
        <f>IFERROR(IF($A63="","",$W63*$H63),"")</f>
        <v/>
      </c>
      <c r="Z63" s="48">
        <f>IFERROR(IF($A63="","",SUM($X63,$Y63,$I63)),"")</f>
        <v/>
      </c>
      <c r="AA63" s="48">
        <f>IFERROR(IF($A63="","",$W63*$Q63),"")</f>
        <v/>
      </c>
      <c r="AB63" s="48">
        <f>IFERROR(IF($A63="","",$X63*$R63),"")</f>
        <v/>
      </c>
      <c r="AC63" s="48">
        <f>IFERROR(IF($A63="","",$Y63*$S63),"")</f>
        <v/>
      </c>
      <c r="AD63" s="48">
        <f>IFERROR(IF($A63="","",$I63*$T63),"")</f>
        <v/>
      </c>
      <c r="AE63" s="48">
        <f>IFERROR(IF($A63="","",SUM($AA63:$AD63)),"")</f>
        <v/>
      </c>
      <c r="AF63" s="48">
        <f>IFERROR(IF($A63="","",$Z63-$AE63),"")</f>
        <v/>
      </c>
      <c r="AG63" s="29">
        <f>IFERROR(IF($A63="","",$AF63/$Z63),0)</f>
        <v/>
      </c>
      <c r="AH63" s="48">
        <f>IFERROR(IF($A63="","",SUM($N63:$O63)),"")</f>
        <v/>
      </c>
      <c r="AI63" s="48">
        <f>IFERROR(IF($A63="","",$AF63-$AH63),"")</f>
        <v/>
      </c>
      <c r="AJ63" s="48">
        <f>IFERROR(IF($A63="","",($G63*(1-$R63))+($H63*(1-$S63))-$Q63),"")</f>
        <v/>
      </c>
      <c r="AK63" s="48">
        <f>IFERROR(IF($A63="","",$I63*(1-$T63)),"")</f>
        <v/>
      </c>
      <c r="AL63" s="28">
        <f>IFERROR(IF($A63="","",MAX(0,($AH63-$AK63)/$AJ63)),0)</f>
        <v/>
      </c>
      <c r="AM63" s="27">
        <f>IFERROR(IF($A63="","",$AL63/$V63),0)</f>
        <v/>
      </c>
      <c r="AN63" s="48">
        <f>IFERROR(IF($A63="","",($AL63*($G63+$H63))+$I63),"")</f>
        <v/>
      </c>
      <c r="AO63" s="28">
        <f>IFERROR(IF($A63="","",MAX(0,($AH63+$P63-$AK63)/$AJ63)),0)</f>
        <v/>
      </c>
      <c r="AP63" s="27">
        <f>IFERROR(IF($A63="","",$AO63/$V63),0)</f>
        <v/>
      </c>
      <c r="AQ63" s="27">
        <f>IFERROR(IF($A63="","",$F63-$AM63),"")</f>
        <v/>
      </c>
      <c r="AR63" s="48">
        <f>IFERROR(IF($A63="","",$Z63-$AN63),"")</f>
        <v/>
      </c>
      <c r="AS63" s="27">
        <f>IFERROR(IF($A63="","",$AR63/$Z63),0)</f>
        <v/>
      </c>
      <c r="AT63" s="30">
        <f>IFERROR(IF($A63="","",IF($AI63&gt;0,"Above Break-Even",IF($AI63&lt;0,"Below Break-Even","At Break-Even"))),"")</f>
        <v/>
      </c>
      <c r="AU63" s="30">
        <f>IFERROR(IF($A63="","",IF(COUNTIF($A$2:$A$121,$A63)&gt;1,"Duplicate month",IF($E63&gt;$U63,"Out-of-order nights exceed capacity",IF($W63&gt;$V63,"Rooms sold exceed sellable nights",IF($AJ63&lt;=0,"No positive room contribution",IF($AM63&gt;1,"Break-even exceeds capacity",IF($AP63&gt;1,"Target profit exceeds capacity","OK"))))))),"")</f>
        <v/>
      </c>
    </row>
    <row r="64">
      <c r="A64" s="21" t="n"/>
      <c r="B64" s="22" t="n"/>
      <c r="C64" s="23" t="n"/>
      <c r="D64" s="23" t="n"/>
      <c r="E64" s="23" t="n"/>
      <c r="F64" s="24" t="n"/>
      <c r="G64" s="47" t="n"/>
      <c r="H64" s="47" t="n"/>
      <c r="I64" s="47" t="n"/>
      <c r="J64" s="47" t="n"/>
      <c r="K64" s="24" t="n"/>
      <c r="L64" s="24" t="n"/>
      <c r="M64" s="24" t="n"/>
      <c r="N64" s="47" t="n"/>
      <c r="O64" s="47" t="n"/>
      <c r="P64" s="47" t="n"/>
      <c r="Q64" s="48">
        <f>IFERROR(IF($A64="","",IF($J64="",Assumptions!$B$8,$J64)),"")</f>
        <v/>
      </c>
      <c r="R64" s="27">
        <f>IFERROR(IF($A64="","",IF($K64="",Assumptions!$B$9,$K64)),"")</f>
        <v/>
      </c>
      <c r="S64" s="27">
        <f>IFERROR(IF($A64="","",IF($L64="",Assumptions!$B$10,$L64)),"")</f>
        <v/>
      </c>
      <c r="T64" s="27">
        <f>IFERROR(IF($A64="","",IF($M64="",Assumptions!$B$11,$M64)),"")</f>
        <v/>
      </c>
      <c r="U64" s="28">
        <f>IFERROR(IF($A64="","",$C64*$D64),"")</f>
        <v/>
      </c>
      <c r="V64" s="28">
        <f>IFERROR(IF($A64="","",MAX(0,$U64-$E64)),"")</f>
        <v/>
      </c>
      <c r="W64" s="28">
        <f>IFERROR(IF($A64="","",ROUND($V64*$F64,0)),"")</f>
        <v/>
      </c>
      <c r="X64" s="48">
        <f>IFERROR(IF($A64="","",$W64*$G64),"")</f>
        <v/>
      </c>
      <c r="Y64" s="48">
        <f>IFERROR(IF($A64="","",$W64*$H64),"")</f>
        <v/>
      </c>
      <c r="Z64" s="48">
        <f>IFERROR(IF($A64="","",SUM($X64,$Y64,$I64)),"")</f>
        <v/>
      </c>
      <c r="AA64" s="48">
        <f>IFERROR(IF($A64="","",$W64*$Q64),"")</f>
        <v/>
      </c>
      <c r="AB64" s="48">
        <f>IFERROR(IF($A64="","",$X64*$R64),"")</f>
        <v/>
      </c>
      <c r="AC64" s="48">
        <f>IFERROR(IF($A64="","",$Y64*$S64),"")</f>
        <v/>
      </c>
      <c r="AD64" s="48">
        <f>IFERROR(IF($A64="","",$I64*$T64),"")</f>
        <v/>
      </c>
      <c r="AE64" s="48">
        <f>IFERROR(IF($A64="","",SUM($AA64:$AD64)),"")</f>
        <v/>
      </c>
      <c r="AF64" s="48">
        <f>IFERROR(IF($A64="","",$Z64-$AE64),"")</f>
        <v/>
      </c>
      <c r="AG64" s="29">
        <f>IFERROR(IF($A64="","",$AF64/$Z64),0)</f>
        <v/>
      </c>
      <c r="AH64" s="48">
        <f>IFERROR(IF($A64="","",SUM($N64:$O64)),"")</f>
        <v/>
      </c>
      <c r="AI64" s="48">
        <f>IFERROR(IF($A64="","",$AF64-$AH64),"")</f>
        <v/>
      </c>
      <c r="AJ64" s="48">
        <f>IFERROR(IF($A64="","",($G64*(1-$R64))+($H64*(1-$S64))-$Q64),"")</f>
        <v/>
      </c>
      <c r="AK64" s="48">
        <f>IFERROR(IF($A64="","",$I64*(1-$T64)),"")</f>
        <v/>
      </c>
      <c r="AL64" s="28">
        <f>IFERROR(IF($A64="","",MAX(0,($AH64-$AK64)/$AJ64)),0)</f>
        <v/>
      </c>
      <c r="AM64" s="27">
        <f>IFERROR(IF($A64="","",$AL64/$V64),0)</f>
        <v/>
      </c>
      <c r="AN64" s="48">
        <f>IFERROR(IF($A64="","",($AL64*($G64+$H64))+$I64),"")</f>
        <v/>
      </c>
      <c r="AO64" s="28">
        <f>IFERROR(IF($A64="","",MAX(0,($AH64+$P64-$AK64)/$AJ64)),0)</f>
        <v/>
      </c>
      <c r="AP64" s="27">
        <f>IFERROR(IF($A64="","",$AO64/$V64),0)</f>
        <v/>
      </c>
      <c r="AQ64" s="27">
        <f>IFERROR(IF($A64="","",$F64-$AM64),"")</f>
        <v/>
      </c>
      <c r="AR64" s="48">
        <f>IFERROR(IF($A64="","",$Z64-$AN64),"")</f>
        <v/>
      </c>
      <c r="AS64" s="27">
        <f>IFERROR(IF($A64="","",$AR64/$Z64),0)</f>
        <v/>
      </c>
      <c r="AT64" s="30">
        <f>IFERROR(IF($A64="","",IF($AI64&gt;0,"Above Break-Even",IF($AI64&lt;0,"Below Break-Even","At Break-Even"))),"")</f>
        <v/>
      </c>
      <c r="AU64" s="30">
        <f>IFERROR(IF($A64="","",IF(COUNTIF($A$2:$A$121,$A64)&gt;1,"Duplicate month",IF($E64&gt;$U64,"Out-of-order nights exceed capacity",IF($W64&gt;$V64,"Rooms sold exceed sellable nights",IF($AJ64&lt;=0,"No positive room contribution",IF($AM64&gt;1,"Break-even exceeds capacity",IF($AP64&gt;1,"Target profit exceeds capacity","OK"))))))),"")</f>
        <v/>
      </c>
    </row>
    <row r="65">
      <c r="A65" s="21" t="n"/>
      <c r="B65" s="22" t="n"/>
      <c r="C65" s="23" t="n"/>
      <c r="D65" s="23" t="n"/>
      <c r="E65" s="23" t="n"/>
      <c r="F65" s="24" t="n"/>
      <c r="G65" s="47" t="n"/>
      <c r="H65" s="47" t="n"/>
      <c r="I65" s="47" t="n"/>
      <c r="J65" s="47" t="n"/>
      <c r="K65" s="24" t="n"/>
      <c r="L65" s="24" t="n"/>
      <c r="M65" s="24" t="n"/>
      <c r="N65" s="47" t="n"/>
      <c r="O65" s="47" t="n"/>
      <c r="P65" s="47" t="n"/>
      <c r="Q65" s="48">
        <f>IFERROR(IF($A65="","",IF($J65="",Assumptions!$B$8,$J65)),"")</f>
        <v/>
      </c>
      <c r="R65" s="27">
        <f>IFERROR(IF($A65="","",IF($K65="",Assumptions!$B$9,$K65)),"")</f>
        <v/>
      </c>
      <c r="S65" s="27">
        <f>IFERROR(IF($A65="","",IF($L65="",Assumptions!$B$10,$L65)),"")</f>
        <v/>
      </c>
      <c r="T65" s="27">
        <f>IFERROR(IF($A65="","",IF($M65="",Assumptions!$B$11,$M65)),"")</f>
        <v/>
      </c>
      <c r="U65" s="28">
        <f>IFERROR(IF($A65="","",$C65*$D65),"")</f>
        <v/>
      </c>
      <c r="V65" s="28">
        <f>IFERROR(IF($A65="","",MAX(0,$U65-$E65)),"")</f>
        <v/>
      </c>
      <c r="W65" s="28">
        <f>IFERROR(IF($A65="","",ROUND($V65*$F65,0)),"")</f>
        <v/>
      </c>
      <c r="X65" s="48">
        <f>IFERROR(IF($A65="","",$W65*$G65),"")</f>
        <v/>
      </c>
      <c r="Y65" s="48">
        <f>IFERROR(IF($A65="","",$W65*$H65),"")</f>
        <v/>
      </c>
      <c r="Z65" s="48">
        <f>IFERROR(IF($A65="","",SUM($X65,$Y65,$I65)),"")</f>
        <v/>
      </c>
      <c r="AA65" s="48">
        <f>IFERROR(IF($A65="","",$W65*$Q65),"")</f>
        <v/>
      </c>
      <c r="AB65" s="48">
        <f>IFERROR(IF($A65="","",$X65*$R65),"")</f>
        <v/>
      </c>
      <c r="AC65" s="48">
        <f>IFERROR(IF($A65="","",$Y65*$S65),"")</f>
        <v/>
      </c>
      <c r="AD65" s="48">
        <f>IFERROR(IF($A65="","",$I65*$T65),"")</f>
        <v/>
      </c>
      <c r="AE65" s="48">
        <f>IFERROR(IF($A65="","",SUM($AA65:$AD65)),"")</f>
        <v/>
      </c>
      <c r="AF65" s="48">
        <f>IFERROR(IF($A65="","",$Z65-$AE65),"")</f>
        <v/>
      </c>
      <c r="AG65" s="29">
        <f>IFERROR(IF($A65="","",$AF65/$Z65),0)</f>
        <v/>
      </c>
      <c r="AH65" s="48">
        <f>IFERROR(IF($A65="","",SUM($N65:$O65)),"")</f>
        <v/>
      </c>
      <c r="AI65" s="48">
        <f>IFERROR(IF($A65="","",$AF65-$AH65),"")</f>
        <v/>
      </c>
      <c r="AJ65" s="48">
        <f>IFERROR(IF($A65="","",($G65*(1-$R65))+($H65*(1-$S65))-$Q65),"")</f>
        <v/>
      </c>
      <c r="AK65" s="48">
        <f>IFERROR(IF($A65="","",$I65*(1-$T65)),"")</f>
        <v/>
      </c>
      <c r="AL65" s="28">
        <f>IFERROR(IF($A65="","",MAX(0,($AH65-$AK65)/$AJ65)),0)</f>
        <v/>
      </c>
      <c r="AM65" s="27">
        <f>IFERROR(IF($A65="","",$AL65/$V65),0)</f>
        <v/>
      </c>
      <c r="AN65" s="48">
        <f>IFERROR(IF($A65="","",($AL65*($G65+$H65))+$I65),"")</f>
        <v/>
      </c>
      <c r="AO65" s="28">
        <f>IFERROR(IF($A65="","",MAX(0,($AH65+$P65-$AK65)/$AJ65)),0)</f>
        <v/>
      </c>
      <c r="AP65" s="27">
        <f>IFERROR(IF($A65="","",$AO65/$V65),0)</f>
        <v/>
      </c>
      <c r="AQ65" s="27">
        <f>IFERROR(IF($A65="","",$F65-$AM65),"")</f>
        <v/>
      </c>
      <c r="AR65" s="48">
        <f>IFERROR(IF($A65="","",$Z65-$AN65),"")</f>
        <v/>
      </c>
      <c r="AS65" s="27">
        <f>IFERROR(IF($A65="","",$AR65/$Z65),0)</f>
        <v/>
      </c>
      <c r="AT65" s="30">
        <f>IFERROR(IF($A65="","",IF($AI65&gt;0,"Above Break-Even",IF($AI65&lt;0,"Below Break-Even","At Break-Even"))),"")</f>
        <v/>
      </c>
      <c r="AU65" s="30">
        <f>IFERROR(IF($A65="","",IF(COUNTIF($A$2:$A$121,$A65)&gt;1,"Duplicate month",IF($E65&gt;$U65,"Out-of-order nights exceed capacity",IF($W65&gt;$V65,"Rooms sold exceed sellable nights",IF($AJ65&lt;=0,"No positive room contribution",IF($AM65&gt;1,"Break-even exceeds capacity",IF($AP65&gt;1,"Target profit exceeds capacity","OK"))))))),"")</f>
        <v/>
      </c>
    </row>
    <row r="66">
      <c r="A66" s="21" t="n"/>
      <c r="B66" s="22" t="n"/>
      <c r="C66" s="23" t="n"/>
      <c r="D66" s="23" t="n"/>
      <c r="E66" s="23" t="n"/>
      <c r="F66" s="24" t="n"/>
      <c r="G66" s="47" t="n"/>
      <c r="H66" s="47" t="n"/>
      <c r="I66" s="47" t="n"/>
      <c r="J66" s="47" t="n"/>
      <c r="K66" s="24" t="n"/>
      <c r="L66" s="24" t="n"/>
      <c r="M66" s="24" t="n"/>
      <c r="N66" s="47" t="n"/>
      <c r="O66" s="47" t="n"/>
      <c r="P66" s="47" t="n"/>
      <c r="Q66" s="48">
        <f>IFERROR(IF($A66="","",IF($J66="",Assumptions!$B$8,$J66)),"")</f>
        <v/>
      </c>
      <c r="R66" s="27">
        <f>IFERROR(IF($A66="","",IF($K66="",Assumptions!$B$9,$K66)),"")</f>
        <v/>
      </c>
      <c r="S66" s="27">
        <f>IFERROR(IF($A66="","",IF($L66="",Assumptions!$B$10,$L66)),"")</f>
        <v/>
      </c>
      <c r="T66" s="27">
        <f>IFERROR(IF($A66="","",IF($M66="",Assumptions!$B$11,$M66)),"")</f>
        <v/>
      </c>
      <c r="U66" s="28">
        <f>IFERROR(IF($A66="","",$C66*$D66),"")</f>
        <v/>
      </c>
      <c r="V66" s="28">
        <f>IFERROR(IF($A66="","",MAX(0,$U66-$E66)),"")</f>
        <v/>
      </c>
      <c r="W66" s="28">
        <f>IFERROR(IF($A66="","",ROUND($V66*$F66,0)),"")</f>
        <v/>
      </c>
      <c r="X66" s="48">
        <f>IFERROR(IF($A66="","",$W66*$G66),"")</f>
        <v/>
      </c>
      <c r="Y66" s="48">
        <f>IFERROR(IF($A66="","",$W66*$H66),"")</f>
        <v/>
      </c>
      <c r="Z66" s="48">
        <f>IFERROR(IF($A66="","",SUM($X66,$Y66,$I66)),"")</f>
        <v/>
      </c>
      <c r="AA66" s="48">
        <f>IFERROR(IF($A66="","",$W66*$Q66),"")</f>
        <v/>
      </c>
      <c r="AB66" s="48">
        <f>IFERROR(IF($A66="","",$X66*$R66),"")</f>
        <v/>
      </c>
      <c r="AC66" s="48">
        <f>IFERROR(IF($A66="","",$Y66*$S66),"")</f>
        <v/>
      </c>
      <c r="AD66" s="48">
        <f>IFERROR(IF($A66="","",$I66*$T66),"")</f>
        <v/>
      </c>
      <c r="AE66" s="48">
        <f>IFERROR(IF($A66="","",SUM($AA66:$AD66)),"")</f>
        <v/>
      </c>
      <c r="AF66" s="48">
        <f>IFERROR(IF($A66="","",$Z66-$AE66),"")</f>
        <v/>
      </c>
      <c r="AG66" s="29">
        <f>IFERROR(IF($A66="","",$AF66/$Z66),0)</f>
        <v/>
      </c>
      <c r="AH66" s="48">
        <f>IFERROR(IF($A66="","",SUM($N66:$O66)),"")</f>
        <v/>
      </c>
      <c r="AI66" s="48">
        <f>IFERROR(IF($A66="","",$AF66-$AH66),"")</f>
        <v/>
      </c>
      <c r="AJ66" s="48">
        <f>IFERROR(IF($A66="","",($G66*(1-$R66))+($H66*(1-$S66))-$Q66),"")</f>
        <v/>
      </c>
      <c r="AK66" s="48">
        <f>IFERROR(IF($A66="","",$I66*(1-$T66)),"")</f>
        <v/>
      </c>
      <c r="AL66" s="28">
        <f>IFERROR(IF($A66="","",MAX(0,($AH66-$AK66)/$AJ66)),0)</f>
        <v/>
      </c>
      <c r="AM66" s="27">
        <f>IFERROR(IF($A66="","",$AL66/$V66),0)</f>
        <v/>
      </c>
      <c r="AN66" s="48">
        <f>IFERROR(IF($A66="","",($AL66*($G66+$H66))+$I66),"")</f>
        <v/>
      </c>
      <c r="AO66" s="28">
        <f>IFERROR(IF($A66="","",MAX(0,($AH66+$P66-$AK66)/$AJ66)),0)</f>
        <v/>
      </c>
      <c r="AP66" s="27">
        <f>IFERROR(IF($A66="","",$AO66/$V66),0)</f>
        <v/>
      </c>
      <c r="AQ66" s="27">
        <f>IFERROR(IF($A66="","",$F66-$AM66),"")</f>
        <v/>
      </c>
      <c r="AR66" s="48">
        <f>IFERROR(IF($A66="","",$Z66-$AN66),"")</f>
        <v/>
      </c>
      <c r="AS66" s="27">
        <f>IFERROR(IF($A66="","",$AR66/$Z66),0)</f>
        <v/>
      </c>
      <c r="AT66" s="30">
        <f>IFERROR(IF($A66="","",IF($AI66&gt;0,"Above Break-Even",IF($AI66&lt;0,"Below Break-Even","At Break-Even"))),"")</f>
        <v/>
      </c>
      <c r="AU66" s="30">
        <f>IFERROR(IF($A66="","",IF(COUNTIF($A$2:$A$121,$A66)&gt;1,"Duplicate month",IF($E66&gt;$U66,"Out-of-order nights exceed capacity",IF($W66&gt;$V66,"Rooms sold exceed sellable nights",IF($AJ66&lt;=0,"No positive room contribution",IF($AM66&gt;1,"Break-even exceeds capacity",IF($AP66&gt;1,"Target profit exceeds capacity","OK"))))))),"")</f>
        <v/>
      </c>
    </row>
    <row r="67">
      <c r="A67" s="21" t="n"/>
      <c r="B67" s="22" t="n"/>
      <c r="C67" s="23" t="n"/>
      <c r="D67" s="23" t="n"/>
      <c r="E67" s="23" t="n"/>
      <c r="F67" s="24" t="n"/>
      <c r="G67" s="47" t="n"/>
      <c r="H67" s="47" t="n"/>
      <c r="I67" s="47" t="n"/>
      <c r="J67" s="47" t="n"/>
      <c r="K67" s="24" t="n"/>
      <c r="L67" s="24" t="n"/>
      <c r="M67" s="24" t="n"/>
      <c r="N67" s="47" t="n"/>
      <c r="O67" s="47" t="n"/>
      <c r="P67" s="47" t="n"/>
      <c r="Q67" s="48">
        <f>IFERROR(IF($A67="","",IF($J67="",Assumptions!$B$8,$J67)),"")</f>
        <v/>
      </c>
      <c r="R67" s="27">
        <f>IFERROR(IF($A67="","",IF($K67="",Assumptions!$B$9,$K67)),"")</f>
        <v/>
      </c>
      <c r="S67" s="27">
        <f>IFERROR(IF($A67="","",IF($L67="",Assumptions!$B$10,$L67)),"")</f>
        <v/>
      </c>
      <c r="T67" s="27">
        <f>IFERROR(IF($A67="","",IF($M67="",Assumptions!$B$11,$M67)),"")</f>
        <v/>
      </c>
      <c r="U67" s="28">
        <f>IFERROR(IF($A67="","",$C67*$D67),"")</f>
        <v/>
      </c>
      <c r="V67" s="28">
        <f>IFERROR(IF($A67="","",MAX(0,$U67-$E67)),"")</f>
        <v/>
      </c>
      <c r="W67" s="28">
        <f>IFERROR(IF($A67="","",ROUND($V67*$F67,0)),"")</f>
        <v/>
      </c>
      <c r="X67" s="48">
        <f>IFERROR(IF($A67="","",$W67*$G67),"")</f>
        <v/>
      </c>
      <c r="Y67" s="48">
        <f>IFERROR(IF($A67="","",$W67*$H67),"")</f>
        <v/>
      </c>
      <c r="Z67" s="48">
        <f>IFERROR(IF($A67="","",SUM($X67,$Y67,$I67)),"")</f>
        <v/>
      </c>
      <c r="AA67" s="48">
        <f>IFERROR(IF($A67="","",$W67*$Q67),"")</f>
        <v/>
      </c>
      <c r="AB67" s="48">
        <f>IFERROR(IF($A67="","",$X67*$R67),"")</f>
        <v/>
      </c>
      <c r="AC67" s="48">
        <f>IFERROR(IF($A67="","",$Y67*$S67),"")</f>
        <v/>
      </c>
      <c r="AD67" s="48">
        <f>IFERROR(IF($A67="","",$I67*$T67),"")</f>
        <v/>
      </c>
      <c r="AE67" s="48">
        <f>IFERROR(IF($A67="","",SUM($AA67:$AD67)),"")</f>
        <v/>
      </c>
      <c r="AF67" s="48">
        <f>IFERROR(IF($A67="","",$Z67-$AE67),"")</f>
        <v/>
      </c>
      <c r="AG67" s="29">
        <f>IFERROR(IF($A67="","",$AF67/$Z67),0)</f>
        <v/>
      </c>
      <c r="AH67" s="48">
        <f>IFERROR(IF($A67="","",SUM($N67:$O67)),"")</f>
        <v/>
      </c>
      <c r="AI67" s="48">
        <f>IFERROR(IF($A67="","",$AF67-$AH67),"")</f>
        <v/>
      </c>
      <c r="AJ67" s="48">
        <f>IFERROR(IF($A67="","",($G67*(1-$R67))+($H67*(1-$S67))-$Q67),"")</f>
        <v/>
      </c>
      <c r="AK67" s="48">
        <f>IFERROR(IF($A67="","",$I67*(1-$T67)),"")</f>
        <v/>
      </c>
      <c r="AL67" s="28">
        <f>IFERROR(IF($A67="","",MAX(0,($AH67-$AK67)/$AJ67)),0)</f>
        <v/>
      </c>
      <c r="AM67" s="27">
        <f>IFERROR(IF($A67="","",$AL67/$V67),0)</f>
        <v/>
      </c>
      <c r="AN67" s="48">
        <f>IFERROR(IF($A67="","",($AL67*($G67+$H67))+$I67),"")</f>
        <v/>
      </c>
      <c r="AO67" s="28">
        <f>IFERROR(IF($A67="","",MAX(0,($AH67+$P67-$AK67)/$AJ67)),0)</f>
        <v/>
      </c>
      <c r="AP67" s="27">
        <f>IFERROR(IF($A67="","",$AO67/$V67),0)</f>
        <v/>
      </c>
      <c r="AQ67" s="27">
        <f>IFERROR(IF($A67="","",$F67-$AM67),"")</f>
        <v/>
      </c>
      <c r="AR67" s="48">
        <f>IFERROR(IF($A67="","",$Z67-$AN67),"")</f>
        <v/>
      </c>
      <c r="AS67" s="27">
        <f>IFERROR(IF($A67="","",$AR67/$Z67),0)</f>
        <v/>
      </c>
      <c r="AT67" s="30">
        <f>IFERROR(IF($A67="","",IF($AI67&gt;0,"Above Break-Even",IF($AI67&lt;0,"Below Break-Even","At Break-Even"))),"")</f>
        <v/>
      </c>
      <c r="AU67" s="30">
        <f>IFERROR(IF($A67="","",IF(COUNTIF($A$2:$A$121,$A67)&gt;1,"Duplicate month",IF($E67&gt;$U67,"Out-of-order nights exceed capacity",IF($W67&gt;$V67,"Rooms sold exceed sellable nights",IF($AJ67&lt;=0,"No positive room contribution",IF($AM67&gt;1,"Break-even exceeds capacity",IF($AP67&gt;1,"Target profit exceeds capacity","OK"))))))),"")</f>
        <v/>
      </c>
    </row>
    <row r="68">
      <c r="A68" s="21" t="n"/>
      <c r="B68" s="22" t="n"/>
      <c r="C68" s="23" t="n"/>
      <c r="D68" s="23" t="n"/>
      <c r="E68" s="23" t="n"/>
      <c r="F68" s="24" t="n"/>
      <c r="G68" s="47" t="n"/>
      <c r="H68" s="47" t="n"/>
      <c r="I68" s="47" t="n"/>
      <c r="J68" s="47" t="n"/>
      <c r="K68" s="24" t="n"/>
      <c r="L68" s="24" t="n"/>
      <c r="M68" s="24" t="n"/>
      <c r="N68" s="47" t="n"/>
      <c r="O68" s="47" t="n"/>
      <c r="P68" s="47" t="n"/>
      <c r="Q68" s="48">
        <f>IFERROR(IF($A68="","",IF($J68="",Assumptions!$B$8,$J68)),"")</f>
        <v/>
      </c>
      <c r="R68" s="27">
        <f>IFERROR(IF($A68="","",IF($K68="",Assumptions!$B$9,$K68)),"")</f>
        <v/>
      </c>
      <c r="S68" s="27">
        <f>IFERROR(IF($A68="","",IF($L68="",Assumptions!$B$10,$L68)),"")</f>
        <v/>
      </c>
      <c r="T68" s="27">
        <f>IFERROR(IF($A68="","",IF($M68="",Assumptions!$B$11,$M68)),"")</f>
        <v/>
      </c>
      <c r="U68" s="28">
        <f>IFERROR(IF($A68="","",$C68*$D68),"")</f>
        <v/>
      </c>
      <c r="V68" s="28">
        <f>IFERROR(IF($A68="","",MAX(0,$U68-$E68)),"")</f>
        <v/>
      </c>
      <c r="W68" s="28">
        <f>IFERROR(IF($A68="","",ROUND($V68*$F68,0)),"")</f>
        <v/>
      </c>
      <c r="X68" s="48">
        <f>IFERROR(IF($A68="","",$W68*$G68),"")</f>
        <v/>
      </c>
      <c r="Y68" s="48">
        <f>IFERROR(IF($A68="","",$W68*$H68),"")</f>
        <v/>
      </c>
      <c r="Z68" s="48">
        <f>IFERROR(IF($A68="","",SUM($X68,$Y68,$I68)),"")</f>
        <v/>
      </c>
      <c r="AA68" s="48">
        <f>IFERROR(IF($A68="","",$W68*$Q68),"")</f>
        <v/>
      </c>
      <c r="AB68" s="48">
        <f>IFERROR(IF($A68="","",$X68*$R68),"")</f>
        <v/>
      </c>
      <c r="AC68" s="48">
        <f>IFERROR(IF($A68="","",$Y68*$S68),"")</f>
        <v/>
      </c>
      <c r="AD68" s="48">
        <f>IFERROR(IF($A68="","",$I68*$T68),"")</f>
        <v/>
      </c>
      <c r="AE68" s="48">
        <f>IFERROR(IF($A68="","",SUM($AA68:$AD68)),"")</f>
        <v/>
      </c>
      <c r="AF68" s="48">
        <f>IFERROR(IF($A68="","",$Z68-$AE68),"")</f>
        <v/>
      </c>
      <c r="AG68" s="29">
        <f>IFERROR(IF($A68="","",$AF68/$Z68),0)</f>
        <v/>
      </c>
      <c r="AH68" s="48">
        <f>IFERROR(IF($A68="","",SUM($N68:$O68)),"")</f>
        <v/>
      </c>
      <c r="AI68" s="48">
        <f>IFERROR(IF($A68="","",$AF68-$AH68),"")</f>
        <v/>
      </c>
      <c r="AJ68" s="48">
        <f>IFERROR(IF($A68="","",($G68*(1-$R68))+($H68*(1-$S68))-$Q68),"")</f>
        <v/>
      </c>
      <c r="AK68" s="48">
        <f>IFERROR(IF($A68="","",$I68*(1-$T68)),"")</f>
        <v/>
      </c>
      <c r="AL68" s="28">
        <f>IFERROR(IF($A68="","",MAX(0,($AH68-$AK68)/$AJ68)),0)</f>
        <v/>
      </c>
      <c r="AM68" s="27">
        <f>IFERROR(IF($A68="","",$AL68/$V68),0)</f>
        <v/>
      </c>
      <c r="AN68" s="48">
        <f>IFERROR(IF($A68="","",($AL68*($G68+$H68))+$I68),"")</f>
        <v/>
      </c>
      <c r="AO68" s="28">
        <f>IFERROR(IF($A68="","",MAX(0,($AH68+$P68-$AK68)/$AJ68)),0)</f>
        <v/>
      </c>
      <c r="AP68" s="27">
        <f>IFERROR(IF($A68="","",$AO68/$V68),0)</f>
        <v/>
      </c>
      <c r="AQ68" s="27">
        <f>IFERROR(IF($A68="","",$F68-$AM68),"")</f>
        <v/>
      </c>
      <c r="AR68" s="48">
        <f>IFERROR(IF($A68="","",$Z68-$AN68),"")</f>
        <v/>
      </c>
      <c r="AS68" s="27">
        <f>IFERROR(IF($A68="","",$AR68/$Z68),0)</f>
        <v/>
      </c>
      <c r="AT68" s="30">
        <f>IFERROR(IF($A68="","",IF($AI68&gt;0,"Above Break-Even",IF($AI68&lt;0,"Below Break-Even","At Break-Even"))),"")</f>
        <v/>
      </c>
      <c r="AU68" s="30">
        <f>IFERROR(IF($A68="","",IF(COUNTIF($A$2:$A$121,$A68)&gt;1,"Duplicate month",IF($E68&gt;$U68,"Out-of-order nights exceed capacity",IF($W68&gt;$V68,"Rooms sold exceed sellable nights",IF($AJ68&lt;=0,"No positive room contribution",IF($AM68&gt;1,"Break-even exceeds capacity",IF($AP68&gt;1,"Target profit exceeds capacity","OK"))))))),"")</f>
        <v/>
      </c>
    </row>
    <row r="69">
      <c r="A69" s="21" t="n"/>
      <c r="B69" s="22" t="n"/>
      <c r="C69" s="23" t="n"/>
      <c r="D69" s="23" t="n"/>
      <c r="E69" s="23" t="n"/>
      <c r="F69" s="24" t="n"/>
      <c r="G69" s="47" t="n"/>
      <c r="H69" s="47" t="n"/>
      <c r="I69" s="47" t="n"/>
      <c r="J69" s="47" t="n"/>
      <c r="K69" s="24" t="n"/>
      <c r="L69" s="24" t="n"/>
      <c r="M69" s="24" t="n"/>
      <c r="N69" s="47" t="n"/>
      <c r="O69" s="47" t="n"/>
      <c r="P69" s="47" t="n"/>
      <c r="Q69" s="48">
        <f>IFERROR(IF($A69="","",IF($J69="",Assumptions!$B$8,$J69)),"")</f>
        <v/>
      </c>
      <c r="R69" s="27">
        <f>IFERROR(IF($A69="","",IF($K69="",Assumptions!$B$9,$K69)),"")</f>
        <v/>
      </c>
      <c r="S69" s="27">
        <f>IFERROR(IF($A69="","",IF($L69="",Assumptions!$B$10,$L69)),"")</f>
        <v/>
      </c>
      <c r="T69" s="27">
        <f>IFERROR(IF($A69="","",IF($M69="",Assumptions!$B$11,$M69)),"")</f>
        <v/>
      </c>
      <c r="U69" s="28">
        <f>IFERROR(IF($A69="","",$C69*$D69),"")</f>
        <v/>
      </c>
      <c r="V69" s="28">
        <f>IFERROR(IF($A69="","",MAX(0,$U69-$E69)),"")</f>
        <v/>
      </c>
      <c r="W69" s="28">
        <f>IFERROR(IF($A69="","",ROUND($V69*$F69,0)),"")</f>
        <v/>
      </c>
      <c r="X69" s="48">
        <f>IFERROR(IF($A69="","",$W69*$G69),"")</f>
        <v/>
      </c>
      <c r="Y69" s="48">
        <f>IFERROR(IF($A69="","",$W69*$H69),"")</f>
        <v/>
      </c>
      <c r="Z69" s="48">
        <f>IFERROR(IF($A69="","",SUM($X69,$Y69,$I69)),"")</f>
        <v/>
      </c>
      <c r="AA69" s="48">
        <f>IFERROR(IF($A69="","",$W69*$Q69),"")</f>
        <v/>
      </c>
      <c r="AB69" s="48">
        <f>IFERROR(IF($A69="","",$X69*$R69),"")</f>
        <v/>
      </c>
      <c r="AC69" s="48">
        <f>IFERROR(IF($A69="","",$Y69*$S69),"")</f>
        <v/>
      </c>
      <c r="AD69" s="48">
        <f>IFERROR(IF($A69="","",$I69*$T69),"")</f>
        <v/>
      </c>
      <c r="AE69" s="48">
        <f>IFERROR(IF($A69="","",SUM($AA69:$AD69)),"")</f>
        <v/>
      </c>
      <c r="AF69" s="48">
        <f>IFERROR(IF($A69="","",$Z69-$AE69),"")</f>
        <v/>
      </c>
      <c r="AG69" s="29">
        <f>IFERROR(IF($A69="","",$AF69/$Z69),0)</f>
        <v/>
      </c>
      <c r="AH69" s="48">
        <f>IFERROR(IF($A69="","",SUM($N69:$O69)),"")</f>
        <v/>
      </c>
      <c r="AI69" s="48">
        <f>IFERROR(IF($A69="","",$AF69-$AH69),"")</f>
        <v/>
      </c>
      <c r="AJ69" s="48">
        <f>IFERROR(IF($A69="","",($G69*(1-$R69))+($H69*(1-$S69))-$Q69),"")</f>
        <v/>
      </c>
      <c r="AK69" s="48">
        <f>IFERROR(IF($A69="","",$I69*(1-$T69)),"")</f>
        <v/>
      </c>
      <c r="AL69" s="28">
        <f>IFERROR(IF($A69="","",MAX(0,($AH69-$AK69)/$AJ69)),0)</f>
        <v/>
      </c>
      <c r="AM69" s="27">
        <f>IFERROR(IF($A69="","",$AL69/$V69),0)</f>
        <v/>
      </c>
      <c r="AN69" s="48">
        <f>IFERROR(IF($A69="","",($AL69*($G69+$H69))+$I69),"")</f>
        <v/>
      </c>
      <c r="AO69" s="28">
        <f>IFERROR(IF($A69="","",MAX(0,($AH69+$P69-$AK69)/$AJ69)),0)</f>
        <v/>
      </c>
      <c r="AP69" s="27">
        <f>IFERROR(IF($A69="","",$AO69/$V69),0)</f>
        <v/>
      </c>
      <c r="AQ69" s="27">
        <f>IFERROR(IF($A69="","",$F69-$AM69),"")</f>
        <v/>
      </c>
      <c r="AR69" s="48">
        <f>IFERROR(IF($A69="","",$Z69-$AN69),"")</f>
        <v/>
      </c>
      <c r="AS69" s="27">
        <f>IFERROR(IF($A69="","",$AR69/$Z69),0)</f>
        <v/>
      </c>
      <c r="AT69" s="30">
        <f>IFERROR(IF($A69="","",IF($AI69&gt;0,"Above Break-Even",IF($AI69&lt;0,"Below Break-Even","At Break-Even"))),"")</f>
        <v/>
      </c>
      <c r="AU69" s="30">
        <f>IFERROR(IF($A69="","",IF(COUNTIF($A$2:$A$121,$A69)&gt;1,"Duplicate month",IF($E69&gt;$U69,"Out-of-order nights exceed capacity",IF($W69&gt;$V69,"Rooms sold exceed sellable nights",IF($AJ69&lt;=0,"No positive room contribution",IF($AM69&gt;1,"Break-even exceeds capacity",IF($AP69&gt;1,"Target profit exceeds capacity","OK"))))))),"")</f>
        <v/>
      </c>
    </row>
    <row r="70">
      <c r="A70" s="21" t="n"/>
      <c r="B70" s="22" t="n"/>
      <c r="C70" s="23" t="n"/>
      <c r="D70" s="23" t="n"/>
      <c r="E70" s="23" t="n"/>
      <c r="F70" s="24" t="n"/>
      <c r="G70" s="47" t="n"/>
      <c r="H70" s="47" t="n"/>
      <c r="I70" s="47" t="n"/>
      <c r="J70" s="47" t="n"/>
      <c r="K70" s="24" t="n"/>
      <c r="L70" s="24" t="n"/>
      <c r="M70" s="24" t="n"/>
      <c r="N70" s="47" t="n"/>
      <c r="O70" s="47" t="n"/>
      <c r="P70" s="47" t="n"/>
      <c r="Q70" s="48">
        <f>IFERROR(IF($A70="","",IF($J70="",Assumptions!$B$8,$J70)),"")</f>
        <v/>
      </c>
      <c r="R70" s="27">
        <f>IFERROR(IF($A70="","",IF($K70="",Assumptions!$B$9,$K70)),"")</f>
        <v/>
      </c>
      <c r="S70" s="27">
        <f>IFERROR(IF($A70="","",IF($L70="",Assumptions!$B$10,$L70)),"")</f>
        <v/>
      </c>
      <c r="T70" s="27">
        <f>IFERROR(IF($A70="","",IF($M70="",Assumptions!$B$11,$M70)),"")</f>
        <v/>
      </c>
      <c r="U70" s="28">
        <f>IFERROR(IF($A70="","",$C70*$D70),"")</f>
        <v/>
      </c>
      <c r="V70" s="28">
        <f>IFERROR(IF($A70="","",MAX(0,$U70-$E70)),"")</f>
        <v/>
      </c>
      <c r="W70" s="28">
        <f>IFERROR(IF($A70="","",ROUND($V70*$F70,0)),"")</f>
        <v/>
      </c>
      <c r="X70" s="48">
        <f>IFERROR(IF($A70="","",$W70*$G70),"")</f>
        <v/>
      </c>
      <c r="Y70" s="48">
        <f>IFERROR(IF($A70="","",$W70*$H70),"")</f>
        <v/>
      </c>
      <c r="Z70" s="48">
        <f>IFERROR(IF($A70="","",SUM($X70,$Y70,$I70)),"")</f>
        <v/>
      </c>
      <c r="AA70" s="48">
        <f>IFERROR(IF($A70="","",$W70*$Q70),"")</f>
        <v/>
      </c>
      <c r="AB70" s="48">
        <f>IFERROR(IF($A70="","",$X70*$R70),"")</f>
        <v/>
      </c>
      <c r="AC70" s="48">
        <f>IFERROR(IF($A70="","",$Y70*$S70),"")</f>
        <v/>
      </c>
      <c r="AD70" s="48">
        <f>IFERROR(IF($A70="","",$I70*$T70),"")</f>
        <v/>
      </c>
      <c r="AE70" s="48">
        <f>IFERROR(IF($A70="","",SUM($AA70:$AD70)),"")</f>
        <v/>
      </c>
      <c r="AF70" s="48">
        <f>IFERROR(IF($A70="","",$Z70-$AE70),"")</f>
        <v/>
      </c>
      <c r="AG70" s="29">
        <f>IFERROR(IF($A70="","",$AF70/$Z70),0)</f>
        <v/>
      </c>
      <c r="AH70" s="48">
        <f>IFERROR(IF($A70="","",SUM($N70:$O70)),"")</f>
        <v/>
      </c>
      <c r="AI70" s="48">
        <f>IFERROR(IF($A70="","",$AF70-$AH70),"")</f>
        <v/>
      </c>
      <c r="AJ70" s="48">
        <f>IFERROR(IF($A70="","",($G70*(1-$R70))+($H70*(1-$S70))-$Q70),"")</f>
        <v/>
      </c>
      <c r="AK70" s="48">
        <f>IFERROR(IF($A70="","",$I70*(1-$T70)),"")</f>
        <v/>
      </c>
      <c r="AL70" s="28">
        <f>IFERROR(IF($A70="","",MAX(0,($AH70-$AK70)/$AJ70)),0)</f>
        <v/>
      </c>
      <c r="AM70" s="27">
        <f>IFERROR(IF($A70="","",$AL70/$V70),0)</f>
        <v/>
      </c>
      <c r="AN70" s="48">
        <f>IFERROR(IF($A70="","",($AL70*($G70+$H70))+$I70),"")</f>
        <v/>
      </c>
      <c r="AO70" s="28">
        <f>IFERROR(IF($A70="","",MAX(0,($AH70+$P70-$AK70)/$AJ70)),0)</f>
        <v/>
      </c>
      <c r="AP70" s="27">
        <f>IFERROR(IF($A70="","",$AO70/$V70),0)</f>
        <v/>
      </c>
      <c r="AQ70" s="27">
        <f>IFERROR(IF($A70="","",$F70-$AM70),"")</f>
        <v/>
      </c>
      <c r="AR70" s="48">
        <f>IFERROR(IF($A70="","",$Z70-$AN70),"")</f>
        <v/>
      </c>
      <c r="AS70" s="27">
        <f>IFERROR(IF($A70="","",$AR70/$Z70),0)</f>
        <v/>
      </c>
      <c r="AT70" s="30">
        <f>IFERROR(IF($A70="","",IF($AI70&gt;0,"Above Break-Even",IF($AI70&lt;0,"Below Break-Even","At Break-Even"))),"")</f>
        <v/>
      </c>
      <c r="AU70" s="30">
        <f>IFERROR(IF($A70="","",IF(COUNTIF($A$2:$A$121,$A70)&gt;1,"Duplicate month",IF($E70&gt;$U70,"Out-of-order nights exceed capacity",IF($W70&gt;$V70,"Rooms sold exceed sellable nights",IF($AJ70&lt;=0,"No positive room contribution",IF($AM70&gt;1,"Break-even exceeds capacity",IF($AP70&gt;1,"Target profit exceeds capacity","OK"))))))),"")</f>
        <v/>
      </c>
    </row>
    <row r="71">
      <c r="A71" s="21" t="n"/>
      <c r="B71" s="22" t="n"/>
      <c r="C71" s="23" t="n"/>
      <c r="D71" s="23" t="n"/>
      <c r="E71" s="23" t="n"/>
      <c r="F71" s="24" t="n"/>
      <c r="G71" s="47" t="n"/>
      <c r="H71" s="47" t="n"/>
      <c r="I71" s="47" t="n"/>
      <c r="J71" s="47" t="n"/>
      <c r="K71" s="24" t="n"/>
      <c r="L71" s="24" t="n"/>
      <c r="M71" s="24" t="n"/>
      <c r="N71" s="47" t="n"/>
      <c r="O71" s="47" t="n"/>
      <c r="P71" s="47" t="n"/>
      <c r="Q71" s="48">
        <f>IFERROR(IF($A71="","",IF($J71="",Assumptions!$B$8,$J71)),"")</f>
        <v/>
      </c>
      <c r="R71" s="27">
        <f>IFERROR(IF($A71="","",IF($K71="",Assumptions!$B$9,$K71)),"")</f>
        <v/>
      </c>
      <c r="S71" s="27">
        <f>IFERROR(IF($A71="","",IF($L71="",Assumptions!$B$10,$L71)),"")</f>
        <v/>
      </c>
      <c r="T71" s="27">
        <f>IFERROR(IF($A71="","",IF($M71="",Assumptions!$B$11,$M71)),"")</f>
        <v/>
      </c>
      <c r="U71" s="28">
        <f>IFERROR(IF($A71="","",$C71*$D71),"")</f>
        <v/>
      </c>
      <c r="V71" s="28">
        <f>IFERROR(IF($A71="","",MAX(0,$U71-$E71)),"")</f>
        <v/>
      </c>
      <c r="W71" s="28">
        <f>IFERROR(IF($A71="","",ROUND($V71*$F71,0)),"")</f>
        <v/>
      </c>
      <c r="X71" s="48">
        <f>IFERROR(IF($A71="","",$W71*$G71),"")</f>
        <v/>
      </c>
      <c r="Y71" s="48">
        <f>IFERROR(IF($A71="","",$W71*$H71),"")</f>
        <v/>
      </c>
      <c r="Z71" s="48">
        <f>IFERROR(IF($A71="","",SUM($X71,$Y71,$I71)),"")</f>
        <v/>
      </c>
      <c r="AA71" s="48">
        <f>IFERROR(IF($A71="","",$W71*$Q71),"")</f>
        <v/>
      </c>
      <c r="AB71" s="48">
        <f>IFERROR(IF($A71="","",$X71*$R71),"")</f>
        <v/>
      </c>
      <c r="AC71" s="48">
        <f>IFERROR(IF($A71="","",$Y71*$S71),"")</f>
        <v/>
      </c>
      <c r="AD71" s="48">
        <f>IFERROR(IF($A71="","",$I71*$T71),"")</f>
        <v/>
      </c>
      <c r="AE71" s="48">
        <f>IFERROR(IF($A71="","",SUM($AA71:$AD71)),"")</f>
        <v/>
      </c>
      <c r="AF71" s="48">
        <f>IFERROR(IF($A71="","",$Z71-$AE71),"")</f>
        <v/>
      </c>
      <c r="AG71" s="29">
        <f>IFERROR(IF($A71="","",$AF71/$Z71),0)</f>
        <v/>
      </c>
      <c r="AH71" s="48">
        <f>IFERROR(IF($A71="","",SUM($N71:$O71)),"")</f>
        <v/>
      </c>
      <c r="AI71" s="48">
        <f>IFERROR(IF($A71="","",$AF71-$AH71),"")</f>
        <v/>
      </c>
      <c r="AJ71" s="48">
        <f>IFERROR(IF($A71="","",($G71*(1-$R71))+($H71*(1-$S71))-$Q71),"")</f>
        <v/>
      </c>
      <c r="AK71" s="48">
        <f>IFERROR(IF($A71="","",$I71*(1-$T71)),"")</f>
        <v/>
      </c>
      <c r="AL71" s="28">
        <f>IFERROR(IF($A71="","",MAX(0,($AH71-$AK71)/$AJ71)),0)</f>
        <v/>
      </c>
      <c r="AM71" s="27">
        <f>IFERROR(IF($A71="","",$AL71/$V71),0)</f>
        <v/>
      </c>
      <c r="AN71" s="48">
        <f>IFERROR(IF($A71="","",($AL71*($G71+$H71))+$I71),"")</f>
        <v/>
      </c>
      <c r="AO71" s="28">
        <f>IFERROR(IF($A71="","",MAX(0,($AH71+$P71-$AK71)/$AJ71)),0)</f>
        <v/>
      </c>
      <c r="AP71" s="27">
        <f>IFERROR(IF($A71="","",$AO71/$V71),0)</f>
        <v/>
      </c>
      <c r="AQ71" s="27">
        <f>IFERROR(IF($A71="","",$F71-$AM71),"")</f>
        <v/>
      </c>
      <c r="AR71" s="48">
        <f>IFERROR(IF($A71="","",$Z71-$AN71),"")</f>
        <v/>
      </c>
      <c r="AS71" s="27">
        <f>IFERROR(IF($A71="","",$AR71/$Z71),0)</f>
        <v/>
      </c>
      <c r="AT71" s="30">
        <f>IFERROR(IF($A71="","",IF($AI71&gt;0,"Above Break-Even",IF($AI71&lt;0,"Below Break-Even","At Break-Even"))),"")</f>
        <v/>
      </c>
      <c r="AU71" s="30">
        <f>IFERROR(IF($A71="","",IF(COUNTIF($A$2:$A$121,$A71)&gt;1,"Duplicate month",IF($E71&gt;$U71,"Out-of-order nights exceed capacity",IF($W71&gt;$V71,"Rooms sold exceed sellable nights",IF($AJ71&lt;=0,"No positive room contribution",IF($AM71&gt;1,"Break-even exceeds capacity",IF($AP71&gt;1,"Target profit exceeds capacity","OK"))))))),"")</f>
        <v/>
      </c>
    </row>
    <row r="72">
      <c r="A72" s="21" t="n"/>
      <c r="B72" s="22" t="n"/>
      <c r="C72" s="23" t="n"/>
      <c r="D72" s="23" t="n"/>
      <c r="E72" s="23" t="n"/>
      <c r="F72" s="24" t="n"/>
      <c r="G72" s="47" t="n"/>
      <c r="H72" s="47" t="n"/>
      <c r="I72" s="47" t="n"/>
      <c r="J72" s="47" t="n"/>
      <c r="K72" s="24" t="n"/>
      <c r="L72" s="24" t="n"/>
      <c r="M72" s="24" t="n"/>
      <c r="N72" s="47" t="n"/>
      <c r="O72" s="47" t="n"/>
      <c r="P72" s="47" t="n"/>
      <c r="Q72" s="48">
        <f>IFERROR(IF($A72="","",IF($J72="",Assumptions!$B$8,$J72)),"")</f>
        <v/>
      </c>
      <c r="R72" s="27">
        <f>IFERROR(IF($A72="","",IF($K72="",Assumptions!$B$9,$K72)),"")</f>
        <v/>
      </c>
      <c r="S72" s="27">
        <f>IFERROR(IF($A72="","",IF($L72="",Assumptions!$B$10,$L72)),"")</f>
        <v/>
      </c>
      <c r="T72" s="27">
        <f>IFERROR(IF($A72="","",IF($M72="",Assumptions!$B$11,$M72)),"")</f>
        <v/>
      </c>
      <c r="U72" s="28">
        <f>IFERROR(IF($A72="","",$C72*$D72),"")</f>
        <v/>
      </c>
      <c r="V72" s="28">
        <f>IFERROR(IF($A72="","",MAX(0,$U72-$E72)),"")</f>
        <v/>
      </c>
      <c r="W72" s="28">
        <f>IFERROR(IF($A72="","",ROUND($V72*$F72,0)),"")</f>
        <v/>
      </c>
      <c r="X72" s="48">
        <f>IFERROR(IF($A72="","",$W72*$G72),"")</f>
        <v/>
      </c>
      <c r="Y72" s="48">
        <f>IFERROR(IF($A72="","",$W72*$H72),"")</f>
        <v/>
      </c>
      <c r="Z72" s="48">
        <f>IFERROR(IF($A72="","",SUM($X72,$Y72,$I72)),"")</f>
        <v/>
      </c>
      <c r="AA72" s="48">
        <f>IFERROR(IF($A72="","",$W72*$Q72),"")</f>
        <v/>
      </c>
      <c r="AB72" s="48">
        <f>IFERROR(IF($A72="","",$X72*$R72),"")</f>
        <v/>
      </c>
      <c r="AC72" s="48">
        <f>IFERROR(IF($A72="","",$Y72*$S72),"")</f>
        <v/>
      </c>
      <c r="AD72" s="48">
        <f>IFERROR(IF($A72="","",$I72*$T72),"")</f>
        <v/>
      </c>
      <c r="AE72" s="48">
        <f>IFERROR(IF($A72="","",SUM($AA72:$AD72)),"")</f>
        <v/>
      </c>
      <c r="AF72" s="48">
        <f>IFERROR(IF($A72="","",$Z72-$AE72),"")</f>
        <v/>
      </c>
      <c r="AG72" s="29">
        <f>IFERROR(IF($A72="","",$AF72/$Z72),0)</f>
        <v/>
      </c>
      <c r="AH72" s="48">
        <f>IFERROR(IF($A72="","",SUM($N72:$O72)),"")</f>
        <v/>
      </c>
      <c r="AI72" s="48">
        <f>IFERROR(IF($A72="","",$AF72-$AH72),"")</f>
        <v/>
      </c>
      <c r="AJ72" s="48">
        <f>IFERROR(IF($A72="","",($G72*(1-$R72))+($H72*(1-$S72))-$Q72),"")</f>
        <v/>
      </c>
      <c r="AK72" s="48">
        <f>IFERROR(IF($A72="","",$I72*(1-$T72)),"")</f>
        <v/>
      </c>
      <c r="AL72" s="28">
        <f>IFERROR(IF($A72="","",MAX(0,($AH72-$AK72)/$AJ72)),0)</f>
        <v/>
      </c>
      <c r="AM72" s="27">
        <f>IFERROR(IF($A72="","",$AL72/$V72),0)</f>
        <v/>
      </c>
      <c r="AN72" s="48">
        <f>IFERROR(IF($A72="","",($AL72*($G72+$H72))+$I72),"")</f>
        <v/>
      </c>
      <c r="AO72" s="28">
        <f>IFERROR(IF($A72="","",MAX(0,($AH72+$P72-$AK72)/$AJ72)),0)</f>
        <v/>
      </c>
      <c r="AP72" s="27">
        <f>IFERROR(IF($A72="","",$AO72/$V72),0)</f>
        <v/>
      </c>
      <c r="AQ72" s="27">
        <f>IFERROR(IF($A72="","",$F72-$AM72),"")</f>
        <v/>
      </c>
      <c r="AR72" s="48">
        <f>IFERROR(IF($A72="","",$Z72-$AN72),"")</f>
        <v/>
      </c>
      <c r="AS72" s="27">
        <f>IFERROR(IF($A72="","",$AR72/$Z72),0)</f>
        <v/>
      </c>
      <c r="AT72" s="30">
        <f>IFERROR(IF($A72="","",IF($AI72&gt;0,"Above Break-Even",IF($AI72&lt;0,"Below Break-Even","At Break-Even"))),"")</f>
        <v/>
      </c>
      <c r="AU72" s="30">
        <f>IFERROR(IF($A72="","",IF(COUNTIF($A$2:$A$121,$A72)&gt;1,"Duplicate month",IF($E72&gt;$U72,"Out-of-order nights exceed capacity",IF($W72&gt;$V72,"Rooms sold exceed sellable nights",IF($AJ72&lt;=0,"No positive room contribution",IF($AM72&gt;1,"Break-even exceeds capacity",IF($AP72&gt;1,"Target profit exceeds capacity","OK"))))))),"")</f>
        <v/>
      </c>
    </row>
    <row r="73">
      <c r="A73" s="21" t="n"/>
      <c r="B73" s="22" t="n"/>
      <c r="C73" s="23" t="n"/>
      <c r="D73" s="23" t="n"/>
      <c r="E73" s="23" t="n"/>
      <c r="F73" s="24" t="n"/>
      <c r="G73" s="47" t="n"/>
      <c r="H73" s="47" t="n"/>
      <c r="I73" s="47" t="n"/>
      <c r="J73" s="47" t="n"/>
      <c r="K73" s="24" t="n"/>
      <c r="L73" s="24" t="n"/>
      <c r="M73" s="24" t="n"/>
      <c r="N73" s="47" t="n"/>
      <c r="O73" s="47" t="n"/>
      <c r="P73" s="47" t="n"/>
      <c r="Q73" s="48">
        <f>IFERROR(IF($A73="","",IF($J73="",Assumptions!$B$8,$J73)),"")</f>
        <v/>
      </c>
      <c r="R73" s="27">
        <f>IFERROR(IF($A73="","",IF($K73="",Assumptions!$B$9,$K73)),"")</f>
        <v/>
      </c>
      <c r="S73" s="27">
        <f>IFERROR(IF($A73="","",IF($L73="",Assumptions!$B$10,$L73)),"")</f>
        <v/>
      </c>
      <c r="T73" s="27">
        <f>IFERROR(IF($A73="","",IF($M73="",Assumptions!$B$11,$M73)),"")</f>
        <v/>
      </c>
      <c r="U73" s="28">
        <f>IFERROR(IF($A73="","",$C73*$D73),"")</f>
        <v/>
      </c>
      <c r="V73" s="28">
        <f>IFERROR(IF($A73="","",MAX(0,$U73-$E73)),"")</f>
        <v/>
      </c>
      <c r="W73" s="28">
        <f>IFERROR(IF($A73="","",ROUND($V73*$F73,0)),"")</f>
        <v/>
      </c>
      <c r="X73" s="48">
        <f>IFERROR(IF($A73="","",$W73*$G73),"")</f>
        <v/>
      </c>
      <c r="Y73" s="48">
        <f>IFERROR(IF($A73="","",$W73*$H73),"")</f>
        <v/>
      </c>
      <c r="Z73" s="48">
        <f>IFERROR(IF($A73="","",SUM($X73,$Y73,$I73)),"")</f>
        <v/>
      </c>
      <c r="AA73" s="48">
        <f>IFERROR(IF($A73="","",$W73*$Q73),"")</f>
        <v/>
      </c>
      <c r="AB73" s="48">
        <f>IFERROR(IF($A73="","",$X73*$R73),"")</f>
        <v/>
      </c>
      <c r="AC73" s="48">
        <f>IFERROR(IF($A73="","",$Y73*$S73),"")</f>
        <v/>
      </c>
      <c r="AD73" s="48">
        <f>IFERROR(IF($A73="","",$I73*$T73),"")</f>
        <v/>
      </c>
      <c r="AE73" s="48">
        <f>IFERROR(IF($A73="","",SUM($AA73:$AD73)),"")</f>
        <v/>
      </c>
      <c r="AF73" s="48">
        <f>IFERROR(IF($A73="","",$Z73-$AE73),"")</f>
        <v/>
      </c>
      <c r="AG73" s="29">
        <f>IFERROR(IF($A73="","",$AF73/$Z73),0)</f>
        <v/>
      </c>
      <c r="AH73" s="48">
        <f>IFERROR(IF($A73="","",SUM($N73:$O73)),"")</f>
        <v/>
      </c>
      <c r="AI73" s="48">
        <f>IFERROR(IF($A73="","",$AF73-$AH73),"")</f>
        <v/>
      </c>
      <c r="AJ73" s="48">
        <f>IFERROR(IF($A73="","",($G73*(1-$R73))+($H73*(1-$S73))-$Q73),"")</f>
        <v/>
      </c>
      <c r="AK73" s="48">
        <f>IFERROR(IF($A73="","",$I73*(1-$T73)),"")</f>
        <v/>
      </c>
      <c r="AL73" s="28">
        <f>IFERROR(IF($A73="","",MAX(0,($AH73-$AK73)/$AJ73)),0)</f>
        <v/>
      </c>
      <c r="AM73" s="27">
        <f>IFERROR(IF($A73="","",$AL73/$V73),0)</f>
        <v/>
      </c>
      <c r="AN73" s="48">
        <f>IFERROR(IF($A73="","",($AL73*($G73+$H73))+$I73),"")</f>
        <v/>
      </c>
      <c r="AO73" s="28">
        <f>IFERROR(IF($A73="","",MAX(0,($AH73+$P73-$AK73)/$AJ73)),0)</f>
        <v/>
      </c>
      <c r="AP73" s="27">
        <f>IFERROR(IF($A73="","",$AO73/$V73),0)</f>
        <v/>
      </c>
      <c r="AQ73" s="27">
        <f>IFERROR(IF($A73="","",$F73-$AM73),"")</f>
        <v/>
      </c>
      <c r="AR73" s="48">
        <f>IFERROR(IF($A73="","",$Z73-$AN73),"")</f>
        <v/>
      </c>
      <c r="AS73" s="27">
        <f>IFERROR(IF($A73="","",$AR73/$Z73),0)</f>
        <v/>
      </c>
      <c r="AT73" s="30">
        <f>IFERROR(IF($A73="","",IF($AI73&gt;0,"Above Break-Even",IF($AI73&lt;0,"Below Break-Even","At Break-Even"))),"")</f>
        <v/>
      </c>
      <c r="AU73" s="30">
        <f>IFERROR(IF($A73="","",IF(COUNTIF($A$2:$A$121,$A73)&gt;1,"Duplicate month",IF($E73&gt;$U73,"Out-of-order nights exceed capacity",IF($W73&gt;$V73,"Rooms sold exceed sellable nights",IF($AJ73&lt;=0,"No positive room contribution",IF($AM73&gt;1,"Break-even exceeds capacity",IF($AP73&gt;1,"Target profit exceeds capacity","OK"))))))),"")</f>
        <v/>
      </c>
    </row>
    <row r="74">
      <c r="A74" s="21" t="n"/>
      <c r="B74" s="22" t="n"/>
      <c r="C74" s="23" t="n"/>
      <c r="D74" s="23" t="n"/>
      <c r="E74" s="23" t="n"/>
      <c r="F74" s="24" t="n"/>
      <c r="G74" s="47" t="n"/>
      <c r="H74" s="47" t="n"/>
      <c r="I74" s="47" t="n"/>
      <c r="J74" s="47" t="n"/>
      <c r="K74" s="24" t="n"/>
      <c r="L74" s="24" t="n"/>
      <c r="M74" s="24" t="n"/>
      <c r="N74" s="47" t="n"/>
      <c r="O74" s="47" t="n"/>
      <c r="P74" s="47" t="n"/>
      <c r="Q74" s="48">
        <f>IFERROR(IF($A74="","",IF($J74="",Assumptions!$B$8,$J74)),"")</f>
        <v/>
      </c>
      <c r="R74" s="27">
        <f>IFERROR(IF($A74="","",IF($K74="",Assumptions!$B$9,$K74)),"")</f>
        <v/>
      </c>
      <c r="S74" s="27">
        <f>IFERROR(IF($A74="","",IF($L74="",Assumptions!$B$10,$L74)),"")</f>
        <v/>
      </c>
      <c r="T74" s="27">
        <f>IFERROR(IF($A74="","",IF($M74="",Assumptions!$B$11,$M74)),"")</f>
        <v/>
      </c>
      <c r="U74" s="28">
        <f>IFERROR(IF($A74="","",$C74*$D74),"")</f>
        <v/>
      </c>
      <c r="V74" s="28">
        <f>IFERROR(IF($A74="","",MAX(0,$U74-$E74)),"")</f>
        <v/>
      </c>
      <c r="W74" s="28">
        <f>IFERROR(IF($A74="","",ROUND($V74*$F74,0)),"")</f>
        <v/>
      </c>
      <c r="X74" s="48">
        <f>IFERROR(IF($A74="","",$W74*$G74),"")</f>
        <v/>
      </c>
      <c r="Y74" s="48">
        <f>IFERROR(IF($A74="","",$W74*$H74),"")</f>
        <v/>
      </c>
      <c r="Z74" s="48">
        <f>IFERROR(IF($A74="","",SUM($X74,$Y74,$I74)),"")</f>
        <v/>
      </c>
      <c r="AA74" s="48">
        <f>IFERROR(IF($A74="","",$W74*$Q74),"")</f>
        <v/>
      </c>
      <c r="AB74" s="48">
        <f>IFERROR(IF($A74="","",$X74*$R74),"")</f>
        <v/>
      </c>
      <c r="AC74" s="48">
        <f>IFERROR(IF($A74="","",$Y74*$S74),"")</f>
        <v/>
      </c>
      <c r="AD74" s="48">
        <f>IFERROR(IF($A74="","",$I74*$T74),"")</f>
        <v/>
      </c>
      <c r="AE74" s="48">
        <f>IFERROR(IF($A74="","",SUM($AA74:$AD74)),"")</f>
        <v/>
      </c>
      <c r="AF74" s="48">
        <f>IFERROR(IF($A74="","",$Z74-$AE74),"")</f>
        <v/>
      </c>
      <c r="AG74" s="29">
        <f>IFERROR(IF($A74="","",$AF74/$Z74),0)</f>
        <v/>
      </c>
      <c r="AH74" s="48">
        <f>IFERROR(IF($A74="","",SUM($N74:$O74)),"")</f>
        <v/>
      </c>
      <c r="AI74" s="48">
        <f>IFERROR(IF($A74="","",$AF74-$AH74),"")</f>
        <v/>
      </c>
      <c r="AJ74" s="48">
        <f>IFERROR(IF($A74="","",($G74*(1-$R74))+($H74*(1-$S74))-$Q74),"")</f>
        <v/>
      </c>
      <c r="AK74" s="48">
        <f>IFERROR(IF($A74="","",$I74*(1-$T74)),"")</f>
        <v/>
      </c>
      <c r="AL74" s="28">
        <f>IFERROR(IF($A74="","",MAX(0,($AH74-$AK74)/$AJ74)),0)</f>
        <v/>
      </c>
      <c r="AM74" s="27">
        <f>IFERROR(IF($A74="","",$AL74/$V74),0)</f>
        <v/>
      </c>
      <c r="AN74" s="48">
        <f>IFERROR(IF($A74="","",($AL74*($G74+$H74))+$I74),"")</f>
        <v/>
      </c>
      <c r="AO74" s="28">
        <f>IFERROR(IF($A74="","",MAX(0,($AH74+$P74-$AK74)/$AJ74)),0)</f>
        <v/>
      </c>
      <c r="AP74" s="27">
        <f>IFERROR(IF($A74="","",$AO74/$V74),0)</f>
        <v/>
      </c>
      <c r="AQ74" s="27">
        <f>IFERROR(IF($A74="","",$F74-$AM74),"")</f>
        <v/>
      </c>
      <c r="AR74" s="48">
        <f>IFERROR(IF($A74="","",$Z74-$AN74),"")</f>
        <v/>
      </c>
      <c r="AS74" s="27">
        <f>IFERROR(IF($A74="","",$AR74/$Z74),0)</f>
        <v/>
      </c>
      <c r="AT74" s="30">
        <f>IFERROR(IF($A74="","",IF($AI74&gt;0,"Above Break-Even",IF($AI74&lt;0,"Below Break-Even","At Break-Even"))),"")</f>
        <v/>
      </c>
      <c r="AU74" s="30">
        <f>IFERROR(IF($A74="","",IF(COUNTIF($A$2:$A$121,$A74)&gt;1,"Duplicate month",IF($E74&gt;$U74,"Out-of-order nights exceed capacity",IF($W74&gt;$V74,"Rooms sold exceed sellable nights",IF($AJ74&lt;=0,"No positive room contribution",IF($AM74&gt;1,"Break-even exceeds capacity",IF($AP74&gt;1,"Target profit exceeds capacity","OK"))))))),"")</f>
        <v/>
      </c>
    </row>
    <row r="75">
      <c r="A75" s="21" t="n"/>
      <c r="B75" s="22" t="n"/>
      <c r="C75" s="23" t="n"/>
      <c r="D75" s="23" t="n"/>
      <c r="E75" s="23" t="n"/>
      <c r="F75" s="24" t="n"/>
      <c r="G75" s="47" t="n"/>
      <c r="H75" s="47" t="n"/>
      <c r="I75" s="47" t="n"/>
      <c r="J75" s="47" t="n"/>
      <c r="K75" s="24" t="n"/>
      <c r="L75" s="24" t="n"/>
      <c r="M75" s="24" t="n"/>
      <c r="N75" s="47" t="n"/>
      <c r="O75" s="47" t="n"/>
      <c r="P75" s="47" t="n"/>
      <c r="Q75" s="48">
        <f>IFERROR(IF($A75="","",IF($J75="",Assumptions!$B$8,$J75)),"")</f>
        <v/>
      </c>
      <c r="R75" s="27">
        <f>IFERROR(IF($A75="","",IF($K75="",Assumptions!$B$9,$K75)),"")</f>
        <v/>
      </c>
      <c r="S75" s="27">
        <f>IFERROR(IF($A75="","",IF($L75="",Assumptions!$B$10,$L75)),"")</f>
        <v/>
      </c>
      <c r="T75" s="27">
        <f>IFERROR(IF($A75="","",IF($M75="",Assumptions!$B$11,$M75)),"")</f>
        <v/>
      </c>
      <c r="U75" s="28">
        <f>IFERROR(IF($A75="","",$C75*$D75),"")</f>
        <v/>
      </c>
      <c r="V75" s="28">
        <f>IFERROR(IF($A75="","",MAX(0,$U75-$E75)),"")</f>
        <v/>
      </c>
      <c r="W75" s="28">
        <f>IFERROR(IF($A75="","",ROUND($V75*$F75,0)),"")</f>
        <v/>
      </c>
      <c r="X75" s="48">
        <f>IFERROR(IF($A75="","",$W75*$G75),"")</f>
        <v/>
      </c>
      <c r="Y75" s="48">
        <f>IFERROR(IF($A75="","",$W75*$H75),"")</f>
        <v/>
      </c>
      <c r="Z75" s="48">
        <f>IFERROR(IF($A75="","",SUM($X75,$Y75,$I75)),"")</f>
        <v/>
      </c>
      <c r="AA75" s="48">
        <f>IFERROR(IF($A75="","",$W75*$Q75),"")</f>
        <v/>
      </c>
      <c r="AB75" s="48">
        <f>IFERROR(IF($A75="","",$X75*$R75),"")</f>
        <v/>
      </c>
      <c r="AC75" s="48">
        <f>IFERROR(IF($A75="","",$Y75*$S75),"")</f>
        <v/>
      </c>
      <c r="AD75" s="48">
        <f>IFERROR(IF($A75="","",$I75*$T75),"")</f>
        <v/>
      </c>
      <c r="AE75" s="48">
        <f>IFERROR(IF($A75="","",SUM($AA75:$AD75)),"")</f>
        <v/>
      </c>
      <c r="AF75" s="48">
        <f>IFERROR(IF($A75="","",$Z75-$AE75),"")</f>
        <v/>
      </c>
      <c r="AG75" s="29">
        <f>IFERROR(IF($A75="","",$AF75/$Z75),0)</f>
        <v/>
      </c>
      <c r="AH75" s="48">
        <f>IFERROR(IF($A75="","",SUM($N75:$O75)),"")</f>
        <v/>
      </c>
      <c r="AI75" s="48">
        <f>IFERROR(IF($A75="","",$AF75-$AH75),"")</f>
        <v/>
      </c>
      <c r="AJ75" s="48">
        <f>IFERROR(IF($A75="","",($G75*(1-$R75))+($H75*(1-$S75))-$Q75),"")</f>
        <v/>
      </c>
      <c r="AK75" s="48">
        <f>IFERROR(IF($A75="","",$I75*(1-$T75)),"")</f>
        <v/>
      </c>
      <c r="AL75" s="28">
        <f>IFERROR(IF($A75="","",MAX(0,($AH75-$AK75)/$AJ75)),0)</f>
        <v/>
      </c>
      <c r="AM75" s="27">
        <f>IFERROR(IF($A75="","",$AL75/$V75),0)</f>
        <v/>
      </c>
      <c r="AN75" s="48">
        <f>IFERROR(IF($A75="","",($AL75*($G75+$H75))+$I75),"")</f>
        <v/>
      </c>
      <c r="AO75" s="28">
        <f>IFERROR(IF($A75="","",MAX(0,($AH75+$P75-$AK75)/$AJ75)),0)</f>
        <v/>
      </c>
      <c r="AP75" s="27">
        <f>IFERROR(IF($A75="","",$AO75/$V75),0)</f>
        <v/>
      </c>
      <c r="AQ75" s="27">
        <f>IFERROR(IF($A75="","",$F75-$AM75),"")</f>
        <v/>
      </c>
      <c r="AR75" s="48">
        <f>IFERROR(IF($A75="","",$Z75-$AN75),"")</f>
        <v/>
      </c>
      <c r="AS75" s="27">
        <f>IFERROR(IF($A75="","",$AR75/$Z75),0)</f>
        <v/>
      </c>
      <c r="AT75" s="30">
        <f>IFERROR(IF($A75="","",IF($AI75&gt;0,"Above Break-Even",IF($AI75&lt;0,"Below Break-Even","At Break-Even"))),"")</f>
        <v/>
      </c>
      <c r="AU75" s="30">
        <f>IFERROR(IF($A75="","",IF(COUNTIF($A$2:$A$121,$A75)&gt;1,"Duplicate month",IF($E75&gt;$U75,"Out-of-order nights exceed capacity",IF($W75&gt;$V75,"Rooms sold exceed sellable nights",IF($AJ75&lt;=0,"No positive room contribution",IF($AM75&gt;1,"Break-even exceeds capacity",IF($AP75&gt;1,"Target profit exceeds capacity","OK"))))))),"")</f>
        <v/>
      </c>
    </row>
    <row r="76">
      <c r="A76" s="21" t="n"/>
      <c r="B76" s="22" t="n"/>
      <c r="C76" s="23" t="n"/>
      <c r="D76" s="23" t="n"/>
      <c r="E76" s="23" t="n"/>
      <c r="F76" s="24" t="n"/>
      <c r="G76" s="47" t="n"/>
      <c r="H76" s="47" t="n"/>
      <c r="I76" s="47" t="n"/>
      <c r="J76" s="47" t="n"/>
      <c r="K76" s="24" t="n"/>
      <c r="L76" s="24" t="n"/>
      <c r="M76" s="24" t="n"/>
      <c r="N76" s="47" t="n"/>
      <c r="O76" s="47" t="n"/>
      <c r="P76" s="47" t="n"/>
      <c r="Q76" s="48">
        <f>IFERROR(IF($A76="","",IF($J76="",Assumptions!$B$8,$J76)),"")</f>
        <v/>
      </c>
      <c r="R76" s="27">
        <f>IFERROR(IF($A76="","",IF($K76="",Assumptions!$B$9,$K76)),"")</f>
        <v/>
      </c>
      <c r="S76" s="27">
        <f>IFERROR(IF($A76="","",IF($L76="",Assumptions!$B$10,$L76)),"")</f>
        <v/>
      </c>
      <c r="T76" s="27">
        <f>IFERROR(IF($A76="","",IF($M76="",Assumptions!$B$11,$M76)),"")</f>
        <v/>
      </c>
      <c r="U76" s="28">
        <f>IFERROR(IF($A76="","",$C76*$D76),"")</f>
        <v/>
      </c>
      <c r="V76" s="28">
        <f>IFERROR(IF($A76="","",MAX(0,$U76-$E76)),"")</f>
        <v/>
      </c>
      <c r="W76" s="28">
        <f>IFERROR(IF($A76="","",ROUND($V76*$F76,0)),"")</f>
        <v/>
      </c>
      <c r="X76" s="48">
        <f>IFERROR(IF($A76="","",$W76*$G76),"")</f>
        <v/>
      </c>
      <c r="Y76" s="48">
        <f>IFERROR(IF($A76="","",$W76*$H76),"")</f>
        <v/>
      </c>
      <c r="Z76" s="48">
        <f>IFERROR(IF($A76="","",SUM($X76,$Y76,$I76)),"")</f>
        <v/>
      </c>
      <c r="AA76" s="48">
        <f>IFERROR(IF($A76="","",$W76*$Q76),"")</f>
        <v/>
      </c>
      <c r="AB76" s="48">
        <f>IFERROR(IF($A76="","",$X76*$R76),"")</f>
        <v/>
      </c>
      <c r="AC76" s="48">
        <f>IFERROR(IF($A76="","",$Y76*$S76),"")</f>
        <v/>
      </c>
      <c r="AD76" s="48">
        <f>IFERROR(IF($A76="","",$I76*$T76),"")</f>
        <v/>
      </c>
      <c r="AE76" s="48">
        <f>IFERROR(IF($A76="","",SUM($AA76:$AD76)),"")</f>
        <v/>
      </c>
      <c r="AF76" s="48">
        <f>IFERROR(IF($A76="","",$Z76-$AE76),"")</f>
        <v/>
      </c>
      <c r="AG76" s="29">
        <f>IFERROR(IF($A76="","",$AF76/$Z76),0)</f>
        <v/>
      </c>
      <c r="AH76" s="48">
        <f>IFERROR(IF($A76="","",SUM($N76:$O76)),"")</f>
        <v/>
      </c>
      <c r="AI76" s="48">
        <f>IFERROR(IF($A76="","",$AF76-$AH76),"")</f>
        <v/>
      </c>
      <c r="AJ76" s="48">
        <f>IFERROR(IF($A76="","",($G76*(1-$R76))+($H76*(1-$S76))-$Q76),"")</f>
        <v/>
      </c>
      <c r="AK76" s="48">
        <f>IFERROR(IF($A76="","",$I76*(1-$T76)),"")</f>
        <v/>
      </c>
      <c r="AL76" s="28">
        <f>IFERROR(IF($A76="","",MAX(0,($AH76-$AK76)/$AJ76)),0)</f>
        <v/>
      </c>
      <c r="AM76" s="27">
        <f>IFERROR(IF($A76="","",$AL76/$V76),0)</f>
        <v/>
      </c>
      <c r="AN76" s="48">
        <f>IFERROR(IF($A76="","",($AL76*($G76+$H76))+$I76),"")</f>
        <v/>
      </c>
      <c r="AO76" s="28">
        <f>IFERROR(IF($A76="","",MAX(0,($AH76+$P76-$AK76)/$AJ76)),0)</f>
        <v/>
      </c>
      <c r="AP76" s="27">
        <f>IFERROR(IF($A76="","",$AO76/$V76),0)</f>
        <v/>
      </c>
      <c r="AQ76" s="27">
        <f>IFERROR(IF($A76="","",$F76-$AM76),"")</f>
        <v/>
      </c>
      <c r="AR76" s="48">
        <f>IFERROR(IF($A76="","",$Z76-$AN76),"")</f>
        <v/>
      </c>
      <c r="AS76" s="27">
        <f>IFERROR(IF($A76="","",$AR76/$Z76),0)</f>
        <v/>
      </c>
      <c r="AT76" s="30">
        <f>IFERROR(IF($A76="","",IF($AI76&gt;0,"Above Break-Even",IF($AI76&lt;0,"Below Break-Even","At Break-Even"))),"")</f>
        <v/>
      </c>
      <c r="AU76" s="30">
        <f>IFERROR(IF($A76="","",IF(COUNTIF($A$2:$A$121,$A76)&gt;1,"Duplicate month",IF($E76&gt;$U76,"Out-of-order nights exceed capacity",IF($W76&gt;$V76,"Rooms sold exceed sellable nights",IF($AJ76&lt;=0,"No positive room contribution",IF($AM76&gt;1,"Break-even exceeds capacity",IF($AP76&gt;1,"Target profit exceeds capacity","OK"))))))),"")</f>
        <v/>
      </c>
    </row>
    <row r="77">
      <c r="A77" s="21" t="n"/>
      <c r="B77" s="22" t="n"/>
      <c r="C77" s="23" t="n"/>
      <c r="D77" s="23" t="n"/>
      <c r="E77" s="23" t="n"/>
      <c r="F77" s="24" t="n"/>
      <c r="G77" s="47" t="n"/>
      <c r="H77" s="47" t="n"/>
      <c r="I77" s="47" t="n"/>
      <c r="J77" s="47" t="n"/>
      <c r="K77" s="24" t="n"/>
      <c r="L77" s="24" t="n"/>
      <c r="M77" s="24" t="n"/>
      <c r="N77" s="47" t="n"/>
      <c r="O77" s="47" t="n"/>
      <c r="P77" s="47" t="n"/>
      <c r="Q77" s="48">
        <f>IFERROR(IF($A77="","",IF($J77="",Assumptions!$B$8,$J77)),"")</f>
        <v/>
      </c>
      <c r="R77" s="27">
        <f>IFERROR(IF($A77="","",IF($K77="",Assumptions!$B$9,$K77)),"")</f>
        <v/>
      </c>
      <c r="S77" s="27">
        <f>IFERROR(IF($A77="","",IF($L77="",Assumptions!$B$10,$L77)),"")</f>
        <v/>
      </c>
      <c r="T77" s="27">
        <f>IFERROR(IF($A77="","",IF($M77="",Assumptions!$B$11,$M77)),"")</f>
        <v/>
      </c>
      <c r="U77" s="28">
        <f>IFERROR(IF($A77="","",$C77*$D77),"")</f>
        <v/>
      </c>
      <c r="V77" s="28">
        <f>IFERROR(IF($A77="","",MAX(0,$U77-$E77)),"")</f>
        <v/>
      </c>
      <c r="W77" s="28">
        <f>IFERROR(IF($A77="","",ROUND($V77*$F77,0)),"")</f>
        <v/>
      </c>
      <c r="X77" s="48">
        <f>IFERROR(IF($A77="","",$W77*$G77),"")</f>
        <v/>
      </c>
      <c r="Y77" s="48">
        <f>IFERROR(IF($A77="","",$W77*$H77),"")</f>
        <v/>
      </c>
      <c r="Z77" s="48">
        <f>IFERROR(IF($A77="","",SUM($X77,$Y77,$I77)),"")</f>
        <v/>
      </c>
      <c r="AA77" s="48">
        <f>IFERROR(IF($A77="","",$W77*$Q77),"")</f>
        <v/>
      </c>
      <c r="AB77" s="48">
        <f>IFERROR(IF($A77="","",$X77*$R77),"")</f>
        <v/>
      </c>
      <c r="AC77" s="48">
        <f>IFERROR(IF($A77="","",$Y77*$S77),"")</f>
        <v/>
      </c>
      <c r="AD77" s="48">
        <f>IFERROR(IF($A77="","",$I77*$T77),"")</f>
        <v/>
      </c>
      <c r="AE77" s="48">
        <f>IFERROR(IF($A77="","",SUM($AA77:$AD77)),"")</f>
        <v/>
      </c>
      <c r="AF77" s="48">
        <f>IFERROR(IF($A77="","",$Z77-$AE77),"")</f>
        <v/>
      </c>
      <c r="AG77" s="29">
        <f>IFERROR(IF($A77="","",$AF77/$Z77),0)</f>
        <v/>
      </c>
      <c r="AH77" s="48">
        <f>IFERROR(IF($A77="","",SUM($N77:$O77)),"")</f>
        <v/>
      </c>
      <c r="AI77" s="48">
        <f>IFERROR(IF($A77="","",$AF77-$AH77),"")</f>
        <v/>
      </c>
      <c r="AJ77" s="48">
        <f>IFERROR(IF($A77="","",($G77*(1-$R77))+($H77*(1-$S77))-$Q77),"")</f>
        <v/>
      </c>
      <c r="AK77" s="48">
        <f>IFERROR(IF($A77="","",$I77*(1-$T77)),"")</f>
        <v/>
      </c>
      <c r="AL77" s="28">
        <f>IFERROR(IF($A77="","",MAX(0,($AH77-$AK77)/$AJ77)),0)</f>
        <v/>
      </c>
      <c r="AM77" s="27">
        <f>IFERROR(IF($A77="","",$AL77/$V77),0)</f>
        <v/>
      </c>
      <c r="AN77" s="48">
        <f>IFERROR(IF($A77="","",($AL77*($G77+$H77))+$I77),"")</f>
        <v/>
      </c>
      <c r="AO77" s="28">
        <f>IFERROR(IF($A77="","",MAX(0,($AH77+$P77-$AK77)/$AJ77)),0)</f>
        <v/>
      </c>
      <c r="AP77" s="27">
        <f>IFERROR(IF($A77="","",$AO77/$V77),0)</f>
        <v/>
      </c>
      <c r="AQ77" s="27">
        <f>IFERROR(IF($A77="","",$F77-$AM77),"")</f>
        <v/>
      </c>
      <c r="AR77" s="48">
        <f>IFERROR(IF($A77="","",$Z77-$AN77),"")</f>
        <v/>
      </c>
      <c r="AS77" s="27">
        <f>IFERROR(IF($A77="","",$AR77/$Z77),0)</f>
        <v/>
      </c>
      <c r="AT77" s="30">
        <f>IFERROR(IF($A77="","",IF($AI77&gt;0,"Above Break-Even",IF($AI77&lt;0,"Below Break-Even","At Break-Even"))),"")</f>
        <v/>
      </c>
      <c r="AU77" s="30">
        <f>IFERROR(IF($A77="","",IF(COUNTIF($A$2:$A$121,$A77)&gt;1,"Duplicate month",IF($E77&gt;$U77,"Out-of-order nights exceed capacity",IF($W77&gt;$V77,"Rooms sold exceed sellable nights",IF($AJ77&lt;=0,"No positive room contribution",IF($AM77&gt;1,"Break-even exceeds capacity",IF($AP77&gt;1,"Target profit exceeds capacity","OK"))))))),"")</f>
        <v/>
      </c>
    </row>
    <row r="78">
      <c r="A78" s="21" t="n"/>
      <c r="B78" s="22" t="n"/>
      <c r="C78" s="23" t="n"/>
      <c r="D78" s="23" t="n"/>
      <c r="E78" s="23" t="n"/>
      <c r="F78" s="24" t="n"/>
      <c r="G78" s="47" t="n"/>
      <c r="H78" s="47" t="n"/>
      <c r="I78" s="47" t="n"/>
      <c r="J78" s="47" t="n"/>
      <c r="K78" s="24" t="n"/>
      <c r="L78" s="24" t="n"/>
      <c r="M78" s="24" t="n"/>
      <c r="N78" s="47" t="n"/>
      <c r="O78" s="47" t="n"/>
      <c r="P78" s="47" t="n"/>
      <c r="Q78" s="48">
        <f>IFERROR(IF($A78="","",IF($J78="",Assumptions!$B$8,$J78)),"")</f>
        <v/>
      </c>
      <c r="R78" s="27">
        <f>IFERROR(IF($A78="","",IF($K78="",Assumptions!$B$9,$K78)),"")</f>
        <v/>
      </c>
      <c r="S78" s="27">
        <f>IFERROR(IF($A78="","",IF($L78="",Assumptions!$B$10,$L78)),"")</f>
        <v/>
      </c>
      <c r="T78" s="27">
        <f>IFERROR(IF($A78="","",IF($M78="",Assumptions!$B$11,$M78)),"")</f>
        <v/>
      </c>
      <c r="U78" s="28">
        <f>IFERROR(IF($A78="","",$C78*$D78),"")</f>
        <v/>
      </c>
      <c r="V78" s="28">
        <f>IFERROR(IF($A78="","",MAX(0,$U78-$E78)),"")</f>
        <v/>
      </c>
      <c r="W78" s="28">
        <f>IFERROR(IF($A78="","",ROUND($V78*$F78,0)),"")</f>
        <v/>
      </c>
      <c r="X78" s="48">
        <f>IFERROR(IF($A78="","",$W78*$G78),"")</f>
        <v/>
      </c>
      <c r="Y78" s="48">
        <f>IFERROR(IF($A78="","",$W78*$H78),"")</f>
        <v/>
      </c>
      <c r="Z78" s="48">
        <f>IFERROR(IF($A78="","",SUM($X78,$Y78,$I78)),"")</f>
        <v/>
      </c>
      <c r="AA78" s="48">
        <f>IFERROR(IF($A78="","",$W78*$Q78),"")</f>
        <v/>
      </c>
      <c r="AB78" s="48">
        <f>IFERROR(IF($A78="","",$X78*$R78),"")</f>
        <v/>
      </c>
      <c r="AC78" s="48">
        <f>IFERROR(IF($A78="","",$Y78*$S78),"")</f>
        <v/>
      </c>
      <c r="AD78" s="48">
        <f>IFERROR(IF($A78="","",$I78*$T78),"")</f>
        <v/>
      </c>
      <c r="AE78" s="48">
        <f>IFERROR(IF($A78="","",SUM($AA78:$AD78)),"")</f>
        <v/>
      </c>
      <c r="AF78" s="48">
        <f>IFERROR(IF($A78="","",$Z78-$AE78),"")</f>
        <v/>
      </c>
      <c r="AG78" s="29">
        <f>IFERROR(IF($A78="","",$AF78/$Z78),0)</f>
        <v/>
      </c>
      <c r="AH78" s="48">
        <f>IFERROR(IF($A78="","",SUM($N78:$O78)),"")</f>
        <v/>
      </c>
      <c r="AI78" s="48">
        <f>IFERROR(IF($A78="","",$AF78-$AH78),"")</f>
        <v/>
      </c>
      <c r="AJ78" s="48">
        <f>IFERROR(IF($A78="","",($G78*(1-$R78))+($H78*(1-$S78))-$Q78),"")</f>
        <v/>
      </c>
      <c r="AK78" s="48">
        <f>IFERROR(IF($A78="","",$I78*(1-$T78)),"")</f>
        <v/>
      </c>
      <c r="AL78" s="28">
        <f>IFERROR(IF($A78="","",MAX(0,($AH78-$AK78)/$AJ78)),0)</f>
        <v/>
      </c>
      <c r="AM78" s="27">
        <f>IFERROR(IF($A78="","",$AL78/$V78),0)</f>
        <v/>
      </c>
      <c r="AN78" s="48">
        <f>IFERROR(IF($A78="","",($AL78*($G78+$H78))+$I78),"")</f>
        <v/>
      </c>
      <c r="AO78" s="28">
        <f>IFERROR(IF($A78="","",MAX(0,($AH78+$P78-$AK78)/$AJ78)),0)</f>
        <v/>
      </c>
      <c r="AP78" s="27">
        <f>IFERROR(IF($A78="","",$AO78/$V78),0)</f>
        <v/>
      </c>
      <c r="AQ78" s="27">
        <f>IFERROR(IF($A78="","",$F78-$AM78),"")</f>
        <v/>
      </c>
      <c r="AR78" s="48">
        <f>IFERROR(IF($A78="","",$Z78-$AN78),"")</f>
        <v/>
      </c>
      <c r="AS78" s="27">
        <f>IFERROR(IF($A78="","",$AR78/$Z78),0)</f>
        <v/>
      </c>
      <c r="AT78" s="30">
        <f>IFERROR(IF($A78="","",IF($AI78&gt;0,"Above Break-Even",IF($AI78&lt;0,"Below Break-Even","At Break-Even"))),"")</f>
        <v/>
      </c>
      <c r="AU78" s="30">
        <f>IFERROR(IF($A78="","",IF(COUNTIF($A$2:$A$121,$A78)&gt;1,"Duplicate month",IF($E78&gt;$U78,"Out-of-order nights exceed capacity",IF($W78&gt;$V78,"Rooms sold exceed sellable nights",IF($AJ78&lt;=0,"No positive room contribution",IF($AM78&gt;1,"Break-even exceeds capacity",IF($AP78&gt;1,"Target profit exceeds capacity","OK"))))))),"")</f>
        <v/>
      </c>
    </row>
    <row r="79">
      <c r="A79" s="21" t="n"/>
      <c r="B79" s="22" t="n"/>
      <c r="C79" s="23" t="n"/>
      <c r="D79" s="23" t="n"/>
      <c r="E79" s="23" t="n"/>
      <c r="F79" s="24" t="n"/>
      <c r="G79" s="47" t="n"/>
      <c r="H79" s="47" t="n"/>
      <c r="I79" s="47" t="n"/>
      <c r="J79" s="47" t="n"/>
      <c r="K79" s="24" t="n"/>
      <c r="L79" s="24" t="n"/>
      <c r="M79" s="24" t="n"/>
      <c r="N79" s="47" t="n"/>
      <c r="O79" s="47" t="n"/>
      <c r="P79" s="47" t="n"/>
      <c r="Q79" s="48">
        <f>IFERROR(IF($A79="","",IF($J79="",Assumptions!$B$8,$J79)),"")</f>
        <v/>
      </c>
      <c r="R79" s="27">
        <f>IFERROR(IF($A79="","",IF($K79="",Assumptions!$B$9,$K79)),"")</f>
        <v/>
      </c>
      <c r="S79" s="27">
        <f>IFERROR(IF($A79="","",IF($L79="",Assumptions!$B$10,$L79)),"")</f>
        <v/>
      </c>
      <c r="T79" s="27">
        <f>IFERROR(IF($A79="","",IF($M79="",Assumptions!$B$11,$M79)),"")</f>
        <v/>
      </c>
      <c r="U79" s="28">
        <f>IFERROR(IF($A79="","",$C79*$D79),"")</f>
        <v/>
      </c>
      <c r="V79" s="28">
        <f>IFERROR(IF($A79="","",MAX(0,$U79-$E79)),"")</f>
        <v/>
      </c>
      <c r="W79" s="28">
        <f>IFERROR(IF($A79="","",ROUND($V79*$F79,0)),"")</f>
        <v/>
      </c>
      <c r="X79" s="48">
        <f>IFERROR(IF($A79="","",$W79*$G79),"")</f>
        <v/>
      </c>
      <c r="Y79" s="48">
        <f>IFERROR(IF($A79="","",$W79*$H79),"")</f>
        <v/>
      </c>
      <c r="Z79" s="48">
        <f>IFERROR(IF($A79="","",SUM($X79,$Y79,$I79)),"")</f>
        <v/>
      </c>
      <c r="AA79" s="48">
        <f>IFERROR(IF($A79="","",$W79*$Q79),"")</f>
        <v/>
      </c>
      <c r="AB79" s="48">
        <f>IFERROR(IF($A79="","",$X79*$R79),"")</f>
        <v/>
      </c>
      <c r="AC79" s="48">
        <f>IFERROR(IF($A79="","",$Y79*$S79),"")</f>
        <v/>
      </c>
      <c r="AD79" s="48">
        <f>IFERROR(IF($A79="","",$I79*$T79),"")</f>
        <v/>
      </c>
      <c r="AE79" s="48">
        <f>IFERROR(IF($A79="","",SUM($AA79:$AD79)),"")</f>
        <v/>
      </c>
      <c r="AF79" s="48">
        <f>IFERROR(IF($A79="","",$Z79-$AE79),"")</f>
        <v/>
      </c>
      <c r="AG79" s="29">
        <f>IFERROR(IF($A79="","",$AF79/$Z79),0)</f>
        <v/>
      </c>
      <c r="AH79" s="48">
        <f>IFERROR(IF($A79="","",SUM($N79:$O79)),"")</f>
        <v/>
      </c>
      <c r="AI79" s="48">
        <f>IFERROR(IF($A79="","",$AF79-$AH79),"")</f>
        <v/>
      </c>
      <c r="AJ79" s="48">
        <f>IFERROR(IF($A79="","",($G79*(1-$R79))+($H79*(1-$S79))-$Q79),"")</f>
        <v/>
      </c>
      <c r="AK79" s="48">
        <f>IFERROR(IF($A79="","",$I79*(1-$T79)),"")</f>
        <v/>
      </c>
      <c r="AL79" s="28">
        <f>IFERROR(IF($A79="","",MAX(0,($AH79-$AK79)/$AJ79)),0)</f>
        <v/>
      </c>
      <c r="AM79" s="27">
        <f>IFERROR(IF($A79="","",$AL79/$V79),0)</f>
        <v/>
      </c>
      <c r="AN79" s="48">
        <f>IFERROR(IF($A79="","",($AL79*($G79+$H79))+$I79),"")</f>
        <v/>
      </c>
      <c r="AO79" s="28">
        <f>IFERROR(IF($A79="","",MAX(0,($AH79+$P79-$AK79)/$AJ79)),0)</f>
        <v/>
      </c>
      <c r="AP79" s="27">
        <f>IFERROR(IF($A79="","",$AO79/$V79),0)</f>
        <v/>
      </c>
      <c r="AQ79" s="27">
        <f>IFERROR(IF($A79="","",$F79-$AM79),"")</f>
        <v/>
      </c>
      <c r="AR79" s="48">
        <f>IFERROR(IF($A79="","",$Z79-$AN79),"")</f>
        <v/>
      </c>
      <c r="AS79" s="27">
        <f>IFERROR(IF($A79="","",$AR79/$Z79),0)</f>
        <v/>
      </c>
      <c r="AT79" s="30">
        <f>IFERROR(IF($A79="","",IF($AI79&gt;0,"Above Break-Even",IF($AI79&lt;0,"Below Break-Even","At Break-Even"))),"")</f>
        <v/>
      </c>
      <c r="AU79" s="30">
        <f>IFERROR(IF($A79="","",IF(COUNTIF($A$2:$A$121,$A79)&gt;1,"Duplicate month",IF($E79&gt;$U79,"Out-of-order nights exceed capacity",IF($W79&gt;$V79,"Rooms sold exceed sellable nights",IF($AJ79&lt;=0,"No positive room contribution",IF($AM79&gt;1,"Break-even exceeds capacity",IF($AP79&gt;1,"Target profit exceeds capacity","OK"))))))),"")</f>
        <v/>
      </c>
    </row>
    <row r="80">
      <c r="A80" s="21" t="n"/>
      <c r="B80" s="22" t="n"/>
      <c r="C80" s="23" t="n"/>
      <c r="D80" s="23" t="n"/>
      <c r="E80" s="23" t="n"/>
      <c r="F80" s="24" t="n"/>
      <c r="G80" s="47" t="n"/>
      <c r="H80" s="47" t="n"/>
      <c r="I80" s="47" t="n"/>
      <c r="J80" s="47" t="n"/>
      <c r="K80" s="24" t="n"/>
      <c r="L80" s="24" t="n"/>
      <c r="M80" s="24" t="n"/>
      <c r="N80" s="47" t="n"/>
      <c r="O80" s="47" t="n"/>
      <c r="P80" s="47" t="n"/>
      <c r="Q80" s="48">
        <f>IFERROR(IF($A80="","",IF($J80="",Assumptions!$B$8,$J80)),"")</f>
        <v/>
      </c>
      <c r="R80" s="27">
        <f>IFERROR(IF($A80="","",IF($K80="",Assumptions!$B$9,$K80)),"")</f>
        <v/>
      </c>
      <c r="S80" s="27">
        <f>IFERROR(IF($A80="","",IF($L80="",Assumptions!$B$10,$L80)),"")</f>
        <v/>
      </c>
      <c r="T80" s="27">
        <f>IFERROR(IF($A80="","",IF($M80="",Assumptions!$B$11,$M80)),"")</f>
        <v/>
      </c>
      <c r="U80" s="28">
        <f>IFERROR(IF($A80="","",$C80*$D80),"")</f>
        <v/>
      </c>
      <c r="V80" s="28">
        <f>IFERROR(IF($A80="","",MAX(0,$U80-$E80)),"")</f>
        <v/>
      </c>
      <c r="W80" s="28">
        <f>IFERROR(IF($A80="","",ROUND($V80*$F80,0)),"")</f>
        <v/>
      </c>
      <c r="X80" s="48">
        <f>IFERROR(IF($A80="","",$W80*$G80),"")</f>
        <v/>
      </c>
      <c r="Y80" s="48">
        <f>IFERROR(IF($A80="","",$W80*$H80),"")</f>
        <v/>
      </c>
      <c r="Z80" s="48">
        <f>IFERROR(IF($A80="","",SUM($X80,$Y80,$I80)),"")</f>
        <v/>
      </c>
      <c r="AA80" s="48">
        <f>IFERROR(IF($A80="","",$W80*$Q80),"")</f>
        <v/>
      </c>
      <c r="AB80" s="48">
        <f>IFERROR(IF($A80="","",$X80*$R80),"")</f>
        <v/>
      </c>
      <c r="AC80" s="48">
        <f>IFERROR(IF($A80="","",$Y80*$S80),"")</f>
        <v/>
      </c>
      <c r="AD80" s="48">
        <f>IFERROR(IF($A80="","",$I80*$T80),"")</f>
        <v/>
      </c>
      <c r="AE80" s="48">
        <f>IFERROR(IF($A80="","",SUM($AA80:$AD80)),"")</f>
        <v/>
      </c>
      <c r="AF80" s="48">
        <f>IFERROR(IF($A80="","",$Z80-$AE80),"")</f>
        <v/>
      </c>
      <c r="AG80" s="29">
        <f>IFERROR(IF($A80="","",$AF80/$Z80),0)</f>
        <v/>
      </c>
      <c r="AH80" s="48">
        <f>IFERROR(IF($A80="","",SUM($N80:$O80)),"")</f>
        <v/>
      </c>
      <c r="AI80" s="48">
        <f>IFERROR(IF($A80="","",$AF80-$AH80),"")</f>
        <v/>
      </c>
      <c r="AJ80" s="48">
        <f>IFERROR(IF($A80="","",($G80*(1-$R80))+($H80*(1-$S80))-$Q80),"")</f>
        <v/>
      </c>
      <c r="AK80" s="48">
        <f>IFERROR(IF($A80="","",$I80*(1-$T80)),"")</f>
        <v/>
      </c>
      <c r="AL80" s="28">
        <f>IFERROR(IF($A80="","",MAX(0,($AH80-$AK80)/$AJ80)),0)</f>
        <v/>
      </c>
      <c r="AM80" s="27">
        <f>IFERROR(IF($A80="","",$AL80/$V80),0)</f>
        <v/>
      </c>
      <c r="AN80" s="48">
        <f>IFERROR(IF($A80="","",($AL80*($G80+$H80))+$I80),"")</f>
        <v/>
      </c>
      <c r="AO80" s="28">
        <f>IFERROR(IF($A80="","",MAX(0,($AH80+$P80-$AK80)/$AJ80)),0)</f>
        <v/>
      </c>
      <c r="AP80" s="27">
        <f>IFERROR(IF($A80="","",$AO80/$V80),0)</f>
        <v/>
      </c>
      <c r="AQ80" s="27">
        <f>IFERROR(IF($A80="","",$F80-$AM80),"")</f>
        <v/>
      </c>
      <c r="AR80" s="48">
        <f>IFERROR(IF($A80="","",$Z80-$AN80),"")</f>
        <v/>
      </c>
      <c r="AS80" s="27">
        <f>IFERROR(IF($A80="","",$AR80/$Z80),0)</f>
        <v/>
      </c>
      <c r="AT80" s="30">
        <f>IFERROR(IF($A80="","",IF($AI80&gt;0,"Above Break-Even",IF($AI80&lt;0,"Below Break-Even","At Break-Even"))),"")</f>
        <v/>
      </c>
      <c r="AU80" s="30">
        <f>IFERROR(IF($A80="","",IF(COUNTIF($A$2:$A$121,$A80)&gt;1,"Duplicate month",IF($E80&gt;$U80,"Out-of-order nights exceed capacity",IF($W80&gt;$V80,"Rooms sold exceed sellable nights",IF($AJ80&lt;=0,"No positive room contribution",IF($AM80&gt;1,"Break-even exceeds capacity",IF($AP80&gt;1,"Target profit exceeds capacity","OK"))))))),"")</f>
        <v/>
      </c>
    </row>
    <row r="81">
      <c r="A81" s="21" t="n"/>
      <c r="B81" s="22" t="n"/>
      <c r="C81" s="23" t="n"/>
      <c r="D81" s="23" t="n"/>
      <c r="E81" s="23" t="n"/>
      <c r="F81" s="24" t="n"/>
      <c r="G81" s="47" t="n"/>
      <c r="H81" s="47" t="n"/>
      <c r="I81" s="47" t="n"/>
      <c r="J81" s="47" t="n"/>
      <c r="K81" s="24" t="n"/>
      <c r="L81" s="24" t="n"/>
      <c r="M81" s="24" t="n"/>
      <c r="N81" s="47" t="n"/>
      <c r="O81" s="47" t="n"/>
      <c r="P81" s="47" t="n"/>
      <c r="Q81" s="48">
        <f>IFERROR(IF($A81="","",IF($J81="",Assumptions!$B$8,$J81)),"")</f>
        <v/>
      </c>
      <c r="R81" s="27">
        <f>IFERROR(IF($A81="","",IF($K81="",Assumptions!$B$9,$K81)),"")</f>
        <v/>
      </c>
      <c r="S81" s="27">
        <f>IFERROR(IF($A81="","",IF($L81="",Assumptions!$B$10,$L81)),"")</f>
        <v/>
      </c>
      <c r="T81" s="27">
        <f>IFERROR(IF($A81="","",IF($M81="",Assumptions!$B$11,$M81)),"")</f>
        <v/>
      </c>
      <c r="U81" s="28">
        <f>IFERROR(IF($A81="","",$C81*$D81),"")</f>
        <v/>
      </c>
      <c r="V81" s="28">
        <f>IFERROR(IF($A81="","",MAX(0,$U81-$E81)),"")</f>
        <v/>
      </c>
      <c r="W81" s="28">
        <f>IFERROR(IF($A81="","",ROUND($V81*$F81,0)),"")</f>
        <v/>
      </c>
      <c r="X81" s="48">
        <f>IFERROR(IF($A81="","",$W81*$G81),"")</f>
        <v/>
      </c>
      <c r="Y81" s="48">
        <f>IFERROR(IF($A81="","",$W81*$H81),"")</f>
        <v/>
      </c>
      <c r="Z81" s="48">
        <f>IFERROR(IF($A81="","",SUM($X81,$Y81,$I81)),"")</f>
        <v/>
      </c>
      <c r="AA81" s="48">
        <f>IFERROR(IF($A81="","",$W81*$Q81),"")</f>
        <v/>
      </c>
      <c r="AB81" s="48">
        <f>IFERROR(IF($A81="","",$X81*$R81),"")</f>
        <v/>
      </c>
      <c r="AC81" s="48">
        <f>IFERROR(IF($A81="","",$Y81*$S81),"")</f>
        <v/>
      </c>
      <c r="AD81" s="48">
        <f>IFERROR(IF($A81="","",$I81*$T81),"")</f>
        <v/>
      </c>
      <c r="AE81" s="48">
        <f>IFERROR(IF($A81="","",SUM($AA81:$AD81)),"")</f>
        <v/>
      </c>
      <c r="AF81" s="48">
        <f>IFERROR(IF($A81="","",$Z81-$AE81),"")</f>
        <v/>
      </c>
      <c r="AG81" s="29">
        <f>IFERROR(IF($A81="","",$AF81/$Z81),0)</f>
        <v/>
      </c>
      <c r="AH81" s="48">
        <f>IFERROR(IF($A81="","",SUM($N81:$O81)),"")</f>
        <v/>
      </c>
      <c r="AI81" s="48">
        <f>IFERROR(IF($A81="","",$AF81-$AH81),"")</f>
        <v/>
      </c>
      <c r="AJ81" s="48">
        <f>IFERROR(IF($A81="","",($G81*(1-$R81))+($H81*(1-$S81))-$Q81),"")</f>
        <v/>
      </c>
      <c r="AK81" s="48">
        <f>IFERROR(IF($A81="","",$I81*(1-$T81)),"")</f>
        <v/>
      </c>
      <c r="AL81" s="28">
        <f>IFERROR(IF($A81="","",MAX(0,($AH81-$AK81)/$AJ81)),0)</f>
        <v/>
      </c>
      <c r="AM81" s="27">
        <f>IFERROR(IF($A81="","",$AL81/$V81),0)</f>
        <v/>
      </c>
      <c r="AN81" s="48">
        <f>IFERROR(IF($A81="","",($AL81*($G81+$H81))+$I81),"")</f>
        <v/>
      </c>
      <c r="AO81" s="28">
        <f>IFERROR(IF($A81="","",MAX(0,($AH81+$P81-$AK81)/$AJ81)),0)</f>
        <v/>
      </c>
      <c r="AP81" s="27">
        <f>IFERROR(IF($A81="","",$AO81/$V81),0)</f>
        <v/>
      </c>
      <c r="AQ81" s="27">
        <f>IFERROR(IF($A81="","",$F81-$AM81),"")</f>
        <v/>
      </c>
      <c r="AR81" s="48">
        <f>IFERROR(IF($A81="","",$Z81-$AN81),"")</f>
        <v/>
      </c>
      <c r="AS81" s="27">
        <f>IFERROR(IF($A81="","",$AR81/$Z81),0)</f>
        <v/>
      </c>
      <c r="AT81" s="30">
        <f>IFERROR(IF($A81="","",IF($AI81&gt;0,"Above Break-Even",IF($AI81&lt;0,"Below Break-Even","At Break-Even"))),"")</f>
        <v/>
      </c>
      <c r="AU81" s="30">
        <f>IFERROR(IF($A81="","",IF(COUNTIF($A$2:$A$121,$A81)&gt;1,"Duplicate month",IF($E81&gt;$U81,"Out-of-order nights exceed capacity",IF($W81&gt;$V81,"Rooms sold exceed sellable nights",IF($AJ81&lt;=0,"No positive room contribution",IF($AM81&gt;1,"Break-even exceeds capacity",IF($AP81&gt;1,"Target profit exceeds capacity","OK"))))))),"")</f>
        <v/>
      </c>
    </row>
    <row r="82">
      <c r="A82" s="21" t="n"/>
      <c r="B82" s="22" t="n"/>
      <c r="C82" s="23" t="n"/>
      <c r="D82" s="23" t="n"/>
      <c r="E82" s="23" t="n"/>
      <c r="F82" s="24" t="n"/>
      <c r="G82" s="47" t="n"/>
      <c r="H82" s="47" t="n"/>
      <c r="I82" s="47" t="n"/>
      <c r="J82" s="47" t="n"/>
      <c r="K82" s="24" t="n"/>
      <c r="L82" s="24" t="n"/>
      <c r="M82" s="24" t="n"/>
      <c r="N82" s="47" t="n"/>
      <c r="O82" s="47" t="n"/>
      <c r="P82" s="47" t="n"/>
      <c r="Q82" s="48">
        <f>IFERROR(IF($A82="","",IF($J82="",Assumptions!$B$8,$J82)),"")</f>
        <v/>
      </c>
      <c r="R82" s="27">
        <f>IFERROR(IF($A82="","",IF($K82="",Assumptions!$B$9,$K82)),"")</f>
        <v/>
      </c>
      <c r="S82" s="27">
        <f>IFERROR(IF($A82="","",IF($L82="",Assumptions!$B$10,$L82)),"")</f>
        <v/>
      </c>
      <c r="T82" s="27">
        <f>IFERROR(IF($A82="","",IF($M82="",Assumptions!$B$11,$M82)),"")</f>
        <v/>
      </c>
      <c r="U82" s="28">
        <f>IFERROR(IF($A82="","",$C82*$D82),"")</f>
        <v/>
      </c>
      <c r="V82" s="28">
        <f>IFERROR(IF($A82="","",MAX(0,$U82-$E82)),"")</f>
        <v/>
      </c>
      <c r="W82" s="28">
        <f>IFERROR(IF($A82="","",ROUND($V82*$F82,0)),"")</f>
        <v/>
      </c>
      <c r="X82" s="48">
        <f>IFERROR(IF($A82="","",$W82*$G82),"")</f>
        <v/>
      </c>
      <c r="Y82" s="48">
        <f>IFERROR(IF($A82="","",$W82*$H82),"")</f>
        <v/>
      </c>
      <c r="Z82" s="48">
        <f>IFERROR(IF($A82="","",SUM($X82,$Y82,$I82)),"")</f>
        <v/>
      </c>
      <c r="AA82" s="48">
        <f>IFERROR(IF($A82="","",$W82*$Q82),"")</f>
        <v/>
      </c>
      <c r="AB82" s="48">
        <f>IFERROR(IF($A82="","",$X82*$R82),"")</f>
        <v/>
      </c>
      <c r="AC82" s="48">
        <f>IFERROR(IF($A82="","",$Y82*$S82),"")</f>
        <v/>
      </c>
      <c r="AD82" s="48">
        <f>IFERROR(IF($A82="","",$I82*$T82),"")</f>
        <v/>
      </c>
      <c r="AE82" s="48">
        <f>IFERROR(IF($A82="","",SUM($AA82:$AD82)),"")</f>
        <v/>
      </c>
      <c r="AF82" s="48">
        <f>IFERROR(IF($A82="","",$Z82-$AE82),"")</f>
        <v/>
      </c>
      <c r="AG82" s="29">
        <f>IFERROR(IF($A82="","",$AF82/$Z82),0)</f>
        <v/>
      </c>
      <c r="AH82" s="48">
        <f>IFERROR(IF($A82="","",SUM($N82:$O82)),"")</f>
        <v/>
      </c>
      <c r="AI82" s="48">
        <f>IFERROR(IF($A82="","",$AF82-$AH82),"")</f>
        <v/>
      </c>
      <c r="AJ82" s="48">
        <f>IFERROR(IF($A82="","",($G82*(1-$R82))+($H82*(1-$S82))-$Q82),"")</f>
        <v/>
      </c>
      <c r="AK82" s="48">
        <f>IFERROR(IF($A82="","",$I82*(1-$T82)),"")</f>
        <v/>
      </c>
      <c r="AL82" s="28">
        <f>IFERROR(IF($A82="","",MAX(0,($AH82-$AK82)/$AJ82)),0)</f>
        <v/>
      </c>
      <c r="AM82" s="27">
        <f>IFERROR(IF($A82="","",$AL82/$V82),0)</f>
        <v/>
      </c>
      <c r="AN82" s="48">
        <f>IFERROR(IF($A82="","",($AL82*($G82+$H82))+$I82),"")</f>
        <v/>
      </c>
      <c r="AO82" s="28">
        <f>IFERROR(IF($A82="","",MAX(0,($AH82+$P82-$AK82)/$AJ82)),0)</f>
        <v/>
      </c>
      <c r="AP82" s="27">
        <f>IFERROR(IF($A82="","",$AO82/$V82),0)</f>
        <v/>
      </c>
      <c r="AQ82" s="27">
        <f>IFERROR(IF($A82="","",$F82-$AM82),"")</f>
        <v/>
      </c>
      <c r="AR82" s="48">
        <f>IFERROR(IF($A82="","",$Z82-$AN82),"")</f>
        <v/>
      </c>
      <c r="AS82" s="27">
        <f>IFERROR(IF($A82="","",$AR82/$Z82),0)</f>
        <v/>
      </c>
      <c r="AT82" s="30">
        <f>IFERROR(IF($A82="","",IF($AI82&gt;0,"Above Break-Even",IF($AI82&lt;0,"Below Break-Even","At Break-Even"))),"")</f>
        <v/>
      </c>
      <c r="AU82" s="30">
        <f>IFERROR(IF($A82="","",IF(COUNTIF($A$2:$A$121,$A82)&gt;1,"Duplicate month",IF($E82&gt;$U82,"Out-of-order nights exceed capacity",IF($W82&gt;$V82,"Rooms sold exceed sellable nights",IF($AJ82&lt;=0,"No positive room contribution",IF($AM82&gt;1,"Break-even exceeds capacity",IF($AP82&gt;1,"Target profit exceeds capacity","OK"))))))),"")</f>
        <v/>
      </c>
    </row>
    <row r="83">
      <c r="A83" s="21" t="n"/>
      <c r="B83" s="22" t="n"/>
      <c r="C83" s="23" t="n"/>
      <c r="D83" s="23" t="n"/>
      <c r="E83" s="23" t="n"/>
      <c r="F83" s="24" t="n"/>
      <c r="G83" s="47" t="n"/>
      <c r="H83" s="47" t="n"/>
      <c r="I83" s="47" t="n"/>
      <c r="J83" s="47" t="n"/>
      <c r="K83" s="24" t="n"/>
      <c r="L83" s="24" t="n"/>
      <c r="M83" s="24" t="n"/>
      <c r="N83" s="47" t="n"/>
      <c r="O83" s="47" t="n"/>
      <c r="P83" s="47" t="n"/>
      <c r="Q83" s="48">
        <f>IFERROR(IF($A83="","",IF($J83="",Assumptions!$B$8,$J83)),"")</f>
        <v/>
      </c>
      <c r="R83" s="27">
        <f>IFERROR(IF($A83="","",IF($K83="",Assumptions!$B$9,$K83)),"")</f>
        <v/>
      </c>
      <c r="S83" s="27">
        <f>IFERROR(IF($A83="","",IF($L83="",Assumptions!$B$10,$L83)),"")</f>
        <v/>
      </c>
      <c r="T83" s="27">
        <f>IFERROR(IF($A83="","",IF($M83="",Assumptions!$B$11,$M83)),"")</f>
        <v/>
      </c>
      <c r="U83" s="28">
        <f>IFERROR(IF($A83="","",$C83*$D83),"")</f>
        <v/>
      </c>
      <c r="V83" s="28">
        <f>IFERROR(IF($A83="","",MAX(0,$U83-$E83)),"")</f>
        <v/>
      </c>
      <c r="W83" s="28">
        <f>IFERROR(IF($A83="","",ROUND($V83*$F83,0)),"")</f>
        <v/>
      </c>
      <c r="X83" s="48">
        <f>IFERROR(IF($A83="","",$W83*$G83),"")</f>
        <v/>
      </c>
      <c r="Y83" s="48">
        <f>IFERROR(IF($A83="","",$W83*$H83),"")</f>
        <v/>
      </c>
      <c r="Z83" s="48">
        <f>IFERROR(IF($A83="","",SUM($X83,$Y83,$I83)),"")</f>
        <v/>
      </c>
      <c r="AA83" s="48">
        <f>IFERROR(IF($A83="","",$W83*$Q83),"")</f>
        <v/>
      </c>
      <c r="AB83" s="48">
        <f>IFERROR(IF($A83="","",$X83*$R83),"")</f>
        <v/>
      </c>
      <c r="AC83" s="48">
        <f>IFERROR(IF($A83="","",$Y83*$S83),"")</f>
        <v/>
      </c>
      <c r="AD83" s="48">
        <f>IFERROR(IF($A83="","",$I83*$T83),"")</f>
        <v/>
      </c>
      <c r="AE83" s="48">
        <f>IFERROR(IF($A83="","",SUM($AA83:$AD83)),"")</f>
        <v/>
      </c>
      <c r="AF83" s="48">
        <f>IFERROR(IF($A83="","",$Z83-$AE83),"")</f>
        <v/>
      </c>
      <c r="AG83" s="29">
        <f>IFERROR(IF($A83="","",$AF83/$Z83),0)</f>
        <v/>
      </c>
      <c r="AH83" s="48">
        <f>IFERROR(IF($A83="","",SUM($N83:$O83)),"")</f>
        <v/>
      </c>
      <c r="AI83" s="48">
        <f>IFERROR(IF($A83="","",$AF83-$AH83),"")</f>
        <v/>
      </c>
      <c r="AJ83" s="48">
        <f>IFERROR(IF($A83="","",($G83*(1-$R83))+($H83*(1-$S83))-$Q83),"")</f>
        <v/>
      </c>
      <c r="AK83" s="48">
        <f>IFERROR(IF($A83="","",$I83*(1-$T83)),"")</f>
        <v/>
      </c>
      <c r="AL83" s="28">
        <f>IFERROR(IF($A83="","",MAX(0,($AH83-$AK83)/$AJ83)),0)</f>
        <v/>
      </c>
      <c r="AM83" s="27">
        <f>IFERROR(IF($A83="","",$AL83/$V83),0)</f>
        <v/>
      </c>
      <c r="AN83" s="48">
        <f>IFERROR(IF($A83="","",($AL83*($G83+$H83))+$I83),"")</f>
        <v/>
      </c>
      <c r="AO83" s="28">
        <f>IFERROR(IF($A83="","",MAX(0,($AH83+$P83-$AK83)/$AJ83)),0)</f>
        <v/>
      </c>
      <c r="AP83" s="27">
        <f>IFERROR(IF($A83="","",$AO83/$V83),0)</f>
        <v/>
      </c>
      <c r="AQ83" s="27">
        <f>IFERROR(IF($A83="","",$F83-$AM83),"")</f>
        <v/>
      </c>
      <c r="AR83" s="48">
        <f>IFERROR(IF($A83="","",$Z83-$AN83),"")</f>
        <v/>
      </c>
      <c r="AS83" s="27">
        <f>IFERROR(IF($A83="","",$AR83/$Z83),0)</f>
        <v/>
      </c>
      <c r="AT83" s="30">
        <f>IFERROR(IF($A83="","",IF($AI83&gt;0,"Above Break-Even",IF($AI83&lt;0,"Below Break-Even","At Break-Even"))),"")</f>
        <v/>
      </c>
      <c r="AU83" s="30">
        <f>IFERROR(IF($A83="","",IF(COUNTIF($A$2:$A$121,$A83)&gt;1,"Duplicate month",IF($E83&gt;$U83,"Out-of-order nights exceed capacity",IF($W83&gt;$V83,"Rooms sold exceed sellable nights",IF($AJ83&lt;=0,"No positive room contribution",IF($AM83&gt;1,"Break-even exceeds capacity",IF($AP83&gt;1,"Target profit exceeds capacity","OK"))))))),"")</f>
        <v/>
      </c>
    </row>
    <row r="84">
      <c r="A84" s="21" t="n"/>
      <c r="B84" s="22" t="n"/>
      <c r="C84" s="23" t="n"/>
      <c r="D84" s="23" t="n"/>
      <c r="E84" s="23" t="n"/>
      <c r="F84" s="24" t="n"/>
      <c r="G84" s="47" t="n"/>
      <c r="H84" s="47" t="n"/>
      <c r="I84" s="47" t="n"/>
      <c r="J84" s="47" t="n"/>
      <c r="K84" s="24" t="n"/>
      <c r="L84" s="24" t="n"/>
      <c r="M84" s="24" t="n"/>
      <c r="N84" s="47" t="n"/>
      <c r="O84" s="47" t="n"/>
      <c r="P84" s="47" t="n"/>
      <c r="Q84" s="48">
        <f>IFERROR(IF($A84="","",IF($J84="",Assumptions!$B$8,$J84)),"")</f>
        <v/>
      </c>
      <c r="R84" s="27">
        <f>IFERROR(IF($A84="","",IF($K84="",Assumptions!$B$9,$K84)),"")</f>
        <v/>
      </c>
      <c r="S84" s="27">
        <f>IFERROR(IF($A84="","",IF($L84="",Assumptions!$B$10,$L84)),"")</f>
        <v/>
      </c>
      <c r="T84" s="27">
        <f>IFERROR(IF($A84="","",IF($M84="",Assumptions!$B$11,$M84)),"")</f>
        <v/>
      </c>
      <c r="U84" s="28">
        <f>IFERROR(IF($A84="","",$C84*$D84),"")</f>
        <v/>
      </c>
      <c r="V84" s="28">
        <f>IFERROR(IF($A84="","",MAX(0,$U84-$E84)),"")</f>
        <v/>
      </c>
      <c r="W84" s="28">
        <f>IFERROR(IF($A84="","",ROUND($V84*$F84,0)),"")</f>
        <v/>
      </c>
      <c r="X84" s="48">
        <f>IFERROR(IF($A84="","",$W84*$G84),"")</f>
        <v/>
      </c>
      <c r="Y84" s="48">
        <f>IFERROR(IF($A84="","",$W84*$H84),"")</f>
        <v/>
      </c>
      <c r="Z84" s="48">
        <f>IFERROR(IF($A84="","",SUM($X84,$Y84,$I84)),"")</f>
        <v/>
      </c>
      <c r="AA84" s="48">
        <f>IFERROR(IF($A84="","",$W84*$Q84),"")</f>
        <v/>
      </c>
      <c r="AB84" s="48">
        <f>IFERROR(IF($A84="","",$X84*$R84),"")</f>
        <v/>
      </c>
      <c r="AC84" s="48">
        <f>IFERROR(IF($A84="","",$Y84*$S84),"")</f>
        <v/>
      </c>
      <c r="AD84" s="48">
        <f>IFERROR(IF($A84="","",$I84*$T84),"")</f>
        <v/>
      </c>
      <c r="AE84" s="48">
        <f>IFERROR(IF($A84="","",SUM($AA84:$AD84)),"")</f>
        <v/>
      </c>
      <c r="AF84" s="48">
        <f>IFERROR(IF($A84="","",$Z84-$AE84),"")</f>
        <v/>
      </c>
      <c r="AG84" s="29">
        <f>IFERROR(IF($A84="","",$AF84/$Z84),0)</f>
        <v/>
      </c>
      <c r="AH84" s="48">
        <f>IFERROR(IF($A84="","",SUM($N84:$O84)),"")</f>
        <v/>
      </c>
      <c r="AI84" s="48">
        <f>IFERROR(IF($A84="","",$AF84-$AH84),"")</f>
        <v/>
      </c>
      <c r="AJ84" s="48">
        <f>IFERROR(IF($A84="","",($G84*(1-$R84))+($H84*(1-$S84))-$Q84),"")</f>
        <v/>
      </c>
      <c r="AK84" s="48">
        <f>IFERROR(IF($A84="","",$I84*(1-$T84)),"")</f>
        <v/>
      </c>
      <c r="AL84" s="28">
        <f>IFERROR(IF($A84="","",MAX(0,($AH84-$AK84)/$AJ84)),0)</f>
        <v/>
      </c>
      <c r="AM84" s="27">
        <f>IFERROR(IF($A84="","",$AL84/$V84),0)</f>
        <v/>
      </c>
      <c r="AN84" s="48">
        <f>IFERROR(IF($A84="","",($AL84*($G84+$H84))+$I84),"")</f>
        <v/>
      </c>
      <c r="AO84" s="28">
        <f>IFERROR(IF($A84="","",MAX(0,($AH84+$P84-$AK84)/$AJ84)),0)</f>
        <v/>
      </c>
      <c r="AP84" s="27">
        <f>IFERROR(IF($A84="","",$AO84/$V84),0)</f>
        <v/>
      </c>
      <c r="AQ84" s="27">
        <f>IFERROR(IF($A84="","",$F84-$AM84),"")</f>
        <v/>
      </c>
      <c r="AR84" s="48">
        <f>IFERROR(IF($A84="","",$Z84-$AN84),"")</f>
        <v/>
      </c>
      <c r="AS84" s="27">
        <f>IFERROR(IF($A84="","",$AR84/$Z84),0)</f>
        <v/>
      </c>
      <c r="AT84" s="30">
        <f>IFERROR(IF($A84="","",IF($AI84&gt;0,"Above Break-Even",IF($AI84&lt;0,"Below Break-Even","At Break-Even"))),"")</f>
        <v/>
      </c>
      <c r="AU84" s="30">
        <f>IFERROR(IF($A84="","",IF(COUNTIF($A$2:$A$121,$A84)&gt;1,"Duplicate month",IF($E84&gt;$U84,"Out-of-order nights exceed capacity",IF($W84&gt;$V84,"Rooms sold exceed sellable nights",IF($AJ84&lt;=0,"No positive room contribution",IF($AM84&gt;1,"Break-even exceeds capacity",IF($AP84&gt;1,"Target profit exceeds capacity","OK"))))))),"")</f>
        <v/>
      </c>
    </row>
    <row r="85">
      <c r="A85" s="21" t="n"/>
      <c r="B85" s="22" t="n"/>
      <c r="C85" s="23" t="n"/>
      <c r="D85" s="23" t="n"/>
      <c r="E85" s="23" t="n"/>
      <c r="F85" s="24" t="n"/>
      <c r="G85" s="47" t="n"/>
      <c r="H85" s="47" t="n"/>
      <c r="I85" s="47" t="n"/>
      <c r="J85" s="47" t="n"/>
      <c r="K85" s="24" t="n"/>
      <c r="L85" s="24" t="n"/>
      <c r="M85" s="24" t="n"/>
      <c r="N85" s="47" t="n"/>
      <c r="O85" s="47" t="n"/>
      <c r="P85" s="47" t="n"/>
      <c r="Q85" s="48">
        <f>IFERROR(IF($A85="","",IF($J85="",Assumptions!$B$8,$J85)),"")</f>
        <v/>
      </c>
      <c r="R85" s="27">
        <f>IFERROR(IF($A85="","",IF($K85="",Assumptions!$B$9,$K85)),"")</f>
        <v/>
      </c>
      <c r="S85" s="27">
        <f>IFERROR(IF($A85="","",IF($L85="",Assumptions!$B$10,$L85)),"")</f>
        <v/>
      </c>
      <c r="T85" s="27">
        <f>IFERROR(IF($A85="","",IF($M85="",Assumptions!$B$11,$M85)),"")</f>
        <v/>
      </c>
      <c r="U85" s="28">
        <f>IFERROR(IF($A85="","",$C85*$D85),"")</f>
        <v/>
      </c>
      <c r="V85" s="28">
        <f>IFERROR(IF($A85="","",MAX(0,$U85-$E85)),"")</f>
        <v/>
      </c>
      <c r="W85" s="28">
        <f>IFERROR(IF($A85="","",ROUND($V85*$F85,0)),"")</f>
        <v/>
      </c>
      <c r="X85" s="48">
        <f>IFERROR(IF($A85="","",$W85*$G85),"")</f>
        <v/>
      </c>
      <c r="Y85" s="48">
        <f>IFERROR(IF($A85="","",$W85*$H85),"")</f>
        <v/>
      </c>
      <c r="Z85" s="48">
        <f>IFERROR(IF($A85="","",SUM($X85,$Y85,$I85)),"")</f>
        <v/>
      </c>
      <c r="AA85" s="48">
        <f>IFERROR(IF($A85="","",$W85*$Q85),"")</f>
        <v/>
      </c>
      <c r="AB85" s="48">
        <f>IFERROR(IF($A85="","",$X85*$R85),"")</f>
        <v/>
      </c>
      <c r="AC85" s="48">
        <f>IFERROR(IF($A85="","",$Y85*$S85),"")</f>
        <v/>
      </c>
      <c r="AD85" s="48">
        <f>IFERROR(IF($A85="","",$I85*$T85),"")</f>
        <v/>
      </c>
      <c r="AE85" s="48">
        <f>IFERROR(IF($A85="","",SUM($AA85:$AD85)),"")</f>
        <v/>
      </c>
      <c r="AF85" s="48">
        <f>IFERROR(IF($A85="","",$Z85-$AE85),"")</f>
        <v/>
      </c>
      <c r="AG85" s="29">
        <f>IFERROR(IF($A85="","",$AF85/$Z85),0)</f>
        <v/>
      </c>
      <c r="AH85" s="48">
        <f>IFERROR(IF($A85="","",SUM($N85:$O85)),"")</f>
        <v/>
      </c>
      <c r="AI85" s="48">
        <f>IFERROR(IF($A85="","",$AF85-$AH85),"")</f>
        <v/>
      </c>
      <c r="AJ85" s="48">
        <f>IFERROR(IF($A85="","",($G85*(1-$R85))+($H85*(1-$S85))-$Q85),"")</f>
        <v/>
      </c>
      <c r="AK85" s="48">
        <f>IFERROR(IF($A85="","",$I85*(1-$T85)),"")</f>
        <v/>
      </c>
      <c r="AL85" s="28">
        <f>IFERROR(IF($A85="","",MAX(0,($AH85-$AK85)/$AJ85)),0)</f>
        <v/>
      </c>
      <c r="AM85" s="27">
        <f>IFERROR(IF($A85="","",$AL85/$V85),0)</f>
        <v/>
      </c>
      <c r="AN85" s="48">
        <f>IFERROR(IF($A85="","",($AL85*($G85+$H85))+$I85),"")</f>
        <v/>
      </c>
      <c r="AO85" s="28">
        <f>IFERROR(IF($A85="","",MAX(0,($AH85+$P85-$AK85)/$AJ85)),0)</f>
        <v/>
      </c>
      <c r="AP85" s="27">
        <f>IFERROR(IF($A85="","",$AO85/$V85),0)</f>
        <v/>
      </c>
      <c r="AQ85" s="27">
        <f>IFERROR(IF($A85="","",$F85-$AM85),"")</f>
        <v/>
      </c>
      <c r="AR85" s="48">
        <f>IFERROR(IF($A85="","",$Z85-$AN85),"")</f>
        <v/>
      </c>
      <c r="AS85" s="27">
        <f>IFERROR(IF($A85="","",$AR85/$Z85),0)</f>
        <v/>
      </c>
      <c r="AT85" s="30">
        <f>IFERROR(IF($A85="","",IF($AI85&gt;0,"Above Break-Even",IF($AI85&lt;0,"Below Break-Even","At Break-Even"))),"")</f>
        <v/>
      </c>
      <c r="AU85" s="30">
        <f>IFERROR(IF($A85="","",IF(COUNTIF($A$2:$A$121,$A85)&gt;1,"Duplicate month",IF($E85&gt;$U85,"Out-of-order nights exceed capacity",IF($W85&gt;$V85,"Rooms sold exceed sellable nights",IF($AJ85&lt;=0,"No positive room contribution",IF($AM85&gt;1,"Break-even exceeds capacity",IF($AP85&gt;1,"Target profit exceeds capacity","OK"))))))),"")</f>
        <v/>
      </c>
    </row>
    <row r="86">
      <c r="A86" s="21" t="n"/>
      <c r="B86" s="22" t="n"/>
      <c r="C86" s="23" t="n"/>
      <c r="D86" s="23" t="n"/>
      <c r="E86" s="23" t="n"/>
      <c r="F86" s="24" t="n"/>
      <c r="G86" s="47" t="n"/>
      <c r="H86" s="47" t="n"/>
      <c r="I86" s="47" t="n"/>
      <c r="J86" s="47" t="n"/>
      <c r="K86" s="24" t="n"/>
      <c r="L86" s="24" t="n"/>
      <c r="M86" s="24" t="n"/>
      <c r="N86" s="47" t="n"/>
      <c r="O86" s="47" t="n"/>
      <c r="P86" s="47" t="n"/>
      <c r="Q86" s="48">
        <f>IFERROR(IF($A86="","",IF($J86="",Assumptions!$B$8,$J86)),"")</f>
        <v/>
      </c>
      <c r="R86" s="27">
        <f>IFERROR(IF($A86="","",IF($K86="",Assumptions!$B$9,$K86)),"")</f>
        <v/>
      </c>
      <c r="S86" s="27">
        <f>IFERROR(IF($A86="","",IF($L86="",Assumptions!$B$10,$L86)),"")</f>
        <v/>
      </c>
      <c r="T86" s="27">
        <f>IFERROR(IF($A86="","",IF($M86="",Assumptions!$B$11,$M86)),"")</f>
        <v/>
      </c>
      <c r="U86" s="28">
        <f>IFERROR(IF($A86="","",$C86*$D86),"")</f>
        <v/>
      </c>
      <c r="V86" s="28">
        <f>IFERROR(IF($A86="","",MAX(0,$U86-$E86)),"")</f>
        <v/>
      </c>
      <c r="W86" s="28">
        <f>IFERROR(IF($A86="","",ROUND($V86*$F86,0)),"")</f>
        <v/>
      </c>
      <c r="X86" s="48">
        <f>IFERROR(IF($A86="","",$W86*$G86),"")</f>
        <v/>
      </c>
      <c r="Y86" s="48">
        <f>IFERROR(IF($A86="","",$W86*$H86),"")</f>
        <v/>
      </c>
      <c r="Z86" s="48">
        <f>IFERROR(IF($A86="","",SUM($X86,$Y86,$I86)),"")</f>
        <v/>
      </c>
      <c r="AA86" s="48">
        <f>IFERROR(IF($A86="","",$W86*$Q86),"")</f>
        <v/>
      </c>
      <c r="AB86" s="48">
        <f>IFERROR(IF($A86="","",$X86*$R86),"")</f>
        <v/>
      </c>
      <c r="AC86" s="48">
        <f>IFERROR(IF($A86="","",$Y86*$S86),"")</f>
        <v/>
      </c>
      <c r="AD86" s="48">
        <f>IFERROR(IF($A86="","",$I86*$T86),"")</f>
        <v/>
      </c>
      <c r="AE86" s="48">
        <f>IFERROR(IF($A86="","",SUM($AA86:$AD86)),"")</f>
        <v/>
      </c>
      <c r="AF86" s="48">
        <f>IFERROR(IF($A86="","",$Z86-$AE86),"")</f>
        <v/>
      </c>
      <c r="AG86" s="29">
        <f>IFERROR(IF($A86="","",$AF86/$Z86),0)</f>
        <v/>
      </c>
      <c r="AH86" s="48">
        <f>IFERROR(IF($A86="","",SUM($N86:$O86)),"")</f>
        <v/>
      </c>
      <c r="AI86" s="48">
        <f>IFERROR(IF($A86="","",$AF86-$AH86),"")</f>
        <v/>
      </c>
      <c r="AJ86" s="48">
        <f>IFERROR(IF($A86="","",($G86*(1-$R86))+($H86*(1-$S86))-$Q86),"")</f>
        <v/>
      </c>
      <c r="AK86" s="48">
        <f>IFERROR(IF($A86="","",$I86*(1-$T86)),"")</f>
        <v/>
      </c>
      <c r="AL86" s="28">
        <f>IFERROR(IF($A86="","",MAX(0,($AH86-$AK86)/$AJ86)),0)</f>
        <v/>
      </c>
      <c r="AM86" s="27">
        <f>IFERROR(IF($A86="","",$AL86/$V86),0)</f>
        <v/>
      </c>
      <c r="AN86" s="48">
        <f>IFERROR(IF($A86="","",($AL86*($G86+$H86))+$I86),"")</f>
        <v/>
      </c>
      <c r="AO86" s="28">
        <f>IFERROR(IF($A86="","",MAX(0,($AH86+$P86-$AK86)/$AJ86)),0)</f>
        <v/>
      </c>
      <c r="AP86" s="27">
        <f>IFERROR(IF($A86="","",$AO86/$V86),0)</f>
        <v/>
      </c>
      <c r="AQ86" s="27">
        <f>IFERROR(IF($A86="","",$F86-$AM86),"")</f>
        <v/>
      </c>
      <c r="AR86" s="48">
        <f>IFERROR(IF($A86="","",$Z86-$AN86),"")</f>
        <v/>
      </c>
      <c r="AS86" s="27">
        <f>IFERROR(IF($A86="","",$AR86/$Z86),0)</f>
        <v/>
      </c>
      <c r="AT86" s="30">
        <f>IFERROR(IF($A86="","",IF($AI86&gt;0,"Above Break-Even",IF($AI86&lt;0,"Below Break-Even","At Break-Even"))),"")</f>
        <v/>
      </c>
      <c r="AU86" s="30">
        <f>IFERROR(IF($A86="","",IF(COUNTIF($A$2:$A$121,$A86)&gt;1,"Duplicate month",IF($E86&gt;$U86,"Out-of-order nights exceed capacity",IF($W86&gt;$V86,"Rooms sold exceed sellable nights",IF($AJ86&lt;=0,"No positive room contribution",IF($AM86&gt;1,"Break-even exceeds capacity",IF($AP86&gt;1,"Target profit exceeds capacity","OK"))))))),"")</f>
        <v/>
      </c>
    </row>
    <row r="87">
      <c r="A87" s="21" t="n"/>
      <c r="B87" s="22" t="n"/>
      <c r="C87" s="23" t="n"/>
      <c r="D87" s="23" t="n"/>
      <c r="E87" s="23" t="n"/>
      <c r="F87" s="24" t="n"/>
      <c r="G87" s="47" t="n"/>
      <c r="H87" s="47" t="n"/>
      <c r="I87" s="47" t="n"/>
      <c r="J87" s="47" t="n"/>
      <c r="K87" s="24" t="n"/>
      <c r="L87" s="24" t="n"/>
      <c r="M87" s="24" t="n"/>
      <c r="N87" s="47" t="n"/>
      <c r="O87" s="47" t="n"/>
      <c r="P87" s="47" t="n"/>
      <c r="Q87" s="48">
        <f>IFERROR(IF($A87="","",IF($J87="",Assumptions!$B$8,$J87)),"")</f>
        <v/>
      </c>
      <c r="R87" s="27">
        <f>IFERROR(IF($A87="","",IF($K87="",Assumptions!$B$9,$K87)),"")</f>
        <v/>
      </c>
      <c r="S87" s="27">
        <f>IFERROR(IF($A87="","",IF($L87="",Assumptions!$B$10,$L87)),"")</f>
        <v/>
      </c>
      <c r="T87" s="27">
        <f>IFERROR(IF($A87="","",IF($M87="",Assumptions!$B$11,$M87)),"")</f>
        <v/>
      </c>
      <c r="U87" s="28">
        <f>IFERROR(IF($A87="","",$C87*$D87),"")</f>
        <v/>
      </c>
      <c r="V87" s="28">
        <f>IFERROR(IF($A87="","",MAX(0,$U87-$E87)),"")</f>
        <v/>
      </c>
      <c r="W87" s="28">
        <f>IFERROR(IF($A87="","",ROUND($V87*$F87,0)),"")</f>
        <v/>
      </c>
      <c r="X87" s="48">
        <f>IFERROR(IF($A87="","",$W87*$G87),"")</f>
        <v/>
      </c>
      <c r="Y87" s="48">
        <f>IFERROR(IF($A87="","",$W87*$H87),"")</f>
        <v/>
      </c>
      <c r="Z87" s="48">
        <f>IFERROR(IF($A87="","",SUM($X87,$Y87,$I87)),"")</f>
        <v/>
      </c>
      <c r="AA87" s="48">
        <f>IFERROR(IF($A87="","",$W87*$Q87),"")</f>
        <v/>
      </c>
      <c r="AB87" s="48">
        <f>IFERROR(IF($A87="","",$X87*$R87),"")</f>
        <v/>
      </c>
      <c r="AC87" s="48">
        <f>IFERROR(IF($A87="","",$Y87*$S87),"")</f>
        <v/>
      </c>
      <c r="AD87" s="48">
        <f>IFERROR(IF($A87="","",$I87*$T87),"")</f>
        <v/>
      </c>
      <c r="AE87" s="48">
        <f>IFERROR(IF($A87="","",SUM($AA87:$AD87)),"")</f>
        <v/>
      </c>
      <c r="AF87" s="48">
        <f>IFERROR(IF($A87="","",$Z87-$AE87),"")</f>
        <v/>
      </c>
      <c r="AG87" s="29">
        <f>IFERROR(IF($A87="","",$AF87/$Z87),0)</f>
        <v/>
      </c>
      <c r="AH87" s="48">
        <f>IFERROR(IF($A87="","",SUM($N87:$O87)),"")</f>
        <v/>
      </c>
      <c r="AI87" s="48">
        <f>IFERROR(IF($A87="","",$AF87-$AH87),"")</f>
        <v/>
      </c>
      <c r="AJ87" s="48">
        <f>IFERROR(IF($A87="","",($G87*(1-$R87))+($H87*(1-$S87))-$Q87),"")</f>
        <v/>
      </c>
      <c r="AK87" s="48">
        <f>IFERROR(IF($A87="","",$I87*(1-$T87)),"")</f>
        <v/>
      </c>
      <c r="AL87" s="28">
        <f>IFERROR(IF($A87="","",MAX(0,($AH87-$AK87)/$AJ87)),0)</f>
        <v/>
      </c>
      <c r="AM87" s="27">
        <f>IFERROR(IF($A87="","",$AL87/$V87),0)</f>
        <v/>
      </c>
      <c r="AN87" s="48">
        <f>IFERROR(IF($A87="","",($AL87*($G87+$H87))+$I87),"")</f>
        <v/>
      </c>
      <c r="AO87" s="28">
        <f>IFERROR(IF($A87="","",MAX(0,($AH87+$P87-$AK87)/$AJ87)),0)</f>
        <v/>
      </c>
      <c r="AP87" s="27">
        <f>IFERROR(IF($A87="","",$AO87/$V87),0)</f>
        <v/>
      </c>
      <c r="AQ87" s="27">
        <f>IFERROR(IF($A87="","",$F87-$AM87),"")</f>
        <v/>
      </c>
      <c r="AR87" s="48">
        <f>IFERROR(IF($A87="","",$Z87-$AN87),"")</f>
        <v/>
      </c>
      <c r="AS87" s="27">
        <f>IFERROR(IF($A87="","",$AR87/$Z87),0)</f>
        <v/>
      </c>
      <c r="AT87" s="30">
        <f>IFERROR(IF($A87="","",IF($AI87&gt;0,"Above Break-Even",IF($AI87&lt;0,"Below Break-Even","At Break-Even"))),"")</f>
        <v/>
      </c>
      <c r="AU87" s="30">
        <f>IFERROR(IF($A87="","",IF(COUNTIF($A$2:$A$121,$A87)&gt;1,"Duplicate month",IF($E87&gt;$U87,"Out-of-order nights exceed capacity",IF($W87&gt;$V87,"Rooms sold exceed sellable nights",IF($AJ87&lt;=0,"No positive room contribution",IF($AM87&gt;1,"Break-even exceeds capacity",IF($AP87&gt;1,"Target profit exceeds capacity","OK"))))))),"")</f>
        <v/>
      </c>
    </row>
    <row r="88">
      <c r="A88" s="21" t="n"/>
      <c r="B88" s="22" t="n"/>
      <c r="C88" s="23" t="n"/>
      <c r="D88" s="23" t="n"/>
      <c r="E88" s="23" t="n"/>
      <c r="F88" s="24" t="n"/>
      <c r="G88" s="47" t="n"/>
      <c r="H88" s="47" t="n"/>
      <c r="I88" s="47" t="n"/>
      <c r="J88" s="47" t="n"/>
      <c r="K88" s="24" t="n"/>
      <c r="L88" s="24" t="n"/>
      <c r="M88" s="24" t="n"/>
      <c r="N88" s="47" t="n"/>
      <c r="O88" s="47" t="n"/>
      <c r="P88" s="47" t="n"/>
      <c r="Q88" s="48">
        <f>IFERROR(IF($A88="","",IF($J88="",Assumptions!$B$8,$J88)),"")</f>
        <v/>
      </c>
      <c r="R88" s="27">
        <f>IFERROR(IF($A88="","",IF($K88="",Assumptions!$B$9,$K88)),"")</f>
        <v/>
      </c>
      <c r="S88" s="27">
        <f>IFERROR(IF($A88="","",IF($L88="",Assumptions!$B$10,$L88)),"")</f>
        <v/>
      </c>
      <c r="T88" s="27">
        <f>IFERROR(IF($A88="","",IF($M88="",Assumptions!$B$11,$M88)),"")</f>
        <v/>
      </c>
      <c r="U88" s="28">
        <f>IFERROR(IF($A88="","",$C88*$D88),"")</f>
        <v/>
      </c>
      <c r="V88" s="28">
        <f>IFERROR(IF($A88="","",MAX(0,$U88-$E88)),"")</f>
        <v/>
      </c>
      <c r="W88" s="28">
        <f>IFERROR(IF($A88="","",ROUND($V88*$F88,0)),"")</f>
        <v/>
      </c>
      <c r="X88" s="48">
        <f>IFERROR(IF($A88="","",$W88*$G88),"")</f>
        <v/>
      </c>
      <c r="Y88" s="48">
        <f>IFERROR(IF($A88="","",$W88*$H88),"")</f>
        <v/>
      </c>
      <c r="Z88" s="48">
        <f>IFERROR(IF($A88="","",SUM($X88,$Y88,$I88)),"")</f>
        <v/>
      </c>
      <c r="AA88" s="48">
        <f>IFERROR(IF($A88="","",$W88*$Q88),"")</f>
        <v/>
      </c>
      <c r="AB88" s="48">
        <f>IFERROR(IF($A88="","",$X88*$R88),"")</f>
        <v/>
      </c>
      <c r="AC88" s="48">
        <f>IFERROR(IF($A88="","",$Y88*$S88),"")</f>
        <v/>
      </c>
      <c r="AD88" s="48">
        <f>IFERROR(IF($A88="","",$I88*$T88),"")</f>
        <v/>
      </c>
      <c r="AE88" s="48">
        <f>IFERROR(IF($A88="","",SUM($AA88:$AD88)),"")</f>
        <v/>
      </c>
      <c r="AF88" s="48">
        <f>IFERROR(IF($A88="","",$Z88-$AE88),"")</f>
        <v/>
      </c>
      <c r="AG88" s="29">
        <f>IFERROR(IF($A88="","",$AF88/$Z88),0)</f>
        <v/>
      </c>
      <c r="AH88" s="48">
        <f>IFERROR(IF($A88="","",SUM($N88:$O88)),"")</f>
        <v/>
      </c>
      <c r="AI88" s="48">
        <f>IFERROR(IF($A88="","",$AF88-$AH88),"")</f>
        <v/>
      </c>
      <c r="AJ88" s="48">
        <f>IFERROR(IF($A88="","",($G88*(1-$R88))+($H88*(1-$S88))-$Q88),"")</f>
        <v/>
      </c>
      <c r="AK88" s="48">
        <f>IFERROR(IF($A88="","",$I88*(1-$T88)),"")</f>
        <v/>
      </c>
      <c r="AL88" s="28">
        <f>IFERROR(IF($A88="","",MAX(0,($AH88-$AK88)/$AJ88)),0)</f>
        <v/>
      </c>
      <c r="AM88" s="27">
        <f>IFERROR(IF($A88="","",$AL88/$V88),0)</f>
        <v/>
      </c>
      <c r="AN88" s="48">
        <f>IFERROR(IF($A88="","",($AL88*($G88+$H88))+$I88),"")</f>
        <v/>
      </c>
      <c r="AO88" s="28">
        <f>IFERROR(IF($A88="","",MAX(0,($AH88+$P88-$AK88)/$AJ88)),0)</f>
        <v/>
      </c>
      <c r="AP88" s="27">
        <f>IFERROR(IF($A88="","",$AO88/$V88),0)</f>
        <v/>
      </c>
      <c r="AQ88" s="27">
        <f>IFERROR(IF($A88="","",$F88-$AM88),"")</f>
        <v/>
      </c>
      <c r="AR88" s="48">
        <f>IFERROR(IF($A88="","",$Z88-$AN88),"")</f>
        <v/>
      </c>
      <c r="AS88" s="27">
        <f>IFERROR(IF($A88="","",$AR88/$Z88),0)</f>
        <v/>
      </c>
      <c r="AT88" s="30">
        <f>IFERROR(IF($A88="","",IF($AI88&gt;0,"Above Break-Even",IF($AI88&lt;0,"Below Break-Even","At Break-Even"))),"")</f>
        <v/>
      </c>
      <c r="AU88" s="30">
        <f>IFERROR(IF($A88="","",IF(COUNTIF($A$2:$A$121,$A88)&gt;1,"Duplicate month",IF($E88&gt;$U88,"Out-of-order nights exceed capacity",IF($W88&gt;$V88,"Rooms sold exceed sellable nights",IF($AJ88&lt;=0,"No positive room contribution",IF($AM88&gt;1,"Break-even exceeds capacity",IF($AP88&gt;1,"Target profit exceeds capacity","OK"))))))),"")</f>
        <v/>
      </c>
    </row>
    <row r="89">
      <c r="A89" s="21" t="n"/>
      <c r="B89" s="22" t="n"/>
      <c r="C89" s="23" t="n"/>
      <c r="D89" s="23" t="n"/>
      <c r="E89" s="23" t="n"/>
      <c r="F89" s="24" t="n"/>
      <c r="G89" s="47" t="n"/>
      <c r="H89" s="47" t="n"/>
      <c r="I89" s="47" t="n"/>
      <c r="J89" s="47" t="n"/>
      <c r="K89" s="24" t="n"/>
      <c r="L89" s="24" t="n"/>
      <c r="M89" s="24" t="n"/>
      <c r="N89" s="47" t="n"/>
      <c r="O89" s="47" t="n"/>
      <c r="P89" s="47" t="n"/>
      <c r="Q89" s="48">
        <f>IFERROR(IF($A89="","",IF($J89="",Assumptions!$B$8,$J89)),"")</f>
        <v/>
      </c>
      <c r="R89" s="27">
        <f>IFERROR(IF($A89="","",IF($K89="",Assumptions!$B$9,$K89)),"")</f>
        <v/>
      </c>
      <c r="S89" s="27">
        <f>IFERROR(IF($A89="","",IF($L89="",Assumptions!$B$10,$L89)),"")</f>
        <v/>
      </c>
      <c r="T89" s="27">
        <f>IFERROR(IF($A89="","",IF($M89="",Assumptions!$B$11,$M89)),"")</f>
        <v/>
      </c>
      <c r="U89" s="28">
        <f>IFERROR(IF($A89="","",$C89*$D89),"")</f>
        <v/>
      </c>
      <c r="V89" s="28">
        <f>IFERROR(IF($A89="","",MAX(0,$U89-$E89)),"")</f>
        <v/>
      </c>
      <c r="W89" s="28">
        <f>IFERROR(IF($A89="","",ROUND($V89*$F89,0)),"")</f>
        <v/>
      </c>
      <c r="X89" s="48">
        <f>IFERROR(IF($A89="","",$W89*$G89),"")</f>
        <v/>
      </c>
      <c r="Y89" s="48">
        <f>IFERROR(IF($A89="","",$W89*$H89),"")</f>
        <v/>
      </c>
      <c r="Z89" s="48">
        <f>IFERROR(IF($A89="","",SUM($X89,$Y89,$I89)),"")</f>
        <v/>
      </c>
      <c r="AA89" s="48">
        <f>IFERROR(IF($A89="","",$W89*$Q89),"")</f>
        <v/>
      </c>
      <c r="AB89" s="48">
        <f>IFERROR(IF($A89="","",$X89*$R89),"")</f>
        <v/>
      </c>
      <c r="AC89" s="48">
        <f>IFERROR(IF($A89="","",$Y89*$S89),"")</f>
        <v/>
      </c>
      <c r="AD89" s="48">
        <f>IFERROR(IF($A89="","",$I89*$T89),"")</f>
        <v/>
      </c>
      <c r="AE89" s="48">
        <f>IFERROR(IF($A89="","",SUM($AA89:$AD89)),"")</f>
        <v/>
      </c>
      <c r="AF89" s="48">
        <f>IFERROR(IF($A89="","",$Z89-$AE89),"")</f>
        <v/>
      </c>
      <c r="AG89" s="29">
        <f>IFERROR(IF($A89="","",$AF89/$Z89),0)</f>
        <v/>
      </c>
      <c r="AH89" s="48">
        <f>IFERROR(IF($A89="","",SUM($N89:$O89)),"")</f>
        <v/>
      </c>
      <c r="AI89" s="48">
        <f>IFERROR(IF($A89="","",$AF89-$AH89),"")</f>
        <v/>
      </c>
      <c r="AJ89" s="48">
        <f>IFERROR(IF($A89="","",($G89*(1-$R89))+($H89*(1-$S89))-$Q89),"")</f>
        <v/>
      </c>
      <c r="AK89" s="48">
        <f>IFERROR(IF($A89="","",$I89*(1-$T89)),"")</f>
        <v/>
      </c>
      <c r="AL89" s="28">
        <f>IFERROR(IF($A89="","",MAX(0,($AH89-$AK89)/$AJ89)),0)</f>
        <v/>
      </c>
      <c r="AM89" s="27">
        <f>IFERROR(IF($A89="","",$AL89/$V89),0)</f>
        <v/>
      </c>
      <c r="AN89" s="48">
        <f>IFERROR(IF($A89="","",($AL89*($G89+$H89))+$I89),"")</f>
        <v/>
      </c>
      <c r="AO89" s="28">
        <f>IFERROR(IF($A89="","",MAX(0,($AH89+$P89-$AK89)/$AJ89)),0)</f>
        <v/>
      </c>
      <c r="AP89" s="27">
        <f>IFERROR(IF($A89="","",$AO89/$V89),0)</f>
        <v/>
      </c>
      <c r="AQ89" s="27">
        <f>IFERROR(IF($A89="","",$F89-$AM89),"")</f>
        <v/>
      </c>
      <c r="AR89" s="48">
        <f>IFERROR(IF($A89="","",$Z89-$AN89),"")</f>
        <v/>
      </c>
      <c r="AS89" s="27">
        <f>IFERROR(IF($A89="","",$AR89/$Z89),0)</f>
        <v/>
      </c>
      <c r="AT89" s="30">
        <f>IFERROR(IF($A89="","",IF($AI89&gt;0,"Above Break-Even",IF($AI89&lt;0,"Below Break-Even","At Break-Even"))),"")</f>
        <v/>
      </c>
      <c r="AU89" s="30">
        <f>IFERROR(IF($A89="","",IF(COUNTIF($A$2:$A$121,$A89)&gt;1,"Duplicate month",IF($E89&gt;$U89,"Out-of-order nights exceed capacity",IF($W89&gt;$V89,"Rooms sold exceed sellable nights",IF($AJ89&lt;=0,"No positive room contribution",IF($AM89&gt;1,"Break-even exceeds capacity",IF($AP89&gt;1,"Target profit exceeds capacity","OK"))))))),"")</f>
        <v/>
      </c>
    </row>
    <row r="90">
      <c r="A90" s="21" t="n"/>
      <c r="B90" s="22" t="n"/>
      <c r="C90" s="23" t="n"/>
      <c r="D90" s="23" t="n"/>
      <c r="E90" s="23" t="n"/>
      <c r="F90" s="24" t="n"/>
      <c r="G90" s="47" t="n"/>
      <c r="H90" s="47" t="n"/>
      <c r="I90" s="47" t="n"/>
      <c r="J90" s="47" t="n"/>
      <c r="K90" s="24" t="n"/>
      <c r="L90" s="24" t="n"/>
      <c r="M90" s="24" t="n"/>
      <c r="N90" s="47" t="n"/>
      <c r="O90" s="47" t="n"/>
      <c r="P90" s="47" t="n"/>
      <c r="Q90" s="48">
        <f>IFERROR(IF($A90="","",IF($J90="",Assumptions!$B$8,$J90)),"")</f>
        <v/>
      </c>
      <c r="R90" s="27">
        <f>IFERROR(IF($A90="","",IF($K90="",Assumptions!$B$9,$K90)),"")</f>
        <v/>
      </c>
      <c r="S90" s="27">
        <f>IFERROR(IF($A90="","",IF($L90="",Assumptions!$B$10,$L90)),"")</f>
        <v/>
      </c>
      <c r="T90" s="27">
        <f>IFERROR(IF($A90="","",IF($M90="",Assumptions!$B$11,$M90)),"")</f>
        <v/>
      </c>
      <c r="U90" s="28">
        <f>IFERROR(IF($A90="","",$C90*$D90),"")</f>
        <v/>
      </c>
      <c r="V90" s="28">
        <f>IFERROR(IF($A90="","",MAX(0,$U90-$E90)),"")</f>
        <v/>
      </c>
      <c r="W90" s="28">
        <f>IFERROR(IF($A90="","",ROUND($V90*$F90,0)),"")</f>
        <v/>
      </c>
      <c r="X90" s="48">
        <f>IFERROR(IF($A90="","",$W90*$G90),"")</f>
        <v/>
      </c>
      <c r="Y90" s="48">
        <f>IFERROR(IF($A90="","",$W90*$H90),"")</f>
        <v/>
      </c>
      <c r="Z90" s="48">
        <f>IFERROR(IF($A90="","",SUM($X90,$Y90,$I90)),"")</f>
        <v/>
      </c>
      <c r="AA90" s="48">
        <f>IFERROR(IF($A90="","",$W90*$Q90),"")</f>
        <v/>
      </c>
      <c r="AB90" s="48">
        <f>IFERROR(IF($A90="","",$X90*$R90),"")</f>
        <v/>
      </c>
      <c r="AC90" s="48">
        <f>IFERROR(IF($A90="","",$Y90*$S90),"")</f>
        <v/>
      </c>
      <c r="AD90" s="48">
        <f>IFERROR(IF($A90="","",$I90*$T90),"")</f>
        <v/>
      </c>
      <c r="AE90" s="48">
        <f>IFERROR(IF($A90="","",SUM($AA90:$AD90)),"")</f>
        <v/>
      </c>
      <c r="AF90" s="48">
        <f>IFERROR(IF($A90="","",$Z90-$AE90),"")</f>
        <v/>
      </c>
      <c r="AG90" s="29">
        <f>IFERROR(IF($A90="","",$AF90/$Z90),0)</f>
        <v/>
      </c>
      <c r="AH90" s="48">
        <f>IFERROR(IF($A90="","",SUM($N90:$O90)),"")</f>
        <v/>
      </c>
      <c r="AI90" s="48">
        <f>IFERROR(IF($A90="","",$AF90-$AH90),"")</f>
        <v/>
      </c>
      <c r="AJ90" s="48">
        <f>IFERROR(IF($A90="","",($G90*(1-$R90))+($H90*(1-$S90))-$Q90),"")</f>
        <v/>
      </c>
      <c r="AK90" s="48">
        <f>IFERROR(IF($A90="","",$I90*(1-$T90)),"")</f>
        <v/>
      </c>
      <c r="AL90" s="28">
        <f>IFERROR(IF($A90="","",MAX(0,($AH90-$AK90)/$AJ90)),0)</f>
        <v/>
      </c>
      <c r="AM90" s="27">
        <f>IFERROR(IF($A90="","",$AL90/$V90),0)</f>
        <v/>
      </c>
      <c r="AN90" s="48">
        <f>IFERROR(IF($A90="","",($AL90*($G90+$H90))+$I90),"")</f>
        <v/>
      </c>
      <c r="AO90" s="28">
        <f>IFERROR(IF($A90="","",MAX(0,($AH90+$P90-$AK90)/$AJ90)),0)</f>
        <v/>
      </c>
      <c r="AP90" s="27">
        <f>IFERROR(IF($A90="","",$AO90/$V90),0)</f>
        <v/>
      </c>
      <c r="AQ90" s="27">
        <f>IFERROR(IF($A90="","",$F90-$AM90),"")</f>
        <v/>
      </c>
      <c r="AR90" s="48">
        <f>IFERROR(IF($A90="","",$Z90-$AN90),"")</f>
        <v/>
      </c>
      <c r="AS90" s="27">
        <f>IFERROR(IF($A90="","",$AR90/$Z90),0)</f>
        <v/>
      </c>
      <c r="AT90" s="30">
        <f>IFERROR(IF($A90="","",IF($AI90&gt;0,"Above Break-Even",IF($AI90&lt;0,"Below Break-Even","At Break-Even"))),"")</f>
        <v/>
      </c>
      <c r="AU90" s="30">
        <f>IFERROR(IF($A90="","",IF(COUNTIF($A$2:$A$121,$A90)&gt;1,"Duplicate month",IF($E90&gt;$U90,"Out-of-order nights exceed capacity",IF($W90&gt;$V90,"Rooms sold exceed sellable nights",IF($AJ90&lt;=0,"No positive room contribution",IF($AM90&gt;1,"Break-even exceeds capacity",IF($AP90&gt;1,"Target profit exceeds capacity","OK"))))))),"")</f>
        <v/>
      </c>
    </row>
    <row r="91">
      <c r="A91" s="21" t="n"/>
      <c r="B91" s="22" t="n"/>
      <c r="C91" s="23" t="n"/>
      <c r="D91" s="23" t="n"/>
      <c r="E91" s="23" t="n"/>
      <c r="F91" s="24" t="n"/>
      <c r="G91" s="47" t="n"/>
      <c r="H91" s="47" t="n"/>
      <c r="I91" s="47" t="n"/>
      <c r="J91" s="47" t="n"/>
      <c r="K91" s="24" t="n"/>
      <c r="L91" s="24" t="n"/>
      <c r="M91" s="24" t="n"/>
      <c r="N91" s="47" t="n"/>
      <c r="O91" s="47" t="n"/>
      <c r="P91" s="47" t="n"/>
      <c r="Q91" s="48">
        <f>IFERROR(IF($A91="","",IF($J91="",Assumptions!$B$8,$J91)),"")</f>
        <v/>
      </c>
      <c r="R91" s="27">
        <f>IFERROR(IF($A91="","",IF($K91="",Assumptions!$B$9,$K91)),"")</f>
        <v/>
      </c>
      <c r="S91" s="27">
        <f>IFERROR(IF($A91="","",IF($L91="",Assumptions!$B$10,$L91)),"")</f>
        <v/>
      </c>
      <c r="T91" s="27">
        <f>IFERROR(IF($A91="","",IF($M91="",Assumptions!$B$11,$M91)),"")</f>
        <v/>
      </c>
      <c r="U91" s="28">
        <f>IFERROR(IF($A91="","",$C91*$D91),"")</f>
        <v/>
      </c>
      <c r="V91" s="28">
        <f>IFERROR(IF($A91="","",MAX(0,$U91-$E91)),"")</f>
        <v/>
      </c>
      <c r="W91" s="28">
        <f>IFERROR(IF($A91="","",ROUND($V91*$F91,0)),"")</f>
        <v/>
      </c>
      <c r="X91" s="48">
        <f>IFERROR(IF($A91="","",$W91*$G91),"")</f>
        <v/>
      </c>
      <c r="Y91" s="48">
        <f>IFERROR(IF($A91="","",$W91*$H91),"")</f>
        <v/>
      </c>
      <c r="Z91" s="48">
        <f>IFERROR(IF($A91="","",SUM($X91,$Y91,$I91)),"")</f>
        <v/>
      </c>
      <c r="AA91" s="48">
        <f>IFERROR(IF($A91="","",$W91*$Q91),"")</f>
        <v/>
      </c>
      <c r="AB91" s="48">
        <f>IFERROR(IF($A91="","",$X91*$R91),"")</f>
        <v/>
      </c>
      <c r="AC91" s="48">
        <f>IFERROR(IF($A91="","",$Y91*$S91),"")</f>
        <v/>
      </c>
      <c r="AD91" s="48">
        <f>IFERROR(IF($A91="","",$I91*$T91),"")</f>
        <v/>
      </c>
      <c r="AE91" s="48">
        <f>IFERROR(IF($A91="","",SUM($AA91:$AD91)),"")</f>
        <v/>
      </c>
      <c r="AF91" s="48">
        <f>IFERROR(IF($A91="","",$Z91-$AE91),"")</f>
        <v/>
      </c>
      <c r="AG91" s="29">
        <f>IFERROR(IF($A91="","",$AF91/$Z91),0)</f>
        <v/>
      </c>
      <c r="AH91" s="48">
        <f>IFERROR(IF($A91="","",SUM($N91:$O91)),"")</f>
        <v/>
      </c>
      <c r="AI91" s="48">
        <f>IFERROR(IF($A91="","",$AF91-$AH91),"")</f>
        <v/>
      </c>
      <c r="AJ91" s="48">
        <f>IFERROR(IF($A91="","",($G91*(1-$R91))+($H91*(1-$S91))-$Q91),"")</f>
        <v/>
      </c>
      <c r="AK91" s="48">
        <f>IFERROR(IF($A91="","",$I91*(1-$T91)),"")</f>
        <v/>
      </c>
      <c r="AL91" s="28">
        <f>IFERROR(IF($A91="","",MAX(0,($AH91-$AK91)/$AJ91)),0)</f>
        <v/>
      </c>
      <c r="AM91" s="27">
        <f>IFERROR(IF($A91="","",$AL91/$V91),0)</f>
        <v/>
      </c>
      <c r="AN91" s="48">
        <f>IFERROR(IF($A91="","",($AL91*($G91+$H91))+$I91),"")</f>
        <v/>
      </c>
      <c r="AO91" s="28">
        <f>IFERROR(IF($A91="","",MAX(0,($AH91+$P91-$AK91)/$AJ91)),0)</f>
        <v/>
      </c>
      <c r="AP91" s="27">
        <f>IFERROR(IF($A91="","",$AO91/$V91),0)</f>
        <v/>
      </c>
      <c r="AQ91" s="27">
        <f>IFERROR(IF($A91="","",$F91-$AM91),"")</f>
        <v/>
      </c>
      <c r="AR91" s="48">
        <f>IFERROR(IF($A91="","",$Z91-$AN91),"")</f>
        <v/>
      </c>
      <c r="AS91" s="27">
        <f>IFERROR(IF($A91="","",$AR91/$Z91),0)</f>
        <v/>
      </c>
      <c r="AT91" s="30">
        <f>IFERROR(IF($A91="","",IF($AI91&gt;0,"Above Break-Even",IF($AI91&lt;0,"Below Break-Even","At Break-Even"))),"")</f>
        <v/>
      </c>
      <c r="AU91" s="30">
        <f>IFERROR(IF($A91="","",IF(COUNTIF($A$2:$A$121,$A91)&gt;1,"Duplicate month",IF($E91&gt;$U91,"Out-of-order nights exceed capacity",IF($W91&gt;$V91,"Rooms sold exceed sellable nights",IF($AJ91&lt;=0,"No positive room contribution",IF($AM91&gt;1,"Break-even exceeds capacity",IF($AP91&gt;1,"Target profit exceeds capacity","OK"))))))),"")</f>
        <v/>
      </c>
    </row>
    <row r="92">
      <c r="A92" s="21" t="n"/>
      <c r="B92" s="22" t="n"/>
      <c r="C92" s="23" t="n"/>
      <c r="D92" s="23" t="n"/>
      <c r="E92" s="23" t="n"/>
      <c r="F92" s="24" t="n"/>
      <c r="G92" s="47" t="n"/>
      <c r="H92" s="47" t="n"/>
      <c r="I92" s="47" t="n"/>
      <c r="J92" s="47" t="n"/>
      <c r="K92" s="24" t="n"/>
      <c r="L92" s="24" t="n"/>
      <c r="M92" s="24" t="n"/>
      <c r="N92" s="47" t="n"/>
      <c r="O92" s="47" t="n"/>
      <c r="P92" s="47" t="n"/>
      <c r="Q92" s="48">
        <f>IFERROR(IF($A92="","",IF($J92="",Assumptions!$B$8,$J92)),"")</f>
        <v/>
      </c>
      <c r="R92" s="27">
        <f>IFERROR(IF($A92="","",IF($K92="",Assumptions!$B$9,$K92)),"")</f>
        <v/>
      </c>
      <c r="S92" s="27">
        <f>IFERROR(IF($A92="","",IF($L92="",Assumptions!$B$10,$L92)),"")</f>
        <v/>
      </c>
      <c r="T92" s="27">
        <f>IFERROR(IF($A92="","",IF($M92="",Assumptions!$B$11,$M92)),"")</f>
        <v/>
      </c>
      <c r="U92" s="28">
        <f>IFERROR(IF($A92="","",$C92*$D92),"")</f>
        <v/>
      </c>
      <c r="V92" s="28">
        <f>IFERROR(IF($A92="","",MAX(0,$U92-$E92)),"")</f>
        <v/>
      </c>
      <c r="W92" s="28">
        <f>IFERROR(IF($A92="","",ROUND($V92*$F92,0)),"")</f>
        <v/>
      </c>
      <c r="X92" s="48">
        <f>IFERROR(IF($A92="","",$W92*$G92),"")</f>
        <v/>
      </c>
      <c r="Y92" s="48">
        <f>IFERROR(IF($A92="","",$W92*$H92),"")</f>
        <v/>
      </c>
      <c r="Z92" s="48">
        <f>IFERROR(IF($A92="","",SUM($X92,$Y92,$I92)),"")</f>
        <v/>
      </c>
      <c r="AA92" s="48">
        <f>IFERROR(IF($A92="","",$W92*$Q92),"")</f>
        <v/>
      </c>
      <c r="AB92" s="48">
        <f>IFERROR(IF($A92="","",$X92*$R92),"")</f>
        <v/>
      </c>
      <c r="AC92" s="48">
        <f>IFERROR(IF($A92="","",$Y92*$S92),"")</f>
        <v/>
      </c>
      <c r="AD92" s="48">
        <f>IFERROR(IF($A92="","",$I92*$T92),"")</f>
        <v/>
      </c>
      <c r="AE92" s="48">
        <f>IFERROR(IF($A92="","",SUM($AA92:$AD92)),"")</f>
        <v/>
      </c>
      <c r="AF92" s="48">
        <f>IFERROR(IF($A92="","",$Z92-$AE92),"")</f>
        <v/>
      </c>
      <c r="AG92" s="29">
        <f>IFERROR(IF($A92="","",$AF92/$Z92),0)</f>
        <v/>
      </c>
      <c r="AH92" s="48">
        <f>IFERROR(IF($A92="","",SUM($N92:$O92)),"")</f>
        <v/>
      </c>
      <c r="AI92" s="48">
        <f>IFERROR(IF($A92="","",$AF92-$AH92),"")</f>
        <v/>
      </c>
      <c r="AJ92" s="48">
        <f>IFERROR(IF($A92="","",($G92*(1-$R92))+($H92*(1-$S92))-$Q92),"")</f>
        <v/>
      </c>
      <c r="AK92" s="48">
        <f>IFERROR(IF($A92="","",$I92*(1-$T92)),"")</f>
        <v/>
      </c>
      <c r="AL92" s="28">
        <f>IFERROR(IF($A92="","",MAX(0,($AH92-$AK92)/$AJ92)),0)</f>
        <v/>
      </c>
      <c r="AM92" s="27">
        <f>IFERROR(IF($A92="","",$AL92/$V92),0)</f>
        <v/>
      </c>
      <c r="AN92" s="48">
        <f>IFERROR(IF($A92="","",($AL92*($G92+$H92))+$I92),"")</f>
        <v/>
      </c>
      <c r="AO92" s="28">
        <f>IFERROR(IF($A92="","",MAX(0,($AH92+$P92-$AK92)/$AJ92)),0)</f>
        <v/>
      </c>
      <c r="AP92" s="27">
        <f>IFERROR(IF($A92="","",$AO92/$V92),0)</f>
        <v/>
      </c>
      <c r="AQ92" s="27">
        <f>IFERROR(IF($A92="","",$F92-$AM92),"")</f>
        <v/>
      </c>
      <c r="AR92" s="48">
        <f>IFERROR(IF($A92="","",$Z92-$AN92),"")</f>
        <v/>
      </c>
      <c r="AS92" s="27">
        <f>IFERROR(IF($A92="","",$AR92/$Z92),0)</f>
        <v/>
      </c>
      <c r="AT92" s="30">
        <f>IFERROR(IF($A92="","",IF($AI92&gt;0,"Above Break-Even",IF($AI92&lt;0,"Below Break-Even","At Break-Even"))),"")</f>
        <v/>
      </c>
      <c r="AU92" s="30">
        <f>IFERROR(IF($A92="","",IF(COUNTIF($A$2:$A$121,$A92)&gt;1,"Duplicate month",IF($E92&gt;$U92,"Out-of-order nights exceed capacity",IF($W92&gt;$V92,"Rooms sold exceed sellable nights",IF($AJ92&lt;=0,"No positive room contribution",IF($AM92&gt;1,"Break-even exceeds capacity",IF($AP92&gt;1,"Target profit exceeds capacity","OK"))))))),"")</f>
        <v/>
      </c>
    </row>
    <row r="93">
      <c r="A93" s="21" t="n"/>
      <c r="B93" s="22" t="n"/>
      <c r="C93" s="23" t="n"/>
      <c r="D93" s="23" t="n"/>
      <c r="E93" s="23" t="n"/>
      <c r="F93" s="24" t="n"/>
      <c r="G93" s="47" t="n"/>
      <c r="H93" s="47" t="n"/>
      <c r="I93" s="47" t="n"/>
      <c r="J93" s="47" t="n"/>
      <c r="K93" s="24" t="n"/>
      <c r="L93" s="24" t="n"/>
      <c r="M93" s="24" t="n"/>
      <c r="N93" s="47" t="n"/>
      <c r="O93" s="47" t="n"/>
      <c r="P93" s="47" t="n"/>
      <c r="Q93" s="48">
        <f>IFERROR(IF($A93="","",IF($J93="",Assumptions!$B$8,$J93)),"")</f>
        <v/>
      </c>
      <c r="R93" s="27">
        <f>IFERROR(IF($A93="","",IF($K93="",Assumptions!$B$9,$K93)),"")</f>
        <v/>
      </c>
      <c r="S93" s="27">
        <f>IFERROR(IF($A93="","",IF($L93="",Assumptions!$B$10,$L93)),"")</f>
        <v/>
      </c>
      <c r="T93" s="27">
        <f>IFERROR(IF($A93="","",IF($M93="",Assumptions!$B$11,$M93)),"")</f>
        <v/>
      </c>
      <c r="U93" s="28">
        <f>IFERROR(IF($A93="","",$C93*$D93),"")</f>
        <v/>
      </c>
      <c r="V93" s="28">
        <f>IFERROR(IF($A93="","",MAX(0,$U93-$E93)),"")</f>
        <v/>
      </c>
      <c r="W93" s="28">
        <f>IFERROR(IF($A93="","",ROUND($V93*$F93,0)),"")</f>
        <v/>
      </c>
      <c r="X93" s="48">
        <f>IFERROR(IF($A93="","",$W93*$G93),"")</f>
        <v/>
      </c>
      <c r="Y93" s="48">
        <f>IFERROR(IF($A93="","",$W93*$H93),"")</f>
        <v/>
      </c>
      <c r="Z93" s="48">
        <f>IFERROR(IF($A93="","",SUM($X93,$Y93,$I93)),"")</f>
        <v/>
      </c>
      <c r="AA93" s="48">
        <f>IFERROR(IF($A93="","",$W93*$Q93),"")</f>
        <v/>
      </c>
      <c r="AB93" s="48">
        <f>IFERROR(IF($A93="","",$X93*$R93),"")</f>
        <v/>
      </c>
      <c r="AC93" s="48">
        <f>IFERROR(IF($A93="","",$Y93*$S93),"")</f>
        <v/>
      </c>
      <c r="AD93" s="48">
        <f>IFERROR(IF($A93="","",$I93*$T93),"")</f>
        <v/>
      </c>
      <c r="AE93" s="48">
        <f>IFERROR(IF($A93="","",SUM($AA93:$AD93)),"")</f>
        <v/>
      </c>
      <c r="AF93" s="48">
        <f>IFERROR(IF($A93="","",$Z93-$AE93),"")</f>
        <v/>
      </c>
      <c r="AG93" s="29">
        <f>IFERROR(IF($A93="","",$AF93/$Z93),0)</f>
        <v/>
      </c>
      <c r="AH93" s="48">
        <f>IFERROR(IF($A93="","",SUM($N93:$O93)),"")</f>
        <v/>
      </c>
      <c r="AI93" s="48">
        <f>IFERROR(IF($A93="","",$AF93-$AH93),"")</f>
        <v/>
      </c>
      <c r="AJ93" s="48">
        <f>IFERROR(IF($A93="","",($G93*(1-$R93))+($H93*(1-$S93))-$Q93),"")</f>
        <v/>
      </c>
      <c r="AK93" s="48">
        <f>IFERROR(IF($A93="","",$I93*(1-$T93)),"")</f>
        <v/>
      </c>
      <c r="AL93" s="28">
        <f>IFERROR(IF($A93="","",MAX(0,($AH93-$AK93)/$AJ93)),0)</f>
        <v/>
      </c>
      <c r="AM93" s="27">
        <f>IFERROR(IF($A93="","",$AL93/$V93),0)</f>
        <v/>
      </c>
      <c r="AN93" s="48">
        <f>IFERROR(IF($A93="","",($AL93*($G93+$H93))+$I93),"")</f>
        <v/>
      </c>
      <c r="AO93" s="28">
        <f>IFERROR(IF($A93="","",MAX(0,($AH93+$P93-$AK93)/$AJ93)),0)</f>
        <v/>
      </c>
      <c r="AP93" s="27">
        <f>IFERROR(IF($A93="","",$AO93/$V93),0)</f>
        <v/>
      </c>
      <c r="AQ93" s="27">
        <f>IFERROR(IF($A93="","",$F93-$AM93),"")</f>
        <v/>
      </c>
      <c r="AR93" s="48">
        <f>IFERROR(IF($A93="","",$Z93-$AN93),"")</f>
        <v/>
      </c>
      <c r="AS93" s="27">
        <f>IFERROR(IF($A93="","",$AR93/$Z93),0)</f>
        <v/>
      </c>
      <c r="AT93" s="30">
        <f>IFERROR(IF($A93="","",IF($AI93&gt;0,"Above Break-Even",IF($AI93&lt;0,"Below Break-Even","At Break-Even"))),"")</f>
        <v/>
      </c>
      <c r="AU93" s="30">
        <f>IFERROR(IF($A93="","",IF(COUNTIF($A$2:$A$121,$A93)&gt;1,"Duplicate month",IF($E93&gt;$U93,"Out-of-order nights exceed capacity",IF($W93&gt;$V93,"Rooms sold exceed sellable nights",IF($AJ93&lt;=0,"No positive room contribution",IF($AM93&gt;1,"Break-even exceeds capacity",IF($AP93&gt;1,"Target profit exceeds capacity","OK"))))))),"")</f>
        <v/>
      </c>
    </row>
    <row r="94">
      <c r="A94" s="21" t="n"/>
      <c r="B94" s="22" t="n"/>
      <c r="C94" s="23" t="n"/>
      <c r="D94" s="23" t="n"/>
      <c r="E94" s="23" t="n"/>
      <c r="F94" s="24" t="n"/>
      <c r="G94" s="47" t="n"/>
      <c r="H94" s="47" t="n"/>
      <c r="I94" s="47" t="n"/>
      <c r="J94" s="47" t="n"/>
      <c r="K94" s="24" t="n"/>
      <c r="L94" s="24" t="n"/>
      <c r="M94" s="24" t="n"/>
      <c r="N94" s="47" t="n"/>
      <c r="O94" s="47" t="n"/>
      <c r="P94" s="47" t="n"/>
      <c r="Q94" s="48">
        <f>IFERROR(IF($A94="","",IF($J94="",Assumptions!$B$8,$J94)),"")</f>
        <v/>
      </c>
      <c r="R94" s="27">
        <f>IFERROR(IF($A94="","",IF($K94="",Assumptions!$B$9,$K94)),"")</f>
        <v/>
      </c>
      <c r="S94" s="27">
        <f>IFERROR(IF($A94="","",IF($L94="",Assumptions!$B$10,$L94)),"")</f>
        <v/>
      </c>
      <c r="T94" s="27">
        <f>IFERROR(IF($A94="","",IF($M94="",Assumptions!$B$11,$M94)),"")</f>
        <v/>
      </c>
      <c r="U94" s="28">
        <f>IFERROR(IF($A94="","",$C94*$D94),"")</f>
        <v/>
      </c>
      <c r="V94" s="28">
        <f>IFERROR(IF($A94="","",MAX(0,$U94-$E94)),"")</f>
        <v/>
      </c>
      <c r="W94" s="28">
        <f>IFERROR(IF($A94="","",ROUND($V94*$F94,0)),"")</f>
        <v/>
      </c>
      <c r="X94" s="48">
        <f>IFERROR(IF($A94="","",$W94*$G94),"")</f>
        <v/>
      </c>
      <c r="Y94" s="48">
        <f>IFERROR(IF($A94="","",$W94*$H94),"")</f>
        <v/>
      </c>
      <c r="Z94" s="48">
        <f>IFERROR(IF($A94="","",SUM($X94,$Y94,$I94)),"")</f>
        <v/>
      </c>
      <c r="AA94" s="48">
        <f>IFERROR(IF($A94="","",$W94*$Q94),"")</f>
        <v/>
      </c>
      <c r="AB94" s="48">
        <f>IFERROR(IF($A94="","",$X94*$R94),"")</f>
        <v/>
      </c>
      <c r="AC94" s="48">
        <f>IFERROR(IF($A94="","",$Y94*$S94),"")</f>
        <v/>
      </c>
      <c r="AD94" s="48">
        <f>IFERROR(IF($A94="","",$I94*$T94),"")</f>
        <v/>
      </c>
      <c r="AE94" s="48">
        <f>IFERROR(IF($A94="","",SUM($AA94:$AD94)),"")</f>
        <v/>
      </c>
      <c r="AF94" s="48">
        <f>IFERROR(IF($A94="","",$Z94-$AE94),"")</f>
        <v/>
      </c>
      <c r="AG94" s="29">
        <f>IFERROR(IF($A94="","",$AF94/$Z94),0)</f>
        <v/>
      </c>
      <c r="AH94" s="48">
        <f>IFERROR(IF($A94="","",SUM($N94:$O94)),"")</f>
        <v/>
      </c>
      <c r="AI94" s="48">
        <f>IFERROR(IF($A94="","",$AF94-$AH94),"")</f>
        <v/>
      </c>
      <c r="AJ94" s="48">
        <f>IFERROR(IF($A94="","",($G94*(1-$R94))+($H94*(1-$S94))-$Q94),"")</f>
        <v/>
      </c>
      <c r="AK94" s="48">
        <f>IFERROR(IF($A94="","",$I94*(1-$T94)),"")</f>
        <v/>
      </c>
      <c r="AL94" s="28">
        <f>IFERROR(IF($A94="","",MAX(0,($AH94-$AK94)/$AJ94)),0)</f>
        <v/>
      </c>
      <c r="AM94" s="27">
        <f>IFERROR(IF($A94="","",$AL94/$V94),0)</f>
        <v/>
      </c>
      <c r="AN94" s="48">
        <f>IFERROR(IF($A94="","",($AL94*($G94+$H94))+$I94),"")</f>
        <v/>
      </c>
      <c r="AO94" s="28">
        <f>IFERROR(IF($A94="","",MAX(0,($AH94+$P94-$AK94)/$AJ94)),0)</f>
        <v/>
      </c>
      <c r="AP94" s="27">
        <f>IFERROR(IF($A94="","",$AO94/$V94),0)</f>
        <v/>
      </c>
      <c r="AQ94" s="27">
        <f>IFERROR(IF($A94="","",$F94-$AM94),"")</f>
        <v/>
      </c>
      <c r="AR94" s="48">
        <f>IFERROR(IF($A94="","",$Z94-$AN94),"")</f>
        <v/>
      </c>
      <c r="AS94" s="27">
        <f>IFERROR(IF($A94="","",$AR94/$Z94),0)</f>
        <v/>
      </c>
      <c r="AT94" s="30">
        <f>IFERROR(IF($A94="","",IF($AI94&gt;0,"Above Break-Even",IF($AI94&lt;0,"Below Break-Even","At Break-Even"))),"")</f>
        <v/>
      </c>
      <c r="AU94" s="30">
        <f>IFERROR(IF($A94="","",IF(COUNTIF($A$2:$A$121,$A94)&gt;1,"Duplicate month",IF($E94&gt;$U94,"Out-of-order nights exceed capacity",IF($W94&gt;$V94,"Rooms sold exceed sellable nights",IF($AJ94&lt;=0,"No positive room contribution",IF($AM94&gt;1,"Break-even exceeds capacity",IF($AP94&gt;1,"Target profit exceeds capacity","OK"))))))),"")</f>
        <v/>
      </c>
    </row>
    <row r="95">
      <c r="A95" s="21" t="n"/>
      <c r="B95" s="22" t="n"/>
      <c r="C95" s="23" t="n"/>
      <c r="D95" s="23" t="n"/>
      <c r="E95" s="23" t="n"/>
      <c r="F95" s="24" t="n"/>
      <c r="G95" s="47" t="n"/>
      <c r="H95" s="47" t="n"/>
      <c r="I95" s="47" t="n"/>
      <c r="J95" s="47" t="n"/>
      <c r="K95" s="24" t="n"/>
      <c r="L95" s="24" t="n"/>
      <c r="M95" s="24" t="n"/>
      <c r="N95" s="47" t="n"/>
      <c r="O95" s="47" t="n"/>
      <c r="P95" s="47" t="n"/>
      <c r="Q95" s="48">
        <f>IFERROR(IF($A95="","",IF($J95="",Assumptions!$B$8,$J95)),"")</f>
        <v/>
      </c>
      <c r="R95" s="27">
        <f>IFERROR(IF($A95="","",IF($K95="",Assumptions!$B$9,$K95)),"")</f>
        <v/>
      </c>
      <c r="S95" s="27">
        <f>IFERROR(IF($A95="","",IF($L95="",Assumptions!$B$10,$L95)),"")</f>
        <v/>
      </c>
      <c r="T95" s="27">
        <f>IFERROR(IF($A95="","",IF($M95="",Assumptions!$B$11,$M95)),"")</f>
        <v/>
      </c>
      <c r="U95" s="28">
        <f>IFERROR(IF($A95="","",$C95*$D95),"")</f>
        <v/>
      </c>
      <c r="V95" s="28">
        <f>IFERROR(IF($A95="","",MAX(0,$U95-$E95)),"")</f>
        <v/>
      </c>
      <c r="W95" s="28">
        <f>IFERROR(IF($A95="","",ROUND($V95*$F95,0)),"")</f>
        <v/>
      </c>
      <c r="X95" s="48">
        <f>IFERROR(IF($A95="","",$W95*$G95),"")</f>
        <v/>
      </c>
      <c r="Y95" s="48">
        <f>IFERROR(IF($A95="","",$W95*$H95),"")</f>
        <v/>
      </c>
      <c r="Z95" s="48">
        <f>IFERROR(IF($A95="","",SUM($X95,$Y95,$I95)),"")</f>
        <v/>
      </c>
      <c r="AA95" s="48">
        <f>IFERROR(IF($A95="","",$W95*$Q95),"")</f>
        <v/>
      </c>
      <c r="AB95" s="48">
        <f>IFERROR(IF($A95="","",$X95*$R95),"")</f>
        <v/>
      </c>
      <c r="AC95" s="48">
        <f>IFERROR(IF($A95="","",$Y95*$S95),"")</f>
        <v/>
      </c>
      <c r="AD95" s="48">
        <f>IFERROR(IF($A95="","",$I95*$T95),"")</f>
        <v/>
      </c>
      <c r="AE95" s="48">
        <f>IFERROR(IF($A95="","",SUM($AA95:$AD95)),"")</f>
        <v/>
      </c>
      <c r="AF95" s="48">
        <f>IFERROR(IF($A95="","",$Z95-$AE95),"")</f>
        <v/>
      </c>
      <c r="AG95" s="29">
        <f>IFERROR(IF($A95="","",$AF95/$Z95),0)</f>
        <v/>
      </c>
      <c r="AH95" s="48">
        <f>IFERROR(IF($A95="","",SUM($N95:$O95)),"")</f>
        <v/>
      </c>
      <c r="AI95" s="48">
        <f>IFERROR(IF($A95="","",$AF95-$AH95),"")</f>
        <v/>
      </c>
      <c r="AJ95" s="48">
        <f>IFERROR(IF($A95="","",($G95*(1-$R95))+($H95*(1-$S95))-$Q95),"")</f>
        <v/>
      </c>
      <c r="AK95" s="48">
        <f>IFERROR(IF($A95="","",$I95*(1-$T95)),"")</f>
        <v/>
      </c>
      <c r="AL95" s="28">
        <f>IFERROR(IF($A95="","",MAX(0,($AH95-$AK95)/$AJ95)),0)</f>
        <v/>
      </c>
      <c r="AM95" s="27">
        <f>IFERROR(IF($A95="","",$AL95/$V95),0)</f>
        <v/>
      </c>
      <c r="AN95" s="48">
        <f>IFERROR(IF($A95="","",($AL95*($G95+$H95))+$I95),"")</f>
        <v/>
      </c>
      <c r="AO95" s="28">
        <f>IFERROR(IF($A95="","",MAX(0,($AH95+$P95-$AK95)/$AJ95)),0)</f>
        <v/>
      </c>
      <c r="AP95" s="27">
        <f>IFERROR(IF($A95="","",$AO95/$V95),0)</f>
        <v/>
      </c>
      <c r="AQ95" s="27">
        <f>IFERROR(IF($A95="","",$F95-$AM95),"")</f>
        <v/>
      </c>
      <c r="AR95" s="48">
        <f>IFERROR(IF($A95="","",$Z95-$AN95),"")</f>
        <v/>
      </c>
      <c r="AS95" s="27">
        <f>IFERROR(IF($A95="","",$AR95/$Z95),0)</f>
        <v/>
      </c>
      <c r="AT95" s="30">
        <f>IFERROR(IF($A95="","",IF($AI95&gt;0,"Above Break-Even",IF($AI95&lt;0,"Below Break-Even","At Break-Even"))),"")</f>
        <v/>
      </c>
      <c r="AU95" s="30">
        <f>IFERROR(IF($A95="","",IF(COUNTIF($A$2:$A$121,$A95)&gt;1,"Duplicate month",IF($E95&gt;$U95,"Out-of-order nights exceed capacity",IF($W95&gt;$V95,"Rooms sold exceed sellable nights",IF($AJ95&lt;=0,"No positive room contribution",IF($AM95&gt;1,"Break-even exceeds capacity",IF($AP95&gt;1,"Target profit exceeds capacity","OK"))))))),"")</f>
        <v/>
      </c>
    </row>
    <row r="96">
      <c r="A96" s="21" t="n"/>
      <c r="B96" s="22" t="n"/>
      <c r="C96" s="23" t="n"/>
      <c r="D96" s="23" t="n"/>
      <c r="E96" s="23" t="n"/>
      <c r="F96" s="24" t="n"/>
      <c r="G96" s="47" t="n"/>
      <c r="H96" s="47" t="n"/>
      <c r="I96" s="47" t="n"/>
      <c r="J96" s="47" t="n"/>
      <c r="K96" s="24" t="n"/>
      <c r="L96" s="24" t="n"/>
      <c r="M96" s="24" t="n"/>
      <c r="N96" s="47" t="n"/>
      <c r="O96" s="47" t="n"/>
      <c r="P96" s="47" t="n"/>
      <c r="Q96" s="48">
        <f>IFERROR(IF($A96="","",IF($J96="",Assumptions!$B$8,$J96)),"")</f>
        <v/>
      </c>
      <c r="R96" s="27">
        <f>IFERROR(IF($A96="","",IF($K96="",Assumptions!$B$9,$K96)),"")</f>
        <v/>
      </c>
      <c r="S96" s="27">
        <f>IFERROR(IF($A96="","",IF($L96="",Assumptions!$B$10,$L96)),"")</f>
        <v/>
      </c>
      <c r="T96" s="27">
        <f>IFERROR(IF($A96="","",IF($M96="",Assumptions!$B$11,$M96)),"")</f>
        <v/>
      </c>
      <c r="U96" s="28">
        <f>IFERROR(IF($A96="","",$C96*$D96),"")</f>
        <v/>
      </c>
      <c r="V96" s="28">
        <f>IFERROR(IF($A96="","",MAX(0,$U96-$E96)),"")</f>
        <v/>
      </c>
      <c r="W96" s="28">
        <f>IFERROR(IF($A96="","",ROUND($V96*$F96,0)),"")</f>
        <v/>
      </c>
      <c r="X96" s="48">
        <f>IFERROR(IF($A96="","",$W96*$G96),"")</f>
        <v/>
      </c>
      <c r="Y96" s="48">
        <f>IFERROR(IF($A96="","",$W96*$H96),"")</f>
        <v/>
      </c>
      <c r="Z96" s="48">
        <f>IFERROR(IF($A96="","",SUM($X96,$Y96,$I96)),"")</f>
        <v/>
      </c>
      <c r="AA96" s="48">
        <f>IFERROR(IF($A96="","",$W96*$Q96),"")</f>
        <v/>
      </c>
      <c r="AB96" s="48">
        <f>IFERROR(IF($A96="","",$X96*$R96),"")</f>
        <v/>
      </c>
      <c r="AC96" s="48">
        <f>IFERROR(IF($A96="","",$Y96*$S96),"")</f>
        <v/>
      </c>
      <c r="AD96" s="48">
        <f>IFERROR(IF($A96="","",$I96*$T96),"")</f>
        <v/>
      </c>
      <c r="AE96" s="48">
        <f>IFERROR(IF($A96="","",SUM($AA96:$AD96)),"")</f>
        <v/>
      </c>
      <c r="AF96" s="48">
        <f>IFERROR(IF($A96="","",$Z96-$AE96),"")</f>
        <v/>
      </c>
      <c r="AG96" s="29">
        <f>IFERROR(IF($A96="","",$AF96/$Z96),0)</f>
        <v/>
      </c>
      <c r="AH96" s="48">
        <f>IFERROR(IF($A96="","",SUM($N96:$O96)),"")</f>
        <v/>
      </c>
      <c r="AI96" s="48">
        <f>IFERROR(IF($A96="","",$AF96-$AH96),"")</f>
        <v/>
      </c>
      <c r="AJ96" s="48">
        <f>IFERROR(IF($A96="","",($G96*(1-$R96))+($H96*(1-$S96))-$Q96),"")</f>
        <v/>
      </c>
      <c r="AK96" s="48">
        <f>IFERROR(IF($A96="","",$I96*(1-$T96)),"")</f>
        <v/>
      </c>
      <c r="AL96" s="28">
        <f>IFERROR(IF($A96="","",MAX(0,($AH96-$AK96)/$AJ96)),0)</f>
        <v/>
      </c>
      <c r="AM96" s="27">
        <f>IFERROR(IF($A96="","",$AL96/$V96),0)</f>
        <v/>
      </c>
      <c r="AN96" s="48">
        <f>IFERROR(IF($A96="","",($AL96*($G96+$H96))+$I96),"")</f>
        <v/>
      </c>
      <c r="AO96" s="28">
        <f>IFERROR(IF($A96="","",MAX(0,($AH96+$P96-$AK96)/$AJ96)),0)</f>
        <v/>
      </c>
      <c r="AP96" s="27">
        <f>IFERROR(IF($A96="","",$AO96/$V96),0)</f>
        <v/>
      </c>
      <c r="AQ96" s="27">
        <f>IFERROR(IF($A96="","",$F96-$AM96),"")</f>
        <v/>
      </c>
      <c r="AR96" s="48">
        <f>IFERROR(IF($A96="","",$Z96-$AN96),"")</f>
        <v/>
      </c>
      <c r="AS96" s="27">
        <f>IFERROR(IF($A96="","",$AR96/$Z96),0)</f>
        <v/>
      </c>
      <c r="AT96" s="30">
        <f>IFERROR(IF($A96="","",IF($AI96&gt;0,"Above Break-Even",IF($AI96&lt;0,"Below Break-Even","At Break-Even"))),"")</f>
        <v/>
      </c>
      <c r="AU96" s="30">
        <f>IFERROR(IF($A96="","",IF(COUNTIF($A$2:$A$121,$A96)&gt;1,"Duplicate month",IF($E96&gt;$U96,"Out-of-order nights exceed capacity",IF($W96&gt;$V96,"Rooms sold exceed sellable nights",IF($AJ96&lt;=0,"No positive room contribution",IF($AM96&gt;1,"Break-even exceeds capacity",IF($AP96&gt;1,"Target profit exceeds capacity","OK"))))))),"")</f>
        <v/>
      </c>
    </row>
    <row r="97">
      <c r="A97" s="21" t="n"/>
      <c r="B97" s="22" t="n"/>
      <c r="C97" s="23" t="n"/>
      <c r="D97" s="23" t="n"/>
      <c r="E97" s="23" t="n"/>
      <c r="F97" s="24" t="n"/>
      <c r="G97" s="47" t="n"/>
      <c r="H97" s="47" t="n"/>
      <c r="I97" s="47" t="n"/>
      <c r="J97" s="47" t="n"/>
      <c r="K97" s="24" t="n"/>
      <c r="L97" s="24" t="n"/>
      <c r="M97" s="24" t="n"/>
      <c r="N97" s="47" t="n"/>
      <c r="O97" s="47" t="n"/>
      <c r="P97" s="47" t="n"/>
      <c r="Q97" s="48">
        <f>IFERROR(IF($A97="","",IF($J97="",Assumptions!$B$8,$J97)),"")</f>
        <v/>
      </c>
      <c r="R97" s="27">
        <f>IFERROR(IF($A97="","",IF($K97="",Assumptions!$B$9,$K97)),"")</f>
        <v/>
      </c>
      <c r="S97" s="27">
        <f>IFERROR(IF($A97="","",IF($L97="",Assumptions!$B$10,$L97)),"")</f>
        <v/>
      </c>
      <c r="T97" s="27">
        <f>IFERROR(IF($A97="","",IF($M97="",Assumptions!$B$11,$M97)),"")</f>
        <v/>
      </c>
      <c r="U97" s="28">
        <f>IFERROR(IF($A97="","",$C97*$D97),"")</f>
        <v/>
      </c>
      <c r="V97" s="28">
        <f>IFERROR(IF($A97="","",MAX(0,$U97-$E97)),"")</f>
        <v/>
      </c>
      <c r="W97" s="28">
        <f>IFERROR(IF($A97="","",ROUND($V97*$F97,0)),"")</f>
        <v/>
      </c>
      <c r="X97" s="48">
        <f>IFERROR(IF($A97="","",$W97*$G97),"")</f>
        <v/>
      </c>
      <c r="Y97" s="48">
        <f>IFERROR(IF($A97="","",$W97*$H97),"")</f>
        <v/>
      </c>
      <c r="Z97" s="48">
        <f>IFERROR(IF($A97="","",SUM($X97,$Y97,$I97)),"")</f>
        <v/>
      </c>
      <c r="AA97" s="48">
        <f>IFERROR(IF($A97="","",$W97*$Q97),"")</f>
        <v/>
      </c>
      <c r="AB97" s="48">
        <f>IFERROR(IF($A97="","",$X97*$R97),"")</f>
        <v/>
      </c>
      <c r="AC97" s="48">
        <f>IFERROR(IF($A97="","",$Y97*$S97),"")</f>
        <v/>
      </c>
      <c r="AD97" s="48">
        <f>IFERROR(IF($A97="","",$I97*$T97),"")</f>
        <v/>
      </c>
      <c r="AE97" s="48">
        <f>IFERROR(IF($A97="","",SUM($AA97:$AD97)),"")</f>
        <v/>
      </c>
      <c r="AF97" s="48">
        <f>IFERROR(IF($A97="","",$Z97-$AE97),"")</f>
        <v/>
      </c>
      <c r="AG97" s="29">
        <f>IFERROR(IF($A97="","",$AF97/$Z97),0)</f>
        <v/>
      </c>
      <c r="AH97" s="48">
        <f>IFERROR(IF($A97="","",SUM($N97:$O97)),"")</f>
        <v/>
      </c>
      <c r="AI97" s="48">
        <f>IFERROR(IF($A97="","",$AF97-$AH97),"")</f>
        <v/>
      </c>
      <c r="AJ97" s="48">
        <f>IFERROR(IF($A97="","",($G97*(1-$R97))+($H97*(1-$S97))-$Q97),"")</f>
        <v/>
      </c>
      <c r="AK97" s="48">
        <f>IFERROR(IF($A97="","",$I97*(1-$T97)),"")</f>
        <v/>
      </c>
      <c r="AL97" s="28">
        <f>IFERROR(IF($A97="","",MAX(0,($AH97-$AK97)/$AJ97)),0)</f>
        <v/>
      </c>
      <c r="AM97" s="27">
        <f>IFERROR(IF($A97="","",$AL97/$V97),0)</f>
        <v/>
      </c>
      <c r="AN97" s="48">
        <f>IFERROR(IF($A97="","",($AL97*($G97+$H97))+$I97),"")</f>
        <v/>
      </c>
      <c r="AO97" s="28">
        <f>IFERROR(IF($A97="","",MAX(0,($AH97+$P97-$AK97)/$AJ97)),0)</f>
        <v/>
      </c>
      <c r="AP97" s="27">
        <f>IFERROR(IF($A97="","",$AO97/$V97),0)</f>
        <v/>
      </c>
      <c r="AQ97" s="27">
        <f>IFERROR(IF($A97="","",$F97-$AM97),"")</f>
        <v/>
      </c>
      <c r="AR97" s="48">
        <f>IFERROR(IF($A97="","",$Z97-$AN97),"")</f>
        <v/>
      </c>
      <c r="AS97" s="27">
        <f>IFERROR(IF($A97="","",$AR97/$Z97),0)</f>
        <v/>
      </c>
      <c r="AT97" s="30">
        <f>IFERROR(IF($A97="","",IF($AI97&gt;0,"Above Break-Even",IF($AI97&lt;0,"Below Break-Even","At Break-Even"))),"")</f>
        <v/>
      </c>
      <c r="AU97" s="30">
        <f>IFERROR(IF($A97="","",IF(COUNTIF($A$2:$A$121,$A97)&gt;1,"Duplicate month",IF($E97&gt;$U97,"Out-of-order nights exceed capacity",IF($W97&gt;$V97,"Rooms sold exceed sellable nights",IF($AJ97&lt;=0,"No positive room contribution",IF($AM97&gt;1,"Break-even exceeds capacity",IF($AP97&gt;1,"Target profit exceeds capacity","OK"))))))),"")</f>
        <v/>
      </c>
    </row>
    <row r="98">
      <c r="A98" s="21" t="n"/>
      <c r="B98" s="22" t="n"/>
      <c r="C98" s="23" t="n"/>
      <c r="D98" s="23" t="n"/>
      <c r="E98" s="23" t="n"/>
      <c r="F98" s="24" t="n"/>
      <c r="G98" s="47" t="n"/>
      <c r="H98" s="47" t="n"/>
      <c r="I98" s="47" t="n"/>
      <c r="J98" s="47" t="n"/>
      <c r="K98" s="24" t="n"/>
      <c r="L98" s="24" t="n"/>
      <c r="M98" s="24" t="n"/>
      <c r="N98" s="47" t="n"/>
      <c r="O98" s="47" t="n"/>
      <c r="P98" s="47" t="n"/>
      <c r="Q98" s="48">
        <f>IFERROR(IF($A98="","",IF($J98="",Assumptions!$B$8,$J98)),"")</f>
        <v/>
      </c>
      <c r="R98" s="27">
        <f>IFERROR(IF($A98="","",IF($K98="",Assumptions!$B$9,$K98)),"")</f>
        <v/>
      </c>
      <c r="S98" s="27">
        <f>IFERROR(IF($A98="","",IF($L98="",Assumptions!$B$10,$L98)),"")</f>
        <v/>
      </c>
      <c r="T98" s="27">
        <f>IFERROR(IF($A98="","",IF($M98="",Assumptions!$B$11,$M98)),"")</f>
        <v/>
      </c>
      <c r="U98" s="28">
        <f>IFERROR(IF($A98="","",$C98*$D98),"")</f>
        <v/>
      </c>
      <c r="V98" s="28">
        <f>IFERROR(IF($A98="","",MAX(0,$U98-$E98)),"")</f>
        <v/>
      </c>
      <c r="W98" s="28">
        <f>IFERROR(IF($A98="","",ROUND($V98*$F98,0)),"")</f>
        <v/>
      </c>
      <c r="X98" s="48">
        <f>IFERROR(IF($A98="","",$W98*$G98),"")</f>
        <v/>
      </c>
      <c r="Y98" s="48">
        <f>IFERROR(IF($A98="","",$W98*$H98),"")</f>
        <v/>
      </c>
      <c r="Z98" s="48">
        <f>IFERROR(IF($A98="","",SUM($X98,$Y98,$I98)),"")</f>
        <v/>
      </c>
      <c r="AA98" s="48">
        <f>IFERROR(IF($A98="","",$W98*$Q98),"")</f>
        <v/>
      </c>
      <c r="AB98" s="48">
        <f>IFERROR(IF($A98="","",$X98*$R98),"")</f>
        <v/>
      </c>
      <c r="AC98" s="48">
        <f>IFERROR(IF($A98="","",$Y98*$S98),"")</f>
        <v/>
      </c>
      <c r="AD98" s="48">
        <f>IFERROR(IF($A98="","",$I98*$T98),"")</f>
        <v/>
      </c>
      <c r="AE98" s="48">
        <f>IFERROR(IF($A98="","",SUM($AA98:$AD98)),"")</f>
        <v/>
      </c>
      <c r="AF98" s="48">
        <f>IFERROR(IF($A98="","",$Z98-$AE98),"")</f>
        <v/>
      </c>
      <c r="AG98" s="29">
        <f>IFERROR(IF($A98="","",$AF98/$Z98),0)</f>
        <v/>
      </c>
      <c r="AH98" s="48">
        <f>IFERROR(IF($A98="","",SUM($N98:$O98)),"")</f>
        <v/>
      </c>
      <c r="AI98" s="48">
        <f>IFERROR(IF($A98="","",$AF98-$AH98),"")</f>
        <v/>
      </c>
      <c r="AJ98" s="48">
        <f>IFERROR(IF($A98="","",($G98*(1-$R98))+($H98*(1-$S98))-$Q98),"")</f>
        <v/>
      </c>
      <c r="AK98" s="48">
        <f>IFERROR(IF($A98="","",$I98*(1-$T98)),"")</f>
        <v/>
      </c>
      <c r="AL98" s="28">
        <f>IFERROR(IF($A98="","",MAX(0,($AH98-$AK98)/$AJ98)),0)</f>
        <v/>
      </c>
      <c r="AM98" s="27">
        <f>IFERROR(IF($A98="","",$AL98/$V98),0)</f>
        <v/>
      </c>
      <c r="AN98" s="48">
        <f>IFERROR(IF($A98="","",($AL98*($G98+$H98))+$I98),"")</f>
        <v/>
      </c>
      <c r="AO98" s="28">
        <f>IFERROR(IF($A98="","",MAX(0,($AH98+$P98-$AK98)/$AJ98)),0)</f>
        <v/>
      </c>
      <c r="AP98" s="27">
        <f>IFERROR(IF($A98="","",$AO98/$V98),0)</f>
        <v/>
      </c>
      <c r="AQ98" s="27">
        <f>IFERROR(IF($A98="","",$F98-$AM98),"")</f>
        <v/>
      </c>
      <c r="AR98" s="48">
        <f>IFERROR(IF($A98="","",$Z98-$AN98),"")</f>
        <v/>
      </c>
      <c r="AS98" s="27">
        <f>IFERROR(IF($A98="","",$AR98/$Z98),0)</f>
        <v/>
      </c>
      <c r="AT98" s="30">
        <f>IFERROR(IF($A98="","",IF($AI98&gt;0,"Above Break-Even",IF($AI98&lt;0,"Below Break-Even","At Break-Even"))),"")</f>
        <v/>
      </c>
      <c r="AU98" s="30">
        <f>IFERROR(IF($A98="","",IF(COUNTIF($A$2:$A$121,$A98)&gt;1,"Duplicate month",IF($E98&gt;$U98,"Out-of-order nights exceed capacity",IF($W98&gt;$V98,"Rooms sold exceed sellable nights",IF($AJ98&lt;=0,"No positive room contribution",IF($AM98&gt;1,"Break-even exceeds capacity",IF($AP98&gt;1,"Target profit exceeds capacity","OK"))))))),"")</f>
        <v/>
      </c>
    </row>
    <row r="99">
      <c r="A99" s="21" t="n"/>
      <c r="B99" s="22" t="n"/>
      <c r="C99" s="23" t="n"/>
      <c r="D99" s="23" t="n"/>
      <c r="E99" s="23" t="n"/>
      <c r="F99" s="24" t="n"/>
      <c r="G99" s="47" t="n"/>
      <c r="H99" s="47" t="n"/>
      <c r="I99" s="47" t="n"/>
      <c r="J99" s="47" t="n"/>
      <c r="K99" s="24" t="n"/>
      <c r="L99" s="24" t="n"/>
      <c r="M99" s="24" t="n"/>
      <c r="N99" s="47" t="n"/>
      <c r="O99" s="47" t="n"/>
      <c r="P99" s="47" t="n"/>
      <c r="Q99" s="48">
        <f>IFERROR(IF($A99="","",IF($J99="",Assumptions!$B$8,$J99)),"")</f>
        <v/>
      </c>
      <c r="R99" s="27">
        <f>IFERROR(IF($A99="","",IF($K99="",Assumptions!$B$9,$K99)),"")</f>
        <v/>
      </c>
      <c r="S99" s="27">
        <f>IFERROR(IF($A99="","",IF($L99="",Assumptions!$B$10,$L99)),"")</f>
        <v/>
      </c>
      <c r="T99" s="27">
        <f>IFERROR(IF($A99="","",IF($M99="",Assumptions!$B$11,$M99)),"")</f>
        <v/>
      </c>
      <c r="U99" s="28">
        <f>IFERROR(IF($A99="","",$C99*$D99),"")</f>
        <v/>
      </c>
      <c r="V99" s="28">
        <f>IFERROR(IF($A99="","",MAX(0,$U99-$E99)),"")</f>
        <v/>
      </c>
      <c r="W99" s="28">
        <f>IFERROR(IF($A99="","",ROUND($V99*$F99,0)),"")</f>
        <v/>
      </c>
      <c r="X99" s="48">
        <f>IFERROR(IF($A99="","",$W99*$G99),"")</f>
        <v/>
      </c>
      <c r="Y99" s="48">
        <f>IFERROR(IF($A99="","",$W99*$H99),"")</f>
        <v/>
      </c>
      <c r="Z99" s="48">
        <f>IFERROR(IF($A99="","",SUM($X99,$Y99,$I99)),"")</f>
        <v/>
      </c>
      <c r="AA99" s="48">
        <f>IFERROR(IF($A99="","",$W99*$Q99),"")</f>
        <v/>
      </c>
      <c r="AB99" s="48">
        <f>IFERROR(IF($A99="","",$X99*$R99),"")</f>
        <v/>
      </c>
      <c r="AC99" s="48">
        <f>IFERROR(IF($A99="","",$Y99*$S99),"")</f>
        <v/>
      </c>
      <c r="AD99" s="48">
        <f>IFERROR(IF($A99="","",$I99*$T99),"")</f>
        <v/>
      </c>
      <c r="AE99" s="48">
        <f>IFERROR(IF($A99="","",SUM($AA99:$AD99)),"")</f>
        <v/>
      </c>
      <c r="AF99" s="48">
        <f>IFERROR(IF($A99="","",$Z99-$AE99),"")</f>
        <v/>
      </c>
      <c r="AG99" s="29">
        <f>IFERROR(IF($A99="","",$AF99/$Z99),0)</f>
        <v/>
      </c>
      <c r="AH99" s="48">
        <f>IFERROR(IF($A99="","",SUM($N99:$O99)),"")</f>
        <v/>
      </c>
      <c r="AI99" s="48">
        <f>IFERROR(IF($A99="","",$AF99-$AH99),"")</f>
        <v/>
      </c>
      <c r="AJ99" s="48">
        <f>IFERROR(IF($A99="","",($G99*(1-$R99))+($H99*(1-$S99))-$Q99),"")</f>
        <v/>
      </c>
      <c r="AK99" s="48">
        <f>IFERROR(IF($A99="","",$I99*(1-$T99)),"")</f>
        <v/>
      </c>
      <c r="AL99" s="28">
        <f>IFERROR(IF($A99="","",MAX(0,($AH99-$AK99)/$AJ99)),0)</f>
        <v/>
      </c>
      <c r="AM99" s="27">
        <f>IFERROR(IF($A99="","",$AL99/$V99),0)</f>
        <v/>
      </c>
      <c r="AN99" s="48">
        <f>IFERROR(IF($A99="","",($AL99*($G99+$H99))+$I99),"")</f>
        <v/>
      </c>
      <c r="AO99" s="28">
        <f>IFERROR(IF($A99="","",MAX(0,($AH99+$P99-$AK99)/$AJ99)),0)</f>
        <v/>
      </c>
      <c r="AP99" s="27">
        <f>IFERROR(IF($A99="","",$AO99/$V99),0)</f>
        <v/>
      </c>
      <c r="AQ99" s="27">
        <f>IFERROR(IF($A99="","",$F99-$AM99),"")</f>
        <v/>
      </c>
      <c r="AR99" s="48">
        <f>IFERROR(IF($A99="","",$Z99-$AN99),"")</f>
        <v/>
      </c>
      <c r="AS99" s="27">
        <f>IFERROR(IF($A99="","",$AR99/$Z99),0)</f>
        <v/>
      </c>
      <c r="AT99" s="30">
        <f>IFERROR(IF($A99="","",IF($AI99&gt;0,"Above Break-Even",IF($AI99&lt;0,"Below Break-Even","At Break-Even"))),"")</f>
        <v/>
      </c>
      <c r="AU99" s="30">
        <f>IFERROR(IF($A99="","",IF(COUNTIF($A$2:$A$121,$A99)&gt;1,"Duplicate month",IF($E99&gt;$U99,"Out-of-order nights exceed capacity",IF($W99&gt;$V99,"Rooms sold exceed sellable nights",IF($AJ99&lt;=0,"No positive room contribution",IF($AM99&gt;1,"Break-even exceeds capacity",IF($AP99&gt;1,"Target profit exceeds capacity","OK"))))))),"")</f>
        <v/>
      </c>
    </row>
    <row r="100">
      <c r="A100" s="21" t="n"/>
      <c r="B100" s="22" t="n"/>
      <c r="C100" s="23" t="n"/>
      <c r="D100" s="23" t="n"/>
      <c r="E100" s="23" t="n"/>
      <c r="F100" s="24" t="n"/>
      <c r="G100" s="47" t="n"/>
      <c r="H100" s="47" t="n"/>
      <c r="I100" s="47" t="n"/>
      <c r="J100" s="47" t="n"/>
      <c r="K100" s="24" t="n"/>
      <c r="L100" s="24" t="n"/>
      <c r="M100" s="24" t="n"/>
      <c r="N100" s="47" t="n"/>
      <c r="O100" s="47" t="n"/>
      <c r="P100" s="47" t="n"/>
      <c r="Q100" s="48">
        <f>IFERROR(IF($A100="","",IF($J100="",Assumptions!$B$8,$J100)),"")</f>
        <v/>
      </c>
      <c r="R100" s="27">
        <f>IFERROR(IF($A100="","",IF($K100="",Assumptions!$B$9,$K100)),"")</f>
        <v/>
      </c>
      <c r="S100" s="27">
        <f>IFERROR(IF($A100="","",IF($L100="",Assumptions!$B$10,$L100)),"")</f>
        <v/>
      </c>
      <c r="T100" s="27">
        <f>IFERROR(IF($A100="","",IF($M100="",Assumptions!$B$11,$M100)),"")</f>
        <v/>
      </c>
      <c r="U100" s="28">
        <f>IFERROR(IF($A100="","",$C100*$D100),"")</f>
        <v/>
      </c>
      <c r="V100" s="28">
        <f>IFERROR(IF($A100="","",MAX(0,$U100-$E100)),"")</f>
        <v/>
      </c>
      <c r="W100" s="28">
        <f>IFERROR(IF($A100="","",ROUND($V100*$F100,0)),"")</f>
        <v/>
      </c>
      <c r="X100" s="48">
        <f>IFERROR(IF($A100="","",$W100*$G100),"")</f>
        <v/>
      </c>
      <c r="Y100" s="48">
        <f>IFERROR(IF($A100="","",$W100*$H100),"")</f>
        <v/>
      </c>
      <c r="Z100" s="48">
        <f>IFERROR(IF($A100="","",SUM($X100,$Y100,$I100)),"")</f>
        <v/>
      </c>
      <c r="AA100" s="48">
        <f>IFERROR(IF($A100="","",$W100*$Q100),"")</f>
        <v/>
      </c>
      <c r="AB100" s="48">
        <f>IFERROR(IF($A100="","",$X100*$R100),"")</f>
        <v/>
      </c>
      <c r="AC100" s="48">
        <f>IFERROR(IF($A100="","",$Y100*$S100),"")</f>
        <v/>
      </c>
      <c r="AD100" s="48">
        <f>IFERROR(IF($A100="","",$I100*$T100),"")</f>
        <v/>
      </c>
      <c r="AE100" s="48">
        <f>IFERROR(IF($A100="","",SUM($AA100:$AD100)),"")</f>
        <v/>
      </c>
      <c r="AF100" s="48">
        <f>IFERROR(IF($A100="","",$Z100-$AE100),"")</f>
        <v/>
      </c>
      <c r="AG100" s="29">
        <f>IFERROR(IF($A100="","",$AF100/$Z100),0)</f>
        <v/>
      </c>
      <c r="AH100" s="48">
        <f>IFERROR(IF($A100="","",SUM($N100:$O100)),"")</f>
        <v/>
      </c>
      <c r="AI100" s="48">
        <f>IFERROR(IF($A100="","",$AF100-$AH100),"")</f>
        <v/>
      </c>
      <c r="AJ100" s="48">
        <f>IFERROR(IF($A100="","",($G100*(1-$R100))+($H100*(1-$S100))-$Q100),"")</f>
        <v/>
      </c>
      <c r="AK100" s="48">
        <f>IFERROR(IF($A100="","",$I100*(1-$T100)),"")</f>
        <v/>
      </c>
      <c r="AL100" s="28">
        <f>IFERROR(IF($A100="","",MAX(0,($AH100-$AK100)/$AJ100)),0)</f>
        <v/>
      </c>
      <c r="AM100" s="27">
        <f>IFERROR(IF($A100="","",$AL100/$V100),0)</f>
        <v/>
      </c>
      <c r="AN100" s="48">
        <f>IFERROR(IF($A100="","",($AL100*($G100+$H100))+$I100),"")</f>
        <v/>
      </c>
      <c r="AO100" s="28">
        <f>IFERROR(IF($A100="","",MAX(0,($AH100+$P100-$AK100)/$AJ100)),0)</f>
        <v/>
      </c>
      <c r="AP100" s="27">
        <f>IFERROR(IF($A100="","",$AO100/$V100),0)</f>
        <v/>
      </c>
      <c r="AQ100" s="27">
        <f>IFERROR(IF($A100="","",$F100-$AM100),"")</f>
        <v/>
      </c>
      <c r="AR100" s="48">
        <f>IFERROR(IF($A100="","",$Z100-$AN100),"")</f>
        <v/>
      </c>
      <c r="AS100" s="27">
        <f>IFERROR(IF($A100="","",$AR100/$Z100),0)</f>
        <v/>
      </c>
      <c r="AT100" s="30">
        <f>IFERROR(IF($A100="","",IF($AI100&gt;0,"Above Break-Even",IF($AI100&lt;0,"Below Break-Even","At Break-Even"))),"")</f>
        <v/>
      </c>
      <c r="AU100" s="30">
        <f>IFERROR(IF($A100="","",IF(COUNTIF($A$2:$A$121,$A100)&gt;1,"Duplicate month",IF($E100&gt;$U100,"Out-of-order nights exceed capacity",IF($W100&gt;$V100,"Rooms sold exceed sellable nights",IF($AJ100&lt;=0,"No positive room contribution",IF($AM100&gt;1,"Break-even exceeds capacity",IF($AP100&gt;1,"Target profit exceeds capacity","OK"))))))),"")</f>
        <v/>
      </c>
    </row>
    <row r="101">
      <c r="A101" s="21" t="n"/>
      <c r="B101" s="22" t="n"/>
      <c r="C101" s="23" t="n"/>
      <c r="D101" s="23" t="n"/>
      <c r="E101" s="23" t="n"/>
      <c r="F101" s="24" t="n"/>
      <c r="G101" s="47" t="n"/>
      <c r="H101" s="47" t="n"/>
      <c r="I101" s="47" t="n"/>
      <c r="J101" s="47" t="n"/>
      <c r="K101" s="24" t="n"/>
      <c r="L101" s="24" t="n"/>
      <c r="M101" s="24" t="n"/>
      <c r="N101" s="47" t="n"/>
      <c r="O101" s="47" t="n"/>
      <c r="P101" s="47" t="n"/>
      <c r="Q101" s="48">
        <f>IFERROR(IF($A101="","",IF($J101="",Assumptions!$B$8,$J101)),"")</f>
        <v/>
      </c>
      <c r="R101" s="27">
        <f>IFERROR(IF($A101="","",IF($K101="",Assumptions!$B$9,$K101)),"")</f>
        <v/>
      </c>
      <c r="S101" s="27">
        <f>IFERROR(IF($A101="","",IF($L101="",Assumptions!$B$10,$L101)),"")</f>
        <v/>
      </c>
      <c r="T101" s="27">
        <f>IFERROR(IF($A101="","",IF($M101="",Assumptions!$B$11,$M101)),"")</f>
        <v/>
      </c>
      <c r="U101" s="28">
        <f>IFERROR(IF($A101="","",$C101*$D101),"")</f>
        <v/>
      </c>
      <c r="V101" s="28">
        <f>IFERROR(IF($A101="","",MAX(0,$U101-$E101)),"")</f>
        <v/>
      </c>
      <c r="W101" s="28">
        <f>IFERROR(IF($A101="","",ROUND($V101*$F101,0)),"")</f>
        <v/>
      </c>
      <c r="X101" s="48">
        <f>IFERROR(IF($A101="","",$W101*$G101),"")</f>
        <v/>
      </c>
      <c r="Y101" s="48">
        <f>IFERROR(IF($A101="","",$W101*$H101),"")</f>
        <v/>
      </c>
      <c r="Z101" s="48">
        <f>IFERROR(IF($A101="","",SUM($X101,$Y101,$I101)),"")</f>
        <v/>
      </c>
      <c r="AA101" s="48">
        <f>IFERROR(IF($A101="","",$W101*$Q101),"")</f>
        <v/>
      </c>
      <c r="AB101" s="48">
        <f>IFERROR(IF($A101="","",$X101*$R101),"")</f>
        <v/>
      </c>
      <c r="AC101" s="48">
        <f>IFERROR(IF($A101="","",$Y101*$S101),"")</f>
        <v/>
      </c>
      <c r="AD101" s="48">
        <f>IFERROR(IF($A101="","",$I101*$T101),"")</f>
        <v/>
      </c>
      <c r="AE101" s="48">
        <f>IFERROR(IF($A101="","",SUM($AA101:$AD101)),"")</f>
        <v/>
      </c>
      <c r="AF101" s="48">
        <f>IFERROR(IF($A101="","",$Z101-$AE101),"")</f>
        <v/>
      </c>
      <c r="AG101" s="29">
        <f>IFERROR(IF($A101="","",$AF101/$Z101),0)</f>
        <v/>
      </c>
      <c r="AH101" s="48">
        <f>IFERROR(IF($A101="","",SUM($N101:$O101)),"")</f>
        <v/>
      </c>
      <c r="AI101" s="48">
        <f>IFERROR(IF($A101="","",$AF101-$AH101),"")</f>
        <v/>
      </c>
      <c r="AJ101" s="48">
        <f>IFERROR(IF($A101="","",($G101*(1-$R101))+($H101*(1-$S101))-$Q101),"")</f>
        <v/>
      </c>
      <c r="AK101" s="48">
        <f>IFERROR(IF($A101="","",$I101*(1-$T101)),"")</f>
        <v/>
      </c>
      <c r="AL101" s="28">
        <f>IFERROR(IF($A101="","",MAX(0,($AH101-$AK101)/$AJ101)),0)</f>
        <v/>
      </c>
      <c r="AM101" s="27">
        <f>IFERROR(IF($A101="","",$AL101/$V101),0)</f>
        <v/>
      </c>
      <c r="AN101" s="48">
        <f>IFERROR(IF($A101="","",($AL101*($G101+$H101))+$I101),"")</f>
        <v/>
      </c>
      <c r="AO101" s="28">
        <f>IFERROR(IF($A101="","",MAX(0,($AH101+$P101-$AK101)/$AJ101)),0)</f>
        <v/>
      </c>
      <c r="AP101" s="27">
        <f>IFERROR(IF($A101="","",$AO101/$V101),0)</f>
        <v/>
      </c>
      <c r="AQ101" s="27">
        <f>IFERROR(IF($A101="","",$F101-$AM101),"")</f>
        <v/>
      </c>
      <c r="AR101" s="48">
        <f>IFERROR(IF($A101="","",$Z101-$AN101),"")</f>
        <v/>
      </c>
      <c r="AS101" s="27">
        <f>IFERROR(IF($A101="","",$AR101/$Z101),0)</f>
        <v/>
      </c>
      <c r="AT101" s="30">
        <f>IFERROR(IF($A101="","",IF($AI101&gt;0,"Above Break-Even",IF($AI101&lt;0,"Below Break-Even","At Break-Even"))),"")</f>
        <v/>
      </c>
      <c r="AU101" s="30">
        <f>IFERROR(IF($A101="","",IF(COUNTIF($A$2:$A$121,$A101)&gt;1,"Duplicate month",IF($E101&gt;$U101,"Out-of-order nights exceed capacity",IF($W101&gt;$V101,"Rooms sold exceed sellable nights",IF($AJ101&lt;=0,"No positive room contribution",IF($AM101&gt;1,"Break-even exceeds capacity",IF($AP101&gt;1,"Target profit exceeds capacity","OK"))))))),"")</f>
        <v/>
      </c>
    </row>
    <row r="102">
      <c r="A102" s="21" t="n"/>
      <c r="B102" s="22" t="n"/>
      <c r="C102" s="23" t="n"/>
      <c r="D102" s="23" t="n"/>
      <c r="E102" s="23" t="n"/>
      <c r="F102" s="24" t="n"/>
      <c r="G102" s="47" t="n"/>
      <c r="H102" s="47" t="n"/>
      <c r="I102" s="47" t="n"/>
      <c r="J102" s="47" t="n"/>
      <c r="K102" s="24" t="n"/>
      <c r="L102" s="24" t="n"/>
      <c r="M102" s="24" t="n"/>
      <c r="N102" s="47" t="n"/>
      <c r="O102" s="47" t="n"/>
      <c r="P102" s="47" t="n"/>
      <c r="Q102" s="48">
        <f>IFERROR(IF($A102="","",IF($J102="",Assumptions!$B$8,$J102)),"")</f>
        <v/>
      </c>
      <c r="R102" s="27">
        <f>IFERROR(IF($A102="","",IF($K102="",Assumptions!$B$9,$K102)),"")</f>
        <v/>
      </c>
      <c r="S102" s="27">
        <f>IFERROR(IF($A102="","",IF($L102="",Assumptions!$B$10,$L102)),"")</f>
        <v/>
      </c>
      <c r="T102" s="27">
        <f>IFERROR(IF($A102="","",IF($M102="",Assumptions!$B$11,$M102)),"")</f>
        <v/>
      </c>
      <c r="U102" s="28">
        <f>IFERROR(IF($A102="","",$C102*$D102),"")</f>
        <v/>
      </c>
      <c r="V102" s="28">
        <f>IFERROR(IF($A102="","",MAX(0,$U102-$E102)),"")</f>
        <v/>
      </c>
      <c r="W102" s="28">
        <f>IFERROR(IF($A102="","",ROUND($V102*$F102,0)),"")</f>
        <v/>
      </c>
      <c r="X102" s="48">
        <f>IFERROR(IF($A102="","",$W102*$G102),"")</f>
        <v/>
      </c>
      <c r="Y102" s="48">
        <f>IFERROR(IF($A102="","",$W102*$H102),"")</f>
        <v/>
      </c>
      <c r="Z102" s="48">
        <f>IFERROR(IF($A102="","",SUM($X102,$Y102,$I102)),"")</f>
        <v/>
      </c>
      <c r="AA102" s="48">
        <f>IFERROR(IF($A102="","",$W102*$Q102),"")</f>
        <v/>
      </c>
      <c r="AB102" s="48">
        <f>IFERROR(IF($A102="","",$X102*$R102),"")</f>
        <v/>
      </c>
      <c r="AC102" s="48">
        <f>IFERROR(IF($A102="","",$Y102*$S102),"")</f>
        <v/>
      </c>
      <c r="AD102" s="48">
        <f>IFERROR(IF($A102="","",$I102*$T102),"")</f>
        <v/>
      </c>
      <c r="AE102" s="48">
        <f>IFERROR(IF($A102="","",SUM($AA102:$AD102)),"")</f>
        <v/>
      </c>
      <c r="AF102" s="48">
        <f>IFERROR(IF($A102="","",$Z102-$AE102),"")</f>
        <v/>
      </c>
      <c r="AG102" s="29">
        <f>IFERROR(IF($A102="","",$AF102/$Z102),0)</f>
        <v/>
      </c>
      <c r="AH102" s="48">
        <f>IFERROR(IF($A102="","",SUM($N102:$O102)),"")</f>
        <v/>
      </c>
      <c r="AI102" s="48">
        <f>IFERROR(IF($A102="","",$AF102-$AH102),"")</f>
        <v/>
      </c>
      <c r="AJ102" s="48">
        <f>IFERROR(IF($A102="","",($G102*(1-$R102))+($H102*(1-$S102))-$Q102),"")</f>
        <v/>
      </c>
      <c r="AK102" s="48">
        <f>IFERROR(IF($A102="","",$I102*(1-$T102)),"")</f>
        <v/>
      </c>
      <c r="AL102" s="28">
        <f>IFERROR(IF($A102="","",MAX(0,($AH102-$AK102)/$AJ102)),0)</f>
        <v/>
      </c>
      <c r="AM102" s="27">
        <f>IFERROR(IF($A102="","",$AL102/$V102),0)</f>
        <v/>
      </c>
      <c r="AN102" s="48">
        <f>IFERROR(IF($A102="","",($AL102*($G102+$H102))+$I102),"")</f>
        <v/>
      </c>
      <c r="AO102" s="28">
        <f>IFERROR(IF($A102="","",MAX(0,($AH102+$P102-$AK102)/$AJ102)),0)</f>
        <v/>
      </c>
      <c r="AP102" s="27">
        <f>IFERROR(IF($A102="","",$AO102/$V102),0)</f>
        <v/>
      </c>
      <c r="AQ102" s="27">
        <f>IFERROR(IF($A102="","",$F102-$AM102),"")</f>
        <v/>
      </c>
      <c r="AR102" s="48">
        <f>IFERROR(IF($A102="","",$Z102-$AN102),"")</f>
        <v/>
      </c>
      <c r="AS102" s="27">
        <f>IFERROR(IF($A102="","",$AR102/$Z102),0)</f>
        <v/>
      </c>
      <c r="AT102" s="30">
        <f>IFERROR(IF($A102="","",IF($AI102&gt;0,"Above Break-Even",IF($AI102&lt;0,"Below Break-Even","At Break-Even"))),"")</f>
        <v/>
      </c>
      <c r="AU102" s="30">
        <f>IFERROR(IF($A102="","",IF(COUNTIF($A$2:$A$121,$A102)&gt;1,"Duplicate month",IF($E102&gt;$U102,"Out-of-order nights exceed capacity",IF($W102&gt;$V102,"Rooms sold exceed sellable nights",IF($AJ102&lt;=0,"No positive room contribution",IF($AM102&gt;1,"Break-even exceeds capacity",IF($AP102&gt;1,"Target profit exceeds capacity","OK"))))))),"")</f>
        <v/>
      </c>
    </row>
    <row r="103">
      <c r="A103" s="21" t="n"/>
      <c r="B103" s="22" t="n"/>
      <c r="C103" s="23" t="n"/>
      <c r="D103" s="23" t="n"/>
      <c r="E103" s="23" t="n"/>
      <c r="F103" s="24" t="n"/>
      <c r="G103" s="47" t="n"/>
      <c r="H103" s="47" t="n"/>
      <c r="I103" s="47" t="n"/>
      <c r="J103" s="47" t="n"/>
      <c r="K103" s="24" t="n"/>
      <c r="L103" s="24" t="n"/>
      <c r="M103" s="24" t="n"/>
      <c r="N103" s="47" t="n"/>
      <c r="O103" s="47" t="n"/>
      <c r="P103" s="47" t="n"/>
      <c r="Q103" s="48">
        <f>IFERROR(IF($A103="","",IF($J103="",Assumptions!$B$8,$J103)),"")</f>
        <v/>
      </c>
      <c r="R103" s="27">
        <f>IFERROR(IF($A103="","",IF($K103="",Assumptions!$B$9,$K103)),"")</f>
        <v/>
      </c>
      <c r="S103" s="27">
        <f>IFERROR(IF($A103="","",IF($L103="",Assumptions!$B$10,$L103)),"")</f>
        <v/>
      </c>
      <c r="T103" s="27">
        <f>IFERROR(IF($A103="","",IF($M103="",Assumptions!$B$11,$M103)),"")</f>
        <v/>
      </c>
      <c r="U103" s="28">
        <f>IFERROR(IF($A103="","",$C103*$D103),"")</f>
        <v/>
      </c>
      <c r="V103" s="28">
        <f>IFERROR(IF($A103="","",MAX(0,$U103-$E103)),"")</f>
        <v/>
      </c>
      <c r="W103" s="28">
        <f>IFERROR(IF($A103="","",ROUND($V103*$F103,0)),"")</f>
        <v/>
      </c>
      <c r="X103" s="48">
        <f>IFERROR(IF($A103="","",$W103*$G103),"")</f>
        <v/>
      </c>
      <c r="Y103" s="48">
        <f>IFERROR(IF($A103="","",$W103*$H103),"")</f>
        <v/>
      </c>
      <c r="Z103" s="48">
        <f>IFERROR(IF($A103="","",SUM($X103,$Y103,$I103)),"")</f>
        <v/>
      </c>
      <c r="AA103" s="48">
        <f>IFERROR(IF($A103="","",$W103*$Q103),"")</f>
        <v/>
      </c>
      <c r="AB103" s="48">
        <f>IFERROR(IF($A103="","",$X103*$R103),"")</f>
        <v/>
      </c>
      <c r="AC103" s="48">
        <f>IFERROR(IF($A103="","",$Y103*$S103),"")</f>
        <v/>
      </c>
      <c r="AD103" s="48">
        <f>IFERROR(IF($A103="","",$I103*$T103),"")</f>
        <v/>
      </c>
      <c r="AE103" s="48">
        <f>IFERROR(IF($A103="","",SUM($AA103:$AD103)),"")</f>
        <v/>
      </c>
      <c r="AF103" s="48">
        <f>IFERROR(IF($A103="","",$Z103-$AE103),"")</f>
        <v/>
      </c>
      <c r="AG103" s="29">
        <f>IFERROR(IF($A103="","",$AF103/$Z103),0)</f>
        <v/>
      </c>
      <c r="AH103" s="48">
        <f>IFERROR(IF($A103="","",SUM($N103:$O103)),"")</f>
        <v/>
      </c>
      <c r="AI103" s="48">
        <f>IFERROR(IF($A103="","",$AF103-$AH103),"")</f>
        <v/>
      </c>
      <c r="AJ103" s="48">
        <f>IFERROR(IF($A103="","",($G103*(1-$R103))+($H103*(1-$S103))-$Q103),"")</f>
        <v/>
      </c>
      <c r="AK103" s="48">
        <f>IFERROR(IF($A103="","",$I103*(1-$T103)),"")</f>
        <v/>
      </c>
      <c r="AL103" s="28">
        <f>IFERROR(IF($A103="","",MAX(0,($AH103-$AK103)/$AJ103)),0)</f>
        <v/>
      </c>
      <c r="AM103" s="27">
        <f>IFERROR(IF($A103="","",$AL103/$V103),0)</f>
        <v/>
      </c>
      <c r="AN103" s="48">
        <f>IFERROR(IF($A103="","",($AL103*($G103+$H103))+$I103),"")</f>
        <v/>
      </c>
      <c r="AO103" s="28">
        <f>IFERROR(IF($A103="","",MAX(0,($AH103+$P103-$AK103)/$AJ103)),0)</f>
        <v/>
      </c>
      <c r="AP103" s="27">
        <f>IFERROR(IF($A103="","",$AO103/$V103),0)</f>
        <v/>
      </c>
      <c r="AQ103" s="27">
        <f>IFERROR(IF($A103="","",$F103-$AM103),"")</f>
        <v/>
      </c>
      <c r="AR103" s="48">
        <f>IFERROR(IF($A103="","",$Z103-$AN103),"")</f>
        <v/>
      </c>
      <c r="AS103" s="27">
        <f>IFERROR(IF($A103="","",$AR103/$Z103),0)</f>
        <v/>
      </c>
      <c r="AT103" s="30">
        <f>IFERROR(IF($A103="","",IF($AI103&gt;0,"Above Break-Even",IF($AI103&lt;0,"Below Break-Even","At Break-Even"))),"")</f>
        <v/>
      </c>
      <c r="AU103" s="30">
        <f>IFERROR(IF($A103="","",IF(COUNTIF($A$2:$A$121,$A103)&gt;1,"Duplicate month",IF($E103&gt;$U103,"Out-of-order nights exceed capacity",IF($W103&gt;$V103,"Rooms sold exceed sellable nights",IF($AJ103&lt;=0,"No positive room contribution",IF($AM103&gt;1,"Break-even exceeds capacity",IF($AP103&gt;1,"Target profit exceeds capacity","OK"))))))),"")</f>
        <v/>
      </c>
    </row>
    <row r="104">
      <c r="A104" s="21" t="n"/>
      <c r="B104" s="22" t="n"/>
      <c r="C104" s="23" t="n"/>
      <c r="D104" s="23" t="n"/>
      <c r="E104" s="23" t="n"/>
      <c r="F104" s="24" t="n"/>
      <c r="G104" s="47" t="n"/>
      <c r="H104" s="47" t="n"/>
      <c r="I104" s="47" t="n"/>
      <c r="J104" s="47" t="n"/>
      <c r="K104" s="24" t="n"/>
      <c r="L104" s="24" t="n"/>
      <c r="M104" s="24" t="n"/>
      <c r="N104" s="47" t="n"/>
      <c r="O104" s="47" t="n"/>
      <c r="P104" s="47" t="n"/>
      <c r="Q104" s="48">
        <f>IFERROR(IF($A104="","",IF($J104="",Assumptions!$B$8,$J104)),"")</f>
        <v/>
      </c>
      <c r="R104" s="27">
        <f>IFERROR(IF($A104="","",IF($K104="",Assumptions!$B$9,$K104)),"")</f>
        <v/>
      </c>
      <c r="S104" s="27">
        <f>IFERROR(IF($A104="","",IF($L104="",Assumptions!$B$10,$L104)),"")</f>
        <v/>
      </c>
      <c r="T104" s="27">
        <f>IFERROR(IF($A104="","",IF($M104="",Assumptions!$B$11,$M104)),"")</f>
        <v/>
      </c>
      <c r="U104" s="28">
        <f>IFERROR(IF($A104="","",$C104*$D104),"")</f>
        <v/>
      </c>
      <c r="V104" s="28">
        <f>IFERROR(IF($A104="","",MAX(0,$U104-$E104)),"")</f>
        <v/>
      </c>
      <c r="W104" s="28">
        <f>IFERROR(IF($A104="","",ROUND($V104*$F104,0)),"")</f>
        <v/>
      </c>
      <c r="X104" s="48">
        <f>IFERROR(IF($A104="","",$W104*$G104),"")</f>
        <v/>
      </c>
      <c r="Y104" s="48">
        <f>IFERROR(IF($A104="","",$W104*$H104),"")</f>
        <v/>
      </c>
      <c r="Z104" s="48">
        <f>IFERROR(IF($A104="","",SUM($X104,$Y104,$I104)),"")</f>
        <v/>
      </c>
      <c r="AA104" s="48">
        <f>IFERROR(IF($A104="","",$W104*$Q104),"")</f>
        <v/>
      </c>
      <c r="AB104" s="48">
        <f>IFERROR(IF($A104="","",$X104*$R104),"")</f>
        <v/>
      </c>
      <c r="AC104" s="48">
        <f>IFERROR(IF($A104="","",$Y104*$S104),"")</f>
        <v/>
      </c>
      <c r="AD104" s="48">
        <f>IFERROR(IF($A104="","",$I104*$T104),"")</f>
        <v/>
      </c>
      <c r="AE104" s="48">
        <f>IFERROR(IF($A104="","",SUM($AA104:$AD104)),"")</f>
        <v/>
      </c>
      <c r="AF104" s="48">
        <f>IFERROR(IF($A104="","",$Z104-$AE104),"")</f>
        <v/>
      </c>
      <c r="AG104" s="29">
        <f>IFERROR(IF($A104="","",$AF104/$Z104),0)</f>
        <v/>
      </c>
      <c r="AH104" s="48">
        <f>IFERROR(IF($A104="","",SUM($N104:$O104)),"")</f>
        <v/>
      </c>
      <c r="AI104" s="48">
        <f>IFERROR(IF($A104="","",$AF104-$AH104),"")</f>
        <v/>
      </c>
      <c r="AJ104" s="48">
        <f>IFERROR(IF($A104="","",($G104*(1-$R104))+($H104*(1-$S104))-$Q104),"")</f>
        <v/>
      </c>
      <c r="AK104" s="48">
        <f>IFERROR(IF($A104="","",$I104*(1-$T104)),"")</f>
        <v/>
      </c>
      <c r="AL104" s="28">
        <f>IFERROR(IF($A104="","",MAX(0,($AH104-$AK104)/$AJ104)),0)</f>
        <v/>
      </c>
      <c r="AM104" s="27">
        <f>IFERROR(IF($A104="","",$AL104/$V104),0)</f>
        <v/>
      </c>
      <c r="AN104" s="48">
        <f>IFERROR(IF($A104="","",($AL104*($G104+$H104))+$I104),"")</f>
        <v/>
      </c>
      <c r="AO104" s="28">
        <f>IFERROR(IF($A104="","",MAX(0,($AH104+$P104-$AK104)/$AJ104)),0)</f>
        <v/>
      </c>
      <c r="AP104" s="27">
        <f>IFERROR(IF($A104="","",$AO104/$V104),0)</f>
        <v/>
      </c>
      <c r="AQ104" s="27">
        <f>IFERROR(IF($A104="","",$F104-$AM104),"")</f>
        <v/>
      </c>
      <c r="AR104" s="48">
        <f>IFERROR(IF($A104="","",$Z104-$AN104),"")</f>
        <v/>
      </c>
      <c r="AS104" s="27">
        <f>IFERROR(IF($A104="","",$AR104/$Z104),0)</f>
        <v/>
      </c>
      <c r="AT104" s="30">
        <f>IFERROR(IF($A104="","",IF($AI104&gt;0,"Above Break-Even",IF($AI104&lt;0,"Below Break-Even","At Break-Even"))),"")</f>
        <v/>
      </c>
      <c r="AU104" s="30">
        <f>IFERROR(IF($A104="","",IF(COUNTIF($A$2:$A$121,$A104)&gt;1,"Duplicate month",IF($E104&gt;$U104,"Out-of-order nights exceed capacity",IF($W104&gt;$V104,"Rooms sold exceed sellable nights",IF($AJ104&lt;=0,"No positive room contribution",IF($AM104&gt;1,"Break-even exceeds capacity",IF($AP104&gt;1,"Target profit exceeds capacity","OK"))))))),"")</f>
        <v/>
      </c>
    </row>
    <row r="105">
      <c r="A105" s="21" t="n"/>
      <c r="B105" s="22" t="n"/>
      <c r="C105" s="23" t="n"/>
      <c r="D105" s="23" t="n"/>
      <c r="E105" s="23" t="n"/>
      <c r="F105" s="24" t="n"/>
      <c r="G105" s="47" t="n"/>
      <c r="H105" s="47" t="n"/>
      <c r="I105" s="47" t="n"/>
      <c r="J105" s="47" t="n"/>
      <c r="K105" s="24" t="n"/>
      <c r="L105" s="24" t="n"/>
      <c r="M105" s="24" t="n"/>
      <c r="N105" s="47" t="n"/>
      <c r="O105" s="47" t="n"/>
      <c r="P105" s="47" t="n"/>
      <c r="Q105" s="48">
        <f>IFERROR(IF($A105="","",IF($J105="",Assumptions!$B$8,$J105)),"")</f>
        <v/>
      </c>
      <c r="R105" s="27">
        <f>IFERROR(IF($A105="","",IF($K105="",Assumptions!$B$9,$K105)),"")</f>
        <v/>
      </c>
      <c r="S105" s="27">
        <f>IFERROR(IF($A105="","",IF($L105="",Assumptions!$B$10,$L105)),"")</f>
        <v/>
      </c>
      <c r="T105" s="27">
        <f>IFERROR(IF($A105="","",IF($M105="",Assumptions!$B$11,$M105)),"")</f>
        <v/>
      </c>
      <c r="U105" s="28">
        <f>IFERROR(IF($A105="","",$C105*$D105),"")</f>
        <v/>
      </c>
      <c r="V105" s="28">
        <f>IFERROR(IF($A105="","",MAX(0,$U105-$E105)),"")</f>
        <v/>
      </c>
      <c r="W105" s="28">
        <f>IFERROR(IF($A105="","",ROUND($V105*$F105,0)),"")</f>
        <v/>
      </c>
      <c r="X105" s="48">
        <f>IFERROR(IF($A105="","",$W105*$G105),"")</f>
        <v/>
      </c>
      <c r="Y105" s="48">
        <f>IFERROR(IF($A105="","",$W105*$H105),"")</f>
        <v/>
      </c>
      <c r="Z105" s="48">
        <f>IFERROR(IF($A105="","",SUM($X105,$Y105,$I105)),"")</f>
        <v/>
      </c>
      <c r="AA105" s="48">
        <f>IFERROR(IF($A105="","",$W105*$Q105),"")</f>
        <v/>
      </c>
      <c r="AB105" s="48">
        <f>IFERROR(IF($A105="","",$X105*$R105),"")</f>
        <v/>
      </c>
      <c r="AC105" s="48">
        <f>IFERROR(IF($A105="","",$Y105*$S105),"")</f>
        <v/>
      </c>
      <c r="AD105" s="48">
        <f>IFERROR(IF($A105="","",$I105*$T105),"")</f>
        <v/>
      </c>
      <c r="AE105" s="48">
        <f>IFERROR(IF($A105="","",SUM($AA105:$AD105)),"")</f>
        <v/>
      </c>
      <c r="AF105" s="48">
        <f>IFERROR(IF($A105="","",$Z105-$AE105),"")</f>
        <v/>
      </c>
      <c r="AG105" s="29">
        <f>IFERROR(IF($A105="","",$AF105/$Z105),0)</f>
        <v/>
      </c>
      <c r="AH105" s="48">
        <f>IFERROR(IF($A105="","",SUM($N105:$O105)),"")</f>
        <v/>
      </c>
      <c r="AI105" s="48">
        <f>IFERROR(IF($A105="","",$AF105-$AH105),"")</f>
        <v/>
      </c>
      <c r="AJ105" s="48">
        <f>IFERROR(IF($A105="","",($G105*(1-$R105))+($H105*(1-$S105))-$Q105),"")</f>
        <v/>
      </c>
      <c r="AK105" s="48">
        <f>IFERROR(IF($A105="","",$I105*(1-$T105)),"")</f>
        <v/>
      </c>
      <c r="AL105" s="28">
        <f>IFERROR(IF($A105="","",MAX(0,($AH105-$AK105)/$AJ105)),0)</f>
        <v/>
      </c>
      <c r="AM105" s="27">
        <f>IFERROR(IF($A105="","",$AL105/$V105),0)</f>
        <v/>
      </c>
      <c r="AN105" s="48">
        <f>IFERROR(IF($A105="","",($AL105*($G105+$H105))+$I105),"")</f>
        <v/>
      </c>
      <c r="AO105" s="28">
        <f>IFERROR(IF($A105="","",MAX(0,($AH105+$P105-$AK105)/$AJ105)),0)</f>
        <v/>
      </c>
      <c r="AP105" s="27">
        <f>IFERROR(IF($A105="","",$AO105/$V105),0)</f>
        <v/>
      </c>
      <c r="AQ105" s="27">
        <f>IFERROR(IF($A105="","",$F105-$AM105),"")</f>
        <v/>
      </c>
      <c r="AR105" s="48">
        <f>IFERROR(IF($A105="","",$Z105-$AN105),"")</f>
        <v/>
      </c>
      <c r="AS105" s="27">
        <f>IFERROR(IF($A105="","",$AR105/$Z105),0)</f>
        <v/>
      </c>
      <c r="AT105" s="30">
        <f>IFERROR(IF($A105="","",IF($AI105&gt;0,"Above Break-Even",IF($AI105&lt;0,"Below Break-Even","At Break-Even"))),"")</f>
        <v/>
      </c>
      <c r="AU105" s="30">
        <f>IFERROR(IF($A105="","",IF(COUNTIF($A$2:$A$121,$A105)&gt;1,"Duplicate month",IF($E105&gt;$U105,"Out-of-order nights exceed capacity",IF($W105&gt;$V105,"Rooms sold exceed sellable nights",IF($AJ105&lt;=0,"No positive room contribution",IF($AM105&gt;1,"Break-even exceeds capacity",IF($AP105&gt;1,"Target profit exceeds capacity","OK"))))))),"")</f>
        <v/>
      </c>
    </row>
    <row r="106">
      <c r="A106" s="21" t="n"/>
      <c r="B106" s="22" t="n"/>
      <c r="C106" s="23" t="n"/>
      <c r="D106" s="23" t="n"/>
      <c r="E106" s="23" t="n"/>
      <c r="F106" s="24" t="n"/>
      <c r="G106" s="47" t="n"/>
      <c r="H106" s="47" t="n"/>
      <c r="I106" s="47" t="n"/>
      <c r="J106" s="47" t="n"/>
      <c r="K106" s="24" t="n"/>
      <c r="L106" s="24" t="n"/>
      <c r="M106" s="24" t="n"/>
      <c r="N106" s="47" t="n"/>
      <c r="O106" s="47" t="n"/>
      <c r="P106" s="47" t="n"/>
      <c r="Q106" s="48">
        <f>IFERROR(IF($A106="","",IF($J106="",Assumptions!$B$8,$J106)),"")</f>
        <v/>
      </c>
      <c r="R106" s="27">
        <f>IFERROR(IF($A106="","",IF($K106="",Assumptions!$B$9,$K106)),"")</f>
        <v/>
      </c>
      <c r="S106" s="27">
        <f>IFERROR(IF($A106="","",IF($L106="",Assumptions!$B$10,$L106)),"")</f>
        <v/>
      </c>
      <c r="T106" s="27">
        <f>IFERROR(IF($A106="","",IF($M106="",Assumptions!$B$11,$M106)),"")</f>
        <v/>
      </c>
      <c r="U106" s="28">
        <f>IFERROR(IF($A106="","",$C106*$D106),"")</f>
        <v/>
      </c>
      <c r="V106" s="28">
        <f>IFERROR(IF($A106="","",MAX(0,$U106-$E106)),"")</f>
        <v/>
      </c>
      <c r="W106" s="28">
        <f>IFERROR(IF($A106="","",ROUND($V106*$F106,0)),"")</f>
        <v/>
      </c>
      <c r="X106" s="48">
        <f>IFERROR(IF($A106="","",$W106*$G106),"")</f>
        <v/>
      </c>
      <c r="Y106" s="48">
        <f>IFERROR(IF($A106="","",$W106*$H106),"")</f>
        <v/>
      </c>
      <c r="Z106" s="48">
        <f>IFERROR(IF($A106="","",SUM($X106,$Y106,$I106)),"")</f>
        <v/>
      </c>
      <c r="AA106" s="48">
        <f>IFERROR(IF($A106="","",$W106*$Q106),"")</f>
        <v/>
      </c>
      <c r="AB106" s="48">
        <f>IFERROR(IF($A106="","",$X106*$R106),"")</f>
        <v/>
      </c>
      <c r="AC106" s="48">
        <f>IFERROR(IF($A106="","",$Y106*$S106),"")</f>
        <v/>
      </c>
      <c r="AD106" s="48">
        <f>IFERROR(IF($A106="","",$I106*$T106),"")</f>
        <v/>
      </c>
      <c r="AE106" s="48">
        <f>IFERROR(IF($A106="","",SUM($AA106:$AD106)),"")</f>
        <v/>
      </c>
      <c r="AF106" s="48">
        <f>IFERROR(IF($A106="","",$Z106-$AE106),"")</f>
        <v/>
      </c>
      <c r="AG106" s="29">
        <f>IFERROR(IF($A106="","",$AF106/$Z106),0)</f>
        <v/>
      </c>
      <c r="AH106" s="48">
        <f>IFERROR(IF($A106="","",SUM($N106:$O106)),"")</f>
        <v/>
      </c>
      <c r="AI106" s="48">
        <f>IFERROR(IF($A106="","",$AF106-$AH106),"")</f>
        <v/>
      </c>
      <c r="AJ106" s="48">
        <f>IFERROR(IF($A106="","",($G106*(1-$R106))+($H106*(1-$S106))-$Q106),"")</f>
        <v/>
      </c>
      <c r="AK106" s="48">
        <f>IFERROR(IF($A106="","",$I106*(1-$T106)),"")</f>
        <v/>
      </c>
      <c r="AL106" s="28">
        <f>IFERROR(IF($A106="","",MAX(0,($AH106-$AK106)/$AJ106)),0)</f>
        <v/>
      </c>
      <c r="AM106" s="27">
        <f>IFERROR(IF($A106="","",$AL106/$V106),0)</f>
        <v/>
      </c>
      <c r="AN106" s="48">
        <f>IFERROR(IF($A106="","",($AL106*($G106+$H106))+$I106),"")</f>
        <v/>
      </c>
      <c r="AO106" s="28">
        <f>IFERROR(IF($A106="","",MAX(0,($AH106+$P106-$AK106)/$AJ106)),0)</f>
        <v/>
      </c>
      <c r="AP106" s="27">
        <f>IFERROR(IF($A106="","",$AO106/$V106),0)</f>
        <v/>
      </c>
      <c r="AQ106" s="27">
        <f>IFERROR(IF($A106="","",$F106-$AM106),"")</f>
        <v/>
      </c>
      <c r="AR106" s="48">
        <f>IFERROR(IF($A106="","",$Z106-$AN106),"")</f>
        <v/>
      </c>
      <c r="AS106" s="27">
        <f>IFERROR(IF($A106="","",$AR106/$Z106),0)</f>
        <v/>
      </c>
      <c r="AT106" s="30">
        <f>IFERROR(IF($A106="","",IF($AI106&gt;0,"Above Break-Even",IF($AI106&lt;0,"Below Break-Even","At Break-Even"))),"")</f>
        <v/>
      </c>
      <c r="AU106" s="30">
        <f>IFERROR(IF($A106="","",IF(COUNTIF($A$2:$A$121,$A106)&gt;1,"Duplicate month",IF($E106&gt;$U106,"Out-of-order nights exceed capacity",IF($W106&gt;$V106,"Rooms sold exceed sellable nights",IF($AJ106&lt;=0,"No positive room contribution",IF($AM106&gt;1,"Break-even exceeds capacity",IF($AP106&gt;1,"Target profit exceeds capacity","OK"))))))),"")</f>
        <v/>
      </c>
    </row>
    <row r="107">
      <c r="A107" s="21" t="n"/>
      <c r="B107" s="22" t="n"/>
      <c r="C107" s="23" t="n"/>
      <c r="D107" s="23" t="n"/>
      <c r="E107" s="23" t="n"/>
      <c r="F107" s="24" t="n"/>
      <c r="G107" s="47" t="n"/>
      <c r="H107" s="47" t="n"/>
      <c r="I107" s="47" t="n"/>
      <c r="J107" s="47" t="n"/>
      <c r="K107" s="24" t="n"/>
      <c r="L107" s="24" t="n"/>
      <c r="M107" s="24" t="n"/>
      <c r="N107" s="47" t="n"/>
      <c r="O107" s="47" t="n"/>
      <c r="P107" s="47" t="n"/>
      <c r="Q107" s="48">
        <f>IFERROR(IF($A107="","",IF($J107="",Assumptions!$B$8,$J107)),"")</f>
        <v/>
      </c>
      <c r="R107" s="27">
        <f>IFERROR(IF($A107="","",IF($K107="",Assumptions!$B$9,$K107)),"")</f>
        <v/>
      </c>
      <c r="S107" s="27">
        <f>IFERROR(IF($A107="","",IF($L107="",Assumptions!$B$10,$L107)),"")</f>
        <v/>
      </c>
      <c r="T107" s="27">
        <f>IFERROR(IF($A107="","",IF($M107="",Assumptions!$B$11,$M107)),"")</f>
        <v/>
      </c>
      <c r="U107" s="28">
        <f>IFERROR(IF($A107="","",$C107*$D107),"")</f>
        <v/>
      </c>
      <c r="V107" s="28">
        <f>IFERROR(IF($A107="","",MAX(0,$U107-$E107)),"")</f>
        <v/>
      </c>
      <c r="W107" s="28">
        <f>IFERROR(IF($A107="","",ROUND($V107*$F107,0)),"")</f>
        <v/>
      </c>
      <c r="X107" s="48">
        <f>IFERROR(IF($A107="","",$W107*$G107),"")</f>
        <v/>
      </c>
      <c r="Y107" s="48">
        <f>IFERROR(IF($A107="","",$W107*$H107),"")</f>
        <v/>
      </c>
      <c r="Z107" s="48">
        <f>IFERROR(IF($A107="","",SUM($X107,$Y107,$I107)),"")</f>
        <v/>
      </c>
      <c r="AA107" s="48">
        <f>IFERROR(IF($A107="","",$W107*$Q107),"")</f>
        <v/>
      </c>
      <c r="AB107" s="48">
        <f>IFERROR(IF($A107="","",$X107*$R107),"")</f>
        <v/>
      </c>
      <c r="AC107" s="48">
        <f>IFERROR(IF($A107="","",$Y107*$S107),"")</f>
        <v/>
      </c>
      <c r="AD107" s="48">
        <f>IFERROR(IF($A107="","",$I107*$T107),"")</f>
        <v/>
      </c>
      <c r="AE107" s="48">
        <f>IFERROR(IF($A107="","",SUM($AA107:$AD107)),"")</f>
        <v/>
      </c>
      <c r="AF107" s="48">
        <f>IFERROR(IF($A107="","",$Z107-$AE107),"")</f>
        <v/>
      </c>
      <c r="AG107" s="29">
        <f>IFERROR(IF($A107="","",$AF107/$Z107),0)</f>
        <v/>
      </c>
      <c r="AH107" s="48">
        <f>IFERROR(IF($A107="","",SUM($N107:$O107)),"")</f>
        <v/>
      </c>
      <c r="AI107" s="48">
        <f>IFERROR(IF($A107="","",$AF107-$AH107),"")</f>
        <v/>
      </c>
      <c r="AJ107" s="48">
        <f>IFERROR(IF($A107="","",($G107*(1-$R107))+($H107*(1-$S107))-$Q107),"")</f>
        <v/>
      </c>
      <c r="AK107" s="48">
        <f>IFERROR(IF($A107="","",$I107*(1-$T107)),"")</f>
        <v/>
      </c>
      <c r="AL107" s="28">
        <f>IFERROR(IF($A107="","",MAX(0,($AH107-$AK107)/$AJ107)),0)</f>
        <v/>
      </c>
      <c r="AM107" s="27">
        <f>IFERROR(IF($A107="","",$AL107/$V107),0)</f>
        <v/>
      </c>
      <c r="AN107" s="48">
        <f>IFERROR(IF($A107="","",($AL107*($G107+$H107))+$I107),"")</f>
        <v/>
      </c>
      <c r="AO107" s="28">
        <f>IFERROR(IF($A107="","",MAX(0,($AH107+$P107-$AK107)/$AJ107)),0)</f>
        <v/>
      </c>
      <c r="AP107" s="27">
        <f>IFERROR(IF($A107="","",$AO107/$V107),0)</f>
        <v/>
      </c>
      <c r="AQ107" s="27">
        <f>IFERROR(IF($A107="","",$F107-$AM107),"")</f>
        <v/>
      </c>
      <c r="AR107" s="48">
        <f>IFERROR(IF($A107="","",$Z107-$AN107),"")</f>
        <v/>
      </c>
      <c r="AS107" s="27">
        <f>IFERROR(IF($A107="","",$AR107/$Z107),0)</f>
        <v/>
      </c>
      <c r="AT107" s="30">
        <f>IFERROR(IF($A107="","",IF($AI107&gt;0,"Above Break-Even",IF($AI107&lt;0,"Below Break-Even","At Break-Even"))),"")</f>
        <v/>
      </c>
      <c r="AU107" s="30">
        <f>IFERROR(IF($A107="","",IF(COUNTIF($A$2:$A$121,$A107)&gt;1,"Duplicate month",IF($E107&gt;$U107,"Out-of-order nights exceed capacity",IF($W107&gt;$V107,"Rooms sold exceed sellable nights",IF($AJ107&lt;=0,"No positive room contribution",IF($AM107&gt;1,"Break-even exceeds capacity",IF($AP107&gt;1,"Target profit exceeds capacity","OK"))))))),"")</f>
        <v/>
      </c>
    </row>
    <row r="108">
      <c r="A108" s="21" t="n"/>
      <c r="B108" s="22" t="n"/>
      <c r="C108" s="23" t="n"/>
      <c r="D108" s="23" t="n"/>
      <c r="E108" s="23" t="n"/>
      <c r="F108" s="24" t="n"/>
      <c r="G108" s="47" t="n"/>
      <c r="H108" s="47" t="n"/>
      <c r="I108" s="47" t="n"/>
      <c r="J108" s="47" t="n"/>
      <c r="K108" s="24" t="n"/>
      <c r="L108" s="24" t="n"/>
      <c r="M108" s="24" t="n"/>
      <c r="N108" s="47" t="n"/>
      <c r="O108" s="47" t="n"/>
      <c r="P108" s="47" t="n"/>
      <c r="Q108" s="48">
        <f>IFERROR(IF($A108="","",IF($J108="",Assumptions!$B$8,$J108)),"")</f>
        <v/>
      </c>
      <c r="R108" s="27">
        <f>IFERROR(IF($A108="","",IF($K108="",Assumptions!$B$9,$K108)),"")</f>
        <v/>
      </c>
      <c r="S108" s="27">
        <f>IFERROR(IF($A108="","",IF($L108="",Assumptions!$B$10,$L108)),"")</f>
        <v/>
      </c>
      <c r="T108" s="27">
        <f>IFERROR(IF($A108="","",IF($M108="",Assumptions!$B$11,$M108)),"")</f>
        <v/>
      </c>
      <c r="U108" s="28">
        <f>IFERROR(IF($A108="","",$C108*$D108),"")</f>
        <v/>
      </c>
      <c r="V108" s="28">
        <f>IFERROR(IF($A108="","",MAX(0,$U108-$E108)),"")</f>
        <v/>
      </c>
      <c r="W108" s="28">
        <f>IFERROR(IF($A108="","",ROUND($V108*$F108,0)),"")</f>
        <v/>
      </c>
      <c r="X108" s="48">
        <f>IFERROR(IF($A108="","",$W108*$G108),"")</f>
        <v/>
      </c>
      <c r="Y108" s="48">
        <f>IFERROR(IF($A108="","",$W108*$H108),"")</f>
        <v/>
      </c>
      <c r="Z108" s="48">
        <f>IFERROR(IF($A108="","",SUM($X108,$Y108,$I108)),"")</f>
        <v/>
      </c>
      <c r="AA108" s="48">
        <f>IFERROR(IF($A108="","",$W108*$Q108),"")</f>
        <v/>
      </c>
      <c r="AB108" s="48">
        <f>IFERROR(IF($A108="","",$X108*$R108),"")</f>
        <v/>
      </c>
      <c r="AC108" s="48">
        <f>IFERROR(IF($A108="","",$Y108*$S108),"")</f>
        <v/>
      </c>
      <c r="AD108" s="48">
        <f>IFERROR(IF($A108="","",$I108*$T108),"")</f>
        <v/>
      </c>
      <c r="AE108" s="48">
        <f>IFERROR(IF($A108="","",SUM($AA108:$AD108)),"")</f>
        <v/>
      </c>
      <c r="AF108" s="48">
        <f>IFERROR(IF($A108="","",$Z108-$AE108),"")</f>
        <v/>
      </c>
      <c r="AG108" s="29">
        <f>IFERROR(IF($A108="","",$AF108/$Z108),0)</f>
        <v/>
      </c>
      <c r="AH108" s="48">
        <f>IFERROR(IF($A108="","",SUM($N108:$O108)),"")</f>
        <v/>
      </c>
      <c r="AI108" s="48">
        <f>IFERROR(IF($A108="","",$AF108-$AH108),"")</f>
        <v/>
      </c>
      <c r="AJ108" s="48">
        <f>IFERROR(IF($A108="","",($G108*(1-$R108))+($H108*(1-$S108))-$Q108),"")</f>
        <v/>
      </c>
      <c r="AK108" s="48">
        <f>IFERROR(IF($A108="","",$I108*(1-$T108)),"")</f>
        <v/>
      </c>
      <c r="AL108" s="28">
        <f>IFERROR(IF($A108="","",MAX(0,($AH108-$AK108)/$AJ108)),0)</f>
        <v/>
      </c>
      <c r="AM108" s="27">
        <f>IFERROR(IF($A108="","",$AL108/$V108),0)</f>
        <v/>
      </c>
      <c r="AN108" s="48">
        <f>IFERROR(IF($A108="","",($AL108*($G108+$H108))+$I108),"")</f>
        <v/>
      </c>
      <c r="AO108" s="28">
        <f>IFERROR(IF($A108="","",MAX(0,($AH108+$P108-$AK108)/$AJ108)),0)</f>
        <v/>
      </c>
      <c r="AP108" s="27">
        <f>IFERROR(IF($A108="","",$AO108/$V108),0)</f>
        <v/>
      </c>
      <c r="AQ108" s="27">
        <f>IFERROR(IF($A108="","",$F108-$AM108),"")</f>
        <v/>
      </c>
      <c r="AR108" s="48">
        <f>IFERROR(IF($A108="","",$Z108-$AN108),"")</f>
        <v/>
      </c>
      <c r="AS108" s="27">
        <f>IFERROR(IF($A108="","",$AR108/$Z108),0)</f>
        <v/>
      </c>
      <c r="AT108" s="30">
        <f>IFERROR(IF($A108="","",IF($AI108&gt;0,"Above Break-Even",IF($AI108&lt;0,"Below Break-Even","At Break-Even"))),"")</f>
        <v/>
      </c>
      <c r="AU108" s="30">
        <f>IFERROR(IF($A108="","",IF(COUNTIF($A$2:$A$121,$A108)&gt;1,"Duplicate month",IF($E108&gt;$U108,"Out-of-order nights exceed capacity",IF($W108&gt;$V108,"Rooms sold exceed sellable nights",IF($AJ108&lt;=0,"No positive room contribution",IF($AM108&gt;1,"Break-even exceeds capacity",IF($AP108&gt;1,"Target profit exceeds capacity","OK"))))))),"")</f>
        <v/>
      </c>
    </row>
    <row r="109">
      <c r="A109" s="21" t="n"/>
      <c r="B109" s="22" t="n"/>
      <c r="C109" s="23" t="n"/>
      <c r="D109" s="23" t="n"/>
      <c r="E109" s="23" t="n"/>
      <c r="F109" s="24" t="n"/>
      <c r="G109" s="47" t="n"/>
      <c r="H109" s="47" t="n"/>
      <c r="I109" s="47" t="n"/>
      <c r="J109" s="47" t="n"/>
      <c r="K109" s="24" t="n"/>
      <c r="L109" s="24" t="n"/>
      <c r="M109" s="24" t="n"/>
      <c r="N109" s="47" t="n"/>
      <c r="O109" s="47" t="n"/>
      <c r="P109" s="47" t="n"/>
      <c r="Q109" s="48">
        <f>IFERROR(IF($A109="","",IF($J109="",Assumptions!$B$8,$J109)),"")</f>
        <v/>
      </c>
      <c r="R109" s="27">
        <f>IFERROR(IF($A109="","",IF($K109="",Assumptions!$B$9,$K109)),"")</f>
        <v/>
      </c>
      <c r="S109" s="27">
        <f>IFERROR(IF($A109="","",IF($L109="",Assumptions!$B$10,$L109)),"")</f>
        <v/>
      </c>
      <c r="T109" s="27">
        <f>IFERROR(IF($A109="","",IF($M109="",Assumptions!$B$11,$M109)),"")</f>
        <v/>
      </c>
      <c r="U109" s="28">
        <f>IFERROR(IF($A109="","",$C109*$D109),"")</f>
        <v/>
      </c>
      <c r="V109" s="28">
        <f>IFERROR(IF($A109="","",MAX(0,$U109-$E109)),"")</f>
        <v/>
      </c>
      <c r="W109" s="28">
        <f>IFERROR(IF($A109="","",ROUND($V109*$F109,0)),"")</f>
        <v/>
      </c>
      <c r="X109" s="48">
        <f>IFERROR(IF($A109="","",$W109*$G109),"")</f>
        <v/>
      </c>
      <c r="Y109" s="48">
        <f>IFERROR(IF($A109="","",$W109*$H109),"")</f>
        <v/>
      </c>
      <c r="Z109" s="48">
        <f>IFERROR(IF($A109="","",SUM($X109,$Y109,$I109)),"")</f>
        <v/>
      </c>
      <c r="AA109" s="48">
        <f>IFERROR(IF($A109="","",$W109*$Q109),"")</f>
        <v/>
      </c>
      <c r="AB109" s="48">
        <f>IFERROR(IF($A109="","",$X109*$R109),"")</f>
        <v/>
      </c>
      <c r="AC109" s="48">
        <f>IFERROR(IF($A109="","",$Y109*$S109),"")</f>
        <v/>
      </c>
      <c r="AD109" s="48">
        <f>IFERROR(IF($A109="","",$I109*$T109),"")</f>
        <v/>
      </c>
      <c r="AE109" s="48">
        <f>IFERROR(IF($A109="","",SUM($AA109:$AD109)),"")</f>
        <v/>
      </c>
      <c r="AF109" s="48">
        <f>IFERROR(IF($A109="","",$Z109-$AE109),"")</f>
        <v/>
      </c>
      <c r="AG109" s="29">
        <f>IFERROR(IF($A109="","",$AF109/$Z109),0)</f>
        <v/>
      </c>
      <c r="AH109" s="48">
        <f>IFERROR(IF($A109="","",SUM($N109:$O109)),"")</f>
        <v/>
      </c>
      <c r="AI109" s="48">
        <f>IFERROR(IF($A109="","",$AF109-$AH109),"")</f>
        <v/>
      </c>
      <c r="AJ109" s="48">
        <f>IFERROR(IF($A109="","",($G109*(1-$R109))+($H109*(1-$S109))-$Q109),"")</f>
        <v/>
      </c>
      <c r="AK109" s="48">
        <f>IFERROR(IF($A109="","",$I109*(1-$T109)),"")</f>
        <v/>
      </c>
      <c r="AL109" s="28">
        <f>IFERROR(IF($A109="","",MAX(0,($AH109-$AK109)/$AJ109)),0)</f>
        <v/>
      </c>
      <c r="AM109" s="27">
        <f>IFERROR(IF($A109="","",$AL109/$V109),0)</f>
        <v/>
      </c>
      <c r="AN109" s="48">
        <f>IFERROR(IF($A109="","",($AL109*($G109+$H109))+$I109),"")</f>
        <v/>
      </c>
      <c r="AO109" s="28">
        <f>IFERROR(IF($A109="","",MAX(0,($AH109+$P109-$AK109)/$AJ109)),0)</f>
        <v/>
      </c>
      <c r="AP109" s="27">
        <f>IFERROR(IF($A109="","",$AO109/$V109),0)</f>
        <v/>
      </c>
      <c r="AQ109" s="27">
        <f>IFERROR(IF($A109="","",$F109-$AM109),"")</f>
        <v/>
      </c>
      <c r="AR109" s="48">
        <f>IFERROR(IF($A109="","",$Z109-$AN109),"")</f>
        <v/>
      </c>
      <c r="AS109" s="27">
        <f>IFERROR(IF($A109="","",$AR109/$Z109),0)</f>
        <v/>
      </c>
      <c r="AT109" s="30">
        <f>IFERROR(IF($A109="","",IF($AI109&gt;0,"Above Break-Even",IF($AI109&lt;0,"Below Break-Even","At Break-Even"))),"")</f>
        <v/>
      </c>
      <c r="AU109" s="30">
        <f>IFERROR(IF($A109="","",IF(COUNTIF($A$2:$A$121,$A109)&gt;1,"Duplicate month",IF($E109&gt;$U109,"Out-of-order nights exceed capacity",IF($W109&gt;$V109,"Rooms sold exceed sellable nights",IF($AJ109&lt;=0,"No positive room contribution",IF($AM109&gt;1,"Break-even exceeds capacity",IF($AP109&gt;1,"Target profit exceeds capacity","OK"))))))),"")</f>
        <v/>
      </c>
    </row>
    <row r="110">
      <c r="A110" s="21" t="n"/>
      <c r="B110" s="22" t="n"/>
      <c r="C110" s="23" t="n"/>
      <c r="D110" s="23" t="n"/>
      <c r="E110" s="23" t="n"/>
      <c r="F110" s="24" t="n"/>
      <c r="G110" s="47" t="n"/>
      <c r="H110" s="47" t="n"/>
      <c r="I110" s="47" t="n"/>
      <c r="J110" s="47" t="n"/>
      <c r="K110" s="24" t="n"/>
      <c r="L110" s="24" t="n"/>
      <c r="M110" s="24" t="n"/>
      <c r="N110" s="47" t="n"/>
      <c r="O110" s="47" t="n"/>
      <c r="P110" s="47" t="n"/>
      <c r="Q110" s="48">
        <f>IFERROR(IF($A110="","",IF($J110="",Assumptions!$B$8,$J110)),"")</f>
        <v/>
      </c>
      <c r="R110" s="27">
        <f>IFERROR(IF($A110="","",IF($K110="",Assumptions!$B$9,$K110)),"")</f>
        <v/>
      </c>
      <c r="S110" s="27">
        <f>IFERROR(IF($A110="","",IF($L110="",Assumptions!$B$10,$L110)),"")</f>
        <v/>
      </c>
      <c r="T110" s="27">
        <f>IFERROR(IF($A110="","",IF($M110="",Assumptions!$B$11,$M110)),"")</f>
        <v/>
      </c>
      <c r="U110" s="28">
        <f>IFERROR(IF($A110="","",$C110*$D110),"")</f>
        <v/>
      </c>
      <c r="V110" s="28">
        <f>IFERROR(IF($A110="","",MAX(0,$U110-$E110)),"")</f>
        <v/>
      </c>
      <c r="W110" s="28">
        <f>IFERROR(IF($A110="","",ROUND($V110*$F110,0)),"")</f>
        <v/>
      </c>
      <c r="X110" s="48">
        <f>IFERROR(IF($A110="","",$W110*$G110),"")</f>
        <v/>
      </c>
      <c r="Y110" s="48">
        <f>IFERROR(IF($A110="","",$W110*$H110),"")</f>
        <v/>
      </c>
      <c r="Z110" s="48">
        <f>IFERROR(IF($A110="","",SUM($X110,$Y110,$I110)),"")</f>
        <v/>
      </c>
      <c r="AA110" s="48">
        <f>IFERROR(IF($A110="","",$W110*$Q110),"")</f>
        <v/>
      </c>
      <c r="AB110" s="48">
        <f>IFERROR(IF($A110="","",$X110*$R110),"")</f>
        <v/>
      </c>
      <c r="AC110" s="48">
        <f>IFERROR(IF($A110="","",$Y110*$S110),"")</f>
        <v/>
      </c>
      <c r="AD110" s="48">
        <f>IFERROR(IF($A110="","",$I110*$T110),"")</f>
        <v/>
      </c>
      <c r="AE110" s="48">
        <f>IFERROR(IF($A110="","",SUM($AA110:$AD110)),"")</f>
        <v/>
      </c>
      <c r="AF110" s="48">
        <f>IFERROR(IF($A110="","",$Z110-$AE110),"")</f>
        <v/>
      </c>
      <c r="AG110" s="29">
        <f>IFERROR(IF($A110="","",$AF110/$Z110),0)</f>
        <v/>
      </c>
      <c r="AH110" s="48">
        <f>IFERROR(IF($A110="","",SUM($N110:$O110)),"")</f>
        <v/>
      </c>
      <c r="AI110" s="48">
        <f>IFERROR(IF($A110="","",$AF110-$AH110),"")</f>
        <v/>
      </c>
      <c r="AJ110" s="48">
        <f>IFERROR(IF($A110="","",($G110*(1-$R110))+($H110*(1-$S110))-$Q110),"")</f>
        <v/>
      </c>
      <c r="AK110" s="48">
        <f>IFERROR(IF($A110="","",$I110*(1-$T110)),"")</f>
        <v/>
      </c>
      <c r="AL110" s="28">
        <f>IFERROR(IF($A110="","",MAX(0,($AH110-$AK110)/$AJ110)),0)</f>
        <v/>
      </c>
      <c r="AM110" s="27">
        <f>IFERROR(IF($A110="","",$AL110/$V110),0)</f>
        <v/>
      </c>
      <c r="AN110" s="48">
        <f>IFERROR(IF($A110="","",($AL110*($G110+$H110))+$I110),"")</f>
        <v/>
      </c>
      <c r="AO110" s="28">
        <f>IFERROR(IF($A110="","",MAX(0,($AH110+$P110-$AK110)/$AJ110)),0)</f>
        <v/>
      </c>
      <c r="AP110" s="27">
        <f>IFERROR(IF($A110="","",$AO110/$V110),0)</f>
        <v/>
      </c>
      <c r="AQ110" s="27">
        <f>IFERROR(IF($A110="","",$F110-$AM110),"")</f>
        <v/>
      </c>
      <c r="AR110" s="48">
        <f>IFERROR(IF($A110="","",$Z110-$AN110),"")</f>
        <v/>
      </c>
      <c r="AS110" s="27">
        <f>IFERROR(IF($A110="","",$AR110/$Z110),0)</f>
        <v/>
      </c>
      <c r="AT110" s="30">
        <f>IFERROR(IF($A110="","",IF($AI110&gt;0,"Above Break-Even",IF($AI110&lt;0,"Below Break-Even","At Break-Even"))),"")</f>
        <v/>
      </c>
      <c r="AU110" s="30">
        <f>IFERROR(IF($A110="","",IF(COUNTIF($A$2:$A$121,$A110)&gt;1,"Duplicate month",IF($E110&gt;$U110,"Out-of-order nights exceed capacity",IF($W110&gt;$V110,"Rooms sold exceed sellable nights",IF($AJ110&lt;=0,"No positive room contribution",IF($AM110&gt;1,"Break-even exceeds capacity",IF($AP110&gt;1,"Target profit exceeds capacity","OK"))))))),"")</f>
        <v/>
      </c>
    </row>
    <row r="111">
      <c r="A111" s="21" t="n"/>
      <c r="B111" s="22" t="n"/>
      <c r="C111" s="23" t="n"/>
      <c r="D111" s="23" t="n"/>
      <c r="E111" s="23" t="n"/>
      <c r="F111" s="24" t="n"/>
      <c r="G111" s="47" t="n"/>
      <c r="H111" s="47" t="n"/>
      <c r="I111" s="47" t="n"/>
      <c r="J111" s="47" t="n"/>
      <c r="K111" s="24" t="n"/>
      <c r="L111" s="24" t="n"/>
      <c r="M111" s="24" t="n"/>
      <c r="N111" s="47" t="n"/>
      <c r="O111" s="47" t="n"/>
      <c r="P111" s="47" t="n"/>
      <c r="Q111" s="48">
        <f>IFERROR(IF($A111="","",IF($J111="",Assumptions!$B$8,$J111)),"")</f>
        <v/>
      </c>
      <c r="R111" s="27">
        <f>IFERROR(IF($A111="","",IF($K111="",Assumptions!$B$9,$K111)),"")</f>
        <v/>
      </c>
      <c r="S111" s="27">
        <f>IFERROR(IF($A111="","",IF($L111="",Assumptions!$B$10,$L111)),"")</f>
        <v/>
      </c>
      <c r="T111" s="27">
        <f>IFERROR(IF($A111="","",IF($M111="",Assumptions!$B$11,$M111)),"")</f>
        <v/>
      </c>
      <c r="U111" s="28">
        <f>IFERROR(IF($A111="","",$C111*$D111),"")</f>
        <v/>
      </c>
      <c r="V111" s="28">
        <f>IFERROR(IF($A111="","",MAX(0,$U111-$E111)),"")</f>
        <v/>
      </c>
      <c r="W111" s="28">
        <f>IFERROR(IF($A111="","",ROUND($V111*$F111,0)),"")</f>
        <v/>
      </c>
      <c r="X111" s="48">
        <f>IFERROR(IF($A111="","",$W111*$G111),"")</f>
        <v/>
      </c>
      <c r="Y111" s="48">
        <f>IFERROR(IF($A111="","",$W111*$H111),"")</f>
        <v/>
      </c>
      <c r="Z111" s="48">
        <f>IFERROR(IF($A111="","",SUM($X111,$Y111,$I111)),"")</f>
        <v/>
      </c>
      <c r="AA111" s="48">
        <f>IFERROR(IF($A111="","",$W111*$Q111),"")</f>
        <v/>
      </c>
      <c r="AB111" s="48">
        <f>IFERROR(IF($A111="","",$X111*$R111),"")</f>
        <v/>
      </c>
      <c r="AC111" s="48">
        <f>IFERROR(IF($A111="","",$Y111*$S111),"")</f>
        <v/>
      </c>
      <c r="AD111" s="48">
        <f>IFERROR(IF($A111="","",$I111*$T111),"")</f>
        <v/>
      </c>
      <c r="AE111" s="48">
        <f>IFERROR(IF($A111="","",SUM($AA111:$AD111)),"")</f>
        <v/>
      </c>
      <c r="AF111" s="48">
        <f>IFERROR(IF($A111="","",$Z111-$AE111),"")</f>
        <v/>
      </c>
      <c r="AG111" s="29">
        <f>IFERROR(IF($A111="","",$AF111/$Z111),0)</f>
        <v/>
      </c>
      <c r="AH111" s="48">
        <f>IFERROR(IF($A111="","",SUM($N111:$O111)),"")</f>
        <v/>
      </c>
      <c r="AI111" s="48">
        <f>IFERROR(IF($A111="","",$AF111-$AH111),"")</f>
        <v/>
      </c>
      <c r="AJ111" s="48">
        <f>IFERROR(IF($A111="","",($G111*(1-$R111))+($H111*(1-$S111))-$Q111),"")</f>
        <v/>
      </c>
      <c r="AK111" s="48">
        <f>IFERROR(IF($A111="","",$I111*(1-$T111)),"")</f>
        <v/>
      </c>
      <c r="AL111" s="28">
        <f>IFERROR(IF($A111="","",MAX(0,($AH111-$AK111)/$AJ111)),0)</f>
        <v/>
      </c>
      <c r="AM111" s="27">
        <f>IFERROR(IF($A111="","",$AL111/$V111),0)</f>
        <v/>
      </c>
      <c r="AN111" s="48">
        <f>IFERROR(IF($A111="","",($AL111*($G111+$H111))+$I111),"")</f>
        <v/>
      </c>
      <c r="AO111" s="28">
        <f>IFERROR(IF($A111="","",MAX(0,($AH111+$P111-$AK111)/$AJ111)),0)</f>
        <v/>
      </c>
      <c r="AP111" s="27">
        <f>IFERROR(IF($A111="","",$AO111/$V111),0)</f>
        <v/>
      </c>
      <c r="AQ111" s="27">
        <f>IFERROR(IF($A111="","",$F111-$AM111),"")</f>
        <v/>
      </c>
      <c r="AR111" s="48">
        <f>IFERROR(IF($A111="","",$Z111-$AN111),"")</f>
        <v/>
      </c>
      <c r="AS111" s="27">
        <f>IFERROR(IF($A111="","",$AR111/$Z111),0)</f>
        <v/>
      </c>
      <c r="AT111" s="30">
        <f>IFERROR(IF($A111="","",IF($AI111&gt;0,"Above Break-Even",IF($AI111&lt;0,"Below Break-Even","At Break-Even"))),"")</f>
        <v/>
      </c>
      <c r="AU111" s="30">
        <f>IFERROR(IF($A111="","",IF(COUNTIF($A$2:$A$121,$A111)&gt;1,"Duplicate month",IF($E111&gt;$U111,"Out-of-order nights exceed capacity",IF($W111&gt;$V111,"Rooms sold exceed sellable nights",IF($AJ111&lt;=0,"No positive room contribution",IF($AM111&gt;1,"Break-even exceeds capacity",IF($AP111&gt;1,"Target profit exceeds capacity","OK"))))))),"")</f>
        <v/>
      </c>
    </row>
    <row r="112">
      <c r="A112" s="21" t="n"/>
      <c r="B112" s="22" t="n"/>
      <c r="C112" s="23" t="n"/>
      <c r="D112" s="23" t="n"/>
      <c r="E112" s="23" t="n"/>
      <c r="F112" s="24" t="n"/>
      <c r="G112" s="47" t="n"/>
      <c r="H112" s="47" t="n"/>
      <c r="I112" s="47" t="n"/>
      <c r="J112" s="47" t="n"/>
      <c r="K112" s="24" t="n"/>
      <c r="L112" s="24" t="n"/>
      <c r="M112" s="24" t="n"/>
      <c r="N112" s="47" t="n"/>
      <c r="O112" s="47" t="n"/>
      <c r="P112" s="47" t="n"/>
      <c r="Q112" s="48">
        <f>IFERROR(IF($A112="","",IF($J112="",Assumptions!$B$8,$J112)),"")</f>
        <v/>
      </c>
      <c r="R112" s="27">
        <f>IFERROR(IF($A112="","",IF($K112="",Assumptions!$B$9,$K112)),"")</f>
        <v/>
      </c>
      <c r="S112" s="27">
        <f>IFERROR(IF($A112="","",IF($L112="",Assumptions!$B$10,$L112)),"")</f>
        <v/>
      </c>
      <c r="T112" s="27">
        <f>IFERROR(IF($A112="","",IF($M112="",Assumptions!$B$11,$M112)),"")</f>
        <v/>
      </c>
      <c r="U112" s="28">
        <f>IFERROR(IF($A112="","",$C112*$D112),"")</f>
        <v/>
      </c>
      <c r="V112" s="28">
        <f>IFERROR(IF($A112="","",MAX(0,$U112-$E112)),"")</f>
        <v/>
      </c>
      <c r="W112" s="28">
        <f>IFERROR(IF($A112="","",ROUND($V112*$F112,0)),"")</f>
        <v/>
      </c>
      <c r="X112" s="48">
        <f>IFERROR(IF($A112="","",$W112*$G112),"")</f>
        <v/>
      </c>
      <c r="Y112" s="48">
        <f>IFERROR(IF($A112="","",$W112*$H112),"")</f>
        <v/>
      </c>
      <c r="Z112" s="48">
        <f>IFERROR(IF($A112="","",SUM($X112,$Y112,$I112)),"")</f>
        <v/>
      </c>
      <c r="AA112" s="48">
        <f>IFERROR(IF($A112="","",$W112*$Q112),"")</f>
        <v/>
      </c>
      <c r="AB112" s="48">
        <f>IFERROR(IF($A112="","",$X112*$R112),"")</f>
        <v/>
      </c>
      <c r="AC112" s="48">
        <f>IFERROR(IF($A112="","",$Y112*$S112),"")</f>
        <v/>
      </c>
      <c r="AD112" s="48">
        <f>IFERROR(IF($A112="","",$I112*$T112),"")</f>
        <v/>
      </c>
      <c r="AE112" s="48">
        <f>IFERROR(IF($A112="","",SUM($AA112:$AD112)),"")</f>
        <v/>
      </c>
      <c r="AF112" s="48">
        <f>IFERROR(IF($A112="","",$Z112-$AE112),"")</f>
        <v/>
      </c>
      <c r="AG112" s="29">
        <f>IFERROR(IF($A112="","",$AF112/$Z112),0)</f>
        <v/>
      </c>
      <c r="AH112" s="48">
        <f>IFERROR(IF($A112="","",SUM($N112:$O112)),"")</f>
        <v/>
      </c>
      <c r="AI112" s="48">
        <f>IFERROR(IF($A112="","",$AF112-$AH112),"")</f>
        <v/>
      </c>
      <c r="AJ112" s="48">
        <f>IFERROR(IF($A112="","",($G112*(1-$R112))+($H112*(1-$S112))-$Q112),"")</f>
        <v/>
      </c>
      <c r="AK112" s="48">
        <f>IFERROR(IF($A112="","",$I112*(1-$T112)),"")</f>
        <v/>
      </c>
      <c r="AL112" s="28">
        <f>IFERROR(IF($A112="","",MAX(0,($AH112-$AK112)/$AJ112)),0)</f>
        <v/>
      </c>
      <c r="AM112" s="27">
        <f>IFERROR(IF($A112="","",$AL112/$V112),0)</f>
        <v/>
      </c>
      <c r="AN112" s="48">
        <f>IFERROR(IF($A112="","",($AL112*($G112+$H112))+$I112),"")</f>
        <v/>
      </c>
      <c r="AO112" s="28">
        <f>IFERROR(IF($A112="","",MAX(0,($AH112+$P112-$AK112)/$AJ112)),0)</f>
        <v/>
      </c>
      <c r="AP112" s="27">
        <f>IFERROR(IF($A112="","",$AO112/$V112),0)</f>
        <v/>
      </c>
      <c r="AQ112" s="27">
        <f>IFERROR(IF($A112="","",$F112-$AM112),"")</f>
        <v/>
      </c>
      <c r="AR112" s="48">
        <f>IFERROR(IF($A112="","",$Z112-$AN112),"")</f>
        <v/>
      </c>
      <c r="AS112" s="27">
        <f>IFERROR(IF($A112="","",$AR112/$Z112),0)</f>
        <v/>
      </c>
      <c r="AT112" s="30">
        <f>IFERROR(IF($A112="","",IF($AI112&gt;0,"Above Break-Even",IF($AI112&lt;0,"Below Break-Even","At Break-Even"))),"")</f>
        <v/>
      </c>
      <c r="AU112" s="30">
        <f>IFERROR(IF($A112="","",IF(COUNTIF($A$2:$A$121,$A112)&gt;1,"Duplicate month",IF($E112&gt;$U112,"Out-of-order nights exceed capacity",IF($W112&gt;$V112,"Rooms sold exceed sellable nights",IF($AJ112&lt;=0,"No positive room contribution",IF($AM112&gt;1,"Break-even exceeds capacity",IF($AP112&gt;1,"Target profit exceeds capacity","OK"))))))),"")</f>
        <v/>
      </c>
    </row>
    <row r="113">
      <c r="A113" s="21" t="n"/>
      <c r="B113" s="22" t="n"/>
      <c r="C113" s="23" t="n"/>
      <c r="D113" s="23" t="n"/>
      <c r="E113" s="23" t="n"/>
      <c r="F113" s="24" t="n"/>
      <c r="G113" s="47" t="n"/>
      <c r="H113" s="47" t="n"/>
      <c r="I113" s="47" t="n"/>
      <c r="J113" s="47" t="n"/>
      <c r="K113" s="24" t="n"/>
      <c r="L113" s="24" t="n"/>
      <c r="M113" s="24" t="n"/>
      <c r="N113" s="47" t="n"/>
      <c r="O113" s="47" t="n"/>
      <c r="P113" s="47" t="n"/>
      <c r="Q113" s="48">
        <f>IFERROR(IF($A113="","",IF($J113="",Assumptions!$B$8,$J113)),"")</f>
        <v/>
      </c>
      <c r="R113" s="27">
        <f>IFERROR(IF($A113="","",IF($K113="",Assumptions!$B$9,$K113)),"")</f>
        <v/>
      </c>
      <c r="S113" s="27">
        <f>IFERROR(IF($A113="","",IF($L113="",Assumptions!$B$10,$L113)),"")</f>
        <v/>
      </c>
      <c r="T113" s="27">
        <f>IFERROR(IF($A113="","",IF($M113="",Assumptions!$B$11,$M113)),"")</f>
        <v/>
      </c>
      <c r="U113" s="28">
        <f>IFERROR(IF($A113="","",$C113*$D113),"")</f>
        <v/>
      </c>
      <c r="V113" s="28">
        <f>IFERROR(IF($A113="","",MAX(0,$U113-$E113)),"")</f>
        <v/>
      </c>
      <c r="W113" s="28">
        <f>IFERROR(IF($A113="","",ROUND($V113*$F113,0)),"")</f>
        <v/>
      </c>
      <c r="X113" s="48">
        <f>IFERROR(IF($A113="","",$W113*$G113),"")</f>
        <v/>
      </c>
      <c r="Y113" s="48">
        <f>IFERROR(IF($A113="","",$W113*$H113),"")</f>
        <v/>
      </c>
      <c r="Z113" s="48">
        <f>IFERROR(IF($A113="","",SUM($X113,$Y113,$I113)),"")</f>
        <v/>
      </c>
      <c r="AA113" s="48">
        <f>IFERROR(IF($A113="","",$W113*$Q113),"")</f>
        <v/>
      </c>
      <c r="AB113" s="48">
        <f>IFERROR(IF($A113="","",$X113*$R113),"")</f>
        <v/>
      </c>
      <c r="AC113" s="48">
        <f>IFERROR(IF($A113="","",$Y113*$S113),"")</f>
        <v/>
      </c>
      <c r="AD113" s="48">
        <f>IFERROR(IF($A113="","",$I113*$T113),"")</f>
        <v/>
      </c>
      <c r="AE113" s="48">
        <f>IFERROR(IF($A113="","",SUM($AA113:$AD113)),"")</f>
        <v/>
      </c>
      <c r="AF113" s="48">
        <f>IFERROR(IF($A113="","",$Z113-$AE113),"")</f>
        <v/>
      </c>
      <c r="AG113" s="29">
        <f>IFERROR(IF($A113="","",$AF113/$Z113),0)</f>
        <v/>
      </c>
      <c r="AH113" s="48">
        <f>IFERROR(IF($A113="","",SUM($N113:$O113)),"")</f>
        <v/>
      </c>
      <c r="AI113" s="48">
        <f>IFERROR(IF($A113="","",$AF113-$AH113),"")</f>
        <v/>
      </c>
      <c r="AJ113" s="48">
        <f>IFERROR(IF($A113="","",($G113*(1-$R113))+($H113*(1-$S113))-$Q113),"")</f>
        <v/>
      </c>
      <c r="AK113" s="48">
        <f>IFERROR(IF($A113="","",$I113*(1-$T113)),"")</f>
        <v/>
      </c>
      <c r="AL113" s="28">
        <f>IFERROR(IF($A113="","",MAX(0,($AH113-$AK113)/$AJ113)),0)</f>
        <v/>
      </c>
      <c r="AM113" s="27">
        <f>IFERROR(IF($A113="","",$AL113/$V113),0)</f>
        <v/>
      </c>
      <c r="AN113" s="48">
        <f>IFERROR(IF($A113="","",($AL113*($G113+$H113))+$I113),"")</f>
        <v/>
      </c>
      <c r="AO113" s="28">
        <f>IFERROR(IF($A113="","",MAX(0,($AH113+$P113-$AK113)/$AJ113)),0)</f>
        <v/>
      </c>
      <c r="AP113" s="27">
        <f>IFERROR(IF($A113="","",$AO113/$V113),0)</f>
        <v/>
      </c>
      <c r="AQ113" s="27">
        <f>IFERROR(IF($A113="","",$F113-$AM113),"")</f>
        <v/>
      </c>
      <c r="AR113" s="48">
        <f>IFERROR(IF($A113="","",$Z113-$AN113),"")</f>
        <v/>
      </c>
      <c r="AS113" s="27">
        <f>IFERROR(IF($A113="","",$AR113/$Z113),0)</f>
        <v/>
      </c>
      <c r="AT113" s="30">
        <f>IFERROR(IF($A113="","",IF($AI113&gt;0,"Above Break-Even",IF($AI113&lt;0,"Below Break-Even","At Break-Even"))),"")</f>
        <v/>
      </c>
      <c r="AU113" s="30">
        <f>IFERROR(IF($A113="","",IF(COUNTIF($A$2:$A$121,$A113)&gt;1,"Duplicate month",IF($E113&gt;$U113,"Out-of-order nights exceed capacity",IF($W113&gt;$V113,"Rooms sold exceed sellable nights",IF($AJ113&lt;=0,"No positive room contribution",IF($AM113&gt;1,"Break-even exceeds capacity",IF($AP113&gt;1,"Target profit exceeds capacity","OK"))))))),"")</f>
        <v/>
      </c>
    </row>
    <row r="114">
      <c r="A114" s="21" t="n"/>
      <c r="B114" s="22" t="n"/>
      <c r="C114" s="23" t="n"/>
      <c r="D114" s="23" t="n"/>
      <c r="E114" s="23" t="n"/>
      <c r="F114" s="24" t="n"/>
      <c r="G114" s="47" t="n"/>
      <c r="H114" s="47" t="n"/>
      <c r="I114" s="47" t="n"/>
      <c r="J114" s="47" t="n"/>
      <c r="K114" s="24" t="n"/>
      <c r="L114" s="24" t="n"/>
      <c r="M114" s="24" t="n"/>
      <c r="N114" s="47" t="n"/>
      <c r="O114" s="47" t="n"/>
      <c r="P114" s="47" t="n"/>
      <c r="Q114" s="48">
        <f>IFERROR(IF($A114="","",IF($J114="",Assumptions!$B$8,$J114)),"")</f>
        <v/>
      </c>
      <c r="R114" s="27">
        <f>IFERROR(IF($A114="","",IF($K114="",Assumptions!$B$9,$K114)),"")</f>
        <v/>
      </c>
      <c r="S114" s="27">
        <f>IFERROR(IF($A114="","",IF($L114="",Assumptions!$B$10,$L114)),"")</f>
        <v/>
      </c>
      <c r="T114" s="27">
        <f>IFERROR(IF($A114="","",IF($M114="",Assumptions!$B$11,$M114)),"")</f>
        <v/>
      </c>
      <c r="U114" s="28">
        <f>IFERROR(IF($A114="","",$C114*$D114),"")</f>
        <v/>
      </c>
      <c r="V114" s="28">
        <f>IFERROR(IF($A114="","",MAX(0,$U114-$E114)),"")</f>
        <v/>
      </c>
      <c r="W114" s="28">
        <f>IFERROR(IF($A114="","",ROUND($V114*$F114,0)),"")</f>
        <v/>
      </c>
      <c r="X114" s="48">
        <f>IFERROR(IF($A114="","",$W114*$G114),"")</f>
        <v/>
      </c>
      <c r="Y114" s="48">
        <f>IFERROR(IF($A114="","",$W114*$H114),"")</f>
        <v/>
      </c>
      <c r="Z114" s="48">
        <f>IFERROR(IF($A114="","",SUM($X114,$Y114,$I114)),"")</f>
        <v/>
      </c>
      <c r="AA114" s="48">
        <f>IFERROR(IF($A114="","",$W114*$Q114),"")</f>
        <v/>
      </c>
      <c r="AB114" s="48">
        <f>IFERROR(IF($A114="","",$X114*$R114),"")</f>
        <v/>
      </c>
      <c r="AC114" s="48">
        <f>IFERROR(IF($A114="","",$Y114*$S114),"")</f>
        <v/>
      </c>
      <c r="AD114" s="48">
        <f>IFERROR(IF($A114="","",$I114*$T114),"")</f>
        <v/>
      </c>
      <c r="AE114" s="48">
        <f>IFERROR(IF($A114="","",SUM($AA114:$AD114)),"")</f>
        <v/>
      </c>
      <c r="AF114" s="48">
        <f>IFERROR(IF($A114="","",$Z114-$AE114),"")</f>
        <v/>
      </c>
      <c r="AG114" s="29">
        <f>IFERROR(IF($A114="","",$AF114/$Z114),0)</f>
        <v/>
      </c>
      <c r="AH114" s="48">
        <f>IFERROR(IF($A114="","",SUM($N114:$O114)),"")</f>
        <v/>
      </c>
      <c r="AI114" s="48">
        <f>IFERROR(IF($A114="","",$AF114-$AH114),"")</f>
        <v/>
      </c>
      <c r="AJ114" s="48">
        <f>IFERROR(IF($A114="","",($G114*(1-$R114))+($H114*(1-$S114))-$Q114),"")</f>
        <v/>
      </c>
      <c r="AK114" s="48">
        <f>IFERROR(IF($A114="","",$I114*(1-$T114)),"")</f>
        <v/>
      </c>
      <c r="AL114" s="28">
        <f>IFERROR(IF($A114="","",MAX(0,($AH114-$AK114)/$AJ114)),0)</f>
        <v/>
      </c>
      <c r="AM114" s="27">
        <f>IFERROR(IF($A114="","",$AL114/$V114),0)</f>
        <v/>
      </c>
      <c r="AN114" s="48">
        <f>IFERROR(IF($A114="","",($AL114*($G114+$H114))+$I114),"")</f>
        <v/>
      </c>
      <c r="AO114" s="28">
        <f>IFERROR(IF($A114="","",MAX(0,($AH114+$P114-$AK114)/$AJ114)),0)</f>
        <v/>
      </c>
      <c r="AP114" s="27">
        <f>IFERROR(IF($A114="","",$AO114/$V114),0)</f>
        <v/>
      </c>
      <c r="AQ114" s="27">
        <f>IFERROR(IF($A114="","",$F114-$AM114),"")</f>
        <v/>
      </c>
      <c r="AR114" s="48">
        <f>IFERROR(IF($A114="","",$Z114-$AN114),"")</f>
        <v/>
      </c>
      <c r="AS114" s="27">
        <f>IFERROR(IF($A114="","",$AR114/$Z114),0)</f>
        <v/>
      </c>
      <c r="AT114" s="30">
        <f>IFERROR(IF($A114="","",IF($AI114&gt;0,"Above Break-Even",IF($AI114&lt;0,"Below Break-Even","At Break-Even"))),"")</f>
        <v/>
      </c>
      <c r="AU114" s="30">
        <f>IFERROR(IF($A114="","",IF(COUNTIF($A$2:$A$121,$A114)&gt;1,"Duplicate month",IF($E114&gt;$U114,"Out-of-order nights exceed capacity",IF($W114&gt;$V114,"Rooms sold exceed sellable nights",IF($AJ114&lt;=0,"No positive room contribution",IF($AM114&gt;1,"Break-even exceeds capacity",IF($AP114&gt;1,"Target profit exceeds capacity","OK"))))))),"")</f>
        <v/>
      </c>
    </row>
    <row r="115">
      <c r="A115" s="21" t="n"/>
      <c r="B115" s="22" t="n"/>
      <c r="C115" s="23" t="n"/>
      <c r="D115" s="23" t="n"/>
      <c r="E115" s="23" t="n"/>
      <c r="F115" s="24" t="n"/>
      <c r="G115" s="47" t="n"/>
      <c r="H115" s="47" t="n"/>
      <c r="I115" s="47" t="n"/>
      <c r="J115" s="47" t="n"/>
      <c r="K115" s="24" t="n"/>
      <c r="L115" s="24" t="n"/>
      <c r="M115" s="24" t="n"/>
      <c r="N115" s="47" t="n"/>
      <c r="O115" s="47" t="n"/>
      <c r="P115" s="47" t="n"/>
      <c r="Q115" s="48">
        <f>IFERROR(IF($A115="","",IF($J115="",Assumptions!$B$8,$J115)),"")</f>
        <v/>
      </c>
      <c r="R115" s="27">
        <f>IFERROR(IF($A115="","",IF($K115="",Assumptions!$B$9,$K115)),"")</f>
        <v/>
      </c>
      <c r="S115" s="27">
        <f>IFERROR(IF($A115="","",IF($L115="",Assumptions!$B$10,$L115)),"")</f>
        <v/>
      </c>
      <c r="T115" s="27">
        <f>IFERROR(IF($A115="","",IF($M115="",Assumptions!$B$11,$M115)),"")</f>
        <v/>
      </c>
      <c r="U115" s="28">
        <f>IFERROR(IF($A115="","",$C115*$D115),"")</f>
        <v/>
      </c>
      <c r="V115" s="28">
        <f>IFERROR(IF($A115="","",MAX(0,$U115-$E115)),"")</f>
        <v/>
      </c>
      <c r="W115" s="28">
        <f>IFERROR(IF($A115="","",ROUND($V115*$F115,0)),"")</f>
        <v/>
      </c>
      <c r="X115" s="48">
        <f>IFERROR(IF($A115="","",$W115*$G115),"")</f>
        <v/>
      </c>
      <c r="Y115" s="48">
        <f>IFERROR(IF($A115="","",$W115*$H115),"")</f>
        <v/>
      </c>
      <c r="Z115" s="48">
        <f>IFERROR(IF($A115="","",SUM($X115,$Y115,$I115)),"")</f>
        <v/>
      </c>
      <c r="AA115" s="48">
        <f>IFERROR(IF($A115="","",$W115*$Q115),"")</f>
        <v/>
      </c>
      <c r="AB115" s="48">
        <f>IFERROR(IF($A115="","",$X115*$R115),"")</f>
        <v/>
      </c>
      <c r="AC115" s="48">
        <f>IFERROR(IF($A115="","",$Y115*$S115),"")</f>
        <v/>
      </c>
      <c r="AD115" s="48">
        <f>IFERROR(IF($A115="","",$I115*$T115),"")</f>
        <v/>
      </c>
      <c r="AE115" s="48">
        <f>IFERROR(IF($A115="","",SUM($AA115:$AD115)),"")</f>
        <v/>
      </c>
      <c r="AF115" s="48">
        <f>IFERROR(IF($A115="","",$Z115-$AE115),"")</f>
        <v/>
      </c>
      <c r="AG115" s="29">
        <f>IFERROR(IF($A115="","",$AF115/$Z115),0)</f>
        <v/>
      </c>
      <c r="AH115" s="48">
        <f>IFERROR(IF($A115="","",SUM($N115:$O115)),"")</f>
        <v/>
      </c>
      <c r="AI115" s="48">
        <f>IFERROR(IF($A115="","",$AF115-$AH115),"")</f>
        <v/>
      </c>
      <c r="AJ115" s="48">
        <f>IFERROR(IF($A115="","",($G115*(1-$R115))+($H115*(1-$S115))-$Q115),"")</f>
        <v/>
      </c>
      <c r="AK115" s="48">
        <f>IFERROR(IF($A115="","",$I115*(1-$T115)),"")</f>
        <v/>
      </c>
      <c r="AL115" s="28">
        <f>IFERROR(IF($A115="","",MAX(0,($AH115-$AK115)/$AJ115)),0)</f>
        <v/>
      </c>
      <c r="AM115" s="27">
        <f>IFERROR(IF($A115="","",$AL115/$V115),0)</f>
        <v/>
      </c>
      <c r="AN115" s="48">
        <f>IFERROR(IF($A115="","",($AL115*($G115+$H115))+$I115),"")</f>
        <v/>
      </c>
      <c r="AO115" s="28">
        <f>IFERROR(IF($A115="","",MAX(0,($AH115+$P115-$AK115)/$AJ115)),0)</f>
        <v/>
      </c>
      <c r="AP115" s="27">
        <f>IFERROR(IF($A115="","",$AO115/$V115),0)</f>
        <v/>
      </c>
      <c r="AQ115" s="27">
        <f>IFERROR(IF($A115="","",$F115-$AM115),"")</f>
        <v/>
      </c>
      <c r="AR115" s="48">
        <f>IFERROR(IF($A115="","",$Z115-$AN115),"")</f>
        <v/>
      </c>
      <c r="AS115" s="27">
        <f>IFERROR(IF($A115="","",$AR115/$Z115),0)</f>
        <v/>
      </c>
      <c r="AT115" s="30">
        <f>IFERROR(IF($A115="","",IF($AI115&gt;0,"Above Break-Even",IF($AI115&lt;0,"Below Break-Even","At Break-Even"))),"")</f>
        <v/>
      </c>
      <c r="AU115" s="30">
        <f>IFERROR(IF($A115="","",IF(COUNTIF($A$2:$A$121,$A115)&gt;1,"Duplicate month",IF($E115&gt;$U115,"Out-of-order nights exceed capacity",IF($W115&gt;$V115,"Rooms sold exceed sellable nights",IF($AJ115&lt;=0,"No positive room contribution",IF($AM115&gt;1,"Break-even exceeds capacity",IF($AP115&gt;1,"Target profit exceeds capacity","OK"))))))),"")</f>
        <v/>
      </c>
    </row>
    <row r="116">
      <c r="A116" s="21" t="n"/>
      <c r="B116" s="22" t="n"/>
      <c r="C116" s="23" t="n"/>
      <c r="D116" s="23" t="n"/>
      <c r="E116" s="23" t="n"/>
      <c r="F116" s="24" t="n"/>
      <c r="G116" s="47" t="n"/>
      <c r="H116" s="47" t="n"/>
      <c r="I116" s="47" t="n"/>
      <c r="J116" s="47" t="n"/>
      <c r="K116" s="24" t="n"/>
      <c r="L116" s="24" t="n"/>
      <c r="M116" s="24" t="n"/>
      <c r="N116" s="47" t="n"/>
      <c r="O116" s="47" t="n"/>
      <c r="P116" s="47" t="n"/>
      <c r="Q116" s="48">
        <f>IFERROR(IF($A116="","",IF($J116="",Assumptions!$B$8,$J116)),"")</f>
        <v/>
      </c>
      <c r="R116" s="27">
        <f>IFERROR(IF($A116="","",IF($K116="",Assumptions!$B$9,$K116)),"")</f>
        <v/>
      </c>
      <c r="S116" s="27">
        <f>IFERROR(IF($A116="","",IF($L116="",Assumptions!$B$10,$L116)),"")</f>
        <v/>
      </c>
      <c r="T116" s="27">
        <f>IFERROR(IF($A116="","",IF($M116="",Assumptions!$B$11,$M116)),"")</f>
        <v/>
      </c>
      <c r="U116" s="28">
        <f>IFERROR(IF($A116="","",$C116*$D116),"")</f>
        <v/>
      </c>
      <c r="V116" s="28">
        <f>IFERROR(IF($A116="","",MAX(0,$U116-$E116)),"")</f>
        <v/>
      </c>
      <c r="W116" s="28">
        <f>IFERROR(IF($A116="","",ROUND($V116*$F116,0)),"")</f>
        <v/>
      </c>
      <c r="X116" s="48">
        <f>IFERROR(IF($A116="","",$W116*$G116),"")</f>
        <v/>
      </c>
      <c r="Y116" s="48">
        <f>IFERROR(IF($A116="","",$W116*$H116),"")</f>
        <v/>
      </c>
      <c r="Z116" s="48">
        <f>IFERROR(IF($A116="","",SUM($X116,$Y116,$I116)),"")</f>
        <v/>
      </c>
      <c r="AA116" s="48">
        <f>IFERROR(IF($A116="","",$W116*$Q116),"")</f>
        <v/>
      </c>
      <c r="AB116" s="48">
        <f>IFERROR(IF($A116="","",$X116*$R116),"")</f>
        <v/>
      </c>
      <c r="AC116" s="48">
        <f>IFERROR(IF($A116="","",$Y116*$S116),"")</f>
        <v/>
      </c>
      <c r="AD116" s="48">
        <f>IFERROR(IF($A116="","",$I116*$T116),"")</f>
        <v/>
      </c>
      <c r="AE116" s="48">
        <f>IFERROR(IF($A116="","",SUM($AA116:$AD116)),"")</f>
        <v/>
      </c>
      <c r="AF116" s="48">
        <f>IFERROR(IF($A116="","",$Z116-$AE116),"")</f>
        <v/>
      </c>
      <c r="AG116" s="29">
        <f>IFERROR(IF($A116="","",$AF116/$Z116),0)</f>
        <v/>
      </c>
      <c r="AH116" s="48">
        <f>IFERROR(IF($A116="","",SUM($N116:$O116)),"")</f>
        <v/>
      </c>
      <c r="AI116" s="48">
        <f>IFERROR(IF($A116="","",$AF116-$AH116),"")</f>
        <v/>
      </c>
      <c r="AJ116" s="48">
        <f>IFERROR(IF($A116="","",($G116*(1-$R116))+($H116*(1-$S116))-$Q116),"")</f>
        <v/>
      </c>
      <c r="AK116" s="48">
        <f>IFERROR(IF($A116="","",$I116*(1-$T116)),"")</f>
        <v/>
      </c>
      <c r="AL116" s="28">
        <f>IFERROR(IF($A116="","",MAX(0,($AH116-$AK116)/$AJ116)),0)</f>
        <v/>
      </c>
      <c r="AM116" s="27">
        <f>IFERROR(IF($A116="","",$AL116/$V116),0)</f>
        <v/>
      </c>
      <c r="AN116" s="48">
        <f>IFERROR(IF($A116="","",($AL116*($G116+$H116))+$I116),"")</f>
        <v/>
      </c>
      <c r="AO116" s="28">
        <f>IFERROR(IF($A116="","",MAX(0,($AH116+$P116-$AK116)/$AJ116)),0)</f>
        <v/>
      </c>
      <c r="AP116" s="27">
        <f>IFERROR(IF($A116="","",$AO116/$V116),0)</f>
        <v/>
      </c>
      <c r="AQ116" s="27">
        <f>IFERROR(IF($A116="","",$F116-$AM116),"")</f>
        <v/>
      </c>
      <c r="AR116" s="48">
        <f>IFERROR(IF($A116="","",$Z116-$AN116),"")</f>
        <v/>
      </c>
      <c r="AS116" s="27">
        <f>IFERROR(IF($A116="","",$AR116/$Z116),0)</f>
        <v/>
      </c>
      <c r="AT116" s="30">
        <f>IFERROR(IF($A116="","",IF($AI116&gt;0,"Above Break-Even",IF($AI116&lt;0,"Below Break-Even","At Break-Even"))),"")</f>
        <v/>
      </c>
      <c r="AU116" s="30">
        <f>IFERROR(IF($A116="","",IF(COUNTIF($A$2:$A$121,$A116)&gt;1,"Duplicate month",IF($E116&gt;$U116,"Out-of-order nights exceed capacity",IF($W116&gt;$V116,"Rooms sold exceed sellable nights",IF($AJ116&lt;=0,"No positive room contribution",IF($AM116&gt;1,"Break-even exceeds capacity",IF($AP116&gt;1,"Target profit exceeds capacity","OK"))))))),"")</f>
        <v/>
      </c>
    </row>
    <row r="117">
      <c r="A117" s="21" t="n"/>
      <c r="B117" s="22" t="n"/>
      <c r="C117" s="23" t="n"/>
      <c r="D117" s="23" t="n"/>
      <c r="E117" s="23" t="n"/>
      <c r="F117" s="24" t="n"/>
      <c r="G117" s="47" t="n"/>
      <c r="H117" s="47" t="n"/>
      <c r="I117" s="47" t="n"/>
      <c r="J117" s="47" t="n"/>
      <c r="K117" s="24" t="n"/>
      <c r="L117" s="24" t="n"/>
      <c r="M117" s="24" t="n"/>
      <c r="N117" s="47" t="n"/>
      <c r="O117" s="47" t="n"/>
      <c r="P117" s="47" t="n"/>
      <c r="Q117" s="48">
        <f>IFERROR(IF($A117="","",IF($J117="",Assumptions!$B$8,$J117)),"")</f>
        <v/>
      </c>
      <c r="R117" s="27">
        <f>IFERROR(IF($A117="","",IF($K117="",Assumptions!$B$9,$K117)),"")</f>
        <v/>
      </c>
      <c r="S117" s="27">
        <f>IFERROR(IF($A117="","",IF($L117="",Assumptions!$B$10,$L117)),"")</f>
        <v/>
      </c>
      <c r="T117" s="27">
        <f>IFERROR(IF($A117="","",IF($M117="",Assumptions!$B$11,$M117)),"")</f>
        <v/>
      </c>
      <c r="U117" s="28">
        <f>IFERROR(IF($A117="","",$C117*$D117),"")</f>
        <v/>
      </c>
      <c r="V117" s="28">
        <f>IFERROR(IF($A117="","",MAX(0,$U117-$E117)),"")</f>
        <v/>
      </c>
      <c r="W117" s="28">
        <f>IFERROR(IF($A117="","",ROUND($V117*$F117,0)),"")</f>
        <v/>
      </c>
      <c r="X117" s="48">
        <f>IFERROR(IF($A117="","",$W117*$G117),"")</f>
        <v/>
      </c>
      <c r="Y117" s="48">
        <f>IFERROR(IF($A117="","",$W117*$H117),"")</f>
        <v/>
      </c>
      <c r="Z117" s="48">
        <f>IFERROR(IF($A117="","",SUM($X117,$Y117,$I117)),"")</f>
        <v/>
      </c>
      <c r="AA117" s="48">
        <f>IFERROR(IF($A117="","",$W117*$Q117),"")</f>
        <v/>
      </c>
      <c r="AB117" s="48">
        <f>IFERROR(IF($A117="","",$X117*$R117),"")</f>
        <v/>
      </c>
      <c r="AC117" s="48">
        <f>IFERROR(IF($A117="","",$Y117*$S117),"")</f>
        <v/>
      </c>
      <c r="AD117" s="48">
        <f>IFERROR(IF($A117="","",$I117*$T117),"")</f>
        <v/>
      </c>
      <c r="AE117" s="48">
        <f>IFERROR(IF($A117="","",SUM($AA117:$AD117)),"")</f>
        <v/>
      </c>
      <c r="AF117" s="48">
        <f>IFERROR(IF($A117="","",$Z117-$AE117),"")</f>
        <v/>
      </c>
      <c r="AG117" s="29">
        <f>IFERROR(IF($A117="","",$AF117/$Z117),0)</f>
        <v/>
      </c>
      <c r="AH117" s="48">
        <f>IFERROR(IF($A117="","",SUM($N117:$O117)),"")</f>
        <v/>
      </c>
      <c r="AI117" s="48">
        <f>IFERROR(IF($A117="","",$AF117-$AH117),"")</f>
        <v/>
      </c>
      <c r="AJ117" s="48">
        <f>IFERROR(IF($A117="","",($G117*(1-$R117))+($H117*(1-$S117))-$Q117),"")</f>
        <v/>
      </c>
      <c r="AK117" s="48">
        <f>IFERROR(IF($A117="","",$I117*(1-$T117)),"")</f>
        <v/>
      </c>
      <c r="AL117" s="28">
        <f>IFERROR(IF($A117="","",MAX(0,($AH117-$AK117)/$AJ117)),0)</f>
        <v/>
      </c>
      <c r="AM117" s="27">
        <f>IFERROR(IF($A117="","",$AL117/$V117),0)</f>
        <v/>
      </c>
      <c r="AN117" s="48">
        <f>IFERROR(IF($A117="","",($AL117*($G117+$H117))+$I117),"")</f>
        <v/>
      </c>
      <c r="AO117" s="28">
        <f>IFERROR(IF($A117="","",MAX(0,($AH117+$P117-$AK117)/$AJ117)),0)</f>
        <v/>
      </c>
      <c r="AP117" s="27">
        <f>IFERROR(IF($A117="","",$AO117/$V117),0)</f>
        <v/>
      </c>
      <c r="AQ117" s="27">
        <f>IFERROR(IF($A117="","",$F117-$AM117),"")</f>
        <v/>
      </c>
      <c r="AR117" s="48">
        <f>IFERROR(IF($A117="","",$Z117-$AN117),"")</f>
        <v/>
      </c>
      <c r="AS117" s="27">
        <f>IFERROR(IF($A117="","",$AR117/$Z117),0)</f>
        <v/>
      </c>
      <c r="AT117" s="30">
        <f>IFERROR(IF($A117="","",IF($AI117&gt;0,"Above Break-Even",IF($AI117&lt;0,"Below Break-Even","At Break-Even"))),"")</f>
        <v/>
      </c>
      <c r="AU117" s="30">
        <f>IFERROR(IF($A117="","",IF(COUNTIF($A$2:$A$121,$A117)&gt;1,"Duplicate month",IF($E117&gt;$U117,"Out-of-order nights exceed capacity",IF($W117&gt;$V117,"Rooms sold exceed sellable nights",IF($AJ117&lt;=0,"No positive room contribution",IF($AM117&gt;1,"Break-even exceeds capacity",IF($AP117&gt;1,"Target profit exceeds capacity","OK"))))))),"")</f>
        <v/>
      </c>
    </row>
    <row r="118">
      <c r="A118" s="21" t="n"/>
      <c r="B118" s="22" t="n"/>
      <c r="C118" s="23" t="n"/>
      <c r="D118" s="23" t="n"/>
      <c r="E118" s="23" t="n"/>
      <c r="F118" s="24" t="n"/>
      <c r="G118" s="47" t="n"/>
      <c r="H118" s="47" t="n"/>
      <c r="I118" s="47" t="n"/>
      <c r="J118" s="47" t="n"/>
      <c r="K118" s="24" t="n"/>
      <c r="L118" s="24" t="n"/>
      <c r="M118" s="24" t="n"/>
      <c r="N118" s="47" t="n"/>
      <c r="O118" s="47" t="n"/>
      <c r="P118" s="47" t="n"/>
      <c r="Q118" s="48">
        <f>IFERROR(IF($A118="","",IF($J118="",Assumptions!$B$8,$J118)),"")</f>
        <v/>
      </c>
      <c r="R118" s="27">
        <f>IFERROR(IF($A118="","",IF($K118="",Assumptions!$B$9,$K118)),"")</f>
        <v/>
      </c>
      <c r="S118" s="27">
        <f>IFERROR(IF($A118="","",IF($L118="",Assumptions!$B$10,$L118)),"")</f>
        <v/>
      </c>
      <c r="T118" s="27">
        <f>IFERROR(IF($A118="","",IF($M118="",Assumptions!$B$11,$M118)),"")</f>
        <v/>
      </c>
      <c r="U118" s="28">
        <f>IFERROR(IF($A118="","",$C118*$D118),"")</f>
        <v/>
      </c>
      <c r="V118" s="28">
        <f>IFERROR(IF($A118="","",MAX(0,$U118-$E118)),"")</f>
        <v/>
      </c>
      <c r="W118" s="28">
        <f>IFERROR(IF($A118="","",ROUND($V118*$F118,0)),"")</f>
        <v/>
      </c>
      <c r="X118" s="48">
        <f>IFERROR(IF($A118="","",$W118*$G118),"")</f>
        <v/>
      </c>
      <c r="Y118" s="48">
        <f>IFERROR(IF($A118="","",$W118*$H118),"")</f>
        <v/>
      </c>
      <c r="Z118" s="48">
        <f>IFERROR(IF($A118="","",SUM($X118,$Y118,$I118)),"")</f>
        <v/>
      </c>
      <c r="AA118" s="48">
        <f>IFERROR(IF($A118="","",$W118*$Q118),"")</f>
        <v/>
      </c>
      <c r="AB118" s="48">
        <f>IFERROR(IF($A118="","",$X118*$R118),"")</f>
        <v/>
      </c>
      <c r="AC118" s="48">
        <f>IFERROR(IF($A118="","",$Y118*$S118),"")</f>
        <v/>
      </c>
      <c r="AD118" s="48">
        <f>IFERROR(IF($A118="","",$I118*$T118),"")</f>
        <v/>
      </c>
      <c r="AE118" s="48">
        <f>IFERROR(IF($A118="","",SUM($AA118:$AD118)),"")</f>
        <v/>
      </c>
      <c r="AF118" s="48">
        <f>IFERROR(IF($A118="","",$Z118-$AE118),"")</f>
        <v/>
      </c>
      <c r="AG118" s="29">
        <f>IFERROR(IF($A118="","",$AF118/$Z118),0)</f>
        <v/>
      </c>
      <c r="AH118" s="48">
        <f>IFERROR(IF($A118="","",SUM($N118:$O118)),"")</f>
        <v/>
      </c>
      <c r="AI118" s="48">
        <f>IFERROR(IF($A118="","",$AF118-$AH118),"")</f>
        <v/>
      </c>
      <c r="AJ118" s="48">
        <f>IFERROR(IF($A118="","",($G118*(1-$R118))+($H118*(1-$S118))-$Q118),"")</f>
        <v/>
      </c>
      <c r="AK118" s="48">
        <f>IFERROR(IF($A118="","",$I118*(1-$T118)),"")</f>
        <v/>
      </c>
      <c r="AL118" s="28">
        <f>IFERROR(IF($A118="","",MAX(0,($AH118-$AK118)/$AJ118)),0)</f>
        <v/>
      </c>
      <c r="AM118" s="27">
        <f>IFERROR(IF($A118="","",$AL118/$V118),0)</f>
        <v/>
      </c>
      <c r="AN118" s="48">
        <f>IFERROR(IF($A118="","",($AL118*($G118+$H118))+$I118),"")</f>
        <v/>
      </c>
      <c r="AO118" s="28">
        <f>IFERROR(IF($A118="","",MAX(0,($AH118+$P118-$AK118)/$AJ118)),0)</f>
        <v/>
      </c>
      <c r="AP118" s="27">
        <f>IFERROR(IF($A118="","",$AO118/$V118),0)</f>
        <v/>
      </c>
      <c r="AQ118" s="27">
        <f>IFERROR(IF($A118="","",$F118-$AM118),"")</f>
        <v/>
      </c>
      <c r="AR118" s="48">
        <f>IFERROR(IF($A118="","",$Z118-$AN118),"")</f>
        <v/>
      </c>
      <c r="AS118" s="27">
        <f>IFERROR(IF($A118="","",$AR118/$Z118),0)</f>
        <v/>
      </c>
      <c r="AT118" s="30">
        <f>IFERROR(IF($A118="","",IF($AI118&gt;0,"Above Break-Even",IF($AI118&lt;0,"Below Break-Even","At Break-Even"))),"")</f>
        <v/>
      </c>
      <c r="AU118" s="30">
        <f>IFERROR(IF($A118="","",IF(COUNTIF($A$2:$A$121,$A118)&gt;1,"Duplicate month",IF($E118&gt;$U118,"Out-of-order nights exceed capacity",IF($W118&gt;$V118,"Rooms sold exceed sellable nights",IF($AJ118&lt;=0,"No positive room contribution",IF($AM118&gt;1,"Break-even exceeds capacity",IF($AP118&gt;1,"Target profit exceeds capacity","OK"))))))),"")</f>
        <v/>
      </c>
    </row>
    <row r="119">
      <c r="A119" s="21" t="n"/>
      <c r="B119" s="22" t="n"/>
      <c r="C119" s="23" t="n"/>
      <c r="D119" s="23" t="n"/>
      <c r="E119" s="23" t="n"/>
      <c r="F119" s="24" t="n"/>
      <c r="G119" s="47" t="n"/>
      <c r="H119" s="47" t="n"/>
      <c r="I119" s="47" t="n"/>
      <c r="J119" s="47" t="n"/>
      <c r="K119" s="24" t="n"/>
      <c r="L119" s="24" t="n"/>
      <c r="M119" s="24" t="n"/>
      <c r="N119" s="47" t="n"/>
      <c r="O119" s="47" t="n"/>
      <c r="P119" s="47" t="n"/>
      <c r="Q119" s="48">
        <f>IFERROR(IF($A119="","",IF($J119="",Assumptions!$B$8,$J119)),"")</f>
        <v/>
      </c>
      <c r="R119" s="27">
        <f>IFERROR(IF($A119="","",IF($K119="",Assumptions!$B$9,$K119)),"")</f>
        <v/>
      </c>
      <c r="S119" s="27">
        <f>IFERROR(IF($A119="","",IF($L119="",Assumptions!$B$10,$L119)),"")</f>
        <v/>
      </c>
      <c r="T119" s="27">
        <f>IFERROR(IF($A119="","",IF($M119="",Assumptions!$B$11,$M119)),"")</f>
        <v/>
      </c>
      <c r="U119" s="28">
        <f>IFERROR(IF($A119="","",$C119*$D119),"")</f>
        <v/>
      </c>
      <c r="V119" s="28">
        <f>IFERROR(IF($A119="","",MAX(0,$U119-$E119)),"")</f>
        <v/>
      </c>
      <c r="W119" s="28">
        <f>IFERROR(IF($A119="","",ROUND($V119*$F119,0)),"")</f>
        <v/>
      </c>
      <c r="X119" s="48">
        <f>IFERROR(IF($A119="","",$W119*$G119),"")</f>
        <v/>
      </c>
      <c r="Y119" s="48">
        <f>IFERROR(IF($A119="","",$W119*$H119),"")</f>
        <v/>
      </c>
      <c r="Z119" s="48">
        <f>IFERROR(IF($A119="","",SUM($X119,$Y119,$I119)),"")</f>
        <v/>
      </c>
      <c r="AA119" s="48">
        <f>IFERROR(IF($A119="","",$W119*$Q119),"")</f>
        <v/>
      </c>
      <c r="AB119" s="48">
        <f>IFERROR(IF($A119="","",$X119*$R119),"")</f>
        <v/>
      </c>
      <c r="AC119" s="48">
        <f>IFERROR(IF($A119="","",$Y119*$S119),"")</f>
        <v/>
      </c>
      <c r="AD119" s="48">
        <f>IFERROR(IF($A119="","",$I119*$T119),"")</f>
        <v/>
      </c>
      <c r="AE119" s="48">
        <f>IFERROR(IF($A119="","",SUM($AA119:$AD119)),"")</f>
        <v/>
      </c>
      <c r="AF119" s="48">
        <f>IFERROR(IF($A119="","",$Z119-$AE119),"")</f>
        <v/>
      </c>
      <c r="AG119" s="29">
        <f>IFERROR(IF($A119="","",$AF119/$Z119),0)</f>
        <v/>
      </c>
      <c r="AH119" s="48">
        <f>IFERROR(IF($A119="","",SUM($N119:$O119)),"")</f>
        <v/>
      </c>
      <c r="AI119" s="48">
        <f>IFERROR(IF($A119="","",$AF119-$AH119),"")</f>
        <v/>
      </c>
      <c r="AJ119" s="48">
        <f>IFERROR(IF($A119="","",($G119*(1-$R119))+($H119*(1-$S119))-$Q119),"")</f>
        <v/>
      </c>
      <c r="AK119" s="48">
        <f>IFERROR(IF($A119="","",$I119*(1-$T119)),"")</f>
        <v/>
      </c>
      <c r="AL119" s="28">
        <f>IFERROR(IF($A119="","",MAX(0,($AH119-$AK119)/$AJ119)),0)</f>
        <v/>
      </c>
      <c r="AM119" s="27">
        <f>IFERROR(IF($A119="","",$AL119/$V119),0)</f>
        <v/>
      </c>
      <c r="AN119" s="48">
        <f>IFERROR(IF($A119="","",($AL119*($G119+$H119))+$I119),"")</f>
        <v/>
      </c>
      <c r="AO119" s="28">
        <f>IFERROR(IF($A119="","",MAX(0,($AH119+$P119-$AK119)/$AJ119)),0)</f>
        <v/>
      </c>
      <c r="AP119" s="27">
        <f>IFERROR(IF($A119="","",$AO119/$V119),0)</f>
        <v/>
      </c>
      <c r="AQ119" s="27">
        <f>IFERROR(IF($A119="","",$F119-$AM119),"")</f>
        <v/>
      </c>
      <c r="AR119" s="48">
        <f>IFERROR(IF($A119="","",$Z119-$AN119),"")</f>
        <v/>
      </c>
      <c r="AS119" s="27">
        <f>IFERROR(IF($A119="","",$AR119/$Z119),0)</f>
        <v/>
      </c>
      <c r="AT119" s="30">
        <f>IFERROR(IF($A119="","",IF($AI119&gt;0,"Above Break-Even",IF($AI119&lt;0,"Below Break-Even","At Break-Even"))),"")</f>
        <v/>
      </c>
      <c r="AU119" s="30">
        <f>IFERROR(IF($A119="","",IF(COUNTIF($A$2:$A$121,$A119)&gt;1,"Duplicate month",IF($E119&gt;$U119,"Out-of-order nights exceed capacity",IF($W119&gt;$V119,"Rooms sold exceed sellable nights",IF($AJ119&lt;=0,"No positive room contribution",IF($AM119&gt;1,"Break-even exceeds capacity",IF($AP119&gt;1,"Target profit exceeds capacity","OK"))))))),"")</f>
        <v/>
      </c>
    </row>
    <row r="120">
      <c r="A120" s="21" t="n"/>
      <c r="B120" s="22" t="n"/>
      <c r="C120" s="23" t="n"/>
      <c r="D120" s="23" t="n"/>
      <c r="E120" s="23" t="n"/>
      <c r="F120" s="24" t="n"/>
      <c r="G120" s="47" t="n"/>
      <c r="H120" s="47" t="n"/>
      <c r="I120" s="47" t="n"/>
      <c r="J120" s="47" t="n"/>
      <c r="K120" s="24" t="n"/>
      <c r="L120" s="24" t="n"/>
      <c r="M120" s="24" t="n"/>
      <c r="N120" s="47" t="n"/>
      <c r="O120" s="47" t="n"/>
      <c r="P120" s="47" t="n"/>
      <c r="Q120" s="48">
        <f>IFERROR(IF($A120="","",IF($J120="",Assumptions!$B$8,$J120)),"")</f>
        <v/>
      </c>
      <c r="R120" s="27">
        <f>IFERROR(IF($A120="","",IF($K120="",Assumptions!$B$9,$K120)),"")</f>
        <v/>
      </c>
      <c r="S120" s="27">
        <f>IFERROR(IF($A120="","",IF($L120="",Assumptions!$B$10,$L120)),"")</f>
        <v/>
      </c>
      <c r="T120" s="27">
        <f>IFERROR(IF($A120="","",IF($M120="",Assumptions!$B$11,$M120)),"")</f>
        <v/>
      </c>
      <c r="U120" s="28">
        <f>IFERROR(IF($A120="","",$C120*$D120),"")</f>
        <v/>
      </c>
      <c r="V120" s="28">
        <f>IFERROR(IF($A120="","",MAX(0,$U120-$E120)),"")</f>
        <v/>
      </c>
      <c r="W120" s="28">
        <f>IFERROR(IF($A120="","",ROUND($V120*$F120,0)),"")</f>
        <v/>
      </c>
      <c r="X120" s="48">
        <f>IFERROR(IF($A120="","",$W120*$G120),"")</f>
        <v/>
      </c>
      <c r="Y120" s="48">
        <f>IFERROR(IF($A120="","",$W120*$H120),"")</f>
        <v/>
      </c>
      <c r="Z120" s="48">
        <f>IFERROR(IF($A120="","",SUM($X120,$Y120,$I120)),"")</f>
        <v/>
      </c>
      <c r="AA120" s="48">
        <f>IFERROR(IF($A120="","",$W120*$Q120),"")</f>
        <v/>
      </c>
      <c r="AB120" s="48">
        <f>IFERROR(IF($A120="","",$X120*$R120),"")</f>
        <v/>
      </c>
      <c r="AC120" s="48">
        <f>IFERROR(IF($A120="","",$Y120*$S120),"")</f>
        <v/>
      </c>
      <c r="AD120" s="48">
        <f>IFERROR(IF($A120="","",$I120*$T120),"")</f>
        <v/>
      </c>
      <c r="AE120" s="48">
        <f>IFERROR(IF($A120="","",SUM($AA120:$AD120)),"")</f>
        <v/>
      </c>
      <c r="AF120" s="48">
        <f>IFERROR(IF($A120="","",$Z120-$AE120),"")</f>
        <v/>
      </c>
      <c r="AG120" s="29">
        <f>IFERROR(IF($A120="","",$AF120/$Z120),0)</f>
        <v/>
      </c>
      <c r="AH120" s="48">
        <f>IFERROR(IF($A120="","",SUM($N120:$O120)),"")</f>
        <v/>
      </c>
      <c r="AI120" s="48">
        <f>IFERROR(IF($A120="","",$AF120-$AH120),"")</f>
        <v/>
      </c>
      <c r="AJ120" s="48">
        <f>IFERROR(IF($A120="","",($G120*(1-$R120))+($H120*(1-$S120))-$Q120),"")</f>
        <v/>
      </c>
      <c r="AK120" s="48">
        <f>IFERROR(IF($A120="","",$I120*(1-$T120)),"")</f>
        <v/>
      </c>
      <c r="AL120" s="28">
        <f>IFERROR(IF($A120="","",MAX(0,($AH120-$AK120)/$AJ120)),0)</f>
        <v/>
      </c>
      <c r="AM120" s="27">
        <f>IFERROR(IF($A120="","",$AL120/$V120),0)</f>
        <v/>
      </c>
      <c r="AN120" s="48">
        <f>IFERROR(IF($A120="","",($AL120*($G120+$H120))+$I120),"")</f>
        <v/>
      </c>
      <c r="AO120" s="28">
        <f>IFERROR(IF($A120="","",MAX(0,($AH120+$P120-$AK120)/$AJ120)),0)</f>
        <v/>
      </c>
      <c r="AP120" s="27">
        <f>IFERROR(IF($A120="","",$AO120/$V120),0)</f>
        <v/>
      </c>
      <c r="AQ120" s="27">
        <f>IFERROR(IF($A120="","",$F120-$AM120),"")</f>
        <v/>
      </c>
      <c r="AR120" s="48">
        <f>IFERROR(IF($A120="","",$Z120-$AN120),"")</f>
        <v/>
      </c>
      <c r="AS120" s="27">
        <f>IFERROR(IF($A120="","",$AR120/$Z120),0)</f>
        <v/>
      </c>
      <c r="AT120" s="30">
        <f>IFERROR(IF($A120="","",IF($AI120&gt;0,"Above Break-Even",IF($AI120&lt;0,"Below Break-Even","At Break-Even"))),"")</f>
        <v/>
      </c>
      <c r="AU120" s="30">
        <f>IFERROR(IF($A120="","",IF(COUNTIF($A$2:$A$121,$A120)&gt;1,"Duplicate month",IF($E120&gt;$U120,"Out-of-order nights exceed capacity",IF($W120&gt;$V120,"Rooms sold exceed sellable nights",IF($AJ120&lt;=0,"No positive room contribution",IF($AM120&gt;1,"Break-even exceeds capacity",IF($AP120&gt;1,"Target profit exceeds capacity","OK"))))))),"")</f>
        <v/>
      </c>
    </row>
    <row r="121">
      <c r="A121" s="21" t="n"/>
      <c r="B121" s="22" t="n"/>
      <c r="C121" s="23" t="n"/>
      <c r="D121" s="23" t="n"/>
      <c r="E121" s="23" t="n"/>
      <c r="F121" s="24" t="n"/>
      <c r="G121" s="47" t="n"/>
      <c r="H121" s="47" t="n"/>
      <c r="I121" s="47" t="n"/>
      <c r="J121" s="47" t="n"/>
      <c r="K121" s="24" t="n"/>
      <c r="L121" s="24" t="n"/>
      <c r="M121" s="24" t="n"/>
      <c r="N121" s="47" t="n"/>
      <c r="O121" s="47" t="n"/>
      <c r="P121" s="47" t="n"/>
      <c r="Q121" s="48">
        <f>IFERROR(IF($A121="","",IF($J121="",Assumptions!$B$8,$J121)),"")</f>
        <v/>
      </c>
      <c r="R121" s="27">
        <f>IFERROR(IF($A121="","",IF($K121="",Assumptions!$B$9,$K121)),"")</f>
        <v/>
      </c>
      <c r="S121" s="27">
        <f>IFERROR(IF($A121="","",IF($L121="",Assumptions!$B$10,$L121)),"")</f>
        <v/>
      </c>
      <c r="T121" s="27">
        <f>IFERROR(IF($A121="","",IF($M121="",Assumptions!$B$11,$M121)),"")</f>
        <v/>
      </c>
      <c r="U121" s="28">
        <f>IFERROR(IF($A121="","",$C121*$D121),"")</f>
        <v/>
      </c>
      <c r="V121" s="28">
        <f>IFERROR(IF($A121="","",MAX(0,$U121-$E121)),"")</f>
        <v/>
      </c>
      <c r="W121" s="28">
        <f>IFERROR(IF($A121="","",ROUND($V121*$F121,0)),"")</f>
        <v/>
      </c>
      <c r="X121" s="48">
        <f>IFERROR(IF($A121="","",$W121*$G121),"")</f>
        <v/>
      </c>
      <c r="Y121" s="48">
        <f>IFERROR(IF($A121="","",$W121*$H121),"")</f>
        <v/>
      </c>
      <c r="Z121" s="48">
        <f>IFERROR(IF($A121="","",SUM($X121,$Y121,$I121)),"")</f>
        <v/>
      </c>
      <c r="AA121" s="48">
        <f>IFERROR(IF($A121="","",$W121*$Q121),"")</f>
        <v/>
      </c>
      <c r="AB121" s="48">
        <f>IFERROR(IF($A121="","",$X121*$R121),"")</f>
        <v/>
      </c>
      <c r="AC121" s="48">
        <f>IFERROR(IF($A121="","",$Y121*$S121),"")</f>
        <v/>
      </c>
      <c r="AD121" s="48">
        <f>IFERROR(IF($A121="","",$I121*$T121),"")</f>
        <v/>
      </c>
      <c r="AE121" s="48">
        <f>IFERROR(IF($A121="","",SUM($AA121:$AD121)),"")</f>
        <v/>
      </c>
      <c r="AF121" s="48">
        <f>IFERROR(IF($A121="","",$Z121-$AE121),"")</f>
        <v/>
      </c>
      <c r="AG121" s="29">
        <f>IFERROR(IF($A121="","",$AF121/$Z121),0)</f>
        <v/>
      </c>
      <c r="AH121" s="48">
        <f>IFERROR(IF($A121="","",SUM($N121:$O121)),"")</f>
        <v/>
      </c>
      <c r="AI121" s="48">
        <f>IFERROR(IF($A121="","",$AF121-$AH121),"")</f>
        <v/>
      </c>
      <c r="AJ121" s="48">
        <f>IFERROR(IF($A121="","",($G121*(1-$R121))+($H121*(1-$S121))-$Q121),"")</f>
        <v/>
      </c>
      <c r="AK121" s="48">
        <f>IFERROR(IF($A121="","",$I121*(1-$T121)),"")</f>
        <v/>
      </c>
      <c r="AL121" s="28">
        <f>IFERROR(IF($A121="","",MAX(0,($AH121-$AK121)/$AJ121)),0)</f>
        <v/>
      </c>
      <c r="AM121" s="27">
        <f>IFERROR(IF($A121="","",$AL121/$V121),0)</f>
        <v/>
      </c>
      <c r="AN121" s="48">
        <f>IFERROR(IF($A121="","",($AL121*($G121+$H121))+$I121),"")</f>
        <v/>
      </c>
      <c r="AO121" s="28">
        <f>IFERROR(IF($A121="","",MAX(0,($AH121+$P121-$AK121)/$AJ121)),0)</f>
        <v/>
      </c>
      <c r="AP121" s="27">
        <f>IFERROR(IF($A121="","",$AO121/$V121),0)</f>
        <v/>
      </c>
      <c r="AQ121" s="27">
        <f>IFERROR(IF($A121="","",$F121-$AM121),"")</f>
        <v/>
      </c>
      <c r="AR121" s="48">
        <f>IFERROR(IF($A121="","",$Z121-$AN121),"")</f>
        <v/>
      </c>
      <c r="AS121" s="27">
        <f>IFERROR(IF($A121="","",$AR121/$Z121),0)</f>
        <v/>
      </c>
      <c r="AT121" s="30">
        <f>IFERROR(IF($A121="","",IF($AI121&gt;0,"Above Break-Even",IF($AI121&lt;0,"Below Break-Even","At Break-Even"))),"")</f>
        <v/>
      </c>
      <c r="AU121" s="30">
        <f>IFERROR(IF($A121="","",IF(COUNTIF($A$2:$A$121,$A121)&gt;1,"Duplicate month",IF($E121&gt;$U121,"Out-of-order nights exceed capacity",IF($W121&gt;$V121,"Rooms sold exceed sellable nights",IF($AJ121&lt;=0,"No positive room contribution",IF($AM121&gt;1,"Break-even exceeds capacity",IF($AP121&gt;1,"Target profit exceeds capacity","OK"))))))),"")</f>
        <v/>
      </c>
    </row>
  </sheetData>
  <autoFilter ref="A1:AU121"/>
  <conditionalFormatting sqref="A2:A121">
    <cfRule type="expression" priority="1" dxfId="0">
      <formula>AND($A2&lt;&gt;"",COUNTIF($A$2:$A$121,$A2)&gt;1)</formula>
    </cfRule>
  </conditionalFormatting>
  <conditionalFormatting sqref="AI2:AI121">
    <cfRule type="cellIs" priority="2" operator="lessThan" dxfId="0">
      <formula>0</formula>
    </cfRule>
    <cfRule type="cellIs" priority="3" operator="greaterThan" dxfId="1">
      <formula>0</formula>
    </cfRule>
  </conditionalFormatting>
  <conditionalFormatting sqref="AT2:AT121">
    <cfRule type="expression" priority="4" dxfId="1">
      <formula>$AT2="Above Break-Even"</formula>
    </cfRule>
    <cfRule type="expression" priority="5" dxfId="2">
      <formula>$AT2="At Break-Even"</formula>
    </cfRule>
    <cfRule type="expression" priority="6" dxfId="0">
      <formula>$AT2="Below Break-Even"</formula>
    </cfRule>
  </conditionalFormatting>
  <conditionalFormatting sqref="AU2:AU121">
    <cfRule type="expression" priority="7" dxfId="1">
      <formula>$AU2="OK"</formula>
    </cfRule>
    <cfRule type="expression" priority="8" dxfId="0">
      <formula>AND($AU2&lt;&gt;"",$AU2&lt;&gt;"OK")</formula>
    </cfRule>
  </conditionalFormatting>
  <conditionalFormatting sqref="AM2:AM121">
    <cfRule type="cellIs" priority="9" operator="greaterThan" dxfId="0">
      <formula>1</formula>
    </cfRule>
    <cfRule type="cellIs" priority="10" operator="between" dxfId="2">
      <formula>0.9</formula>
      <formula>1</formula>
    </cfRule>
  </conditionalFormatting>
  <conditionalFormatting sqref="AP2:AP121">
    <cfRule type="cellIs" priority="11" operator="greaterThan" dxfId="0">
      <formula>1</formula>
    </cfRule>
    <cfRule type="cellIs" priority="12" operator="between" dxfId="2">
      <formula>0.9</formula>
      <formula>1</formula>
    </cfRule>
  </conditionalFormatting>
  <dataValidations count="8">
    <dataValidation sqref="A2:A121" showDropDown="0" showInputMessage="0" showErrorMessage="0" allowBlank="0" type="date" operator="between">
      <formula1>43831</formula1>
      <formula2>49674</formula2>
    </dataValidation>
    <dataValidation sqref="B2:B121" showDropDown="0" showInputMessage="0" showErrorMessage="0" allowBlank="0" type="list">
      <formula1>"Actual,Forecast,Budget"</formula1>
    </dataValidation>
    <dataValidation sqref="C2:C121" showDropDown="0" showInputMessage="0" showErrorMessage="0" allowBlank="0" type="whole" operator="between">
      <formula1>1</formula1>
      <formula2>5000</formula2>
    </dataValidation>
    <dataValidation sqref="D2:D121" showDropDown="0" showInputMessage="0" showErrorMessage="0" allowBlank="0" type="whole" operator="between">
      <formula1>0</formula1>
      <formula2>31</formula2>
    </dataValidation>
    <dataValidation sqref="E2:E121" showDropDown="0" showInputMessage="0" showErrorMessage="0" allowBlank="0" type="whole" operator="greaterThanOrEqual">
      <formula1>0</formula1>
    </dataValidation>
    <dataValidation sqref="F2:F121" showDropDown="0" showInputMessage="0" showErrorMessage="0" allowBlank="0" type="decimal" operator="between">
      <formula1>0</formula1>
      <formula2>1</formula2>
    </dataValidation>
    <dataValidation sqref="G2:J121 N2:P121" showDropDown="0" showInputMessage="0" showErrorMessage="0" allowBlank="0" type="decimal" operator="greaterThanOrEqual">
      <formula1>0</formula1>
    </dataValidation>
    <dataValidation sqref="K2:M121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headerFooter>
    <oddHeader/>
    <oddFooter>&amp;C&amp;9 &amp;K667788Hotel Break-Even Calculator | Page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zoomScale="70" zoomScaleNormal="7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7" customWidth="1" min="1" max="1"/>
    <col width="26" customWidth="1" min="2" max="2"/>
    <col width="76" customWidth="1" min="3" max="3"/>
  </cols>
  <sheetData>
    <row r="1" ht="30" customHeight="1">
      <c r="A1" s="1" t="inlineStr">
        <is>
          <t>Hotel Break-Even Calculator — Assumptions</t>
        </is>
      </c>
      <c r="B1" s="1" t="n"/>
      <c r="C1" s="1" t="n"/>
    </row>
    <row r="2">
      <c r="A2" s="7" t="inlineStr">
        <is>
          <t>Property Information</t>
        </is>
      </c>
      <c r="B2" s="7" t="n"/>
      <c r="C2" s="7" t="n"/>
    </row>
    <row r="3">
      <c r="A3" s="31" t="inlineStr">
        <is>
          <t>Property Name</t>
        </is>
      </c>
      <c r="B3" s="32" t="inlineStr">
        <is>
          <t>Harbor Point Hotel</t>
        </is>
      </c>
      <c r="C3" s="33" t="inlineStr">
        <is>
          <t>Property identification used on the Dashboard.</t>
        </is>
      </c>
    </row>
    <row r="4">
      <c r="A4" s="31" t="inlineStr">
        <is>
          <t>Property Type</t>
        </is>
      </c>
      <c r="B4" s="32" t="inlineStr">
        <is>
          <t>Hotel</t>
        </is>
      </c>
      <c r="C4" s="33" t="inlineStr">
        <is>
          <t>Select the lodging or hospitality property type.</t>
        </is>
      </c>
    </row>
    <row r="5">
      <c r="A5" s="31" t="inlineStr">
        <is>
          <t>Reporting Year</t>
        </is>
      </c>
      <c r="B5" s="34" t="n">
        <v>2026</v>
      </c>
      <c r="C5" s="33" t="inlineStr">
        <is>
          <t>Year used for the annual planning summary.</t>
        </is>
      </c>
    </row>
    <row r="6">
      <c r="A6" s="31" t="inlineStr">
        <is>
          <t>Currency</t>
        </is>
      </c>
      <c r="B6" s="32" t="inlineStr">
        <is>
          <t>U.S. Dollars</t>
        </is>
      </c>
      <c r="C6" s="33" t="inlineStr">
        <is>
          <t>Workbook monetary values are presented in U.S. dollars.</t>
        </is>
      </c>
    </row>
    <row r="7">
      <c r="A7" s="7" t="inlineStr">
        <is>
          <t>Default Variable Cost Assumptions</t>
        </is>
      </c>
      <c r="B7" s="7" t="n"/>
      <c r="C7" s="7" t="n"/>
    </row>
    <row r="8">
      <c r="A8" s="31" t="inlineStr">
        <is>
          <t>Default Room Variable Cost per Occupied Room</t>
        </is>
      </c>
      <c r="B8" s="49" t="n">
        <v>24</v>
      </c>
      <c r="C8" s="33" t="inlineStr">
        <is>
          <t>Costs that rise directly with each occupied room.</t>
        </is>
      </c>
    </row>
    <row r="9">
      <c r="A9" s="31" t="inlineStr">
        <is>
          <t>Default Distribution Commission Rate</t>
        </is>
      </c>
      <c r="B9" s="36" t="n">
        <v>0.09</v>
      </c>
      <c r="C9" s="33" t="inlineStr">
        <is>
          <t>Blended planning rate across direct, group, corporate, travel agency, and third-party bookings.</t>
        </is>
      </c>
    </row>
    <row r="10">
      <c r="A10" s="31" t="inlineStr">
        <is>
          <t>Default Food and Beverage Variable Cost Rate</t>
        </is>
      </c>
      <c r="B10" s="36" t="n">
        <v>0.35</v>
      </c>
      <c r="C10" s="33" t="inlineStr">
        <is>
          <t>Variable food-and-beverage cost as a share of associated net revenue.</t>
        </is>
      </c>
    </row>
    <row r="11">
      <c r="A11" s="31" t="inlineStr">
        <is>
          <t>Default Other Revenue Variable Cost Rate</t>
        </is>
      </c>
      <c r="B11" s="36" t="n">
        <v>0.18</v>
      </c>
      <c r="C11" s="33" t="inlineStr">
        <is>
          <t>Variable cost as a share of other monthly net operating revenue.</t>
        </is>
      </c>
    </row>
    <row r="13">
      <c r="A13" s="7" t="inlineStr">
        <is>
          <t>Management Thresholds</t>
        </is>
      </c>
      <c r="B13" s="7" t="n"/>
      <c r="C13" s="7" t="n"/>
    </row>
    <row r="14">
      <c r="A14" s="31" t="inlineStr">
        <is>
          <t>Occupancy Warning Threshold</t>
        </is>
      </c>
      <c r="B14" s="36" t="n">
        <v>0.9</v>
      </c>
      <c r="C14" s="33" t="inlineStr">
        <is>
          <t>Internal threshold for occupancy levels that leave limited operating cushion.</t>
        </is>
      </c>
    </row>
    <row r="15">
      <c r="A15" s="31" t="inlineStr">
        <is>
          <t>Minimum Margin of Safety Rate</t>
        </is>
      </c>
      <c r="B15" s="36" t="n">
        <v>0.1</v>
      </c>
      <c r="C15" s="33" t="inlineStr">
        <is>
          <t>Internal management threshold, not a legal or accounting requirement.</t>
        </is>
      </c>
    </row>
    <row r="16">
      <c r="A16" s="31" t="inlineStr">
        <is>
          <t>High Out-of-Order Room Night Rate</t>
        </is>
      </c>
      <c r="B16" s="36" t="n">
        <v>0.05</v>
      </c>
      <c r="C16" s="33" t="inlineStr">
        <is>
          <t>Optional internal operating alert threshold.</t>
        </is>
      </c>
    </row>
    <row r="18">
      <c r="A18" s="7" t="inlineStr">
        <is>
          <t>Assumption Notes</t>
        </is>
      </c>
      <c r="B18" s="7" t="n"/>
      <c r="C18" s="7" t="n"/>
    </row>
    <row r="19">
      <c r="A19" s="37" t="inlineStr">
        <is>
          <t>•</t>
        </is>
      </c>
      <c r="B19" s="38" t="inlineStr">
        <is>
          <t>Room variable cost should include costs that rise directly with each occupied room.</t>
        </is>
      </c>
      <c r="C19" s="39" t="n"/>
    </row>
    <row r="20">
      <c r="A20" s="37" t="inlineStr">
        <is>
          <t>•</t>
        </is>
      </c>
      <c r="B20" s="38" t="inlineStr">
        <is>
          <t>Fixed payroll should include scheduled labor that does not vary directly with each occupied room.</t>
        </is>
      </c>
      <c r="C20" s="39" t="n"/>
    </row>
    <row r="21">
      <c r="A21" s="37" t="inlineStr">
        <is>
          <t>•</t>
        </is>
      </c>
      <c r="B21" s="38" t="inlineStr">
        <is>
          <t>Other fixed operating costs should reflect the property's chosen operating-profit definition.</t>
        </is>
      </c>
      <c r="C21" s="39" t="n"/>
    </row>
    <row r="22">
      <c r="A22" s="37" t="inlineStr">
        <is>
          <t>•</t>
        </is>
      </c>
      <c r="B22" s="38" t="inlineStr">
        <is>
          <t>Enter revenue net of guest-paid lodging taxes, sales taxes, and similar pass-through amounts.</t>
        </is>
      </c>
      <c r="C22" s="39" t="n"/>
    </row>
    <row r="23">
      <c r="A23" s="37" t="inlineStr">
        <is>
          <t>•</t>
        </is>
      </c>
      <c r="B23" s="38" t="inlineStr">
        <is>
          <t>Interest, depreciation, owner distributions, and capital expenditures are excluded unless management intentionally includes them in fixed operating costs.</t>
        </is>
      </c>
      <c r="C23" s="39" t="n"/>
    </row>
    <row r="24">
      <c r="A24" s="37" t="inlineStr">
        <is>
          <t>•</t>
        </is>
      </c>
      <c r="B24" s="38" t="inlineStr">
        <is>
          <t>This workbook is an operating planning tool and does not provide tax, legal, or accounting compliance guidance.</t>
        </is>
      </c>
      <c r="C24" s="39" t="n"/>
    </row>
  </sheetData>
  <autoFilter ref="A3:C16"/>
  <dataValidations count="4">
    <dataValidation sqref="B4" showDropDown="0" showInputMessage="0" showErrorMessage="0" allowBlank="0" type="list">
      <formula1>"Hotel,Inn,Resort,Vacation Rental,Campground,Event Venue"</formula1>
    </dataValidation>
    <dataValidation sqref="B5" showDropDown="0" showInputMessage="0" showErrorMessage="0" allowBlank="0" type="whole" operator="between">
      <formula1>2020</formula1>
      <formula2>2035</formula2>
    </dataValidation>
    <dataValidation sqref="B8" showDropDown="0" showInputMessage="0" showErrorMessage="0" allowBlank="0" type="decimal" operator="greaterThanOrEqual">
      <formula1>0</formula1>
    </dataValidation>
    <dataValidation sqref="B9:B11 B14:B16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pageSetup orientation="portrait" fitToHeight="0" fitToWidth="1"/>
  <headerFooter>
    <oddHeader/>
    <oddFooter>&amp;C&amp;9 &amp;K667788Hotel Break-Even Calculator | Page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00" customWidth="1" min="2" max="2"/>
    <col width="5" customWidth="1" min="3" max="3"/>
    <col width="5" customWidth="1" min="4" max="4"/>
    <col width="5" customWidth="1" min="5" max="5"/>
    <col width="5" customWidth="1" min="6" max="6"/>
  </cols>
  <sheetData>
    <row r="1" ht="30" customHeight="1">
      <c r="A1" s="1" t="inlineStr">
        <is>
          <t>Hotel Break-Even Calculator — Instructions</t>
        </is>
      </c>
      <c r="B1" s="1" t="n"/>
      <c r="C1" s="1" t="n"/>
      <c r="D1" s="1" t="n"/>
      <c r="E1" s="1" t="n"/>
      <c r="F1" s="1" t="n"/>
    </row>
    <row r="3">
      <c r="A3" s="7" t="inlineStr">
        <is>
          <t>Getting Started</t>
        </is>
      </c>
      <c r="B3" s="7" t="n"/>
      <c r="C3" s="7" t="n"/>
      <c r="D3" s="7" t="n"/>
      <c r="E3" s="7" t="n"/>
      <c r="F3" s="7" t="n"/>
    </row>
    <row r="4">
      <c r="A4" s="37" t="inlineStr">
        <is>
          <t>•</t>
        </is>
      </c>
      <c r="B4" s="38" t="inlineStr">
        <is>
          <t>1. Enter the property name and default variable-cost assumptions on the Assumptions sheet.</t>
        </is>
      </c>
      <c r="C4" s="39" t="n"/>
      <c r="D4" s="39" t="n"/>
      <c r="E4" s="39" t="n"/>
      <c r="F4" s="39" t="n"/>
    </row>
    <row r="5">
      <c r="A5" s="37" t="inlineStr">
        <is>
          <t>•</t>
        </is>
      </c>
      <c r="B5" s="38" t="inlineStr">
        <is>
          <t>2. Enter one row per month on the Monthly Plan sheet.</t>
        </is>
      </c>
      <c r="C5" s="39" t="n"/>
      <c r="D5" s="39" t="n"/>
      <c r="E5" s="39" t="n"/>
      <c r="F5" s="39" t="n"/>
    </row>
    <row r="6">
      <c r="A6" s="37" t="inlineStr">
        <is>
          <t>•</t>
        </is>
      </c>
      <c r="B6" s="38" t="inlineStr">
        <is>
          <t>3. Use the first day of each month in the Month field.</t>
        </is>
      </c>
      <c r="C6" s="39" t="n"/>
      <c r="D6" s="39" t="n"/>
      <c r="E6" s="39" t="n"/>
      <c r="F6" s="39" t="n"/>
    </row>
    <row r="7">
      <c r="A7" s="37" t="inlineStr">
        <is>
          <t>•</t>
        </is>
      </c>
      <c r="B7" s="38" t="inlineStr">
        <is>
          <t>4. Enter net operating revenue assumptions before guest-paid taxes.</t>
        </is>
      </c>
      <c r="C7" s="39" t="n"/>
      <c r="D7" s="39" t="n"/>
      <c r="E7" s="39" t="n"/>
      <c r="F7" s="39" t="n"/>
    </row>
    <row r="8">
      <c r="A8" s="37" t="inlineStr">
        <is>
          <t>•</t>
        </is>
      </c>
      <c r="B8" s="38" t="inlineStr">
        <is>
          <t>5. Enter monthly fixed payroll, other fixed operating costs, and the target operating profit.</t>
        </is>
      </c>
      <c r="C8" s="39" t="n"/>
      <c r="D8" s="39" t="n"/>
      <c r="E8" s="39" t="n"/>
      <c r="F8" s="39" t="n"/>
    </row>
    <row r="9">
      <c r="A9" s="37" t="inlineStr">
        <is>
          <t>•</t>
        </is>
      </c>
      <c r="B9" s="38" t="inlineStr">
        <is>
          <t>6. Leave override fields blank to use the property defaults.</t>
        </is>
      </c>
      <c r="C9" s="39" t="n"/>
      <c r="D9" s="39" t="n"/>
      <c r="E9" s="39" t="n"/>
      <c r="F9" s="39" t="n"/>
    </row>
    <row r="10">
      <c r="A10" s="37" t="inlineStr">
        <is>
          <t>•</t>
        </is>
      </c>
      <c r="B10" s="38" t="inlineStr">
        <is>
          <t>7. Select a month on the Dashboard to review its break-even result.</t>
        </is>
      </c>
      <c r="C10" s="39" t="n"/>
      <c r="D10" s="39" t="n"/>
      <c r="E10" s="39" t="n"/>
      <c r="F10" s="39" t="n"/>
    </row>
    <row r="12">
      <c r="A12" s="7" t="inlineStr">
        <is>
          <t>How Break-Even Is Calculated</t>
        </is>
      </c>
      <c r="B12" s="7" t="n"/>
      <c r="C12" s="7" t="n"/>
      <c r="D12" s="7" t="n"/>
      <c r="E12" s="7" t="n"/>
      <c r="F12" s="7" t="n"/>
    </row>
    <row r="13">
      <c r="A13" s="37" t="inlineStr">
        <is>
          <t>•</t>
        </is>
      </c>
      <c r="B13" s="38" t="inlineStr">
        <is>
          <t>Contribution margin equals net operating revenue less variable costs.</t>
        </is>
      </c>
      <c r="C13" s="39" t="n"/>
      <c r="D13" s="39" t="n"/>
      <c r="E13" s="39" t="n"/>
      <c r="F13" s="39" t="n"/>
    </row>
    <row r="14">
      <c r="A14" s="37" t="inlineStr">
        <is>
          <t>•</t>
        </is>
      </c>
      <c r="B14" s="38" t="inlineStr">
        <is>
          <t>Contribution per occupied room includes room revenue after distribution commissions, food-and-beverage contribution associated with an occupied room, and room-level variable costs.</t>
        </is>
      </c>
      <c r="C14" s="39" t="n"/>
      <c r="D14" s="39" t="n"/>
      <c r="E14" s="39" t="n"/>
      <c r="F14" s="39" t="n"/>
    </row>
    <row r="15">
      <c r="A15" s="37" t="inlineStr">
        <is>
          <t>•</t>
        </is>
      </c>
      <c r="B15" s="38" t="inlineStr">
        <is>
          <t>Other monthly revenue contributes toward fixed costs after its variable cost.</t>
        </is>
      </c>
      <c r="C15" s="39" t="n"/>
      <c r="D15" s="39" t="n"/>
      <c r="E15" s="39" t="n"/>
      <c r="F15" s="39" t="n"/>
    </row>
    <row r="16">
      <c r="A16" s="37" t="inlineStr">
        <is>
          <t>•</t>
        </is>
      </c>
      <c r="B16" s="38" t="inlineStr">
        <is>
          <t>Break-even occupied room nights are the occupied room nights needed to cover remaining fixed costs.</t>
        </is>
      </c>
      <c r="C16" s="39" t="n"/>
      <c r="D16" s="39" t="n"/>
      <c r="E16" s="39" t="n"/>
      <c r="F16" s="39" t="n"/>
    </row>
    <row r="17">
      <c r="A17" s="37" t="inlineStr">
        <is>
          <t>•</t>
        </is>
      </c>
      <c r="B17" s="38" t="inlineStr">
        <is>
          <t>Break-even occupancy equals break-even occupied room nights divided by sellable room nights.</t>
        </is>
      </c>
      <c r="C17" s="39" t="n"/>
      <c r="D17" s="39" t="n"/>
      <c r="E17" s="39" t="n"/>
      <c r="F17" s="39" t="n"/>
    </row>
    <row r="18">
      <c r="A18" s="37" t="inlineStr">
        <is>
          <t>•</t>
        </is>
      </c>
      <c r="B18" s="38" t="inlineStr">
        <is>
          <t>Target profit occupancy adds the monthly target operating profit to the amount that must be covered.</t>
        </is>
      </c>
      <c r="C18" s="39" t="n"/>
      <c r="D18" s="39" t="n"/>
      <c r="E18" s="39" t="n"/>
      <c r="F18" s="39" t="n"/>
    </row>
    <row r="19">
      <c r="A19" s="37" t="inlineStr">
        <is>
          <t>•</t>
        </is>
      </c>
      <c r="B19" s="38" t="inlineStr">
        <is>
          <t>A result above 100% means the entered revenue and cost structure cannot achieve break-even or the target profit within the month's sellable room-night capacity.</t>
        </is>
      </c>
      <c r="C19" s="39" t="n"/>
      <c r="D19" s="39" t="n"/>
      <c r="E19" s="39" t="n"/>
      <c r="F19" s="39" t="n"/>
    </row>
    <row r="21">
      <c r="A21" s="7" t="inlineStr">
        <is>
          <t>Monthly Operating Workflow</t>
        </is>
      </c>
      <c r="B21" s="7" t="n"/>
      <c r="C21" s="7" t="n"/>
      <c r="D21" s="7" t="n"/>
      <c r="E21" s="7" t="n"/>
      <c r="F21" s="7" t="n"/>
    </row>
    <row r="22">
      <c r="A22" s="37" t="inlineStr">
        <is>
          <t>•</t>
        </is>
      </c>
      <c r="B22" s="38" t="inlineStr">
        <is>
          <t>Revenue management updates occupancy and average daily rate.</t>
        </is>
      </c>
      <c r="C22" s="39" t="n"/>
      <c r="D22" s="39" t="n"/>
      <c r="E22" s="39" t="n"/>
      <c r="F22" s="39" t="n"/>
    </row>
    <row r="23">
      <c r="A23" s="37" t="inlineStr">
        <is>
          <t>•</t>
        </is>
      </c>
      <c r="B23" s="38" t="inlineStr">
        <is>
          <t>Operations leaders review out-of-order rooms and room-level variable costs.</t>
        </is>
      </c>
      <c r="C23" s="39" t="n"/>
      <c r="D23" s="39" t="n"/>
      <c r="E23" s="39" t="n"/>
      <c r="F23" s="39" t="n"/>
    </row>
    <row r="24">
      <c r="A24" s="37" t="inlineStr">
        <is>
          <t>•</t>
        </is>
      </c>
      <c r="B24" s="38" t="inlineStr">
        <is>
          <t>Food-and-beverage leadership updates revenue per occupied room and variable cost assumptions.</t>
        </is>
      </c>
      <c r="C24" s="39" t="n"/>
      <c r="D24" s="39" t="n"/>
      <c r="E24" s="39" t="n"/>
      <c r="F24" s="39" t="n"/>
    </row>
    <row r="25">
      <c r="A25" s="37" t="inlineStr">
        <is>
          <t>•</t>
        </is>
      </c>
      <c r="B25" s="38" t="inlineStr">
        <is>
          <t>Finance updates fixed payroll, other fixed costs, and target profit.</t>
        </is>
      </c>
      <c r="C25" s="39" t="n"/>
      <c r="D25" s="39" t="n"/>
      <c r="E25" s="39" t="n"/>
      <c r="F25" s="39" t="n"/>
    </row>
    <row r="26">
      <c r="A26" s="37" t="inlineStr">
        <is>
          <t>•</t>
        </is>
      </c>
      <c r="B26" s="38" t="inlineStr">
        <is>
          <t>The general manager reviews occupancy gap, margin of safety, and operational warnings.</t>
        </is>
      </c>
      <c r="C26" s="39" t="n"/>
      <c r="D26" s="39" t="n"/>
      <c r="E26" s="39" t="n"/>
      <c r="F26" s="39" t="n"/>
    </row>
    <row r="27">
      <c r="A27" s="37" t="inlineStr">
        <is>
          <t>•</t>
        </is>
      </c>
      <c r="B27" s="38" t="inlineStr">
        <is>
          <t>After month-end, change the period from Forecast or Budget to Actual and replace planning inputs with final operating results.</t>
        </is>
      </c>
      <c r="C27" s="39" t="n"/>
      <c r="D27" s="39" t="n"/>
      <c r="E27" s="39" t="n"/>
      <c r="F27" s="39" t="n"/>
    </row>
    <row r="29">
      <c r="A29" s="7" t="inlineStr">
        <is>
          <t>Input and Formula Color Key</t>
        </is>
      </c>
      <c r="B29" s="7" t="n"/>
      <c r="C29" s="7" t="n"/>
      <c r="D29" s="7" t="n"/>
      <c r="E29" s="7" t="n"/>
      <c r="F29" s="7" t="n"/>
    </row>
    <row r="30">
      <c r="A30" s="37" t="inlineStr">
        <is>
          <t>•</t>
        </is>
      </c>
      <c r="B30" s="40" t="inlineStr">
        <is>
          <t>Light yellow: editable input</t>
        </is>
      </c>
      <c r="C30" s="39" t="n"/>
      <c r="D30" s="39" t="n"/>
      <c r="E30" s="39" t="n"/>
      <c r="F30" s="39" t="n"/>
    </row>
    <row r="31">
      <c r="A31" s="37" t="inlineStr">
        <is>
          <t>•</t>
        </is>
      </c>
      <c r="B31" s="41" t="inlineStr">
        <is>
          <t>Light blue or gray: calculated formula</t>
        </is>
      </c>
      <c r="C31" s="39" t="n"/>
      <c r="D31" s="39" t="n"/>
      <c r="E31" s="39" t="n"/>
      <c r="F31" s="39" t="n"/>
    </row>
    <row r="32">
      <c r="A32" s="37" t="inlineStr">
        <is>
          <t>•</t>
        </is>
      </c>
      <c r="B32" s="42" t="inlineStr">
        <is>
          <t>Green: favorable result</t>
        </is>
      </c>
      <c r="C32" s="39" t="n"/>
      <c r="D32" s="39" t="n"/>
      <c r="E32" s="39" t="n"/>
      <c r="F32" s="39" t="n"/>
    </row>
    <row r="33">
      <c r="A33" s="37" t="inlineStr">
        <is>
          <t>•</t>
        </is>
      </c>
      <c r="B33" s="18" t="inlineStr">
        <is>
          <t>Yellow: caution</t>
        </is>
      </c>
      <c r="C33" s="39" t="n"/>
      <c r="D33" s="39" t="n"/>
      <c r="E33" s="39" t="n"/>
      <c r="F33" s="39" t="n"/>
    </row>
    <row r="34">
      <c r="A34" s="37" t="inlineStr">
        <is>
          <t>•</t>
        </is>
      </c>
      <c r="B34" s="43" t="inlineStr">
        <is>
          <t>Red: unfavorable result or operational check</t>
        </is>
      </c>
      <c r="C34" s="39" t="n"/>
      <c r="D34" s="39" t="n"/>
      <c r="E34" s="39" t="n"/>
      <c r="F34" s="39" t="n"/>
    </row>
    <row r="36">
      <c r="A36" s="7" t="inlineStr">
        <is>
          <t>Important Limitations</t>
        </is>
      </c>
      <c r="B36" s="7" t="n"/>
      <c r="C36" s="7" t="n"/>
      <c r="D36" s="7" t="n"/>
      <c r="E36" s="7" t="n"/>
      <c r="F36" s="7" t="n"/>
    </row>
    <row r="37">
      <c r="A37" s="37" t="inlineStr">
        <is>
          <t>•</t>
        </is>
      </c>
      <c r="B37" s="38" t="inlineStr">
        <is>
          <t>Results depend on the assumptions entered by the user.</t>
        </is>
      </c>
      <c r="C37" s="39" t="n"/>
      <c r="D37" s="39" t="n"/>
      <c r="E37" s="39" t="n"/>
      <c r="F37" s="39" t="n"/>
    </row>
    <row r="38">
      <c r="A38" s="37" t="inlineStr">
        <is>
          <t>•</t>
        </is>
      </c>
      <c r="B38" s="38" t="inlineStr">
        <is>
          <t>The workbook does not forecast demand, set room rates, or replace a full hotel operating budget.</t>
        </is>
      </c>
      <c r="C38" s="39" t="n"/>
      <c r="D38" s="39" t="n"/>
      <c r="E38" s="39" t="n"/>
      <c r="F38" s="39" t="n"/>
    </row>
    <row r="39">
      <c r="A39" s="37" t="inlineStr">
        <is>
          <t>•</t>
        </is>
      </c>
      <c r="B39" s="38" t="inlineStr">
        <is>
          <t>No property-management, point-of-sale, channel-manager, payroll, or accounting integration is included.</t>
        </is>
      </c>
      <c r="C39" s="39" t="n"/>
      <c r="D39" s="39" t="n"/>
      <c r="E39" s="39" t="n"/>
      <c r="F39" s="39" t="n"/>
    </row>
    <row r="40">
      <c r="A40" s="37" t="inlineStr">
        <is>
          <t>•</t>
        </is>
      </c>
      <c r="B40" s="38" t="inlineStr">
        <is>
          <t>Data must be entered or pasted into the designated input fields.</t>
        </is>
      </c>
      <c r="C40" s="39" t="n"/>
      <c r="D40" s="39" t="n"/>
      <c r="E40" s="39" t="n"/>
      <c r="F40" s="39" t="n"/>
    </row>
    <row r="41">
      <c r="A41" s="37" t="inlineStr">
        <is>
          <t>•</t>
        </is>
      </c>
      <c r="B41" s="38" t="inlineStr">
        <is>
          <t>The workbook does not provide compliance guarantees.</t>
        </is>
      </c>
      <c r="C41" s="39" t="n"/>
      <c r="D41" s="39" t="n"/>
      <c r="E41" s="39" t="n"/>
      <c r="F41" s="39" t="n"/>
    </row>
  </sheetData>
  <pageMargins left="0.75" right="0.75" top="1" bottom="1" header="0.5" footer="0.5"/>
  <pageSetup orientation="portrait" fitToHeight="0" fitToWidth="1"/>
  <headerFooter>
    <oddHeader/>
    <oddFooter>&amp;C&amp;9 &amp;K667788Hotel Break-Even Calculator |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2026-09-06T13:10:32Z</dcterms:created>
  <dcterms:modified xmlns:dcterms="http://purl.org/dc/terms/" xmlns:xsi="http://www.w3.org/2001/XMLSchema-instance" xsi:type="dcterms:W3CDTF">2026-09-06T13:10:33+00:00Z</dcterms:modified>
</cp:coreProperties>
</file>