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servations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2" hidden="1">'Analysis'!$A$5:$O$101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b val="1"/>
      <color rgb="0017324D"/>
      <sz val="18"/>
    </font>
    <font>
      <name val="Calibri"/>
      <b val="1"/>
      <color rgb="00FFFFFF"/>
      <sz val="11"/>
    </font>
    <font>
      <name val="Calibri"/>
      <color rgb="0052616B"/>
      <sz val="9"/>
    </font>
    <font>
      <name val="Calibri"/>
      <b val="1"/>
      <color rgb="0017324D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FFFFF"/>
      </patternFill>
    </fill>
    <fill>
      <patternFill patternType="solid">
        <fgColor rgb="00E7ECEF"/>
      </patternFill>
    </fill>
    <fill>
      <patternFill patternType="solid">
        <fgColor rgb="00F2F7F8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3" fillId="3" borderId="0" applyAlignment="1" pivotButton="0" quotePrefix="0" xfId="0">
      <alignment horizontal="center" vertical="center" wrapText="1"/>
    </xf>
    <xf numFmtId="1" fontId="5" fillId="5" borderId="0" applyAlignment="1" pivotButton="0" quotePrefix="0" xfId="0">
      <alignment horizontal="center" vertical="center"/>
    </xf>
    <xf numFmtId="165" fontId="5" fillId="5" borderId="0" applyAlignment="1" pivotButton="0" quotePrefix="0" xfId="0">
      <alignment horizontal="center" vertical="center"/>
    </xf>
    <xf numFmtId="166" fontId="5" fillId="5" borderId="0" applyAlignment="1" pivotButton="0" quotePrefix="0" xfId="0">
      <alignment horizontal="center" vertical="center"/>
    </xf>
    <xf numFmtId="0" fontId="2" fillId="2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4" borderId="1" applyProtection="1" pivotButton="0" quotePrefix="0" xfId="0">
      <protection locked="0" hidden="0"/>
    </xf>
    <xf numFmtId="164" fontId="4" fillId="4" borderId="1" applyProtection="1" pivotButton="0" quotePrefix="0" xfId="0">
      <protection locked="0" hidden="0"/>
    </xf>
    <xf numFmtId="0" fontId="4" fillId="6" borderId="1" pivotButton="0" quotePrefix="0" xfId="0"/>
    <xf numFmtId="166" fontId="4" fillId="4" borderId="1" applyProtection="1" pivotButton="0" quotePrefix="0" xfId="0">
      <protection locked="0" hidden="0"/>
    </xf>
    <xf numFmtId="166" fontId="4" fillId="6" borderId="1" pivotButton="0" quotePrefix="0" xfId="0"/>
    <xf numFmtId="165" fontId="4" fillId="4" borderId="1" applyProtection="1" pivotButton="0" quotePrefix="0" xfId="0">
      <protection locked="0" hidden="0"/>
    </xf>
    <xf numFmtId="165" fontId="4" fillId="6" borderId="1" pivotButton="0" quotePrefix="0" xfId="0"/>
    <xf numFmtId="0" fontId="7" fillId="0" borderId="0" pivotButton="0" quotePrefix="0" xfId="0"/>
    <xf numFmtId="0" fontId="0" fillId="7" borderId="1" pivotButton="0" quotePrefix="0" xfId="0"/>
    <xf numFmtId="164" fontId="0" fillId="7" borderId="1" pivotButton="0" quotePrefix="0" xfId="0"/>
    <xf numFmtId="165" fontId="0" fillId="7" borderId="1" pivotButton="0" quotePrefix="0" xfId="0"/>
    <xf numFmtId="166" fontId="0" fillId="7" borderId="1" pivotButton="0" quotePrefix="0" xfId="0"/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0" fontId="3" fillId="3" borderId="0" pivotButton="0" quotePrefix="0" xfId="0"/>
    <xf numFmtId="0" fontId="0" fillId="7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6" fillId="2" borderId="0" pivotButton="0" quotePrefix="0" xfId="0"/>
    <xf numFmtId="0" fontId="8" fillId="0" borderId="1" pivotButton="0" quotePrefix="0" xfId="0"/>
    <xf numFmtId="0" fontId="0" fillId="0" borderId="1" applyAlignment="1" pivotButton="0" quotePrefix="0" xfId="0">
      <alignment horizontal="left" vertical="center" wrapText="1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165" fontId="5" fillId="5" borderId="0" applyAlignment="1" pivotButton="0" quotePrefix="0" xfId="0">
      <alignment horizontal="center" vertical="center"/>
    </xf>
    <xf numFmtId="166" fontId="5" fillId="5" borderId="0" applyAlignment="1" pivotButton="0" quotePrefix="0" xfId="0">
      <alignment horizontal="center" vertical="center"/>
    </xf>
    <xf numFmtId="164" fontId="4" fillId="4" borderId="1" applyProtection="1" pivotButton="0" quotePrefix="0" xfId="0">
      <protection locked="0" hidden="0"/>
    </xf>
    <xf numFmtId="166" fontId="4" fillId="4" borderId="1" applyProtection="1" pivotButton="0" quotePrefix="0" xfId="0">
      <protection locked="0" hidden="0"/>
    </xf>
    <xf numFmtId="166" fontId="4" fillId="6" borderId="1" pivotButton="0" quotePrefix="0" xfId="0"/>
    <xf numFmtId="165" fontId="4" fillId="4" borderId="1" applyProtection="1" pivotButton="0" quotePrefix="0" xfId="0">
      <protection locked="0" hidden="0"/>
    </xf>
    <xf numFmtId="165" fontId="4" fillId="6" borderId="1" pivotButton="0" quotePrefix="0" xfId="0"/>
    <xf numFmtId="164" fontId="0" fillId="7" borderId="1" pivotButton="0" quotePrefix="0" xfId="0"/>
    <xf numFmtId="165" fontId="0" fillId="7" borderId="1" pivotButton="0" quotePrefix="0" xfId="0"/>
    <xf numFmtId="166" fontId="0" fillId="7" borderId="1" pivotButton="0" quotePrefix="0" xfId="0"/>
    <xf numFmtId="164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147D64"/>
        <sz val="10"/>
      </font>
      <fill>
        <patternFill patternType="solid">
          <fgColor rgb="00DCEFE9"/>
        </patternFill>
      </fill>
    </dxf>
    <dxf>
      <font>
        <name val="Calibri"/>
        <b val="1"/>
        <color rgb="00C73939"/>
        <sz val="10"/>
      </font>
      <fill>
        <patternFill patternType="solid">
          <fgColor rgb="00F9D9D9"/>
        </patternFill>
      </fill>
    </dxf>
    <dxf>
      <font>
        <name val="Calibri"/>
        <b val="1"/>
        <color rgb="00D98E04"/>
        <sz val="10"/>
      </font>
      <fill>
        <patternFill patternType="solid">
          <fgColor rgb="00FCE8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Cancellation Rate</a:t>
            </a:r>
          </a:p>
        </rich>
      </tx>
    </title>
    <plotArea>
      <lineChart>
        <grouping val="standard"/>
        <ser>
          <idx val="0"/>
          <order val="0"/>
          <tx>
            <strRef>
              <f>'Analysis'!E5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'Analysis'!$A$6:$A$17</f>
            </numRef>
          </cat>
          <val>
            <numRef>
              <f>'Analysis'!$E$6:$E$17</f>
            </numRef>
          </val>
        </ser>
        <ser>
          <idx val="1"/>
          <order val="1"/>
          <tx>
            <strRef>
              <f>'Analysis'!O5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'Analysis'!$A$6:$A$17</f>
            </numRef>
          </cat>
          <val>
            <numRef>
              <f>'Analysis'!$O$6:$O$17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Arrival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Cancellation Rate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Net Revenue Exposure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'Analysis'!L5</f>
            </strRef>
          </tx>
          <spPr>
            <a:ln xmlns:a="http://schemas.openxmlformats.org/drawingml/2006/main">
              <a:prstDash val="solid"/>
            </a:ln>
          </spPr>
          <cat>
            <numRef>
              <f>'Analysis'!$A$6:$A$17</f>
            </numRef>
          </cat>
          <val>
            <numRef>
              <f>'Analysis'!$L$6:$L$17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Revenue Exposure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2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2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servationTable" displayName="ReservationTable" ref="A5:AQ505" headerRowCount="1">
  <autoFilter ref="A5:AQ505"/>
  <tableColumns count="43">
    <tableColumn id="1" name="Reservation ID"/>
    <tableColumn id="2" name="External Reservation ID"/>
    <tableColumn id="3" name="Guest Last Name"/>
    <tableColumn id="4" name="Booked Date"/>
    <tableColumn id="5" name="Arrival Date"/>
    <tableColumn id="6" name="Departure Date"/>
    <tableColumn id="7" name="Stay Nights"/>
    <tableColumn id="8" name="Rooms"/>
    <tableColumn id="9" name="Canceled Room Nights"/>
    <tableColumn id="10" name="Adults"/>
    <tableColumn id="11" name="Children"/>
    <tableColumn id="12" name="Booking Channel"/>
    <tableColumn id="13" name="Market Segment"/>
    <tableColumn id="14" name="Status"/>
    <tableColumn id="15" name="Cancellation Date"/>
    <tableColumn id="16" name="Days Before Arrival Canceled"/>
    <tableColumn id="17" name="Late Cancellation Flag"/>
    <tableColumn id="18" name="Cancellation Reason"/>
    <tableColumn id="19" name="Canceled By"/>
    <tableColumn id="20" name="Room Type"/>
    <tableColumn id="21" name="Rate Plan"/>
    <tableColumn id="22" name="Average Nightly Room Rate"/>
    <tableColumn id="23" name="Room Revenue Before Tax"/>
    <tableColumn id="24" name="Room Tax Rate"/>
    <tableColumn id="25" name="Room Tax Amount"/>
    <tableColumn id="26" name="Service Charge Rate"/>
    <tableColumn id="27" name="Service Charge Amount"/>
    <tableColumn id="28" name="Total Booking Value"/>
    <tableColumn id="29" name="Cancellation Fee Expected"/>
    <tableColumn id="30" name="Cancellation Fee Collected"/>
    <tableColumn id="31" name="Refunded Amount"/>
    <tableColumn id="32" name="Replacement Room Nights"/>
    <tableColumn id="33" name="Replacement Revenue"/>
    <tableColumn id="34" name="Net Revenue Exposure"/>
    <tableColumn id="35" name="Fee Recovery Rate"/>
    <tableColumn id="36" name="Booking Lead Time in Days"/>
    <tableColumn id="37" name="Record Check"/>
    <tableColumn id="38" name="Notes"/>
    <tableColumn id="39" name="Fee Exception"/>
    <tableColumn id="40" name="Replacement Exception"/>
    <tableColumn id="41" name="Negative Amount Exception"/>
    <tableColumn id="42" name="Duplicate ID Exception"/>
    <tableColumn id="43" name="Late Date Exce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zoomScale="70" zoomScaleNormal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26" customWidth="1" min="3" max="3"/>
    <col width="29" customWidth="1" min="4" max="4"/>
    <col width="14" customWidth="1" min="5" max="5"/>
    <col width="20" customWidth="1" min="6" max="6"/>
    <col width="28" customWidth="1" min="7" max="7"/>
    <col width="15" customWidth="1" min="8" max="8"/>
    <col width="3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Hotel Booking Cancellation Analysis</t>
        </is>
      </c>
    </row>
    <row r="2">
      <c r="A2" s="2" t="inlineStr">
        <is>
          <t>Review cancellation volume, timing, reasons, fee recovery, and estimated room revenue exposure.</t>
        </is>
      </c>
    </row>
    <row r="4">
      <c r="A4" s="3" t="inlineStr">
        <is>
          <t>Report Start Date</t>
        </is>
      </c>
      <c r="B4" s="35" t="n">
        <v>46023</v>
      </c>
      <c r="C4" s="3" t="inlineStr">
        <is>
          <t>Report End Date</t>
        </is>
      </c>
      <c r="D4" s="35" t="n">
        <v>46387</v>
      </c>
      <c r="E4" s="3" t="inlineStr">
        <is>
          <t>Property Name</t>
        </is>
      </c>
      <c r="F4" s="5" t="inlineStr">
        <is>
          <t>Harbor Point Hotel</t>
        </is>
      </c>
    </row>
    <row r="5">
      <c r="A5" s="3" t="inlineStr">
        <is>
          <t>Late Cancellation Threshold in Days</t>
        </is>
      </c>
      <c r="B5" s="5" t="n">
        <v>3</v>
      </c>
      <c r="C5" s="3" t="inlineStr">
        <is>
          <t>Cancellation Rate Target</t>
        </is>
      </c>
      <c r="D5" s="36" t="n">
        <v>0.12</v>
      </c>
      <c r="E5" s="3" t="inlineStr">
        <is>
          <t>Fee Recovery Target</t>
        </is>
      </c>
      <c r="F5" s="36" t="n">
        <v>0.75</v>
      </c>
    </row>
    <row r="6">
      <c r="A6" s="3" t="inlineStr">
        <is>
          <t>Default Room Tax Rate</t>
        </is>
      </c>
      <c r="B6" s="36" t="n">
        <v>0.125</v>
      </c>
      <c r="C6" s="3" t="inlineStr">
        <is>
          <t>Default Service Charge Rate</t>
        </is>
      </c>
      <c r="D6" s="36" t="n">
        <v>0</v>
      </c>
      <c r="E6" s="3" t="inlineStr">
        <is>
          <t>As-of Date</t>
        </is>
      </c>
      <c r="F6" s="35">
        <f>TODAY()</f>
        <v/>
      </c>
    </row>
    <row r="9">
      <c r="A9" s="7" t="inlineStr">
        <is>
          <t>Total Reservations</t>
        </is>
      </c>
      <c r="C9" s="7" t="inlineStr">
        <is>
          <t>Canceled Reservations</t>
        </is>
      </c>
      <c r="E9" s="7" t="inlineStr">
        <is>
          <t>Cancellation Rate</t>
        </is>
      </c>
      <c r="G9" s="7" t="inlineStr">
        <is>
          <t>Canceled Room Nights</t>
        </is>
      </c>
    </row>
    <row r="10">
      <c r="A10" s="8">
        <f>COUNTIFS(Reservations!$A$6:$A$505,"&lt;&gt;",Reservations!$E$6:$E$505,"&gt;="&amp;$B$4,Reservations!$E$6:$E$505,"&lt;="&amp;$D$4)</f>
        <v/>
      </c>
      <c r="C10" s="8">
        <f>COUNTIFS(Reservations!$E$6:$E$505,"&gt;="&amp;$B$4,Reservations!$E$6:$E$505,"&lt;="&amp;$D$4,Reservations!$N$6:$N$505,"Canceled")</f>
        <v/>
      </c>
      <c r="E10" s="37">
        <f>IFERROR(C10/A10,0)</f>
        <v/>
      </c>
      <c r="G10" s="8">
        <f>SUMIFS(Reservations!$I$6:$I$505,Reservations!$E$6:$E$505,"&gt;="&amp;$B$4,Reservations!$E$6:$E$505,"&lt;="&amp;$D$4,Reservations!$N$6:$N$505,"Canceled")</f>
        <v/>
      </c>
    </row>
    <row r="11"/>
    <row r="13">
      <c r="A13" s="7" t="inlineStr">
        <is>
          <t>Gross Canceled Booking Value</t>
        </is>
      </c>
      <c r="C13" s="7" t="inlineStr">
        <is>
          <t>Cancellation Fees Collected</t>
        </is>
      </c>
      <c r="E13" s="7" t="inlineStr">
        <is>
          <t>Fee Recovery Rate</t>
        </is>
      </c>
      <c r="G13" s="7" t="inlineStr">
        <is>
          <t>Net Revenue Exposure</t>
        </is>
      </c>
    </row>
    <row r="14">
      <c r="A14" s="38">
        <f>SUMIFS(Reservations!$AB$6:$AB$505,Reservations!$E$6:$E$505,"&gt;="&amp;$B$4,Reservations!$E$6:$E$505,"&lt;="&amp;$D$4,Reservations!$N$6:$N$505,"Canceled")</f>
        <v/>
      </c>
      <c r="C14" s="38">
        <f>SUMIFS(Reservations!$AD$6:$AD$505,Reservations!$E$6:$E$505,"&gt;="&amp;$B$4,Reservations!$E$6:$E$505,"&lt;="&amp;$D$4,Reservations!$N$6:$N$505,"Canceled")</f>
        <v/>
      </c>
      <c r="E14" s="37">
        <f>IFERROR(C14/SUMIFS(Reservations!$AC$6:$AC$505,Reservations!$N$6:$N$505,"Canceled"),0)</f>
        <v/>
      </c>
      <c r="G14" s="38">
        <f>SUMIFS(Reservations!$AH$6:$AH$505,Reservations!$E$6:$E$505,"&gt;="&amp;$B$4,Reservations!$E$6:$E$505,"&lt;="&amp;$D$4,Reservations!$N$6:$N$505,"Canceled")</f>
        <v/>
      </c>
    </row>
    <row r="15"/>
  </sheetData>
  <mergeCells count="18">
    <mergeCell ref="A2:L2"/>
    <mergeCell ref="E14:F15"/>
    <mergeCell ref="C10:D11"/>
    <mergeCell ref="E10:F11"/>
    <mergeCell ref="A1:L1"/>
    <mergeCell ref="G10:H11"/>
    <mergeCell ref="A10:B11"/>
    <mergeCell ref="A13:B13"/>
    <mergeCell ref="E13:F13"/>
    <mergeCell ref="C13:D13"/>
    <mergeCell ref="A14:B15"/>
    <mergeCell ref="C9:D9"/>
    <mergeCell ref="A9:B9"/>
    <mergeCell ref="G9:H9"/>
    <mergeCell ref="E9:F9"/>
    <mergeCell ref="C14:D15"/>
    <mergeCell ref="G14:H15"/>
    <mergeCell ref="G13:H13"/>
  </mergeCells>
  <conditionalFormatting sqref="E10">
    <cfRule type="expression" priority="1" dxfId="0">
      <formula>E10&lt;=$D$5</formula>
    </cfRule>
    <cfRule type="expression" priority="2" dxfId="1">
      <formula>E10&gt;$D$5</formula>
    </cfRule>
  </conditionalFormatting>
  <conditionalFormatting sqref="E14">
    <cfRule type="expression" priority="3" dxfId="0">
      <formula>E14&gt;=$F$5</formula>
    </cfRule>
    <cfRule type="expression" priority="4" dxfId="1">
      <formula>E14&lt;$F$5</formula>
    </cfRule>
  </conditionalFormatting>
  <dataValidations count="3">
    <dataValidation sqref="B5" showDropDown="0" showInputMessage="0" showErrorMessage="1" allowBlank="0" errorTitle="Invalid value" error="Enter a value within the permitted range." type="whole" operator="between">
      <formula1>0</formula1>
      <formula2>30</formula2>
    </dataValidation>
    <dataValidation sqref="D5 F5" showDropDown="0" showInputMessage="0" showErrorMessage="1" allowBlank="0" errorTitle="Invalid value" error="Enter a value within the permitted range." type="decimal" operator="between">
      <formula1>0</formula1>
      <formula2>1</formula2>
    </dataValidation>
    <dataValidation sqref="B6 D6" showDropDown="0" showInputMessage="0" showErrorMessage="1" allowBlank="0" errorTitle="Invalid value" error="Enter a value within the permitted range." type="decimal" operator="between">
      <formula1>0</formula1>
      <formula2>0.3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Q505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22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28" customWidth="1" min="37" max="37"/>
    <col width="38" customWidth="1" min="38" max="38"/>
    <col hidden="1" width="16" customWidth="1" min="39" max="39"/>
    <col hidden="1" width="16" customWidth="1" min="40" max="40"/>
    <col hidden="1" width="16" customWidth="1" min="41" max="41"/>
    <col hidden="1" width="16" customWidth="1" min="42" max="42"/>
    <col hidden="1" width="16" customWidth="1" min="43" max="43"/>
  </cols>
  <sheetData>
    <row r="1">
      <c r="A1" s="1" t="inlineStr">
        <is>
          <t>Reservation Detail</t>
        </is>
      </c>
    </row>
    <row r="2">
      <c r="A2" s="11" t="inlineStr">
        <is>
          <t>Enter or paste one row per reservation. Yellow cells are intended for user input; gray cells contain formulas.</t>
        </is>
      </c>
    </row>
    <row r="5" ht="48" customHeight="1">
      <c r="A5" s="12" t="inlineStr">
        <is>
          <t>Reservation ID</t>
        </is>
      </c>
      <c r="B5" s="12" t="inlineStr">
        <is>
          <t>External Reservation ID</t>
        </is>
      </c>
      <c r="C5" s="12" t="inlineStr">
        <is>
          <t>Guest Last Name</t>
        </is>
      </c>
      <c r="D5" s="12" t="inlineStr">
        <is>
          <t>Booked Date</t>
        </is>
      </c>
      <c r="E5" s="12" t="inlineStr">
        <is>
          <t>Arrival Date</t>
        </is>
      </c>
      <c r="F5" s="12" t="inlineStr">
        <is>
          <t>Departure Date</t>
        </is>
      </c>
      <c r="G5" s="12" t="inlineStr">
        <is>
          <t>Stay Nights</t>
        </is>
      </c>
      <c r="H5" s="12" t="inlineStr">
        <is>
          <t>Rooms</t>
        </is>
      </c>
      <c r="I5" s="12" t="inlineStr">
        <is>
          <t>Canceled Room Nights</t>
        </is>
      </c>
      <c r="J5" s="12" t="inlineStr">
        <is>
          <t>Adults</t>
        </is>
      </c>
      <c r="K5" s="12" t="inlineStr">
        <is>
          <t>Children</t>
        </is>
      </c>
      <c r="L5" s="12" t="inlineStr">
        <is>
          <t>Booking Channel</t>
        </is>
      </c>
      <c r="M5" s="12" t="inlineStr">
        <is>
          <t>Market Segment</t>
        </is>
      </c>
      <c r="N5" s="12" t="inlineStr">
        <is>
          <t>Status</t>
        </is>
      </c>
      <c r="O5" s="12" t="inlineStr">
        <is>
          <t>Cancellation Date</t>
        </is>
      </c>
      <c r="P5" s="12" t="inlineStr">
        <is>
          <t>Days Before Arrival Canceled</t>
        </is>
      </c>
      <c r="Q5" s="12" t="inlineStr">
        <is>
          <t>Late Cancellation Flag</t>
        </is>
      </c>
      <c r="R5" s="12" t="inlineStr">
        <is>
          <t>Cancellation Reason</t>
        </is>
      </c>
      <c r="S5" s="12" t="inlineStr">
        <is>
          <t>Canceled By</t>
        </is>
      </c>
      <c r="T5" s="12" t="inlineStr">
        <is>
          <t>Room Type</t>
        </is>
      </c>
      <c r="U5" s="12" t="inlineStr">
        <is>
          <t>Rate Plan</t>
        </is>
      </c>
      <c r="V5" s="12" t="inlineStr">
        <is>
          <t>Average Nightly Room Rate</t>
        </is>
      </c>
      <c r="W5" s="12" t="inlineStr">
        <is>
          <t>Room Revenue Before Tax</t>
        </is>
      </c>
      <c r="X5" s="12" t="inlineStr">
        <is>
          <t>Room Tax Rate</t>
        </is>
      </c>
      <c r="Y5" s="12" t="inlineStr">
        <is>
          <t>Room Tax Amount</t>
        </is>
      </c>
      <c r="Z5" s="12" t="inlineStr">
        <is>
          <t>Service Charge Rate</t>
        </is>
      </c>
      <c r="AA5" s="12" t="inlineStr">
        <is>
          <t>Service Charge Amount</t>
        </is>
      </c>
      <c r="AB5" s="12" t="inlineStr">
        <is>
          <t>Total Booking Value</t>
        </is>
      </c>
      <c r="AC5" s="12" t="inlineStr">
        <is>
          <t>Cancellation Fee Expected</t>
        </is>
      </c>
      <c r="AD5" s="12" t="inlineStr">
        <is>
          <t>Cancellation Fee Collected</t>
        </is>
      </c>
      <c r="AE5" s="12" t="inlineStr">
        <is>
          <t>Refunded Amount</t>
        </is>
      </c>
      <c r="AF5" s="12" t="inlineStr">
        <is>
          <t>Replacement Room Nights</t>
        </is>
      </c>
      <c r="AG5" s="12" t="inlineStr">
        <is>
          <t>Replacement Revenue</t>
        </is>
      </c>
      <c r="AH5" s="12" t="inlineStr">
        <is>
          <t>Net Revenue Exposure</t>
        </is>
      </c>
      <c r="AI5" s="12" t="inlineStr">
        <is>
          <t>Fee Recovery Rate</t>
        </is>
      </c>
      <c r="AJ5" s="12" t="inlineStr">
        <is>
          <t>Booking Lead Time in Days</t>
        </is>
      </c>
      <c r="AK5" s="12" t="inlineStr">
        <is>
          <t>Record Check</t>
        </is>
      </c>
      <c r="AL5" s="12" t="inlineStr">
        <is>
          <t>Notes</t>
        </is>
      </c>
      <c r="AM5" s="12" t="inlineStr">
        <is>
          <t>Fee Exception</t>
        </is>
      </c>
      <c r="AN5" s="12" t="inlineStr">
        <is>
          <t>Replacement Exception</t>
        </is>
      </c>
      <c r="AO5" s="12" t="inlineStr">
        <is>
          <t>Negative Amount Exception</t>
        </is>
      </c>
      <c r="AP5" s="12" t="inlineStr">
        <is>
          <t>Duplicate ID Exception</t>
        </is>
      </c>
      <c r="AQ5" s="12" t="inlineStr">
        <is>
          <t>Late Date Exception</t>
        </is>
      </c>
    </row>
    <row r="6">
      <c r="A6" s="13" t="inlineStr">
        <is>
          <t>HPH-260001</t>
        </is>
      </c>
      <c r="B6" s="13" t="inlineStr">
        <is>
          <t>WEB-831742</t>
        </is>
      </c>
      <c r="C6" s="13" t="inlineStr">
        <is>
          <t>Carter</t>
        </is>
      </c>
      <c r="D6" s="39" t="n">
        <v>46024</v>
      </c>
      <c r="E6" s="39" t="n">
        <v>46031</v>
      </c>
      <c r="F6" s="39" t="n">
        <v>46034</v>
      </c>
      <c r="G6" s="15">
        <f>IFERROR(IF(OR(E6="",F6=""),"",F6-E6),"")</f>
        <v/>
      </c>
      <c r="H6" s="13" t="n">
        <v>1</v>
      </c>
      <c r="I6" s="15">
        <f>IFERROR(IF(N6="Canceled",G6*H6,0),"")</f>
        <v/>
      </c>
      <c r="J6" s="13" t="n">
        <v>2</v>
      </c>
      <c r="K6" s="13" t="n">
        <v>0</v>
      </c>
      <c r="L6" s="13" t="inlineStr">
        <is>
          <t>Brand Website</t>
        </is>
      </c>
      <c r="M6" s="13" t="inlineStr">
        <is>
          <t>Leisure</t>
        </is>
      </c>
      <c r="N6" s="13" t="inlineStr">
        <is>
          <t>Checked Out</t>
        </is>
      </c>
      <c r="O6" s="39" t="n"/>
      <c r="P6" s="15">
        <f>IFERROR(IF(OR(N6&lt;&gt;"Canceled",O6=""),"",E6-O6),"")</f>
        <v/>
      </c>
      <c r="Q6" s="15">
        <f>IFERROR(IF(N6&lt;&gt;"Canceled","",IF(O6="","Review",IF(P6&lt;=Dashboard!$B$5,"Late","Within Standard Window"))),"")</f>
        <v/>
      </c>
      <c r="R6" s="13" t="n"/>
      <c r="S6" s="13" t="n"/>
      <c r="T6" s="13" t="n"/>
      <c r="U6" s="13" t="n"/>
      <c r="V6" s="40" t="n"/>
      <c r="W6" s="41">
        <f>IFERROR(G6*H6*V6,"")</f>
        <v/>
      </c>
      <c r="X6" s="42" t="n"/>
      <c r="Y6" s="41">
        <f>IFERROR(W6*X6,"")</f>
        <v/>
      </c>
      <c r="Z6" s="42" t="n"/>
      <c r="AA6" s="41">
        <f>IFERROR(W6*Z6,"")</f>
        <v/>
      </c>
      <c r="AB6" s="41">
        <f>IFERROR(W6+Y6+AA6,"")</f>
        <v/>
      </c>
      <c r="AC6" s="40" t="n"/>
      <c r="AD6" s="40" t="n"/>
      <c r="AE6" s="40" t="n"/>
      <c r="AF6" s="13" t="n"/>
      <c r="AG6" s="40" t="n"/>
      <c r="AH6" s="41">
        <f>IFERROR(IF(N6="Canceled",MAX(0,AB6-AD6-AG6),0),"")</f>
        <v/>
      </c>
      <c r="AI6" s="43">
        <f>IFERROR(AD6/AC6,"")</f>
        <v/>
      </c>
      <c r="AJ6" s="15">
        <f>IFERROR(E6-D6,"")</f>
        <v/>
      </c>
      <c r="AK6" s="15">
        <f>IF(A6="","",IF(COUNTIF($A$6:$A$505,A6)&gt;1,"Duplicate Reservation ID",IF(F6&lt;=E6,"Review stay dates",IF(AND(N6="Canceled",O6=""),"Enter cancellation date",IF(AND(N6="Canceled",R6=""),"Enter cancellation reason","OK")))))</f>
        <v/>
      </c>
      <c r="AL6" s="13" t="n"/>
      <c r="AM6" s="15">
        <f>IFERROR(IF(AD6&gt;AC6,1,0),0)</f>
        <v/>
      </c>
      <c r="AN6" s="15">
        <f>IFERROR(IF(AF6&gt;I6,1,0),0)</f>
        <v/>
      </c>
      <c r="AO6" s="15">
        <f>IFERROR(IF(OR(V6&lt;0,AC6&lt;0,AD6&lt;0,AE6&lt;0,AG6&lt;0),1,0),0)</f>
        <v/>
      </c>
      <c r="AP6" s="15">
        <f>IFERROR(IF(AND(A6&lt;&gt;"",COUNTIF($A$6:$A$505,A6)&gt;1),1,0),0)</f>
        <v/>
      </c>
      <c r="AQ6" s="15">
        <f>IFERROR(IF(AND(N6="Canceled",O6&gt;E6),1,0),0)</f>
        <v/>
      </c>
    </row>
    <row r="7">
      <c r="A7" s="13" t="inlineStr">
        <is>
          <t>HPH-260002</t>
        </is>
      </c>
      <c r="B7" s="13" t="inlineStr">
        <is>
          <t>OTA-596204</t>
        </is>
      </c>
      <c r="C7" s="13" t="inlineStr">
        <is>
          <t>Nguyen</t>
        </is>
      </c>
      <c r="D7" s="39" t="n">
        <v>46025</v>
      </c>
      <c r="E7" s="39" t="n">
        <v>46067</v>
      </c>
      <c r="F7" s="39" t="n">
        <v>46069</v>
      </c>
      <c r="G7" s="15">
        <f>IFERROR(IF(OR(E7="",F7=""),"",F7-E7),"")</f>
        <v/>
      </c>
      <c r="H7" s="13" t="n">
        <v>1</v>
      </c>
      <c r="I7" s="15">
        <f>IFERROR(IF(N7="Canceled",G7*H7,0),"")</f>
        <v/>
      </c>
      <c r="J7" s="13" t="n">
        <v>2</v>
      </c>
      <c r="K7" s="13" t="n">
        <v>0</v>
      </c>
      <c r="L7" s="13" t="inlineStr">
        <is>
          <t>Online Travel Agency</t>
        </is>
      </c>
      <c r="M7" s="13" t="inlineStr">
        <is>
          <t>Leisure</t>
        </is>
      </c>
      <c r="N7" s="13" t="inlineStr">
        <is>
          <t>Canceled</t>
        </is>
      </c>
      <c r="O7" s="39" t="n">
        <v>46065</v>
      </c>
      <c r="P7" s="15">
        <f>IFERROR(IF(OR(N7&lt;&gt;"Canceled",O7=""),"",E7-O7),"")</f>
        <v/>
      </c>
      <c r="Q7" s="15">
        <f>IFERROR(IF(N7&lt;&gt;"Canceled","",IF(O7="","Review",IF(P7&lt;=Dashboard!$B$5,"Late","Within Standard Window"))),"")</f>
        <v/>
      </c>
      <c r="R7" s="13" t="inlineStr">
        <is>
          <t>Illness or Emergency</t>
        </is>
      </c>
      <c r="S7" s="13" t="inlineStr">
        <is>
          <t>Guest</t>
        </is>
      </c>
      <c r="T7" s="13" t="inlineStr">
        <is>
          <t>Deluxe King</t>
        </is>
      </c>
      <c r="U7" s="13" t="inlineStr">
        <is>
          <t>Flexible</t>
        </is>
      </c>
      <c r="V7" s="40" t="n">
        <v>249</v>
      </c>
      <c r="W7" s="41">
        <f>IFERROR(G7*H7*V7,"")</f>
        <v/>
      </c>
      <c r="X7" s="42" t="n">
        <v>0.125</v>
      </c>
      <c r="Y7" s="41">
        <f>IFERROR(W7*X7,"")</f>
        <v/>
      </c>
      <c r="Z7" s="42" t="n">
        <v>0</v>
      </c>
      <c r="AA7" s="41">
        <f>IFERROR(W7*Z7,"")</f>
        <v/>
      </c>
      <c r="AB7" s="41">
        <f>IFERROR(W7+Y7+AA7,"")</f>
        <v/>
      </c>
      <c r="AC7" s="40" t="n">
        <v>280.13</v>
      </c>
      <c r="AD7" s="40" t="n">
        <v>280.13</v>
      </c>
      <c r="AE7" s="40" t="n"/>
      <c r="AF7" s="13" t="n"/>
      <c r="AG7" s="40" t="n"/>
      <c r="AH7" s="41">
        <f>IFERROR(IF(N7="Canceled",MAX(0,AB7-AD7-AG7),0),"")</f>
        <v/>
      </c>
      <c r="AI7" s="43">
        <f>IFERROR(AD7/AC7,"")</f>
        <v/>
      </c>
      <c r="AJ7" s="15">
        <f>IFERROR(E7-D7,"")</f>
        <v/>
      </c>
      <c r="AK7" s="15">
        <f>IF(A7="","",IF(COUNTIF($A$6:$A$505,A7)&gt;1,"Duplicate Reservation ID",IF(F7&lt;=E7,"Review stay dates",IF(AND(N7="Canceled",O7=""),"Enter cancellation date",IF(AND(N7="Canceled",R7=""),"Enter cancellation reason","OK")))))</f>
        <v/>
      </c>
      <c r="AL7" s="13" t="n"/>
      <c r="AM7" s="15">
        <f>IFERROR(IF(AD7&gt;AC7,1,0),0)</f>
        <v/>
      </c>
      <c r="AN7" s="15">
        <f>IFERROR(IF(AF7&gt;I7,1,0),0)</f>
        <v/>
      </c>
      <c r="AO7" s="15">
        <f>IFERROR(IF(OR(V7&lt;0,AC7&lt;0,AD7&lt;0,AE7&lt;0,AG7&lt;0),1,0),0)</f>
        <v/>
      </c>
      <c r="AP7" s="15">
        <f>IFERROR(IF(AND(A7&lt;&gt;"",COUNTIF($A$6:$A$505,A7)&gt;1),1,0),0)</f>
        <v/>
      </c>
      <c r="AQ7" s="15">
        <f>IFERROR(IF(AND(N7="Canceled",O7&gt;E7),1,0),0)</f>
        <v/>
      </c>
    </row>
    <row r="8">
      <c r="A8" s="13" t="inlineStr">
        <is>
          <t>HPH-260003</t>
        </is>
      </c>
      <c r="B8" s="13" t="inlineStr">
        <is>
          <t>DIR-260118</t>
        </is>
      </c>
      <c r="C8" s="13" t="inlineStr">
        <is>
          <t>Ramirez</t>
        </is>
      </c>
      <c r="D8" s="39" t="n">
        <v>46040</v>
      </c>
      <c r="E8" s="39" t="n">
        <v>46101</v>
      </c>
      <c r="F8" s="39" t="n">
        <v>46104</v>
      </c>
      <c r="G8" s="15">
        <f>IFERROR(IF(OR(E8="",F8=""),"",F8-E8),"")</f>
        <v/>
      </c>
      <c r="H8" s="13" t="n">
        <v>1</v>
      </c>
      <c r="I8" s="15">
        <f>IFERROR(IF(N8="Canceled",G8*H8,0),"")</f>
        <v/>
      </c>
      <c r="J8" s="13" t="n">
        <v>2</v>
      </c>
      <c r="K8" s="13" t="n">
        <v>1</v>
      </c>
      <c r="L8" s="13" t="inlineStr">
        <is>
          <t>Direct Website</t>
        </is>
      </c>
      <c r="M8" s="13" t="inlineStr">
        <is>
          <t>Leisure</t>
        </is>
      </c>
      <c r="N8" s="13" t="inlineStr">
        <is>
          <t>Canceled</t>
        </is>
      </c>
      <c r="O8" s="39" t="n">
        <v>46063</v>
      </c>
      <c r="P8" s="15">
        <f>IFERROR(IF(OR(N8&lt;&gt;"Canceled",O8=""),"",E8-O8),"")</f>
        <v/>
      </c>
      <c r="Q8" s="15">
        <f>IFERROR(IF(N8&lt;&gt;"Canceled","",IF(O8="","Review",IF(P8&lt;=Dashboard!$B$5,"Late","Within Standard Window"))),"")</f>
        <v/>
      </c>
      <c r="R8" s="13" t="inlineStr">
        <is>
          <t>Change of Plans</t>
        </is>
      </c>
      <c r="S8" s="13" t="inlineStr">
        <is>
          <t>Guest</t>
        </is>
      </c>
      <c r="T8" s="13" t="inlineStr">
        <is>
          <t>Standard Two Queens</t>
        </is>
      </c>
      <c r="U8" s="13" t="inlineStr">
        <is>
          <t>Flexible</t>
        </is>
      </c>
      <c r="V8" s="40" t="n">
        <v>219</v>
      </c>
      <c r="W8" s="41">
        <f>IFERROR(G8*H8*V8,"")</f>
        <v/>
      </c>
      <c r="X8" s="42" t="n">
        <v>0.125</v>
      </c>
      <c r="Y8" s="41">
        <f>IFERROR(W8*X8,"")</f>
        <v/>
      </c>
      <c r="Z8" s="42" t="n">
        <v>0</v>
      </c>
      <c r="AA8" s="41">
        <f>IFERROR(W8*Z8,"")</f>
        <v/>
      </c>
      <c r="AB8" s="41">
        <f>IFERROR(W8+Y8+AA8,"")</f>
        <v/>
      </c>
      <c r="AC8" s="40" t="n">
        <v>0</v>
      </c>
      <c r="AD8" s="40" t="n">
        <v>0</v>
      </c>
      <c r="AE8" s="40" t="n">
        <v>0</v>
      </c>
      <c r="AF8" s="13" t="n">
        <v>3</v>
      </c>
      <c r="AG8" s="40" t="n">
        <v>615</v>
      </c>
      <c r="AH8" s="41">
        <f>IFERROR(IF(N8="Canceled",MAX(0,AB8-AD8-AG8),0),"")</f>
        <v/>
      </c>
      <c r="AI8" s="43">
        <f>IFERROR(AD8/AC8,"")</f>
        <v/>
      </c>
      <c r="AJ8" s="15">
        <f>IFERROR(E8-D8,"")</f>
        <v/>
      </c>
      <c r="AK8" s="15">
        <f>IF(A8="","",IF(COUNTIF($A$6:$A$505,A8)&gt;1,"Duplicate Reservation ID",IF(F8&lt;=E8,"Review stay dates",IF(AND(N8="Canceled",O8=""),"Enter cancellation date",IF(AND(N8="Canceled",R8=""),"Enter cancellation reason","OK")))))</f>
        <v/>
      </c>
      <c r="AL8" s="13" t="n"/>
      <c r="AM8" s="15">
        <f>IFERROR(IF(AD8&gt;AC8,1,0),0)</f>
        <v/>
      </c>
      <c r="AN8" s="15">
        <f>IFERROR(IF(AF8&gt;I8,1,0),0)</f>
        <v/>
      </c>
      <c r="AO8" s="15">
        <f>IFERROR(IF(OR(V8&lt;0,AC8&lt;0,AD8&lt;0,AE8&lt;0,AG8&lt;0),1,0),0)</f>
        <v/>
      </c>
      <c r="AP8" s="15">
        <f>IFERROR(IF(AND(A8&lt;&gt;"",COUNTIF($A$6:$A$505,A8)&gt;1),1,0),0)</f>
        <v/>
      </c>
      <c r="AQ8" s="15">
        <f>IFERROR(IF(AND(N8="Canceled",O8&gt;E8),1,0),0)</f>
        <v/>
      </c>
    </row>
    <row r="9">
      <c r="A9" s="13" t="inlineStr">
        <is>
          <t>HPH-260004</t>
        </is>
      </c>
      <c r="B9" s="13" t="inlineStr">
        <is>
          <t>CORP-44819</t>
        </is>
      </c>
      <c r="C9" s="13" t="inlineStr">
        <is>
          <t>Wilson</t>
        </is>
      </c>
      <c r="D9" s="39" t="n">
        <v>46055</v>
      </c>
      <c r="E9" s="39" t="n">
        <v>46118</v>
      </c>
      <c r="F9" s="39" t="n">
        <v>46121</v>
      </c>
      <c r="G9" s="15">
        <f>IFERROR(IF(OR(E9="",F9=""),"",F9-E9),"")</f>
        <v/>
      </c>
      <c r="H9" s="13" t="n">
        <v>1</v>
      </c>
      <c r="I9" s="15">
        <f>IFERROR(IF(N9="Canceled",G9*H9,0),"")</f>
        <v/>
      </c>
      <c r="J9" s="13" t="n">
        <v>1</v>
      </c>
      <c r="K9" s="13" t="n">
        <v>0</v>
      </c>
      <c r="L9" s="13" t="inlineStr">
        <is>
          <t>Corporate Account</t>
        </is>
      </c>
      <c r="M9" s="13" t="inlineStr">
        <is>
          <t>Corporate</t>
        </is>
      </c>
      <c r="N9" s="13" t="inlineStr">
        <is>
          <t>Checked Out</t>
        </is>
      </c>
      <c r="O9" s="39" t="n"/>
      <c r="P9" s="15">
        <f>IFERROR(IF(OR(N9&lt;&gt;"Canceled",O9=""),"",E9-O9),"")</f>
        <v/>
      </c>
      <c r="Q9" s="15">
        <f>IFERROR(IF(N9&lt;&gt;"Canceled","",IF(O9="","Review",IF(P9&lt;=Dashboard!$B$5,"Late","Within Standard Window"))),"")</f>
        <v/>
      </c>
      <c r="R9" s="13" t="n"/>
      <c r="S9" s="13" t="n"/>
      <c r="T9" s="13" t="n"/>
      <c r="U9" s="13" t="n"/>
      <c r="V9" s="40" t="n"/>
      <c r="W9" s="41">
        <f>IFERROR(G9*H9*V9,"")</f>
        <v/>
      </c>
      <c r="X9" s="42" t="n"/>
      <c r="Y9" s="41">
        <f>IFERROR(W9*X9,"")</f>
        <v/>
      </c>
      <c r="Z9" s="42" t="n"/>
      <c r="AA9" s="41">
        <f>IFERROR(W9*Z9,"")</f>
        <v/>
      </c>
      <c r="AB9" s="41">
        <f>IFERROR(W9+Y9+AA9,"")</f>
        <v/>
      </c>
      <c r="AC9" s="40" t="n"/>
      <c r="AD9" s="40" t="n"/>
      <c r="AE9" s="40" t="n"/>
      <c r="AF9" s="13" t="n"/>
      <c r="AG9" s="40" t="n"/>
      <c r="AH9" s="41">
        <f>IFERROR(IF(N9="Canceled",MAX(0,AB9-AD9-AG9),0),"")</f>
        <v/>
      </c>
      <c r="AI9" s="43">
        <f>IFERROR(AD9/AC9,"")</f>
        <v/>
      </c>
      <c r="AJ9" s="15">
        <f>IFERROR(E9-D9,"")</f>
        <v/>
      </c>
      <c r="AK9" s="15">
        <f>IF(A9="","",IF(COUNTIF($A$6:$A$505,A9)&gt;1,"Duplicate Reservation ID",IF(F9&lt;=E9,"Review stay dates",IF(AND(N9="Canceled",O9=""),"Enter cancellation date",IF(AND(N9="Canceled",R9=""),"Enter cancellation reason","OK")))))</f>
        <v/>
      </c>
      <c r="AL9" s="13" t="n"/>
      <c r="AM9" s="15">
        <f>IFERROR(IF(AD9&gt;AC9,1,0),0)</f>
        <v/>
      </c>
      <c r="AN9" s="15">
        <f>IFERROR(IF(AF9&gt;I9,1,0),0)</f>
        <v/>
      </c>
      <c r="AO9" s="15">
        <f>IFERROR(IF(OR(V9&lt;0,AC9&lt;0,AD9&lt;0,AE9&lt;0,AG9&lt;0),1,0),0)</f>
        <v/>
      </c>
      <c r="AP9" s="15">
        <f>IFERROR(IF(AND(A9&lt;&gt;"",COUNTIF($A$6:$A$505,A9)&gt;1),1,0),0)</f>
        <v/>
      </c>
      <c r="AQ9" s="15">
        <f>IFERROR(IF(AND(N9="Canceled",O9&gt;E9),1,0),0)</f>
        <v/>
      </c>
    </row>
    <row r="10">
      <c r="A10" s="13" t="inlineStr">
        <is>
          <t>HPH-260005</t>
        </is>
      </c>
      <c r="B10" s="13" t="inlineStr">
        <is>
          <t>GRP-26015</t>
        </is>
      </c>
      <c r="C10" s="13" t="inlineStr">
        <is>
          <t>Thompson</t>
        </is>
      </c>
      <c r="D10" s="39" t="n">
        <v>46068</v>
      </c>
      <c r="E10" s="39" t="n">
        <v>46157</v>
      </c>
      <c r="F10" s="39" t="n">
        <v>46159</v>
      </c>
      <c r="G10" s="15">
        <f>IFERROR(IF(OR(E10="",F10=""),"",F10-E10),"")</f>
        <v/>
      </c>
      <c r="H10" s="13" t="n">
        <v>5</v>
      </c>
      <c r="I10" s="15">
        <f>IFERROR(IF(N10="Canceled",G10*H10,0),"")</f>
        <v/>
      </c>
      <c r="J10" s="13" t="n">
        <v>10</v>
      </c>
      <c r="K10" s="13" t="n">
        <v>0</v>
      </c>
      <c r="L10" s="13" t="inlineStr">
        <is>
          <t>Group Sales</t>
        </is>
      </c>
      <c r="M10" s="13" t="inlineStr">
        <is>
          <t>Wedding</t>
        </is>
      </c>
      <c r="N10" s="13" t="inlineStr">
        <is>
          <t>Canceled</t>
        </is>
      </c>
      <c r="O10" s="39" t="n">
        <v>46132</v>
      </c>
      <c r="P10" s="15">
        <f>IFERROR(IF(OR(N10&lt;&gt;"Canceled",O10=""),"",E10-O10),"")</f>
        <v/>
      </c>
      <c r="Q10" s="15">
        <f>IFERROR(IF(N10&lt;&gt;"Canceled","",IF(O10="","Review",IF(P10&lt;=Dashboard!$B$5,"Late","Within Standard Window"))),"")</f>
        <v/>
      </c>
      <c r="R10" s="13" t="inlineStr">
        <is>
          <t>Event Canceled</t>
        </is>
      </c>
      <c r="S10" s="13" t="inlineStr">
        <is>
          <t>Group Contact</t>
        </is>
      </c>
      <c r="T10" s="13" t="inlineStr">
        <is>
          <t>Standard Two Queens</t>
        </is>
      </c>
      <c r="U10" s="13" t="inlineStr">
        <is>
          <t>Group</t>
        </is>
      </c>
      <c r="V10" s="40" t="n">
        <v>205</v>
      </c>
      <c r="W10" s="41">
        <f>IFERROR(G10*H10*V10,"")</f>
        <v/>
      </c>
      <c r="X10" s="42" t="n">
        <v>0.125</v>
      </c>
      <c r="Y10" s="41">
        <f>IFERROR(W10*X10,"")</f>
        <v/>
      </c>
      <c r="Z10" s="42" t="n">
        <v>0</v>
      </c>
      <c r="AA10" s="41">
        <f>IFERROR(W10*Z10,"")</f>
        <v/>
      </c>
      <c r="AB10" s="41">
        <f>IFERROR(W10+Y10+AA10,"")</f>
        <v/>
      </c>
      <c r="AC10" s="40" t="n">
        <v>1153.13</v>
      </c>
      <c r="AD10" s="40" t="n">
        <v>900</v>
      </c>
      <c r="AE10" s="40" t="n">
        <v>0</v>
      </c>
      <c r="AF10" s="13" t="n">
        <v>4</v>
      </c>
      <c r="AG10" s="40" t="n">
        <v>820</v>
      </c>
      <c r="AH10" s="41">
        <f>IFERROR(IF(N10="Canceled",MAX(0,AB10-AD10-AG10),0),"")</f>
        <v/>
      </c>
      <c r="AI10" s="43">
        <f>IFERROR(AD10/AC10,"")</f>
        <v/>
      </c>
      <c r="AJ10" s="15">
        <f>IFERROR(E10-D10,"")</f>
        <v/>
      </c>
      <c r="AK10" s="15">
        <f>IF(A10="","",IF(COUNTIF($A$6:$A$505,A10)&gt;1,"Duplicate Reservation ID",IF(F10&lt;=E10,"Review stay dates",IF(AND(N10="Canceled",O10=""),"Enter cancellation date",IF(AND(N10="Canceled",R10=""),"Enter cancellation reason","OK")))))</f>
        <v/>
      </c>
      <c r="AL10" s="13" t="n"/>
      <c r="AM10" s="15">
        <f>IFERROR(IF(AD10&gt;AC10,1,0),0)</f>
        <v/>
      </c>
      <c r="AN10" s="15">
        <f>IFERROR(IF(AF10&gt;I10,1,0),0)</f>
        <v/>
      </c>
      <c r="AO10" s="15">
        <f>IFERROR(IF(OR(V10&lt;0,AC10&lt;0,AD10&lt;0,AE10&lt;0,AG10&lt;0),1,0),0)</f>
        <v/>
      </c>
      <c r="AP10" s="15">
        <f>IFERROR(IF(AND(A10&lt;&gt;"",COUNTIF($A$6:$A$505,A10)&gt;1),1,0),0)</f>
        <v/>
      </c>
      <c r="AQ10" s="15">
        <f>IFERROR(IF(AND(N10="Canceled",O10&gt;E10),1,0),0)</f>
        <v/>
      </c>
    </row>
    <row r="11">
      <c r="A11" s="13" t="n"/>
      <c r="B11" s="13" t="n"/>
      <c r="C11" s="13" t="n"/>
      <c r="D11" s="39" t="n"/>
      <c r="E11" s="39" t="n"/>
      <c r="F11" s="39" t="n"/>
      <c r="G11" s="15">
        <f>IFERROR(IF(OR(E11="",F11=""),"",F11-E11),"")</f>
        <v/>
      </c>
      <c r="H11" s="13" t="n"/>
      <c r="I11" s="15">
        <f>IFERROR(IF(N11="Canceled",G11*H11,0),"")</f>
        <v/>
      </c>
      <c r="J11" s="13" t="n"/>
      <c r="K11" s="13" t="n"/>
      <c r="L11" s="13" t="n"/>
      <c r="M11" s="13" t="n"/>
      <c r="N11" s="13" t="n"/>
      <c r="O11" s="39" t="n"/>
      <c r="P11" s="15">
        <f>IFERROR(IF(OR(N11&lt;&gt;"Canceled",O11=""),"",E11-O11),"")</f>
        <v/>
      </c>
      <c r="Q11" s="15">
        <f>IFERROR(IF(N11&lt;&gt;"Canceled","",IF(O11="","Review",IF(P11&lt;=Dashboard!$B$5,"Late","Within Standard Window"))),"")</f>
        <v/>
      </c>
      <c r="R11" s="13" t="n"/>
      <c r="S11" s="13" t="n"/>
      <c r="T11" s="13" t="n"/>
      <c r="U11" s="13" t="n"/>
      <c r="V11" s="40" t="n"/>
      <c r="W11" s="41">
        <f>IFERROR(G11*H11*V11,"")</f>
        <v/>
      </c>
      <c r="X11" s="42" t="n"/>
      <c r="Y11" s="41">
        <f>IFERROR(W11*X11,"")</f>
        <v/>
      </c>
      <c r="Z11" s="42" t="n"/>
      <c r="AA11" s="41">
        <f>IFERROR(W11*Z11,"")</f>
        <v/>
      </c>
      <c r="AB11" s="41">
        <f>IFERROR(W11+Y11+AA11,"")</f>
        <v/>
      </c>
      <c r="AC11" s="40" t="n"/>
      <c r="AD11" s="40" t="n"/>
      <c r="AE11" s="40" t="n"/>
      <c r="AF11" s="13" t="n"/>
      <c r="AG11" s="40" t="n"/>
      <c r="AH11" s="41">
        <f>IFERROR(IF(N11="Canceled",MAX(0,AB11-AD11-AG11),0),"")</f>
        <v/>
      </c>
      <c r="AI11" s="43">
        <f>IFERROR(AD11/AC11,"")</f>
        <v/>
      </c>
      <c r="AJ11" s="15">
        <f>IFERROR(E11-D11,"")</f>
        <v/>
      </c>
      <c r="AK11" s="15">
        <f>IF(A11="","",IF(COUNTIF($A$6:$A$505,A11)&gt;1,"Duplicate Reservation ID",IF(F11&lt;=E11,"Review stay dates",IF(AND(N11="Canceled",O11=""),"Enter cancellation date",IF(AND(N11="Canceled",R11=""),"Enter cancellation reason","OK")))))</f>
        <v/>
      </c>
      <c r="AL11" s="13" t="n"/>
      <c r="AM11" s="15">
        <f>IFERROR(IF(AD11&gt;AC11,1,0),0)</f>
        <v/>
      </c>
      <c r="AN11" s="15">
        <f>IFERROR(IF(AF11&gt;I11,1,0),0)</f>
        <v/>
      </c>
      <c r="AO11" s="15">
        <f>IFERROR(IF(OR(V11&lt;0,AC11&lt;0,AD11&lt;0,AE11&lt;0,AG11&lt;0),1,0),0)</f>
        <v/>
      </c>
      <c r="AP11" s="15">
        <f>IFERROR(IF(AND(A11&lt;&gt;"",COUNTIF($A$6:$A$505,A11)&gt;1),1,0),0)</f>
        <v/>
      </c>
      <c r="AQ11" s="15">
        <f>IFERROR(IF(AND(N11="Canceled",O11&gt;E11),1,0),0)</f>
        <v/>
      </c>
    </row>
    <row r="12">
      <c r="A12" s="13" t="n"/>
      <c r="B12" s="13" t="n"/>
      <c r="C12" s="13" t="n"/>
      <c r="D12" s="39" t="n"/>
      <c r="E12" s="39" t="n"/>
      <c r="F12" s="39" t="n"/>
      <c r="G12" s="15">
        <f>IFERROR(IF(OR(E12="",F12=""),"",F12-E12),"")</f>
        <v/>
      </c>
      <c r="H12" s="13" t="n"/>
      <c r="I12" s="15">
        <f>IFERROR(IF(N12="Canceled",G12*H12,0),"")</f>
        <v/>
      </c>
      <c r="J12" s="13" t="n"/>
      <c r="K12" s="13" t="n"/>
      <c r="L12" s="13" t="n"/>
      <c r="M12" s="13" t="n"/>
      <c r="N12" s="13" t="n"/>
      <c r="O12" s="39" t="n"/>
      <c r="P12" s="15">
        <f>IFERROR(IF(OR(N12&lt;&gt;"Canceled",O12=""),"",E12-O12),"")</f>
        <v/>
      </c>
      <c r="Q12" s="15">
        <f>IFERROR(IF(N12&lt;&gt;"Canceled","",IF(O12="","Review",IF(P12&lt;=Dashboard!$B$5,"Late","Within Standard Window"))),"")</f>
        <v/>
      </c>
      <c r="R12" s="13" t="n"/>
      <c r="S12" s="13" t="n"/>
      <c r="T12" s="13" t="n"/>
      <c r="U12" s="13" t="n"/>
      <c r="V12" s="40" t="n"/>
      <c r="W12" s="41">
        <f>IFERROR(G12*H12*V12,"")</f>
        <v/>
      </c>
      <c r="X12" s="42" t="n"/>
      <c r="Y12" s="41">
        <f>IFERROR(W12*X12,"")</f>
        <v/>
      </c>
      <c r="Z12" s="42" t="n"/>
      <c r="AA12" s="41">
        <f>IFERROR(W12*Z12,"")</f>
        <v/>
      </c>
      <c r="AB12" s="41">
        <f>IFERROR(W12+Y12+AA12,"")</f>
        <v/>
      </c>
      <c r="AC12" s="40" t="n"/>
      <c r="AD12" s="40" t="n"/>
      <c r="AE12" s="40" t="n"/>
      <c r="AF12" s="13" t="n"/>
      <c r="AG12" s="40" t="n"/>
      <c r="AH12" s="41">
        <f>IFERROR(IF(N12="Canceled",MAX(0,AB12-AD12-AG12),0),"")</f>
        <v/>
      </c>
      <c r="AI12" s="43">
        <f>IFERROR(AD12/AC12,"")</f>
        <v/>
      </c>
      <c r="AJ12" s="15">
        <f>IFERROR(E12-D12,"")</f>
        <v/>
      </c>
      <c r="AK12" s="15">
        <f>IF(A12="","",IF(COUNTIF($A$6:$A$505,A12)&gt;1,"Duplicate Reservation ID",IF(F12&lt;=E12,"Review stay dates",IF(AND(N12="Canceled",O12=""),"Enter cancellation date",IF(AND(N12="Canceled",R12=""),"Enter cancellation reason","OK")))))</f>
        <v/>
      </c>
      <c r="AL12" s="13" t="n"/>
      <c r="AM12" s="15">
        <f>IFERROR(IF(AD12&gt;AC12,1,0),0)</f>
        <v/>
      </c>
      <c r="AN12" s="15">
        <f>IFERROR(IF(AF12&gt;I12,1,0),0)</f>
        <v/>
      </c>
      <c r="AO12" s="15">
        <f>IFERROR(IF(OR(V12&lt;0,AC12&lt;0,AD12&lt;0,AE12&lt;0,AG12&lt;0),1,0),0)</f>
        <v/>
      </c>
      <c r="AP12" s="15">
        <f>IFERROR(IF(AND(A12&lt;&gt;"",COUNTIF($A$6:$A$505,A12)&gt;1),1,0),0)</f>
        <v/>
      </c>
      <c r="AQ12" s="15">
        <f>IFERROR(IF(AND(N12="Canceled",O12&gt;E12),1,0),0)</f>
        <v/>
      </c>
    </row>
    <row r="13">
      <c r="A13" s="13" t="n"/>
      <c r="B13" s="13" t="n"/>
      <c r="C13" s="13" t="n"/>
      <c r="D13" s="39" t="n"/>
      <c r="E13" s="39" t="n"/>
      <c r="F13" s="39" t="n"/>
      <c r="G13" s="15">
        <f>IFERROR(IF(OR(E13="",F13=""),"",F13-E13),"")</f>
        <v/>
      </c>
      <c r="H13" s="13" t="n"/>
      <c r="I13" s="15">
        <f>IFERROR(IF(N13="Canceled",G13*H13,0),"")</f>
        <v/>
      </c>
      <c r="J13" s="13" t="n"/>
      <c r="K13" s="13" t="n"/>
      <c r="L13" s="13" t="n"/>
      <c r="M13" s="13" t="n"/>
      <c r="N13" s="13" t="n"/>
      <c r="O13" s="39" t="n"/>
      <c r="P13" s="15">
        <f>IFERROR(IF(OR(N13&lt;&gt;"Canceled",O13=""),"",E13-O13),"")</f>
        <v/>
      </c>
      <c r="Q13" s="15">
        <f>IFERROR(IF(N13&lt;&gt;"Canceled","",IF(O13="","Review",IF(P13&lt;=Dashboard!$B$5,"Late","Within Standard Window"))),"")</f>
        <v/>
      </c>
      <c r="R13" s="13" t="n"/>
      <c r="S13" s="13" t="n"/>
      <c r="T13" s="13" t="n"/>
      <c r="U13" s="13" t="n"/>
      <c r="V13" s="40" t="n"/>
      <c r="W13" s="41">
        <f>IFERROR(G13*H13*V13,"")</f>
        <v/>
      </c>
      <c r="X13" s="42" t="n"/>
      <c r="Y13" s="41">
        <f>IFERROR(W13*X13,"")</f>
        <v/>
      </c>
      <c r="Z13" s="42" t="n"/>
      <c r="AA13" s="41">
        <f>IFERROR(W13*Z13,"")</f>
        <v/>
      </c>
      <c r="AB13" s="41">
        <f>IFERROR(W13+Y13+AA13,"")</f>
        <v/>
      </c>
      <c r="AC13" s="40" t="n"/>
      <c r="AD13" s="40" t="n"/>
      <c r="AE13" s="40" t="n"/>
      <c r="AF13" s="13" t="n"/>
      <c r="AG13" s="40" t="n"/>
      <c r="AH13" s="41">
        <f>IFERROR(IF(N13="Canceled",MAX(0,AB13-AD13-AG13),0),"")</f>
        <v/>
      </c>
      <c r="AI13" s="43">
        <f>IFERROR(AD13/AC13,"")</f>
        <v/>
      </c>
      <c r="AJ13" s="15">
        <f>IFERROR(E13-D13,"")</f>
        <v/>
      </c>
      <c r="AK13" s="15">
        <f>IF(A13="","",IF(COUNTIF($A$6:$A$505,A13)&gt;1,"Duplicate Reservation ID",IF(F13&lt;=E13,"Review stay dates",IF(AND(N13="Canceled",O13=""),"Enter cancellation date",IF(AND(N13="Canceled",R13=""),"Enter cancellation reason","OK")))))</f>
        <v/>
      </c>
      <c r="AL13" s="13" t="n"/>
      <c r="AM13" s="15">
        <f>IFERROR(IF(AD13&gt;AC13,1,0),0)</f>
        <v/>
      </c>
      <c r="AN13" s="15">
        <f>IFERROR(IF(AF13&gt;I13,1,0),0)</f>
        <v/>
      </c>
      <c r="AO13" s="15">
        <f>IFERROR(IF(OR(V13&lt;0,AC13&lt;0,AD13&lt;0,AE13&lt;0,AG13&lt;0),1,0),0)</f>
        <v/>
      </c>
      <c r="AP13" s="15">
        <f>IFERROR(IF(AND(A13&lt;&gt;"",COUNTIF($A$6:$A$505,A13)&gt;1),1,0),0)</f>
        <v/>
      </c>
      <c r="AQ13" s="15">
        <f>IFERROR(IF(AND(N13="Canceled",O13&gt;E13),1,0),0)</f>
        <v/>
      </c>
    </row>
    <row r="14">
      <c r="A14" s="13" t="n"/>
      <c r="B14" s="13" t="n"/>
      <c r="C14" s="13" t="n"/>
      <c r="D14" s="39" t="n"/>
      <c r="E14" s="39" t="n"/>
      <c r="F14" s="39" t="n"/>
      <c r="G14" s="15">
        <f>IFERROR(IF(OR(E14="",F14=""),"",F14-E14),"")</f>
        <v/>
      </c>
      <c r="H14" s="13" t="n"/>
      <c r="I14" s="15">
        <f>IFERROR(IF(N14="Canceled",G14*H14,0),"")</f>
        <v/>
      </c>
      <c r="J14" s="13" t="n"/>
      <c r="K14" s="13" t="n"/>
      <c r="L14" s="13" t="n"/>
      <c r="M14" s="13" t="n"/>
      <c r="N14" s="13" t="n"/>
      <c r="O14" s="39" t="n"/>
      <c r="P14" s="15">
        <f>IFERROR(IF(OR(N14&lt;&gt;"Canceled",O14=""),"",E14-O14),"")</f>
        <v/>
      </c>
      <c r="Q14" s="15">
        <f>IFERROR(IF(N14&lt;&gt;"Canceled","",IF(O14="","Review",IF(P14&lt;=Dashboard!$B$5,"Late","Within Standard Window"))),"")</f>
        <v/>
      </c>
      <c r="R14" s="13" t="n"/>
      <c r="S14" s="13" t="n"/>
      <c r="T14" s="13" t="n"/>
      <c r="U14" s="13" t="n"/>
      <c r="V14" s="40" t="n"/>
      <c r="W14" s="41">
        <f>IFERROR(G14*H14*V14,"")</f>
        <v/>
      </c>
      <c r="X14" s="42" t="n"/>
      <c r="Y14" s="41">
        <f>IFERROR(W14*X14,"")</f>
        <v/>
      </c>
      <c r="Z14" s="42" t="n"/>
      <c r="AA14" s="41">
        <f>IFERROR(W14*Z14,"")</f>
        <v/>
      </c>
      <c r="AB14" s="41">
        <f>IFERROR(W14+Y14+AA14,"")</f>
        <v/>
      </c>
      <c r="AC14" s="40" t="n"/>
      <c r="AD14" s="40" t="n"/>
      <c r="AE14" s="40" t="n"/>
      <c r="AF14" s="13" t="n"/>
      <c r="AG14" s="40" t="n"/>
      <c r="AH14" s="41">
        <f>IFERROR(IF(N14="Canceled",MAX(0,AB14-AD14-AG14),0),"")</f>
        <v/>
      </c>
      <c r="AI14" s="43">
        <f>IFERROR(AD14/AC14,"")</f>
        <v/>
      </c>
      <c r="AJ14" s="15">
        <f>IFERROR(E14-D14,"")</f>
        <v/>
      </c>
      <c r="AK14" s="15">
        <f>IF(A14="","",IF(COUNTIF($A$6:$A$505,A14)&gt;1,"Duplicate Reservation ID",IF(F14&lt;=E14,"Review stay dates",IF(AND(N14="Canceled",O14=""),"Enter cancellation date",IF(AND(N14="Canceled",R14=""),"Enter cancellation reason","OK")))))</f>
        <v/>
      </c>
      <c r="AL14" s="13" t="n"/>
      <c r="AM14" s="15">
        <f>IFERROR(IF(AD14&gt;AC14,1,0),0)</f>
        <v/>
      </c>
      <c r="AN14" s="15">
        <f>IFERROR(IF(AF14&gt;I14,1,0),0)</f>
        <v/>
      </c>
      <c r="AO14" s="15">
        <f>IFERROR(IF(OR(V14&lt;0,AC14&lt;0,AD14&lt;0,AE14&lt;0,AG14&lt;0),1,0),0)</f>
        <v/>
      </c>
      <c r="AP14" s="15">
        <f>IFERROR(IF(AND(A14&lt;&gt;"",COUNTIF($A$6:$A$505,A14)&gt;1),1,0),0)</f>
        <v/>
      </c>
      <c r="AQ14" s="15">
        <f>IFERROR(IF(AND(N14="Canceled",O14&gt;E14),1,0),0)</f>
        <v/>
      </c>
    </row>
    <row r="15">
      <c r="A15" s="13" t="n"/>
      <c r="B15" s="13" t="n"/>
      <c r="C15" s="13" t="n"/>
      <c r="D15" s="39" t="n"/>
      <c r="E15" s="39" t="n"/>
      <c r="F15" s="39" t="n"/>
      <c r="G15" s="15">
        <f>IFERROR(IF(OR(E15="",F15=""),"",F15-E15),"")</f>
        <v/>
      </c>
      <c r="H15" s="13" t="n"/>
      <c r="I15" s="15">
        <f>IFERROR(IF(N15="Canceled",G15*H15,0),"")</f>
        <v/>
      </c>
      <c r="J15" s="13" t="n"/>
      <c r="K15" s="13" t="n"/>
      <c r="L15" s="13" t="n"/>
      <c r="M15" s="13" t="n"/>
      <c r="N15" s="13" t="n"/>
      <c r="O15" s="39" t="n"/>
      <c r="P15" s="15">
        <f>IFERROR(IF(OR(N15&lt;&gt;"Canceled",O15=""),"",E15-O15),"")</f>
        <v/>
      </c>
      <c r="Q15" s="15">
        <f>IFERROR(IF(N15&lt;&gt;"Canceled","",IF(O15="","Review",IF(P15&lt;=Dashboard!$B$5,"Late","Within Standard Window"))),"")</f>
        <v/>
      </c>
      <c r="R15" s="13" t="n"/>
      <c r="S15" s="13" t="n"/>
      <c r="T15" s="13" t="n"/>
      <c r="U15" s="13" t="n"/>
      <c r="V15" s="40" t="n"/>
      <c r="W15" s="41">
        <f>IFERROR(G15*H15*V15,"")</f>
        <v/>
      </c>
      <c r="X15" s="42" t="n"/>
      <c r="Y15" s="41">
        <f>IFERROR(W15*X15,"")</f>
        <v/>
      </c>
      <c r="Z15" s="42" t="n"/>
      <c r="AA15" s="41">
        <f>IFERROR(W15*Z15,"")</f>
        <v/>
      </c>
      <c r="AB15" s="41">
        <f>IFERROR(W15+Y15+AA15,"")</f>
        <v/>
      </c>
      <c r="AC15" s="40" t="n"/>
      <c r="AD15" s="40" t="n"/>
      <c r="AE15" s="40" t="n"/>
      <c r="AF15" s="13" t="n"/>
      <c r="AG15" s="40" t="n"/>
      <c r="AH15" s="41">
        <f>IFERROR(IF(N15="Canceled",MAX(0,AB15-AD15-AG15),0),"")</f>
        <v/>
      </c>
      <c r="AI15" s="43">
        <f>IFERROR(AD15/AC15,"")</f>
        <v/>
      </c>
      <c r="AJ15" s="15">
        <f>IFERROR(E15-D15,"")</f>
        <v/>
      </c>
      <c r="AK15" s="15">
        <f>IF(A15="","",IF(COUNTIF($A$6:$A$505,A15)&gt;1,"Duplicate Reservation ID",IF(F15&lt;=E15,"Review stay dates",IF(AND(N15="Canceled",O15=""),"Enter cancellation date",IF(AND(N15="Canceled",R15=""),"Enter cancellation reason","OK")))))</f>
        <v/>
      </c>
      <c r="AL15" s="13" t="n"/>
      <c r="AM15" s="15">
        <f>IFERROR(IF(AD15&gt;AC15,1,0),0)</f>
        <v/>
      </c>
      <c r="AN15" s="15">
        <f>IFERROR(IF(AF15&gt;I15,1,0),0)</f>
        <v/>
      </c>
      <c r="AO15" s="15">
        <f>IFERROR(IF(OR(V15&lt;0,AC15&lt;0,AD15&lt;0,AE15&lt;0,AG15&lt;0),1,0),0)</f>
        <v/>
      </c>
      <c r="AP15" s="15">
        <f>IFERROR(IF(AND(A15&lt;&gt;"",COUNTIF($A$6:$A$505,A15)&gt;1),1,0),0)</f>
        <v/>
      </c>
      <c r="AQ15" s="15">
        <f>IFERROR(IF(AND(N15="Canceled",O15&gt;E15),1,0),0)</f>
        <v/>
      </c>
    </row>
    <row r="16">
      <c r="A16" s="13" t="n"/>
      <c r="B16" s="13" t="n"/>
      <c r="C16" s="13" t="n"/>
      <c r="D16" s="39" t="n"/>
      <c r="E16" s="39" t="n"/>
      <c r="F16" s="39" t="n"/>
      <c r="G16" s="15">
        <f>IFERROR(IF(OR(E16="",F16=""),"",F16-E16),"")</f>
        <v/>
      </c>
      <c r="H16" s="13" t="n"/>
      <c r="I16" s="15">
        <f>IFERROR(IF(N16="Canceled",G16*H16,0),"")</f>
        <v/>
      </c>
      <c r="J16" s="13" t="n"/>
      <c r="K16" s="13" t="n"/>
      <c r="L16" s="13" t="n"/>
      <c r="M16" s="13" t="n"/>
      <c r="N16" s="13" t="n"/>
      <c r="O16" s="39" t="n"/>
      <c r="P16" s="15">
        <f>IFERROR(IF(OR(N16&lt;&gt;"Canceled",O16=""),"",E16-O16),"")</f>
        <v/>
      </c>
      <c r="Q16" s="15">
        <f>IFERROR(IF(N16&lt;&gt;"Canceled","",IF(O16="","Review",IF(P16&lt;=Dashboard!$B$5,"Late","Within Standard Window"))),"")</f>
        <v/>
      </c>
      <c r="R16" s="13" t="n"/>
      <c r="S16" s="13" t="n"/>
      <c r="T16" s="13" t="n"/>
      <c r="U16" s="13" t="n"/>
      <c r="V16" s="40" t="n"/>
      <c r="W16" s="41">
        <f>IFERROR(G16*H16*V16,"")</f>
        <v/>
      </c>
      <c r="X16" s="42" t="n"/>
      <c r="Y16" s="41">
        <f>IFERROR(W16*X16,"")</f>
        <v/>
      </c>
      <c r="Z16" s="42" t="n"/>
      <c r="AA16" s="41">
        <f>IFERROR(W16*Z16,"")</f>
        <v/>
      </c>
      <c r="AB16" s="41">
        <f>IFERROR(W16+Y16+AA16,"")</f>
        <v/>
      </c>
      <c r="AC16" s="40" t="n"/>
      <c r="AD16" s="40" t="n"/>
      <c r="AE16" s="40" t="n"/>
      <c r="AF16" s="13" t="n"/>
      <c r="AG16" s="40" t="n"/>
      <c r="AH16" s="41">
        <f>IFERROR(IF(N16="Canceled",MAX(0,AB16-AD16-AG16),0),"")</f>
        <v/>
      </c>
      <c r="AI16" s="43">
        <f>IFERROR(AD16/AC16,"")</f>
        <v/>
      </c>
      <c r="AJ16" s="15">
        <f>IFERROR(E16-D16,"")</f>
        <v/>
      </c>
      <c r="AK16" s="15">
        <f>IF(A16="","",IF(COUNTIF($A$6:$A$505,A16)&gt;1,"Duplicate Reservation ID",IF(F16&lt;=E16,"Review stay dates",IF(AND(N16="Canceled",O16=""),"Enter cancellation date",IF(AND(N16="Canceled",R16=""),"Enter cancellation reason","OK")))))</f>
        <v/>
      </c>
      <c r="AL16" s="13" t="n"/>
      <c r="AM16" s="15">
        <f>IFERROR(IF(AD16&gt;AC16,1,0),0)</f>
        <v/>
      </c>
      <c r="AN16" s="15">
        <f>IFERROR(IF(AF16&gt;I16,1,0),0)</f>
        <v/>
      </c>
      <c r="AO16" s="15">
        <f>IFERROR(IF(OR(V16&lt;0,AC16&lt;0,AD16&lt;0,AE16&lt;0,AG16&lt;0),1,0),0)</f>
        <v/>
      </c>
      <c r="AP16" s="15">
        <f>IFERROR(IF(AND(A16&lt;&gt;"",COUNTIF($A$6:$A$505,A16)&gt;1),1,0),0)</f>
        <v/>
      </c>
      <c r="AQ16" s="15">
        <f>IFERROR(IF(AND(N16="Canceled",O16&gt;E16),1,0),0)</f>
        <v/>
      </c>
    </row>
    <row r="17">
      <c r="A17" s="13" t="n"/>
      <c r="B17" s="13" t="n"/>
      <c r="C17" s="13" t="n"/>
      <c r="D17" s="39" t="n"/>
      <c r="E17" s="39" t="n"/>
      <c r="F17" s="39" t="n"/>
      <c r="G17" s="15">
        <f>IFERROR(IF(OR(E17="",F17=""),"",F17-E17),"")</f>
        <v/>
      </c>
      <c r="H17" s="13" t="n"/>
      <c r="I17" s="15">
        <f>IFERROR(IF(N17="Canceled",G17*H17,0),"")</f>
        <v/>
      </c>
      <c r="J17" s="13" t="n"/>
      <c r="K17" s="13" t="n"/>
      <c r="L17" s="13" t="n"/>
      <c r="M17" s="13" t="n"/>
      <c r="N17" s="13" t="n"/>
      <c r="O17" s="39" t="n"/>
      <c r="P17" s="15">
        <f>IFERROR(IF(OR(N17&lt;&gt;"Canceled",O17=""),"",E17-O17),"")</f>
        <v/>
      </c>
      <c r="Q17" s="15">
        <f>IFERROR(IF(N17&lt;&gt;"Canceled","",IF(O17="","Review",IF(P17&lt;=Dashboard!$B$5,"Late","Within Standard Window"))),"")</f>
        <v/>
      </c>
      <c r="R17" s="13" t="n"/>
      <c r="S17" s="13" t="n"/>
      <c r="T17" s="13" t="n"/>
      <c r="U17" s="13" t="n"/>
      <c r="V17" s="40" t="n"/>
      <c r="W17" s="41">
        <f>IFERROR(G17*H17*V17,"")</f>
        <v/>
      </c>
      <c r="X17" s="42" t="n"/>
      <c r="Y17" s="41">
        <f>IFERROR(W17*X17,"")</f>
        <v/>
      </c>
      <c r="Z17" s="42" t="n"/>
      <c r="AA17" s="41">
        <f>IFERROR(W17*Z17,"")</f>
        <v/>
      </c>
      <c r="AB17" s="41">
        <f>IFERROR(W17+Y17+AA17,"")</f>
        <v/>
      </c>
      <c r="AC17" s="40" t="n"/>
      <c r="AD17" s="40" t="n"/>
      <c r="AE17" s="40" t="n"/>
      <c r="AF17" s="13" t="n"/>
      <c r="AG17" s="40" t="n"/>
      <c r="AH17" s="41">
        <f>IFERROR(IF(N17="Canceled",MAX(0,AB17-AD17-AG17),0),"")</f>
        <v/>
      </c>
      <c r="AI17" s="43">
        <f>IFERROR(AD17/AC17,"")</f>
        <v/>
      </c>
      <c r="AJ17" s="15">
        <f>IFERROR(E17-D17,"")</f>
        <v/>
      </c>
      <c r="AK17" s="15">
        <f>IF(A17="","",IF(COUNTIF($A$6:$A$505,A17)&gt;1,"Duplicate Reservation ID",IF(F17&lt;=E17,"Review stay dates",IF(AND(N17="Canceled",O17=""),"Enter cancellation date",IF(AND(N17="Canceled",R17=""),"Enter cancellation reason","OK")))))</f>
        <v/>
      </c>
      <c r="AL17" s="13" t="n"/>
      <c r="AM17" s="15">
        <f>IFERROR(IF(AD17&gt;AC17,1,0),0)</f>
        <v/>
      </c>
      <c r="AN17" s="15">
        <f>IFERROR(IF(AF17&gt;I17,1,0),0)</f>
        <v/>
      </c>
      <c r="AO17" s="15">
        <f>IFERROR(IF(OR(V17&lt;0,AC17&lt;0,AD17&lt;0,AE17&lt;0,AG17&lt;0),1,0),0)</f>
        <v/>
      </c>
      <c r="AP17" s="15">
        <f>IFERROR(IF(AND(A17&lt;&gt;"",COUNTIF($A$6:$A$505,A17)&gt;1),1,0),0)</f>
        <v/>
      </c>
      <c r="AQ17" s="15">
        <f>IFERROR(IF(AND(N17="Canceled",O17&gt;E17),1,0),0)</f>
        <v/>
      </c>
    </row>
    <row r="18">
      <c r="A18" s="13" t="n"/>
      <c r="B18" s="13" t="n"/>
      <c r="C18" s="13" t="n"/>
      <c r="D18" s="39" t="n"/>
      <c r="E18" s="39" t="n"/>
      <c r="F18" s="39" t="n"/>
      <c r="G18" s="15">
        <f>IFERROR(IF(OR(E18="",F18=""),"",F18-E18),"")</f>
        <v/>
      </c>
      <c r="H18" s="13" t="n"/>
      <c r="I18" s="15">
        <f>IFERROR(IF(N18="Canceled",G18*H18,0),"")</f>
        <v/>
      </c>
      <c r="J18" s="13" t="n"/>
      <c r="K18" s="13" t="n"/>
      <c r="L18" s="13" t="n"/>
      <c r="M18" s="13" t="n"/>
      <c r="N18" s="13" t="n"/>
      <c r="O18" s="39" t="n"/>
      <c r="P18" s="15">
        <f>IFERROR(IF(OR(N18&lt;&gt;"Canceled",O18=""),"",E18-O18),"")</f>
        <v/>
      </c>
      <c r="Q18" s="15">
        <f>IFERROR(IF(N18&lt;&gt;"Canceled","",IF(O18="","Review",IF(P18&lt;=Dashboard!$B$5,"Late","Within Standard Window"))),"")</f>
        <v/>
      </c>
      <c r="R18" s="13" t="n"/>
      <c r="S18" s="13" t="n"/>
      <c r="T18" s="13" t="n"/>
      <c r="U18" s="13" t="n"/>
      <c r="V18" s="40" t="n"/>
      <c r="W18" s="41">
        <f>IFERROR(G18*H18*V18,"")</f>
        <v/>
      </c>
      <c r="X18" s="42" t="n"/>
      <c r="Y18" s="41">
        <f>IFERROR(W18*X18,"")</f>
        <v/>
      </c>
      <c r="Z18" s="42" t="n"/>
      <c r="AA18" s="41">
        <f>IFERROR(W18*Z18,"")</f>
        <v/>
      </c>
      <c r="AB18" s="41">
        <f>IFERROR(W18+Y18+AA18,"")</f>
        <v/>
      </c>
      <c r="AC18" s="40" t="n"/>
      <c r="AD18" s="40" t="n"/>
      <c r="AE18" s="40" t="n"/>
      <c r="AF18" s="13" t="n"/>
      <c r="AG18" s="40" t="n"/>
      <c r="AH18" s="41">
        <f>IFERROR(IF(N18="Canceled",MAX(0,AB18-AD18-AG18),0),"")</f>
        <v/>
      </c>
      <c r="AI18" s="43">
        <f>IFERROR(AD18/AC18,"")</f>
        <v/>
      </c>
      <c r="AJ18" s="15">
        <f>IFERROR(E18-D18,"")</f>
        <v/>
      </c>
      <c r="AK18" s="15">
        <f>IF(A18="","",IF(COUNTIF($A$6:$A$505,A18)&gt;1,"Duplicate Reservation ID",IF(F18&lt;=E18,"Review stay dates",IF(AND(N18="Canceled",O18=""),"Enter cancellation date",IF(AND(N18="Canceled",R18=""),"Enter cancellation reason","OK")))))</f>
        <v/>
      </c>
      <c r="AL18" s="13" t="n"/>
      <c r="AM18" s="15">
        <f>IFERROR(IF(AD18&gt;AC18,1,0),0)</f>
        <v/>
      </c>
      <c r="AN18" s="15">
        <f>IFERROR(IF(AF18&gt;I18,1,0),0)</f>
        <v/>
      </c>
      <c r="AO18" s="15">
        <f>IFERROR(IF(OR(V18&lt;0,AC18&lt;0,AD18&lt;0,AE18&lt;0,AG18&lt;0),1,0),0)</f>
        <v/>
      </c>
      <c r="AP18" s="15">
        <f>IFERROR(IF(AND(A18&lt;&gt;"",COUNTIF($A$6:$A$505,A18)&gt;1),1,0),0)</f>
        <v/>
      </c>
      <c r="AQ18" s="15">
        <f>IFERROR(IF(AND(N18="Canceled",O18&gt;E18),1,0),0)</f>
        <v/>
      </c>
    </row>
    <row r="19">
      <c r="A19" s="13" t="n"/>
      <c r="B19" s="13" t="n"/>
      <c r="C19" s="13" t="n"/>
      <c r="D19" s="39" t="n"/>
      <c r="E19" s="39" t="n"/>
      <c r="F19" s="39" t="n"/>
      <c r="G19" s="15">
        <f>IFERROR(IF(OR(E19="",F19=""),"",F19-E19),"")</f>
        <v/>
      </c>
      <c r="H19" s="13" t="n"/>
      <c r="I19" s="15">
        <f>IFERROR(IF(N19="Canceled",G19*H19,0),"")</f>
        <v/>
      </c>
      <c r="J19" s="13" t="n"/>
      <c r="K19" s="13" t="n"/>
      <c r="L19" s="13" t="n"/>
      <c r="M19" s="13" t="n"/>
      <c r="N19" s="13" t="n"/>
      <c r="O19" s="39" t="n"/>
      <c r="P19" s="15">
        <f>IFERROR(IF(OR(N19&lt;&gt;"Canceled",O19=""),"",E19-O19),"")</f>
        <v/>
      </c>
      <c r="Q19" s="15">
        <f>IFERROR(IF(N19&lt;&gt;"Canceled","",IF(O19="","Review",IF(P19&lt;=Dashboard!$B$5,"Late","Within Standard Window"))),"")</f>
        <v/>
      </c>
      <c r="R19" s="13" t="n"/>
      <c r="S19" s="13" t="n"/>
      <c r="T19" s="13" t="n"/>
      <c r="U19" s="13" t="n"/>
      <c r="V19" s="40" t="n"/>
      <c r="W19" s="41">
        <f>IFERROR(G19*H19*V19,"")</f>
        <v/>
      </c>
      <c r="X19" s="42" t="n"/>
      <c r="Y19" s="41">
        <f>IFERROR(W19*X19,"")</f>
        <v/>
      </c>
      <c r="Z19" s="42" t="n"/>
      <c r="AA19" s="41">
        <f>IFERROR(W19*Z19,"")</f>
        <v/>
      </c>
      <c r="AB19" s="41">
        <f>IFERROR(W19+Y19+AA19,"")</f>
        <v/>
      </c>
      <c r="AC19" s="40" t="n"/>
      <c r="AD19" s="40" t="n"/>
      <c r="AE19" s="40" t="n"/>
      <c r="AF19" s="13" t="n"/>
      <c r="AG19" s="40" t="n"/>
      <c r="AH19" s="41">
        <f>IFERROR(IF(N19="Canceled",MAX(0,AB19-AD19-AG19),0),"")</f>
        <v/>
      </c>
      <c r="AI19" s="43">
        <f>IFERROR(AD19/AC19,"")</f>
        <v/>
      </c>
      <c r="AJ19" s="15">
        <f>IFERROR(E19-D19,"")</f>
        <v/>
      </c>
      <c r="AK19" s="15">
        <f>IF(A19="","",IF(COUNTIF($A$6:$A$505,A19)&gt;1,"Duplicate Reservation ID",IF(F19&lt;=E19,"Review stay dates",IF(AND(N19="Canceled",O19=""),"Enter cancellation date",IF(AND(N19="Canceled",R19=""),"Enter cancellation reason","OK")))))</f>
        <v/>
      </c>
      <c r="AL19" s="13" t="n"/>
      <c r="AM19" s="15">
        <f>IFERROR(IF(AD19&gt;AC19,1,0),0)</f>
        <v/>
      </c>
      <c r="AN19" s="15">
        <f>IFERROR(IF(AF19&gt;I19,1,0),0)</f>
        <v/>
      </c>
      <c r="AO19" s="15">
        <f>IFERROR(IF(OR(V19&lt;0,AC19&lt;0,AD19&lt;0,AE19&lt;0,AG19&lt;0),1,0),0)</f>
        <v/>
      </c>
      <c r="AP19" s="15">
        <f>IFERROR(IF(AND(A19&lt;&gt;"",COUNTIF($A$6:$A$505,A19)&gt;1),1,0),0)</f>
        <v/>
      </c>
      <c r="AQ19" s="15">
        <f>IFERROR(IF(AND(N19="Canceled",O19&gt;E19),1,0),0)</f>
        <v/>
      </c>
    </row>
    <row r="20">
      <c r="A20" s="13" t="n"/>
      <c r="B20" s="13" t="n"/>
      <c r="C20" s="13" t="n"/>
      <c r="D20" s="39" t="n"/>
      <c r="E20" s="39" t="n"/>
      <c r="F20" s="39" t="n"/>
      <c r="G20" s="15">
        <f>IFERROR(IF(OR(E20="",F20=""),"",F20-E20),"")</f>
        <v/>
      </c>
      <c r="H20" s="13" t="n"/>
      <c r="I20" s="15">
        <f>IFERROR(IF(N20="Canceled",G20*H20,0),"")</f>
        <v/>
      </c>
      <c r="J20" s="13" t="n"/>
      <c r="K20" s="13" t="n"/>
      <c r="L20" s="13" t="n"/>
      <c r="M20" s="13" t="n"/>
      <c r="N20" s="13" t="n"/>
      <c r="O20" s="39" t="n"/>
      <c r="P20" s="15">
        <f>IFERROR(IF(OR(N20&lt;&gt;"Canceled",O20=""),"",E20-O20),"")</f>
        <v/>
      </c>
      <c r="Q20" s="15">
        <f>IFERROR(IF(N20&lt;&gt;"Canceled","",IF(O20="","Review",IF(P20&lt;=Dashboard!$B$5,"Late","Within Standard Window"))),"")</f>
        <v/>
      </c>
      <c r="R20" s="13" t="n"/>
      <c r="S20" s="13" t="n"/>
      <c r="T20" s="13" t="n"/>
      <c r="U20" s="13" t="n"/>
      <c r="V20" s="40" t="n"/>
      <c r="W20" s="41">
        <f>IFERROR(G20*H20*V20,"")</f>
        <v/>
      </c>
      <c r="X20" s="42" t="n"/>
      <c r="Y20" s="41">
        <f>IFERROR(W20*X20,"")</f>
        <v/>
      </c>
      <c r="Z20" s="42" t="n"/>
      <c r="AA20" s="41">
        <f>IFERROR(W20*Z20,"")</f>
        <v/>
      </c>
      <c r="AB20" s="41">
        <f>IFERROR(W20+Y20+AA20,"")</f>
        <v/>
      </c>
      <c r="AC20" s="40" t="n"/>
      <c r="AD20" s="40" t="n"/>
      <c r="AE20" s="40" t="n"/>
      <c r="AF20" s="13" t="n"/>
      <c r="AG20" s="40" t="n"/>
      <c r="AH20" s="41">
        <f>IFERROR(IF(N20="Canceled",MAX(0,AB20-AD20-AG20),0),"")</f>
        <v/>
      </c>
      <c r="AI20" s="43">
        <f>IFERROR(AD20/AC20,"")</f>
        <v/>
      </c>
      <c r="AJ20" s="15">
        <f>IFERROR(E20-D20,"")</f>
        <v/>
      </c>
      <c r="AK20" s="15">
        <f>IF(A20="","",IF(COUNTIF($A$6:$A$505,A20)&gt;1,"Duplicate Reservation ID",IF(F20&lt;=E20,"Review stay dates",IF(AND(N20="Canceled",O20=""),"Enter cancellation date",IF(AND(N20="Canceled",R20=""),"Enter cancellation reason","OK")))))</f>
        <v/>
      </c>
      <c r="AL20" s="13" t="n"/>
      <c r="AM20" s="15">
        <f>IFERROR(IF(AD20&gt;AC20,1,0),0)</f>
        <v/>
      </c>
      <c r="AN20" s="15">
        <f>IFERROR(IF(AF20&gt;I20,1,0),0)</f>
        <v/>
      </c>
      <c r="AO20" s="15">
        <f>IFERROR(IF(OR(V20&lt;0,AC20&lt;0,AD20&lt;0,AE20&lt;0,AG20&lt;0),1,0),0)</f>
        <v/>
      </c>
      <c r="AP20" s="15">
        <f>IFERROR(IF(AND(A20&lt;&gt;"",COUNTIF($A$6:$A$505,A20)&gt;1),1,0),0)</f>
        <v/>
      </c>
      <c r="AQ20" s="15">
        <f>IFERROR(IF(AND(N20="Canceled",O20&gt;E20),1,0),0)</f>
        <v/>
      </c>
    </row>
    <row r="21">
      <c r="A21" s="13" t="n"/>
      <c r="B21" s="13" t="n"/>
      <c r="C21" s="13" t="n"/>
      <c r="D21" s="39" t="n"/>
      <c r="E21" s="39" t="n"/>
      <c r="F21" s="39" t="n"/>
      <c r="G21" s="15">
        <f>IFERROR(IF(OR(E21="",F21=""),"",F21-E21),"")</f>
        <v/>
      </c>
      <c r="H21" s="13" t="n"/>
      <c r="I21" s="15">
        <f>IFERROR(IF(N21="Canceled",G21*H21,0),"")</f>
        <v/>
      </c>
      <c r="J21" s="13" t="n"/>
      <c r="K21" s="13" t="n"/>
      <c r="L21" s="13" t="n"/>
      <c r="M21" s="13" t="n"/>
      <c r="N21" s="13" t="n"/>
      <c r="O21" s="39" t="n"/>
      <c r="P21" s="15">
        <f>IFERROR(IF(OR(N21&lt;&gt;"Canceled",O21=""),"",E21-O21),"")</f>
        <v/>
      </c>
      <c r="Q21" s="15">
        <f>IFERROR(IF(N21&lt;&gt;"Canceled","",IF(O21="","Review",IF(P21&lt;=Dashboard!$B$5,"Late","Within Standard Window"))),"")</f>
        <v/>
      </c>
      <c r="R21" s="13" t="n"/>
      <c r="S21" s="13" t="n"/>
      <c r="T21" s="13" t="n"/>
      <c r="U21" s="13" t="n"/>
      <c r="V21" s="40" t="n"/>
      <c r="W21" s="41">
        <f>IFERROR(G21*H21*V21,"")</f>
        <v/>
      </c>
      <c r="X21" s="42" t="n"/>
      <c r="Y21" s="41">
        <f>IFERROR(W21*X21,"")</f>
        <v/>
      </c>
      <c r="Z21" s="42" t="n"/>
      <c r="AA21" s="41">
        <f>IFERROR(W21*Z21,"")</f>
        <v/>
      </c>
      <c r="AB21" s="41">
        <f>IFERROR(W21+Y21+AA21,"")</f>
        <v/>
      </c>
      <c r="AC21" s="40" t="n"/>
      <c r="AD21" s="40" t="n"/>
      <c r="AE21" s="40" t="n"/>
      <c r="AF21" s="13" t="n"/>
      <c r="AG21" s="40" t="n"/>
      <c r="AH21" s="41">
        <f>IFERROR(IF(N21="Canceled",MAX(0,AB21-AD21-AG21),0),"")</f>
        <v/>
      </c>
      <c r="AI21" s="43">
        <f>IFERROR(AD21/AC21,"")</f>
        <v/>
      </c>
      <c r="AJ21" s="15">
        <f>IFERROR(E21-D21,"")</f>
        <v/>
      </c>
      <c r="AK21" s="15">
        <f>IF(A21="","",IF(COUNTIF($A$6:$A$505,A21)&gt;1,"Duplicate Reservation ID",IF(F21&lt;=E21,"Review stay dates",IF(AND(N21="Canceled",O21=""),"Enter cancellation date",IF(AND(N21="Canceled",R21=""),"Enter cancellation reason","OK")))))</f>
        <v/>
      </c>
      <c r="AL21" s="13" t="n"/>
      <c r="AM21" s="15">
        <f>IFERROR(IF(AD21&gt;AC21,1,0),0)</f>
        <v/>
      </c>
      <c r="AN21" s="15">
        <f>IFERROR(IF(AF21&gt;I21,1,0),0)</f>
        <v/>
      </c>
      <c r="AO21" s="15">
        <f>IFERROR(IF(OR(V21&lt;0,AC21&lt;0,AD21&lt;0,AE21&lt;0,AG21&lt;0),1,0),0)</f>
        <v/>
      </c>
      <c r="AP21" s="15">
        <f>IFERROR(IF(AND(A21&lt;&gt;"",COUNTIF($A$6:$A$505,A21)&gt;1),1,0),0)</f>
        <v/>
      </c>
      <c r="AQ21" s="15">
        <f>IFERROR(IF(AND(N21="Canceled",O21&gt;E21),1,0),0)</f>
        <v/>
      </c>
    </row>
    <row r="22">
      <c r="A22" s="13" t="n"/>
      <c r="B22" s="13" t="n"/>
      <c r="C22" s="13" t="n"/>
      <c r="D22" s="39" t="n"/>
      <c r="E22" s="39" t="n"/>
      <c r="F22" s="39" t="n"/>
      <c r="G22" s="15">
        <f>IFERROR(IF(OR(E22="",F22=""),"",F22-E22),"")</f>
        <v/>
      </c>
      <c r="H22" s="13" t="n"/>
      <c r="I22" s="15">
        <f>IFERROR(IF(N22="Canceled",G22*H22,0),"")</f>
        <v/>
      </c>
      <c r="J22" s="13" t="n"/>
      <c r="K22" s="13" t="n"/>
      <c r="L22" s="13" t="n"/>
      <c r="M22" s="13" t="n"/>
      <c r="N22" s="13" t="n"/>
      <c r="O22" s="39" t="n"/>
      <c r="P22" s="15">
        <f>IFERROR(IF(OR(N22&lt;&gt;"Canceled",O22=""),"",E22-O22),"")</f>
        <v/>
      </c>
      <c r="Q22" s="15">
        <f>IFERROR(IF(N22&lt;&gt;"Canceled","",IF(O22="","Review",IF(P22&lt;=Dashboard!$B$5,"Late","Within Standard Window"))),"")</f>
        <v/>
      </c>
      <c r="R22" s="13" t="n"/>
      <c r="S22" s="13" t="n"/>
      <c r="T22" s="13" t="n"/>
      <c r="U22" s="13" t="n"/>
      <c r="V22" s="40" t="n"/>
      <c r="W22" s="41">
        <f>IFERROR(G22*H22*V22,"")</f>
        <v/>
      </c>
      <c r="X22" s="42" t="n"/>
      <c r="Y22" s="41">
        <f>IFERROR(W22*X22,"")</f>
        <v/>
      </c>
      <c r="Z22" s="42" t="n"/>
      <c r="AA22" s="41">
        <f>IFERROR(W22*Z22,"")</f>
        <v/>
      </c>
      <c r="AB22" s="41">
        <f>IFERROR(W22+Y22+AA22,"")</f>
        <v/>
      </c>
      <c r="AC22" s="40" t="n"/>
      <c r="AD22" s="40" t="n"/>
      <c r="AE22" s="40" t="n"/>
      <c r="AF22" s="13" t="n"/>
      <c r="AG22" s="40" t="n"/>
      <c r="AH22" s="41">
        <f>IFERROR(IF(N22="Canceled",MAX(0,AB22-AD22-AG22),0),"")</f>
        <v/>
      </c>
      <c r="AI22" s="43">
        <f>IFERROR(AD22/AC22,"")</f>
        <v/>
      </c>
      <c r="AJ22" s="15">
        <f>IFERROR(E22-D22,"")</f>
        <v/>
      </c>
      <c r="AK22" s="15">
        <f>IF(A22="","",IF(COUNTIF($A$6:$A$505,A22)&gt;1,"Duplicate Reservation ID",IF(F22&lt;=E22,"Review stay dates",IF(AND(N22="Canceled",O22=""),"Enter cancellation date",IF(AND(N22="Canceled",R22=""),"Enter cancellation reason","OK")))))</f>
        <v/>
      </c>
      <c r="AL22" s="13" t="n"/>
      <c r="AM22" s="15">
        <f>IFERROR(IF(AD22&gt;AC22,1,0),0)</f>
        <v/>
      </c>
      <c r="AN22" s="15">
        <f>IFERROR(IF(AF22&gt;I22,1,0),0)</f>
        <v/>
      </c>
      <c r="AO22" s="15">
        <f>IFERROR(IF(OR(V22&lt;0,AC22&lt;0,AD22&lt;0,AE22&lt;0,AG22&lt;0),1,0),0)</f>
        <v/>
      </c>
      <c r="AP22" s="15">
        <f>IFERROR(IF(AND(A22&lt;&gt;"",COUNTIF($A$6:$A$505,A22)&gt;1),1,0),0)</f>
        <v/>
      </c>
      <c r="AQ22" s="15">
        <f>IFERROR(IF(AND(N22="Canceled",O22&gt;E22),1,0),0)</f>
        <v/>
      </c>
    </row>
    <row r="23">
      <c r="A23" s="13" t="n"/>
      <c r="B23" s="13" t="n"/>
      <c r="C23" s="13" t="n"/>
      <c r="D23" s="39" t="n"/>
      <c r="E23" s="39" t="n"/>
      <c r="F23" s="39" t="n"/>
      <c r="G23" s="15">
        <f>IFERROR(IF(OR(E23="",F23=""),"",F23-E23),"")</f>
        <v/>
      </c>
      <c r="H23" s="13" t="n"/>
      <c r="I23" s="15">
        <f>IFERROR(IF(N23="Canceled",G23*H23,0),"")</f>
        <v/>
      </c>
      <c r="J23" s="13" t="n"/>
      <c r="K23" s="13" t="n"/>
      <c r="L23" s="13" t="n"/>
      <c r="M23" s="13" t="n"/>
      <c r="N23" s="13" t="n"/>
      <c r="O23" s="39" t="n"/>
      <c r="P23" s="15">
        <f>IFERROR(IF(OR(N23&lt;&gt;"Canceled",O23=""),"",E23-O23),"")</f>
        <v/>
      </c>
      <c r="Q23" s="15">
        <f>IFERROR(IF(N23&lt;&gt;"Canceled","",IF(O23="","Review",IF(P23&lt;=Dashboard!$B$5,"Late","Within Standard Window"))),"")</f>
        <v/>
      </c>
      <c r="R23" s="13" t="n"/>
      <c r="S23" s="13" t="n"/>
      <c r="T23" s="13" t="n"/>
      <c r="U23" s="13" t="n"/>
      <c r="V23" s="40" t="n"/>
      <c r="W23" s="41">
        <f>IFERROR(G23*H23*V23,"")</f>
        <v/>
      </c>
      <c r="X23" s="42" t="n"/>
      <c r="Y23" s="41">
        <f>IFERROR(W23*X23,"")</f>
        <v/>
      </c>
      <c r="Z23" s="42" t="n"/>
      <c r="AA23" s="41">
        <f>IFERROR(W23*Z23,"")</f>
        <v/>
      </c>
      <c r="AB23" s="41">
        <f>IFERROR(W23+Y23+AA23,"")</f>
        <v/>
      </c>
      <c r="AC23" s="40" t="n"/>
      <c r="AD23" s="40" t="n"/>
      <c r="AE23" s="40" t="n"/>
      <c r="AF23" s="13" t="n"/>
      <c r="AG23" s="40" t="n"/>
      <c r="AH23" s="41">
        <f>IFERROR(IF(N23="Canceled",MAX(0,AB23-AD23-AG23),0),"")</f>
        <v/>
      </c>
      <c r="AI23" s="43">
        <f>IFERROR(AD23/AC23,"")</f>
        <v/>
      </c>
      <c r="AJ23" s="15">
        <f>IFERROR(E23-D23,"")</f>
        <v/>
      </c>
      <c r="AK23" s="15">
        <f>IF(A23="","",IF(COUNTIF($A$6:$A$505,A23)&gt;1,"Duplicate Reservation ID",IF(F23&lt;=E23,"Review stay dates",IF(AND(N23="Canceled",O23=""),"Enter cancellation date",IF(AND(N23="Canceled",R23=""),"Enter cancellation reason","OK")))))</f>
        <v/>
      </c>
      <c r="AL23" s="13" t="n"/>
      <c r="AM23" s="15">
        <f>IFERROR(IF(AD23&gt;AC23,1,0),0)</f>
        <v/>
      </c>
      <c r="AN23" s="15">
        <f>IFERROR(IF(AF23&gt;I23,1,0),0)</f>
        <v/>
      </c>
      <c r="AO23" s="15">
        <f>IFERROR(IF(OR(V23&lt;0,AC23&lt;0,AD23&lt;0,AE23&lt;0,AG23&lt;0),1,0),0)</f>
        <v/>
      </c>
      <c r="AP23" s="15">
        <f>IFERROR(IF(AND(A23&lt;&gt;"",COUNTIF($A$6:$A$505,A23)&gt;1),1,0),0)</f>
        <v/>
      </c>
      <c r="AQ23" s="15">
        <f>IFERROR(IF(AND(N23="Canceled",O23&gt;E23),1,0),0)</f>
        <v/>
      </c>
    </row>
    <row r="24">
      <c r="A24" s="13" t="n"/>
      <c r="B24" s="13" t="n"/>
      <c r="C24" s="13" t="n"/>
      <c r="D24" s="39" t="n"/>
      <c r="E24" s="39" t="n"/>
      <c r="F24" s="39" t="n"/>
      <c r="G24" s="15">
        <f>IFERROR(IF(OR(E24="",F24=""),"",F24-E24),"")</f>
        <v/>
      </c>
      <c r="H24" s="13" t="n"/>
      <c r="I24" s="15">
        <f>IFERROR(IF(N24="Canceled",G24*H24,0),"")</f>
        <v/>
      </c>
      <c r="J24" s="13" t="n"/>
      <c r="K24" s="13" t="n"/>
      <c r="L24" s="13" t="n"/>
      <c r="M24" s="13" t="n"/>
      <c r="N24" s="13" t="n"/>
      <c r="O24" s="39" t="n"/>
      <c r="P24" s="15">
        <f>IFERROR(IF(OR(N24&lt;&gt;"Canceled",O24=""),"",E24-O24),"")</f>
        <v/>
      </c>
      <c r="Q24" s="15">
        <f>IFERROR(IF(N24&lt;&gt;"Canceled","",IF(O24="","Review",IF(P24&lt;=Dashboard!$B$5,"Late","Within Standard Window"))),"")</f>
        <v/>
      </c>
      <c r="R24" s="13" t="n"/>
      <c r="S24" s="13" t="n"/>
      <c r="T24" s="13" t="n"/>
      <c r="U24" s="13" t="n"/>
      <c r="V24" s="40" t="n"/>
      <c r="W24" s="41">
        <f>IFERROR(G24*H24*V24,"")</f>
        <v/>
      </c>
      <c r="X24" s="42" t="n"/>
      <c r="Y24" s="41">
        <f>IFERROR(W24*X24,"")</f>
        <v/>
      </c>
      <c r="Z24" s="42" t="n"/>
      <c r="AA24" s="41">
        <f>IFERROR(W24*Z24,"")</f>
        <v/>
      </c>
      <c r="AB24" s="41">
        <f>IFERROR(W24+Y24+AA24,"")</f>
        <v/>
      </c>
      <c r="AC24" s="40" t="n"/>
      <c r="AD24" s="40" t="n"/>
      <c r="AE24" s="40" t="n"/>
      <c r="AF24" s="13" t="n"/>
      <c r="AG24" s="40" t="n"/>
      <c r="AH24" s="41">
        <f>IFERROR(IF(N24="Canceled",MAX(0,AB24-AD24-AG24),0),"")</f>
        <v/>
      </c>
      <c r="AI24" s="43">
        <f>IFERROR(AD24/AC24,"")</f>
        <v/>
      </c>
      <c r="AJ24" s="15">
        <f>IFERROR(E24-D24,"")</f>
        <v/>
      </c>
      <c r="AK24" s="15">
        <f>IF(A24="","",IF(COUNTIF($A$6:$A$505,A24)&gt;1,"Duplicate Reservation ID",IF(F24&lt;=E24,"Review stay dates",IF(AND(N24="Canceled",O24=""),"Enter cancellation date",IF(AND(N24="Canceled",R24=""),"Enter cancellation reason","OK")))))</f>
        <v/>
      </c>
      <c r="AL24" s="13" t="n"/>
      <c r="AM24" s="15">
        <f>IFERROR(IF(AD24&gt;AC24,1,0),0)</f>
        <v/>
      </c>
      <c r="AN24" s="15">
        <f>IFERROR(IF(AF24&gt;I24,1,0),0)</f>
        <v/>
      </c>
      <c r="AO24" s="15">
        <f>IFERROR(IF(OR(V24&lt;0,AC24&lt;0,AD24&lt;0,AE24&lt;0,AG24&lt;0),1,0),0)</f>
        <v/>
      </c>
      <c r="AP24" s="15">
        <f>IFERROR(IF(AND(A24&lt;&gt;"",COUNTIF($A$6:$A$505,A24)&gt;1),1,0),0)</f>
        <v/>
      </c>
      <c r="AQ24" s="15">
        <f>IFERROR(IF(AND(N24="Canceled",O24&gt;E24),1,0),0)</f>
        <v/>
      </c>
    </row>
    <row r="25">
      <c r="A25" s="13" t="n"/>
      <c r="B25" s="13" t="n"/>
      <c r="C25" s="13" t="n"/>
      <c r="D25" s="39" t="n"/>
      <c r="E25" s="39" t="n"/>
      <c r="F25" s="39" t="n"/>
      <c r="G25" s="15">
        <f>IFERROR(IF(OR(E25="",F25=""),"",F25-E25),"")</f>
        <v/>
      </c>
      <c r="H25" s="13" t="n"/>
      <c r="I25" s="15">
        <f>IFERROR(IF(N25="Canceled",G25*H25,0),"")</f>
        <v/>
      </c>
      <c r="J25" s="13" t="n"/>
      <c r="K25" s="13" t="n"/>
      <c r="L25" s="13" t="n"/>
      <c r="M25" s="13" t="n"/>
      <c r="N25" s="13" t="n"/>
      <c r="O25" s="39" t="n"/>
      <c r="P25" s="15">
        <f>IFERROR(IF(OR(N25&lt;&gt;"Canceled",O25=""),"",E25-O25),"")</f>
        <v/>
      </c>
      <c r="Q25" s="15">
        <f>IFERROR(IF(N25&lt;&gt;"Canceled","",IF(O25="","Review",IF(P25&lt;=Dashboard!$B$5,"Late","Within Standard Window"))),"")</f>
        <v/>
      </c>
      <c r="R25" s="13" t="n"/>
      <c r="S25" s="13" t="n"/>
      <c r="T25" s="13" t="n"/>
      <c r="U25" s="13" t="n"/>
      <c r="V25" s="40" t="n"/>
      <c r="W25" s="41">
        <f>IFERROR(G25*H25*V25,"")</f>
        <v/>
      </c>
      <c r="X25" s="42" t="n"/>
      <c r="Y25" s="41">
        <f>IFERROR(W25*X25,"")</f>
        <v/>
      </c>
      <c r="Z25" s="42" t="n"/>
      <c r="AA25" s="41">
        <f>IFERROR(W25*Z25,"")</f>
        <v/>
      </c>
      <c r="AB25" s="41">
        <f>IFERROR(W25+Y25+AA25,"")</f>
        <v/>
      </c>
      <c r="AC25" s="40" t="n"/>
      <c r="AD25" s="40" t="n"/>
      <c r="AE25" s="40" t="n"/>
      <c r="AF25" s="13" t="n"/>
      <c r="AG25" s="40" t="n"/>
      <c r="AH25" s="41">
        <f>IFERROR(IF(N25="Canceled",MAX(0,AB25-AD25-AG25),0),"")</f>
        <v/>
      </c>
      <c r="AI25" s="43">
        <f>IFERROR(AD25/AC25,"")</f>
        <v/>
      </c>
      <c r="AJ25" s="15">
        <f>IFERROR(E25-D25,"")</f>
        <v/>
      </c>
      <c r="AK25" s="15">
        <f>IF(A25="","",IF(COUNTIF($A$6:$A$505,A25)&gt;1,"Duplicate Reservation ID",IF(F25&lt;=E25,"Review stay dates",IF(AND(N25="Canceled",O25=""),"Enter cancellation date",IF(AND(N25="Canceled",R25=""),"Enter cancellation reason","OK")))))</f>
        <v/>
      </c>
      <c r="AL25" s="13" t="n"/>
      <c r="AM25" s="15">
        <f>IFERROR(IF(AD25&gt;AC25,1,0),0)</f>
        <v/>
      </c>
      <c r="AN25" s="15">
        <f>IFERROR(IF(AF25&gt;I25,1,0),0)</f>
        <v/>
      </c>
      <c r="AO25" s="15">
        <f>IFERROR(IF(OR(V25&lt;0,AC25&lt;0,AD25&lt;0,AE25&lt;0,AG25&lt;0),1,0),0)</f>
        <v/>
      </c>
      <c r="AP25" s="15">
        <f>IFERROR(IF(AND(A25&lt;&gt;"",COUNTIF($A$6:$A$505,A25)&gt;1),1,0),0)</f>
        <v/>
      </c>
      <c r="AQ25" s="15">
        <f>IFERROR(IF(AND(N25="Canceled",O25&gt;E25),1,0),0)</f>
        <v/>
      </c>
    </row>
    <row r="26">
      <c r="A26" s="13" t="n"/>
      <c r="B26" s="13" t="n"/>
      <c r="C26" s="13" t="n"/>
      <c r="D26" s="39" t="n"/>
      <c r="E26" s="39" t="n"/>
      <c r="F26" s="39" t="n"/>
      <c r="G26" s="15">
        <f>IFERROR(IF(OR(E26="",F26=""),"",F26-E26),"")</f>
        <v/>
      </c>
      <c r="H26" s="13" t="n"/>
      <c r="I26" s="15">
        <f>IFERROR(IF(N26="Canceled",G26*H26,0),"")</f>
        <v/>
      </c>
      <c r="J26" s="13" t="n"/>
      <c r="K26" s="13" t="n"/>
      <c r="L26" s="13" t="n"/>
      <c r="M26" s="13" t="n"/>
      <c r="N26" s="13" t="n"/>
      <c r="O26" s="39" t="n"/>
      <c r="P26" s="15">
        <f>IFERROR(IF(OR(N26&lt;&gt;"Canceled",O26=""),"",E26-O26),"")</f>
        <v/>
      </c>
      <c r="Q26" s="15">
        <f>IFERROR(IF(N26&lt;&gt;"Canceled","",IF(O26="","Review",IF(P26&lt;=Dashboard!$B$5,"Late","Within Standard Window"))),"")</f>
        <v/>
      </c>
      <c r="R26" s="13" t="n"/>
      <c r="S26" s="13" t="n"/>
      <c r="T26" s="13" t="n"/>
      <c r="U26" s="13" t="n"/>
      <c r="V26" s="40" t="n"/>
      <c r="W26" s="41">
        <f>IFERROR(G26*H26*V26,"")</f>
        <v/>
      </c>
      <c r="X26" s="42" t="n"/>
      <c r="Y26" s="41">
        <f>IFERROR(W26*X26,"")</f>
        <v/>
      </c>
      <c r="Z26" s="42" t="n"/>
      <c r="AA26" s="41">
        <f>IFERROR(W26*Z26,"")</f>
        <v/>
      </c>
      <c r="AB26" s="41">
        <f>IFERROR(W26+Y26+AA26,"")</f>
        <v/>
      </c>
      <c r="AC26" s="40" t="n"/>
      <c r="AD26" s="40" t="n"/>
      <c r="AE26" s="40" t="n"/>
      <c r="AF26" s="13" t="n"/>
      <c r="AG26" s="40" t="n"/>
      <c r="AH26" s="41">
        <f>IFERROR(IF(N26="Canceled",MAX(0,AB26-AD26-AG26),0),"")</f>
        <v/>
      </c>
      <c r="AI26" s="43">
        <f>IFERROR(AD26/AC26,"")</f>
        <v/>
      </c>
      <c r="AJ26" s="15">
        <f>IFERROR(E26-D26,"")</f>
        <v/>
      </c>
      <c r="AK26" s="15">
        <f>IF(A26="","",IF(COUNTIF($A$6:$A$505,A26)&gt;1,"Duplicate Reservation ID",IF(F26&lt;=E26,"Review stay dates",IF(AND(N26="Canceled",O26=""),"Enter cancellation date",IF(AND(N26="Canceled",R26=""),"Enter cancellation reason","OK")))))</f>
        <v/>
      </c>
      <c r="AL26" s="13" t="n"/>
      <c r="AM26" s="15">
        <f>IFERROR(IF(AD26&gt;AC26,1,0),0)</f>
        <v/>
      </c>
      <c r="AN26" s="15">
        <f>IFERROR(IF(AF26&gt;I26,1,0),0)</f>
        <v/>
      </c>
      <c r="AO26" s="15">
        <f>IFERROR(IF(OR(V26&lt;0,AC26&lt;0,AD26&lt;0,AE26&lt;0,AG26&lt;0),1,0),0)</f>
        <v/>
      </c>
      <c r="AP26" s="15">
        <f>IFERROR(IF(AND(A26&lt;&gt;"",COUNTIF($A$6:$A$505,A26)&gt;1),1,0),0)</f>
        <v/>
      </c>
      <c r="AQ26" s="15">
        <f>IFERROR(IF(AND(N26="Canceled",O26&gt;E26),1,0),0)</f>
        <v/>
      </c>
    </row>
    <row r="27">
      <c r="A27" s="13" t="n"/>
      <c r="B27" s="13" t="n"/>
      <c r="C27" s="13" t="n"/>
      <c r="D27" s="39" t="n"/>
      <c r="E27" s="39" t="n"/>
      <c r="F27" s="39" t="n"/>
      <c r="G27" s="15">
        <f>IFERROR(IF(OR(E27="",F27=""),"",F27-E27),"")</f>
        <v/>
      </c>
      <c r="H27" s="13" t="n"/>
      <c r="I27" s="15">
        <f>IFERROR(IF(N27="Canceled",G27*H27,0),"")</f>
        <v/>
      </c>
      <c r="J27" s="13" t="n"/>
      <c r="K27" s="13" t="n"/>
      <c r="L27" s="13" t="n"/>
      <c r="M27" s="13" t="n"/>
      <c r="N27" s="13" t="n"/>
      <c r="O27" s="39" t="n"/>
      <c r="P27" s="15">
        <f>IFERROR(IF(OR(N27&lt;&gt;"Canceled",O27=""),"",E27-O27),"")</f>
        <v/>
      </c>
      <c r="Q27" s="15">
        <f>IFERROR(IF(N27&lt;&gt;"Canceled","",IF(O27="","Review",IF(P27&lt;=Dashboard!$B$5,"Late","Within Standard Window"))),"")</f>
        <v/>
      </c>
      <c r="R27" s="13" t="n"/>
      <c r="S27" s="13" t="n"/>
      <c r="T27" s="13" t="n"/>
      <c r="U27" s="13" t="n"/>
      <c r="V27" s="40" t="n"/>
      <c r="W27" s="41">
        <f>IFERROR(G27*H27*V27,"")</f>
        <v/>
      </c>
      <c r="X27" s="42" t="n"/>
      <c r="Y27" s="41">
        <f>IFERROR(W27*X27,"")</f>
        <v/>
      </c>
      <c r="Z27" s="42" t="n"/>
      <c r="AA27" s="41">
        <f>IFERROR(W27*Z27,"")</f>
        <v/>
      </c>
      <c r="AB27" s="41">
        <f>IFERROR(W27+Y27+AA27,"")</f>
        <v/>
      </c>
      <c r="AC27" s="40" t="n"/>
      <c r="AD27" s="40" t="n"/>
      <c r="AE27" s="40" t="n"/>
      <c r="AF27" s="13" t="n"/>
      <c r="AG27" s="40" t="n"/>
      <c r="AH27" s="41">
        <f>IFERROR(IF(N27="Canceled",MAX(0,AB27-AD27-AG27),0),"")</f>
        <v/>
      </c>
      <c r="AI27" s="43">
        <f>IFERROR(AD27/AC27,"")</f>
        <v/>
      </c>
      <c r="AJ27" s="15">
        <f>IFERROR(E27-D27,"")</f>
        <v/>
      </c>
      <c r="AK27" s="15">
        <f>IF(A27="","",IF(COUNTIF($A$6:$A$505,A27)&gt;1,"Duplicate Reservation ID",IF(F27&lt;=E27,"Review stay dates",IF(AND(N27="Canceled",O27=""),"Enter cancellation date",IF(AND(N27="Canceled",R27=""),"Enter cancellation reason","OK")))))</f>
        <v/>
      </c>
      <c r="AL27" s="13" t="n"/>
      <c r="AM27" s="15">
        <f>IFERROR(IF(AD27&gt;AC27,1,0),0)</f>
        <v/>
      </c>
      <c r="AN27" s="15">
        <f>IFERROR(IF(AF27&gt;I27,1,0),0)</f>
        <v/>
      </c>
      <c r="AO27" s="15">
        <f>IFERROR(IF(OR(V27&lt;0,AC27&lt;0,AD27&lt;0,AE27&lt;0,AG27&lt;0),1,0),0)</f>
        <v/>
      </c>
      <c r="AP27" s="15">
        <f>IFERROR(IF(AND(A27&lt;&gt;"",COUNTIF($A$6:$A$505,A27)&gt;1),1,0),0)</f>
        <v/>
      </c>
      <c r="AQ27" s="15">
        <f>IFERROR(IF(AND(N27="Canceled",O27&gt;E27),1,0),0)</f>
        <v/>
      </c>
    </row>
    <row r="28">
      <c r="A28" s="13" t="n"/>
      <c r="B28" s="13" t="n"/>
      <c r="C28" s="13" t="n"/>
      <c r="D28" s="39" t="n"/>
      <c r="E28" s="39" t="n"/>
      <c r="F28" s="39" t="n"/>
      <c r="G28" s="15">
        <f>IFERROR(IF(OR(E28="",F28=""),"",F28-E28),"")</f>
        <v/>
      </c>
      <c r="H28" s="13" t="n"/>
      <c r="I28" s="15">
        <f>IFERROR(IF(N28="Canceled",G28*H28,0),"")</f>
        <v/>
      </c>
      <c r="J28" s="13" t="n"/>
      <c r="K28" s="13" t="n"/>
      <c r="L28" s="13" t="n"/>
      <c r="M28" s="13" t="n"/>
      <c r="N28" s="13" t="n"/>
      <c r="O28" s="39" t="n"/>
      <c r="P28" s="15">
        <f>IFERROR(IF(OR(N28&lt;&gt;"Canceled",O28=""),"",E28-O28),"")</f>
        <v/>
      </c>
      <c r="Q28" s="15">
        <f>IFERROR(IF(N28&lt;&gt;"Canceled","",IF(O28="","Review",IF(P28&lt;=Dashboard!$B$5,"Late","Within Standard Window"))),"")</f>
        <v/>
      </c>
      <c r="R28" s="13" t="n"/>
      <c r="S28" s="13" t="n"/>
      <c r="T28" s="13" t="n"/>
      <c r="U28" s="13" t="n"/>
      <c r="V28" s="40" t="n"/>
      <c r="W28" s="41">
        <f>IFERROR(G28*H28*V28,"")</f>
        <v/>
      </c>
      <c r="X28" s="42" t="n"/>
      <c r="Y28" s="41">
        <f>IFERROR(W28*X28,"")</f>
        <v/>
      </c>
      <c r="Z28" s="42" t="n"/>
      <c r="AA28" s="41">
        <f>IFERROR(W28*Z28,"")</f>
        <v/>
      </c>
      <c r="AB28" s="41">
        <f>IFERROR(W28+Y28+AA28,"")</f>
        <v/>
      </c>
      <c r="AC28" s="40" t="n"/>
      <c r="AD28" s="40" t="n"/>
      <c r="AE28" s="40" t="n"/>
      <c r="AF28" s="13" t="n"/>
      <c r="AG28" s="40" t="n"/>
      <c r="AH28" s="41">
        <f>IFERROR(IF(N28="Canceled",MAX(0,AB28-AD28-AG28),0),"")</f>
        <v/>
      </c>
      <c r="AI28" s="43">
        <f>IFERROR(AD28/AC28,"")</f>
        <v/>
      </c>
      <c r="AJ28" s="15">
        <f>IFERROR(E28-D28,"")</f>
        <v/>
      </c>
      <c r="AK28" s="15">
        <f>IF(A28="","",IF(COUNTIF($A$6:$A$505,A28)&gt;1,"Duplicate Reservation ID",IF(F28&lt;=E28,"Review stay dates",IF(AND(N28="Canceled",O28=""),"Enter cancellation date",IF(AND(N28="Canceled",R28=""),"Enter cancellation reason","OK")))))</f>
        <v/>
      </c>
      <c r="AL28" s="13" t="n"/>
      <c r="AM28" s="15">
        <f>IFERROR(IF(AD28&gt;AC28,1,0),0)</f>
        <v/>
      </c>
      <c r="AN28" s="15">
        <f>IFERROR(IF(AF28&gt;I28,1,0),0)</f>
        <v/>
      </c>
      <c r="AO28" s="15">
        <f>IFERROR(IF(OR(V28&lt;0,AC28&lt;0,AD28&lt;0,AE28&lt;0,AG28&lt;0),1,0),0)</f>
        <v/>
      </c>
      <c r="AP28" s="15">
        <f>IFERROR(IF(AND(A28&lt;&gt;"",COUNTIF($A$6:$A$505,A28)&gt;1),1,0),0)</f>
        <v/>
      </c>
      <c r="AQ28" s="15">
        <f>IFERROR(IF(AND(N28="Canceled",O28&gt;E28),1,0),0)</f>
        <v/>
      </c>
    </row>
    <row r="29">
      <c r="A29" s="13" t="n"/>
      <c r="B29" s="13" t="n"/>
      <c r="C29" s="13" t="n"/>
      <c r="D29" s="39" t="n"/>
      <c r="E29" s="39" t="n"/>
      <c r="F29" s="39" t="n"/>
      <c r="G29" s="15">
        <f>IFERROR(IF(OR(E29="",F29=""),"",F29-E29),"")</f>
        <v/>
      </c>
      <c r="H29" s="13" t="n"/>
      <c r="I29" s="15">
        <f>IFERROR(IF(N29="Canceled",G29*H29,0),"")</f>
        <v/>
      </c>
      <c r="J29" s="13" t="n"/>
      <c r="K29" s="13" t="n"/>
      <c r="L29" s="13" t="n"/>
      <c r="M29" s="13" t="n"/>
      <c r="N29" s="13" t="n"/>
      <c r="O29" s="39" t="n"/>
      <c r="P29" s="15">
        <f>IFERROR(IF(OR(N29&lt;&gt;"Canceled",O29=""),"",E29-O29),"")</f>
        <v/>
      </c>
      <c r="Q29" s="15">
        <f>IFERROR(IF(N29&lt;&gt;"Canceled","",IF(O29="","Review",IF(P29&lt;=Dashboard!$B$5,"Late","Within Standard Window"))),"")</f>
        <v/>
      </c>
      <c r="R29" s="13" t="n"/>
      <c r="S29" s="13" t="n"/>
      <c r="T29" s="13" t="n"/>
      <c r="U29" s="13" t="n"/>
      <c r="V29" s="40" t="n"/>
      <c r="W29" s="41">
        <f>IFERROR(G29*H29*V29,"")</f>
        <v/>
      </c>
      <c r="X29" s="42" t="n"/>
      <c r="Y29" s="41">
        <f>IFERROR(W29*X29,"")</f>
        <v/>
      </c>
      <c r="Z29" s="42" t="n"/>
      <c r="AA29" s="41">
        <f>IFERROR(W29*Z29,"")</f>
        <v/>
      </c>
      <c r="AB29" s="41">
        <f>IFERROR(W29+Y29+AA29,"")</f>
        <v/>
      </c>
      <c r="AC29" s="40" t="n"/>
      <c r="AD29" s="40" t="n"/>
      <c r="AE29" s="40" t="n"/>
      <c r="AF29" s="13" t="n"/>
      <c r="AG29" s="40" t="n"/>
      <c r="AH29" s="41">
        <f>IFERROR(IF(N29="Canceled",MAX(0,AB29-AD29-AG29),0),"")</f>
        <v/>
      </c>
      <c r="AI29" s="43">
        <f>IFERROR(AD29/AC29,"")</f>
        <v/>
      </c>
      <c r="AJ29" s="15">
        <f>IFERROR(E29-D29,"")</f>
        <v/>
      </c>
      <c r="AK29" s="15">
        <f>IF(A29="","",IF(COUNTIF($A$6:$A$505,A29)&gt;1,"Duplicate Reservation ID",IF(F29&lt;=E29,"Review stay dates",IF(AND(N29="Canceled",O29=""),"Enter cancellation date",IF(AND(N29="Canceled",R29=""),"Enter cancellation reason","OK")))))</f>
        <v/>
      </c>
      <c r="AL29" s="13" t="n"/>
      <c r="AM29" s="15">
        <f>IFERROR(IF(AD29&gt;AC29,1,0),0)</f>
        <v/>
      </c>
      <c r="AN29" s="15">
        <f>IFERROR(IF(AF29&gt;I29,1,0),0)</f>
        <v/>
      </c>
      <c r="AO29" s="15">
        <f>IFERROR(IF(OR(V29&lt;0,AC29&lt;0,AD29&lt;0,AE29&lt;0,AG29&lt;0),1,0),0)</f>
        <v/>
      </c>
      <c r="AP29" s="15">
        <f>IFERROR(IF(AND(A29&lt;&gt;"",COUNTIF($A$6:$A$505,A29)&gt;1),1,0),0)</f>
        <v/>
      </c>
      <c r="AQ29" s="15">
        <f>IFERROR(IF(AND(N29="Canceled",O29&gt;E29),1,0),0)</f>
        <v/>
      </c>
    </row>
    <row r="30">
      <c r="A30" s="13" t="n"/>
      <c r="B30" s="13" t="n"/>
      <c r="C30" s="13" t="n"/>
      <c r="D30" s="39" t="n"/>
      <c r="E30" s="39" t="n"/>
      <c r="F30" s="39" t="n"/>
      <c r="G30" s="15">
        <f>IFERROR(IF(OR(E30="",F30=""),"",F30-E30),"")</f>
        <v/>
      </c>
      <c r="H30" s="13" t="n"/>
      <c r="I30" s="15">
        <f>IFERROR(IF(N30="Canceled",G30*H30,0),"")</f>
        <v/>
      </c>
      <c r="J30" s="13" t="n"/>
      <c r="K30" s="13" t="n"/>
      <c r="L30" s="13" t="n"/>
      <c r="M30" s="13" t="n"/>
      <c r="N30" s="13" t="n"/>
      <c r="O30" s="39" t="n"/>
      <c r="P30" s="15">
        <f>IFERROR(IF(OR(N30&lt;&gt;"Canceled",O30=""),"",E30-O30),"")</f>
        <v/>
      </c>
      <c r="Q30" s="15">
        <f>IFERROR(IF(N30&lt;&gt;"Canceled","",IF(O30="","Review",IF(P30&lt;=Dashboard!$B$5,"Late","Within Standard Window"))),"")</f>
        <v/>
      </c>
      <c r="R30" s="13" t="n"/>
      <c r="S30" s="13" t="n"/>
      <c r="T30" s="13" t="n"/>
      <c r="U30" s="13" t="n"/>
      <c r="V30" s="40" t="n"/>
      <c r="W30" s="41">
        <f>IFERROR(G30*H30*V30,"")</f>
        <v/>
      </c>
      <c r="X30" s="42" t="n"/>
      <c r="Y30" s="41">
        <f>IFERROR(W30*X30,"")</f>
        <v/>
      </c>
      <c r="Z30" s="42" t="n"/>
      <c r="AA30" s="41">
        <f>IFERROR(W30*Z30,"")</f>
        <v/>
      </c>
      <c r="AB30" s="41">
        <f>IFERROR(W30+Y30+AA30,"")</f>
        <v/>
      </c>
      <c r="AC30" s="40" t="n"/>
      <c r="AD30" s="40" t="n"/>
      <c r="AE30" s="40" t="n"/>
      <c r="AF30" s="13" t="n"/>
      <c r="AG30" s="40" t="n"/>
      <c r="AH30" s="41">
        <f>IFERROR(IF(N30="Canceled",MAX(0,AB30-AD30-AG30),0),"")</f>
        <v/>
      </c>
      <c r="AI30" s="43">
        <f>IFERROR(AD30/AC30,"")</f>
        <v/>
      </c>
      <c r="AJ30" s="15">
        <f>IFERROR(E30-D30,"")</f>
        <v/>
      </c>
      <c r="AK30" s="15">
        <f>IF(A30="","",IF(COUNTIF($A$6:$A$505,A30)&gt;1,"Duplicate Reservation ID",IF(F30&lt;=E30,"Review stay dates",IF(AND(N30="Canceled",O30=""),"Enter cancellation date",IF(AND(N30="Canceled",R30=""),"Enter cancellation reason","OK")))))</f>
        <v/>
      </c>
      <c r="AL30" s="13" t="n"/>
      <c r="AM30" s="15">
        <f>IFERROR(IF(AD30&gt;AC30,1,0),0)</f>
        <v/>
      </c>
      <c r="AN30" s="15">
        <f>IFERROR(IF(AF30&gt;I30,1,0),0)</f>
        <v/>
      </c>
      <c r="AO30" s="15">
        <f>IFERROR(IF(OR(V30&lt;0,AC30&lt;0,AD30&lt;0,AE30&lt;0,AG30&lt;0),1,0),0)</f>
        <v/>
      </c>
      <c r="AP30" s="15">
        <f>IFERROR(IF(AND(A30&lt;&gt;"",COUNTIF($A$6:$A$505,A30)&gt;1),1,0),0)</f>
        <v/>
      </c>
      <c r="AQ30" s="15">
        <f>IFERROR(IF(AND(N30="Canceled",O30&gt;E30),1,0),0)</f>
        <v/>
      </c>
    </row>
    <row r="31">
      <c r="A31" s="13" t="n"/>
      <c r="B31" s="13" t="n"/>
      <c r="C31" s="13" t="n"/>
      <c r="D31" s="39" t="n"/>
      <c r="E31" s="39" t="n"/>
      <c r="F31" s="39" t="n"/>
      <c r="G31" s="15">
        <f>IFERROR(IF(OR(E31="",F31=""),"",F31-E31),"")</f>
        <v/>
      </c>
      <c r="H31" s="13" t="n"/>
      <c r="I31" s="15">
        <f>IFERROR(IF(N31="Canceled",G31*H31,0),"")</f>
        <v/>
      </c>
      <c r="J31" s="13" t="n"/>
      <c r="K31" s="13" t="n"/>
      <c r="L31" s="13" t="n"/>
      <c r="M31" s="13" t="n"/>
      <c r="N31" s="13" t="n"/>
      <c r="O31" s="39" t="n"/>
      <c r="P31" s="15">
        <f>IFERROR(IF(OR(N31&lt;&gt;"Canceled",O31=""),"",E31-O31),"")</f>
        <v/>
      </c>
      <c r="Q31" s="15">
        <f>IFERROR(IF(N31&lt;&gt;"Canceled","",IF(O31="","Review",IF(P31&lt;=Dashboard!$B$5,"Late","Within Standard Window"))),"")</f>
        <v/>
      </c>
      <c r="R31" s="13" t="n"/>
      <c r="S31" s="13" t="n"/>
      <c r="T31" s="13" t="n"/>
      <c r="U31" s="13" t="n"/>
      <c r="V31" s="40" t="n"/>
      <c r="W31" s="41">
        <f>IFERROR(G31*H31*V31,"")</f>
        <v/>
      </c>
      <c r="X31" s="42" t="n"/>
      <c r="Y31" s="41">
        <f>IFERROR(W31*X31,"")</f>
        <v/>
      </c>
      <c r="Z31" s="42" t="n"/>
      <c r="AA31" s="41">
        <f>IFERROR(W31*Z31,"")</f>
        <v/>
      </c>
      <c r="AB31" s="41">
        <f>IFERROR(W31+Y31+AA31,"")</f>
        <v/>
      </c>
      <c r="AC31" s="40" t="n"/>
      <c r="AD31" s="40" t="n"/>
      <c r="AE31" s="40" t="n"/>
      <c r="AF31" s="13" t="n"/>
      <c r="AG31" s="40" t="n"/>
      <c r="AH31" s="41">
        <f>IFERROR(IF(N31="Canceled",MAX(0,AB31-AD31-AG31),0),"")</f>
        <v/>
      </c>
      <c r="AI31" s="43">
        <f>IFERROR(AD31/AC31,"")</f>
        <v/>
      </c>
      <c r="AJ31" s="15">
        <f>IFERROR(E31-D31,"")</f>
        <v/>
      </c>
      <c r="AK31" s="15">
        <f>IF(A31="","",IF(COUNTIF($A$6:$A$505,A31)&gt;1,"Duplicate Reservation ID",IF(F31&lt;=E31,"Review stay dates",IF(AND(N31="Canceled",O31=""),"Enter cancellation date",IF(AND(N31="Canceled",R31=""),"Enter cancellation reason","OK")))))</f>
        <v/>
      </c>
      <c r="AL31" s="13" t="n"/>
      <c r="AM31" s="15">
        <f>IFERROR(IF(AD31&gt;AC31,1,0),0)</f>
        <v/>
      </c>
      <c r="AN31" s="15">
        <f>IFERROR(IF(AF31&gt;I31,1,0),0)</f>
        <v/>
      </c>
      <c r="AO31" s="15">
        <f>IFERROR(IF(OR(V31&lt;0,AC31&lt;0,AD31&lt;0,AE31&lt;0,AG31&lt;0),1,0),0)</f>
        <v/>
      </c>
      <c r="AP31" s="15">
        <f>IFERROR(IF(AND(A31&lt;&gt;"",COUNTIF($A$6:$A$505,A31)&gt;1),1,0),0)</f>
        <v/>
      </c>
      <c r="AQ31" s="15">
        <f>IFERROR(IF(AND(N31="Canceled",O31&gt;E31),1,0),0)</f>
        <v/>
      </c>
    </row>
    <row r="32">
      <c r="A32" s="13" t="n"/>
      <c r="B32" s="13" t="n"/>
      <c r="C32" s="13" t="n"/>
      <c r="D32" s="39" t="n"/>
      <c r="E32" s="39" t="n"/>
      <c r="F32" s="39" t="n"/>
      <c r="G32" s="15">
        <f>IFERROR(IF(OR(E32="",F32=""),"",F32-E32),"")</f>
        <v/>
      </c>
      <c r="H32" s="13" t="n"/>
      <c r="I32" s="15">
        <f>IFERROR(IF(N32="Canceled",G32*H32,0),"")</f>
        <v/>
      </c>
      <c r="J32" s="13" t="n"/>
      <c r="K32" s="13" t="n"/>
      <c r="L32" s="13" t="n"/>
      <c r="M32" s="13" t="n"/>
      <c r="N32" s="13" t="n"/>
      <c r="O32" s="39" t="n"/>
      <c r="P32" s="15">
        <f>IFERROR(IF(OR(N32&lt;&gt;"Canceled",O32=""),"",E32-O32),"")</f>
        <v/>
      </c>
      <c r="Q32" s="15">
        <f>IFERROR(IF(N32&lt;&gt;"Canceled","",IF(O32="","Review",IF(P32&lt;=Dashboard!$B$5,"Late","Within Standard Window"))),"")</f>
        <v/>
      </c>
      <c r="R32" s="13" t="n"/>
      <c r="S32" s="13" t="n"/>
      <c r="T32" s="13" t="n"/>
      <c r="U32" s="13" t="n"/>
      <c r="V32" s="40" t="n"/>
      <c r="W32" s="41">
        <f>IFERROR(G32*H32*V32,"")</f>
        <v/>
      </c>
      <c r="X32" s="42" t="n"/>
      <c r="Y32" s="41">
        <f>IFERROR(W32*X32,"")</f>
        <v/>
      </c>
      <c r="Z32" s="42" t="n"/>
      <c r="AA32" s="41">
        <f>IFERROR(W32*Z32,"")</f>
        <v/>
      </c>
      <c r="AB32" s="41">
        <f>IFERROR(W32+Y32+AA32,"")</f>
        <v/>
      </c>
      <c r="AC32" s="40" t="n"/>
      <c r="AD32" s="40" t="n"/>
      <c r="AE32" s="40" t="n"/>
      <c r="AF32" s="13" t="n"/>
      <c r="AG32" s="40" t="n"/>
      <c r="AH32" s="41">
        <f>IFERROR(IF(N32="Canceled",MAX(0,AB32-AD32-AG32),0),"")</f>
        <v/>
      </c>
      <c r="AI32" s="43">
        <f>IFERROR(AD32/AC32,"")</f>
        <v/>
      </c>
      <c r="AJ32" s="15">
        <f>IFERROR(E32-D32,"")</f>
        <v/>
      </c>
      <c r="AK32" s="15">
        <f>IF(A32="","",IF(COUNTIF($A$6:$A$505,A32)&gt;1,"Duplicate Reservation ID",IF(F32&lt;=E32,"Review stay dates",IF(AND(N32="Canceled",O32=""),"Enter cancellation date",IF(AND(N32="Canceled",R32=""),"Enter cancellation reason","OK")))))</f>
        <v/>
      </c>
      <c r="AL32" s="13" t="n"/>
      <c r="AM32" s="15">
        <f>IFERROR(IF(AD32&gt;AC32,1,0),0)</f>
        <v/>
      </c>
      <c r="AN32" s="15">
        <f>IFERROR(IF(AF32&gt;I32,1,0),0)</f>
        <v/>
      </c>
      <c r="AO32" s="15">
        <f>IFERROR(IF(OR(V32&lt;0,AC32&lt;0,AD32&lt;0,AE32&lt;0,AG32&lt;0),1,0),0)</f>
        <v/>
      </c>
      <c r="AP32" s="15">
        <f>IFERROR(IF(AND(A32&lt;&gt;"",COUNTIF($A$6:$A$505,A32)&gt;1),1,0),0)</f>
        <v/>
      </c>
      <c r="AQ32" s="15">
        <f>IFERROR(IF(AND(N32="Canceled",O32&gt;E32),1,0),0)</f>
        <v/>
      </c>
    </row>
    <row r="33">
      <c r="A33" s="13" t="n"/>
      <c r="B33" s="13" t="n"/>
      <c r="C33" s="13" t="n"/>
      <c r="D33" s="39" t="n"/>
      <c r="E33" s="39" t="n"/>
      <c r="F33" s="39" t="n"/>
      <c r="G33" s="15">
        <f>IFERROR(IF(OR(E33="",F33=""),"",F33-E33),"")</f>
        <v/>
      </c>
      <c r="H33" s="13" t="n"/>
      <c r="I33" s="15">
        <f>IFERROR(IF(N33="Canceled",G33*H33,0),"")</f>
        <v/>
      </c>
      <c r="J33" s="13" t="n"/>
      <c r="K33" s="13" t="n"/>
      <c r="L33" s="13" t="n"/>
      <c r="M33" s="13" t="n"/>
      <c r="N33" s="13" t="n"/>
      <c r="O33" s="39" t="n"/>
      <c r="P33" s="15">
        <f>IFERROR(IF(OR(N33&lt;&gt;"Canceled",O33=""),"",E33-O33),"")</f>
        <v/>
      </c>
      <c r="Q33" s="15">
        <f>IFERROR(IF(N33&lt;&gt;"Canceled","",IF(O33="","Review",IF(P33&lt;=Dashboard!$B$5,"Late","Within Standard Window"))),"")</f>
        <v/>
      </c>
      <c r="R33" s="13" t="n"/>
      <c r="S33" s="13" t="n"/>
      <c r="T33" s="13" t="n"/>
      <c r="U33" s="13" t="n"/>
      <c r="V33" s="40" t="n"/>
      <c r="W33" s="41">
        <f>IFERROR(G33*H33*V33,"")</f>
        <v/>
      </c>
      <c r="X33" s="42" t="n"/>
      <c r="Y33" s="41">
        <f>IFERROR(W33*X33,"")</f>
        <v/>
      </c>
      <c r="Z33" s="42" t="n"/>
      <c r="AA33" s="41">
        <f>IFERROR(W33*Z33,"")</f>
        <v/>
      </c>
      <c r="AB33" s="41">
        <f>IFERROR(W33+Y33+AA33,"")</f>
        <v/>
      </c>
      <c r="AC33" s="40" t="n"/>
      <c r="AD33" s="40" t="n"/>
      <c r="AE33" s="40" t="n"/>
      <c r="AF33" s="13" t="n"/>
      <c r="AG33" s="40" t="n"/>
      <c r="AH33" s="41">
        <f>IFERROR(IF(N33="Canceled",MAX(0,AB33-AD33-AG33),0),"")</f>
        <v/>
      </c>
      <c r="AI33" s="43">
        <f>IFERROR(AD33/AC33,"")</f>
        <v/>
      </c>
      <c r="AJ33" s="15">
        <f>IFERROR(E33-D33,"")</f>
        <v/>
      </c>
      <c r="AK33" s="15">
        <f>IF(A33="","",IF(COUNTIF($A$6:$A$505,A33)&gt;1,"Duplicate Reservation ID",IF(F33&lt;=E33,"Review stay dates",IF(AND(N33="Canceled",O33=""),"Enter cancellation date",IF(AND(N33="Canceled",R33=""),"Enter cancellation reason","OK")))))</f>
        <v/>
      </c>
      <c r="AL33" s="13" t="n"/>
      <c r="AM33" s="15">
        <f>IFERROR(IF(AD33&gt;AC33,1,0),0)</f>
        <v/>
      </c>
      <c r="AN33" s="15">
        <f>IFERROR(IF(AF33&gt;I33,1,0),0)</f>
        <v/>
      </c>
      <c r="AO33" s="15">
        <f>IFERROR(IF(OR(V33&lt;0,AC33&lt;0,AD33&lt;0,AE33&lt;0,AG33&lt;0),1,0),0)</f>
        <v/>
      </c>
      <c r="AP33" s="15">
        <f>IFERROR(IF(AND(A33&lt;&gt;"",COUNTIF($A$6:$A$505,A33)&gt;1),1,0),0)</f>
        <v/>
      </c>
      <c r="AQ33" s="15">
        <f>IFERROR(IF(AND(N33="Canceled",O33&gt;E33),1,0),0)</f>
        <v/>
      </c>
    </row>
    <row r="34">
      <c r="A34" s="13" t="n"/>
      <c r="B34" s="13" t="n"/>
      <c r="C34" s="13" t="n"/>
      <c r="D34" s="39" t="n"/>
      <c r="E34" s="39" t="n"/>
      <c r="F34" s="39" t="n"/>
      <c r="G34" s="15">
        <f>IFERROR(IF(OR(E34="",F34=""),"",F34-E34),"")</f>
        <v/>
      </c>
      <c r="H34" s="13" t="n"/>
      <c r="I34" s="15">
        <f>IFERROR(IF(N34="Canceled",G34*H34,0),"")</f>
        <v/>
      </c>
      <c r="J34" s="13" t="n"/>
      <c r="K34" s="13" t="n"/>
      <c r="L34" s="13" t="n"/>
      <c r="M34" s="13" t="n"/>
      <c r="N34" s="13" t="n"/>
      <c r="O34" s="39" t="n"/>
      <c r="P34" s="15">
        <f>IFERROR(IF(OR(N34&lt;&gt;"Canceled",O34=""),"",E34-O34),"")</f>
        <v/>
      </c>
      <c r="Q34" s="15">
        <f>IFERROR(IF(N34&lt;&gt;"Canceled","",IF(O34="","Review",IF(P34&lt;=Dashboard!$B$5,"Late","Within Standard Window"))),"")</f>
        <v/>
      </c>
      <c r="R34" s="13" t="n"/>
      <c r="S34" s="13" t="n"/>
      <c r="T34" s="13" t="n"/>
      <c r="U34" s="13" t="n"/>
      <c r="V34" s="40" t="n"/>
      <c r="W34" s="41">
        <f>IFERROR(G34*H34*V34,"")</f>
        <v/>
      </c>
      <c r="X34" s="42" t="n"/>
      <c r="Y34" s="41">
        <f>IFERROR(W34*X34,"")</f>
        <v/>
      </c>
      <c r="Z34" s="42" t="n"/>
      <c r="AA34" s="41">
        <f>IFERROR(W34*Z34,"")</f>
        <v/>
      </c>
      <c r="AB34" s="41">
        <f>IFERROR(W34+Y34+AA34,"")</f>
        <v/>
      </c>
      <c r="AC34" s="40" t="n"/>
      <c r="AD34" s="40" t="n"/>
      <c r="AE34" s="40" t="n"/>
      <c r="AF34" s="13" t="n"/>
      <c r="AG34" s="40" t="n"/>
      <c r="AH34" s="41">
        <f>IFERROR(IF(N34="Canceled",MAX(0,AB34-AD34-AG34),0),"")</f>
        <v/>
      </c>
      <c r="AI34" s="43">
        <f>IFERROR(AD34/AC34,"")</f>
        <v/>
      </c>
      <c r="AJ34" s="15">
        <f>IFERROR(E34-D34,"")</f>
        <v/>
      </c>
      <c r="AK34" s="15">
        <f>IF(A34="","",IF(COUNTIF($A$6:$A$505,A34)&gt;1,"Duplicate Reservation ID",IF(F34&lt;=E34,"Review stay dates",IF(AND(N34="Canceled",O34=""),"Enter cancellation date",IF(AND(N34="Canceled",R34=""),"Enter cancellation reason","OK")))))</f>
        <v/>
      </c>
      <c r="AL34" s="13" t="n"/>
      <c r="AM34" s="15">
        <f>IFERROR(IF(AD34&gt;AC34,1,0),0)</f>
        <v/>
      </c>
      <c r="AN34" s="15">
        <f>IFERROR(IF(AF34&gt;I34,1,0),0)</f>
        <v/>
      </c>
      <c r="AO34" s="15">
        <f>IFERROR(IF(OR(V34&lt;0,AC34&lt;0,AD34&lt;0,AE34&lt;0,AG34&lt;0),1,0),0)</f>
        <v/>
      </c>
      <c r="AP34" s="15">
        <f>IFERROR(IF(AND(A34&lt;&gt;"",COUNTIF($A$6:$A$505,A34)&gt;1),1,0),0)</f>
        <v/>
      </c>
      <c r="AQ34" s="15">
        <f>IFERROR(IF(AND(N34="Canceled",O34&gt;E34),1,0),0)</f>
        <v/>
      </c>
    </row>
    <row r="35">
      <c r="A35" s="13" t="n"/>
      <c r="B35" s="13" t="n"/>
      <c r="C35" s="13" t="n"/>
      <c r="D35" s="39" t="n"/>
      <c r="E35" s="39" t="n"/>
      <c r="F35" s="39" t="n"/>
      <c r="G35" s="15">
        <f>IFERROR(IF(OR(E35="",F35=""),"",F35-E35),"")</f>
        <v/>
      </c>
      <c r="H35" s="13" t="n"/>
      <c r="I35" s="15">
        <f>IFERROR(IF(N35="Canceled",G35*H35,0),"")</f>
        <v/>
      </c>
      <c r="J35" s="13" t="n"/>
      <c r="K35" s="13" t="n"/>
      <c r="L35" s="13" t="n"/>
      <c r="M35" s="13" t="n"/>
      <c r="N35" s="13" t="n"/>
      <c r="O35" s="39" t="n"/>
      <c r="P35" s="15">
        <f>IFERROR(IF(OR(N35&lt;&gt;"Canceled",O35=""),"",E35-O35),"")</f>
        <v/>
      </c>
      <c r="Q35" s="15">
        <f>IFERROR(IF(N35&lt;&gt;"Canceled","",IF(O35="","Review",IF(P35&lt;=Dashboard!$B$5,"Late","Within Standard Window"))),"")</f>
        <v/>
      </c>
      <c r="R35" s="13" t="n"/>
      <c r="S35" s="13" t="n"/>
      <c r="T35" s="13" t="n"/>
      <c r="U35" s="13" t="n"/>
      <c r="V35" s="40" t="n"/>
      <c r="W35" s="41">
        <f>IFERROR(G35*H35*V35,"")</f>
        <v/>
      </c>
      <c r="X35" s="42" t="n"/>
      <c r="Y35" s="41">
        <f>IFERROR(W35*X35,"")</f>
        <v/>
      </c>
      <c r="Z35" s="42" t="n"/>
      <c r="AA35" s="41">
        <f>IFERROR(W35*Z35,"")</f>
        <v/>
      </c>
      <c r="AB35" s="41">
        <f>IFERROR(W35+Y35+AA35,"")</f>
        <v/>
      </c>
      <c r="AC35" s="40" t="n"/>
      <c r="AD35" s="40" t="n"/>
      <c r="AE35" s="40" t="n"/>
      <c r="AF35" s="13" t="n"/>
      <c r="AG35" s="40" t="n"/>
      <c r="AH35" s="41">
        <f>IFERROR(IF(N35="Canceled",MAX(0,AB35-AD35-AG35),0),"")</f>
        <v/>
      </c>
      <c r="AI35" s="43">
        <f>IFERROR(AD35/AC35,"")</f>
        <v/>
      </c>
      <c r="AJ35" s="15">
        <f>IFERROR(E35-D35,"")</f>
        <v/>
      </c>
      <c r="AK35" s="15">
        <f>IF(A35="","",IF(COUNTIF($A$6:$A$505,A35)&gt;1,"Duplicate Reservation ID",IF(F35&lt;=E35,"Review stay dates",IF(AND(N35="Canceled",O35=""),"Enter cancellation date",IF(AND(N35="Canceled",R35=""),"Enter cancellation reason","OK")))))</f>
        <v/>
      </c>
      <c r="AL35" s="13" t="n"/>
      <c r="AM35" s="15">
        <f>IFERROR(IF(AD35&gt;AC35,1,0),0)</f>
        <v/>
      </c>
      <c r="AN35" s="15">
        <f>IFERROR(IF(AF35&gt;I35,1,0),0)</f>
        <v/>
      </c>
      <c r="AO35" s="15">
        <f>IFERROR(IF(OR(V35&lt;0,AC35&lt;0,AD35&lt;0,AE35&lt;0,AG35&lt;0),1,0),0)</f>
        <v/>
      </c>
      <c r="AP35" s="15">
        <f>IFERROR(IF(AND(A35&lt;&gt;"",COUNTIF($A$6:$A$505,A35)&gt;1),1,0),0)</f>
        <v/>
      </c>
      <c r="AQ35" s="15">
        <f>IFERROR(IF(AND(N35="Canceled",O35&gt;E35),1,0),0)</f>
        <v/>
      </c>
    </row>
    <row r="36">
      <c r="A36" s="13" t="n"/>
      <c r="B36" s="13" t="n"/>
      <c r="C36" s="13" t="n"/>
      <c r="D36" s="39" t="n"/>
      <c r="E36" s="39" t="n"/>
      <c r="F36" s="39" t="n"/>
      <c r="G36" s="15">
        <f>IFERROR(IF(OR(E36="",F36=""),"",F36-E36),"")</f>
        <v/>
      </c>
      <c r="H36" s="13" t="n"/>
      <c r="I36" s="15">
        <f>IFERROR(IF(N36="Canceled",G36*H36,0),"")</f>
        <v/>
      </c>
      <c r="J36" s="13" t="n"/>
      <c r="K36" s="13" t="n"/>
      <c r="L36" s="13" t="n"/>
      <c r="M36" s="13" t="n"/>
      <c r="N36" s="13" t="n"/>
      <c r="O36" s="39" t="n"/>
      <c r="P36" s="15">
        <f>IFERROR(IF(OR(N36&lt;&gt;"Canceled",O36=""),"",E36-O36),"")</f>
        <v/>
      </c>
      <c r="Q36" s="15">
        <f>IFERROR(IF(N36&lt;&gt;"Canceled","",IF(O36="","Review",IF(P36&lt;=Dashboard!$B$5,"Late","Within Standard Window"))),"")</f>
        <v/>
      </c>
      <c r="R36" s="13" t="n"/>
      <c r="S36" s="13" t="n"/>
      <c r="T36" s="13" t="n"/>
      <c r="U36" s="13" t="n"/>
      <c r="V36" s="40" t="n"/>
      <c r="W36" s="41">
        <f>IFERROR(G36*H36*V36,"")</f>
        <v/>
      </c>
      <c r="X36" s="42" t="n"/>
      <c r="Y36" s="41">
        <f>IFERROR(W36*X36,"")</f>
        <v/>
      </c>
      <c r="Z36" s="42" t="n"/>
      <c r="AA36" s="41">
        <f>IFERROR(W36*Z36,"")</f>
        <v/>
      </c>
      <c r="AB36" s="41">
        <f>IFERROR(W36+Y36+AA36,"")</f>
        <v/>
      </c>
      <c r="AC36" s="40" t="n"/>
      <c r="AD36" s="40" t="n"/>
      <c r="AE36" s="40" t="n"/>
      <c r="AF36" s="13" t="n"/>
      <c r="AG36" s="40" t="n"/>
      <c r="AH36" s="41">
        <f>IFERROR(IF(N36="Canceled",MAX(0,AB36-AD36-AG36),0),"")</f>
        <v/>
      </c>
      <c r="AI36" s="43">
        <f>IFERROR(AD36/AC36,"")</f>
        <v/>
      </c>
      <c r="AJ36" s="15">
        <f>IFERROR(E36-D36,"")</f>
        <v/>
      </c>
      <c r="AK36" s="15">
        <f>IF(A36="","",IF(COUNTIF($A$6:$A$505,A36)&gt;1,"Duplicate Reservation ID",IF(F36&lt;=E36,"Review stay dates",IF(AND(N36="Canceled",O36=""),"Enter cancellation date",IF(AND(N36="Canceled",R36=""),"Enter cancellation reason","OK")))))</f>
        <v/>
      </c>
      <c r="AL36" s="13" t="n"/>
      <c r="AM36" s="15">
        <f>IFERROR(IF(AD36&gt;AC36,1,0),0)</f>
        <v/>
      </c>
      <c r="AN36" s="15">
        <f>IFERROR(IF(AF36&gt;I36,1,0),0)</f>
        <v/>
      </c>
      <c r="AO36" s="15">
        <f>IFERROR(IF(OR(V36&lt;0,AC36&lt;0,AD36&lt;0,AE36&lt;0,AG36&lt;0),1,0),0)</f>
        <v/>
      </c>
      <c r="AP36" s="15">
        <f>IFERROR(IF(AND(A36&lt;&gt;"",COUNTIF($A$6:$A$505,A36)&gt;1),1,0),0)</f>
        <v/>
      </c>
      <c r="AQ36" s="15">
        <f>IFERROR(IF(AND(N36="Canceled",O36&gt;E36),1,0),0)</f>
        <v/>
      </c>
    </row>
    <row r="37">
      <c r="A37" s="13" t="n"/>
      <c r="B37" s="13" t="n"/>
      <c r="C37" s="13" t="n"/>
      <c r="D37" s="39" t="n"/>
      <c r="E37" s="39" t="n"/>
      <c r="F37" s="39" t="n"/>
      <c r="G37" s="15">
        <f>IFERROR(IF(OR(E37="",F37=""),"",F37-E37),"")</f>
        <v/>
      </c>
      <c r="H37" s="13" t="n"/>
      <c r="I37" s="15">
        <f>IFERROR(IF(N37="Canceled",G37*H37,0),"")</f>
        <v/>
      </c>
      <c r="J37" s="13" t="n"/>
      <c r="K37" s="13" t="n"/>
      <c r="L37" s="13" t="n"/>
      <c r="M37" s="13" t="n"/>
      <c r="N37" s="13" t="n"/>
      <c r="O37" s="39" t="n"/>
      <c r="P37" s="15">
        <f>IFERROR(IF(OR(N37&lt;&gt;"Canceled",O37=""),"",E37-O37),"")</f>
        <v/>
      </c>
      <c r="Q37" s="15">
        <f>IFERROR(IF(N37&lt;&gt;"Canceled","",IF(O37="","Review",IF(P37&lt;=Dashboard!$B$5,"Late","Within Standard Window"))),"")</f>
        <v/>
      </c>
      <c r="R37" s="13" t="n"/>
      <c r="S37" s="13" t="n"/>
      <c r="T37" s="13" t="n"/>
      <c r="U37" s="13" t="n"/>
      <c r="V37" s="40" t="n"/>
      <c r="W37" s="41">
        <f>IFERROR(G37*H37*V37,"")</f>
        <v/>
      </c>
      <c r="X37" s="42" t="n"/>
      <c r="Y37" s="41">
        <f>IFERROR(W37*X37,"")</f>
        <v/>
      </c>
      <c r="Z37" s="42" t="n"/>
      <c r="AA37" s="41">
        <f>IFERROR(W37*Z37,"")</f>
        <v/>
      </c>
      <c r="AB37" s="41">
        <f>IFERROR(W37+Y37+AA37,"")</f>
        <v/>
      </c>
      <c r="AC37" s="40" t="n"/>
      <c r="AD37" s="40" t="n"/>
      <c r="AE37" s="40" t="n"/>
      <c r="AF37" s="13" t="n"/>
      <c r="AG37" s="40" t="n"/>
      <c r="AH37" s="41">
        <f>IFERROR(IF(N37="Canceled",MAX(0,AB37-AD37-AG37),0),"")</f>
        <v/>
      </c>
      <c r="AI37" s="43">
        <f>IFERROR(AD37/AC37,"")</f>
        <v/>
      </c>
      <c r="AJ37" s="15">
        <f>IFERROR(E37-D37,"")</f>
        <v/>
      </c>
      <c r="AK37" s="15">
        <f>IF(A37="","",IF(COUNTIF($A$6:$A$505,A37)&gt;1,"Duplicate Reservation ID",IF(F37&lt;=E37,"Review stay dates",IF(AND(N37="Canceled",O37=""),"Enter cancellation date",IF(AND(N37="Canceled",R37=""),"Enter cancellation reason","OK")))))</f>
        <v/>
      </c>
      <c r="AL37" s="13" t="n"/>
      <c r="AM37" s="15">
        <f>IFERROR(IF(AD37&gt;AC37,1,0),0)</f>
        <v/>
      </c>
      <c r="AN37" s="15">
        <f>IFERROR(IF(AF37&gt;I37,1,0),0)</f>
        <v/>
      </c>
      <c r="AO37" s="15">
        <f>IFERROR(IF(OR(V37&lt;0,AC37&lt;0,AD37&lt;0,AE37&lt;0,AG37&lt;0),1,0),0)</f>
        <v/>
      </c>
      <c r="AP37" s="15">
        <f>IFERROR(IF(AND(A37&lt;&gt;"",COUNTIF($A$6:$A$505,A37)&gt;1),1,0),0)</f>
        <v/>
      </c>
      <c r="AQ37" s="15">
        <f>IFERROR(IF(AND(N37="Canceled",O37&gt;E37),1,0),0)</f>
        <v/>
      </c>
    </row>
    <row r="38">
      <c r="A38" s="13" t="n"/>
      <c r="B38" s="13" t="n"/>
      <c r="C38" s="13" t="n"/>
      <c r="D38" s="39" t="n"/>
      <c r="E38" s="39" t="n"/>
      <c r="F38" s="39" t="n"/>
      <c r="G38" s="15">
        <f>IFERROR(IF(OR(E38="",F38=""),"",F38-E38),"")</f>
        <v/>
      </c>
      <c r="H38" s="13" t="n"/>
      <c r="I38" s="15">
        <f>IFERROR(IF(N38="Canceled",G38*H38,0),"")</f>
        <v/>
      </c>
      <c r="J38" s="13" t="n"/>
      <c r="K38" s="13" t="n"/>
      <c r="L38" s="13" t="n"/>
      <c r="M38" s="13" t="n"/>
      <c r="N38" s="13" t="n"/>
      <c r="O38" s="39" t="n"/>
      <c r="P38" s="15">
        <f>IFERROR(IF(OR(N38&lt;&gt;"Canceled",O38=""),"",E38-O38),"")</f>
        <v/>
      </c>
      <c r="Q38" s="15">
        <f>IFERROR(IF(N38&lt;&gt;"Canceled","",IF(O38="","Review",IF(P38&lt;=Dashboard!$B$5,"Late","Within Standard Window"))),"")</f>
        <v/>
      </c>
      <c r="R38" s="13" t="n"/>
      <c r="S38" s="13" t="n"/>
      <c r="T38" s="13" t="n"/>
      <c r="U38" s="13" t="n"/>
      <c r="V38" s="40" t="n"/>
      <c r="W38" s="41">
        <f>IFERROR(G38*H38*V38,"")</f>
        <v/>
      </c>
      <c r="X38" s="42" t="n"/>
      <c r="Y38" s="41">
        <f>IFERROR(W38*X38,"")</f>
        <v/>
      </c>
      <c r="Z38" s="42" t="n"/>
      <c r="AA38" s="41">
        <f>IFERROR(W38*Z38,"")</f>
        <v/>
      </c>
      <c r="AB38" s="41">
        <f>IFERROR(W38+Y38+AA38,"")</f>
        <v/>
      </c>
      <c r="AC38" s="40" t="n"/>
      <c r="AD38" s="40" t="n"/>
      <c r="AE38" s="40" t="n"/>
      <c r="AF38" s="13" t="n"/>
      <c r="AG38" s="40" t="n"/>
      <c r="AH38" s="41">
        <f>IFERROR(IF(N38="Canceled",MAX(0,AB38-AD38-AG38),0),"")</f>
        <v/>
      </c>
      <c r="AI38" s="43">
        <f>IFERROR(AD38/AC38,"")</f>
        <v/>
      </c>
      <c r="AJ38" s="15">
        <f>IFERROR(E38-D38,"")</f>
        <v/>
      </c>
      <c r="AK38" s="15">
        <f>IF(A38="","",IF(COUNTIF($A$6:$A$505,A38)&gt;1,"Duplicate Reservation ID",IF(F38&lt;=E38,"Review stay dates",IF(AND(N38="Canceled",O38=""),"Enter cancellation date",IF(AND(N38="Canceled",R38=""),"Enter cancellation reason","OK")))))</f>
        <v/>
      </c>
      <c r="AL38" s="13" t="n"/>
      <c r="AM38" s="15">
        <f>IFERROR(IF(AD38&gt;AC38,1,0),0)</f>
        <v/>
      </c>
      <c r="AN38" s="15">
        <f>IFERROR(IF(AF38&gt;I38,1,0),0)</f>
        <v/>
      </c>
      <c r="AO38" s="15">
        <f>IFERROR(IF(OR(V38&lt;0,AC38&lt;0,AD38&lt;0,AE38&lt;0,AG38&lt;0),1,0),0)</f>
        <v/>
      </c>
      <c r="AP38" s="15">
        <f>IFERROR(IF(AND(A38&lt;&gt;"",COUNTIF($A$6:$A$505,A38)&gt;1),1,0),0)</f>
        <v/>
      </c>
      <c r="AQ38" s="15">
        <f>IFERROR(IF(AND(N38="Canceled",O38&gt;E38),1,0),0)</f>
        <v/>
      </c>
    </row>
    <row r="39">
      <c r="A39" s="13" t="n"/>
      <c r="B39" s="13" t="n"/>
      <c r="C39" s="13" t="n"/>
      <c r="D39" s="39" t="n"/>
      <c r="E39" s="39" t="n"/>
      <c r="F39" s="39" t="n"/>
      <c r="G39" s="15">
        <f>IFERROR(IF(OR(E39="",F39=""),"",F39-E39),"")</f>
        <v/>
      </c>
      <c r="H39" s="13" t="n"/>
      <c r="I39" s="15">
        <f>IFERROR(IF(N39="Canceled",G39*H39,0),"")</f>
        <v/>
      </c>
      <c r="J39" s="13" t="n"/>
      <c r="K39" s="13" t="n"/>
      <c r="L39" s="13" t="n"/>
      <c r="M39" s="13" t="n"/>
      <c r="N39" s="13" t="n"/>
      <c r="O39" s="39" t="n"/>
      <c r="P39" s="15">
        <f>IFERROR(IF(OR(N39&lt;&gt;"Canceled",O39=""),"",E39-O39),"")</f>
        <v/>
      </c>
      <c r="Q39" s="15">
        <f>IFERROR(IF(N39&lt;&gt;"Canceled","",IF(O39="","Review",IF(P39&lt;=Dashboard!$B$5,"Late","Within Standard Window"))),"")</f>
        <v/>
      </c>
      <c r="R39" s="13" t="n"/>
      <c r="S39" s="13" t="n"/>
      <c r="T39" s="13" t="n"/>
      <c r="U39" s="13" t="n"/>
      <c r="V39" s="40" t="n"/>
      <c r="W39" s="41">
        <f>IFERROR(G39*H39*V39,"")</f>
        <v/>
      </c>
      <c r="X39" s="42" t="n"/>
      <c r="Y39" s="41">
        <f>IFERROR(W39*X39,"")</f>
        <v/>
      </c>
      <c r="Z39" s="42" t="n"/>
      <c r="AA39" s="41">
        <f>IFERROR(W39*Z39,"")</f>
        <v/>
      </c>
      <c r="AB39" s="41">
        <f>IFERROR(W39+Y39+AA39,"")</f>
        <v/>
      </c>
      <c r="AC39" s="40" t="n"/>
      <c r="AD39" s="40" t="n"/>
      <c r="AE39" s="40" t="n"/>
      <c r="AF39" s="13" t="n"/>
      <c r="AG39" s="40" t="n"/>
      <c r="AH39" s="41">
        <f>IFERROR(IF(N39="Canceled",MAX(0,AB39-AD39-AG39),0),"")</f>
        <v/>
      </c>
      <c r="AI39" s="43">
        <f>IFERROR(AD39/AC39,"")</f>
        <v/>
      </c>
      <c r="AJ39" s="15">
        <f>IFERROR(E39-D39,"")</f>
        <v/>
      </c>
      <c r="AK39" s="15">
        <f>IF(A39="","",IF(COUNTIF($A$6:$A$505,A39)&gt;1,"Duplicate Reservation ID",IF(F39&lt;=E39,"Review stay dates",IF(AND(N39="Canceled",O39=""),"Enter cancellation date",IF(AND(N39="Canceled",R39=""),"Enter cancellation reason","OK")))))</f>
        <v/>
      </c>
      <c r="AL39" s="13" t="n"/>
      <c r="AM39" s="15">
        <f>IFERROR(IF(AD39&gt;AC39,1,0),0)</f>
        <v/>
      </c>
      <c r="AN39" s="15">
        <f>IFERROR(IF(AF39&gt;I39,1,0),0)</f>
        <v/>
      </c>
      <c r="AO39" s="15">
        <f>IFERROR(IF(OR(V39&lt;0,AC39&lt;0,AD39&lt;0,AE39&lt;0,AG39&lt;0),1,0),0)</f>
        <v/>
      </c>
      <c r="AP39" s="15">
        <f>IFERROR(IF(AND(A39&lt;&gt;"",COUNTIF($A$6:$A$505,A39)&gt;1),1,0),0)</f>
        <v/>
      </c>
      <c r="AQ39" s="15">
        <f>IFERROR(IF(AND(N39="Canceled",O39&gt;E39),1,0),0)</f>
        <v/>
      </c>
    </row>
    <row r="40">
      <c r="A40" s="13" t="n"/>
      <c r="B40" s="13" t="n"/>
      <c r="C40" s="13" t="n"/>
      <c r="D40" s="39" t="n"/>
      <c r="E40" s="39" t="n"/>
      <c r="F40" s="39" t="n"/>
      <c r="G40" s="15">
        <f>IFERROR(IF(OR(E40="",F40=""),"",F40-E40),"")</f>
        <v/>
      </c>
      <c r="H40" s="13" t="n"/>
      <c r="I40" s="15">
        <f>IFERROR(IF(N40="Canceled",G40*H40,0),"")</f>
        <v/>
      </c>
      <c r="J40" s="13" t="n"/>
      <c r="K40" s="13" t="n"/>
      <c r="L40" s="13" t="n"/>
      <c r="M40" s="13" t="n"/>
      <c r="N40" s="13" t="n"/>
      <c r="O40" s="39" t="n"/>
      <c r="P40" s="15">
        <f>IFERROR(IF(OR(N40&lt;&gt;"Canceled",O40=""),"",E40-O40),"")</f>
        <v/>
      </c>
      <c r="Q40" s="15">
        <f>IFERROR(IF(N40&lt;&gt;"Canceled","",IF(O40="","Review",IF(P40&lt;=Dashboard!$B$5,"Late","Within Standard Window"))),"")</f>
        <v/>
      </c>
      <c r="R40" s="13" t="n"/>
      <c r="S40" s="13" t="n"/>
      <c r="T40" s="13" t="n"/>
      <c r="U40" s="13" t="n"/>
      <c r="V40" s="40" t="n"/>
      <c r="W40" s="41">
        <f>IFERROR(G40*H40*V40,"")</f>
        <v/>
      </c>
      <c r="X40" s="42" t="n"/>
      <c r="Y40" s="41">
        <f>IFERROR(W40*X40,"")</f>
        <v/>
      </c>
      <c r="Z40" s="42" t="n"/>
      <c r="AA40" s="41">
        <f>IFERROR(W40*Z40,"")</f>
        <v/>
      </c>
      <c r="AB40" s="41">
        <f>IFERROR(W40+Y40+AA40,"")</f>
        <v/>
      </c>
      <c r="AC40" s="40" t="n"/>
      <c r="AD40" s="40" t="n"/>
      <c r="AE40" s="40" t="n"/>
      <c r="AF40" s="13" t="n"/>
      <c r="AG40" s="40" t="n"/>
      <c r="AH40" s="41">
        <f>IFERROR(IF(N40="Canceled",MAX(0,AB40-AD40-AG40),0),"")</f>
        <v/>
      </c>
      <c r="AI40" s="43">
        <f>IFERROR(AD40/AC40,"")</f>
        <v/>
      </c>
      <c r="AJ40" s="15">
        <f>IFERROR(E40-D40,"")</f>
        <v/>
      </c>
      <c r="AK40" s="15">
        <f>IF(A40="","",IF(COUNTIF($A$6:$A$505,A40)&gt;1,"Duplicate Reservation ID",IF(F40&lt;=E40,"Review stay dates",IF(AND(N40="Canceled",O40=""),"Enter cancellation date",IF(AND(N40="Canceled",R40=""),"Enter cancellation reason","OK")))))</f>
        <v/>
      </c>
      <c r="AL40" s="13" t="n"/>
      <c r="AM40" s="15">
        <f>IFERROR(IF(AD40&gt;AC40,1,0),0)</f>
        <v/>
      </c>
      <c r="AN40" s="15">
        <f>IFERROR(IF(AF40&gt;I40,1,0),0)</f>
        <v/>
      </c>
      <c r="AO40" s="15">
        <f>IFERROR(IF(OR(V40&lt;0,AC40&lt;0,AD40&lt;0,AE40&lt;0,AG40&lt;0),1,0),0)</f>
        <v/>
      </c>
      <c r="AP40" s="15">
        <f>IFERROR(IF(AND(A40&lt;&gt;"",COUNTIF($A$6:$A$505,A40)&gt;1),1,0),0)</f>
        <v/>
      </c>
      <c r="AQ40" s="15">
        <f>IFERROR(IF(AND(N40="Canceled",O40&gt;E40),1,0),0)</f>
        <v/>
      </c>
    </row>
    <row r="41">
      <c r="A41" s="13" t="n"/>
      <c r="B41" s="13" t="n"/>
      <c r="C41" s="13" t="n"/>
      <c r="D41" s="39" t="n"/>
      <c r="E41" s="39" t="n"/>
      <c r="F41" s="39" t="n"/>
      <c r="G41" s="15">
        <f>IFERROR(IF(OR(E41="",F41=""),"",F41-E41),"")</f>
        <v/>
      </c>
      <c r="H41" s="13" t="n"/>
      <c r="I41" s="15">
        <f>IFERROR(IF(N41="Canceled",G41*H41,0),"")</f>
        <v/>
      </c>
      <c r="J41" s="13" t="n"/>
      <c r="K41" s="13" t="n"/>
      <c r="L41" s="13" t="n"/>
      <c r="M41" s="13" t="n"/>
      <c r="N41" s="13" t="n"/>
      <c r="O41" s="39" t="n"/>
      <c r="P41" s="15">
        <f>IFERROR(IF(OR(N41&lt;&gt;"Canceled",O41=""),"",E41-O41),"")</f>
        <v/>
      </c>
      <c r="Q41" s="15">
        <f>IFERROR(IF(N41&lt;&gt;"Canceled","",IF(O41="","Review",IF(P41&lt;=Dashboard!$B$5,"Late","Within Standard Window"))),"")</f>
        <v/>
      </c>
      <c r="R41" s="13" t="n"/>
      <c r="S41" s="13" t="n"/>
      <c r="T41" s="13" t="n"/>
      <c r="U41" s="13" t="n"/>
      <c r="V41" s="40" t="n"/>
      <c r="W41" s="41">
        <f>IFERROR(G41*H41*V41,"")</f>
        <v/>
      </c>
      <c r="X41" s="42" t="n"/>
      <c r="Y41" s="41">
        <f>IFERROR(W41*X41,"")</f>
        <v/>
      </c>
      <c r="Z41" s="42" t="n"/>
      <c r="AA41" s="41">
        <f>IFERROR(W41*Z41,"")</f>
        <v/>
      </c>
      <c r="AB41" s="41">
        <f>IFERROR(W41+Y41+AA41,"")</f>
        <v/>
      </c>
      <c r="AC41" s="40" t="n"/>
      <c r="AD41" s="40" t="n"/>
      <c r="AE41" s="40" t="n"/>
      <c r="AF41" s="13" t="n"/>
      <c r="AG41" s="40" t="n"/>
      <c r="AH41" s="41">
        <f>IFERROR(IF(N41="Canceled",MAX(0,AB41-AD41-AG41),0),"")</f>
        <v/>
      </c>
      <c r="AI41" s="43">
        <f>IFERROR(AD41/AC41,"")</f>
        <v/>
      </c>
      <c r="AJ41" s="15">
        <f>IFERROR(E41-D41,"")</f>
        <v/>
      </c>
      <c r="AK41" s="15">
        <f>IF(A41="","",IF(COUNTIF($A$6:$A$505,A41)&gt;1,"Duplicate Reservation ID",IF(F41&lt;=E41,"Review stay dates",IF(AND(N41="Canceled",O41=""),"Enter cancellation date",IF(AND(N41="Canceled",R41=""),"Enter cancellation reason","OK")))))</f>
        <v/>
      </c>
      <c r="AL41" s="13" t="n"/>
      <c r="AM41" s="15">
        <f>IFERROR(IF(AD41&gt;AC41,1,0),0)</f>
        <v/>
      </c>
      <c r="AN41" s="15">
        <f>IFERROR(IF(AF41&gt;I41,1,0),0)</f>
        <v/>
      </c>
      <c r="AO41" s="15">
        <f>IFERROR(IF(OR(V41&lt;0,AC41&lt;0,AD41&lt;0,AE41&lt;0,AG41&lt;0),1,0),0)</f>
        <v/>
      </c>
      <c r="AP41" s="15">
        <f>IFERROR(IF(AND(A41&lt;&gt;"",COUNTIF($A$6:$A$505,A41)&gt;1),1,0),0)</f>
        <v/>
      </c>
      <c r="AQ41" s="15">
        <f>IFERROR(IF(AND(N41="Canceled",O41&gt;E41),1,0),0)</f>
        <v/>
      </c>
    </row>
    <row r="42">
      <c r="A42" s="13" t="n"/>
      <c r="B42" s="13" t="n"/>
      <c r="C42" s="13" t="n"/>
      <c r="D42" s="39" t="n"/>
      <c r="E42" s="39" t="n"/>
      <c r="F42" s="39" t="n"/>
      <c r="G42" s="15">
        <f>IFERROR(IF(OR(E42="",F42=""),"",F42-E42),"")</f>
        <v/>
      </c>
      <c r="H42" s="13" t="n"/>
      <c r="I42" s="15">
        <f>IFERROR(IF(N42="Canceled",G42*H42,0),"")</f>
        <v/>
      </c>
      <c r="J42" s="13" t="n"/>
      <c r="K42" s="13" t="n"/>
      <c r="L42" s="13" t="n"/>
      <c r="M42" s="13" t="n"/>
      <c r="N42" s="13" t="n"/>
      <c r="O42" s="39" t="n"/>
      <c r="P42" s="15">
        <f>IFERROR(IF(OR(N42&lt;&gt;"Canceled",O42=""),"",E42-O42),"")</f>
        <v/>
      </c>
      <c r="Q42" s="15">
        <f>IFERROR(IF(N42&lt;&gt;"Canceled","",IF(O42="","Review",IF(P42&lt;=Dashboard!$B$5,"Late","Within Standard Window"))),"")</f>
        <v/>
      </c>
      <c r="R42" s="13" t="n"/>
      <c r="S42" s="13" t="n"/>
      <c r="T42" s="13" t="n"/>
      <c r="U42" s="13" t="n"/>
      <c r="V42" s="40" t="n"/>
      <c r="W42" s="41">
        <f>IFERROR(G42*H42*V42,"")</f>
        <v/>
      </c>
      <c r="X42" s="42" t="n"/>
      <c r="Y42" s="41">
        <f>IFERROR(W42*X42,"")</f>
        <v/>
      </c>
      <c r="Z42" s="42" t="n"/>
      <c r="AA42" s="41">
        <f>IFERROR(W42*Z42,"")</f>
        <v/>
      </c>
      <c r="AB42" s="41">
        <f>IFERROR(W42+Y42+AA42,"")</f>
        <v/>
      </c>
      <c r="AC42" s="40" t="n"/>
      <c r="AD42" s="40" t="n"/>
      <c r="AE42" s="40" t="n"/>
      <c r="AF42" s="13" t="n"/>
      <c r="AG42" s="40" t="n"/>
      <c r="AH42" s="41">
        <f>IFERROR(IF(N42="Canceled",MAX(0,AB42-AD42-AG42),0),"")</f>
        <v/>
      </c>
      <c r="AI42" s="43">
        <f>IFERROR(AD42/AC42,"")</f>
        <v/>
      </c>
      <c r="AJ42" s="15">
        <f>IFERROR(E42-D42,"")</f>
        <v/>
      </c>
      <c r="AK42" s="15">
        <f>IF(A42="","",IF(COUNTIF($A$6:$A$505,A42)&gt;1,"Duplicate Reservation ID",IF(F42&lt;=E42,"Review stay dates",IF(AND(N42="Canceled",O42=""),"Enter cancellation date",IF(AND(N42="Canceled",R42=""),"Enter cancellation reason","OK")))))</f>
        <v/>
      </c>
      <c r="AL42" s="13" t="n"/>
      <c r="AM42" s="15">
        <f>IFERROR(IF(AD42&gt;AC42,1,0),0)</f>
        <v/>
      </c>
      <c r="AN42" s="15">
        <f>IFERROR(IF(AF42&gt;I42,1,0),0)</f>
        <v/>
      </c>
      <c r="AO42" s="15">
        <f>IFERROR(IF(OR(V42&lt;0,AC42&lt;0,AD42&lt;0,AE42&lt;0,AG42&lt;0),1,0),0)</f>
        <v/>
      </c>
      <c r="AP42" s="15">
        <f>IFERROR(IF(AND(A42&lt;&gt;"",COUNTIF($A$6:$A$505,A42)&gt;1),1,0),0)</f>
        <v/>
      </c>
      <c r="AQ42" s="15">
        <f>IFERROR(IF(AND(N42="Canceled",O42&gt;E42),1,0),0)</f>
        <v/>
      </c>
    </row>
    <row r="43">
      <c r="A43" s="13" t="n"/>
      <c r="B43" s="13" t="n"/>
      <c r="C43" s="13" t="n"/>
      <c r="D43" s="39" t="n"/>
      <c r="E43" s="39" t="n"/>
      <c r="F43" s="39" t="n"/>
      <c r="G43" s="15">
        <f>IFERROR(IF(OR(E43="",F43=""),"",F43-E43),"")</f>
        <v/>
      </c>
      <c r="H43" s="13" t="n"/>
      <c r="I43" s="15">
        <f>IFERROR(IF(N43="Canceled",G43*H43,0),"")</f>
        <v/>
      </c>
      <c r="J43" s="13" t="n"/>
      <c r="K43" s="13" t="n"/>
      <c r="L43" s="13" t="n"/>
      <c r="M43" s="13" t="n"/>
      <c r="N43" s="13" t="n"/>
      <c r="O43" s="39" t="n"/>
      <c r="P43" s="15">
        <f>IFERROR(IF(OR(N43&lt;&gt;"Canceled",O43=""),"",E43-O43),"")</f>
        <v/>
      </c>
      <c r="Q43" s="15">
        <f>IFERROR(IF(N43&lt;&gt;"Canceled","",IF(O43="","Review",IF(P43&lt;=Dashboard!$B$5,"Late","Within Standard Window"))),"")</f>
        <v/>
      </c>
      <c r="R43" s="13" t="n"/>
      <c r="S43" s="13" t="n"/>
      <c r="T43" s="13" t="n"/>
      <c r="U43" s="13" t="n"/>
      <c r="V43" s="40" t="n"/>
      <c r="W43" s="41">
        <f>IFERROR(G43*H43*V43,"")</f>
        <v/>
      </c>
      <c r="X43" s="42" t="n"/>
      <c r="Y43" s="41">
        <f>IFERROR(W43*X43,"")</f>
        <v/>
      </c>
      <c r="Z43" s="42" t="n"/>
      <c r="AA43" s="41">
        <f>IFERROR(W43*Z43,"")</f>
        <v/>
      </c>
      <c r="AB43" s="41">
        <f>IFERROR(W43+Y43+AA43,"")</f>
        <v/>
      </c>
      <c r="AC43" s="40" t="n"/>
      <c r="AD43" s="40" t="n"/>
      <c r="AE43" s="40" t="n"/>
      <c r="AF43" s="13" t="n"/>
      <c r="AG43" s="40" t="n"/>
      <c r="AH43" s="41">
        <f>IFERROR(IF(N43="Canceled",MAX(0,AB43-AD43-AG43),0),"")</f>
        <v/>
      </c>
      <c r="AI43" s="43">
        <f>IFERROR(AD43/AC43,"")</f>
        <v/>
      </c>
      <c r="AJ43" s="15">
        <f>IFERROR(E43-D43,"")</f>
        <v/>
      </c>
      <c r="AK43" s="15">
        <f>IF(A43="","",IF(COUNTIF($A$6:$A$505,A43)&gt;1,"Duplicate Reservation ID",IF(F43&lt;=E43,"Review stay dates",IF(AND(N43="Canceled",O43=""),"Enter cancellation date",IF(AND(N43="Canceled",R43=""),"Enter cancellation reason","OK")))))</f>
        <v/>
      </c>
      <c r="AL43" s="13" t="n"/>
      <c r="AM43" s="15">
        <f>IFERROR(IF(AD43&gt;AC43,1,0),0)</f>
        <v/>
      </c>
      <c r="AN43" s="15">
        <f>IFERROR(IF(AF43&gt;I43,1,0),0)</f>
        <v/>
      </c>
      <c r="AO43" s="15">
        <f>IFERROR(IF(OR(V43&lt;0,AC43&lt;0,AD43&lt;0,AE43&lt;0,AG43&lt;0),1,0),0)</f>
        <v/>
      </c>
      <c r="AP43" s="15">
        <f>IFERROR(IF(AND(A43&lt;&gt;"",COUNTIF($A$6:$A$505,A43)&gt;1),1,0),0)</f>
        <v/>
      </c>
      <c r="AQ43" s="15">
        <f>IFERROR(IF(AND(N43="Canceled",O43&gt;E43),1,0),0)</f>
        <v/>
      </c>
    </row>
    <row r="44">
      <c r="A44" s="13" t="n"/>
      <c r="B44" s="13" t="n"/>
      <c r="C44" s="13" t="n"/>
      <c r="D44" s="39" t="n"/>
      <c r="E44" s="39" t="n"/>
      <c r="F44" s="39" t="n"/>
      <c r="G44" s="15">
        <f>IFERROR(IF(OR(E44="",F44=""),"",F44-E44),"")</f>
        <v/>
      </c>
      <c r="H44" s="13" t="n"/>
      <c r="I44" s="15">
        <f>IFERROR(IF(N44="Canceled",G44*H44,0),"")</f>
        <v/>
      </c>
      <c r="J44" s="13" t="n"/>
      <c r="K44" s="13" t="n"/>
      <c r="L44" s="13" t="n"/>
      <c r="M44" s="13" t="n"/>
      <c r="N44" s="13" t="n"/>
      <c r="O44" s="39" t="n"/>
      <c r="P44" s="15">
        <f>IFERROR(IF(OR(N44&lt;&gt;"Canceled",O44=""),"",E44-O44),"")</f>
        <v/>
      </c>
      <c r="Q44" s="15">
        <f>IFERROR(IF(N44&lt;&gt;"Canceled","",IF(O44="","Review",IF(P44&lt;=Dashboard!$B$5,"Late","Within Standard Window"))),"")</f>
        <v/>
      </c>
      <c r="R44" s="13" t="n"/>
      <c r="S44" s="13" t="n"/>
      <c r="T44" s="13" t="n"/>
      <c r="U44" s="13" t="n"/>
      <c r="V44" s="40" t="n"/>
      <c r="W44" s="41">
        <f>IFERROR(G44*H44*V44,"")</f>
        <v/>
      </c>
      <c r="X44" s="42" t="n"/>
      <c r="Y44" s="41">
        <f>IFERROR(W44*X44,"")</f>
        <v/>
      </c>
      <c r="Z44" s="42" t="n"/>
      <c r="AA44" s="41">
        <f>IFERROR(W44*Z44,"")</f>
        <v/>
      </c>
      <c r="AB44" s="41">
        <f>IFERROR(W44+Y44+AA44,"")</f>
        <v/>
      </c>
      <c r="AC44" s="40" t="n"/>
      <c r="AD44" s="40" t="n"/>
      <c r="AE44" s="40" t="n"/>
      <c r="AF44" s="13" t="n"/>
      <c r="AG44" s="40" t="n"/>
      <c r="AH44" s="41">
        <f>IFERROR(IF(N44="Canceled",MAX(0,AB44-AD44-AG44),0),"")</f>
        <v/>
      </c>
      <c r="AI44" s="43">
        <f>IFERROR(AD44/AC44,"")</f>
        <v/>
      </c>
      <c r="AJ44" s="15">
        <f>IFERROR(E44-D44,"")</f>
        <v/>
      </c>
      <c r="AK44" s="15">
        <f>IF(A44="","",IF(COUNTIF($A$6:$A$505,A44)&gt;1,"Duplicate Reservation ID",IF(F44&lt;=E44,"Review stay dates",IF(AND(N44="Canceled",O44=""),"Enter cancellation date",IF(AND(N44="Canceled",R44=""),"Enter cancellation reason","OK")))))</f>
        <v/>
      </c>
      <c r="AL44" s="13" t="n"/>
      <c r="AM44" s="15">
        <f>IFERROR(IF(AD44&gt;AC44,1,0),0)</f>
        <v/>
      </c>
      <c r="AN44" s="15">
        <f>IFERROR(IF(AF44&gt;I44,1,0),0)</f>
        <v/>
      </c>
      <c r="AO44" s="15">
        <f>IFERROR(IF(OR(V44&lt;0,AC44&lt;0,AD44&lt;0,AE44&lt;0,AG44&lt;0),1,0),0)</f>
        <v/>
      </c>
      <c r="AP44" s="15">
        <f>IFERROR(IF(AND(A44&lt;&gt;"",COUNTIF($A$6:$A$505,A44)&gt;1),1,0),0)</f>
        <v/>
      </c>
      <c r="AQ44" s="15">
        <f>IFERROR(IF(AND(N44="Canceled",O44&gt;E44),1,0),0)</f>
        <v/>
      </c>
    </row>
    <row r="45">
      <c r="A45" s="13" t="n"/>
      <c r="B45" s="13" t="n"/>
      <c r="C45" s="13" t="n"/>
      <c r="D45" s="39" t="n"/>
      <c r="E45" s="39" t="n"/>
      <c r="F45" s="39" t="n"/>
      <c r="G45" s="15">
        <f>IFERROR(IF(OR(E45="",F45=""),"",F45-E45),"")</f>
        <v/>
      </c>
      <c r="H45" s="13" t="n"/>
      <c r="I45" s="15">
        <f>IFERROR(IF(N45="Canceled",G45*H45,0),"")</f>
        <v/>
      </c>
      <c r="J45" s="13" t="n"/>
      <c r="K45" s="13" t="n"/>
      <c r="L45" s="13" t="n"/>
      <c r="M45" s="13" t="n"/>
      <c r="N45" s="13" t="n"/>
      <c r="O45" s="39" t="n"/>
      <c r="P45" s="15">
        <f>IFERROR(IF(OR(N45&lt;&gt;"Canceled",O45=""),"",E45-O45),"")</f>
        <v/>
      </c>
      <c r="Q45" s="15">
        <f>IFERROR(IF(N45&lt;&gt;"Canceled","",IF(O45="","Review",IF(P45&lt;=Dashboard!$B$5,"Late","Within Standard Window"))),"")</f>
        <v/>
      </c>
      <c r="R45" s="13" t="n"/>
      <c r="S45" s="13" t="n"/>
      <c r="T45" s="13" t="n"/>
      <c r="U45" s="13" t="n"/>
      <c r="V45" s="40" t="n"/>
      <c r="W45" s="41">
        <f>IFERROR(G45*H45*V45,"")</f>
        <v/>
      </c>
      <c r="X45" s="42" t="n"/>
      <c r="Y45" s="41">
        <f>IFERROR(W45*X45,"")</f>
        <v/>
      </c>
      <c r="Z45" s="42" t="n"/>
      <c r="AA45" s="41">
        <f>IFERROR(W45*Z45,"")</f>
        <v/>
      </c>
      <c r="AB45" s="41">
        <f>IFERROR(W45+Y45+AA45,"")</f>
        <v/>
      </c>
      <c r="AC45" s="40" t="n"/>
      <c r="AD45" s="40" t="n"/>
      <c r="AE45" s="40" t="n"/>
      <c r="AF45" s="13" t="n"/>
      <c r="AG45" s="40" t="n"/>
      <c r="AH45" s="41">
        <f>IFERROR(IF(N45="Canceled",MAX(0,AB45-AD45-AG45),0),"")</f>
        <v/>
      </c>
      <c r="AI45" s="43">
        <f>IFERROR(AD45/AC45,"")</f>
        <v/>
      </c>
      <c r="AJ45" s="15">
        <f>IFERROR(E45-D45,"")</f>
        <v/>
      </c>
      <c r="AK45" s="15">
        <f>IF(A45="","",IF(COUNTIF($A$6:$A$505,A45)&gt;1,"Duplicate Reservation ID",IF(F45&lt;=E45,"Review stay dates",IF(AND(N45="Canceled",O45=""),"Enter cancellation date",IF(AND(N45="Canceled",R45=""),"Enter cancellation reason","OK")))))</f>
        <v/>
      </c>
      <c r="AL45" s="13" t="n"/>
      <c r="AM45" s="15">
        <f>IFERROR(IF(AD45&gt;AC45,1,0),0)</f>
        <v/>
      </c>
      <c r="AN45" s="15">
        <f>IFERROR(IF(AF45&gt;I45,1,0),0)</f>
        <v/>
      </c>
      <c r="AO45" s="15">
        <f>IFERROR(IF(OR(V45&lt;0,AC45&lt;0,AD45&lt;0,AE45&lt;0,AG45&lt;0),1,0),0)</f>
        <v/>
      </c>
      <c r="AP45" s="15">
        <f>IFERROR(IF(AND(A45&lt;&gt;"",COUNTIF($A$6:$A$505,A45)&gt;1),1,0),0)</f>
        <v/>
      </c>
      <c r="AQ45" s="15">
        <f>IFERROR(IF(AND(N45="Canceled",O45&gt;E45),1,0),0)</f>
        <v/>
      </c>
    </row>
    <row r="46">
      <c r="A46" s="13" t="n"/>
      <c r="B46" s="13" t="n"/>
      <c r="C46" s="13" t="n"/>
      <c r="D46" s="39" t="n"/>
      <c r="E46" s="39" t="n"/>
      <c r="F46" s="39" t="n"/>
      <c r="G46" s="15">
        <f>IFERROR(IF(OR(E46="",F46=""),"",F46-E46),"")</f>
        <v/>
      </c>
      <c r="H46" s="13" t="n"/>
      <c r="I46" s="15">
        <f>IFERROR(IF(N46="Canceled",G46*H46,0),"")</f>
        <v/>
      </c>
      <c r="J46" s="13" t="n"/>
      <c r="K46" s="13" t="n"/>
      <c r="L46" s="13" t="n"/>
      <c r="M46" s="13" t="n"/>
      <c r="N46" s="13" t="n"/>
      <c r="O46" s="39" t="n"/>
      <c r="P46" s="15">
        <f>IFERROR(IF(OR(N46&lt;&gt;"Canceled",O46=""),"",E46-O46),"")</f>
        <v/>
      </c>
      <c r="Q46" s="15">
        <f>IFERROR(IF(N46&lt;&gt;"Canceled","",IF(O46="","Review",IF(P46&lt;=Dashboard!$B$5,"Late","Within Standard Window"))),"")</f>
        <v/>
      </c>
      <c r="R46" s="13" t="n"/>
      <c r="S46" s="13" t="n"/>
      <c r="T46" s="13" t="n"/>
      <c r="U46" s="13" t="n"/>
      <c r="V46" s="40" t="n"/>
      <c r="W46" s="41">
        <f>IFERROR(G46*H46*V46,"")</f>
        <v/>
      </c>
      <c r="X46" s="42" t="n"/>
      <c r="Y46" s="41">
        <f>IFERROR(W46*X46,"")</f>
        <v/>
      </c>
      <c r="Z46" s="42" t="n"/>
      <c r="AA46" s="41">
        <f>IFERROR(W46*Z46,"")</f>
        <v/>
      </c>
      <c r="AB46" s="41">
        <f>IFERROR(W46+Y46+AA46,"")</f>
        <v/>
      </c>
      <c r="AC46" s="40" t="n"/>
      <c r="AD46" s="40" t="n"/>
      <c r="AE46" s="40" t="n"/>
      <c r="AF46" s="13" t="n"/>
      <c r="AG46" s="40" t="n"/>
      <c r="AH46" s="41">
        <f>IFERROR(IF(N46="Canceled",MAX(0,AB46-AD46-AG46),0),"")</f>
        <v/>
      </c>
      <c r="AI46" s="43">
        <f>IFERROR(AD46/AC46,"")</f>
        <v/>
      </c>
      <c r="AJ46" s="15">
        <f>IFERROR(E46-D46,"")</f>
        <v/>
      </c>
      <c r="AK46" s="15">
        <f>IF(A46="","",IF(COUNTIF($A$6:$A$505,A46)&gt;1,"Duplicate Reservation ID",IF(F46&lt;=E46,"Review stay dates",IF(AND(N46="Canceled",O46=""),"Enter cancellation date",IF(AND(N46="Canceled",R46=""),"Enter cancellation reason","OK")))))</f>
        <v/>
      </c>
      <c r="AL46" s="13" t="n"/>
      <c r="AM46" s="15">
        <f>IFERROR(IF(AD46&gt;AC46,1,0),0)</f>
        <v/>
      </c>
      <c r="AN46" s="15">
        <f>IFERROR(IF(AF46&gt;I46,1,0),0)</f>
        <v/>
      </c>
      <c r="AO46" s="15">
        <f>IFERROR(IF(OR(V46&lt;0,AC46&lt;0,AD46&lt;0,AE46&lt;0,AG46&lt;0),1,0),0)</f>
        <v/>
      </c>
      <c r="AP46" s="15">
        <f>IFERROR(IF(AND(A46&lt;&gt;"",COUNTIF($A$6:$A$505,A46)&gt;1),1,0),0)</f>
        <v/>
      </c>
      <c r="AQ46" s="15">
        <f>IFERROR(IF(AND(N46="Canceled",O46&gt;E46),1,0),0)</f>
        <v/>
      </c>
    </row>
    <row r="47">
      <c r="A47" s="13" t="n"/>
      <c r="B47" s="13" t="n"/>
      <c r="C47" s="13" t="n"/>
      <c r="D47" s="39" t="n"/>
      <c r="E47" s="39" t="n"/>
      <c r="F47" s="39" t="n"/>
      <c r="G47" s="15">
        <f>IFERROR(IF(OR(E47="",F47=""),"",F47-E47),"")</f>
        <v/>
      </c>
      <c r="H47" s="13" t="n"/>
      <c r="I47" s="15">
        <f>IFERROR(IF(N47="Canceled",G47*H47,0),"")</f>
        <v/>
      </c>
      <c r="J47" s="13" t="n"/>
      <c r="K47" s="13" t="n"/>
      <c r="L47" s="13" t="n"/>
      <c r="M47" s="13" t="n"/>
      <c r="N47" s="13" t="n"/>
      <c r="O47" s="39" t="n"/>
      <c r="P47" s="15">
        <f>IFERROR(IF(OR(N47&lt;&gt;"Canceled",O47=""),"",E47-O47),"")</f>
        <v/>
      </c>
      <c r="Q47" s="15">
        <f>IFERROR(IF(N47&lt;&gt;"Canceled","",IF(O47="","Review",IF(P47&lt;=Dashboard!$B$5,"Late","Within Standard Window"))),"")</f>
        <v/>
      </c>
      <c r="R47" s="13" t="n"/>
      <c r="S47" s="13" t="n"/>
      <c r="T47" s="13" t="n"/>
      <c r="U47" s="13" t="n"/>
      <c r="V47" s="40" t="n"/>
      <c r="W47" s="41">
        <f>IFERROR(G47*H47*V47,"")</f>
        <v/>
      </c>
      <c r="X47" s="42" t="n"/>
      <c r="Y47" s="41">
        <f>IFERROR(W47*X47,"")</f>
        <v/>
      </c>
      <c r="Z47" s="42" t="n"/>
      <c r="AA47" s="41">
        <f>IFERROR(W47*Z47,"")</f>
        <v/>
      </c>
      <c r="AB47" s="41">
        <f>IFERROR(W47+Y47+AA47,"")</f>
        <v/>
      </c>
      <c r="AC47" s="40" t="n"/>
      <c r="AD47" s="40" t="n"/>
      <c r="AE47" s="40" t="n"/>
      <c r="AF47" s="13" t="n"/>
      <c r="AG47" s="40" t="n"/>
      <c r="AH47" s="41">
        <f>IFERROR(IF(N47="Canceled",MAX(0,AB47-AD47-AG47),0),"")</f>
        <v/>
      </c>
      <c r="AI47" s="43">
        <f>IFERROR(AD47/AC47,"")</f>
        <v/>
      </c>
      <c r="AJ47" s="15">
        <f>IFERROR(E47-D47,"")</f>
        <v/>
      </c>
      <c r="AK47" s="15">
        <f>IF(A47="","",IF(COUNTIF($A$6:$A$505,A47)&gt;1,"Duplicate Reservation ID",IF(F47&lt;=E47,"Review stay dates",IF(AND(N47="Canceled",O47=""),"Enter cancellation date",IF(AND(N47="Canceled",R47=""),"Enter cancellation reason","OK")))))</f>
        <v/>
      </c>
      <c r="AL47" s="13" t="n"/>
      <c r="AM47" s="15">
        <f>IFERROR(IF(AD47&gt;AC47,1,0),0)</f>
        <v/>
      </c>
      <c r="AN47" s="15">
        <f>IFERROR(IF(AF47&gt;I47,1,0),0)</f>
        <v/>
      </c>
      <c r="AO47" s="15">
        <f>IFERROR(IF(OR(V47&lt;0,AC47&lt;0,AD47&lt;0,AE47&lt;0,AG47&lt;0),1,0),0)</f>
        <v/>
      </c>
      <c r="AP47" s="15">
        <f>IFERROR(IF(AND(A47&lt;&gt;"",COUNTIF($A$6:$A$505,A47)&gt;1),1,0),0)</f>
        <v/>
      </c>
      <c r="AQ47" s="15">
        <f>IFERROR(IF(AND(N47="Canceled",O47&gt;E47),1,0),0)</f>
        <v/>
      </c>
    </row>
    <row r="48">
      <c r="A48" s="13" t="n"/>
      <c r="B48" s="13" t="n"/>
      <c r="C48" s="13" t="n"/>
      <c r="D48" s="39" t="n"/>
      <c r="E48" s="39" t="n"/>
      <c r="F48" s="39" t="n"/>
      <c r="G48" s="15">
        <f>IFERROR(IF(OR(E48="",F48=""),"",F48-E48),"")</f>
        <v/>
      </c>
      <c r="H48" s="13" t="n"/>
      <c r="I48" s="15">
        <f>IFERROR(IF(N48="Canceled",G48*H48,0),"")</f>
        <v/>
      </c>
      <c r="J48" s="13" t="n"/>
      <c r="K48" s="13" t="n"/>
      <c r="L48" s="13" t="n"/>
      <c r="M48" s="13" t="n"/>
      <c r="N48" s="13" t="n"/>
      <c r="O48" s="39" t="n"/>
      <c r="P48" s="15">
        <f>IFERROR(IF(OR(N48&lt;&gt;"Canceled",O48=""),"",E48-O48),"")</f>
        <v/>
      </c>
      <c r="Q48" s="15">
        <f>IFERROR(IF(N48&lt;&gt;"Canceled","",IF(O48="","Review",IF(P48&lt;=Dashboard!$B$5,"Late","Within Standard Window"))),"")</f>
        <v/>
      </c>
      <c r="R48" s="13" t="n"/>
      <c r="S48" s="13" t="n"/>
      <c r="T48" s="13" t="n"/>
      <c r="U48" s="13" t="n"/>
      <c r="V48" s="40" t="n"/>
      <c r="W48" s="41">
        <f>IFERROR(G48*H48*V48,"")</f>
        <v/>
      </c>
      <c r="X48" s="42" t="n"/>
      <c r="Y48" s="41">
        <f>IFERROR(W48*X48,"")</f>
        <v/>
      </c>
      <c r="Z48" s="42" t="n"/>
      <c r="AA48" s="41">
        <f>IFERROR(W48*Z48,"")</f>
        <v/>
      </c>
      <c r="AB48" s="41">
        <f>IFERROR(W48+Y48+AA48,"")</f>
        <v/>
      </c>
      <c r="AC48" s="40" t="n"/>
      <c r="AD48" s="40" t="n"/>
      <c r="AE48" s="40" t="n"/>
      <c r="AF48" s="13" t="n"/>
      <c r="AG48" s="40" t="n"/>
      <c r="AH48" s="41">
        <f>IFERROR(IF(N48="Canceled",MAX(0,AB48-AD48-AG48),0),"")</f>
        <v/>
      </c>
      <c r="AI48" s="43">
        <f>IFERROR(AD48/AC48,"")</f>
        <v/>
      </c>
      <c r="AJ48" s="15">
        <f>IFERROR(E48-D48,"")</f>
        <v/>
      </c>
      <c r="AK48" s="15">
        <f>IF(A48="","",IF(COUNTIF($A$6:$A$505,A48)&gt;1,"Duplicate Reservation ID",IF(F48&lt;=E48,"Review stay dates",IF(AND(N48="Canceled",O48=""),"Enter cancellation date",IF(AND(N48="Canceled",R48=""),"Enter cancellation reason","OK")))))</f>
        <v/>
      </c>
      <c r="AL48" s="13" t="n"/>
      <c r="AM48" s="15">
        <f>IFERROR(IF(AD48&gt;AC48,1,0),0)</f>
        <v/>
      </c>
      <c r="AN48" s="15">
        <f>IFERROR(IF(AF48&gt;I48,1,0),0)</f>
        <v/>
      </c>
      <c r="AO48" s="15">
        <f>IFERROR(IF(OR(V48&lt;0,AC48&lt;0,AD48&lt;0,AE48&lt;0,AG48&lt;0),1,0),0)</f>
        <v/>
      </c>
      <c r="AP48" s="15">
        <f>IFERROR(IF(AND(A48&lt;&gt;"",COUNTIF($A$6:$A$505,A48)&gt;1),1,0),0)</f>
        <v/>
      </c>
      <c r="AQ48" s="15">
        <f>IFERROR(IF(AND(N48="Canceled",O48&gt;E48),1,0),0)</f>
        <v/>
      </c>
    </row>
    <row r="49">
      <c r="A49" s="13" t="n"/>
      <c r="B49" s="13" t="n"/>
      <c r="C49" s="13" t="n"/>
      <c r="D49" s="39" t="n"/>
      <c r="E49" s="39" t="n"/>
      <c r="F49" s="39" t="n"/>
      <c r="G49" s="15">
        <f>IFERROR(IF(OR(E49="",F49=""),"",F49-E49),"")</f>
        <v/>
      </c>
      <c r="H49" s="13" t="n"/>
      <c r="I49" s="15">
        <f>IFERROR(IF(N49="Canceled",G49*H49,0),"")</f>
        <v/>
      </c>
      <c r="J49" s="13" t="n"/>
      <c r="K49" s="13" t="n"/>
      <c r="L49" s="13" t="n"/>
      <c r="M49" s="13" t="n"/>
      <c r="N49" s="13" t="n"/>
      <c r="O49" s="39" t="n"/>
      <c r="P49" s="15">
        <f>IFERROR(IF(OR(N49&lt;&gt;"Canceled",O49=""),"",E49-O49),"")</f>
        <v/>
      </c>
      <c r="Q49" s="15">
        <f>IFERROR(IF(N49&lt;&gt;"Canceled","",IF(O49="","Review",IF(P49&lt;=Dashboard!$B$5,"Late","Within Standard Window"))),"")</f>
        <v/>
      </c>
      <c r="R49" s="13" t="n"/>
      <c r="S49" s="13" t="n"/>
      <c r="T49" s="13" t="n"/>
      <c r="U49" s="13" t="n"/>
      <c r="V49" s="40" t="n"/>
      <c r="W49" s="41">
        <f>IFERROR(G49*H49*V49,"")</f>
        <v/>
      </c>
      <c r="X49" s="42" t="n"/>
      <c r="Y49" s="41">
        <f>IFERROR(W49*X49,"")</f>
        <v/>
      </c>
      <c r="Z49" s="42" t="n"/>
      <c r="AA49" s="41">
        <f>IFERROR(W49*Z49,"")</f>
        <v/>
      </c>
      <c r="AB49" s="41">
        <f>IFERROR(W49+Y49+AA49,"")</f>
        <v/>
      </c>
      <c r="AC49" s="40" t="n"/>
      <c r="AD49" s="40" t="n"/>
      <c r="AE49" s="40" t="n"/>
      <c r="AF49" s="13" t="n"/>
      <c r="AG49" s="40" t="n"/>
      <c r="AH49" s="41">
        <f>IFERROR(IF(N49="Canceled",MAX(0,AB49-AD49-AG49),0),"")</f>
        <v/>
      </c>
      <c r="AI49" s="43">
        <f>IFERROR(AD49/AC49,"")</f>
        <v/>
      </c>
      <c r="AJ49" s="15">
        <f>IFERROR(E49-D49,"")</f>
        <v/>
      </c>
      <c r="AK49" s="15">
        <f>IF(A49="","",IF(COUNTIF($A$6:$A$505,A49)&gt;1,"Duplicate Reservation ID",IF(F49&lt;=E49,"Review stay dates",IF(AND(N49="Canceled",O49=""),"Enter cancellation date",IF(AND(N49="Canceled",R49=""),"Enter cancellation reason","OK")))))</f>
        <v/>
      </c>
      <c r="AL49" s="13" t="n"/>
      <c r="AM49" s="15">
        <f>IFERROR(IF(AD49&gt;AC49,1,0),0)</f>
        <v/>
      </c>
      <c r="AN49" s="15">
        <f>IFERROR(IF(AF49&gt;I49,1,0),0)</f>
        <v/>
      </c>
      <c r="AO49" s="15">
        <f>IFERROR(IF(OR(V49&lt;0,AC49&lt;0,AD49&lt;0,AE49&lt;0,AG49&lt;0),1,0),0)</f>
        <v/>
      </c>
      <c r="AP49" s="15">
        <f>IFERROR(IF(AND(A49&lt;&gt;"",COUNTIF($A$6:$A$505,A49)&gt;1),1,0),0)</f>
        <v/>
      </c>
      <c r="AQ49" s="15">
        <f>IFERROR(IF(AND(N49="Canceled",O49&gt;E49),1,0),0)</f>
        <v/>
      </c>
    </row>
    <row r="50">
      <c r="A50" s="13" t="n"/>
      <c r="B50" s="13" t="n"/>
      <c r="C50" s="13" t="n"/>
      <c r="D50" s="39" t="n"/>
      <c r="E50" s="39" t="n"/>
      <c r="F50" s="39" t="n"/>
      <c r="G50" s="15">
        <f>IFERROR(IF(OR(E50="",F50=""),"",F50-E50),"")</f>
        <v/>
      </c>
      <c r="H50" s="13" t="n"/>
      <c r="I50" s="15">
        <f>IFERROR(IF(N50="Canceled",G50*H50,0),"")</f>
        <v/>
      </c>
      <c r="J50" s="13" t="n"/>
      <c r="K50" s="13" t="n"/>
      <c r="L50" s="13" t="n"/>
      <c r="M50" s="13" t="n"/>
      <c r="N50" s="13" t="n"/>
      <c r="O50" s="39" t="n"/>
      <c r="P50" s="15">
        <f>IFERROR(IF(OR(N50&lt;&gt;"Canceled",O50=""),"",E50-O50),"")</f>
        <v/>
      </c>
      <c r="Q50" s="15">
        <f>IFERROR(IF(N50&lt;&gt;"Canceled","",IF(O50="","Review",IF(P50&lt;=Dashboard!$B$5,"Late","Within Standard Window"))),"")</f>
        <v/>
      </c>
      <c r="R50" s="13" t="n"/>
      <c r="S50" s="13" t="n"/>
      <c r="T50" s="13" t="n"/>
      <c r="U50" s="13" t="n"/>
      <c r="V50" s="40" t="n"/>
      <c r="W50" s="41">
        <f>IFERROR(G50*H50*V50,"")</f>
        <v/>
      </c>
      <c r="X50" s="42" t="n"/>
      <c r="Y50" s="41">
        <f>IFERROR(W50*X50,"")</f>
        <v/>
      </c>
      <c r="Z50" s="42" t="n"/>
      <c r="AA50" s="41">
        <f>IFERROR(W50*Z50,"")</f>
        <v/>
      </c>
      <c r="AB50" s="41">
        <f>IFERROR(W50+Y50+AA50,"")</f>
        <v/>
      </c>
      <c r="AC50" s="40" t="n"/>
      <c r="AD50" s="40" t="n"/>
      <c r="AE50" s="40" t="n"/>
      <c r="AF50" s="13" t="n"/>
      <c r="AG50" s="40" t="n"/>
      <c r="AH50" s="41">
        <f>IFERROR(IF(N50="Canceled",MAX(0,AB50-AD50-AG50),0),"")</f>
        <v/>
      </c>
      <c r="AI50" s="43">
        <f>IFERROR(AD50/AC50,"")</f>
        <v/>
      </c>
      <c r="AJ50" s="15">
        <f>IFERROR(E50-D50,"")</f>
        <v/>
      </c>
      <c r="AK50" s="15">
        <f>IF(A50="","",IF(COUNTIF($A$6:$A$505,A50)&gt;1,"Duplicate Reservation ID",IF(F50&lt;=E50,"Review stay dates",IF(AND(N50="Canceled",O50=""),"Enter cancellation date",IF(AND(N50="Canceled",R50=""),"Enter cancellation reason","OK")))))</f>
        <v/>
      </c>
      <c r="AL50" s="13" t="n"/>
      <c r="AM50" s="15">
        <f>IFERROR(IF(AD50&gt;AC50,1,0),0)</f>
        <v/>
      </c>
      <c r="AN50" s="15">
        <f>IFERROR(IF(AF50&gt;I50,1,0),0)</f>
        <v/>
      </c>
      <c r="AO50" s="15">
        <f>IFERROR(IF(OR(V50&lt;0,AC50&lt;0,AD50&lt;0,AE50&lt;0,AG50&lt;0),1,0),0)</f>
        <v/>
      </c>
      <c r="AP50" s="15">
        <f>IFERROR(IF(AND(A50&lt;&gt;"",COUNTIF($A$6:$A$505,A50)&gt;1),1,0),0)</f>
        <v/>
      </c>
      <c r="AQ50" s="15">
        <f>IFERROR(IF(AND(N50="Canceled",O50&gt;E50),1,0),0)</f>
        <v/>
      </c>
    </row>
    <row r="51">
      <c r="A51" s="13" t="n"/>
      <c r="B51" s="13" t="n"/>
      <c r="C51" s="13" t="n"/>
      <c r="D51" s="39" t="n"/>
      <c r="E51" s="39" t="n"/>
      <c r="F51" s="39" t="n"/>
      <c r="G51" s="15">
        <f>IFERROR(IF(OR(E51="",F51=""),"",F51-E51),"")</f>
        <v/>
      </c>
      <c r="H51" s="13" t="n"/>
      <c r="I51" s="15">
        <f>IFERROR(IF(N51="Canceled",G51*H51,0),"")</f>
        <v/>
      </c>
      <c r="J51" s="13" t="n"/>
      <c r="K51" s="13" t="n"/>
      <c r="L51" s="13" t="n"/>
      <c r="M51" s="13" t="n"/>
      <c r="N51" s="13" t="n"/>
      <c r="O51" s="39" t="n"/>
      <c r="P51" s="15">
        <f>IFERROR(IF(OR(N51&lt;&gt;"Canceled",O51=""),"",E51-O51),"")</f>
        <v/>
      </c>
      <c r="Q51" s="15">
        <f>IFERROR(IF(N51&lt;&gt;"Canceled","",IF(O51="","Review",IF(P51&lt;=Dashboard!$B$5,"Late","Within Standard Window"))),"")</f>
        <v/>
      </c>
      <c r="R51" s="13" t="n"/>
      <c r="S51" s="13" t="n"/>
      <c r="T51" s="13" t="n"/>
      <c r="U51" s="13" t="n"/>
      <c r="V51" s="40" t="n"/>
      <c r="W51" s="41">
        <f>IFERROR(G51*H51*V51,"")</f>
        <v/>
      </c>
      <c r="X51" s="42" t="n"/>
      <c r="Y51" s="41">
        <f>IFERROR(W51*X51,"")</f>
        <v/>
      </c>
      <c r="Z51" s="42" t="n"/>
      <c r="AA51" s="41">
        <f>IFERROR(W51*Z51,"")</f>
        <v/>
      </c>
      <c r="AB51" s="41">
        <f>IFERROR(W51+Y51+AA51,"")</f>
        <v/>
      </c>
      <c r="AC51" s="40" t="n"/>
      <c r="AD51" s="40" t="n"/>
      <c r="AE51" s="40" t="n"/>
      <c r="AF51" s="13" t="n"/>
      <c r="AG51" s="40" t="n"/>
      <c r="AH51" s="41">
        <f>IFERROR(IF(N51="Canceled",MAX(0,AB51-AD51-AG51),0),"")</f>
        <v/>
      </c>
      <c r="AI51" s="43">
        <f>IFERROR(AD51/AC51,"")</f>
        <v/>
      </c>
      <c r="AJ51" s="15">
        <f>IFERROR(E51-D51,"")</f>
        <v/>
      </c>
      <c r="AK51" s="15">
        <f>IF(A51="","",IF(COUNTIF($A$6:$A$505,A51)&gt;1,"Duplicate Reservation ID",IF(F51&lt;=E51,"Review stay dates",IF(AND(N51="Canceled",O51=""),"Enter cancellation date",IF(AND(N51="Canceled",R51=""),"Enter cancellation reason","OK")))))</f>
        <v/>
      </c>
      <c r="AL51" s="13" t="n"/>
      <c r="AM51" s="15">
        <f>IFERROR(IF(AD51&gt;AC51,1,0),0)</f>
        <v/>
      </c>
      <c r="AN51" s="15">
        <f>IFERROR(IF(AF51&gt;I51,1,0),0)</f>
        <v/>
      </c>
      <c r="AO51" s="15">
        <f>IFERROR(IF(OR(V51&lt;0,AC51&lt;0,AD51&lt;0,AE51&lt;0,AG51&lt;0),1,0),0)</f>
        <v/>
      </c>
      <c r="AP51" s="15">
        <f>IFERROR(IF(AND(A51&lt;&gt;"",COUNTIF($A$6:$A$505,A51)&gt;1),1,0),0)</f>
        <v/>
      </c>
      <c r="AQ51" s="15">
        <f>IFERROR(IF(AND(N51="Canceled",O51&gt;E51),1,0),0)</f>
        <v/>
      </c>
    </row>
    <row r="52">
      <c r="A52" s="13" t="n"/>
      <c r="B52" s="13" t="n"/>
      <c r="C52" s="13" t="n"/>
      <c r="D52" s="39" t="n"/>
      <c r="E52" s="39" t="n"/>
      <c r="F52" s="39" t="n"/>
      <c r="G52" s="15">
        <f>IFERROR(IF(OR(E52="",F52=""),"",F52-E52),"")</f>
        <v/>
      </c>
      <c r="H52" s="13" t="n"/>
      <c r="I52" s="15">
        <f>IFERROR(IF(N52="Canceled",G52*H52,0),"")</f>
        <v/>
      </c>
      <c r="J52" s="13" t="n"/>
      <c r="K52" s="13" t="n"/>
      <c r="L52" s="13" t="n"/>
      <c r="M52" s="13" t="n"/>
      <c r="N52" s="13" t="n"/>
      <c r="O52" s="39" t="n"/>
      <c r="P52" s="15">
        <f>IFERROR(IF(OR(N52&lt;&gt;"Canceled",O52=""),"",E52-O52),"")</f>
        <v/>
      </c>
      <c r="Q52" s="15">
        <f>IFERROR(IF(N52&lt;&gt;"Canceled","",IF(O52="","Review",IF(P52&lt;=Dashboard!$B$5,"Late","Within Standard Window"))),"")</f>
        <v/>
      </c>
      <c r="R52" s="13" t="n"/>
      <c r="S52" s="13" t="n"/>
      <c r="T52" s="13" t="n"/>
      <c r="U52" s="13" t="n"/>
      <c r="V52" s="40" t="n"/>
      <c r="W52" s="41">
        <f>IFERROR(G52*H52*V52,"")</f>
        <v/>
      </c>
      <c r="X52" s="42" t="n"/>
      <c r="Y52" s="41">
        <f>IFERROR(W52*X52,"")</f>
        <v/>
      </c>
      <c r="Z52" s="42" t="n"/>
      <c r="AA52" s="41">
        <f>IFERROR(W52*Z52,"")</f>
        <v/>
      </c>
      <c r="AB52" s="41">
        <f>IFERROR(W52+Y52+AA52,"")</f>
        <v/>
      </c>
      <c r="AC52" s="40" t="n"/>
      <c r="AD52" s="40" t="n"/>
      <c r="AE52" s="40" t="n"/>
      <c r="AF52" s="13" t="n"/>
      <c r="AG52" s="40" t="n"/>
      <c r="AH52" s="41">
        <f>IFERROR(IF(N52="Canceled",MAX(0,AB52-AD52-AG52),0),"")</f>
        <v/>
      </c>
      <c r="AI52" s="43">
        <f>IFERROR(AD52/AC52,"")</f>
        <v/>
      </c>
      <c r="AJ52" s="15">
        <f>IFERROR(E52-D52,"")</f>
        <v/>
      </c>
      <c r="AK52" s="15">
        <f>IF(A52="","",IF(COUNTIF($A$6:$A$505,A52)&gt;1,"Duplicate Reservation ID",IF(F52&lt;=E52,"Review stay dates",IF(AND(N52="Canceled",O52=""),"Enter cancellation date",IF(AND(N52="Canceled",R52=""),"Enter cancellation reason","OK")))))</f>
        <v/>
      </c>
      <c r="AL52" s="13" t="n"/>
      <c r="AM52" s="15">
        <f>IFERROR(IF(AD52&gt;AC52,1,0),0)</f>
        <v/>
      </c>
      <c r="AN52" s="15">
        <f>IFERROR(IF(AF52&gt;I52,1,0),0)</f>
        <v/>
      </c>
      <c r="AO52" s="15">
        <f>IFERROR(IF(OR(V52&lt;0,AC52&lt;0,AD52&lt;0,AE52&lt;0,AG52&lt;0),1,0),0)</f>
        <v/>
      </c>
      <c r="AP52" s="15">
        <f>IFERROR(IF(AND(A52&lt;&gt;"",COUNTIF($A$6:$A$505,A52)&gt;1),1,0),0)</f>
        <v/>
      </c>
      <c r="AQ52" s="15">
        <f>IFERROR(IF(AND(N52="Canceled",O52&gt;E52),1,0),0)</f>
        <v/>
      </c>
    </row>
    <row r="53">
      <c r="A53" s="13" t="n"/>
      <c r="B53" s="13" t="n"/>
      <c r="C53" s="13" t="n"/>
      <c r="D53" s="39" t="n"/>
      <c r="E53" s="39" t="n"/>
      <c r="F53" s="39" t="n"/>
      <c r="G53" s="15">
        <f>IFERROR(IF(OR(E53="",F53=""),"",F53-E53),"")</f>
        <v/>
      </c>
      <c r="H53" s="13" t="n"/>
      <c r="I53" s="15">
        <f>IFERROR(IF(N53="Canceled",G53*H53,0),"")</f>
        <v/>
      </c>
      <c r="J53" s="13" t="n"/>
      <c r="K53" s="13" t="n"/>
      <c r="L53" s="13" t="n"/>
      <c r="M53" s="13" t="n"/>
      <c r="N53" s="13" t="n"/>
      <c r="O53" s="39" t="n"/>
      <c r="P53" s="15">
        <f>IFERROR(IF(OR(N53&lt;&gt;"Canceled",O53=""),"",E53-O53),"")</f>
        <v/>
      </c>
      <c r="Q53" s="15">
        <f>IFERROR(IF(N53&lt;&gt;"Canceled","",IF(O53="","Review",IF(P53&lt;=Dashboard!$B$5,"Late","Within Standard Window"))),"")</f>
        <v/>
      </c>
      <c r="R53" s="13" t="n"/>
      <c r="S53" s="13" t="n"/>
      <c r="T53" s="13" t="n"/>
      <c r="U53" s="13" t="n"/>
      <c r="V53" s="40" t="n"/>
      <c r="W53" s="41">
        <f>IFERROR(G53*H53*V53,"")</f>
        <v/>
      </c>
      <c r="X53" s="42" t="n"/>
      <c r="Y53" s="41">
        <f>IFERROR(W53*X53,"")</f>
        <v/>
      </c>
      <c r="Z53" s="42" t="n"/>
      <c r="AA53" s="41">
        <f>IFERROR(W53*Z53,"")</f>
        <v/>
      </c>
      <c r="AB53" s="41">
        <f>IFERROR(W53+Y53+AA53,"")</f>
        <v/>
      </c>
      <c r="AC53" s="40" t="n"/>
      <c r="AD53" s="40" t="n"/>
      <c r="AE53" s="40" t="n"/>
      <c r="AF53" s="13" t="n"/>
      <c r="AG53" s="40" t="n"/>
      <c r="AH53" s="41">
        <f>IFERROR(IF(N53="Canceled",MAX(0,AB53-AD53-AG53),0),"")</f>
        <v/>
      </c>
      <c r="AI53" s="43">
        <f>IFERROR(AD53/AC53,"")</f>
        <v/>
      </c>
      <c r="AJ53" s="15">
        <f>IFERROR(E53-D53,"")</f>
        <v/>
      </c>
      <c r="AK53" s="15">
        <f>IF(A53="","",IF(COUNTIF($A$6:$A$505,A53)&gt;1,"Duplicate Reservation ID",IF(F53&lt;=E53,"Review stay dates",IF(AND(N53="Canceled",O53=""),"Enter cancellation date",IF(AND(N53="Canceled",R53=""),"Enter cancellation reason","OK")))))</f>
        <v/>
      </c>
      <c r="AL53" s="13" t="n"/>
      <c r="AM53" s="15">
        <f>IFERROR(IF(AD53&gt;AC53,1,0),0)</f>
        <v/>
      </c>
      <c r="AN53" s="15">
        <f>IFERROR(IF(AF53&gt;I53,1,0),0)</f>
        <v/>
      </c>
      <c r="AO53" s="15">
        <f>IFERROR(IF(OR(V53&lt;0,AC53&lt;0,AD53&lt;0,AE53&lt;0,AG53&lt;0),1,0),0)</f>
        <v/>
      </c>
      <c r="AP53" s="15">
        <f>IFERROR(IF(AND(A53&lt;&gt;"",COUNTIF($A$6:$A$505,A53)&gt;1),1,0),0)</f>
        <v/>
      </c>
      <c r="AQ53" s="15">
        <f>IFERROR(IF(AND(N53="Canceled",O53&gt;E53),1,0),0)</f>
        <v/>
      </c>
    </row>
    <row r="54">
      <c r="A54" s="13" t="n"/>
      <c r="B54" s="13" t="n"/>
      <c r="C54" s="13" t="n"/>
      <c r="D54" s="39" t="n"/>
      <c r="E54" s="39" t="n"/>
      <c r="F54" s="39" t="n"/>
      <c r="G54" s="15">
        <f>IFERROR(IF(OR(E54="",F54=""),"",F54-E54),"")</f>
        <v/>
      </c>
      <c r="H54" s="13" t="n"/>
      <c r="I54" s="15">
        <f>IFERROR(IF(N54="Canceled",G54*H54,0),"")</f>
        <v/>
      </c>
      <c r="J54" s="13" t="n"/>
      <c r="K54" s="13" t="n"/>
      <c r="L54" s="13" t="n"/>
      <c r="M54" s="13" t="n"/>
      <c r="N54" s="13" t="n"/>
      <c r="O54" s="39" t="n"/>
      <c r="P54" s="15">
        <f>IFERROR(IF(OR(N54&lt;&gt;"Canceled",O54=""),"",E54-O54),"")</f>
        <v/>
      </c>
      <c r="Q54" s="15">
        <f>IFERROR(IF(N54&lt;&gt;"Canceled","",IF(O54="","Review",IF(P54&lt;=Dashboard!$B$5,"Late","Within Standard Window"))),"")</f>
        <v/>
      </c>
      <c r="R54" s="13" t="n"/>
      <c r="S54" s="13" t="n"/>
      <c r="T54" s="13" t="n"/>
      <c r="U54" s="13" t="n"/>
      <c r="V54" s="40" t="n"/>
      <c r="W54" s="41">
        <f>IFERROR(G54*H54*V54,"")</f>
        <v/>
      </c>
      <c r="X54" s="42" t="n"/>
      <c r="Y54" s="41">
        <f>IFERROR(W54*X54,"")</f>
        <v/>
      </c>
      <c r="Z54" s="42" t="n"/>
      <c r="AA54" s="41">
        <f>IFERROR(W54*Z54,"")</f>
        <v/>
      </c>
      <c r="AB54" s="41">
        <f>IFERROR(W54+Y54+AA54,"")</f>
        <v/>
      </c>
      <c r="AC54" s="40" t="n"/>
      <c r="AD54" s="40" t="n"/>
      <c r="AE54" s="40" t="n"/>
      <c r="AF54" s="13" t="n"/>
      <c r="AG54" s="40" t="n"/>
      <c r="AH54" s="41">
        <f>IFERROR(IF(N54="Canceled",MAX(0,AB54-AD54-AG54),0),"")</f>
        <v/>
      </c>
      <c r="AI54" s="43">
        <f>IFERROR(AD54/AC54,"")</f>
        <v/>
      </c>
      <c r="AJ54" s="15">
        <f>IFERROR(E54-D54,"")</f>
        <v/>
      </c>
      <c r="AK54" s="15">
        <f>IF(A54="","",IF(COUNTIF($A$6:$A$505,A54)&gt;1,"Duplicate Reservation ID",IF(F54&lt;=E54,"Review stay dates",IF(AND(N54="Canceled",O54=""),"Enter cancellation date",IF(AND(N54="Canceled",R54=""),"Enter cancellation reason","OK")))))</f>
        <v/>
      </c>
      <c r="AL54" s="13" t="n"/>
      <c r="AM54" s="15">
        <f>IFERROR(IF(AD54&gt;AC54,1,0),0)</f>
        <v/>
      </c>
      <c r="AN54" s="15">
        <f>IFERROR(IF(AF54&gt;I54,1,0),0)</f>
        <v/>
      </c>
      <c r="AO54" s="15">
        <f>IFERROR(IF(OR(V54&lt;0,AC54&lt;0,AD54&lt;0,AE54&lt;0,AG54&lt;0),1,0),0)</f>
        <v/>
      </c>
      <c r="AP54" s="15">
        <f>IFERROR(IF(AND(A54&lt;&gt;"",COUNTIF($A$6:$A$505,A54)&gt;1),1,0),0)</f>
        <v/>
      </c>
      <c r="AQ54" s="15">
        <f>IFERROR(IF(AND(N54="Canceled",O54&gt;E54),1,0),0)</f>
        <v/>
      </c>
    </row>
    <row r="55">
      <c r="A55" s="13" t="n"/>
      <c r="B55" s="13" t="n"/>
      <c r="C55" s="13" t="n"/>
      <c r="D55" s="39" t="n"/>
      <c r="E55" s="39" t="n"/>
      <c r="F55" s="39" t="n"/>
      <c r="G55" s="15">
        <f>IFERROR(IF(OR(E55="",F55=""),"",F55-E55),"")</f>
        <v/>
      </c>
      <c r="H55" s="13" t="n"/>
      <c r="I55" s="15">
        <f>IFERROR(IF(N55="Canceled",G55*H55,0),"")</f>
        <v/>
      </c>
      <c r="J55" s="13" t="n"/>
      <c r="K55" s="13" t="n"/>
      <c r="L55" s="13" t="n"/>
      <c r="M55" s="13" t="n"/>
      <c r="N55" s="13" t="n"/>
      <c r="O55" s="39" t="n"/>
      <c r="P55" s="15">
        <f>IFERROR(IF(OR(N55&lt;&gt;"Canceled",O55=""),"",E55-O55),"")</f>
        <v/>
      </c>
      <c r="Q55" s="15">
        <f>IFERROR(IF(N55&lt;&gt;"Canceled","",IF(O55="","Review",IF(P55&lt;=Dashboard!$B$5,"Late","Within Standard Window"))),"")</f>
        <v/>
      </c>
      <c r="R55" s="13" t="n"/>
      <c r="S55" s="13" t="n"/>
      <c r="T55" s="13" t="n"/>
      <c r="U55" s="13" t="n"/>
      <c r="V55" s="40" t="n"/>
      <c r="W55" s="41">
        <f>IFERROR(G55*H55*V55,"")</f>
        <v/>
      </c>
      <c r="X55" s="42" t="n"/>
      <c r="Y55" s="41">
        <f>IFERROR(W55*X55,"")</f>
        <v/>
      </c>
      <c r="Z55" s="42" t="n"/>
      <c r="AA55" s="41">
        <f>IFERROR(W55*Z55,"")</f>
        <v/>
      </c>
      <c r="AB55" s="41">
        <f>IFERROR(W55+Y55+AA55,"")</f>
        <v/>
      </c>
      <c r="AC55" s="40" t="n"/>
      <c r="AD55" s="40" t="n"/>
      <c r="AE55" s="40" t="n"/>
      <c r="AF55" s="13" t="n"/>
      <c r="AG55" s="40" t="n"/>
      <c r="AH55" s="41">
        <f>IFERROR(IF(N55="Canceled",MAX(0,AB55-AD55-AG55),0),"")</f>
        <v/>
      </c>
      <c r="AI55" s="43">
        <f>IFERROR(AD55/AC55,"")</f>
        <v/>
      </c>
      <c r="AJ55" s="15">
        <f>IFERROR(E55-D55,"")</f>
        <v/>
      </c>
      <c r="AK55" s="15">
        <f>IF(A55="","",IF(COUNTIF($A$6:$A$505,A55)&gt;1,"Duplicate Reservation ID",IF(F55&lt;=E55,"Review stay dates",IF(AND(N55="Canceled",O55=""),"Enter cancellation date",IF(AND(N55="Canceled",R55=""),"Enter cancellation reason","OK")))))</f>
        <v/>
      </c>
      <c r="AL55" s="13" t="n"/>
      <c r="AM55" s="15">
        <f>IFERROR(IF(AD55&gt;AC55,1,0),0)</f>
        <v/>
      </c>
      <c r="AN55" s="15">
        <f>IFERROR(IF(AF55&gt;I55,1,0),0)</f>
        <v/>
      </c>
      <c r="AO55" s="15">
        <f>IFERROR(IF(OR(V55&lt;0,AC55&lt;0,AD55&lt;0,AE55&lt;0,AG55&lt;0),1,0),0)</f>
        <v/>
      </c>
      <c r="AP55" s="15">
        <f>IFERROR(IF(AND(A55&lt;&gt;"",COUNTIF($A$6:$A$505,A55)&gt;1),1,0),0)</f>
        <v/>
      </c>
      <c r="AQ55" s="15">
        <f>IFERROR(IF(AND(N55="Canceled",O55&gt;E55),1,0),0)</f>
        <v/>
      </c>
    </row>
    <row r="56">
      <c r="A56" s="13" t="n"/>
      <c r="B56" s="13" t="n"/>
      <c r="C56" s="13" t="n"/>
      <c r="D56" s="39" t="n"/>
      <c r="E56" s="39" t="n"/>
      <c r="F56" s="39" t="n"/>
      <c r="G56" s="15">
        <f>IFERROR(IF(OR(E56="",F56=""),"",F56-E56),"")</f>
        <v/>
      </c>
      <c r="H56" s="13" t="n"/>
      <c r="I56" s="15">
        <f>IFERROR(IF(N56="Canceled",G56*H56,0),"")</f>
        <v/>
      </c>
      <c r="J56" s="13" t="n"/>
      <c r="K56" s="13" t="n"/>
      <c r="L56" s="13" t="n"/>
      <c r="M56" s="13" t="n"/>
      <c r="N56" s="13" t="n"/>
      <c r="O56" s="39" t="n"/>
      <c r="P56" s="15">
        <f>IFERROR(IF(OR(N56&lt;&gt;"Canceled",O56=""),"",E56-O56),"")</f>
        <v/>
      </c>
      <c r="Q56" s="15">
        <f>IFERROR(IF(N56&lt;&gt;"Canceled","",IF(O56="","Review",IF(P56&lt;=Dashboard!$B$5,"Late","Within Standard Window"))),"")</f>
        <v/>
      </c>
      <c r="R56" s="13" t="n"/>
      <c r="S56" s="13" t="n"/>
      <c r="T56" s="13" t="n"/>
      <c r="U56" s="13" t="n"/>
      <c r="V56" s="40" t="n"/>
      <c r="W56" s="41">
        <f>IFERROR(G56*H56*V56,"")</f>
        <v/>
      </c>
      <c r="X56" s="42" t="n"/>
      <c r="Y56" s="41">
        <f>IFERROR(W56*X56,"")</f>
        <v/>
      </c>
      <c r="Z56" s="42" t="n"/>
      <c r="AA56" s="41">
        <f>IFERROR(W56*Z56,"")</f>
        <v/>
      </c>
      <c r="AB56" s="41">
        <f>IFERROR(W56+Y56+AA56,"")</f>
        <v/>
      </c>
      <c r="AC56" s="40" t="n"/>
      <c r="AD56" s="40" t="n"/>
      <c r="AE56" s="40" t="n"/>
      <c r="AF56" s="13" t="n"/>
      <c r="AG56" s="40" t="n"/>
      <c r="AH56" s="41">
        <f>IFERROR(IF(N56="Canceled",MAX(0,AB56-AD56-AG56),0),"")</f>
        <v/>
      </c>
      <c r="AI56" s="43">
        <f>IFERROR(AD56/AC56,"")</f>
        <v/>
      </c>
      <c r="AJ56" s="15">
        <f>IFERROR(E56-D56,"")</f>
        <v/>
      </c>
      <c r="AK56" s="15">
        <f>IF(A56="","",IF(COUNTIF($A$6:$A$505,A56)&gt;1,"Duplicate Reservation ID",IF(F56&lt;=E56,"Review stay dates",IF(AND(N56="Canceled",O56=""),"Enter cancellation date",IF(AND(N56="Canceled",R56=""),"Enter cancellation reason","OK")))))</f>
        <v/>
      </c>
      <c r="AL56" s="13" t="n"/>
      <c r="AM56" s="15">
        <f>IFERROR(IF(AD56&gt;AC56,1,0),0)</f>
        <v/>
      </c>
      <c r="AN56" s="15">
        <f>IFERROR(IF(AF56&gt;I56,1,0),0)</f>
        <v/>
      </c>
      <c r="AO56" s="15">
        <f>IFERROR(IF(OR(V56&lt;0,AC56&lt;0,AD56&lt;0,AE56&lt;0,AG56&lt;0),1,0),0)</f>
        <v/>
      </c>
      <c r="AP56" s="15">
        <f>IFERROR(IF(AND(A56&lt;&gt;"",COUNTIF($A$6:$A$505,A56)&gt;1),1,0),0)</f>
        <v/>
      </c>
      <c r="AQ56" s="15">
        <f>IFERROR(IF(AND(N56="Canceled",O56&gt;E56),1,0),0)</f>
        <v/>
      </c>
    </row>
    <row r="57">
      <c r="A57" s="13" t="n"/>
      <c r="B57" s="13" t="n"/>
      <c r="C57" s="13" t="n"/>
      <c r="D57" s="39" t="n"/>
      <c r="E57" s="39" t="n"/>
      <c r="F57" s="39" t="n"/>
      <c r="G57" s="15">
        <f>IFERROR(IF(OR(E57="",F57=""),"",F57-E57),"")</f>
        <v/>
      </c>
      <c r="H57" s="13" t="n"/>
      <c r="I57" s="15">
        <f>IFERROR(IF(N57="Canceled",G57*H57,0),"")</f>
        <v/>
      </c>
      <c r="J57" s="13" t="n"/>
      <c r="K57" s="13" t="n"/>
      <c r="L57" s="13" t="n"/>
      <c r="M57" s="13" t="n"/>
      <c r="N57" s="13" t="n"/>
      <c r="O57" s="39" t="n"/>
      <c r="P57" s="15">
        <f>IFERROR(IF(OR(N57&lt;&gt;"Canceled",O57=""),"",E57-O57),"")</f>
        <v/>
      </c>
      <c r="Q57" s="15">
        <f>IFERROR(IF(N57&lt;&gt;"Canceled","",IF(O57="","Review",IF(P57&lt;=Dashboard!$B$5,"Late","Within Standard Window"))),"")</f>
        <v/>
      </c>
      <c r="R57" s="13" t="n"/>
      <c r="S57" s="13" t="n"/>
      <c r="T57" s="13" t="n"/>
      <c r="U57" s="13" t="n"/>
      <c r="V57" s="40" t="n"/>
      <c r="W57" s="41">
        <f>IFERROR(G57*H57*V57,"")</f>
        <v/>
      </c>
      <c r="X57" s="42" t="n"/>
      <c r="Y57" s="41">
        <f>IFERROR(W57*X57,"")</f>
        <v/>
      </c>
      <c r="Z57" s="42" t="n"/>
      <c r="AA57" s="41">
        <f>IFERROR(W57*Z57,"")</f>
        <v/>
      </c>
      <c r="AB57" s="41">
        <f>IFERROR(W57+Y57+AA57,"")</f>
        <v/>
      </c>
      <c r="AC57" s="40" t="n"/>
      <c r="AD57" s="40" t="n"/>
      <c r="AE57" s="40" t="n"/>
      <c r="AF57" s="13" t="n"/>
      <c r="AG57" s="40" t="n"/>
      <c r="AH57" s="41">
        <f>IFERROR(IF(N57="Canceled",MAX(0,AB57-AD57-AG57),0),"")</f>
        <v/>
      </c>
      <c r="AI57" s="43">
        <f>IFERROR(AD57/AC57,"")</f>
        <v/>
      </c>
      <c r="AJ57" s="15">
        <f>IFERROR(E57-D57,"")</f>
        <v/>
      </c>
      <c r="AK57" s="15">
        <f>IF(A57="","",IF(COUNTIF($A$6:$A$505,A57)&gt;1,"Duplicate Reservation ID",IF(F57&lt;=E57,"Review stay dates",IF(AND(N57="Canceled",O57=""),"Enter cancellation date",IF(AND(N57="Canceled",R57=""),"Enter cancellation reason","OK")))))</f>
        <v/>
      </c>
      <c r="AL57" s="13" t="n"/>
      <c r="AM57" s="15">
        <f>IFERROR(IF(AD57&gt;AC57,1,0),0)</f>
        <v/>
      </c>
      <c r="AN57" s="15">
        <f>IFERROR(IF(AF57&gt;I57,1,0),0)</f>
        <v/>
      </c>
      <c r="AO57" s="15">
        <f>IFERROR(IF(OR(V57&lt;0,AC57&lt;0,AD57&lt;0,AE57&lt;0,AG57&lt;0),1,0),0)</f>
        <v/>
      </c>
      <c r="AP57" s="15">
        <f>IFERROR(IF(AND(A57&lt;&gt;"",COUNTIF($A$6:$A$505,A57)&gt;1),1,0),0)</f>
        <v/>
      </c>
      <c r="AQ57" s="15">
        <f>IFERROR(IF(AND(N57="Canceled",O57&gt;E57),1,0),0)</f>
        <v/>
      </c>
    </row>
    <row r="58">
      <c r="A58" s="13" t="n"/>
      <c r="B58" s="13" t="n"/>
      <c r="C58" s="13" t="n"/>
      <c r="D58" s="39" t="n"/>
      <c r="E58" s="39" t="n"/>
      <c r="F58" s="39" t="n"/>
      <c r="G58" s="15">
        <f>IFERROR(IF(OR(E58="",F58=""),"",F58-E58),"")</f>
        <v/>
      </c>
      <c r="H58" s="13" t="n"/>
      <c r="I58" s="15">
        <f>IFERROR(IF(N58="Canceled",G58*H58,0),"")</f>
        <v/>
      </c>
      <c r="J58" s="13" t="n"/>
      <c r="K58" s="13" t="n"/>
      <c r="L58" s="13" t="n"/>
      <c r="M58" s="13" t="n"/>
      <c r="N58" s="13" t="n"/>
      <c r="O58" s="39" t="n"/>
      <c r="P58" s="15">
        <f>IFERROR(IF(OR(N58&lt;&gt;"Canceled",O58=""),"",E58-O58),"")</f>
        <v/>
      </c>
      <c r="Q58" s="15">
        <f>IFERROR(IF(N58&lt;&gt;"Canceled","",IF(O58="","Review",IF(P58&lt;=Dashboard!$B$5,"Late","Within Standard Window"))),"")</f>
        <v/>
      </c>
      <c r="R58" s="13" t="n"/>
      <c r="S58" s="13" t="n"/>
      <c r="T58" s="13" t="n"/>
      <c r="U58" s="13" t="n"/>
      <c r="V58" s="40" t="n"/>
      <c r="W58" s="41">
        <f>IFERROR(G58*H58*V58,"")</f>
        <v/>
      </c>
      <c r="X58" s="42" t="n"/>
      <c r="Y58" s="41">
        <f>IFERROR(W58*X58,"")</f>
        <v/>
      </c>
      <c r="Z58" s="42" t="n"/>
      <c r="AA58" s="41">
        <f>IFERROR(W58*Z58,"")</f>
        <v/>
      </c>
      <c r="AB58" s="41">
        <f>IFERROR(W58+Y58+AA58,"")</f>
        <v/>
      </c>
      <c r="AC58" s="40" t="n"/>
      <c r="AD58" s="40" t="n"/>
      <c r="AE58" s="40" t="n"/>
      <c r="AF58" s="13" t="n"/>
      <c r="AG58" s="40" t="n"/>
      <c r="AH58" s="41">
        <f>IFERROR(IF(N58="Canceled",MAX(0,AB58-AD58-AG58),0),"")</f>
        <v/>
      </c>
      <c r="AI58" s="43">
        <f>IFERROR(AD58/AC58,"")</f>
        <v/>
      </c>
      <c r="AJ58" s="15">
        <f>IFERROR(E58-D58,"")</f>
        <v/>
      </c>
      <c r="AK58" s="15">
        <f>IF(A58="","",IF(COUNTIF($A$6:$A$505,A58)&gt;1,"Duplicate Reservation ID",IF(F58&lt;=E58,"Review stay dates",IF(AND(N58="Canceled",O58=""),"Enter cancellation date",IF(AND(N58="Canceled",R58=""),"Enter cancellation reason","OK")))))</f>
        <v/>
      </c>
      <c r="AL58" s="13" t="n"/>
      <c r="AM58" s="15">
        <f>IFERROR(IF(AD58&gt;AC58,1,0),0)</f>
        <v/>
      </c>
      <c r="AN58" s="15">
        <f>IFERROR(IF(AF58&gt;I58,1,0),0)</f>
        <v/>
      </c>
      <c r="AO58" s="15">
        <f>IFERROR(IF(OR(V58&lt;0,AC58&lt;0,AD58&lt;0,AE58&lt;0,AG58&lt;0),1,0),0)</f>
        <v/>
      </c>
      <c r="AP58" s="15">
        <f>IFERROR(IF(AND(A58&lt;&gt;"",COUNTIF($A$6:$A$505,A58)&gt;1),1,0),0)</f>
        <v/>
      </c>
      <c r="AQ58" s="15">
        <f>IFERROR(IF(AND(N58="Canceled",O58&gt;E58),1,0),0)</f>
        <v/>
      </c>
    </row>
    <row r="59">
      <c r="A59" s="13" t="n"/>
      <c r="B59" s="13" t="n"/>
      <c r="C59" s="13" t="n"/>
      <c r="D59" s="39" t="n"/>
      <c r="E59" s="39" t="n"/>
      <c r="F59" s="39" t="n"/>
      <c r="G59" s="15">
        <f>IFERROR(IF(OR(E59="",F59=""),"",F59-E59),"")</f>
        <v/>
      </c>
      <c r="H59" s="13" t="n"/>
      <c r="I59" s="15">
        <f>IFERROR(IF(N59="Canceled",G59*H59,0),"")</f>
        <v/>
      </c>
      <c r="J59" s="13" t="n"/>
      <c r="K59" s="13" t="n"/>
      <c r="L59" s="13" t="n"/>
      <c r="M59" s="13" t="n"/>
      <c r="N59" s="13" t="n"/>
      <c r="O59" s="39" t="n"/>
      <c r="P59" s="15">
        <f>IFERROR(IF(OR(N59&lt;&gt;"Canceled",O59=""),"",E59-O59),"")</f>
        <v/>
      </c>
      <c r="Q59" s="15">
        <f>IFERROR(IF(N59&lt;&gt;"Canceled","",IF(O59="","Review",IF(P59&lt;=Dashboard!$B$5,"Late","Within Standard Window"))),"")</f>
        <v/>
      </c>
      <c r="R59" s="13" t="n"/>
      <c r="S59" s="13" t="n"/>
      <c r="T59" s="13" t="n"/>
      <c r="U59" s="13" t="n"/>
      <c r="V59" s="40" t="n"/>
      <c r="W59" s="41">
        <f>IFERROR(G59*H59*V59,"")</f>
        <v/>
      </c>
      <c r="X59" s="42" t="n"/>
      <c r="Y59" s="41">
        <f>IFERROR(W59*X59,"")</f>
        <v/>
      </c>
      <c r="Z59" s="42" t="n"/>
      <c r="AA59" s="41">
        <f>IFERROR(W59*Z59,"")</f>
        <v/>
      </c>
      <c r="AB59" s="41">
        <f>IFERROR(W59+Y59+AA59,"")</f>
        <v/>
      </c>
      <c r="AC59" s="40" t="n"/>
      <c r="AD59" s="40" t="n"/>
      <c r="AE59" s="40" t="n"/>
      <c r="AF59" s="13" t="n"/>
      <c r="AG59" s="40" t="n"/>
      <c r="AH59" s="41">
        <f>IFERROR(IF(N59="Canceled",MAX(0,AB59-AD59-AG59),0),"")</f>
        <v/>
      </c>
      <c r="AI59" s="43">
        <f>IFERROR(AD59/AC59,"")</f>
        <v/>
      </c>
      <c r="AJ59" s="15">
        <f>IFERROR(E59-D59,"")</f>
        <v/>
      </c>
      <c r="AK59" s="15">
        <f>IF(A59="","",IF(COUNTIF($A$6:$A$505,A59)&gt;1,"Duplicate Reservation ID",IF(F59&lt;=E59,"Review stay dates",IF(AND(N59="Canceled",O59=""),"Enter cancellation date",IF(AND(N59="Canceled",R59=""),"Enter cancellation reason","OK")))))</f>
        <v/>
      </c>
      <c r="AL59" s="13" t="n"/>
      <c r="AM59" s="15">
        <f>IFERROR(IF(AD59&gt;AC59,1,0),0)</f>
        <v/>
      </c>
      <c r="AN59" s="15">
        <f>IFERROR(IF(AF59&gt;I59,1,0),0)</f>
        <v/>
      </c>
      <c r="AO59" s="15">
        <f>IFERROR(IF(OR(V59&lt;0,AC59&lt;0,AD59&lt;0,AE59&lt;0,AG59&lt;0),1,0),0)</f>
        <v/>
      </c>
      <c r="AP59" s="15">
        <f>IFERROR(IF(AND(A59&lt;&gt;"",COUNTIF($A$6:$A$505,A59)&gt;1),1,0),0)</f>
        <v/>
      </c>
      <c r="AQ59" s="15">
        <f>IFERROR(IF(AND(N59="Canceled",O59&gt;E59),1,0),0)</f>
        <v/>
      </c>
    </row>
    <row r="60">
      <c r="A60" s="13" t="n"/>
      <c r="B60" s="13" t="n"/>
      <c r="C60" s="13" t="n"/>
      <c r="D60" s="39" t="n"/>
      <c r="E60" s="39" t="n"/>
      <c r="F60" s="39" t="n"/>
      <c r="G60" s="15">
        <f>IFERROR(IF(OR(E60="",F60=""),"",F60-E60),"")</f>
        <v/>
      </c>
      <c r="H60" s="13" t="n"/>
      <c r="I60" s="15">
        <f>IFERROR(IF(N60="Canceled",G60*H60,0),"")</f>
        <v/>
      </c>
      <c r="J60" s="13" t="n"/>
      <c r="K60" s="13" t="n"/>
      <c r="L60" s="13" t="n"/>
      <c r="M60" s="13" t="n"/>
      <c r="N60" s="13" t="n"/>
      <c r="O60" s="39" t="n"/>
      <c r="P60" s="15">
        <f>IFERROR(IF(OR(N60&lt;&gt;"Canceled",O60=""),"",E60-O60),"")</f>
        <v/>
      </c>
      <c r="Q60" s="15">
        <f>IFERROR(IF(N60&lt;&gt;"Canceled","",IF(O60="","Review",IF(P60&lt;=Dashboard!$B$5,"Late","Within Standard Window"))),"")</f>
        <v/>
      </c>
      <c r="R60" s="13" t="n"/>
      <c r="S60" s="13" t="n"/>
      <c r="T60" s="13" t="n"/>
      <c r="U60" s="13" t="n"/>
      <c r="V60" s="40" t="n"/>
      <c r="W60" s="41">
        <f>IFERROR(G60*H60*V60,"")</f>
        <v/>
      </c>
      <c r="X60" s="42" t="n"/>
      <c r="Y60" s="41">
        <f>IFERROR(W60*X60,"")</f>
        <v/>
      </c>
      <c r="Z60" s="42" t="n"/>
      <c r="AA60" s="41">
        <f>IFERROR(W60*Z60,"")</f>
        <v/>
      </c>
      <c r="AB60" s="41">
        <f>IFERROR(W60+Y60+AA60,"")</f>
        <v/>
      </c>
      <c r="AC60" s="40" t="n"/>
      <c r="AD60" s="40" t="n"/>
      <c r="AE60" s="40" t="n"/>
      <c r="AF60" s="13" t="n"/>
      <c r="AG60" s="40" t="n"/>
      <c r="AH60" s="41">
        <f>IFERROR(IF(N60="Canceled",MAX(0,AB60-AD60-AG60),0),"")</f>
        <v/>
      </c>
      <c r="AI60" s="43">
        <f>IFERROR(AD60/AC60,"")</f>
        <v/>
      </c>
      <c r="AJ60" s="15">
        <f>IFERROR(E60-D60,"")</f>
        <v/>
      </c>
      <c r="AK60" s="15">
        <f>IF(A60="","",IF(COUNTIF($A$6:$A$505,A60)&gt;1,"Duplicate Reservation ID",IF(F60&lt;=E60,"Review stay dates",IF(AND(N60="Canceled",O60=""),"Enter cancellation date",IF(AND(N60="Canceled",R60=""),"Enter cancellation reason","OK")))))</f>
        <v/>
      </c>
      <c r="AL60" s="13" t="n"/>
      <c r="AM60" s="15">
        <f>IFERROR(IF(AD60&gt;AC60,1,0),0)</f>
        <v/>
      </c>
      <c r="AN60" s="15">
        <f>IFERROR(IF(AF60&gt;I60,1,0),0)</f>
        <v/>
      </c>
      <c r="AO60" s="15">
        <f>IFERROR(IF(OR(V60&lt;0,AC60&lt;0,AD60&lt;0,AE60&lt;0,AG60&lt;0),1,0),0)</f>
        <v/>
      </c>
      <c r="AP60" s="15">
        <f>IFERROR(IF(AND(A60&lt;&gt;"",COUNTIF($A$6:$A$505,A60)&gt;1),1,0),0)</f>
        <v/>
      </c>
      <c r="AQ60" s="15">
        <f>IFERROR(IF(AND(N60="Canceled",O60&gt;E60),1,0),0)</f>
        <v/>
      </c>
    </row>
    <row r="61">
      <c r="A61" s="13" t="n"/>
      <c r="B61" s="13" t="n"/>
      <c r="C61" s="13" t="n"/>
      <c r="D61" s="39" t="n"/>
      <c r="E61" s="39" t="n"/>
      <c r="F61" s="39" t="n"/>
      <c r="G61" s="15">
        <f>IFERROR(IF(OR(E61="",F61=""),"",F61-E61),"")</f>
        <v/>
      </c>
      <c r="H61" s="13" t="n"/>
      <c r="I61" s="15">
        <f>IFERROR(IF(N61="Canceled",G61*H61,0),"")</f>
        <v/>
      </c>
      <c r="J61" s="13" t="n"/>
      <c r="K61" s="13" t="n"/>
      <c r="L61" s="13" t="n"/>
      <c r="M61" s="13" t="n"/>
      <c r="N61" s="13" t="n"/>
      <c r="O61" s="39" t="n"/>
      <c r="P61" s="15">
        <f>IFERROR(IF(OR(N61&lt;&gt;"Canceled",O61=""),"",E61-O61),"")</f>
        <v/>
      </c>
      <c r="Q61" s="15">
        <f>IFERROR(IF(N61&lt;&gt;"Canceled","",IF(O61="","Review",IF(P61&lt;=Dashboard!$B$5,"Late","Within Standard Window"))),"")</f>
        <v/>
      </c>
      <c r="R61" s="13" t="n"/>
      <c r="S61" s="13" t="n"/>
      <c r="T61" s="13" t="n"/>
      <c r="U61" s="13" t="n"/>
      <c r="V61" s="40" t="n"/>
      <c r="W61" s="41">
        <f>IFERROR(G61*H61*V61,"")</f>
        <v/>
      </c>
      <c r="X61" s="42" t="n"/>
      <c r="Y61" s="41">
        <f>IFERROR(W61*X61,"")</f>
        <v/>
      </c>
      <c r="Z61" s="42" t="n"/>
      <c r="AA61" s="41">
        <f>IFERROR(W61*Z61,"")</f>
        <v/>
      </c>
      <c r="AB61" s="41">
        <f>IFERROR(W61+Y61+AA61,"")</f>
        <v/>
      </c>
      <c r="AC61" s="40" t="n"/>
      <c r="AD61" s="40" t="n"/>
      <c r="AE61" s="40" t="n"/>
      <c r="AF61" s="13" t="n"/>
      <c r="AG61" s="40" t="n"/>
      <c r="AH61" s="41">
        <f>IFERROR(IF(N61="Canceled",MAX(0,AB61-AD61-AG61),0),"")</f>
        <v/>
      </c>
      <c r="AI61" s="43">
        <f>IFERROR(AD61/AC61,"")</f>
        <v/>
      </c>
      <c r="AJ61" s="15">
        <f>IFERROR(E61-D61,"")</f>
        <v/>
      </c>
      <c r="AK61" s="15">
        <f>IF(A61="","",IF(COUNTIF($A$6:$A$505,A61)&gt;1,"Duplicate Reservation ID",IF(F61&lt;=E61,"Review stay dates",IF(AND(N61="Canceled",O61=""),"Enter cancellation date",IF(AND(N61="Canceled",R61=""),"Enter cancellation reason","OK")))))</f>
        <v/>
      </c>
      <c r="AL61" s="13" t="n"/>
      <c r="AM61" s="15">
        <f>IFERROR(IF(AD61&gt;AC61,1,0),0)</f>
        <v/>
      </c>
      <c r="AN61" s="15">
        <f>IFERROR(IF(AF61&gt;I61,1,0),0)</f>
        <v/>
      </c>
      <c r="AO61" s="15">
        <f>IFERROR(IF(OR(V61&lt;0,AC61&lt;0,AD61&lt;0,AE61&lt;0,AG61&lt;0),1,0),0)</f>
        <v/>
      </c>
      <c r="AP61" s="15">
        <f>IFERROR(IF(AND(A61&lt;&gt;"",COUNTIF($A$6:$A$505,A61)&gt;1),1,0),0)</f>
        <v/>
      </c>
      <c r="AQ61" s="15">
        <f>IFERROR(IF(AND(N61="Canceled",O61&gt;E61),1,0),0)</f>
        <v/>
      </c>
    </row>
    <row r="62">
      <c r="A62" s="13" t="n"/>
      <c r="B62" s="13" t="n"/>
      <c r="C62" s="13" t="n"/>
      <c r="D62" s="39" t="n"/>
      <c r="E62" s="39" t="n"/>
      <c r="F62" s="39" t="n"/>
      <c r="G62" s="15">
        <f>IFERROR(IF(OR(E62="",F62=""),"",F62-E62),"")</f>
        <v/>
      </c>
      <c r="H62" s="13" t="n"/>
      <c r="I62" s="15">
        <f>IFERROR(IF(N62="Canceled",G62*H62,0),"")</f>
        <v/>
      </c>
      <c r="J62" s="13" t="n"/>
      <c r="K62" s="13" t="n"/>
      <c r="L62" s="13" t="n"/>
      <c r="M62" s="13" t="n"/>
      <c r="N62" s="13" t="n"/>
      <c r="O62" s="39" t="n"/>
      <c r="P62" s="15">
        <f>IFERROR(IF(OR(N62&lt;&gt;"Canceled",O62=""),"",E62-O62),"")</f>
        <v/>
      </c>
      <c r="Q62" s="15">
        <f>IFERROR(IF(N62&lt;&gt;"Canceled","",IF(O62="","Review",IF(P62&lt;=Dashboard!$B$5,"Late","Within Standard Window"))),"")</f>
        <v/>
      </c>
      <c r="R62" s="13" t="n"/>
      <c r="S62" s="13" t="n"/>
      <c r="T62" s="13" t="n"/>
      <c r="U62" s="13" t="n"/>
      <c r="V62" s="40" t="n"/>
      <c r="W62" s="41">
        <f>IFERROR(G62*H62*V62,"")</f>
        <v/>
      </c>
      <c r="X62" s="42" t="n"/>
      <c r="Y62" s="41">
        <f>IFERROR(W62*X62,"")</f>
        <v/>
      </c>
      <c r="Z62" s="42" t="n"/>
      <c r="AA62" s="41">
        <f>IFERROR(W62*Z62,"")</f>
        <v/>
      </c>
      <c r="AB62" s="41">
        <f>IFERROR(W62+Y62+AA62,"")</f>
        <v/>
      </c>
      <c r="AC62" s="40" t="n"/>
      <c r="AD62" s="40" t="n"/>
      <c r="AE62" s="40" t="n"/>
      <c r="AF62" s="13" t="n"/>
      <c r="AG62" s="40" t="n"/>
      <c r="AH62" s="41">
        <f>IFERROR(IF(N62="Canceled",MAX(0,AB62-AD62-AG62),0),"")</f>
        <v/>
      </c>
      <c r="AI62" s="43">
        <f>IFERROR(AD62/AC62,"")</f>
        <v/>
      </c>
      <c r="AJ62" s="15">
        <f>IFERROR(E62-D62,"")</f>
        <v/>
      </c>
      <c r="AK62" s="15">
        <f>IF(A62="","",IF(COUNTIF($A$6:$A$505,A62)&gt;1,"Duplicate Reservation ID",IF(F62&lt;=E62,"Review stay dates",IF(AND(N62="Canceled",O62=""),"Enter cancellation date",IF(AND(N62="Canceled",R62=""),"Enter cancellation reason","OK")))))</f>
        <v/>
      </c>
      <c r="AL62" s="13" t="n"/>
      <c r="AM62" s="15">
        <f>IFERROR(IF(AD62&gt;AC62,1,0),0)</f>
        <v/>
      </c>
      <c r="AN62" s="15">
        <f>IFERROR(IF(AF62&gt;I62,1,0),0)</f>
        <v/>
      </c>
      <c r="AO62" s="15">
        <f>IFERROR(IF(OR(V62&lt;0,AC62&lt;0,AD62&lt;0,AE62&lt;0,AG62&lt;0),1,0),0)</f>
        <v/>
      </c>
      <c r="AP62" s="15">
        <f>IFERROR(IF(AND(A62&lt;&gt;"",COUNTIF($A$6:$A$505,A62)&gt;1),1,0),0)</f>
        <v/>
      </c>
      <c r="AQ62" s="15">
        <f>IFERROR(IF(AND(N62="Canceled",O62&gt;E62),1,0),0)</f>
        <v/>
      </c>
    </row>
    <row r="63">
      <c r="A63" s="13" t="n"/>
      <c r="B63" s="13" t="n"/>
      <c r="C63" s="13" t="n"/>
      <c r="D63" s="39" t="n"/>
      <c r="E63" s="39" t="n"/>
      <c r="F63" s="39" t="n"/>
      <c r="G63" s="15">
        <f>IFERROR(IF(OR(E63="",F63=""),"",F63-E63),"")</f>
        <v/>
      </c>
      <c r="H63" s="13" t="n"/>
      <c r="I63" s="15">
        <f>IFERROR(IF(N63="Canceled",G63*H63,0),"")</f>
        <v/>
      </c>
      <c r="J63" s="13" t="n"/>
      <c r="K63" s="13" t="n"/>
      <c r="L63" s="13" t="n"/>
      <c r="M63" s="13" t="n"/>
      <c r="N63" s="13" t="n"/>
      <c r="O63" s="39" t="n"/>
      <c r="P63" s="15">
        <f>IFERROR(IF(OR(N63&lt;&gt;"Canceled",O63=""),"",E63-O63),"")</f>
        <v/>
      </c>
      <c r="Q63" s="15">
        <f>IFERROR(IF(N63&lt;&gt;"Canceled","",IF(O63="","Review",IF(P63&lt;=Dashboard!$B$5,"Late","Within Standard Window"))),"")</f>
        <v/>
      </c>
      <c r="R63" s="13" t="n"/>
      <c r="S63" s="13" t="n"/>
      <c r="T63" s="13" t="n"/>
      <c r="U63" s="13" t="n"/>
      <c r="V63" s="40" t="n"/>
      <c r="W63" s="41">
        <f>IFERROR(G63*H63*V63,"")</f>
        <v/>
      </c>
      <c r="X63" s="42" t="n"/>
      <c r="Y63" s="41">
        <f>IFERROR(W63*X63,"")</f>
        <v/>
      </c>
      <c r="Z63" s="42" t="n"/>
      <c r="AA63" s="41">
        <f>IFERROR(W63*Z63,"")</f>
        <v/>
      </c>
      <c r="AB63" s="41">
        <f>IFERROR(W63+Y63+AA63,"")</f>
        <v/>
      </c>
      <c r="AC63" s="40" t="n"/>
      <c r="AD63" s="40" t="n"/>
      <c r="AE63" s="40" t="n"/>
      <c r="AF63" s="13" t="n"/>
      <c r="AG63" s="40" t="n"/>
      <c r="AH63" s="41">
        <f>IFERROR(IF(N63="Canceled",MAX(0,AB63-AD63-AG63),0),"")</f>
        <v/>
      </c>
      <c r="AI63" s="43">
        <f>IFERROR(AD63/AC63,"")</f>
        <v/>
      </c>
      <c r="AJ63" s="15">
        <f>IFERROR(E63-D63,"")</f>
        <v/>
      </c>
      <c r="AK63" s="15">
        <f>IF(A63="","",IF(COUNTIF($A$6:$A$505,A63)&gt;1,"Duplicate Reservation ID",IF(F63&lt;=E63,"Review stay dates",IF(AND(N63="Canceled",O63=""),"Enter cancellation date",IF(AND(N63="Canceled",R63=""),"Enter cancellation reason","OK")))))</f>
        <v/>
      </c>
      <c r="AL63" s="13" t="n"/>
      <c r="AM63" s="15">
        <f>IFERROR(IF(AD63&gt;AC63,1,0),0)</f>
        <v/>
      </c>
      <c r="AN63" s="15">
        <f>IFERROR(IF(AF63&gt;I63,1,0),0)</f>
        <v/>
      </c>
      <c r="AO63" s="15">
        <f>IFERROR(IF(OR(V63&lt;0,AC63&lt;0,AD63&lt;0,AE63&lt;0,AG63&lt;0),1,0),0)</f>
        <v/>
      </c>
      <c r="AP63" s="15">
        <f>IFERROR(IF(AND(A63&lt;&gt;"",COUNTIF($A$6:$A$505,A63)&gt;1),1,0),0)</f>
        <v/>
      </c>
      <c r="AQ63" s="15">
        <f>IFERROR(IF(AND(N63="Canceled",O63&gt;E63),1,0),0)</f>
        <v/>
      </c>
    </row>
    <row r="64">
      <c r="A64" s="13" t="n"/>
      <c r="B64" s="13" t="n"/>
      <c r="C64" s="13" t="n"/>
      <c r="D64" s="39" t="n"/>
      <c r="E64" s="39" t="n"/>
      <c r="F64" s="39" t="n"/>
      <c r="G64" s="15">
        <f>IFERROR(IF(OR(E64="",F64=""),"",F64-E64),"")</f>
        <v/>
      </c>
      <c r="H64" s="13" t="n"/>
      <c r="I64" s="15">
        <f>IFERROR(IF(N64="Canceled",G64*H64,0),"")</f>
        <v/>
      </c>
      <c r="J64" s="13" t="n"/>
      <c r="K64" s="13" t="n"/>
      <c r="L64" s="13" t="n"/>
      <c r="M64" s="13" t="n"/>
      <c r="N64" s="13" t="n"/>
      <c r="O64" s="39" t="n"/>
      <c r="P64" s="15">
        <f>IFERROR(IF(OR(N64&lt;&gt;"Canceled",O64=""),"",E64-O64),"")</f>
        <v/>
      </c>
      <c r="Q64" s="15">
        <f>IFERROR(IF(N64&lt;&gt;"Canceled","",IF(O64="","Review",IF(P64&lt;=Dashboard!$B$5,"Late","Within Standard Window"))),"")</f>
        <v/>
      </c>
      <c r="R64" s="13" t="n"/>
      <c r="S64" s="13" t="n"/>
      <c r="T64" s="13" t="n"/>
      <c r="U64" s="13" t="n"/>
      <c r="V64" s="40" t="n"/>
      <c r="W64" s="41">
        <f>IFERROR(G64*H64*V64,"")</f>
        <v/>
      </c>
      <c r="X64" s="42" t="n"/>
      <c r="Y64" s="41">
        <f>IFERROR(W64*X64,"")</f>
        <v/>
      </c>
      <c r="Z64" s="42" t="n"/>
      <c r="AA64" s="41">
        <f>IFERROR(W64*Z64,"")</f>
        <v/>
      </c>
      <c r="AB64" s="41">
        <f>IFERROR(W64+Y64+AA64,"")</f>
        <v/>
      </c>
      <c r="AC64" s="40" t="n"/>
      <c r="AD64" s="40" t="n"/>
      <c r="AE64" s="40" t="n"/>
      <c r="AF64" s="13" t="n"/>
      <c r="AG64" s="40" t="n"/>
      <c r="AH64" s="41">
        <f>IFERROR(IF(N64="Canceled",MAX(0,AB64-AD64-AG64),0),"")</f>
        <v/>
      </c>
      <c r="AI64" s="43">
        <f>IFERROR(AD64/AC64,"")</f>
        <v/>
      </c>
      <c r="AJ64" s="15">
        <f>IFERROR(E64-D64,"")</f>
        <v/>
      </c>
      <c r="AK64" s="15">
        <f>IF(A64="","",IF(COUNTIF($A$6:$A$505,A64)&gt;1,"Duplicate Reservation ID",IF(F64&lt;=E64,"Review stay dates",IF(AND(N64="Canceled",O64=""),"Enter cancellation date",IF(AND(N64="Canceled",R64=""),"Enter cancellation reason","OK")))))</f>
        <v/>
      </c>
      <c r="AL64" s="13" t="n"/>
      <c r="AM64" s="15">
        <f>IFERROR(IF(AD64&gt;AC64,1,0),0)</f>
        <v/>
      </c>
      <c r="AN64" s="15">
        <f>IFERROR(IF(AF64&gt;I64,1,0),0)</f>
        <v/>
      </c>
      <c r="AO64" s="15">
        <f>IFERROR(IF(OR(V64&lt;0,AC64&lt;0,AD64&lt;0,AE64&lt;0,AG64&lt;0),1,0),0)</f>
        <v/>
      </c>
      <c r="AP64" s="15">
        <f>IFERROR(IF(AND(A64&lt;&gt;"",COUNTIF($A$6:$A$505,A64)&gt;1),1,0),0)</f>
        <v/>
      </c>
      <c r="AQ64" s="15">
        <f>IFERROR(IF(AND(N64="Canceled",O64&gt;E64),1,0),0)</f>
        <v/>
      </c>
    </row>
    <row r="65">
      <c r="A65" s="13" t="n"/>
      <c r="B65" s="13" t="n"/>
      <c r="C65" s="13" t="n"/>
      <c r="D65" s="39" t="n"/>
      <c r="E65" s="39" t="n"/>
      <c r="F65" s="39" t="n"/>
      <c r="G65" s="15">
        <f>IFERROR(IF(OR(E65="",F65=""),"",F65-E65),"")</f>
        <v/>
      </c>
      <c r="H65" s="13" t="n"/>
      <c r="I65" s="15">
        <f>IFERROR(IF(N65="Canceled",G65*H65,0),"")</f>
        <v/>
      </c>
      <c r="J65" s="13" t="n"/>
      <c r="K65" s="13" t="n"/>
      <c r="L65" s="13" t="n"/>
      <c r="M65" s="13" t="n"/>
      <c r="N65" s="13" t="n"/>
      <c r="O65" s="39" t="n"/>
      <c r="P65" s="15">
        <f>IFERROR(IF(OR(N65&lt;&gt;"Canceled",O65=""),"",E65-O65),"")</f>
        <v/>
      </c>
      <c r="Q65" s="15">
        <f>IFERROR(IF(N65&lt;&gt;"Canceled","",IF(O65="","Review",IF(P65&lt;=Dashboard!$B$5,"Late","Within Standard Window"))),"")</f>
        <v/>
      </c>
      <c r="R65" s="13" t="n"/>
      <c r="S65" s="13" t="n"/>
      <c r="T65" s="13" t="n"/>
      <c r="U65" s="13" t="n"/>
      <c r="V65" s="40" t="n"/>
      <c r="W65" s="41">
        <f>IFERROR(G65*H65*V65,"")</f>
        <v/>
      </c>
      <c r="X65" s="42" t="n"/>
      <c r="Y65" s="41">
        <f>IFERROR(W65*X65,"")</f>
        <v/>
      </c>
      <c r="Z65" s="42" t="n"/>
      <c r="AA65" s="41">
        <f>IFERROR(W65*Z65,"")</f>
        <v/>
      </c>
      <c r="AB65" s="41">
        <f>IFERROR(W65+Y65+AA65,"")</f>
        <v/>
      </c>
      <c r="AC65" s="40" t="n"/>
      <c r="AD65" s="40" t="n"/>
      <c r="AE65" s="40" t="n"/>
      <c r="AF65" s="13" t="n"/>
      <c r="AG65" s="40" t="n"/>
      <c r="AH65" s="41">
        <f>IFERROR(IF(N65="Canceled",MAX(0,AB65-AD65-AG65),0),"")</f>
        <v/>
      </c>
      <c r="AI65" s="43">
        <f>IFERROR(AD65/AC65,"")</f>
        <v/>
      </c>
      <c r="AJ65" s="15">
        <f>IFERROR(E65-D65,"")</f>
        <v/>
      </c>
      <c r="AK65" s="15">
        <f>IF(A65="","",IF(COUNTIF($A$6:$A$505,A65)&gt;1,"Duplicate Reservation ID",IF(F65&lt;=E65,"Review stay dates",IF(AND(N65="Canceled",O65=""),"Enter cancellation date",IF(AND(N65="Canceled",R65=""),"Enter cancellation reason","OK")))))</f>
        <v/>
      </c>
      <c r="AL65" s="13" t="n"/>
      <c r="AM65" s="15">
        <f>IFERROR(IF(AD65&gt;AC65,1,0),0)</f>
        <v/>
      </c>
      <c r="AN65" s="15">
        <f>IFERROR(IF(AF65&gt;I65,1,0),0)</f>
        <v/>
      </c>
      <c r="AO65" s="15">
        <f>IFERROR(IF(OR(V65&lt;0,AC65&lt;0,AD65&lt;0,AE65&lt;0,AG65&lt;0),1,0),0)</f>
        <v/>
      </c>
      <c r="AP65" s="15">
        <f>IFERROR(IF(AND(A65&lt;&gt;"",COUNTIF($A$6:$A$505,A65)&gt;1),1,0),0)</f>
        <v/>
      </c>
      <c r="AQ65" s="15">
        <f>IFERROR(IF(AND(N65="Canceled",O65&gt;E65),1,0),0)</f>
        <v/>
      </c>
    </row>
    <row r="66">
      <c r="A66" s="13" t="n"/>
      <c r="B66" s="13" t="n"/>
      <c r="C66" s="13" t="n"/>
      <c r="D66" s="39" t="n"/>
      <c r="E66" s="39" t="n"/>
      <c r="F66" s="39" t="n"/>
      <c r="G66" s="15">
        <f>IFERROR(IF(OR(E66="",F66=""),"",F66-E66),"")</f>
        <v/>
      </c>
      <c r="H66" s="13" t="n"/>
      <c r="I66" s="15">
        <f>IFERROR(IF(N66="Canceled",G66*H66,0),"")</f>
        <v/>
      </c>
      <c r="J66" s="13" t="n"/>
      <c r="K66" s="13" t="n"/>
      <c r="L66" s="13" t="n"/>
      <c r="M66" s="13" t="n"/>
      <c r="N66" s="13" t="n"/>
      <c r="O66" s="39" t="n"/>
      <c r="P66" s="15">
        <f>IFERROR(IF(OR(N66&lt;&gt;"Canceled",O66=""),"",E66-O66),"")</f>
        <v/>
      </c>
      <c r="Q66" s="15">
        <f>IFERROR(IF(N66&lt;&gt;"Canceled","",IF(O66="","Review",IF(P66&lt;=Dashboard!$B$5,"Late","Within Standard Window"))),"")</f>
        <v/>
      </c>
      <c r="R66" s="13" t="n"/>
      <c r="S66" s="13" t="n"/>
      <c r="T66" s="13" t="n"/>
      <c r="U66" s="13" t="n"/>
      <c r="V66" s="40" t="n"/>
      <c r="W66" s="41">
        <f>IFERROR(G66*H66*V66,"")</f>
        <v/>
      </c>
      <c r="X66" s="42" t="n"/>
      <c r="Y66" s="41">
        <f>IFERROR(W66*X66,"")</f>
        <v/>
      </c>
      <c r="Z66" s="42" t="n"/>
      <c r="AA66" s="41">
        <f>IFERROR(W66*Z66,"")</f>
        <v/>
      </c>
      <c r="AB66" s="41">
        <f>IFERROR(W66+Y66+AA66,"")</f>
        <v/>
      </c>
      <c r="AC66" s="40" t="n"/>
      <c r="AD66" s="40" t="n"/>
      <c r="AE66" s="40" t="n"/>
      <c r="AF66" s="13" t="n"/>
      <c r="AG66" s="40" t="n"/>
      <c r="AH66" s="41">
        <f>IFERROR(IF(N66="Canceled",MAX(0,AB66-AD66-AG66),0),"")</f>
        <v/>
      </c>
      <c r="AI66" s="43">
        <f>IFERROR(AD66/AC66,"")</f>
        <v/>
      </c>
      <c r="AJ66" s="15">
        <f>IFERROR(E66-D66,"")</f>
        <v/>
      </c>
      <c r="AK66" s="15">
        <f>IF(A66="","",IF(COUNTIF($A$6:$A$505,A66)&gt;1,"Duplicate Reservation ID",IF(F66&lt;=E66,"Review stay dates",IF(AND(N66="Canceled",O66=""),"Enter cancellation date",IF(AND(N66="Canceled",R66=""),"Enter cancellation reason","OK")))))</f>
        <v/>
      </c>
      <c r="AL66" s="13" t="n"/>
      <c r="AM66" s="15">
        <f>IFERROR(IF(AD66&gt;AC66,1,0),0)</f>
        <v/>
      </c>
      <c r="AN66" s="15">
        <f>IFERROR(IF(AF66&gt;I66,1,0),0)</f>
        <v/>
      </c>
      <c r="AO66" s="15">
        <f>IFERROR(IF(OR(V66&lt;0,AC66&lt;0,AD66&lt;0,AE66&lt;0,AG66&lt;0),1,0),0)</f>
        <v/>
      </c>
      <c r="AP66" s="15">
        <f>IFERROR(IF(AND(A66&lt;&gt;"",COUNTIF($A$6:$A$505,A66)&gt;1),1,0),0)</f>
        <v/>
      </c>
      <c r="AQ66" s="15">
        <f>IFERROR(IF(AND(N66="Canceled",O66&gt;E66),1,0),0)</f>
        <v/>
      </c>
    </row>
    <row r="67">
      <c r="A67" s="13" t="n"/>
      <c r="B67" s="13" t="n"/>
      <c r="C67" s="13" t="n"/>
      <c r="D67" s="39" t="n"/>
      <c r="E67" s="39" t="n"/>
      <c r="F67" s="39" t="n"/>
      <c r="G67" s="15">
        <f>IFERROR(IF(OR(E67="",F67=""),"",F67-E67),"")</f>
        <v/>
      </c>
      <c r="H67" s="13" t="n"/>
      <c r="I67" s="15">
        <f>IFERROR(IF(N67="Canceled",G67*H67,0),"")</f>
        <v/>
      </c>
      <c r="J67" s="13" t="n"/>
      <c r="K67" s="13" t="n"/>
      <c r="L67" s="13" t="n"/>
      <c r="M67" s="13" t="n"/>
      <c r="N67" s="13" t="n"/>
      <c r="O67" s="39" t="n"/>
      <c r="P67" s="15">
        <f>IFERROR(IF(OR(N67&lt;&gt;"Canceled",O67=""),"",E67-O67),"")</f>
        <v/>
      </c>
      <c r="Q67" s="15">
        <f>IFERROR(IF(N67&lt;&gt;"Canceled","",IF(O67="","Review",IF(P67&lt;=Dashboard!$B$5,"Late","Within Standard Window"))),"")</f>
        <v/>
      </c>
      <c r="R67" s="13" t="n"/>
      <c r="S67" s="13" t="n"/>
      <c r="T67" s="13" t="n"/>
      <c r="U67" s="13" t="n"/>
      <c r="V67" s="40" t="n"/>
      <c r="W67" s="41">
        <f>IFERROR(G67*H67*V67,"")</f>
        <v/>
      </c>
      <c r="X67" s="42" t="n"/>
      <c r="Y67" s="41">
        <f>IFERROR(W67*X67,"")</f>
        <v/>
      </c>
      <c r="Z67" s="42" t="n"/>
      <c r="AA67" s="41">
        <f>IFERROR(W67*Z67,"")</f>
        <v/>
      </c>
      <c r="AB67" s="41">
        <f>IFERROR(W67+Y67+AA67,"")</f>
        <v/>
      </c>
      <c r="AC67" s="40" t="n"/>
      <c r="AD67" s="40" t="n"/>
      <c r="AE67" s="40" t="n"/>
      <c r="AF67" s="13" t="n"/>
      <c r="AG67" s="40" t="n"/>
      <c r="AH67" s="41">
        <f>IFERROR(IF(N67="Canceled",MAX(0,AB67-AD67-AG67),0),"")</f>
        <v/>
      </c>
      <c r="AI67" s="43">
        <f>IFERROR(AD67/AC67,"")</f>
        <v/>
      </c>
      <c r="AJ67" s="15">
        <f>IFERROR(E67-D67,"")</f>
        <v/>
      </c>
      <c r="AK67" s="15">
        <f>IF(A67="","",IF(COUNTIF($A$6:$A$505,A67)&gt;1,"Duplicate Reservation ID",IF(F67&lt;=E67,"Review stay dates",IF(AND(N67="Canceled",O67=""),"Enter cancellation date",IF(AND(N67="Canceled",R67=""),"Enter cancellation reason","OK")))))</f>
        <v/>
      </c>
      <c r="AL67" s="13" t="n"/>
      <c r="AM67" s="15">
        <f>IFERROR(IF(AD67&gt;AC67,1,0),0)</f>
        <v/>
      </c>
      <c r="AN67" s="15">
        <f>IFERROR(IF(AF67&gt;I67,1,0),0)</f>
        <v/>
      </c>
      <c r="AO67" s="15">
        <f>IFERROR(IF(OR(V67&lt;0,AC67&lt;0,AD67&lt;0,AE67&lt;0,AG67&lt;0),1,0),0)</f>
        <v/>
      </c>
      <c r="AP67" s="15">
        <f>IFERROR(IF(AND(A67&lt;&gt;"",COUNTIF($A$6:$A$505,A67)&gt;1),1,0),0)</f>
        <v/>
      </c>
      <c r="AQ67" s="15">
        <f>IFERROR(IF(AND(N67="Canceled",O67&gt;E67),1,0),0)</f>
        <v/>
      </c>
    </row>
    <row r="68">
      <c r="A68" s="13" t="n"/>
      <c r="B68" s="13" t="n"/>
      <c r="C68" s="13" t="n"/>
      <c r="D68" s="39" t="n"/>
      <c r="E68" s="39" t="n"/>
      <c r="F68" s="39" t="n"/>
      <c r="G68" s="15">
        <f>IFERROR(IF(OR(E68="",F68=""),"",F68-E68),"")</f>
        <v/>
      </c>
      <c r="H68" s="13" t="n"/>
      <c r="I68" s="15">
        <f>IFERROR(IF(N68="Canceled",G68*H68,0),"")</f>
        <v/>
      </c>
      <c r="J68" s="13" t="n"/>
      <c r="K68" s="13" t="n"/>
      <c r="L68" s="13" t="n"/>
      <c r="M68" s="13" t="n"/>
      <c r="N68" s="13" t="n"/>
      <c r="O68" s="39" t="n"/>
      <c r="P68" s="15">
        <f>IFERROR(IF(OR(N68&lt;&gt;"Canceled",O68=""),"",E68-O68),"")</f>
        <v/>
      </c>
      <c r="Q68" s="15">
        <f>IFERROR(IF(N68&lt;&gt;"Canceled","",IF(O68="","Review",IF(P68&lt;=Dashboard!$B$5,"Late","Within Standard Window"))),"")</f>
        <v/>
      </c>
      <c r="R68" s="13" t="n"/>
      <c r="S68" s="13" t="n"/>
      <c r="T68" s="13" t="n"/>
      <c r="U68" s="13" t="n"/>
      <c r="V68" s="40" t="n"/>
      <c r="W68" s="41">
        <f>IFERROR(G68*H68*V68,"")</f>
        <v/>
      </c>
      <c r="X68" s="42" t="n"/>
      <c r="Y68" s="41">
        <f>IFERROR(W68*X68,"")</f>
        <v/>
      </c>
      <c r="Z68" s="42" t="n"/>
      <c r="AA68" s="41">
        <f>IFERROR(W68*Z68,"")</f>
        <v/>
      </c>
      <c r="AB68" s="41">
        <f>IFERROR(W68+Y68+AA68,"")</f>
        <v/>
      </c>
      <c r="AC68" s="40" t="n"/>
      <c r="AD68" s="40" t="n"/>
      <c r="AE68" s="40" t="n"/>
      <c r="AF68" s="13" t="n"/>
      <c r="AG68" s="40" t="n"/>
      <c r="AH68" s="41">
        <f>IFERROR(IF(N68="Canceled",MAX(0,AB68-AD68-AG68),0),"")</f>
        <v/>
      </c>
      <c r="AI68" s="43">
        <f>IFERROR(AD68/AC68,"")</f>
        <v/>
      </c>
      <c r="AJ68" s="15">
        <f>IFERROR(E68-D68,"")</f>
        <v/>
      </c>
      <c r="AK68" s="15">
        <f>IF(A68="","",IF(COUNTIF($A$6:$A$505,A68)&gt;1,"Duplicate Reservation ID",IF(F68&lt;=E68,"Review stay dates",IF(AND(N68="Canceled",O68=""),"Enter cancellation date",IF(AND(N68="Canceled",R68=""),"Enter cancellation reason","OK")))))</f>
        <v/>
      </c>
      <c r="AL68" s="13" t="n"/>
      <c r="AM68" s="15">
        <f>IFERROR(IF(AD68&gt;AC68,1,0),0)</f>
        <v/>
      </c>
      <c r="AN68" s="15">
        <f>IFERROR(IF(AF68&gt;I68,1,0),0)</f>
        <v/>
      </c>
      <c r="AO68" s="15">
        <f>IFERROR(IF(OR(V68&lt;0,AC68&lt;0,AD68&lt;0,AE68&lt;0,AG68&lt;0),1,0),0)</f>
        <v/>
      </c>
      <c r="AP68" s="15">
        <f>IFERROR(IF(AND(A68&lt;&gt;"",COUNTIF($A$6:$A$505,A68)&gt;1),1,0),0)</f>
        <v/>
      </c>
      <c r="AQ68" s="15">
        <f>IFERROR(IF(AND(N68="Canceled",O68&gt;E68),1,0),0)</f>
        <v/>
      </c>
    </row>
    <row r="69">
      <c r="A69" s="13" t="n"/>
      <c r="B69" s="13" t="n"/>
      <c r="C69" s="13" t="n"/>
      <c r="D69" s="39" t="n"/>
      <c r="E69" s="39" t="n"/>
      <c r="F69" s="39" t="n"/>
      <c r="G69" s="15">
        <f>IFERROR(IF(OR(E69="",F69=""),"",F69-E69),"")</f>
        <v/>
      </c>
      <c r="H69" s="13" t="n"/>
      <c r="I69" s="15">
        <f>IFERROR(IF(N69="Canceled",G69*H69,0),"")</f>
        <v/>
      </c>
      <c r="J69" s="13" t="n"/>
      <c r="K69" s="13" t="n"/>
      <c r="L69" s="13" t="n"/>
      <c r="M69" s="13" t="n"/>
      <c r="N69" s="13" t="n"/>
      <c r="O69" s="39" t="n"/>
      <c r="P69" s="15">
        <f>IFERROR(IF(OR(N69&lt;&gt;"Canceled",O69=""),"",E69-O69),"")</f>
        <v/>
      </c>
      <c r="Q69" s="15">
        <f>IFERROR(IF(N69&lt;&gt;"Canceled","",IF(O69="","Review",IF(P69&lt;=Dashboard!$B$5,"Late","Within Standard Window"))),"")</f>
        <v/>
      </c>
      <c r="R69" s="13" t="n"/>
      <c r="S69" s="13" t="n"/>
      <c r="T69" s="13" t="n"/>
      <c r="U69" s="13" t="n"/>
      <c r="V69" s="40" t="n"/>
      <c r="W69" s="41">
        <f>IFERROR(G69*H69*V69,"")</f>
        <v/>
      </c>
      <c r="X69" s="42" t="n"/>
      <c r="Y69" s="41">
        <f>IFERROR(W69*X69,"")</f>
        <v/>
      </c>
      <c r="Z69" s="42" t="n"/>
      <c r="AA69" s="41">
        <f>IFERROR(W69*Z69,"")</f>
        <v/>
      </c>
      <c r="AB69" s="41">
        <f>IFERROR(W69+Y69+AA69,"")</f>
        <v/>
      </c>
      <c r="AC69" s="40" t="n"/>
      <c r="AD69" s="40" t="n"/>
      <c r="AE69" s="40" t="n"/>
      <c r="AF69" s="13" t="n"/>
      <c r="AG69" s="40" t="n"/>
      <c r="AH69" s="41">
        <f>IFERROR(IF(N69="Canceled",MAX(0,AB69-AD69-AG69),0),"")</f>
        <v/>
      </c>
      <c r="AI69" s="43">
        <f>IFERROR(AD69/AC69,"")</f>
        <v/>
      </c>
      <c r="AJ69" s="15">
        <f>IFERROR(E69-D69,"")</f>
        <v/>
      </c>
      <c r="AK69" s="15">
        <f>IF(A69="","",IF(COUNTIF($A$6:$A$505,A69)&gt;1,"Duplicate Reservation ID",IF(F69&lt;=E69,"Review stay dates",IF(AND(N69="Canceled",O69=""),"Enter cancellation date",IF(AND(N69="Canceled",R69=""),"Enter cancellation reason","OK")))))</f>
        <v/>
      </c>
      <c r="AL69" s="13" t="n"/>
      <c r="AM69" s="15">
        <f>IFERROR(IF(AD69&gt;AC69,1,0),0)</f>
        <v/>
      </c>
      <c r="AN69" s="15">
        <f>IFERROR(IF(AF69&gt;I69,1,0),0)</f>
        <v/>
      </c>
      <c r="AO69" s="15">
        <f>IFERROR(IF(OR(V69&lt;0,AC69&lt;0,AD69&lt;0,AE69&lt;0,AG69&lt;0),1,0),0)</f>
        <v/>
      </c>
      <c r="AP69" s="15">
        <f>IFERROR(IF(AND(A69&lt;&gt;"",COUNTIF($A$6:$A$505,A69)&gt;1),1,0),0)</f>
        <v/>
      </c>
      <c r="AQ69" s="15">
        <f>IFERROR(IF(AND(N69="Canceled",O69&gt;E69),1,0),0)</f>
        <v/>
      </c>
    </row>
    <row r="70">
      <c r="A70" s="13" t="n"/>
      <c r="B70" s="13" t="n"/>
      <c r="C70" s="13" t="n"/>
      <c r="D70" s="39" t="n"/>
      <c r="E70" s="39" t="n"/>
      <c r="F70" s="39" t="n"/>
      <c r="G70" s="15">
        <f>IFERROR(IF(OR(E70="",F70=""),"",F70-E70),"")</f>
        <v/>
      </c>
      <c r="H70" s="13" t="n"/>
      <c r="I70" s="15">
        <f>IFERROR(IF(N70="Canceled",G70*H70,0),"")</f>
        <v/>
      </c>
      <c r="J70" s="13" t="n"/>
      <c r="K70" s="13" t="n"/>
      <c r="L70" s="13" t="n"/>
      <c r="M70" s="13" t="n"/>
      <c r="N70" s="13" t="n"/>
      <c r="O70" s="39" t="n"/>
      <c r="P70" s="15">
        <f>IFERROR(IF(OR(N70&lt;&gt;"Canceled",O70=""),"",E70-O70),"")</f>
        <v/>
      </c>
      <c r="Q70" s="15">
        <f>IFERROR(IF(N70&lt;&gt;"Canceled","",IF(O70="","Review",IF(P70&lt;=Dashboard!$B$5,"Late","Within Standard Window"))),"")</f>
        <v/>
      </c>
      <c r="R70" s="13" t="n"/>
      <c r="S70" s="13" t="n"/>
      <c r="T70" s="13" t="n"/>
      <c r="U70" s="13" t="n"/>
      <c r="V70" s="40" t="n"/>
      <c r="W70" s="41">
        <f>IFERROR(G70*H70*V70,"")</f>
        <v/>
      </c>
      <c r="X70" s="42" t="n"/>
      <c r="Y70" s="41">
        <f>IFERROR(W70*X70,"")</f>
        <v/>
      </c>
      <c r="Z70" s="42" t="n"/>
      <c r="AA70" s="41">
        <f>IFERROR(W70*Z70,"")</f>
        <v/>
      </c>
      <c r="AB70" s="41">
        <f>IFERROR(W70+Y70+AA70,"")</f>
        <v/>
      </c>
      <c r="AC70" s="40" t="n"/>
      <c r="AD70" s="40" t="n"/>
      <c r="AE70" s="40" t="n"/>
      <c r="AF70" s="13" t="n"/>
      <c r="AG70" s="40" t="n"/>
      <c r="AH70" s="41">
        <f>IFERROR(IF(N70="Canceled",MAX(0,AB70-AD70-AG70),0),"")</f>
        <v/>
      </c>
      <c r="AI70" s="43">
        <f>IFERROR(AD70/AC70,"")</f>
        <v/>
      </c>
      <c r="AJ70" s="15">
        <f>IFERROR(E70-D70,"")</f>
        <v/>
      </c>
      <c r="AK70" s="15">
        <f>IF(A70="","",IF(COUNTIF($A$6:$A$505,A70)&gt;1,"Duplicate Reservation ID",IF(F70&lt;=E70,"Review stay dates",IF(AND(N70="Canceled",O70=""),"Enter cancellation date",IF(AND(N70="Canceled",R70=""),"Enter cancellation reason","OK")))))</f>
        <v/>
      </c>
      <c r="AL70" s="13" t="n"/>
      <c r="AM70" s="15">
        <f>IFERROR(IF(AD70&gt;AC70,1,0),0)</f>
        <v/>
      </c>
      <c r="AN70" s="15">
        <f>IFERROR(IF(AF70&gt;I70,1,0),0)</f>
        <v/>
      </c>
      <c r="AO70" s="15">
        <f>IFERROR(IF(OR(V70&lt;0,AC70&lt;0,AD70&lt;0,AE70&lt;0,AG70&lt;0),1,0),0)</f>
        <v/>
      </c>
      <c r="AP70" s="15">
        <f>IFERROR(IF(AND(A70&lt;&gt;"",COUNTIF($A$6:$A$505,A70)&gt;1),1,0),0)</f>
        <v/>
      </c>
      <c r="AQ70" s="15">
        <f>IFERROR(IF(AND(N70="Canceled",O70&gt;E70),1,0),0)</f>
        <v/>
      </c>
    </row>
    <row r="71">
      <c r="A71" s="13" t="n"/>
      <c r="B71" s="13" t="n"/>
      <c r="C71" s="13" t="n"/>
      <c r="D71" s="39" t="n"/>
      <c r="E71" s="39" t="n"/>
      <c r="F71" s="39" t="n"/>
      <c r="G71" s="15">
        <f>IFERROR(IF(OR(E71="",F71=""),"",F71-E71),"")</f>
        <v/>
      </c>
      <c r="H71" s="13" t="n"/>
      <c r="I71" s="15">
        <f>IFERROR(IF(N71="Canceled",G71*H71,0),"")</f>
        <v/>
      </c>
      <c r="J71" s="13" t="n"/>
      <c r="K71" s="13" t="n"/>
      <c r="L71" s="13" t="n"/>
      <c r="M71" s="13" t="n"/>
      <c r="N71" s="13" t="n"/>
      <c r="O71" s="39" t="n"/>
      <c r="P71" s="15">
        <f>IFERROR(IF(OR(N71&lt;&gt;"Canceled",O71=""),"",E71-O71),"")</f>
        <v/>
      </c>
      <c r="Q71" s="15">
        <f>IFERROR(IF(N71&lt;&gt;"Canceled","",IF(O71="","Review",IF(P71&lt;=Dashboard!$B$5,"Late","Within Standard Window"))),"")</f>
        <v/>
      </c>
      <c r="R71" s="13" t="n"/>
      <c r="S71" s="13" t="n"/>
      <c r="T71" s="13" t="n"/>
      <c r="U71" s="13" t="n"/>
      <c r="V71" s="40" t="n"/>
      <c r="W71" s="41">
        <f>IFERROR(G71*H71*V71,"")</f>
        <v/>
      </c>
      <c r="X71" s="42" t="n"/>
      <c r="Y71" s="41">
        <f>IFERROR(W71*X71,"")</f>
        <v/>
      </c>
      <c r="Z71" s="42" t="n"/>
      <c r="AA71" s="41">
        <f>IFERROR(W71*Z71,"")</f>
        <v/>
      </c>
      <c r="AB71" s="41">
        <f>IFERROR(W71+Y71+AA71,"")</f>
        <v/>
      </c>
      <c r="AC71" s="40" t="n"/>
      <c r="AD71" s="40" t="n"/>
      <c r="AE71" s="40" t="n"/>
      <c r="AF71" s="13" t="n"/>
      <c r="AG71" s="40" t="n"/>
      <c r="AH71" s="41">
        <f>IFERROR(IF(N71="Canceled",MAX(0,AB71-AD71-AG71),0),"")</f>
        <v/>
      </c>
      <c r="AI71" s="43">
        <f>IFERROR(AD71/AC71,"")</f>
        <v/>
      </c>
      <c r="AJ71" s="15">
        <f>IFERROR(E71-D71,"")</f>
        <v/>
      </c>
      <c r="AK71" s="15">
        <f>IF(A71="","",IF(COUNTIF($A$6:$A$505,A71)&gt;1,"Duplicate Reservation ID",IF(F71&lt;=E71,"Review stay dates",IF(AND(N71="Canceled",O71=""),"Enter cancellation date",IF(AND(N71="Canceled",R71=""),"Enter cancellation reason","OK")))))</f>
        <v/>
      </c>
      <c r="AL71" s="13" t="n"/>
      <c r="AM71" s="15">
        <f>IFERROR(IF(AD71&gt;AC71,1,0),0)</f>
        <v/>
      </c>
      <c r="AN71" s="15">
        <f>IFERROR(IF(AF71&gt;I71,1,0),0)</f>
        <v/>
      </c>
      <c r="AO71" s="15">
        <f>IFERROR(IF(OR(V71&lt;0,AC71&lt;0,AD71&lt;0,AE71&lt;0,AG71&lt;0),1,0),0)</f>
        <v/>
      </c>
      <c r="AP71" s="15">
        <f>IFERROR(IF(AND(A71&lt;&gt;"",COUNTIF($A$6:$A$505,A71)&gt;1),1,0),0)</f>
        <v/>
      </c>
      <c r="AQ71" s="15">
        <f>IFERROR(IF(AND(N71="Canceled",O71&gt;E71),1,0),0)</f>
        <v/>
      </c>
    </row>
    <row r="72">
      <c r="A72" s="13" t="n"/>
      <c r="B72" s="13" t="n"/>
      <c r="C72" s="13" t="n"/>
      <c r="D72" s="39" t="n"/>
      <c r="E72" s="39" t="n"/>
      <c r="F72" s="39" t="n"/>
      <c r="G72" s="15">
        <f>IFERROR(IF(OR(E72="",F72=""),"",F72-E72),"")</f>
        <v/>
      </c>
      <c r="H72" s="13" t="n"/>
      <c r="I72" s="15">
        <f>IFERROR(IF(N72="Canceled",G72*H72,0),"")</f>
        <v/>
      </c>
      <c r="J72" s="13" t="n"/>
      <c r="K72" s="13" t="n"/>
      <c r="L72" s="13" t="n"/>
      <c r="M72" s="13" t="n"/>
      <c r="N72" s="13" t="n"/>
      <c r="O72" s="39" t="n"/>
      <c r="P72" s="15">
        <f>IFERROR(IF(OR(N72&lt;&gt;"Canceled",O72=""),"",E72-O72),"")</f>
        <v/>
      </c>
      <c r="Q72" s="15">
        <f>IFERROR(IF(N72&lt;&gt;"Canceled","",IF(O72="","Review",IF(P72&lt;=Dashboard!$B$5,"Late","Within Standard Window"))),"")</f>
        <v/>
      </c>
      <c r="R72" s="13" t="n"/>
      <c r="S72" s="13" t="n"/>
      <c r="T72" s="13" t="n"/>
      <c r="U72" s="13" t="n"/>
      <c r="V72" s="40" t="n"/>
      <c r="W72" s="41">
        <f>IFERROR(G72*H72*V72,"")</f>
        <v/>
      </c>
      <c r="X72" s="42" t="n"/>
      <c r="Y72" s="41">
        <f>IFERROR(W72*X72,"")</f>
        <v/>
      </c>
      <c r="Z72" s="42" t="n"/>
      <c r="AA72" s="41">
        <f>IFERROR(W72*Z72,"")</f>
        <v/>
      </c>
      <c r="AB72" s="41">
        <f>IFERROR(W72+Y72+AA72,"")</f>
        <v/>
      </c>
      <c r="AC72" s="40" t="n"/>
      <c r="AD72" s="40" t="n"/>
      <c r="AE72" s="40" t="n"/>
      <c r="AF72" s="13" t="n"/>
      <c r="AG72" s="40" t="n"/>
      <c r="AH72" s="41">
        <f>IFERROR(IF(N72="Canceled",MAX(0,AB72-AD72-AG72),0),"")</f>
        <v/>
      </c>
      <c r="AI72" s="43">
        <f>IFERROR(AD72/AC72,"")</f>
        <v/>
      </c>
      <c r="AJ72" s="15">
        <f>IFERROR(E72-D72,"")</f>
        <v/>
      </c>
      <c r="AK72" s="15">
        <f>IF(A72="","",IF(COUNTIF($A$6:$A$505,A72)&gt;1,"Duplicate Reservation ID",IF(F72&lt;=E72,"Review stay dates",IF(AND(N72="Canceled",O72=""),"Enter cancellation date",IF(AND(N72="Canceled",R72=""),"Enter cancellation reason","OK")))))</f>
        <v/>
      </c>
      <c r="AL72" s="13" t="n"/>
      <c r="AM72" s="15">
        <f>IFERROR(IF(AD72&gt;AC72,1,0),0)</f>
        <v/>
      </c>
      <c r="AN72" s="15">
        <f>IFERROR(IF(AF72&gt;I72,1,0),0)</f>
        <v/>
      </c>
      <c r="AO72" s="15">
        <f>IFERROR(IF(OR(V72&lt;0,AC72&lt;0,AD72&lt;0,AE72&lt;0,AG72&lt;0),1,0),0)</f>
        <v/>
      </c>
      <c r="AP72" s="15">
        <f>IFERROR(IF(AND(A72&lt;&gt;"",COUNTIF($A$6:$A$505,A72)&gt;1),1,0),0)</f>
        <v/>
      </c>
      <c r="AQ72" s="15">
        <f>IFERROR(IF(AND(N72="Canceled",O72&gt;E72),1,0),0)</f>
        <v/>
      </c>
    </row>
    <row r="73">
      <c r="A73" s="13" t="n"/>
      <c r="B73" s="13" t="n"/>
      <c r="C73" s="13" t="n"/>
      <c r="D73" s="39" t="n"/>
      <c r="E73" s="39" t="n"/>
      <c r="F73" s="39" t="n"/>
      <c r="G73" s="15">
        <f>IFERROR(IF(OR(E73="",F73=""),"",F73-E73),"")</f>
        <v/>
      </c>
      <c r="H73" s="13" t="n"/>
      <c r="I73" s="15">
        <f>IFERROR(IF(N73="Canceled",G73*H73,0),"")</f>
        <v/>
      </c>
      <c r="J73" s="13" t="n"/>
      <c r="K73" s="13" t="n"/>
      <c r="L73" s="13" t="n"/>
      <c r="M73" s="13" t="n"/>
      <c r="N73" s="13" t="n"/>
      <c r="O73" s="39" t="n"/>
      <c r="P73" s="15">
        <f>IFERROR(IF(OR(N73&lt;&gt;"Canceled",O73=""),"",E73-O73),"")</f>
        <v/>
      </c>
      <c r="Q73" s="15">
        <f>IFERROR(IF(N73&lt;&gt;"Canceled","",IF(O73="","Review",IF(P73&lt;=Dashboard!$B$5,"Late","Within Standard Window"))),"")</f>
        <v/>
      </c>
      <c r="R73" s="13" t="n"/>
      <c r="S73" s="13" t="n"/>
      <c r="T73" s="13" t="n"/>
      <c r="U73" s="13" t="n"/>
      <c r="V73" s="40" t="n"/>
      <c r="W73" s="41">
        <f>IFERROR(G73*H73*V73,"")</f>
        <v/>
      </c>
      <c r="X73" s="42" t="n"/>
      <c r="Y73" s="41">
        <f>IFERROR(W73*X73,"")</f>
        <v/>
      </c>
      <c r="Z73" s="42" t="n"/>
      <c r="AA73" s="41">
        <f>IFERROR(W73*Z73,"")</f>
        <v/>
      </c>
      <c r="AB73" s="41">
        <f>IFERROR(W73+Y73+AA73,"")</f>
        <v/>
      </c>
      <c r="AC73" s="40" t="n"/>
      <c r="AD73" s="40" t="n"/>
      <c r="AE73" s="40" t="n"/>
      <c r="AF73" s="13" t="n"/>
      <c r="AG73" s="40" t="n"/>
      <c r="AH73" s="41">
        <f>IFERROR(IF(N73="Canceled",MAX(0,AB73-AD73-AG73),0),"")</f>
        <v/>
      </c>
      <c r="AI73" s="43">
        <f>IFERROR(AD73/AC73,"")</f>
        <v/>
      </c>
      <c r="AJ73" s="15">
        <f>IFERROR(E73-D73,"")</f>
        <v/>
      </c>
      <c r="AK73" s="15">
        <f>IF(A73="","",IF(COUNTIF($A$6:$A$505,A73)&gt;1,"Duplicate Reservation ID",IF(F73&lt;=E73,"Review stay dates",IF(AND(N73="Canceled",O73=""),"Enter cancellation date",IF(AND(N73="Canceled",R73=""),"Enter cancellation reason","OK")))))</f>
        <v/>
      </c>
      <c r="AL73" s="13" t="n"/>
      <c r="AM73" s="15">
        <f>IFERROR(IF(AD73&gt;AC73,1,0),0)</f>
        <v/>
      </c>
      <c r="AN73" s="15">
        <f>IFERROR(IF(AF73&gt;I73,1,0),0)</f>
        <v/>
      </c>
      <c r="AO73" s="15">
        <f>IFERROR(IF(OR(V73&lt;0,AC73&lt;0,AD73&lt;0,AE73&lt;0,AG73&lt;0),1,0),0)</f>
        <v/>
      </c>
      <c r="AP73" s="15">
        <f>IFERROR(IF(AND(A73&lt;&gt;"",COUNTIF($A$6:$A$505,A73)&gt;1),1,0),0)</f>
        <v/>
      </c>
      <c r="AQ73" s="15">
        <f>IFERROR(IF(AND(N73="Canceled",O73&gt;E73),1,0),0)</f>
        <v/>
      </c>
    </row>
    <row r="74">
      <c r="A74" s="13" t="n"/>
      <c r="B74" s="13" t="n"/>
      <c r="C74" s="13" t="n"/>
      <c r="D74" s="39" t="n"/>
      <c r="E74" s="39" t="n"/>
      <c r="F74" s="39" t="n"/>
      <c r="G74" s="15">
        <f>IFERROR(IF(OR(E74="",F74=""),"",F74-E74),"")</f>
        <v/>
      </c>
      <c r="H74" s="13" t="n"/>
      <c r="I74" s="15">
        <f>IFERROR(IF(N74="Canceled",G74*H74,0),"")</f>
        <v/>
      </c>
      <c r="J74" s="13" t="n"/>
      <c r="K74" s="13" t="n"/>
      <c r="L74" s="13" t="n"/>
      <c r="M74" s="13" t="n"/>
      <c r="N74" s="13" t="n"/>
      <c r="O74" s="39" t="n"/>
      <c r="P74" s="15">
        <f>IFERROR(IF(OR(N74&lt;&gt;"Canceled",O74=""),"",E74-O74),"")</f>
        <v/>
      </c>
      <c r="Q74" s="15">
        <f>IFERROR(IF(N74&lt;&gt;"Canceled","",IF(O74="","Review",IF(P74&lt;=Dashboard!$B$5,"Late","Within Standard Window"))),"")</f>
        <v/>
      </c>
      <c r="R74" s="13" t="n"/>
      <c r="S74" s="13" t="n"/>
      <c r="T74" s="13" t="n"/>
      <c r="U74" s="13" t="n"/>
      <c r="V74" s="40" t="n"/>
      <c r="W74" s="41">
        <f>IFERROR(G74*H74*V74,"")</f>
        <v/>
      </c>
      <c r="X74" s="42" t="n"/>
      <c r="Y74" s="41">
        <f>IFERROR(W74*X74,"")</f>
        <v/>
      </c>
      <c r="Z74" s="42" t="n"/>
      <c r="AA74" s="41">
        <f>IFERROR(W74*Z74,"")</f>
        <v/>
      </c>
      <c r="AB74" s="41">
        <f>IFERROR(W74+Y74+AA74,"")</f>
        <v/>
      </c>
      <c r="AC74" s="40" t="n"/>
      <c r="AD74" s="40" t="n"/>
      <c r="AE74" s="40" t="n"/>
      <c r="AF74" s="13" t="n"/>
      <c r="AG74" s="40" t="n"/>
      <c r="AH74" s="41">
        <f>IFERROR(IF(N74="Canceled",MAX(0,AB74-AD74-AG74),0),"")</f>
        <v/>
      </c>
      <c r="AI74" s="43">
        <f>IFERROR(AD74/AC74,"")</f>
        <v/>
      </c>
      <c r="AJ74" s="15">
        <f>IFERROR(E74-D74,"")</f>
        <v/>
      </c>
      <c r="AK74" s="15">
        <f>IF(A74="","",IF(COUNTIF($A$6:$A$505,A74)&gt;1,"Duplicate Reservation ID",IF(F74&lt;=E74,"Review stay dates",IF(AND(N74="Canceled",O74=""),"Enter cancellation date",IF(AND(N74="Canceled",R74=""),"Enter cancellation reason","OK")))))</f>
        <v/>
      </c>
      <c r="AL74" s="13" t="n"/>
      <c r="AM74" s="15">
        <f>IFERROR(IF(AD74&gt;AC74,1,0),0)</f>
        <v/>
      </c>
      <c r="AN74" s="15">
        <f>IFERROR(IF(AF74&gt;I74,1,0),0)</f>
        <v/>
      </c>
      <c r="AO74" s="15">
        <f>IFERROR(IF(OR(V74&lt;0,AC74&lt;0,AD74&lt;0,AE74&lt;0,AG74&lt;0),1,0),0)</f>
        <v/>
      </c>
      <c r="AP74" s="15">
        <f>IFERROR(IF(AND(A74&lt;&gt;"",COUNTIF($A$6:$A$505,A74)&gt;1),1,0),0)</f>
        <v/>
      </c>
      <c r="AQ74" s="15">
        <f>IFERROR(IF(AND(N74="Canceled",O74&gt;E74),1,0),0)</f>
        <v/>
      </c>
    </row>
    <row r="75">
      <c r="A75" s="13" t="n"/>
      <c r="B75" s="13" t="n"/>
      <c r="C75" s="13" t="n"/>
      <c r="D75" s="39" t="n"/>
      <c r="E75" s="39" t="n"/>
      <c r="F75" s="39" t="n"/>
      <c r="G75" s="15">
        <f>IFERROR(IF(OR(E75="",F75=""),"",F75-E75),"")</f>
        <v/>
      </c>
      <c r="H75" s="13" t="n"/>
      <c r="I75" s="15">
        <f>IFERROR(IF(N75="Canceled",G75*H75,0),"")</f>
        <v/>
      </c>
      <c r="J75" s="13" t="n"/>
      <c r="K75" s="13" t="n"/>
      <c r="L75" s="13" t="n"/>
      <c r="M75" s="13" t="n"/>
      <c r="N75" s="13" t="n"/>
      <c r="O75" s="39" t="n"/>
      <c r="P75" s="15">
        <f>IFERROR(IF(OR(N75&lt;&gt;"Canceled",O75=""),"",E75-O75),"")</f>
        <v/>
      </c>
      <c r="Q75" s="15">
        <f>IFERROR(IF(N75&lt;&gt;"Canceled","",IF(O75="","Review",IF(P75&lt;=Dashboard!$B$5,"Late","Within Standard Window"))),"")</f>
        <v/>
      </c>
      <c r="R75" s="13" t="n"/>
      <c r="S75" s="13" t="n"/>
      <c r="T75" s="13" t="n"/>
      <c r="U75" s="13" t="n"/>
      <c r="V75" s="40" t="n"/>
      <c r="W75" s="41">
        <f>IFERROR(G75*H75*V75,"")</f>
        <v/>
      </c>
      <c r="X75" s="42" t="n"/>
      <c r="Y75" s="41">
        <f>IFERROR(W75*X75,"")</f>
        <v/>
      </c>
      <c r="Z75" s="42" t="n"/>
      <c r="AA75" s="41">
        <f>IFERROR(W75*Z75,"")</f>
        <v/>
      </c>
      <c r="AB75" s="41">
        <f>IFERROR(W75+Y75+AA75,"")</f>
        <v/>
      </c>
      <c r="AC75" s="40" t="n"/>
      <c r="AD75" s="40" t="n"/>
      <c r="AE75" s="40" t="n"/>
      <c r="AF75" s="13" t="n"/>
      <c r="AG75" s="40" t="n"/>
      <c r="AH75" s="41">
        <f>IFERROR(IF(N75="Canceled",MAX(0,AB75-AD75-AG75),0),"")</f>
        <v/>
      </c>
      <c r="AI75" s="43">
        <f>IFERROR(AD75/AC75,"")</f>
        <v/>
      </c>
      <c r="AJ75" s="15">
        <f>IFERROR(E75-D75,"")</f>
        <v/>
      </c>
      <c r="AK75" s="15">
        <f>IF(A75="","",IF(COUNTIF($A$6:$A$505,A75)&gt;1,"Duplicate Reservation ID",IF(F75&lt;=E75,"Review stay dates",IF(AND(N75="Canceled",O75=""),"Enter cancellation date",IF(AND(N75="Canceled",R75=""),"Enter cancellation reason","OK")))))</f>
        <v/>
      </c>
      <c r="AL75" s="13" t="n"/>
      <c r="AM75" s="15">
        <f>IFERROR(IF(AD75&gt;AC75,1,0),0)</f>
        <v/>
      </c>
      <c r="AN75" s="15">
        <f>IFERROR(IF(AF75&gt;I75,1,0),0)</f>
        <v/>
      </c>
      <c r="AO75" s="15">
        <f>IFERROR(IF(OR(V75&lt;0,AC75&lt;0,AD75&lt;0,AE75&lt;0,AG75&lt;0),1,0),0)</f>
        <v/>
      </c>
      <c r="AP75" s="15">
        <f>IFERROR(IF(AND(A75&lt;&gt;"",COUNTIF($A$6:$A$505,A75)&gt;1),1,0),0)</f>
        <v/>
      </c>
      <c r="AQ75" s="15">
        <f>IFERROR(IF(AND(N75="Canceled",O75&gt;E75),1,0),0)</f>
        <v/>
      </c>
    </row>
    <row r="76">
      <c r="A76" s="13" t="n"/>
      <c r="B76" s="13" t="n"/>
      <c r="C76" s="13" t="n"/>
      <c r="D76" s="39" t="n"/>
      <c r="E76" s="39" t="n"/>
      <c r="F76" s="39" t="n"/>
      <c r="G76" s="15">
        <f>IFERROR(IF(OR(E76="",F76=""),"",F76-E76),"")</f>
        <v/>
      </c>
      <c r="H76" s="13" t="n"/>
      <c r="I76" s="15">
        <f>IFERROR(IF(N76="Canceled",G76*H76,0),"")</f>
        <v/>
      </c>
      <c r="J76" s="13" t="n"/>
      <c r="K76" s="13" t="n"/>
      <c r="L76" s="13" t="n"/>
      <c r="M76" s="13" t="n"/>
      <c r="N76" s="13" t="n"/>
      <c r="O76" s="39" t="n"/>
      <c r="P76" s="15">
        <f>IFERROR(IF(OR(N76&lt;&gt;"Canceled",O76=""),"",E76-O76),"")</f>
        <v/>
      </c>
      <c r="Q76" s="15">
        <f>IFERROR(IF(N76&lt;&gt;"Canceled","",IF(O76="","Review",IF(P76&lt;=Dashboard!$B$5,"Late","Within Standard Window"))),"")</f>
        <v/>
      </c>
      <c r="R76" s="13" t="n"/>
      <c r="S76" s="13" t="n"/>
      <c r="T76" s="13" t="n"/>
      <c r="U76" s="13" t="n"/>
      <c r="V76" s="40" t="n"/>
      <c r="W76" s="41">
        <f>IFERROR(G76*H76*V76,"")</f>
        <v/>
      </c>
      <c r="X76" s="42" t="n"/>
      <c r="Y76" s="41">
        <f>IFERROR(W76*X76,"")</f>
        <v/>
      </c>
      <c r="Z76" s="42" t="n"/>
      <c r="AA76" s="41">
        <f>IFERROR(W76*Z76,"")</f>
        <v/>
      </c>
      <c r="AB76" s="41">
        <f>IFERROR(W76+Y76+AA76,"")</f>
        <v/>
      </c>
      <c r="AC76" s="40" t="n"/>
      <c r="AD76" s="40" t="n"/>
      <c r="AE76" s="40" t="n"/>
      <c r="AF76" s="13" t="n"/>
      <c r="AG76" s="40" t="n"/>
      <c r="AH76" s="41">
        <f>IFERROR(IF(N76="Canceled",MAX(0,AB76-AD76-AG76),0),"")</f>
        <v/>
      </c>
      <c r="AI76" s="43">
        <f>IFERROR(AD76/AC76,"")</f>
        <v/>
      </c>
      <c r="AJ76" s="15">
        <f>IFERROR(E76-D76,"")</f>
        <v/>
      </c>
      <c r="AK76" s="15">
        <f>IF(A76="","",IF(COUNTIF($A$6:$A$505,A76)&gt;1,"Duplicate Reservation ID",IF(F76&lt;=E76,"Review stay dates",IF(AND(N76="Canceled",O76=""),"Enter cancellation date",IF(AND(N76="Canceled",R76=""),"Enter cancellation reason","OK")))))</f>
        <v/>
      </c>
      <c r="AL76" s="13" t="n"/>
      <c r="AM76" s="15">
        <f>IFERROR(IF(AD76&gt;AC76,1,0),0)</f>
        <v/>
      </c>
      <c r="AN76" s="15">
        <f>IFERROR(IF(AF76&gt;I76,1,0),0)</f>
        <v/>
      </c>
      <c r="AO76" s="15">
        <f>IFERROR(IF(OR(V76&lt;0,AC76&lt;0,AD76&lt;0,AE76&lt;0,AG76&lt;0),1,0),0)</f>
        <v/>
      </c>
      <c r="AP76" s="15">
        <f>IFERROR(IF(AND(A76&lt;&gt;"",COUNTIF($A$6:$A$505,A76)&gt;1),1,0),0)</f>
        <v/>
      </c>
      <c r="AQ76" s="15">
        <f>IFERROR(IF(AND(N76="Canceled",O76&gt;E76),1,0),0)</f>
        <v/>
      </c>
    </row>
    <row r="77">
      <c r="A77" s="13" t="n"/>
      <c r="B77" s="13" t="n"/>
      <c r="C77" s="13" t="n"/>
      <c r="D77" s="39" t="n"/>
      <c r="E77" s="39" t="n"/>
      <c r="F77" s="39" t="n"/>
      <c r="G77" s="15">
        <f>IFERROR(IF(OR(E77="",F77=""),"",F77-E77),"")</f>
        <v/>
      </c>
      <c r="H77" s="13" t="n"/>
      <c r="I77" s="15">
        <f>IFERROR(IF(N77="Canceled",G77*H77,0),"")</f>
        <v/>
      </c>
      <c r="J77" s="13" t="n"/>
      <c r="K77" s="13" t="n"/>
      <c r="L77" s="13" t="n"/>
      <c r="M77" s="13" t="n"/>
      <c r="N77" s="13" t="n"/>
      <c r="O77" s="39" t="n"/>
      <c r="P77" s="15">
        <f>IFERROR(IF(OR(N77&lt;&gt;"Canceled",O77=""),"",E77-O77),"")</f>
        <v/>
      </c>
      <c r="Q77" s="15">
        <f>IFERROR(IF(N77&lt;&gt;"Canceled","",IF(O77="","Review",IF(P77&lt;=Dashboard!$B$5,"Late","Within Standard Window"))),"")</f>
        <v/>
      </c>
      <c r="R77" s="13" t="n"/>
      <c r="S77" s="13" t="n"/>
      <c r="T77" s="13" t="n"/>
      <c r="U77" s="13" t="n"/>
      <c r="V77" s="40" t="n"/>
      <c r="W77" s="41">
        <f>IFERROR(G77*H77*V77,"")</f>
        <v/>
      </c>
      <c r="X77" s="42" t="n"/>
      <c r="Y77" s="41">
        <f>IFERROR(W77*X77,"")</f>
        <v/>
      </c>
      <c r="Z77" s="42" t="n"/>
      <c r="AA77" s="41">
        <f>IFERROR(W77*Z77,"")</f>
        <v/>
      </c>
      <c r="AB77" s="41">
        <f>IFERROR(W77+Y77+AA77,"")</f>
        <v/>
      </c>
      <c r="AC77" s="40" t="n"/>
      <c r="AD77" s="40" t="n"/>
      <c r="AE77" s="40" t="n"/>
      <c r="AF77" s="13" t="n"/>
      <c r="AG77" s="40" t="n"/>
      <c r="AH77" s="41">
        <f>IFERROR(IF(N77="Canceled",MAX(0,AB77-AD77-AG77),0),"")</f>
        <v/>
      </c>
      <c r="AI77" s="43">
        <f>IFERROR(AD77/AC77,"")</f>
        <v/>
      </c>
      <c r="AJ77" s="15">
        <f>IFERROR(E77-D77,"")</f>
        <v/>
      </c>
      <c r="AK77" s="15">
        <f>IF(A77="","",IF(COUNTIF($A$6:$A$505,A77)&gt;1,"Duplicate Reservation ID",IF(F77&lt;=E77,"Review stay dates",IF(AND(N77="Canceled",O77=""),"Enter cancellation date",IF(AND(N77="Canceled",R77=""),"Enter cancellation reason","OK")))))</f>
        <v/>
      </c>
      <c r="AL77" s="13" t="n"/>
      <c r="AM77" s="15">
        <f>IFERROR(IF(AD77&gt;AC77,1,0),0)</f>
        <v/>
      </c>
      <c r="AN77" s="15">
        <f>IFERROR(IF(AF77&gt;I77,1,0),0)</f>
        <v/>
      </c>
      <c r="AO77" s="15">
        <f>IFERROR(IF(OR(V77&lt;0,AC77&lt;0,AD77&lt;0,AE77&lt;0,AG77&lt;0),1,0),0)</f>
        <v/>
      </c>
      <c r="AP77" s="15">
        <f>IFERROR(IF(AND(A77&lt;&gt;"",COUNTIF($A$6:$A$505,A77)&gt;1),1,0),0)</f>
        <v/>
      </c>
      <c r="AQ77" s="15">
        <f>IFERROR(IF(AND(N77="Canceled",O77&gt;E77),1,0),0)</f>
        <v/>
      </c>
    </row>
    <row r="78">
      <c r="A78" s="13" t="n"/>
      <c r="B78" s="13" t="n"/>
      <c r="C78" s="13" t="n"/>
      <c r="D78" s="39" t="n"/>
      <c r="E78" s="39" t="n"/>
      <c r="F78" s="39" t="n"/>
      <c r="G78" s="15">
        <f>IFERROR(IF(OR(E78="",F78=""),"",F78-E78),"")</f>
        <v/>
      </c>
      <c r="H78" s="13" t="n"/>
      <c r="I78" s="15">
        <f>IFERROR(IF(N78="Canceled",G78*H78,0),"")</f>
        <v/>
      </c>
      <c r="J78" s="13" t="n"/>
      <c r="K78" s="13" t="n"/>
      <c r="L78" s="13" t="n"/>
      <c r="M78" s="13" t="n"/>
      <c r="N78" s="13" t="n"/>
      <c r="O78" s="39" t="n"/>
      <c r="P78" s="15">
        <f>IFERROR(IF(OR(N78&lt;&gt;"Canceled",O78=""),"",E78-O78),"")</f>
        <v/>
      </c>
      <c r="Q78" s="15">
        <f>IFERROR(IF(N78&lt;&gt;"Canceled","",IF(O78="","Review",IF(P78&lt;=Dashboard!$B$5,"Late","Within Standard Window"))),"")</f>
        <v/>
      </c>
      <c r="R78" s="13" t="n"/>
      <c r="S78" s="13" t="n"/>
      <c r="T78" s="13" t="n"/>
      <c r="U78" s="13" t="n"/>
      <c r="V78" s="40" t="n"/>
      <c r="W78" s="41">
        <f>IFERROR(G78*H78*V78,"")</f>
        <v/>
      </c>
      <c r="X78" s="42" t="n"/>
      <c r="Y78" s="41">
        <f>IFERROR(W78*X78,"")</f>
        <v/>
      </c>
      <c r="Z78" s="42" t="n"/>
      <c r="AA78" s="41">
        <f>IFERROR(W78*Z78,"")</f>
        <v/>
      </c>
      <c r="AB78" s="41">
        <f>IFERROR(W78+Y78+AA78,"")</f>
        <v/>
      </c>
      <c r="AC78" s="40" t="n"/>
      <c r="AD78" s="40" t="n"/>
      <c r="AE78" s="40" t="n"/>
      <c r="AF78" s="13" t="n"/>
      <c r="AG78" s="40" t="n"/>
      <c r="AH78" s="41">
        <f>IFERROR(IF(N78="Canceled",MAX(0,AB78-AD78-AG78),0),"")</f>
        <v/>
      </c>
      <c r="AI78" s="43">
        <f>IFERROR(AD78/AC78,"")</f>
        <v/>
      </c>
      <c r="AJ78" s="15">
        <f>IFERROR(E78-D78,"")</f>
        <v/>
      </c>
      <c r="AK78" s="15">
        <f>IF(A78="","",IF(COUNTIF($A$6:$A$505,A78)&gt;1,"Duplicate Reservation ID",IF(F78&lt;=E78,"Review stay dates",IF(AND(N78="Canceled",O78=""),"Enter cancellation date",IF(AND(N78="Canceled",R78=""),"Enter cancellation reason","OK")))))</f>
        <v/>
      </c>
      <c r="AL78" s="13" t="n"/>
      <c r="AM78" s="15">
        <f>IFERROR(IF(AD78&gt;AC78,1,0),0)</f>
        <v/>
      </c>
      <c r="AN78" s="15">
        <f>IFERROR(IF(AF78&gt;I78,1,0),0)</f>
        <v/>
      </c>
      <c r="AO78" s="15">
        <f>IFERROR(IF(OR(V78&lt;0,AC78&lt;0,AD78&lt;0,AE78&lt;0,AG78&lt;0),1,0),0)</f>
        <v/>
      </c>
      <c r="AP78" s="15">
        <f>IFERROR(IF(AND(A78&lt;&gt;"",COUNTIF($A$6:$A$505,A78)&gt;1),1,0),0)</f>
        <v/>
      </c>
      <c r="AQ78" s="15">
        <f>IFERROR(IF(AND(N78="Canceled",O78&gt;E78),1,0),0)</f>
        <v/>
      </c>
    </row>
    <row r="79">
      <c r="A79" s="13" t="n"/>
      <c r="B79" s="13" t="n"/>
      <c r="C79" s="13" t="n"/>
      <c r="D79" s="39" t="n"/>
      <c r="E79" s="39" t="n"/>
      <c r="F79" s="39" t="n"/>
      <c r="G79" s="15">
        <f>IFERROR(IF(OR(E79="",F79=""),"",F79-E79),"")</f>
        <v/>
      </c>
      <c r="H79" s="13" t="n"/>
      <c r="I79" s="15">
        <f>IFERROR(IF(N79="Canceled",G79*H79,0),"")</f>
        <v/>
      </c>
      <c r="J79" s="13" t="n"/>
      <c r="K79" s="13" t="n"/>
      <c r="L79" s="13" t="n"/>
      <c r="M79" s="13" t="n"/>
      <c r="N79" s="13" t="n"/>
      <c r="O79" s="39" t="n"/>
      <c r="P79" s="15">
        <f>IFERROR(IF(OR(N79&lt;&gt;"Canceled",O79=""),"",E79-O79),"")</f>
        <v/>
      </c>
      <c r="Q79" s="15">
        <f>IFERROR(IF(N79&lt;&gt;"Canceled","",IF(O79="","Review",IF(P79&lt;=Dashboard!$B$5,"Late","Within Standard Window"))),"")</f>
        <v/>
      </c>
      <c r="R79" s="13" t="n"/>
      <c r="S79" s="13" t="n"/>
      <c r="T79" s="13" t="n"/>
      <c r="U79" s="13" t="n"/>
      <c r="V79" s="40" t="n"/>
      <c r="W79" s="41">
        <f>IFERROR(G79*H79*V79,"")</f>
        <v/>
      </c>
      <c r="X79" s="42" t="n"/>
      <c r="Y79" s="41">
        <f>IFERROR(W79*X79,"")</f>
        <v/>
      </c>
      <c r="Z79" s="42" t="n"/>
      <c r="AA79" s="41">
        <f>IFERROR(W79*Z79,"")</f>
        <v/>
      </c>
      <c r="AB79" s="41">
        <f>IFERROR(W79+Y79+AA79,"")</f>
        <v/>
      </c>
      <c r="AC79" s="40" t="n"/>
      <c r="AD79" s="40" t="n"/>
      <c r="AE79" s="40" t="n"/>
      <c r="AF79" s="13" t="n"/>
      <c r="AG79" s="40" t="n"/>
      <c r="AH79" s="41">
        <f>IFERROR(IF(N79="Canceled",MAX(0,AB79-AD79-AG79),0),"")</f>
        <v/>
      </c>
      <c r="AI79" s="43">
        <f>IFERROR(AD79/AC79,"")</f>
        <v/>
      </c>
      <c r="AJ79" s="15">
        <f>IFERROR(E79-D79,"")</f>
        <v/>
      </c>
      <c r="AK79" s="15">
        <f>IF(A79="","",IF(COUNTIF($A$6:$A$505,A79)&gt;1,"Duplicate Reservation ID",IF(F79&lt;=E79,"Review stay dates",IF(AND(N79="Canceled",O79=""),"Enter cancellation date",IF(AND(N79="Canceled",R79=""),"Enter cancellation reason","OK")))))</f>
        <v/>
      </c>
      <c r="AL79" s="13" t="n"/>
      <c r="AM79" s="15">
        <f>IFERROR(IF(AD79&gt;AC79,1,0),0)</f>
        <v/>
      </c>
      <c r="AN79" s="15">
        <f>IFERROR(IF(AF79&gt;I79,1,0),0)</f>
        <v/>
      </c>
      <c r="AO79" s="15">
        <f>IFERROR(IF(OR(V79&lt;0,AC79&lt;0,AD79&lt;0,AE79&lt;0,AG79&lt;0),1,0),0)</f>
        <v/>
      </c>
      <c r="AP79" s="15">
        <f>IFERROR(IF(AND(A79&lt;&gt;"",COUNTIF($A$6:$A$505,A79)&gt;1),1,0),0)</f>
        <v/>
      </c>
      <c r="AQ79" s="15">
        <f>IFERROR(IF(AND(N79="Canceled",O79&gt;E79),1,0),0)</f>
        <v/>
      </c>
    </row>
    <row r="80">
      <c r="A80" s="13" t="n"/>
      <c r="B80" s="13" t="n"/>
      <c r="C80" s="13" t="n"/>
      <c r="D80" s="39" t="n"/>
      <c r="E80" s="39" t="n"/>
      <c r="F80" s="39" t="n"/>
      <c r="G80" s="15">
        <f>IFERROR(IF(OR(E80="",F80=""),"",F80-E80),"")</f>
        <v/>
      </c>
      <c r="H80" s="13" t="n"/>
      <c r="I80" s="15">
        <f>IFERROR(IF(N80="Canceled",G80*H80,0),"")</f>
        <v/>
      </c>
      <c r="J80" s="13" t="n"/>
      <c r="K80" s="13" t="n"/>
      <c r="L80" s="13" t="n"/>
      <c r="M80" s="13" t="n"/>
      <c r="N80" s="13" t="n"/>
      <c r="O80" s="39" t="n"/>
      <c r="P80" s="15">
        <f>IFERROR(IF(OR(N80&lt;&gt;"Canceled",O80=""),"",E80-O80),"")</f>
        <v/>
      </c>
      <c r="Q80" s="15">
        <f>IFERROR(IF(N80&lt;&gt;"Canceled","",IF(O80="","Review",IF(P80&lt;=Dashboard!$B$5,"Late","Within Standard Window"))),"")</f>
        <v/>
      </c>
      <c r="R80" s="13" t="n"/>
      <c r="S80" s="13" t="n"/>
      <c r="T80" s="13" t="n"/>
      <c r="U80" s="13" t="n"/>
      <c r="V80" s="40" t="n"/>
      <c r="W80" s="41">
        <f>IFERROR(G80*H80*V80,"")</f>
        <v/>
      </c>
      <c r="X80" s="42" t="n"/>
      <c r="Y80" s="41">
        <f>IFERROR(W80*X80,"")</f>
        <v/>
      </c>
      <c r="Z80" s="42" t="n"/>
      <c r="AA80" s="41">
        <f>IFERROR(W80*Z80,"")</f>
        <v/>
      </c>
      <c r="AB80" s="41">
        <f>IFERROR(W80+Y80+AA80,"")</f>
        <v/>
      </c>
      <c r="AC80" s="40" t="n"/>
      <c r="AD80" s="40" t="n"/>
      <c r="AE80" s="40" t="n"/>
      <c r="AF80" s="13" t="n"/>
      <c r="AG80" s="40" t="n"/>
      <c r="AH80" s="41">
        <f>IFERROR(IF(N80="Canceled",MAX(0,AB80-AD80-AG80),0),"")</f>
        <v/>
      </c>
      <c r="AI80" s="43">
        <f>IFERROR(AD80/AC80,"")</f>
        <v/>
      </c>
      <c r="AJ80" s="15">
        <f>IFERROR(E80-D80,"")</f>
        <v/>
      </c>
      <c r="AK80" s="15">
        <f>IF(A80="","",IF(COUNTIF($A$6:$A$505,A80)&gt;1,"Duplicate Reservation ID",IF(F80&lt;=E80,"Review stay dates",IF(AND(N80="Canceled",O80=""),"Enter cancellation date",IF(AND(N80="Canceled",R80=""),"Enter cancellation reason","OK")))))</f>
        <v/>
      </c>
      <c r="AL80" s="13" t="n"/>
      <c r="AM80" s="15">
        <f>IFERROR(IF(AD80&gt;AC80,1,0),0)</f>
        <v/>
      </c>
      <c r="AN80" s="15">
        <f>IFERROR(IF(AF80&gt;I80,1,0),0)</f>
        <v/>
      </c>
      <c r="AO80" s="15">
        <f>IFERROR(IF(OR(V80&lt;0,AC80&lt;0,AD80&lt;0,AE80&lt;0,AG80&lt;0),1,0),0)</f>
        <v/>
      </c>
      <c r="AP80" s="15">
        <f>IFERROR(IF(AND(A80&lt;&gt;"",COUNTIF($A$6:$A$505,A80)&gt;1),1,0),0)</f>
        <v/>
      </c>
      <c r="AQ80" s="15">
        <f>IFERROR(IF(AND(N80="Canceled",O80&gt;E80),1,0),0)</f>
        <v/>
      </c>
    </row>
    <row r="81">
      <c r="A81" s="13" t="n"/>
      <c r="B81" s="13" t="n"/>
      <c r="C81" s="13" t="n"/>
      <c r="D81" s="39" t="n"/>
      <c r="E81" s="39" t="n"/>
      <c r="F81" s="39" t="n"/>
      <c r="G81" s="15">
        <f>IFERROR(IF(OR(E81="",F81=""),"",F81-E81),"")</f>
        <v/>
      </c>
      <c r="H81" s="13" t="n"/>
      <c r="I81" s="15">
        <f>IFERROR(IF(N81="Canceled",G81*H81,0),"")</f>
        <v/>
      </c>
      <c r="J81" s="13" t="n"/>
      <c r="K81" s="13" t="n"/>
      <c r="L81" s="13" t="n"/>
      <c r="M81" s="13" t="n"/>
      <c r="N81" s="13" t="n"/>
      <c r="O81" s="39" t="n"/>
      <c r="P81" s="15">
        <f>IFERROR(IF(OR(N81&lt;&gt;"Canceled",O81=""),"",E81-O81),"")</f>
        <v/>
      </c>
      <c r="Q81" s="15">
        <f>IFERROR(IF(N81&lt;&gt;"Canceled","",IF(O81="","Review",IF(P81&lt;=Dashboard!$B$5,"Late","Within Standard Window"))),"")</f>
        <v/>
      </c>
      <c r="R81" s="13" t="n"/>
      <c r="S81" s="13" t="n"/>
      <c r="T81" s="13" t="n"/>
      <c r="U81" s="13" t="n"/>
      <c r="V81" s="40" t="n"/>
      <c r="W81" s="41">
        <f>IFERROR(G81*H81*V81,"")</f>
        <v/>
      </c>
      <c r="X81" s="42" t="n"/>
      <c r="Y81" s="41">
        <f>IFERROR(W81*X81,"")</f>
        <v/>
      </c>
      <c r="Z81" s="42" t="n"/>
      <c r="AA81" s="41">
        <f>IFERROR(W81*Z81,"")</f>
        <v/>
      </c>
      <c r="AB81" s="41">
        <f>IFERROR(W81+Y81+AA81,"")</f>
        <v/>
      </c>
      <c r="AC81" s="40" t="n"/>
      <c r="AD81" s="40" t="n"/>
      <c r="AE81" s="40" t="n"/>
      <c r="AF81" s="13" t="n"/>
      <c r="AG81" s="40" t="n"/>
      <c r="AH81" s="41">
        <f>IFERROR(IF(N81="Canceled",MAX(0,AB81-AD81-AG81),0),"")</f>
        <v/>
      </c>
      <c r="AI81" s="43">
        <f>IFERROR(AD81/AC81,"")</f>
        <v/>
      </c>
      <c r="AJ81" s="15">
        <f>IFERROR(E81-D81,"")</f>
        <v/>
      </c>
      <c r="AK81" s="15">
        <f>IF(A81="","",IF(COUNTIF($A$6:$A$505,A81)&gt;1,"Duplicate Reservation ID",IF(F81&lt;=E81,"Review stay dates",IF(AND(N81="Canceled",O81=""),"Enter cancellation date",IF(AND(N81="Canceled",R81=""),"Enter cancellation reason","OK")))))</f>
        <v/>
      </c>
      <c r="AL81" s="13" t="n"/>
      <c r="AM81" s="15">
        <f>IFERROR(IF(AD81&gt;AC81,1,0),0)</f>
        <v/>
      </c>
      <c r="AN81" s="15">
        <f>IFERROR(IF(AF81&gt;I81,1,0),0)</f>
        <v/>
      </c>
      <c r="AO81" s="15">
        <f>IFERROR(IF(OR(V81&lt;0,AC81&lt;0,AD81&lt;0,AE81&lt;0,AG81&lt;0),1,0),0)</f>
        <v/>
      </c>
      <c r="AP81" s="15">
        <f>IFERROR(IF(AND(A81&lt;&gt;"",COUNTIF($A$6:$A$505,A81)&gt;1),1,0),0)</f>
        <v/>
      </c>
      <c r="AQ81" s="15">
        <f>IFERROR(IF(AND(N81="Canceled",O81&gt;E81),1,0),0)</f>
        <v/>
      </c>
    </row>
    <row r="82">
      <c r="A82" s="13" t="n"/>
      <c r="B82" s="13" t="n"/>
      <c r="C82" s="13" t="n"/>
      <c r="D82" s="39" t="n"/>
      <c r="E82" s="39" t="n"/>
      <c r="F82" s="39" t="n"/>
      <c r="G82" s="15">
        <f>IFERROR(IF(OR(E82="",F82=""),"",F82-E82),"")</f>
        <v/>
      </c>
      <c r="H82" s="13" t="n"/>
      <c r="I82" s="15">
        <f>IFERROR(IF(N82="Canceled",G82*H82,0),"")</f>
        <v/>
      </c>
      <c r="J82" s="13" t="n"/>
      <c r="K82" s="13" t="n"/>
      <c r="L82" s="13" t="n"/>
      <c r="M82" s="13" t="n"/>
      <c r="N82" s="13" t="n"/>
      <c r="O82" s="39" t="n"/>
      <c r="P82" s="15">
        <f>IFERROR(IF(OR(N82&lt;&gt;"Canceled",O82=""),"",E82-O82),"")</f>
        <v/>
      </c>
      <c r="Q82" s="15">
        <f>IFERROR(IF(N82&lt;&gt;"Canceled","",IF(O82="","Review",IF(P82&lt;=Dashboard!$B$5,"Late","Within Standard Window"))),"")</f>
        <v/>
      </c>
      <c r="R82" s="13" t="n"/>
      <c r="S82" s="13" t="n"/>
      <c r="T82" s="13" t="n"/>
      <c r="U82" s="13" t="n"/>
      <c r="V82" s="40" t="n"/>
      <c r="W82" s="41">
        <f>IFERROR(G82*H82*V82,"")</f>
        <v/>
      </c>
      <c r="X82" s="42" t="n"/>
      <c r="Y82" s="41">
        <f>IFERROR(W82*X82,"")</f>
        <v/>
      </c>
      <c r="Z82" s="42" t="n"/>
      <c r="AA82" s="41">
        <f>IFERROR(W82*Z82,"")</f>
        <v/>
      </c>
      <c r="AB82" s="41">
        <f>IFERROR(W82+Y82+AA82,"")</f>
        <v/>
      </c>
      <c r="AC82" s="40" t="n"/>
      <c r="AD82" s="40" t="n"/>
      <c r="AE82" s="40" t="n"/>
      <c r="AF82" s="13" t="n"/>
      <c r="AG82" s="40" t="n"/>
      <c r="AH82" s="41">
        <f>IFERROR(IF(N82="Canceled",MAX(0,AB82-AD82-AG82),0),"")</f>
        <v/>
      </c>
      <c r="AI82" s="43">
        <f>IFERROR(AD82/AC82,"")</f>
        <v/>
      </c>
      <c r="AJ82" s="15">
        <f>IFERROR(E82-D82,"")</f>
        <v/>
      </c>
      <c r="AK82" s="15">
        <f>IF(A82="","",IF(COUNTIF($A$6:$A$505,A82)&gt;1,"Duplicate Reservation ID",IF(F82&lt;=E82,"Review stay dates",IF(AND(N82="Canceled",O82=""),"Enter cancellation date",IF(AND(N82="Canceled",R82=""),"Enter cancellation reason","OK")))))</f>
        <v/>
      </c>
      <c r="AL82" s="13" t="n"/>
      <c r="AM82" s="15">
        <f>IFERROR(IF(AD82&gt;AC82,1,0),0)</f>
        <v/>
      </c>
      <c r="AN82" s="15">
        <f>IFERROR(IF(AF82&gt;I82,1,0),0)</f>
        <v/>
      </c>
      <c r="AO82" s="15">
        <f>IFERROR(IF(OR(V82&lt;0,AC82&lt;0,AD82&lt;0,AE82&lt;0,AG82&lt;0),1,0),0)</f>
        <v/>
      </c>
      <c r="AP82" s="15">
        <f>IFERROR(IF(AND(A82&lt;&gt;"",COUNTIF($A$6:$A$505,A82)&gt;1),1,0),0)</f>
        <v/>
      </c>
      <c r="AQ82" s="15">
        <f>IFERROR(IF(AND(N82="Canceled",O82&gt;E82),1,0),0)</f>
        <v/>
      </c>
    </row>
    <row r="83">
      <c r="A83" s="13" t="n"/>
      <c r="B83" s="13" t="n"/>
      <c r="C83" s="13" t="n"/>
      <c r="D83" s="39" t="n"/>
      <c r="E83" s="39" t="n"/>
      <c r="F83" s="39" t="n"/>
      <c r="G83" s="15">
        <f>IFERROR(IF(OR(E83="",F83=""),"",F83-E83),"")</f>
        <v/>
      </c>
      <c r="H83" s="13" t="n"/>
      <c r="I83" s="15">
        <f>IFERROR(IF(N83="Canceled",G83*H83,0),"")</f>
        <v/>
      </c>
      <c r="J83" s="13" t="n"/>
      <c r="K83" s="13" t="n"/>
      <c r="L83" s="13" t="n"/>
      <c r="M83" s="13" t="n"/>
      <c r="N83" s="13" t="n"/>
      <c r="O83" s="39" t="n"/>
      <c r="P83" s="15">
        <f>IFERROR(IF(OR(N83&lt;&gt;"Canceled",O83=""),"",E83-O83),"")</f>
        <v/>
      </c>
      <c r="Q83" s="15">
        <f>IFERROR(IF(N83&lt;&gt;"Canceled","",IF(O83="","Review",IF(P83&lt;=Dashboard!$B$5,"Late","Within Standard Window"))),"")</f>
        <v/>
      </c>
      <c r="R83" s="13" t="n"/>
      <c r="S83" s="13" t="n"/>
      <c r="T83" s="13" t="n"/>
      <c r="U83" s="13" t="n"/>
      <c r="V83" s="40" t="n"/>
      <c r="W83" s="41">
        <f>IFERROR(G83*H83*V83,"")</f>
        <v/>
      </c>
      <c r="X83" s="42" t="n"/>
      <c r="Y83" s="41">
        <f>IFERROR(W83*X83,"")</f>
        <v/>
      </c>
      <c r="Z83" s="42" t="n"/>
      <c r="AA83" s="41">
        <f>IFERROR(W83*Z83,"")</f>
        <v/>
      </c>
      <c r="AB83" s="41">
        <f>IFERROR(W83+Y83+AA83,"")</f>
        <v/>
      </c>
      <c r="AC83" s="40" t="n"/>
      <c r="AD83" s="40" t="n"/>
      <c r="AE83" s="40" t="n"/>
      <c r="AF83" s="13" t="n"/>
      <c r="AG83" s="40" t="n"/>
      <c r="AH83" s="41">
        <f>IFERROR(IF(N83="Canceled",MAX(0,AB83-AD83-AG83),0),"")</f>
        <v/>
      </c>
      <c r="AI83" s="43">
        <f>IFERROR(AD83/AC83,"")</f>
        <v/>
      </c>
      <c r="AJ83" s="15">
        <f>IFERROR(E83-D83,"")</f>
        <v/>
      </c>
      <c r="AK83" s="15">
        <f>IF(A83="","",IF(COUNTIF($A$6:$A$505,A83)&gt;1,"Duplicate Reservation ID",IF(F83&lt;=E83,"Review stay dates",IF(AND(N83="Canceled",O83=""),"Enter cancellation date",IF(AND(N83="Canceled",R83=""),"Enter cancellation reason","OK")))))</f>
        <v/>
      </c>
      <c r="AL83" s="13" t="n"/>
      <c r="AM83" s="15">
        <f>IFERROR(IF(AD83&gt;AC83,1,0),0)</f>
        <v/>
      </c>
      <c r="AN83" s="15">
        <f>IFERROR(IF(AF83&gt;I83,1,0),0)</f>
        <v/>
      </c>
      <c r="AO83" s="15">
        <f>IFERROR(IF(OR(V83&lt;0,AC83&lt;0,AD83&lt;0,AE83&lt;0,AG83&lt;0),1,0),0)</f>
        <v/>
      </c>
      <c r="AP83" s="15">
        <f>IFERROR(IF(AND(A83&lt;&gt;"",COUNTIF($A$6:$A$505,A83)&gt;1),1,0),0)</f>
        <v/>
      </c>
      <c r="AQ83" s="15">
        <f>IFERROR(IF(AND(N83="Canceled",O83&gt;E83),1,0),0)</f>
        <v/>
      </c>
    </row>
    <row r="84">
      <c r="A84" s="13" t="n"/>
      <c r="B84" s="13" t="n"/>
      <c r="C84" s="13" t="n"/>
      <c r="D84" s="39" t="n"/>
      <c r="E84" s="39" t="n"/>
      <c r="F84" s="39" t="n"/>
      <c r="G84" s="15">
        <f>IFERROR(IF(OR(E84="",F84=""),"",F84-E84),"")</f>
        <v/>
      </c>
      <c r="H84" s="13" t="n"/>
      <c r="I84" s="15">
        <f>IFERROR(IF(N84="Canceled",G84*H84,0),"")</f>
        <v/>
      </c>
      <c r="J84" s="13" t="n"/>
      <c r="K84" s="13" t="n"/>
      <c r="L84" s="13" t="n"/>
      <c r="M84" s="13" t="n"/>
      <c r="N84" s="13" t="n"/>
      <c r="O84" s="39" t="n"/>
      <c r="P84" s="15">
        <f>IFERROR(IF(OR(N84&lt;&gt;"Canceled",O84=""),"",E84-O84),"")</f>
        <v/>
      </c>
      <c r="Q84" s="15">
        <f>IFERROR(IF(N84&lt;&gt;"Canceled","",IF(O84="","Review",IF(P84&lt;=Dashboard!$B$5,"Late","Within Standard Window"))),"")</f>
        <v/>
      </c>
      <c r="R84" s="13" t="n"/>
      <c r="S84" s="13" t="n"/>
      <c r="T84" s="13" t="n"/>
      <c r="U84" s="13" t="n"/>
      <c r="V84" s="40" t="n"/>
      <c r="W84" s="41">
        <f>IFERROR(G84*H84*V84,"")</f>
        <v/>
      </c>
      <c r="X84" s="42" t="n"/>
      <c r="Y84" s="41">
        <f>IFERROR(W84*X84,"")</f>
        <v/>
      </c>
      <c r="Z84" s="42" t="n"/>
      <c r="AA84" s="41">
        <f>IFERROR(W84*Z84,"")</f>
        <v/>
      </c>
      <c r="AB84" s="41">
        <f>IFERROR(W84+Y84+AA84,"")</f>
        <v/>
      </c>
      <c r="AC84" s="40" t="n"/>
      <c r="AD84" s="40" t="n"/>
      <c r="AE84" s="40" t="n"/>
      <c r="AF84" s="13" t="n"/>
      <c r="AG84" s="40" t="n"/>
      <c r="AH84" s="41">
        <f>IFERROR(IF(N84="Canceled",MAX(0,AB84-AD84-AG84),0),"")</f>
        <v/>
      </c>
      <c r="AI84" s="43">
        <f>IFERROR(AD84/AC84,"")</f>
        <v/>
      </c>
      <c r="AJ84" s="15">
        <f>IFERROR(E84-D84,"")</f>
        <v/>
      </c>
      <c r="AK84" s="15">
        <f>IF(A84="","",IF(COUNTIF($A$6:$A$505,A84)&gt;1,"Duplicate Reservation ID",IF(F84&lt;=E84,"Review stay dates",IF(AND(N84="Canceled",O84=""),"Enter cancellation date",IF(AND(N84="Canceled",R84=""),"Enter cancellation reason","OK")))))</f>
        <v/>
      </c>
      <c r="AL84" s="13" t="n"/>
      <c r="AM84" s="15">
        <f>IFERROR(IF(AD84&gt;AC84,1,0),0)</f>
        <v/>
      </c>
      <c r="AN84" s="15">
        <f>IFERROR(IF(AF84&gt;I84,1,0),0)</f>
        <v/>
      </c>
      <c r="AO84" s="15">
        <f>IFERROR(IF(OR(V84&lt;0,AC84&lt;0,AD84&lt;0,AE84&lt;0,AG84&lt;0),1,0),0)</f>
        <v/>
      </c>
      <c r="AP84" s="15">
        <f>IFERROR(IF(AND(A84&lt;&gt;"",COUNTIF($A$6:$A$505,A84)&gt;1),1,0),0)</f>
        <v/>
      </c>
      <c r="AQ84" s="15">
        <f>IFERROR(IF(AND(N84="Canceled",O84&gt;E84),1,0),0)</f>
        <v/>
      </c>
    </row>
    <row r="85">
      <c r="A85" s="13" t="n"/>
      <c r="B85" s="13" t="n"/>
      <c r="C85" s="13" t="n"/>
      <c r="D85" s="39" t="n"/>
      <c r="E85" s="39" t="n"/>
      <c r="F85" s="39" t="n"/>
      <c r="G85" s="15">
        <f>IFERROR(IF(OR(E85="",F85=""),"",F85-E85),"")</f>
        <v/>
      </c>
      <c r="H85" s="13" t="n"/>
      <c r="I85" s="15">
        <f>IFERROR(IF(N85="Canceled",G85*H85,0),"")</f>
        <v/>
      </c>
      <c r="J85" s="13" t="n"/>
      <c r="K85" s="13" t="n"/>
      <c r="L85" s="13" t="n"/>
      <c r="M85" s="13" t="n"/>
      <c r="N85" s="13" t="n"/>
      <c r="O85" s="39" t="n"/>
      <c r="P85" s="15">
        <f>IFERROR(IF(OR(N85&lt;&gt;"Canceled",O85=""),"",E85-O85),"")</f>
        <v/>
      </c>
      <c r="Q85" s="15">
        <f>IFERROR(IF(N85&lt;&gt;"Canceled","",IF(O85="","Review",IF(P85&lt;=Dashboard!$B$5,"Late","Within Standard Window"))),"")</f>
        <v/>
      </c>
      <c r="R85" s="13" t="n"/>
      <c r="S85" s="13" t="n"/>
      <c r="T85" s="13" t="n"/>
      <c r="U85" s="13" t="n"/>
      <c r="V85" s="40" t="n"/>
      <c r="W85" s="41">
        <f>IFERROR(G85*H85*V85,"")</f>
        <v/>
      </c>
      <c r="X85" s="42" t="n"/>
      <c r="Y85" s="41">
        <f>IFERROR(W85*X85,"")</f>
        <v/>
      </c>
      <c r="Z85" s="42" t="n"/>
      <c r="AA85" s="41">
        <f>IFERROR(W85*Z85,"")</f>
        <v/>
      </c>
      <c r="AB85" s="41">
        <f>IFERROR(W85+Y85+AA85,"")</f>
        <v/>
      </c>
      <c r="AC85" s="40" t="n"/>
      <c r="AD85" s="40" t="n"/>
      <c r="AE85" s="40" t="n"/>
      <c r="AF85" s="13" t="n"/>
      <c r="AG85" s="40" t="n"/>
      <c r="AH85" s="41">
        <f>IFERROR(IF(N85="Canceled",MAX(0,AB85-AD85-AG85),0),"")</f>
        <v/>
      </c>
      <c r="AI85" s="43">
        <f>IFERROR(AD85/AC85,"")</f>
        <v/>
      </c>
      <c r="AJ85" s="15">
        <f>IFERROR(E85-D85,"")</f>
        <v/>
      </c>
      <c r="AK85" s="15">
        <f>IF(A85="","",IF(COUNTIF($A$6:$A$505,A85)&gt;1,"Duplicate Reservation ID",IF(F85&lt;=E85,"Review stay dates",IF(AND(N85="Canceled",O85=""),"Enter cancellation date",IF(AND(N85="Canceled",R85=""),"Enter cancellation reason","OK")))))</f>
        <v/>
      </c>
      <c r="AL85" s="13" t="n"/>
      <c r="AM85" s="15">
        <f>IFERROR(IF(AD85&gt;AC85,1,0),0)</f>
        <v/>
      </c>
      <c r="AN85" s="15">
        <f>IFERROR(IF(AF85&gt;I85,1,0),0)</f>
        <v/>
      </c>
      <c r="AO85" s="15">
        <f>IFERROR(IF(OR(V85&lt;0,AC85&lt;0,AD85&lt;0,AE85&lt;0,AG85&lt;0),1,0),0)</f>
        <v/>
      </c>
      <c r="AP85" s="15">
        <f>IFERROR(IF(AND(A85&lt;&gt;"",COUNTIF($A$6:$A$505,A85)&gt;1),1,0),0)</f>
        <v/>
      </c>
      <c r="AQ85" s="15">
        <f>IFERROR(IF(AND(N85="Canceled",O85&gt;E85),1,0),0)</f>
        <v/>
      </c>
    </row>
    <row r="86">
      <c r="A86" s="13" t="n"/>
      <c r="B86" s="13" t="n"/>
      <c r="C86" s="13" t="n"/>
      <c r="D86" s="39" t="n"/>
      <c r="E86" s="39" t="n"/>
      <c r="F86" s="39" t="n"/>
      <c r="G86" s="15">
        <f>IFERROR(IF(OR(E86="",F86=""),"",F86-E86),"")</f>
        <v/>
      </c>
      <c r="H86" s="13" t="n"/>
      <c r="I86" s="15">
        <f>IFERROR(IF(N86="Canceled",G86*H86,0),"")</f>
        <v/>
      </c>
      <c r="J86" s="13" t="n"/>
      <c r="K86" s="13" t="n"/>
      <c r="L86" s="13" t="n"/>
      <c r="M86" s="13" t="n"/>
      <c r="N86" s="13" t="n"/>
      <c r="O86" s="39" t="n"/>
      <c r="P86" s="15">
        <f>IFERROR(IF(OR(N86&lt;&gt;"Canceled",O86=""),"",E86-O86),"")</f>
        <v/>
      </c>
      <c r="Q86" s="15">
        <f>IFERROR(IF(N86&lt;&gt;"Canceled","",IF(O86="","Review",IF(P86&lt;=Dashboard!$B$5,"Late","Within Standard Window"))),"")</f>
        <v/>
      </c>
      <c r="R86" s="13" t="n"/>
      <c r="S86" s="13" t="n"/>
      <c r="T86" s="13" t="n"/>
      <c r="U86" s="13" t="n"/>
      <c r="V86" s="40" t="n"/>
      <c r="W86" s="41">
        <f>IFERROR(G86*H86*V86,"")</f>
        <v/>
      </c>
      <c r="X86" s="42" t="n"/>
      <c r="Y86" s="41">
        <f>IFERROR(W86*X86,"")</f>
        <v/>
      </c>
      <c r="Z86" s="42" t="n"/>
      <c r="AA86" s="41">
        <f>IFERROR(W86*Z86,"")</f>
        <v/>
      </c>
      <c r="AB86" s="41">
        <f>IFERROR(W86+Y86+AA86,"")</f>
        <v/>
      </c>
      <c r="AC86" s="40" t="n"/>
      <c r="AD86" s="40" t="n"/>
      <c r="AE86" s="40" t="n"/>
      <c r="AF86" s="13" t="n"/>
      <c r="AG86" s="40" t="n"/>
      <c r="AH86" s="41">
        <f>IFERROR(IF(N86="Canceled",MAX(0,AB86-AD86-AG86),0),"")</f>
        <v/>
      </c>
      <c r="AI86" s="43">
        <f>IFERROR(AD86/AC86,"")</f>
        <v/>
      </c>
      <c r="AJ86" s="15">
        <f>IFERROR(E86-D86,"")</f>
        <v/>
      </c>
      <c r="AK86" s="15">
        <f>IF(A86="","",IF(COUNTIF($A$6:$A$505,A86)&gt;1,"Duplicate Reservation ID",IF(F86&lt;=E86,"Review stay dates",IF(AND(N86="Canceled",O86=""),"Enter cancellation date",IF(AND(N86="Canceled",R86=""),"Enter cancellation reason","OK")))))</f>
        <v/>
      </c>
      <c r="AL86" s="13" t="n"/>
      <c r="AM86" s="15">
        <f>IFERROR(IF(AD86&gt;AC86,1,0),0)</f>
        <v/>
      </c>
      <c r="AN86" s="15">
        <f>IFERROR(IF(AF86&gt;I86,1,0),0)</f>
        <v/>
      </c>
      <c r="AO86" s="15">
        <f>IFERROR(IF(OR(V86&lt;0,AC86&lt;0,AD86&lt;0,AE86&lt;0,AG86&lt;0),1,0),0)</f>
        <v/>
      </c>
      <c r="AP86" s="15">
        <f>IFERROR(IF(AND(A86&lt;&gt;"",COUNTIF($A$6:$A$505,A86)&gt;1),1,0),0)</f>
        <v/>
      </c>
      <c r="AQ86" s="15">
        <f>IFERROR(IF(AND(N86="Canceled",O86&gt;E86),1,0),0)</f>
        <v/>
      </c>
    </row>
    <row r="87">
      <c r="A87" s="13" t="n"/>
      <c r="B87" s="13" t="n"/>
      <c r="C87" s="13" t="n"/>
      <c r="D87" s="39" t="n"/>
      <c r="E87" s="39" t="n"/>
      <c r="F87" s="39" t="n"/>
      <c r="G87" s="15">
        <f>IFERROR(IF(OR(E87="",F87=""),"",F87-E87),"")</f>
        <v/>
      </c>
      <c r="H87" s="13" t="n"/>
      <c r="I87" s="15">
        <f>IFERROR(IF(N87="Canceled",G87*H87,0),"")</f>
        <v/>
      </c>
      <c r="J87" s="13" t="n"/>
      <c r="K87" s="13" t="n"/>
      <c r="L87" s="13" t="n"/>
      <c r="M87" s="13" t="n"/>
      <c r="N87" s="13" t="n"/>
      <c r="O87" s="39" t="n"/>
      <c r="P87" s="15">
        <f>IFERROR(IF(OR(N87&lt;&gt;"Canceled",O87=""),"",E87-O87),"")</f>
        <v/>
      </c>
      <c r="Q87" s="15">
        <f>IFERROR(IF(N87&lt;&gt;"Canceled","",IF(O87="","Review",IF(P87&lt;=Dashboard!$B$5,"Late","Within Standard Window"))),"")</f>
        <v/>
      </c>
      <c r="R87" s="13" t="n"/>
      <c r="S87" s="13" t="n"/>
      <c r="T87" s="13" t="n"/>
      <c r="U87" s="13" t="n"/>
      <c r="V87" s="40" t="n"/>
      <c r="W87" s="41">
        <f>IFERROR(G87*H87*V87,"")</f>
        <v/>
      </c>
      <c r="X87" s="42" t="n"/>
      <c r="Y87" s="41">
        <f>IFERROR(W87*X87,"")</f>
        <v/>
      </c>
      <c r="Z87" s="42" t="n"/>
      <c r="AA87" s="41">
        <f>IFERROR(W87*Z87,"")</f>
        <v/>
      </c>
      <c r="AB87" s="41">
        <f>IFERROR(W87+Y87+AA87,"")</f>
        <v/>
      </c>
      <c r="AC87" s="40" t="n"/>
      <c r="AD87" s="40" t="n"/>
      <c r="AE87" s="40" t="n"/>
      <c r="AF87" s="13" t="n"/>
      <c r="AG87" s="40" t="n"/>
      <c r="AH87" s="41">
        <f>IFERROR(IF(N87="Canceled",MAX(0,AB87-AD87-AG87),0),"")</f>
        <v/>
      </c>
      <c r="AI87" s="43">
        <f>IFERROR(AD87/AC87,"")</f>
        <v/>
      </c>
      <c r="AJ87" s="15">
        <f>IFERROR(E87-D87,"")</f>
        <v/>
      </c>
      <c r="AK87" s="15">
        <f>IF(A87="","",IF(COUNTIF($A$6:$A$505,A87)&gt;1,"Duplicate Reservation ID",IF(F87&lt;=E87,"Review stay dates",IF(AND(N87="Canceled",O87=""),"Enter cancellation date",IF(AND(N87="Canceled",R87=""),"Enter cancellation reason","OK")))))</f>
        <v/>
      </c>
      <c r="AL87" s="13" t="n"/>
      <c r="AM87" s="15">
        <f>IFERROR(IF(AD87&gt;AC87,1,0),0)</f>
        <v/>
      </c>
      <c r="AN87" s="15">
        <f>IFERROR(IF(AF87&gt;I87,1,0),0)</f>
        <v/>
      </c>
      <c r="AO87" s="15">
        <f>IFERROR(IF(OR(V87&lt;0,AC87&lt;0,AD87&lt;0,AE87&lt;0,AG87&lt;0),1,0),0)</f>
        <v/>
      </c>
      <c r="AP87" s="15">
        <f>IFERROR(IF(AND(A87&lt;&gt;"",COUNTIF($A$6:$A$505,A87)&gt;1),1,0),0)</f>
        <v/>
      </c>
      <c r="AQ87" s="15">
        <f>IFERROR(IF(AND(N87="Canceled",O87&gt;E87),1,0),0)</f>
        <v/>
      </c>
    </row>
    <row r="88">
      <c r="A88" s="13" t="n"/>
      <c r="B88" s="13" t="n"/>
      <c r="C88" s="13" t="n"/>
      <c r="D88" s="39" t="n"/>
      <c r="E88" s="39" t="n"/>
      <c r="F88" s="39" t="n"/>
      <c r="G88" s="15">
        <f>IFERROR(IF(OR(E88="",F88=""),"",F88-E88),"")</f>
        <v/>
      </c>
      <c r="H88" s="13" t="n"/>
      <c r="I88" s="15">
        <f>IFERROR(IF(N88="Canceled",G88*H88,0),"")</f>
        <v/>
      </c>
      <c r="J88" s="13" t="n"/>
      <c r="K88" s="13" t="n"/>
      <c r="L88" s="13" t="n"/>
      <c r="M88" s="13" t="n"/>
      <c r="N88" s="13" t="n"/>
      <c r="O88" s="39" t="n"/>
      <c r="P88" s="15">
        <f>IFERROR(IF(OR(N88&lt;&gt;"Canceled",O88=""),"",E88-O88),"")</f>
        <v/>
      </c>
      <c r="Q88" s="15">
        <f>IFERROR(IF(N88&lt;&gt;"Canceled","",IF(O88="","Review",IF(P88&lt;=Dashboard!$B$5,"Late","Within Standard Window"))),"")</f>
        <v/>
      </c>
      <c r="R88" s="13" t="n"/>
      <c r="S88" s="13" t="n"/>
      <c r="T88" s="13" t="n"/>
      <c r="U88" s="13" t="n"/>
      <c r="V88" s="40" t="n"/>
      <c r="W88" s="41">
        <f>IFERROR(G88*H88*V88,"")</f>
        <v/>
      </c>
      <c r="X88" s="42" t="n"/>
      <c r="Y88" s="41">
        <f>IFERROR(W88*X88,"")</f>
        <v/>
      </c>
      <c r="Z88" s="42" t="n"/>
      <c r="AA88" s="41">
        <f>IFERROR(W88*Z88,"")</f>
        <v/>
      </c>
      <c r="AB88" s="41">
        <f>IFERROR(W88+Y88+AA88,"")</f>
        <v/>
      </c>
      <c r="AC88" s="40" t="n"/>
      <c r="AD88" s="40" t="n"/>
      <c r="AE88" s="40" t="n"/>
      <c r="AF88" s="13" t="n"/>
      <c r="AG88" s="40" t="n"/>
      <c r="AH88" s="41">
        <f>IFERROR(IF(N88="Canceled",MAX(0,AB88-AD88-AG88),0),"")</f>
        <v/>
      </c>
      <c r="AI88" s="43">
        <f>IFERROR(AD88/AC88,"")</f>
        <v/>
      </c>
      <c r="AJ88" s="15">
        <f>IFERROR(E88-D88,"")</f>
        <v/>
      </c>
      <c r="AK88" s="15">
        <f>IF(A88="","",IF(COUNTIF($A$6:$A$505,A88)&gt;1,"Duplicate Reservation ID",IF(F88&lt;=E88,"Review stay dates",IF(AND(N88="Canceled",O88=""),"Enter cancellation date",IF(AND(N88="Canceled",R88=""),"Enter cancellation reason","OK")))))</f>
        <v/>
      </c>
      <c r="AL88" s="13" t="n"/>
      <c r="AM88" s="15">
        <f>IFERROR(IF(AD88&gt;AC88,1,0),0)</f>
        <v/>
      </c>
      <c r="AN88" s="15">
        <f>IFERROR(IF(AF88&gt;I88,1,0),0)</f>
        <v/>
      </c>
      <c r="AO88" s="15">
        <f>IFERROR(IF(OR(V88&lt;0,AC88&lt;0,AD88&lt;0,AE88&lt;0,AG88&lt;0),1,0),0)</f>
        <v/>
      </c>
      <c r="AP88" s="15">
        <f>IFERROR(IF(AND(A88&lt;&gt;"",COUNTIF($A$6:$A$505,A88)&gt;1),1,0),0)</f>
        <v/>
      </c>
      <c r="AQ88" s="15">
        <f>IFERROR(IF(AND(N88="Canceled",O88&gt;E88),1,0),0)</f>
        <v/>
      </c>
    </row>
    <row r="89">
      <c r="A89" s="13" t="n"/>
      <c r="B89" s="13" t="n"/>
      <c r="C89" s="13" t="n"/>
      <c r="D89" s="39" t="n"/>
      <c r="E89" s="39" t="n"/>
      <c r="F89" s="39" t="n"/>
      <c r="G89" s="15">
        <f>IFERROR(IF(OR(E89="",F89=""),"",F89-E89),"")</f>
        <v/>
      </c>
      <c r="H89" s="13" t="n"/>
      <c r="I89" s="15">
        <f>IFERROR(IF(N89="Canceled",G89*H89,0),"")</f>
        <v/>
      </c>
      <c r="J89" s="13" t="n"/>
      <c r="K89" s="13" t="n"/>
      <c r="L89" s="13" t="n"/>
      <c r="M89" s="13" t="n"/>
      <c r="N89" s="13" t="n"/>
      <c r="O89" s="39" t="n"/>
      <c r="P89" s="15">
        <f>IFERROR(IF(OR(N89&lt;&gt;"Canceled",O89=""),"",E89-O89),"")</f>
        <v/>
      </c>
      <c r="Q89" s="15">
        <f>IFERROR(IF(N89&lt;&gt;"Canceled","",IF(O89="","Review",IF(P89&lt;=Dashboard!$B$5,"Late","Within Standard Window"))),"")</f>
        <v/>
      </c>
      <c r="R89" s="13" t="n"/>
      <c r="S89" s="13" t="n"/>
      <c r="T89" s="13" t="n"/>
      <c r="U89" s="13" t="n"/>
      <c r="V89" s="40" t="n"/>
      <c r="W89" s="41">
        <f>IFERROR(G89*H89*V89,"")</f>
        <v/>
      </c>
      <c r="X89" s="42" t="n"/>
      <c r="Y89" s="41">
        <f>IFERROR(W89*X89,"")</f>
        <v/>
      </c>
      <c r="Z89" s="42" t="n"/>
      <c r="AA89" s="41">
        <f>IFERROR(W89*Z89,"")</f>
        <v/>
      </c>
      <c r="AB89" s="41">
        <f>IFERROR(W89+Y89+AA89,"")</f>
        <v/>
      </c>
      <c r="AC89" s="40" t="n"/>
      <c r="AD89" s="40" t="n"/>
      <c r="AE89" s="40" t="n"/>
      <c r="AF89" s="13" t="n"/>
      <c r="AG89" s="40" t="n"/>
      <c r="AH89" s="41">
        <f>IFERROR(IF(N89="Canceled",MAX(0,AB89-AD89-AG89),0),"")</f>
        <v/>
      </c>
      <c r="AI89" s="43">
        <f>IFERROR(AD89/AC89,"")</f>
        <v/>
      </c>
      <c r="AJ89" s="15">
        <f>IFERROR(E89-D89,"")</f>
        <v/>
      </c>
      <c r="AK89" s="15">
        <f>IF(A89="","",IF(COUNTIF($A$6:$A$505,A89)&gt;1,"Duplicate Reservation ID",IF(F89&lt;=E89,"Review stay dates",IF(AND(N89="Canceled",O89=""),"Enter cancellation date",IF(AND(N89="Canceled",R89=""),"Enter cancellation reason","OK")))))</f>
        <v/>
      </c>
      <c r="AL89" s="13" t="n"/>
      <c r="AM89" s="15">
        <f>IFERROR(IF(AD89&gt;AC89,1,0),0)</f>
        <v/>
      </c>
      <c r="AN89" s="15">
        <f>IFERROR(IF(AF89&gt;I89,1,0),0)</f>
        <v/>
      </c>
      <c r="AO89" s="15">
        <f>IFERROR(IF(OR(V89&lt;0,AC89&lt;0,AD89&lt;0,AE89&lt;0,AG89&lt;0),1,0),0)</f>
        <v/>
      </c>
      <c r="AP89" s="15">
        <f>IFERROR(IF(AND(A89&lt;&gt;"",COUNTIF($A$6:$A$505,A89)&gt;1),1,0),0)</f>
        <v/>
      </c>
      <c r="AQ89" s="15">
        <f>IFERROR(IF(AND(N89="Canceled",O89&gt;E89),1,0),0)</f>
        <v/>
      </c>
    </row>
    <row r="90">
      <c r="A90" s="13" t="n"/>
      <c r="B90" s="13" t="n"/>
      <c r="C90" s="13" t="n"/>
      <c r="D90" s="39" t="n"/>
      <c r="E90" s="39" t="n"/>
      <c r="F90" s="39" t="n"/>
      <c r="G90" s="15">
        <f>IFERROR(IF(OR(E90="",F90=""),"",F90-E90),"")</f>
        <v/>
      </c>
      <c r="H90" s="13" t="n"/>
      <c r="I90" s="15">
        <f>IFERROR(IF(N90="Canceled",G90*H90,0),"")</f>
        <v/>
      </c>
      <c r="J90" s="13" t="n"/>
      <c r="K90" s="13" t="n"/>
      <c r="L90" s="13" t="n"/>
      <c r="M90" s="13" t="n"/>
      <c r="N90" s="13" t="n"/>
      <c r="O90" s="39" t="n"/>
      <c r="P90" s="15">
        <f>IFERROR(IF(OR(N90&lt;&gt;"Canceled",O90=""),"",E90-O90),"")</f>
        <v/>
      </c>
      <c r="Q90" s="15">
        <f>IFERROR(IF(N90&lt;&gt;"Canceled","",IF(O90="","Review",IF(P90&lt;=Dashboard!$B$5,"Late","Within Standard Window"))),"")</f>
        <v/>
      </c>
      <c r="R90" s="13" t="n"/>
      <c r="S90" s="13" t="n"/>
      <c r="T90" s="13" t="n"/>
      <c r="U90" s="13" t="n"/>
      <c r="V90" s="40" t="n"/>
      <c r="W90" s="41">
        <f>IFERROR(G90*H90*V90,"")</f>
        <v/>
      </c>
      <c r="X90" s="42" t="n"/>
      <c r="Y90" s="41">
        <f>IFERROR(W90*X90,"")</f>
        <v/>
      </c>
      <c r="Z90" s="42" t="n"/>
      <c r="AA90" s="41">
        <f>IFERROR(W90*Z90,"")</f>
        <v/>
      </c>
      <c r="AB90" s="41">
        <f>IFERROR(W90+Y90+AA90,"")</f>
        <v/>
      </c>
      <c r="AC90" s="40" t="n"/>
      <c r="AD90" s="40" t="n"/>
      <c r="AE90" s="40" t="n"/>
      <c r="AF90" s="13" t="n"/>
      <c r="AG90" s="40" t="n"/>
      <c r="AH90" s="41">
        <f>IFERROR(IF(N90="Canceled",MAX(0,AB90-AD90-AG90),0),"")</f>
        <v/>
      </c>
      <c r="AI90" s="43">
        <f>IFERROR(AD90/AC90,"")</f>
        <v/>
      </c>
      <c r="AJ90" s="15">
        <f>IFERROR(E90-D90,"")</f>
        <v/>
      </c>
      <c r="AK90" s="15">
        <f>IF(A90="","",IF(COUNTIF($A$6:$A$505,A90)&gt;1,"Duplicate Reservation ID",IF(F90&lt;=E90,"Review stay dates",IF(AND(N90="Canceled",O90=""),"Enter cancellation date",IF(AND(N90="Canceled",R90=""),"Enter cancellation reason","OK")))))</f>
        <v/>
      </c>
      <c r="AL90" s="13" t="n"/>
      <c r="AM90" s="15">
        <f>IFERROR(IF(AD90&gt;AC90,1,0),0)</f>
        <v/>
      </c>
      <c r="AN90" s="15">
        <f>IFERROR(IF(AF90&gt;I90,1,0),0)</f>
        <v/>
      </c>
      <c r="AO90" s="15">
        <f>IFERROR(IF(OR(V90&lt;0,AC90&lt;0,AD90&lt;0,AE90&lt;0,AG90&lt;0),1,0),0)</f>
        <v/>
      </c>
      <c r="AP90" s="15">
        <f>IFERROR(IF(AND(A90&lt;&gt;"",COUNTIF($A$6:$A$505,A90)&gt;1),1,0),0)</f>
        <v/>
      </c>
      <c r="AQ90" s="15">
        <f>IFERROR(IF(AND(N90="Canceled",O90&gt;E90),1,0),0)</f>
        <v/>
      </c>
    </row>
    <row r="91">
      <c r="A91" s="13" t="n"/>
      <c r="B91" s="13" t="n"/>
      <c r="C91" s="13" t="n"/>
      <c r="D91" s="39" t="n"/>
      <c r="E91" s="39" t="n"/>
      <c r="F91" s="39" t="n"/>
      <c r="G91" s="15">
        <f>IFERROR(IF(OR(E91="",F91=""),"",F91-E91),"")</f>
        <v/>
      </c>
      <c r="H91" s="13" t="n"/>
      <c r="I91" s="15">
        <f>IFERROR(IF(N91="Canceled",G91*H91,0),"")</f>
        <v/>
      </c>
      <c r="J91" s="13" t="n"/>
      <c r="K91" s="13" t="n"/>
      <c r="L91" s="13" t="n"/>
      <c r="M91" s="13" t="n"/>
      <c r="N91" s="13" t="n"/>
      <c r="O91" s="39" t="n"/>
      <c r="P91" s="15">
        <f>IFERROR(IF(OR(N91&lt;&gt;"Canceled",O91=""),"",E91-O91),"")</f>
        <v/>
      </c>
      <c r="Q91" s="15">
        <f>IFERROR(IF(N91&lt;&gt;"Canceled","",IF(O91="","Review",IF(P91&lt;=Dashboard!$B$5,"Late","Within Standard Window"))),"")</f>
        <v/>
      </c>
      <c r="R91" s="13" t="n"/>
      <c r="S91" s="13" t="n"/>
      <c r="T91" s="13" t="n"/>
      <c r="U91" s="13" t="n"/>
      <c r="V91" s="40" t="n"/>
      <c r="W91" s="41">
        <f>IFERROR(G91*H91*V91,"")</f>
        <v/>
      </c>
      <c r="X91" s="42" t="n"/>
      <c r="Y91" s="41">
        <f>IFERROR(W91*X91,"")</f>
        <v/>
      </c>
      <c r="Z91" s="42" t="n"/>
      <c r="AA91" s="41">
        <f>IFERROR(W91*Z91,"")</f>
        <v/>
      </c>
      <c r="AB91" s="41">
        <f>IFERROR(W91+Y91+AA91,"")</f>
        <v/>
      </c>
      <c r="AC91" s="40" t="n"/>
      <c r="AD91" s="40" t="n"/>
      <c r="AE91" s="40" t="n"/>
      <c r="AF91" s="13" t="n"/>
      <c r="AG91" s="40" t="n"/>
      <c r="AH91" s="41">
        <f>IFERROR(IF(N91="Canceled",MAX(0,AB91-AD91-AG91),0),"")</f>
        <v/>
      </c>
      <c r="AI91" s="43">
        <f>IFERROR(AD91/AC91,"")</f>
        <v/>
      </c>
      <c r="AJ91" s="15">
        <f>IFERROR(E91-D91,"")</f>
        <v/>
      </c>
      <c r="AK91" s="15">
        <f>IF(A91="","",IF(COUNTIF($A$6:$A$505,A91)&gt;1,"Duplicate Reservation ID",IF(F91&lt;=E91,"Review stay dates",IF(AND(N91="Canceled",O91=""),"Enter cancellation date",IF(AND(N91="Canceled",R91=""),"Enter cancellation reason","OK")))))</f>
        <v/>
      </c>
      <c r="AL91" s="13" t="n"/>
      <c r="AM91" s="15">
        <f>IFERROR(IF(AD91&gt;AC91,1,0),0)</f>
        <v/>
      </c>
      <c r="AN91" s="15">
        <f>IFERROR(IF(AF91&gt;I91,1,0),0)</f>
        <v/>
      </c>
      <c r="AO91" s="15">
        <f>IFERROR(IF(OR(V91&lt;0,AC91&lt;0,AD91&lt;0,AE91&lt;0,AG91&lt;0),1,0),0)</f>
        <v/>
      </c>
      <c r="AP91" s="15">
        <f>IFERROR(IF(AND(A91&lt;&gt;"",COUNTIF($A$6:$A$505,A91)&gt;1),1,0),0)</f>
        <v/>
      </c>
      <c r="AQ91" s="15">
        <f>IFERROR(IF(AND(N91="Canceled",O91&gt;E91),1,0),0)</f>
        <v/>
      </c>
    </row>
    <row r="92">
      <c r="A92" s="13" t="n"/>
      <c r="B92" s="13" t="n"/>
      <c r="C92" s="13" t="n"/>
      <c r="D92" s="39" t="n"/>
      <c r="E92" s="39" t="n"/>
      <c r="F92" s="39" t="n"/>
      <c r="G92" s="15">
        <f>IFERROR(IF(OR(E92="",F92=""),"",F92-E92),"")</f>
        <v/>
      </c>
      <c r="H92" s="13" t="n"/>
      <c r="I92" s="15">
        <f>IFERROR(IF(N92="Canceled",G92*H92,0),"")</f>
        <v/>
      </c>
      <c r="J92" s="13" t="n"/>
      <c r="K92" s="13" t="n"/>
      <c r="L92" s="13" t="n"/>
      <c r="M92" s="13" t="n"/>
      <c r="N92" s="13" t="n"/>
      <c r="O92" s="39" t="n"/>
      <c r="P92" s="15">
        <f>IFERROR(IF(OR(N92&lt;&gt;"Canceled",O92=""),"",E92-O92),"")</f>
        <v/>
      </c>
      <c r="Q92" s="15">
        <f>IFERROR(IF(N92&lt;&gt;"Canceled","",IF(O92="","Review",IF(P92&lt;=Dashboard!$B$5,"Late","Within Standard Window"))),"")</f>
        <v/>
      </c>
      <c r="R92" s="13" t="n"/>
      <c r="S92" s="13" t="n"/>
      <c r="T92" s="13" t="n"/>
      <c r="U92" s="13" t="n"/>
      <c r="V92" s="40" t="n"/>
      <c r="W92" s="41">
        <f>IFERROR(G92*H92*V92,"")</f>
        <v/>
      </c>
      <c r="X92" s="42" t="n"/>
      <c r="Y92" s="41">
        <f>IFERROR(W92*X92,"")</f>
        <v/>
      </c>
      <c r="Z92" s="42" t="n"/>
      <c r="AA92" s="41">
        <f>IFERROR(W92*Z92,"")</f>
        <v/>
      </c>
      <c r="AB92" s="41">
        <f>IFERROR(W92+Y92+AA92,"")</f>
        <v/>
      </c>
      <c r="AC92" s="40" t="n"/>
      <c r="AD92" s="40" t="n"/>
      <c r="AE92" s="40" t="n"/>
      <c r="AF92" s="13" t="n"/>
      <c r="AG92" s="40" t="n"/>
      <c r="AH92" s="41">
        <f>IFERROR(IF(N92="Canceled",MAX(0,AB92-AD92-AG92),0),"")</f>
        <v/>
      </c>
      <c r="AI92" s="43">
        <f>IFERROR(AD92/AC92,"")</f>
        <v/>
      </c>
      <c r="AJ92" s="15">
        <f>IFERROR(E92-D92,"")</f>
        <v/>
      </c>
      <c r="AK92" s="15">
        <f>IF(A92="","",IF(COUNTIF($A$6:$A$505,A92)&gt;1,"Duplicate Reservation ID",IF(F92&lt;=E92,"Review stay dates",IF(AND(N92="Canceled",O92=""),"Enter cancellation date",IF(AND(N92="Canceled",R92=""),"Enter cancellation reason","OK")))))</f>
        <v/>
      </c>
      <c r="AL92" s="13" t="n"/>
      <c r="AM92" s="15">
        <f>IFERROR(IF(AD92&gt;AC92,1,0),0)</f>
        <v/>
      </c>
      <c r="AN92" s="15">
        <f>IFERROR(IF(AF92&gt;I92,1,0),0)</f>
        <v/>
      </c>
      <c r="AO92" s="15">
        <f>IFERROR(IF(OR(V92&lt;0,AC92&lt;0,AD92&lt;0,AE92&lt;0,AG92&lt;0),1,0),0)</f>
        <v/>
      </c>
      <c r="AP92" s="15">
        <f>IFERROR(IF(AND(A92&lt;&gt;"",COUNTIF($A$6:$A$505,A92)&gt;1),1,0),0)</f>
        <v/>
      </c>
      <c r="AQ92" s="15">
        <f>IFERROR(IF(AND(N92="Canceled",O92&gt;E92),1,0),0)</f>
        <v/>
      </c>
    </row>
    <row r="93">
      <c r="A93" s="13" t="n"/>
      <c r="B93" s="13" t="n"/>
      <c r="C93" s="13" t="n"/>
      <c r="D93" s="39" t="n"/>
      <c r="E93" s="39" t="n"/>
      <c r="F93" s="39" t="n"/>
      <c r="G93" s="15">
        <f>IFERROR(IF(OR(E93="",F93=""),"",F93-E93),"")</f>
        <v/>
      </c>
      <c r="H93" s="13" t="n"/>
      <c r="I93" s="15">
        <f>IFERROR(IF(N93="Canceled",G93*H93,0),"")</f>
        <v/>
      </c>
      <c r="J93" s="13" t="n"/>
      <c r="K93" s="13" t="n"/>
      <c r="L93" s="13" t="n"/>
      <c r="M93" s="13" t="n"/>
      <c r="N93" s="13" t="n"/>
      <c r="O93" s="39" t="n"/>
      <c r="P93" s="15">
        <f>IFERROR(IF(OR(N93&lt;&gt;"Canceled",O93=""),"",E93-O93),"")</f>
        <v/>
      </c>
      <c r="Q93" s="15">
        <f>IFERROR(IF(N93&lt;&gt;"Canceled","",IF(O93="","Review",IF(P93&lt;=Dashboard!$B$5,"Late","Within Standard Window"))),"")</f>
        <v/>
      </c>
      <c r="R93" s="13" t="n"/>
      <c r="S93" s="13" t="n"/>
      <c r="T93" s="13" t="n"/>
      <c r="U93" s="13" t="n"/>
      <c r="V93" s="40" t="n"/>
      <c r="W93" s="41">
        <f>IFERROR(G93*H93*V93,"")</f>
        <v/>
      </c>
      <c r="X93" s="42" t="n"/>
      <c r="Y93" s="41">
        <f>IFERROR(W93*X93,"")</f>
        <v/>
      </c>
      <c r="Z93" s="42" t="n"/>
      <c r="AA93" s="41">
        <f>IFERROR(W93*Z93,"")</f>
        <v/>
      </c>
      <c r="AB93" s="41">
        <f>IFERROR(W93+Y93+AA93,"")</f>
        <v/>
      </c>
      <c r="AC93" s="40" t="n"/>
      <c r="AD93" s="40" t="n"/>
      <c r="AE93" s="40" t="n"/>
      <c r="AF93" s="13" t="n"/>
      <c r="AG93" s="40" t="n"/>
      <c r="AH93" s="41">
        <f>IFERROR(IF(N93="Canceled",MAX(0,AB93-AD93-AG93),0),"")</f>
        <v/>
      </c>
      <c r="AI93" s="43">
        <f>IFERROR(AD93/AC93,"")</f>
        <v/>
      </c>
      <c r="AJ93" s="15">
        <f>IFERROR(E93-D93,"")</f>
        <v/>
      </c>
      <c r="AK93" s="15">
        <f>IF(A93="","",IF(COUNTIF($A$6:$A$505,A93)&gt;1,"Duplicate Reservation ID",IF(F93&lt;=E93,"Review stay dates",IF(AND(N93="Canceled",O93=""),"Enter cancellation date",IF(AND(N93="Canceled",R93=""),"Enter cancellation reason","OK")))))</f>
        <v/>
      </c>
      <c r="AL93" s="13" t="n"/>
      <c r="AM93" s="15">
        <f>IFERROR(IF(AD93&gt;AC93,1,0),0)</f>
        <v/>
      </c>
      <c r="AN93" s="15">
        <f>IFERROR(IF(AF93&gt;I93,1,0),0)</f>
        <v/>
      </c>
      <c r="AO93" s="15">
        <f>IFERROR(IF(OR(V93&lt;0,AC93&lt;0,AD93&lt;0,AE93&lt;0,AG93&lt;0),1,0),0)</f>
        <v/>
      </c>
      <c r="AP93" s="15">
        <f>IFERROR(IF(AND(A93&lt;&gt;"",COUNTIF($A$6:$A$505,A93)&gt;1),1,0),0)</f>
        <v/>
      </c>
      <c r="AQ93" s="15">
        <f>IFERROR(IF(AND(N93="Canceled",O93&gt;E93),1,0),0)</f>
        <v/>
      </c>
    </row>
    <row r="94">
      <c r="A94" s="13" t="n"/>
      <c r="B94" s="13" t="n"/>
      <c r="C94" s="13" t="n"/>
      <c r="D94" s="39" t="n"/>
      <c r="E94" s="39" t="n"/>
      <c r="F94" s="39" t="n"/>
      <c r="G94" s="15">
        <f>IFERROR(IF(OR(E94="",F94=""),"",F94-E94),"")</f>
        <v/>
      </c>
      <c r="H94" s="13" t="n"/>
      <c r="I94" s="15">
        <f>IFERROR(IF(N94="Canceled",G94*H94,0),"")</f>
        <v/>
      </c>
      <c r="J94" s="13" t="n"/>
      <c r="K94" s="13" t="n"/>
      <c r="L94" s="13" t="n"/>
      <c r="M94" s="13" t="n"/>
      <c r="N94" s="13" t="n"/>
      <c r="O94" s="39" t="n"/>
      <c r="P94" s="15">
        <f>IFERROR(IF(OR(N94&lt;&gt;"Canceled",O94=""),"",E94-O94),"")</f>
        <v/>
      </c>
      <c r="Q94" s="15">
        <f>IFERROR(IF(N94&lt;&gt;"Canceled","",IF(O94="","Review",IF(P94&lt;=Dashboard!$B$5,"Late","Within Standard Window"))),"")</f>
        <v/>
      </c>
      <c r="R94" s="13" t="n"/>
      <c r="S94" s="13" t="n"/>
      <c r="T94" s="13" t="n"/>
      <c r="U94" s="13" t="n"/>
      <c r="V94" s="40" t="n"/>
      <c r="W94" s="41">
        <f>IFERROR(G94*H94*V94,"")</f>
        <v/>
      </c>
      <c r="X94" s="42" t="n"/>
      <c r="Y94" s="41">
        <f>IFERROR(W94*X94,"")</f>
        <v/>
      </c>
      <c r="Z94" s="42" t="n"/>
      <c r="AA94" s="41">
        <f>IFERROR(W94*Z94,"")</f>
        <v/>
      </c>
      <c r="AB94" s="41">
        <f>IFERROR(W94+Y94+AA94,"")</f>
        <v/>
      </c>
      <c r="AC94" s="40" t="n"/>
      <c r="AD94" s="40" t="n"/>
      <c r="AE94" s="40" t="n"/>
      <c r="AF94" s="13" t="n"/>
      <c r="AG94" s="40" t="n"/>
      <c r="AH94" s="41">
        <f>IFERROR(IF(N94="Canceled",MAX(0,AB94-AD94-AG94),0),"")</f>
        <v/>
      </c>
      <c r="AI94" s="43">
        <f>IFERROR(AD94/AC94,"")</f>
        <v/>
      </c>
      <c r="AJ94" s="15">
        <f>IFERROR(E94-D94,"")</f>
        <v/>
      </c>
      <c r="AK94" s="15">
        <f>IF(A94="","",IF(COUNTIF($A$6:$A$505,A94)&gt;1,"Duplicate Reservation ID",IF(F94&lt;=E94,"Review stay dates",IF(AND(N94="Canceled",O94=""),"Enter cancellation date",IF(AND(N94="Canceled",R94=""),"Enter cancellation reason","OK")))))</f>
        <v/>
      </c>
      <c r="AL94" s="13" t="n"/>
      <c r="AM94" s="15">
        <f>IFERROR(IF(AD94&gt;AC94,1,0),0)</f>
        <v/>
      </c>
      <c r="AN94" s="15">
        <f>IFERROR(IF(AF94&gt;I94,1,0),0)</f>
        <v/>
      </c>
      <c r="AO94" s="15">
        <f>IFERROR(IF(OR(V94&lt;0,AC94&lt;0,AD94&lt;0,AE94&lt;0,AG94&lt;0),1,0),0)</f>
        <v/>
      </c>
      <c r="AP94" s="15">
        <f>IFERROR(IF(AND(A94&lt;&gt;"",COUNTIF($A$6:$A$505,A94)&gt;1),1,0),0)</f>
        <v/>
      </c>
      <c r="AQ94" s="15">
        <f>IFERROR(IF(AND(N94="Canceled",O94&gt;E94),1,0),0)</f>
        <v/>
      </c>
    </row>
    <row r="95">
      <c r="A95" s="13" t="n"/>
      <c r="B95" s="13" t="n"/>
      <c r="C95" s="13" t="n"/>
      <c r="D95" s="39" t="n"/>
      <c r="E95" s="39" t="n"/>
      <c r="F95" s="39" t="n"/>
      <c r="G95" s="15">
        <f>IFERROR(IF(OR(E95="",F95=""),"",F95-E95),"")</f>
        <v/>
      </c>
      <c r="H95" s="13" t="n"/>
      <c r="I95" s="15">
        <f>IFERROR(IF(N95="Canceled",G95*H95,0),"")</f>
        <v/>
      </c>
      <c r="J95" s="13" t="n"/>
      <c r="K95" s="13" t="n"/>
      <c r="L95" s="13" t="n"/>
      <c r="M95" s="13" t="n"/>
      <c r="N95" s="13" t="n"/>
      <c r="O95" s="39" t="n"/>
      <c r="P95" s="15">
        <f>IFERROR(IF(OR(N95&lt;&gt;"Canceled",O95=""),"",E95-O95),"")</f>
        <v/>
      </c>
      <c r="Q95" s="15">
        <f>IFERROR(IF(N95&lt;&gt;"Canceled","",IF(O95="","Review",IF(P95&lt;=Dashboard!$B$5,"Late","Within Standard Window"))),"")</f>
        <v/>
      </c>
      <c r="R95" s="13" t="n"/>
      <c r="S95" s="13" t="n"/>
      <c r="T95" s="13" t="n"/>
      <c r="U95" s="13" t="n"/>
      <c r="V95" s="40" t="n"/>
      <c r="W95" s="41">
        <f>IFERROR(G95*H95*V95,"")</f>
        <v/>
      </c>
      <c r="X95" s="42" t="n"/>
      <c r="Y95" s="41">
        <f>IFERROR(W95*X95,"")</f>
        <v/>
      </c>
      <c r="Z95" s="42" t="n"/>
      <c r="AA95" s="41">
        <f>IFERROR(W95*Z95,"")</f>
        <v/>
      </c>
      <c r="AB95" s="41">
        <f>IFERROR(W95+Y95+AA95,"")</f>
        <v/>
      </c>
      <c r="AC95" s="40" t="n"/>
      <c r="AD95" s="40" t="n"/>
      <c r="AE95" s="40" t="n"/>
      <c r="AF95" s="13" t="n"/>
      <c r="AG95" s="40" t="n"/>
      <c r="AH95" s="41">
        <f>IFERROR(IF(N95="Canceled",MAX(0,AB95-AD95-AG95),0),"")</f>
        <v/>
      </c>
      <c r="AI95" s="43">
        <f>IFERROR(AD95/AC95,"")</f>
        <v/>
      </c>
      <c r="AJ95" s="15">
        <f>IFERROR(E95-D95,"")</f>
        <v/>
      </c>
      <c r="AK95" s="15">
        <f>IF(A95="","",IF(COUNTIF($A$6:$A$505,A95)&gt;1,"Duplicate Reservation ID",IF(F95&lt;=E95,"Review stay dates",IF(AND(N95="Canceled",O95=""),"Enter cancellation date",IF(AND(N95="Canceled",R95=""),"Enter cancellation reason","OK")))))</f>
        <v/>
      </c>
      <c r="AL95" s="13" t="n"/>
      <c r="AM95" s="15">
        <f>IFERROR(IF(AD95&gt;AC95,1,0),0)</f>
        <v/>
      </c>
      <c r="AN95" s="15">
        <f>IFERROR(IF(AF95&gt;I95,1,0),0)</f>
        <v/>
      </c>
      <c r="AO95" s="15">
        <f>IFERROR(IF(OR(V95&lt;0,AC95&lt;0,AD95&lt;0,AE95&lt;0,AG95&lt;0),1,0),0)</f>
        <v/>
      </c>
      <c r="AP95" s="15">
        <f>IFERROR(IF(AND(A95&lt;&gt;"",COUNTIF($A$6:$A$505,A95)&gt;1),1,0),0)</f>
        <v/>
      </c>
      <c r="AQ95" s="15">
        <f>IFERROR(IF(AND(N95="Canceled",O95&gt;E95),1,0),0)</f>
        <v/>
      </c>
    </row>
    <row r="96">
      <c r="A96" s="13" t="n"/>
      <c r="B96" s="13" t="n"/>
      <c r="C96" s="13" t="n"/>
      <c r="D96" s="39" t="n"/>
      <c r="E96" s="39" t="n"/>
      <c r="F96" s="39" t="n"/>
      <c r="G96" s="15">
        <f>IFERROR(IF(OR(E96="",F96=""),"",F96-E96),"")</f>
        <v/>
      </c>
      <c r="H96" s="13" t="n"/>
      <c r="I96" s="15">
        <f>IFERROR(IF(N96="Canceled",G96*H96,0),"")</f>
        <v/>
      </c>
      <c r="J96" s="13" t="n"/>
      <c r="K96" s="13" t="n"/>
      <c r="L96" s="13" t="n"/>
      <c r="M96" s="13" t="n"/>
      <c r="N96" s="13" t="n"/>
      <c r="O96" s="39" t="n"/>
      <c r="P96" s="15">
        <f>IFERROR(IF(OR(N96&lt;&gt;"Canceled",O96=""),"",E96-O96),"")</f>
        <v/>
      </c>
      <c r="Q96" s="15">
        <f>IFERROR(IF(N96&lt;&gt;"Canceled","",IF(O96="","Review",IF(P96&lt;=Dashboard!$B$5,"Late","Within Standard Window"))),"")</f>
        <v/>
      </c>
      <c r="R96" s="13" t="n"/>
      <c r="S96" s="13" t="n"/>
      <c r="T96" s="13" t="n"/>
      <c r="U96" s="13" t="n"/>
      <c r="V96" s="40" t="n"/>
      <c r="W96" s="41">
        <f>IFERROR(G96*H96*V96,"")</f>
        <v/>
      </c>
      <c r="X96" s="42" t="n"/>
      <c r="Y96" s="41">
        <f>IFERROR(W96*X96,"")</f>
        <v/>
      </c>
      <c r="Z96" s="42" t="n"/>
      <c r="AA96" s="41">
        <f>IFERROR(W96*Z96,"")</f>
        <v/>
      </c>
      <c r="AB96" s="41">
        <f>IFERROR(W96+Y96+AA96,"")</f>
        <v/>
      </c>
      <c r="AC96" s="40" t="n"/>
      <c r="AD96" s="40" t="n"/>
      <c r="AE96" s="40" t="n"/>
      <c r="AF96" s="13" t="n"/>
      <c r="AG96" s="40" t="n"/>
      <c r="AH96" s="41">
        <f>IFERROR(IF(N96="Canceled",MAX(0,AB96-AD96-AG96),0),"")</f>
        <v/>
      </c>
      <c r="AI96" s="43">
        <f>IFERROR(AD96/AC96,"")</f>
        <v/>
      </c>
      <c r="AJ96" s="15">
        <f>IFERROR(E96-D96,"")</f>
        <v/>
      </c>
      <c r="AK96" s="15">
        <f>IF(A96="","",IF(COUNTIF($A$6:$A$505,A96)&gt;1,"Duplicate Reservation ID",IF(F96&lt;=E96,"Review stay dates",IF(AND(N96="Canceled",O96=""),"Enter cancellation date",IF(AND(N96="Canceled",R96=""),"Enter cancellation reason","OK")))))</f>
        <v/>
      </c>
      <c r="AL96" s="13" t="n"/>
      <c r="AM96" s="15">
        <f>IFERROR(IF(AD96&gt;AC96,1,0),0)</f>
        <v/>
      </c>
      <c r="AN96" s="15">
        <f>IFERROR(IF(AF96&gt;I96,1,0),0)</f>
        <v/>
      </c>
      <c r="AO96" s="15">
        <f>IFERROR(IF(OR(V96&lt;0,AC96&lt;0,AD96&lt;0,AE96&lt;0,AG96&lt;0),1,0),0)</f>
        <v/>
      </c>
      <c r="AP96" s="15">
        <f>IFERROR(IF(AND(A96&lt;&gt;"",COUNTIF($A$6:$A$505,A96)&gt;1),1,0),0)</f>
        <v/>
      </c>
      <c r="AQ96" s="15">
        <f>IFERROR(IF(AND(N96="Canceled",O96&gt;E96),1,0),0)</f>
        <v/>
      </c>
    </row>
    <row r="97">
      <c r="A97" s="13" t="n"/>
      <c r="B97" s="13" t="n"/>
      <c r="C97" s="13" t="n"/>
      <c r="D97" s="39" t="n"/>
      <c r="E97" s="39" t="n"/>
      <c r="F97" s="39" t="n"/>
      <c r="G97" s="15">
        <f>IFERROR(IF(OR(E97="",F97=""),"",F97-E97),"")</f>
        <v/>
      </c>
      <c r="H97" s="13" t="n"/>
      <c r="I97" s="15">
        <f>IFERROR(IF(N97="Canceled",G97*H97,0),"")</f>
        <v/>
      </c>
      <c r="J97" s="13" t="n"/>
      <c r="K97" s="13" t="n"/>
      <c r="L97" s="13" t="n"/>
      <c r="M97" s="13" t="n"/>
      <c r="N97" s="13" t="n"/>
      <c r="O97" s="39" t="n"/>
      <c r="P97" s="15">
        <f>IFERROR(IF(OR(N97&lt;&gt;"Canceled",O97=""),"",E97-O97),"")</f>
        <v/>
      </c>
      <c r="Q97" s="15">
        <f>IFERROR(IF(N97&lt;&gt;"Canceled","",IF(O97="","Review",IF(P97&lt;=Dashboard!$B$5,"Late","Within Standard Window"))),"")</f>
        <v/>
      </c>
      <c r="R97" s="13" t="n"/>
      <c r="S97" s="13" t="n"/>
      <c r="T97" s="13" t="n"/>
      <c r="U97" s="13" t="n"/>
      <c r="V97" s="40" t="n"/>
      <c r="W97" s="41">
        <f>IFERROR(G97*H97*V97,"")</f>
        <v/>
      </c>
      <c r="X97" s="42" t="n"/>
      <c r="Y97" s="41">
        <f>IFERROR(W97*X97,"")</f>
        <v/>
      </c>
      <c r="Z97" s="42" t="n"/>
      <c r="AA97" s="41">
        <f>IFERROR(W97*Z97,"")</f>
        <v/>
      </c>
      <c r="AB97" s="41">
        <f>IFERROR(W97+Y97+AA97,"")</f>
        <v/>
      </c>
      <c r="AC97" s="40" t="n"/>
      <c r="AD97" s="40" t="n"/>
      <c r="AE97" s="40" t="n"/>
      <c r="AF97" s="13" t="n"/>
      <c r="AG97" s="40" t="n"/>
      <c r="AH97" s="41">
        <f>IFERROR(IF(N97="Canceled",MAX(0,AB97-AD97-AG97),0),"")</f>
        <v/>
      </c>
      <c r="AI97" s="43">
        <f>IFERROR(AD97/AC97,"")</f>
        <v/>
      </c>
      <c r="AJ97" s="15">
        <f>IFERROR(E97-D97,"")</f>
        <v/>
      </c>
      <c r="AK97" s="15">
        <f>IF(A97="","",IF(COUNTIF($A$6:$A$505,A97)&gt;1,"Duplicate Reservation ID",IF(F97&lt;=E97,"Review stay dates",IF(AND(N97="Canceled",O97=""),"Enter cancellation date",IF(AND(N97="Canceled",R97=""),"Enter cancellation reason","OK")))))</f>
        <v/>
      </c>
      <c r="AL97" s="13" t="n"/>
      <c r="AM97" s="15">
        <f>IFERROR(IF(AD97&gt;AC97,1,0),0)</f>
        <v/>
      </c>
      <c r="AN97" s="15">
        <f>IFERROR(IF(AF97&gt;I97,1,0),0)</f>
        <v/>
      </c>
      <c r="AO97" s="15">
        <f>IFERROR(IF(OR(V97&lt;0,AC97&lt;0,AD97&lt;0,AE97&lt;0,AG97&lt;0),1,0),0)</f>
        <v/>
      </c>
      <c r="AP97" s="15">
        <f>IFERROR(IF(AND(A97&lt;&gt;"",COUNTIF($A$6:$A$505,A97)&gt;1),1,0),0)</f>
        <v/>
      </c>
      <c r="AQ97" s="15">
        <f>IFERROR(IF(AND(N97="Canceled",O97&gt;E97),1,0),0)</f>
        <v/>
      </c>
    </row>
    <row r="98">
      <c r="A98" s="13" t="n"/>
      <c r="B98" s="13" t="n"/>
      <c r="C98" s="13" t="n"/>
      <c r="D98" s="39" t="n"/>
      <c r="E98" s="39" t="n"/>
      <c r="F98" s="39" t="n"/>
      <c r="G98" s="15">
        <f>IFERROR(IF(OR(E98="",F98=""),"",F98-E98),"")</f>
        <v/>
      </c>
      <c r="H98" s="13" t="n"/>
      <c r="I98" s="15">
        <f>IFERROR(IF(N98="Canceled",G98*H98,0),"")</f>
        <v/>
      </c>
      <c r="J98" s="13" t="n"/>
      <c r="K98" s="13" t="n"/>
      <c r="L98" s="13" t="n"/>
      <c r="M98" s="13" t="n"/>
      <c r="N98" s="13" t="n"/>
      <c r="O98" s="39" t="n"/>
      <c r="P98" s="15">
        <f>IFERROR(IF(OR(N98&lt;&gt;"Canceled",O98=""),"",E98-O98),"")</f>
        <v/>
      </c>
      <c r="Q98" s="15">
        <f>IFERROR(IF(N98&lt;&gt;"Canceled","",IF(O98="","Review",IF(P98&lt;=Dashboard!$B$5,"Late","Within Standard Window"))),"")</f>
        <v/>
      </c>
      <c r="R98" s="13" t="n"/>
      <c r="S98" s="13" t="n"/>
      <c r="T98" s="13" t="n"/>
      <c r="U98" s="13" t="n"/>
      <c r="V98" s="40" t="n"/>
      <c r="W98" s="41">
        <f>IFERROR(G98*H98*V98,"")</f>
        <v/>
      </c>
      <c r="X98" s="42" t="n"/>
      <c r="Y98" s="41">
        <f>IFERROR(W98*X98,"")</f>
        <v/>
      </c>
      <c r="Z98" s="42" t="n"/>
      <c r="AA98" s="41">
        <f>IFERROR(W98*Z98,"")</f>
        <v/>
      </c>
      <c r="AB98" s="41">
        <f>IFERROR(W98+Y98+AA98,"")</f>
        <v/>
      </c>
      <c r="AC98" s="40" t="n"/>
      <c r="AD98" s="40" t="n"/>
      <c r="AE98" s="40" t="n"/>
      <c r="AF98" s="13" t="n"/>
      <c r="AG98" s="40" t="n"/>
      <c r="AH98" s="41">
        <f>IFERROR(IF(N98="Canceled",MAX(0,AB98-AD98-AG98),0),"")</f>
        <v/>
      </c>
      <c r="AI98" s="43">
        <f>IFERROR(AD98/AC98,"")</f>
        <v/>
      </c>
      <c r="AJ98" s="15">
        <f>IFERROR(E98-D98,"")</f>
        <v/>
      </c>
      <c r="AK98" s="15">
        <f>IF(A98="","",IF(COUNTIF($A$6:$A$505,A98)&gt;1,"Duplicate Reservation ID",IF(F98&lt;=E98,"Review stay dates",IF(AND(N98="Canceled",O98=""),"Enter cancellation date",IF(AND(N98="Canceled",R98=""),"Enter cancellation reason","OK")))))</f>
        <v/>
      </c>
      <c r="AL98" s="13" t="n"/>
      <c r="AM98" s="15">
        <f>IFERROR(IF(AD98&gt;AC98,1,0),0)</f>
        <v/>
      </c>
      <c r="AN98" s="15">
        <f>IFERROR(IF(AF98&gt;I98,1,0),0)</f>
        <v/>
      </c>
      <c r="AO98" s="15">
        <f>IFERROR(IF(OR(V98&lt;0,AC98&lt;0,AD98&lt;0,AE98&lt;0,AG98&lt;0),1,0),0)</f>
        <v/>
      </c>
      <c r="AP98" s="15">
        <f>IFERROR(IF(AND(A98&lt;&gt;"",COUNTIF($A$6:$A$505,A98)&gt;1),1,0),0)</f>
        <v/>
      </c>
      <c r="AQ98" s="15">
        <f>IFERROR(IF(AND(N98="Canceled",O98&gt;E98),1,0),0)</f>
        <v/>
      </c>
    </row>
    <row r="99">
      <c r="A99" s="13" t="n"/>
      <c r="B99" s="13" t="n"/>
      <c r="C99" s="13" t="n"/>
      <c r="D99" s="39" t="n"/>
      <c r="E99" s="39" t="n"/>
      <c r="F99" s="39" t="n"/>
      <c r="G99" s="15">
        <f>IFERROR(IF(OR(E99="",F99=""),"",F99-E99),"")</f>
        <v/>
      </c>
      <c r="H99" s="13" t="n"/>
      <c r="I99" s="15">
        <f>IFERROR(IF(N99="Canceled",G99*H99,0),"")</f>
        <v/>
      </c>
      <c r="J99" s="13" t="n"/>
      <c r="K99" s="13" t="n"/>
      <c r="L99" s="13" t="n"/>
      <c r="M99" s="13" t="n"/>
      <c r="N99" s="13" t="n"/>
      <c r="O99" s="39" t="n"/>
      <c r="P99" s="15">
        <f>IFERROR(IF(OR(N99&lt;&gt;"Canceled",O99=""),"",E99-O99),"")</f>
        <v/>
      </c>
      <c r="Q99" s="15">
        <f>IFERROR(IF(N99&lt;&gt;"Canceled","",IF(O99="","Review",IF(P99&lt;=Dashboard!$B$5,"Late","Within Standard Window"))),"")</f>
        <v/>
      </c>
      <c r="R99" s="13" t="n"/>
      <c r="S99" s="13" t="n"/>
      <c r="T99" s="13" t="n"/>
      <c r="U99" s="13" t="n"/>
      <c r="V99" s="40" t="n"/>
      <c r="W99" s="41">
        <f>IFERROR(G99*H99*V99,"")</f>
        <v/>
      </c>
      <c r="X99" s="42" t="n"/>
      <c r="Y99" s="41">
        <f>IFERROR(W99*X99,"")</f>
        <v/>
      </c>
      <c r="Z99" s="42" t="n"/>
      <c r="AA99" s="41">
        <f>IFERROR(W99*Z99,"")</f>
        <v/>
      </c>
      <c r="AB99" s="41">
        <f>IFERROR(W99+Y99+AA99,"")</f>
        <v/>
      </c>
      <c r="AC99" s="40" t="n"/>
      <c r="AD99" s="40" t="n"/>
      <c r="AE99" s="40" t="n"/>
      <c r="AF99" s="13" t="n"/>
      <c r="AG99" s="40" t="n"/>
      <c r="AH99" s="41">
        <f>IFERROR(IF(N99="Canceled",MAX(0,AB99-AD99-AG99),0),"")</f>
        <v/>
      </c>
      <c r="AI99" s="43">
        <f>IFERROR(AD99/AC99,"")</f>
        <v/>
      </c>
      <c r="AJ99" s="15">
        <f>IFERROR(E99-D99,"")</f>
        <v/>
      </c>
      <c r="AK99" s="15">
        <f>IF(A99="","",IF(COUNTIF($A$6:$A$505,A99)&gt;1,"Duplicate Reservation ID",IF(F99&lt;=E99,"Review stay dates",IF(AND(N99="Canceled",O99=""),"Enter cancellation date",IF(AND(N99="Canceled",R99=""),"Enter cancellation reason","OK")))))</f>
        <v/>
      </c>
      <c r="AL99" s="13" t="n"/>
      <c r="AM99" s="15">
        <f>IFERROR(IF(AD99&gt;AC99,1,0),0)</f>
        <v/>
      </c>
      <c r="AN99" s="15">
        <f>IFERROR(IF(AF99&gt;I99,1,0),0)</f>
        <v/>
      </c>
      <c r="AO99" s="15">
        <f>IFERROR(IF(OR(V99&lt;0,AC99&lt;0,AD99&lt;0,AE99&lt;0,AG99&lt;0),1,0),0)</f>
        <v/>
      </c>
      <c r="AP99" s="15">
        <f>IFERROR(IF(AND(A99&lt;&gt;"",COUNTIF($A$6:$A$505,A99)&gt;1),1,0),0)</f>
        <v/>
      </c>
      <c r="AQ99" s="15">
        <f>IFERROR(IF(AND(N99="Canceled",O99&gt;E99),1,0),0)</f>
        <v/>
      </c>
    </row>
    <row r="100">
      <c r="A100" s="13" t="n"/>
      <c r="B100" s="13" t="n"/>
      <c r="C100" s="13" t="n"/>
      <c r="D100" s="39" t="n"/>
      <c r="E100" s="39" t="n"/>
      <c r="F100" s="39" t="n"/>
      <c r="G100" s="15">
        <f>IFERROR(IF(OR(E100="",F100=""),"",F100-E100),"")</f>
        <v/>
      </c>
      <c r="H100" s="13" t="n"/>
      <c r="I100" s="15">
        <f>IFERROR(IF(N100="Canceled",G100*H100,0),"")</f>
        <v/>
      </c>
      <c r="J100" s="13" t="n"/>
      <c r="K100" s="13" t="n"/>
      <c r="L100" s="13" t="n"/>
      <c r="M100" s="13" t="n"/>
      <c r="N100" s="13" t="n"/>
      <c r="O100" s="39" t="n"/>
      <c r="P100" s="15">
        <f>IFERROR(IF(OR(N100&lt;&gt;"Canceled",O100=""),"",E100-O100),"")</f>
        <v/>
      </c>
      <c r="Q100" s="15">
        <f>IFERROR(IF(N100&lt;&gt;"Canceled","",IF(O100="","Review",IF(P100&lt;=Dashboard!$B$5,"Late","Within Standard Window"))),"")</f>
        <v/>
      </c>
      <c r="R100" s="13" t="n"/>
      <c r="S100" s="13" t="n"/>
      <c r="T100" s="13" t="n"/>
      <c r="U100" s="13" t="n"/>
      <c r="V100" s="40" t="n"/>
      <c r="W100" s="41">
        <f>IFERROR(G100*H100*V100,"")</f>
        <v/>
      </c>
      <c r="X100" s="42" t="n"/>
      <c r="Y100" s="41">
        <f>IFERROR(W100*X100,"")</f>
        <v/>
      </c>
      <c r="Z100" s="42" t="n"/>
      <c r="AA100" s="41">
        <f>IFERROR(W100*Z100,"")</f>
        <v/>
      </c>
      <c r="AB100" s="41">
        <f>IFERROR(W100+Y100+AA100,"")</f>
        <v/>
      </c>
      <c r="AC100" s="40" t="n"/>
      <c r="AD100" s="40" t="n"/>
      <c r="AE100" s="40" t="n"/>
      <c r="AF100" s="13" t="n"/>
      <c r="AG100" s="40" t="n"/>
      <c r="AH100" s="41">
        <f>IFERROR(IF(N100="Canceled",MAX(0,AB100-AD100-AG100),0),"")</f>
        <v/>
      </c>
      <c r="AI100" s="43">
        <f>IFERROR(AD100/AC100,"")</f>
        <v/>
      </c>
      <c r="AJ100" s="15">
        <f>IFERROR(E100-D100,"")</f>
        <v/>
      </c>
      <c r="AK100" s="15">
        <f>IF(A100="","",IF(COUNTIF($A$6:$A$505,A100)&gt;1,"Duplicate Reservation ID",IF(F100&lt;=E100,"Review stay dates",IF(AND(N100="Canceled",O100=""),"Enter cancellation date",IF(AND(N100="Canceled",R100=""),"Enter cancellation reason","OK")))))</f>
        <v/>
      </c>
      <c r="AL100" s="13" t="n"/>
      <c r="AM100" s="15">
        <f>IFERROR(IF(AD100&gt;AC100,1,0),0)</f>
        <v/>
      </c>
      <c r="AN100" s="15">
        <f>IFERROR(IF(AF100&gt;I100,1,0),0)</f>
        <v/>
      </c>
      <c r="AO100" s="15">
        <f>IFERROR(IF(OR(V100&lt;0,AC100&lt;0,AD100&lt;0,AE100&lt;0,AG100&lt;0),1,0),0)</f>
        <v/>
      </c>
      <c r="AP100" s="15">
        <f>IFERROR(IF(AND(A100&lt;&gt;"",COUNTIF($A$6:$A$505,A100)&gt;1),1,0),0)</f>
        <v/>
      </c>
      <c r="AQ100" s="15">
        <f>IFERROR(IF(AND(N100="Canceled",O100&gt;E100),1,0),0)</f>
        <v/>
      </c>
    </row>
    <row r="101">
      <c r="A101" s="13" t="n"/>
      <c r="B101" s="13" t="n"/>
      <c r="C101" s="13" t="n"/>
      <c r="D101" s="39" t="n"/>
      <c r="E101" s="39" t="n"/>
      <c r="F101" s="39" t="n"/>
      <c r="G101" s="15">
        <f>IFERROR(IF(OR(E101="",F101=""),"",F101-E101),"")</f>
        <v/>
      </c>
      <c r="H101" s="13" t="n"/>
      <c r="I101" s="15">
        <f>IFERROR(IF(N101="Canceled",G101*H101,0),"")</f>
        <v/>
      </c>
      <c r="J101" s="13" t="n"/>
      <c r="K101" s="13" t="n"/>
      <c r="L101" s="13" t="n"/>
      <c r="M101" s="13" t="n"/>
      <c r="N101" s="13" t="n"/>
      <c r="O101" s="39" t="n"/>
      <c r="P101" s="15">
        <f>IFERROR(IF(OR(N101&lt;&gt;"Canceled",O101=""),"",E101-O101),"")</f>
        <v/>
      </c>
      <c r="Q101" s="15">
        <f>IFERROR(IF(N101&lt;&gt;"Canceled","",IF(O101="","Review",IF(P101&lt;=Dashboard!$B$5,"Late","Within Standard Window"))),"")</f>
        <v/>
      </c>
      <c r="R101" s="13" t="n"/>
      <c r="S101" s="13" t="n"/>
      <c r="T101" s="13" t="n"/>
      <c r="U101" s="13" t="n"/>
      <c r="V101" s="40" t="n"/>
      <c r="W101" s="41">
        <f>IFERROR(G101*H101*V101,"")</f>
        <v/>
      </c>
      <c r="X101" s="42" t="n"/>
      <c r="Y101" s="41">
        <f>IFERROR(W101*X101,"")</f>
        <v/>
      </c>
      <c r="Z101" s="42" t="n"/>
      <c r="AA101" s="41">
        <f>IFERROR(W101*Z101,"")</f>
        <v/>
      </c>
      <c r="AB101" s="41">
        <f>IFERROR(W101+Y101+AA101,"")</f>
        <v/>
      </c>
      <c r="AC101" s="40" t="n"/>
      <c r="AD101" s="40" t="n"/>
      <c r="AE101" s="40" t="n"/>
      <c r="AF101" s="13" t="n"/>
      <c r="AG101" s="40" t="n"/>
      <c r="AH101" s="41">
        <f>IFERROR(IF(N101="Canceled",MAX(0,AB101-AD101-AG101),0),"")</f>
        <v/>
      </c>
      <c r="AI101" s="43">
        <f>IFERROR(AD101/AC101,"")</f>
        <v/>
      </c>
      <c r="AJ101" s="15">
        <f>IFERROR(E101-D101,"")</f>
        <v/>
      </c>
      <c r="AK101" s="15">
        <f>IF(A101="","",IF(COUNTIF($A$6:$A$505,A101)&gt;1,"Duplicate Reservation ID",IF(F101&lt;=E101,"Review stay dates",IF(AND(N101="Canceled",O101=""),"Enter cancellation date",IF(AND(N101="Canceled",R101=""),"Enter cancellation reason","OK")))))</f>
        <v/>
      </c>
      <c r="AL101" s="13" t="n"/>
      <c r="AM101" s="15">
        <f>IFERROR(IF(AD101&gt;AC101,1,0),0)</f>
        <v/>
      </c>
      <c r="AN101" s="15">
        <f>IFERROR(IF(AF101&gt;I101,1,0),0)</f>
        <v/>
      </c>
      <c r="AO101" s="15">
        <f>IFERROR(IF(OR(V101&lt;0,AC101&lt;0,AD101&lt;0,AE101&lt;0,AG101&lt;0),1,0),0)</f>
        <v/>
      </c>
      <c r="AP101" s="15">
        <f>IFERROR(IF(AND(A101&lt;&gt;"",COUNTIF($A$6:$A$505,A101)&gt;1),1,0),0)</f>
        <v/>
      </c>
      <c r="AQ101" s="15">
        <f>IFERROR(IF(AND(N101="Canceled",O101&gt;E101),1,0),0)</f>
        <v/>
      </c>
    </row>
    <row r="102">
      <c r="A102" s="13" t="n"/>
      <c r="B102" s="13" t="n"/>
      <c r="C102" s="13" t="n"/>
      <c r="D102" s="39" t="n"/>
      <c r="E102" s="39" t="n"/>
      <c r="F102" s="39" t="n"/>
      <c r="G102" s="15">
        <f>IFERROR(IF(OR(E102="",F102=""),"",F102-E102),"")</f>
        <v/>
      </c>
      <c r="H102" s="13" t="n"/>
      <c r="I102" s="15">
        <f>IFERROR(IF(N102="Canceled",G102*H102,0),"")</f>
        <v/>
      </c>
      <c r="J102" s="13" t="n"/>
      <c r="K102" s="13" t="n"/>
      <c r="L102" s="13" t="n"/>
      <c r="M102" s="13" t="n"/>
      <c r="N102" s="13" t="n"/>
      <c r="O102" s="39" t="n"/>
      <c r="P102" s="15">
        <f>IFERROR(IF(OR(N102&lt;&gt;"Canceled",O102=""),"",E102-O102),"")</f>
        <v/>
      </c>
      <c r="Q102" s="15">
        <f>IFERROR(IF(N102&lt;&gt;"Canceled","",IF(O102="","Review",IF(P102&lt;=Dashboard!$B$5,"Late","Within Standard Window"))),"")</f>
        <v/>
      </c>
      <c r="R102" s="13" t="n"/>
      <c r="S102" s="13" t="n"/>
      <c r="T102" s="13" t="n"/>
      <c r="U102" s="13" t="n"/>
      <c r="V102" s="40" t="n"/>
      <c r="W102" s="41">
        <f>IFERROR(G102*H102*V102,"")</f>
        <v/>
      </c>
      <c r="X102" s="42" t="n"/>
      <c r="Y102" s="41">
        <f>IFERROR(W102*X102,"")</f>
        <v/>
      </c>
      <c r="Z102" s="42" t="n"/>
      <c r="AA102" s="41">
        <f>IFERROR(W102*Z102,"")</f>
        <v/>
      </c>
      <c r="AB102" s="41">
        <f>IFERROR(W102+Y102+AA102,"")</f>
        <v/>
      </c>
      <c r="AC102" s="40" t="n"/>
      <c r="AD102" s="40" t="n"/>
      <c r="AE102" s="40" t="n"/>
      <c r="AF102" s="13" t="n"/>
      <c r="AG102" s="40" t="n"/>
      <c r="AH102" s="41">
        <f>IFERROR(IF(N102="Canceled",MAX(0,AB102-AD102-AG102),0),"")</f>
        <v/>
      </c>
      <c r="AI102" s="43">
        <f>IFERROR(AD102/AC102,"")</f>
        <v/>
      </c>
      <c r="AJ102" s="15">
        <f>IFERROR(E102-D102,"")</f>
        <v/>
      </c>
      <c r="AK102" s="15">
        <f>IF(A102="","",IF(COUNTIF($A$6:$A$505,A102)&gt;1,"Duplicate Reservation ID",IF(F102&lt;=E102,"Review stay dates",IF(AND(N102="Canceled",O102=""),"Enter cancellation date",IF(AND(N102="Canceled",R102=""),"Enter cancellation reason","OK")))))</f>
        <v/>
      </c>
      <c r="AL102" s="13" t="n"/>
      <c r="AM102" s="15">
        <f>IFERROR(IF(AD102&gt;AC102,1,0),0)</f>
        <v/>
      </c>
      <c r="AN102" s="15">
        <f>IFERROR(IF(AF102&gt;I102,1,0),0)</f>
        <v/>
      </c>
      <c r="AO102" s="15">
        <f>IFERROR(IF(OR(V102&lt;0,AC102&lt;0,AD102&lt;0,AE102&lt;0,AG102&lt;0),1,0),0)</f>
        <v/>
      </c>
      <c r="AP102" s="15">
        <f>IFERROR(IF(AND(A102&lt;&gt;"",COUNTIF($A$6:$A$505,A102)&gt;1),1,0),0)</f>
        <v/>
      </c>
      <c r="AQ102" s="15">
        <f>IFERROR(IF(AND(N102="Canceled",O102&gt;E102),1,0),0)</f>
        <v/>
      </c>
    </row>
    <row r="103">
      <c r="A103" s="13" t="n"/>
      <c r="B103" s="13" t="n"/>
      <c r="C103" s="13" t="n"/>
      <c r="D103" s="39" t="n"/>
      <c r="E103" s="39" t="n"/>
      <c r="F103" s="39" t="n"/>
      <c r="G103" s="15">
        <f>IFERROR(IF(OR(E103="",F103=""),"",F103-E103),"")</f>
        <v/>
      </c>
      <c r="H103" s="13" t="n"/>
      <c r="I103" s="15">
        <f>IFERROR(IF(N103="Canceled",G103*H103,0),"")</f>
        <v/>
      </c>
      <c r="J103" s="13" t="n"/>
      <c r="K103" s="13" t="n"/>
      <c r="L103" s="13" t="n"/>
      <c r="M103" s="13" t="n"/>
      <c r="N103" s="13" t="n"/>
      <c r="O103" s="39" t="n"/>
      <c r="P103" s="15">
        <f>IFERROR(IF(OR(N103&lt;&gt;"Canceled",O103=""),"",E103-O103),"")</f>
        <v/>
      </c>
      <c r="Q103" s="15">
        <f>IFERROR(IF(N103&lt;&gt;"Canceled","",IF(O103="","Review",IF(P103&lt;=Dashboard!$B$5,"Late","Within Standard Window"))),"")</f>
        <v/>
      </c>
      <c r="R103" s="13" t="n"/>
      <c r="S103" s="13" t="n"/>
      <c r="T103" s="13" t="n"/>
      <c r="U103" s="13" t="n"/>
      <c r="V103" s="40" t="n"/>
      <c r="W103" s="41">
        <f>IFERROR(G103*H103*V103,"")</f>
        <v/>
      </c>
      <c r="X103" s="42" t="n"/>
      <c r="Y103" s="41">
        <f>IFERROR(W103*X103,"")</f>
        <v/>
      </c>
      <c r="Z103" s="42" t="n"/>
      <c r="AA103" s="41">
        <f>IFERROR(W103*Z103,"")</f>
        <v/>
      </c>
      <c r="AB103" s="41">
        <f>IFERROR(W103+Y103+AA103,"")</f>
        <v/>
      </c>
      <c r="AC103" s="40" t="n"/>
      <c r="AD103" s="40" t="n"/>
      <c r="AE103" s="40" t="n"/>
      <c r="AF103" s="13" t="n"/>
      <c r="AG103" s="40" t="n"/>
      <c r="AH103" s="41">
        <f>IFERROR(IF(N103="Canceled",MAX(0,AB103-AD103-AG103),0),"")</f>
        <v/>
      </c>
      <c r="AI103" s="43">
        <f>IFERROR(AD103/AC103,"")</f>
        <v/>
      </c>
      <c r="AJ103" s="15">
        <f>IFERROR(E103-D103,"")</f>
        <v/>
      </c>
      <c r="AK103" s="15">
        <f>IF(A103="","",IF(COUNTIF($A$6:$A$505,A103)&gt;1,"Duplicate Reservation ID",IF(F103&lt;=E103,"Review stay dates",IF(AND(N103="Canceled",O103=""),"Enter cancellation date",IF(AND(N103="Canceled",R103=""),"Enter cancellation reason","OK")))))</f>
        <v/>
      </c>
      <c r="AL103" s="13" t="n"/>
      <c r="AM103" s="15">
        <f>IFERROR(IF(AD103&gt;AC103,1,0),0)</f>
        <v/>
      </c>
      <c r="AN103" s="15">
        <f>IFERROR(IF(AF103&gt;I103,1,0),0)</f>
        <v/>
      </c>
      <c r="AO103" s="15">
        <f>IFERROR(IF(OR(V103&lt;0,AC103&lt;0,AD103&lt;0,AE103&lt;0,AG103&lt;0),1,0),0)</f>
        <v/>
      </c>
      <c r="AP103" s="15">
        <f>IFERROR(IF(AND(A103&lt;&gt;"",COUNTIF($A$6:$A$505,A103)&gt;1),1,0),0)</f>
        <v/>
      </c>
      <c r="AQ103" s="15">
        <f>IFERROR(IF(AND(N103="Canceled",O103&gt;E103),1,0),0)</f>
        <v/>
      </c>
    </row>
    <row r="104">
      <c r="A104" s="13" t="n"/>
      <c r="B104" s="13" t="n"/>
      <c r="C104" s="13" t="n"/>
      <c r="D104" s="39" t="n"/>
      <c r="E104" s="39" t="n"/>
      <c r="F104" s="39" t="n"/>
      <c r="G104" s="15">
        <f>IFERROR(IF(OR(E104="",F104=""),"",F104-E104),"")</f>
        <v/>
      </c>
      <c r="H104" s="13" t="n"/>
      <c r="I104" s="15">
        <f>IFERROR(IF(N104="Canceled",G104*H104,0),"")</f>
        <v/>
      </c>
      <c r="J104" s="13" t="n"/>
      <c r="K104" s="13" t="n"/>
      <c r="L104" s="13" t="n"/>
      <c r="M104" s="13" t="n"/>
      <c r="N104" s="13" t="n"/>
      <c r="O104" s="39" t="n"/>
      <c r="P104" s="15">
        <f>IFERROR(IF(OR(N104&lt;&gt;"Canceled",O104=""),"",E104-O104),"")</f>
        <v/>
      </c>
      <c r="Q104" s="15">
        <f>IFERROR(IF(N104&lt;&gt;"Canceled","",IF(O104="","Review",IF(P104&lt;=Dashboard!$B$5,"Late","Within Standard Window"))),"")</f>
        <v/>
      </c>
      <c r="R104" s="13" t="n"/>
      <c r="S104" s="13" t="n"/>
      <c r="T104" s="13" t="n"/>
      <c r="U104" s="13" t="n"/>
      <c r="V104" s="40" t="n"/>
      <c r="W104" s="41">
        <f>IFERROR(G104*H104*V104,"")</f>
        <v/>
      </c>
      <c r="X104" s="42" t="n"/>
      <c r="Y104" s="41">
        <f>IFERROR(W104*X104,"")</f>
        <v/>
      </c>
      <c r="Z104" s="42" t="n"/>
      <c r="AA104" s="41">
        <f>IFERROR(W104*Z104,"")</f>
        <v/>
      </c>
      <c r="AB104" s="41">
        <f>IFERROR(W104+Y104+AA104,"")</f>
        <v/>
      </c>
      <c r="AC104" s="40" t="n"/>
      <c r="AD104" s="40" t="n"/>
      <c r="AE104" s="40" t="n"/>
      <c r="AF104" s="13" t="n"/>
      <c r="AG104" s="40" t="n"/>
      <c r="AH104" s="41">
        <f>IFERROR(IF(N104="Canceled",MAX(0,AB104-AD104-AG104),0),"")</f>
        <v/>
      </c>
      <c r="AI104" s="43">
        <f>IFERROR(AD104/AC104,"")</f>
        <v/>
      </c>
      <c r="AJ104" s="15">
        <f>IFERROR(E104-D104,"")</f>
        <v/>
      </c>
      <c r="AK104" s="15">
        <f>IF(A104="","",IF(COUNTIF($A$6:$A$505,A104)&gt;1,"Duplicate Reservation ID",IF(F104&lt;=E104,"Review stay dates",IF(AND(N104="Canceled",O104=""),"Enter cancellation date",IF(AND(N104="Canceled",R104=""),"Enter cancellation reason","OK")))))</f>
        <v/>
      </c>
      <c r="AL104" s="13" t="n"/>
      <c r="AM104" s="15">
        <f>IFERROR(IF(AD104&gt;AC104,1,0),0)</f>
        <v/>
      </c>
      <c r="AN104" s="15">
        <f>IFERROR(IF(AF104&gt;I104,1,0),0)</f>
        <v/>
      </c>
      <c r="AO104" s="15">
        <f>IFERROR(IF(OR(V104&lt;0,AC104&lt;0,AD104&lt;0,AE104&lt;0,AG104&lt;0),1,0),0)</f>
        <v/>
      </c>
      <c r="AP104" s="15">
        <f>IFERROR(IF(AND(A104&lt;&gt;"",COUNTIF($A$6:$A$505,A104)&gt;1),1,0),0)</f>
        <v/>
      </c>
      <c r="AQ104" s="15">
        <f>IFERROR(IF(AND(N104="Canceled",O104&gt;E104),1,0),0)</f>
        <v/>
      </c>
    </row>
    <row r="105">
      <c r="A105" s="13" t="n"/>
      <c r="B105" s="13" t="n"/>
      <c r="C105" s="13" t="n"/>
      <c r="D105" s="39" t="n"/>
      <c r="E105" s="39" t="n"/>
      <c r="F105" s="39" t="n"/>
      <c r="G105" s="15">
        <f>IFERROR(IF(OR(E105="",F105=""),"",F105-E105),"")</f>
        <v/>
      </c>
      <c r="H105" s="13" t="n"/>
      <c r="I105" s="15">
        <f>IFERROR(IF(N105="Canceled",G105*H105,0),"")</f>
        <v/>
      </c>
      <c r="J105" s="13" t="n"/>
      <c r="K105" s="13" t="n"/>
      <c r="L105" s="13" t="n"/>
      <c r="M105" s="13" t="n"/>
      <c r="N105" s="13" t="n"/>
      <c r="O105" s="39" t="n"/>
      <c r="P105" s="15">
        <f>IFERROR(IF(OR(N105&lt;&gt;"Canceled",O105=""),"",E105-O105),"")</f>
        <v/>
      </c>
      <c r="Q105" s="15">
        <f>IFERROR(IF(N105&lt;&gt;"Canceled","",IF(O105="","Review",IF(P105&lt;=Dashboard!$B$5,"Late","Within Standard Window"))),"")</f>
        <v/>
      </c>
      <c r="R105" s="13" t="n"/>
      <c r="S105" s="13" t="n"/>
      <c r="T105" s="13" t="n"/>
      <c r="U105" s="13" t="n"/>
      <c r="V105" s="40" t="n"/>
      <c r="W105" s="41">
        <f>IFERROR(G105*H105*V105,"")</f>
        <v/>
      </c>
      <c r="X105" s="42" t="n"/>
      <c r="Y105" s="41">
        <f>IFERROR(W105*X105,"")</f>
        <v/>
      </c>
      <c r="Z105" s="42" t="n"/>
      <c r="AA105" s="41">
        <f>IFERROR(W105*Z105,"")</f>
        <v/>
      </c>
      <c r="AB105" s="41">
        <f>IFERROR(W105+Y105+AA105,"")</f>
        <v/>
      </c>
      <c r="AC105" s="40" t="n"/>
      <c r="AD105" s="40" t="n"/>
      <c r="AE105" s="40" t="n"/>
      <c r="AF105" s="13" t="n"/>
      <c r="AG105" s="40" t="n"/>
      <c r="AH105" s="41">
        <f>IFERROR(IF(N105="Canceled",MAX(0,AB105-AD105-AG105),0),"")</f>
        <v/>
      </c>
      <c r="AI105" s="43">
        <f>IFERROR(AD105/AC105,"")</f>
        <v/>
      </c>
      <c r="AJ105" s="15">
        <f>IFERROR(E105-D105,"")</f>
        <v/>
      </c>
      <c r="AK105" s="15">
        <f>IF(A105="","",IF(COUNTIF($A$6:$A$505,A105)&gt;1,"Duplicate Reservation ID",IF(F105&lt;=E105,"Review stay dates",IF(AND(N105="Canceled",O105=""),"Enter cancellation date",IF(AND(N105="Canceled",R105=""),"Enter cancellation reason","OK")))))</f>
        <v/>
      </c>
      <c r="AL105" s="13" t="n"/>
      <c r="AM105" s="15">
        <f>IFERROR(IF(AD105&gt;AC105,1,0),0)</f>
        <v/>
      </c>
      <c r="AN105" s="15">
        <f>IFERROR(IF(AF105&gt;I105,1,0),0)</f>
        <v/>
      </c>
      <c r="AO105" s="15">
        <f>IFERROR(IF(OR(V105&lt;0,AC105&lt;0,AD105&lt;0,AE105&lt;0,AG105&lt;0),1,0),0)</f>
        <v/>
      </c>
      <c r="AP105" s="15">
        <f>IFERROR(IF(AND(A105&lt;&gt;"",COUNTIF($A$6:$A$505,A105)&gt;1),1,0),0)</f>
        <v/>
      </c>
      <c r="AQ105" s="15">
        <f>IFERROR(IF(AND(N105="Canceled",O105&gt;E105),1,0),0)</f>
        <v/>
      </c>
    </row>
    <row r="106">
      <c r="A106" s="13" t="n"/>
      <c r="B106" s="13" t="n"/>
      <c r="C106" s="13" t="n"/>
      <c r="D106" s="39" t="n"/>
      <c r="E106" s="39" t="n"/>
      <c r="F106" s="39" t="n"/>
      <c r="G106" s="15">
        <f>IFERROR(IF(OR(E106="",F106=""),"",F106-E106),"")</f>
        <v/>
      </c>
      <c r="H106" s="13" t="n"/>
      <c r="I106" s="15">
        <f>IFERROR(IF(N106="Canceled",G106*H106,0),"")</f>
        <v/>
      </c>
      <c r="J106" s="13" t="n"/>
      <c r="K106" s="13" t="n"/>
      <c r="L106" s="13" t="n"/>
      <c r="M106" s="13" t="n"/>
      <c r="N106" s="13" t="n"/>
      <c r="O106" s="39" t="n"/>
      <c r="P106" s="15">
        <f>IFERROR(IF(OR(N106&lt;&gt;"Canceled",O106=""),"",E106-O106),"")</f>
        <v/>
      </c>
      <c r="Q106" s="15">
        <f>IFERROR(IF(N106&lt;&gt;"Canceled","",IF(O106="","Review",IF(P106&lt;=Dashboard!$B$5,"Late","Within Standard Window"))),"")</f>
        <v/>
      </c>
      <c r="R106" s="13" t="n"/>
      <c r="S106" s="13" t="n"/>
      <c r="T106" s="13" t="n"/>
      <c r="U106" s="13" t="n"/>
      <c r="V106" s="40" t="n"/>
      <c r="W106" s="41">
        <f>IFERROR(G106*H106*V106,"")</f>
        <v/>
      </c>
      <c r="X106" s="42" t="n"/>
      <c r="Y106" s="41">
        <f>IFERROR(W106*X106,"")</f>
        <v/>
      </c>
      <c r="Z106" s="42" t="n"/>
      <c r="AA106" s="41">
        <f>IFERROR(W106*Z106,"")</f>
        <v/>
      </c>
      <c r="AB106" s="41">
        <f>IFERROR(W106+Y106+AA106,"")</f>
        <v/>
      </c>
      <c r="AC106" s="40" t="n"/>
      <c r="AD106" s="40" t="n"/>
      <c r="AE106" s="40" t="n"/>
      <c r="AF106" s="13" t="n"/>
      <c r="AG106" s="40" t="n"/>
      <c r="AH106" s="41">
        <f>IFERROR(IF(N106="Canceled",MAX(0,AB106-AD106-AG106),0),"")</f>
        <v/>
      </c>
      <c r="AI106" s="43">
        <f>IFERROR(AD106/AC106,"")</f>
        <v/>
      </c>
      <c r="AJ106" s="15">
        <f>IFERROR(E106-D106,"")</f>
        <v/>
      </c>
      <c r="AK106" s="15">
        <f>IF(A106="","",IF(COUNTIF($A$6:$A$505,A106)&gt;1,"Duplicate Reservation ID",IF(F106&lt;=E106,"Review stay dates",IF(AND(N106="Canceled",O106=""),"Enter cancellation date",IF(AND(N106="Canceled",R106=""),"Enter cancellation reason","OK")))))</f>
        <v/>
      </c>
      <c r="AL106" s="13" t="n"/>
      <c r="AM106" s="15">
        <f>IFERROR(IF(AD106&gt;AC106,1,0),0)</f>
        <v/>
      </c>
      <c r="AN106" s="15">
        <f>IFERROR(IF(AF106&gt;I106,1,0),0)</f>
        <v/>
      </c>
      <c r="AO106" s="15">
        <f>IFERROR(IF(OR(V106&lt;0,AC106&lt;0,AD106&lt;0,AE106&lt;0,AG106&lt;0),1,0),0)</f>
        <v/>
      </c>
      <c r="AP106" s="15">
        <f>IFERROR(IF(AND(A106&lt;&gt;"",COUNTIF($A$6:$A$505,A106)&gt;1),1,0),0)</f>
        <v/>
      </c>
      <c r="AQ106" s="15">
        <f>IFERROR(IF(AND(N106="Canceled",O106&gt;E106),1,0),0)</f>
        <v/>
      </c>
    </row>
    <row r="107">
      <c r="A107" s="13" t="n"/>
      <c r="B107" s="13" t="n"/>
      <c r="C107" s="13" t="n"/>
      <c r="D107" s="39" t="n"/>
      <c r="E107" s="39" t="n"/>
      <c r="F107" s="39" t="n"/>
      <c r="G107" s="15">
        <f>IFERROR(IF(OR(E107="",F107=""),"",F107-E107),"")</f>
        <v/>
      </c>
      <c r="H107" s="13" t="n"/>
      <c r="I107" s="15">
        <f>IFERROR(IF(N107="Canceled",G107*H107,0),"")</f>
        <v/>
      </c>
      <c r="J107" s="13" t="n"/>
      <c r="K107" s="13" t="n"/>
      <c r="L107" s="13" t="n"/>
      <c r="M107" s="13" t="n"/>
      <c r="N107" s="13" t="n"/>
      <c r="O107" s="39" t="n"/>
      <c r="P107" s="15">
        <f>IFERROR(IF(OR(N107&lt;&gt;"Canceled",O107=""),"",E107-O107),"")</f>
        <v/>
      </c>
      <c r="Q107" s="15">
        <f>IFERROR(IF(N107&lt;&gt;"Canceled","",IF(O107="","Review",IF(P107&lt;=Dashboard!$B$5,"Late","Within Standard Window"))),"")</f>
        <v/>
      </c>
      <c r="R107" s="13" t="n"/>
      <c r="S107" s="13" t="n"/>
      <c r="T107" s="13" t="n"/>
      <c r="U107" s="13" t="n"/>
      <c r="V107" s="40" t="n"/>
      <c r="W107" s="41">
        <f>IFERROR(G107*H107*V107,"")</f>
        <v/>
      </c>
      <c r="X107" s="42" t="n"/>
      <c r="Y107" s="41">
        <f>IFERROR(W107*X107,"")</f>
        <v/>
      </c>
      <c r="Z107" s="42" t="n"/>
      <c r="AA107" s="41">
        <f>IFERROR(W107*Z107,"")</f>
        <v/>
      </c>
      <c r="AB107" s="41">
        <f>IFERROR(W107+Y107+AA107,"")</f>
        <v/>
      </c>
      <c r="AC107" s="40" t="n"/>
      <c r="AD107" s="40" t="n"/>
      <c r="AE107" s="40" t="n"/>
      <c r="AF107" s="13" t="n"/>
      <c r="AG107" s="40" t="n"/>
      <c r="AH107" s="41">
        <f>IFERROR(IF(N107="Canceled",MAX(0,AB107-AD107-AG107),0),"")</f>
        <v/>
      </c>
      <c r="AI107" s="43">
        <f>IFERROR(AD107/AC107,"")</f>
        <v/>
      </c>
      <c r="AJ107" s="15">
        <f>IFERROR(E107-D107,"")</f>
        <v/>
      </c>
      <c r="AK107" s="15">
        <f>IF(A107="","",IF(COUNTIF($A$6:$A$505,A107)&gt;1,"Duplicate Reservation ID",IF(F107&lt;=E107,"Review stay dates",IF(AND(N107="Canceled",O107=""),"Enter cancellation date",IF(AND(N107="Canceled",R107=""),"Enter cancellation reason","OK")))))</f>
        <v/>
      </c>
      <c r="AL107" s="13" t="n"/>
      <c r="AM107" s="15">
        <f>IFERROR(IF(AD107&gt;AC107,1,0),0)</f>
        <v/>
      </c>
      <c r="AN107" s="15">
        <f>IFERROR(IF(AF107&gt;I107,1,0),0)</f>
        <v/>
      </c>
      <c r="AO107" s="15">
        <f>IFERROR(IF(OR(V107&lt;0,AC107&lt;0,AD107&lt;0,AE107&lt;0,AG107&lt;0),1,0),0)</f>
        <v/>
      </c>
      <c r="AP107" s="15">
        <f>IFERROR(IF(AND(A107&lt;&gt;"",COUNTIF($A$6:$A$505,A107)&gt;1),1,0),0)</f>
        <v/>
      </c>
      <c r="AQ107" s="15">
        <f>IFERROR(IF(AND(N107="Canceled",O107&gt;E107),1,0),0)</f>
        <v/>
      </c>
    </row>
    <row r="108">
      <c r="A108" s="13" t="n"/>
      <c r="B108" s="13" t="n"/>
      <c r="C108" s="13" t="n"/>
      <c r="D108" s="39" t="n"/>
      <c r="E108" s="39" t="n"/>
      <c r="F108" s="39" t="n"/>
      <c r="G108" s="15">
        <f>IFERROR(IF(OR(E108="",F108=""),"",F108-E108),"")</f>
        <v/>
      </c>
      <c r="H108" s="13" t="n"/>
      <c r="I108" s="15">
        <f>IFERROR(IF(N108="Canceled",G108*H108,0),"")</f>
        <v/>
      </c>
      <c r="J108" s="13" t="n"/>
      <c r="K108" s="13" t="n"/>
      <c r="L108" s="13" t="n"/>
      <c r="M108" s="13" t="n"/>
      <c r="N108" s="13" t="n"/>
      <c r="O108" s="39" t="n"/>
      <c r="P108" s="15">
        <f>IFERROR(IF(OR(N108&lt;&gt;"Canceled",O108=""),"",E108-O108),"")</f>
        <v/>
      </c>
      <c r="Q108" s="15">
        <f>IFERROR(IF(N108&lt;&gt;"Canceled","",IF(O108="","Review",IF(P108&lt;=Dashboard!$B$5,"Late","Within Standard Window"))),"")</f>
        <v/>
      </c>
      <c r="R108" s="13" t="n"/>
      <c r="S108" s="13" t="n"/>
      <c r="T108" s="13" t="n"/>
      <c r="U108" s="13" t="n"/>
      <c r="V108" s="40" t="n"/>
      <c r="W108" s="41">
        <f>IFERROR(G108*H108*V108,"")</f>
        <v/>
      </c>
      <c r="X108" s="42" t="n"/>
      <c r="Y108" s="41">
        <f>IFERROR(W108*X108,"")</f>
        <v/>
      </c>
      <c r="Z108" s="42" t="n"/>
      <c r="AA108" s="41">
        <f>IFERROR(W108*Z108,"")</f>
        <v/>
      </c>
      <c r="AB108" s="41">
        <f>IFERROR(W108+Y108+AA108,"")</f>
        <v/>
      </c>
      <c r="AC108" s="40" t="n"/>
      <c r="AD108" s="40" t="n"/>
      <c r="AE108" s="40" t="n"/>
      <c r="AF108" s="13" t="n"/>
      <c r="AG108" s="40" t="n"/>
      <c r="AH108" s="41">
        <f>IFERROR(IF(N108="Canceled",MAX(0,AB108-AD108-AG108),0),"")</f>
        <v/>
      </c>
      <c r="AI108" s="43">
        <f>IFERROR(AD108/AC108,"")</f>
        <v/>
      </c>
      <c r="AJ108" s="15">
        <f>IFERROR(E108-D108,"")</f>
        <v/>
      </c>
      <c r="AK108" s="15">
        <f>IF(A108="","",IF(COUNTIF($A$6:$A$505,A108)&gt;1,"Duplicate Reservation ID",IF(F108&lt;=E108,"Review stay dates",IF(AND(N108="Canceled",O108=""),"Enter cancellation date",IF(AND(N108="Canceled",R108=""),"Enter cancellation reason","OK")))))</f>
        <v/>
      </c>
      <c r="AL108" s="13" t="n"/>
      <c r="AM108" s="15">
        <f>IFERROR(IF(AD108&gt;AC108,1,0),0)</f>
        <v/>
      </c>
      <c r="AN108" s="15">
        <f>IFERROR(IF(AF108&gt;I108,1,0),0)</f>
        <v/>
      </c>
      <c r="AO108" s="15">
        <f>IFERROR(IF(OR(V108&lt;0,AC108&lt;0,AD108&lt;0,AE108&lt;0,AG108&lt;0),1,0),0)</f>
        <v/>
      </c>
      <c r="AP108" s="15">
        <f>IFERROR(IF(AND(A108&lt;&gt;"",COUNTIF($A$6:$A$505,A108)&gt;1),1,0),0)</f>
        <v/>
      </c>
      <c r="AQ108" s="15">
        <f>IFERROR(IF(AND(N108="Canceled",O108&gt;E108),1,0),0)</f>
        <v/>
      </c>
    </row>
    <row r="109">
      <c r="A109" s="13" t="n"/>
      <c r="B109" s="13" t="n"/>
      <c r="C109" s="13" t="n"/>
      <c r="D109" s="39" t="n"/>
      <c r="E109" s="39" t="n"/>
      <c r="F109" s="39" t="n"/>
      <c r="G109" s="15">
        <f>IFERROR(IF(OR(E109="",F109=""),"",F109-E109),"")</f>
        <v/>
      </c>
      <c r="H109" s="13" t="n"/>
      <c r="I109" s="15">
        <f>IFERROR(IF(N109="Canceled",G109*H109,0),"")</f>
        <v/>
      </c>
      <c r="J109" s="13" t="n"/>
      <c r="K109" s="13" t="n"/>
      <c r="L109" s="13" t="n"/>
      <c r="M109" s="13" t="n"/>
      <c r="N109" s="13" t="n"/>
      <c r="O109" s="39" t="n"/>
      <c r="P109" s="15">
        <f>IFERROR(IF(OR(N109&lt;&gt;"Canceled",O109=""),"",E109-O109),"")</f>
        <v/>
      </c>
      <c r="Q109" s="15">
        <f>IFERROR(IF(N109&lt;&gt;"Canceled","",IF(O109="","Review",IF(P109&lt;=Dashboard!$B$5,"Late","Within Standard Window"))),"")</f>
        <v/>
      </c>
      <c r="R109" s="13" t="n"/>
      <c r="S109" s="13" t="n"/>
      <c r="T109" s="13" t="n"/>
      <c r="U109" s="13" t="n"/>
      <c r="V109" s="40" t="n"/>
      <c r="W109" s="41">
        <f>IFERROR(G109*H109*V109,"")</f>
        <v/>
      </c>
      <c r="X109" s="42" t="n"/>
      <c r="Y109" s="41">
        <f>IFERROR(W109*X109,"")</f>
        <v/>
      </c>
      <c r="Z109" s="42" t="n"/>
      <c r="AA109" s="41">
        <f>IFERROR(W109*Z109,"")</f>
        <v/>
      </c>
      <c r="AB109" s="41">
        <f>IFERROR(W109+Y109+AA109,"")</f>
        <v/>
      </c>
      <c r="AC109" s="40" t="n"/>
      <c r="AD109" s="40" t="n"/>
      <c r="AE109" s="40" t="n"/>
      <c r="AF109" s="13" t="n"/>
      <c r="AG109" s="40" t="n"/>
      <c r="AH109" s="41">
        <f>IFERROR(IF(N109="Canceled",MAX(0,AB109-AD109-AG109),0),"")</f>
        <v/>
      </c>
      <c r="AI109" s="43">
        <f>IFERROR(AD109/AC109,"")</f>
        <v/>
      </c>
      <c r="AJ109" s="15">
        <f>IFERROR(E109-D109,"")</f>
        <v/>
      </c>
      <c r="AK109" s="15">
        <f>IF(A109="","",IF(COUNTIF($A$6:$A$505,A109)&gt;1,"Duplicate Reservation ID",IF(F109&lt;=E109,"Review stay dates",IF(AND(N109="Canceled",O109=""),"Enter cancellation date",IF(AND(N109="Canceled",R109=""),"Enter cancellation reason","OK")))))</f>
        <v/>
      </c>
      <c r="AL109" s="13" t="n"/>
      <c r="AM109" s="15">
        <f>IFERROR(IF(AD109&gt;AC109,1,0),0)</f>
        <v/>
      </c>
      <c r="AN109" s="15">
        <f>IFERROR(IF(AF109&gt;I109,1,0),0)</f>
        <v/>
      </c>
      <c r="AO109" s="15">
        <f>IFERROR(IF(OR(V109&lt;0,AC109&lt;0,AD109&lt;0,AE109&lt;0,AG109&lt;0),1,0),0)</f>
        <v/>
      </c>
      <c r="AP109" s="15">
        <f>IFERROR(IF(AND(A109&lt;&gt;"",COUNTIF($A$6:$A$505,A109)&gt;1),1,0),0)</f>
        <v/>
      </c>
      <c r="AQ109" s="15">
        <f>IFERROR(IF(AND(N109="Canceled",O109&gt;E109),1,0),0)</f>
        <v/>
      </c>
    </row>
    <row r="110">
      <c r="A110" s="13" t="n"/>
      <c r="B110" s="13" t="n"/>
      <c r="C110" s="13" t="n"/>
      <c r="D110" s="39" t="n"/>
      <c r="E110" s="39" t="n"/>
      <c r="F110" s="39" t="n"/>
      <c r="G110" s="15">
        <f>IFERROR(IF(OR(E110="",F110=""),"",F110-E110),"")</f>
        <v/>
      </c>
      <c r="H110" s="13" t="n"/>
      <c r="I110" s="15">
        <f>IFERROR(IF(N110="Canceled",G110*H110,0),"")</f>
        <v/>
      </c>
      <c r="J110" s="13" t="n"/>
      <c r="K110" s="13" t="n"/>
      <c r="L110" s="13" t="n"/>
      <c r="M110" s="13" t="n"/>
      <c r="N110" s="13" t="n"/>
      <c r="O110" s="39" t="n"/>
      <c r="P110" s="15">
        <f>IFERROR(IF(OR(N110&lt;&gt;"Canceled",O110=""),"",E110-O110),"")</f>
        <v/>
      </c>
      <c r="Q110" s="15">
        <f>IFERROR(IF(N110&lt;&gt;"Canceled","",IF(O110="","Review",IF(P110&lt;=Dashboard!$B$5,"Late","Within Standard Window"))),"")</f>
        <v/>
      </c>
      <c r="R110" s="13" t="n"/>
      <c r="S110" s="13" t="n"/>
      <c r="T110" s="13" t="n"/>
      <c r="U110" s="13" t="n"/>
      <c r="V110" s="40" t="n"/>
      <c r="W110" s="41">
        <f>IFERROR(G110*H110*V110,"")</f>
        <v/>
      </c>
      <c r="X110" s="42" t="n"/>
      <c r="Y110" s="41">
        <f>IFERROR(W110*X110,"")</f>
        <v/>
      </c>
      <c r="Z110" s="42" t="n"/>
      <c r="AA110" s="41">
        <f>IFERROR(W110*Z110,"")</f>
        <v/>
      </c>
      <c r="AB110" s="41">
        <f>IFERROR(W110+Y110+AA110,"")</f>
        <v/>
      </c>
      <c r="AC110" s="40" t="n"/>
      <c r="AD110" s="40" t="n"/>
      <c r="AE110" s="40" t="n"/>
      <c r="AF110" s="13" t="n"/>
      <c r="AG110" s="40" t="n"/>
      <c r="AH110" s="41">
        <f>IFERROR(IF(N110="Canceled",MAX(0,AB110-AD110-AG110),0),"")</f>
        <v/>
      </c>
      <c r="AI110" s="43">
        <f>IFERROR(AD110/AC110,"")</f>
        <v/>
      </c>
      <c r="AJ110" s="15">
        <f>IFERROR(E110-D110,"")</f>
        <v/>
      </c>
      <c r="AK110" s="15">
        <f>IF(A110="","",IF(COUNTIF($A$6:$A$505,A110)&gt;1,"Duplicate Reservation ID",IF(F110&lt;=E110,"Review stay dates",IF(AND(N110="Canceled",O110=""),"Enter cancellation date",IF(AND(N110="Canceled",R110=""),"Enter cancellation reason","OK")))))</f>
        <v/>
      </c>
      <c r="AL110" s="13" t="n"/>
      <c r="AM110" s="15">
        <f>IFERROR(IF(AD110&gt;AC110,1,0),0)</f>
        <v/>
      </c>
      <c r="AN110" s="15">
        <f>IFERROR(IF(AF110&gt;I110,1,0),0)</f>
        <v/>
      </c>
      <c r="AO110" s="15">
        <f>IFERROR(IF(OR(V110&lt;0,AC110&lt;0,AD110&lt;0,AE110&lt;0,AG110&lt;0),1,0),0)</f>
        <v/>
      </c>
      <c r="AP110" s="15">
        <f>IFERROR(IF(AND(A110&lt;&gt;"",COUNTIF($A$6:$A$505,A110)&gt;1),1,0),0)</f>
        <v/>
      </c>
      <c r="AQ110" s="15">
        <f>IFERROR(IF(AND(N110="Canceled",O110&gt;E110),1,0),0)</f>
        <v/>
      </c>
    </row>
    <row r="111">
      <c r="A111" s="13" t="n"/>
      <c r="B111" s="13" t="n"/>
      <c r="C111" s="13" t="n"/>
      <c r="D111" s="39" t="n"/>
      <c r="E111" s="39" t="n"/>
      <c r="F111" s="39" t="n"/>
      <c r="G111" s="15">
        <f>IFERROR(IF(OR(E111="",F111=""),"",F111-E111),"")</f>
        <v/>
      </c>
      <c r="H111" s="13" t="n"/>
      <c r="I111" s="15">
        <f>IFERROR(IF(N111="Canceled",G111*H111,0),"")</f>
        <v/>
      </c>
      <c r="J111" s="13" t="n"/>
      <c r="K111" s="13" t="n"/>
      <c r="L111" s="13" t="n"/>
      <c r="M111" s="13" t="n"/>
      <c r="N111" s="13" t="n"/>
      <c r="O111" s="39" t="n"/>
      <c r="P111" s="15">
        <f>IFERROR(IF(OR(N111&lt;&gt;"Canceled",O111=""),"",E111-O111),"")</f>
        <v/>
      </c>
      <c r="Q111" s="15">
        <f>IFERROR(IF(N111&lt;&gt;"Canceled","",IF(O111="","Review",IF(P111&lt;=Dashboard!$B$5,"Late","Within Standard Window"))),"")</f>
        <v/>
      </c>
      <c r="R111" s="13" t="n"/>
      <c r="S111" s="13" t="n"/>
      <c r="T111" s="13" t="n"/>
      <c r="U111" s="13" t="n"/>
      <c r="V111" s="40" t="n"/>
      <c r="W111" s="41">
        <f>IFERROR(G111*H111*V111,"")</f>
        <v/>
      </c>
      <c r="X111" s="42" t="n"/>
      <c r="Y111" s="41">
        <f>IFERROR(W111*X111,"")</f>
        <v/>
      </c>
      <c r="Z111" s="42" t="n"/>
      <c r="AA111" s="41">
        <f>IFERROR(W111*Z111,"")</f>
        <v/>
      </c>
      <c r="AB111" s="41">
        <f>IFERROR(W111+Y111+AA111,"")</f>
        <v/>
      </c>
      <c r="AC111" s="40" t="n"/>
      <c r="AD111" s="40" t="n"/>
      <c r="AE111" s="40" t="n"/>
      <c r="AF111" s="13" t="n"/>
      <c r="AG111" s="40" t="n"/>
      <c r="AH111" s="41">
        <f>IFERROR(IF(N111="Canceled",MAX(0,AB111-AD111-AG111),0),"")</f>
        <v/>
      </c>
      <c r="AI111" s="43">
        <f>IFERROR(AD111/AC111,"")</f>
        <v/>
      </c>
      <c r="AJ111" s="15">
        <f>IFERROR(E111-D111,"")</f>
        <v/>
      </c>
      <c r="AK111" s="15">
        <f>IF(A111="","",IF(COUNTIF($A$6:$A$505,A111)&gt;1,"Duplicate Reservation ID",IF(F111&lt;=E111,"Review stay dates",IF(AND(N111="Canceled",O111=""),"Enter cancellation date",IF(AND(N111="Canceled",R111=""),"Enter cancellation reason","OK")))))</f>
        <v/>
      </c>
      <c r="AL111" s="13" t="n"/>
      <c r="AM111" s="15">
        <f>IFERROR(IF(AD111&gt;AC111,1,0),0)</f>
        <v/>
      </c>
      <c r="AN111" s="15">
        <f>IFERROR(IF(AF111&gt;I111,1,0),0)</f>
        <v/>
      </c>
      <c r="AO111" s="15">
        <f>IFERROR(IF(OR(V111&lt;0,AC111&lt;0,AD111&lt;0,AE111&lt;0,AG111&lt;0),1,0),0)</f>
        <v/>
      </c>
      <c r="AP111" s="15">
        <f>IFERROR(IF(AND(A111&lt;&gt;"",COUNTIF($A$6:$A$505,A111)&gt;1),1,0),0)</f>
        <v/>
      </c>
      <c r="AQ111" s="15">
        <f>IFERROR(IF(AND(N111="Canceled",O111&gt;E111),1,0),0)</f>
        <v/>
      </c>
    </row>
    <row r="112">
      <c r="A112" s="13" t="n"/>
      <c r="B112" s="13" t="n"/>
      <c r="C112" s="13" t="n"/>
      <c r="D112" s="39" t="n"/>
      <c r="E112" s="39" t="n"/>
      <c r="F112" s="39" t="n"/>
      <c r="G112" s="15">
        <f>IFERROR(IF(OR(E112="",F112=""),"",F112-E112),"")</f>
        <v/>
      </c>
      <c r="H112" s="13" t="n"/>
      <c r="I112" s="15">
        <f>IFERROR(IF(N112="Canceled",G112*H112,0),"")</f>
        <v/>
      </c>
      <c r="J112" s="13" t="n"/>
      <c r="K112" s="13" t="n"/>
      <c r="L112" s="13" t="n"/>
      <c r="M112" s="13" t="n"/>
      <c r="N112" s="13" t="n"/>
      <c r="O112" s="39" t="n"/>
      <c r="P112" s="15">
        <f>IFERROR(IF(OR(N112&lt;&gt;"Canceled",O112=""),"",E112-O112),"")</f>
        <v/>
      </c>
      <c r="Q112" s="15">
        <f>IFERROR(IF(N112&lt;&gt;"Canceled","",IF(O112="","Review",IF(P112&lt;=Dashboard!$B$5,"Late","Within Standard Window"))),"")</f>
        <v/>
      </c>
      <c r="R112" s="13" t="n"/>
      <c r="S112" s="13" t="n"/>
      <c r="T112" s="13" t="n"/>
      <c r="U112" s="13" t="n"/>
      <c r="V112" s="40" t="n"/>
      <c r="W112" s="41">
        <f>IFERROR(G112*H112*V112,"")</f>
        <v/>
      </c>
      <c r="X112" s="42" t="n"/>
      <c r="Y112" s="41">
        <f>IFERROR(W112*X112,"")</f>
        <v/>
      </c>
      <c r="Z112" s="42" t="n"/>
      <c r="AA112" s="41">
        <f>IFERROR(W112*Z112,"")</f>
        <v/>
      </c>
      <c r="AB112" s="41">
        <f>IFERROR(W112+Y112+AA112,"")</f>
        <v/>
      </c>
      <c r="AC112" s="40" t="n"/>
      <c r="AD112" s="40" t="n"/>
      <c r="AE112" s="40" t="n"/>
      <c r="AF112" s="13" t="n"/>
      <c r="AG112" s="40" t="n"/>
      <c r="AH112" s="41">
        <f>IFERROR(IF(N112="Canceled",MAX(0,AB112-AD112-AG112),0),"")</f>
        <v/>
      </c>
      <c r="AI112" s="43">
        <f>IFERROR(AD112/AC112,"")</f>
        <v/>
      </c>
      <c r="AJ112" s="15">
        <f>IFERROR(E112-D112,"")</f>
        <v/>
      </c>
      <c r="AK112" s="15">
        <f>IF(A112="","",IF(COUNTIF($A$6:$A$505,A112)&gt;1,"Duplicate Reservation ID",IF(F112&lt;=E112,"Review stay dates",IF(AND(N112="Canceled",O112=""),"Enter cancellation date",IF(AND(N112="Canceled",R112=""),"Enter cancellation reason","OK")))))</f>
        <v/>
      </c>
      <c r="AL112" s="13" t="n"/>
      <c r="AM112" s="15">
        <f>IFERROR(IF(AD112&gt;AC112,1,0),0)</f>
        <v/>
      </c>
      <c r="AN112" s="15">
        <f>IFERROR(IF(AF112&gt;I112,1,0),0)</f>
        <v/>
      </c>
      <c r="AO112" s="15">
        <f>IFERROR(IF(OR(V112&lt;0,AC112&lt;0,AD112&lt;0,AE112&lt;0,AG112&lt;0),1,0),0)</f>
        <v/>
      </c>
      <c r="AP112" s="15">
        <f>IFERROR(IF(AND(A112&lt;&gt;"",COUNTIF($A$6:$A$505,A112)&gt;1),1,0),0)</f>
        <v/>
      </c>
      <c r="AQ112" s="15">
        <f>IFERROR(IF(AND(N112="Canceled",O112&gt;E112),1,0),0)</f>
        <v/>
      </c>
    </row>
    <row r="113">
      <c r="A113" s="13" t="n"/>
      <c r="B113" s="13" t="n"/>
      <c r="C113" s="13" t="n"/>
      <c r="D113" s="39" t="n"/>
      <c r="E113" s="39" t="n"/>
      <c r="F113" s="39" t="n"/>
      <c r="G113" s="15">
        <f>IFERROR(IF(OR(E113="",F113=""),"",F113-E113),"")</f>
        <v/>
      </c>
      <c r="H113" s="13" t="n"/>
      <c r="I113" s="15">
        <f>IFERROR(IF(N113="Canceled",G113*H113,0),"")</f>
        <v/>
      </c>
      <c r="J113" s="13" t="n"/>
      <c r="K113" s="13" t="n"/>
      <c r="L113" s="13" t="n"/>
      <c r="M113" s="13" t="n"/>
      <c r="N113" s="13" t="n"/>
      <c r="O113" s="39" t="n"/>
      <c r="P113" s="15">
        <f>IFERROR(IF(OR(N113&lt;&gt;"Canceled",O113=""),"",E113-O113),"")</f>
        <v/>
      </c>
      <c r="Q113" s="15">
        <f>IFERROR(IF(N113&lt;&gt;"Canceled","",IF(O113="","Review",IF(P113&lt;=Dashboard!$B$5,"Late","Within Standard Window"))),"")</f>
        <v/>
      </c>
      <c r="R113" s="13" t="n"/>
      <c r="S113" s="13" t="n"/>
      <c r="T113" s="13" t="n"/>
      <c r="U113" s="13" t="n"/>
      <c r="V113" s="40" t="n"/>
      <c r="W113" s="41">
        <f>IFERROR(G113*H113*V113,"")</f>
        <v/>
      </c>
      <c r="X113" s="42" t="n"/>
      <c r="Y113" s="41">
        <f>IFERROR(W113*X113,"")</f>
        <v/>
      </c>
      <c r="Z113" s="42" t="n"/>
      <c r="AA113" s="41">
        <f>IFERROR(W113*Z113,"")</f>
        <v/>
      </c>
      <c r="AB113" s="41">
        <f>IFERROR(W113+Y113+AA113,"")</f>
        <v/>
      </c>
      <c r="AC113" s="40" t="n"/>
      <c r="AD113" s="40" t="n"/>
      <c r="AE113" s="40" t="n"/>
      <c r="AF113" s="13" t="n"/>
      <c r="AG113" s="40" t="n"/>
      <c r="AH113" s="41">
        <f>IFERROR(IF(N113="Canceled",MAX(0,AB113-AD113-AG113),0),"")</f>
        <v/>
      </c>
      <c r="AI113" s="43">
        <f>IFERROR(AD113/AC113,"")</f>
        <v/>
      </c>
      <c r="AJ113" s="15">
        <f>IFERROR(E113-D113,"")</f>
        <v/>
      </c>
      <c r="AK113" s="15">
        <f>IF(A113="","",IF(COUNTIF($A$6:$A$505,A113)&gt;1,"Duplicate Reservation ID",IF(F113&lt;=E113,"Review stay dates",IF(AND(N113="Canceled",O113=""),"Enter cancellation date",IF(AND(N113="Canceled",R113=""),"Enter cancellation reason","OK")))))</f>
        <v/>
      </c>
      <c r="AL113" s="13" t="n"/>
      <c r="AM113" s="15">
        <f>IFERROR(IF(AD113&gt;AC113,1,0),0)</f>
        <v/>
      </c>
      <c r="AN113" s="15">
        <f>IFERROR(IF(AF113&gt;I113,1,0),0)</f>
        <v/>
      </c>
      <c r="AO113" s="15">
        <f>IFERROR(IF(OR(V113&lt;0,AC113&lt;0,AD113&lt;0,AE113&lt;0,AG113&lt;0),1,0),0)</f>
        <v/>
      </c>
      <c r="AP113" s="15">
        <f>IFERROR(IF(AND(A113&lt;&gt;"",COUNTIF($A$6:$A$505,A113)&gt;1),1,0),0)</f>
        <v/>
      </c>
      <c r="AQ113" s="15">
        <f>IFERROR(IF(AND(N113="Canceled",O113&gt;E113),1,0),0)</f>
        <v/>
      </c>
    </row>
    <row r="114">
      <c r="A114" s="13" t="n"/>
      <c r="B114" s="13" t="n"/>
      <c r="C114" s="13" t="n"/>
      <c r="D114" s="39" t="n"/>
      <c r="E114" s="39" t="n"/>
      <c r="F114" s="39" t="n"/>
      <c r="G114" s="15">
        <f>IFERROR(IF(OR(E114="",F114=""),"",F114-E114),"")</f>
        <v/>
      </c>
      <c r="H114" s="13" t="n"/>
      <c r="I114" s="15">
        <f>IFERROR(IF(N114="Canceled",G114*H114,0),"")</f>
        <v/>
      </c>
      <c r="J114" s="13" t="n"/>
      <c r="K114" s="13" t="n"/>
      <c r="L114" s="13" t="n"/>
      <c r="M114" s="13" t="n"/>
      <c r="N114" s="13" t="n"/>
      <c r="O114" s="39" t="n"/>
      <c r="P114" s="15">
        <f>IFERROR(IF(OR(N114&lt;&gt;"Canceled",O114=""),"",E114-O114),"")</f>
        <v/>
      </c>
      <c r="Q114" s="15">
        <f>IFERROR(IF(N114&lt;&gt;"Canceled","",IF(O114="","Review",IF(P114&lt;=Dashboard!$B$5,"Late","Within Standard Window"))),"")</f>
        <v/>
      </c>
      <c r="R114" s="13" t="n"/>
      <c r="S114" s="13" t="n"/>
      <c r="T114" s="13" t="n"/>
      <c r="U114" s="13" t="n"/>
      <c r="V114" s="40" t="n"/>
      <c r="W114" s="41">
        <f>IFERROR(G114*H114*V114,"")</f>
        <v/>
      </c>
      <c r="X114" s="42" t="n"/>
      <c r="Y114" s="41">
        <f>IFERROR(W114*X114,"")</f>
        <v/>
      </c>
      <c r="Z114" s="42" t="n"/>
      <c r="AA114" s="41">
        <f>IFERROR(W114*Z114,"")</f>
        <v/>
      </c>
      <c r="AB114" s="41">
        <f>IFERROR(W114+Y114+AA114,"")</f>
        <v/>
      </c>
      <c r="AC114" s="40" t="n"/>
      <c r="AD114" s="40" t="n"/>
      <c r="AE114" s="40" t="n"/>
      <c r="AF114" s="13" t="n"/>
      <c r="AG114" s="40" t="n"/>
      <c r="AH114" s="41">
        <f>IFERROR(IF(N114="Canceled",MAX(0,AB114-AD114-AG114),0),"")</f>
        <v/>
      </c>
      <c r="AI114" s="43">
        <f>IFERROR(AD114/AC114,"")</f>
        <v/>
      </c>
      <c r="AJ114" s="15">
        <f>IFERROR(E114-D114,"")</f>
        <v/>
      </c>
      <c r="AK114" s="15">
        <f>IF(A114="","",IF(COUNTIF($A$6:$A$505,A114)&gt;1,"Duplicate Reservation ID",IF(F114&lt;=E114,"Review stay dates",IF(AND(N114="Canceled",O114=""),"Enter cancellation date",IF(AND(N114="Canceled",R114=""),"Enter cancellation reason","OK")))))</f>
        <v/>
      </c>
      <c r="AL114" s="13" t="n"/>
      <c r="AM114" s="15">
        <f>IFERROR(IF(AD114&gt;AC114,1,0),0)</f>
        <v/>
      </c>
      <c r="AN114" s="15">
        <f>IFERROR(IF(AF114&gt;I114,1,0),0)</f>
        <v/>
      </c>
      <c r="AO114" s="15">
        <f>IFERROR(IF(OR(V114&lt;0,AC114&lt;0,AD114&lt;0,AE114&lt;0,AG114&lt;0),1,0),0)</f>
        <v/>
      </c>
      <c r="AP114" s="15">
        <f>IFERROR(IF(AND(A114&lt;&gt;"",COUNTIF($A$6:$A$505,A114)&gt;1),1,0),0)</f>
        <v/>
      </c>
      <c r="AQ114" s="15">
        <f>IFERROR(IF(AND(N114="Canceled",O114&gt;E114),1,0),0)</f>
        <v/>
      </c>
    </row>
    <row r="115">
      <c r="A115" s="13" t="n"/>
      <c r="B115" s="13" t="n"/>
      <c r="C115" s="13" t="n"/>
      <c r="D115" s="39" t="n"/>
      <c r="E115" s="39" t="n"/>
      <c r="F115" s="39" t="n"/>
      <c r="G115" s="15">
        <f>IFERROR(IF(OR(E115="",F115=""),"",F115-E115),"")</f>
        <v/>
      </c>
      <c r="H115" s="13" t="n"/>
      <c r="I115" s="15">
        <f>IFERROR(IF(N115="Canceled",G115*H115,0),"")</f>
        <v/>
      </c>
      <c r="J115" s="13" t="n"/>
      <c r="K115" s="13" t="n"/>
      <c r="L115" s="13" t="n"/>
      <c r="M115" s="13" t="n"/>
      <c r="N115" s="13" t="n"/>
      <c r="O115" s="39" t="n"/>
      <c r="P115" s="15">
        <f>IFERROR(IF(OR(N115&lt;&gt;"Canceled",O115=""),"",E115-O115),"")</f>
        <v/>
      </c>
      <c r="Q115" s="15">
        <f>IFERROR(IF(N115&lt;&gt;"Canceled","",IF(O115="","Review",IF(P115&lt;=Dashboard!$B$5,"Late","Within Standard Window"))),"")</f>
        <v/>
      </c>
      <c r="R115" s="13" t="n"/>
      <c r="S115" s="13" t="n"/>
      <c r="T115" s="13" t="n"/>
      <c r="U115" s="13" t="n"/>
      <c r="V115" s="40" t="n"/>
      <c r="W115" s="41">
        <f>IFERROR(G115*H115*V115,"")</f>
        <v/>
      </c>
      <c r="X115" s="42" t="n"/>
      <c r="Y115" s="41">
        <f>IFERROR(W115*X115,"")</f>
        <v/>
      </c>
      <c r="Z115" s="42" t="n"/>
      <c r="AA115" s="41">
        <f>IFERROR(W115*Z115,"")</f>
        <v/>
      </c>
      <c r="AB115" s="41">
        <f>IFERROR(W115+Y115+AA115,"")</f>
        <v/>
      </c>
      <c r="AC115" s="40" t="n"/>
      <c r="AD115" s="40" t="n"/>
      <c r="AE115" s="40" t="n"/>
      <c r="AF115" s="13" t="n"/>
      <c r="AG115" s="40" t="n"/>
      <c r="AH115" s="41">
        <f>IFERROR(IF(N115="Canceled",MAX(0,AB115-AD115-AG115),0),"")</f>
        <v/>
      </c>
      <c r="AI115" s="43">
        <f>IFERROR(AD115/AC115,"")</f>
        <v/>
      </c>
      <c r="AJ115" s="15">
        <f>IFERROR(E115-D115,"")</f>
        <v/>
      </c>
      <c r="AK115" s="15">
        <f>IF(A115="","",IF(COUNTIF($A$6:$A$505,A115)&gt;1,"Duplicate Reservation ID",IF(F115&lt;=E115,"Review stay dates",IF(AND(N115="Canceled",O115=""),"Enter cancellation date",IF(AND(N115="Canceled",R115=""),"Enter cancellation reason","OK")))))</f>
        <v/>
      </c>
      <c r="AL115" s="13" t="n"/>
      <c r="AM115" s="15">
        <f>IFERROR(IF(AD115&gt;AC115,1,0),0)</f>
        <v/>
      </c>
      <c r="AN115" s="15">
        <f>IFERROR(IF(AF115&gt;I115,1,0),0)</f>
        <v/>
      </c>
      <c r="AO115" s="15">
        <f>IFERROR(IF(OR(V115&lt;0,AC115&lt;0,AD115&lt;0,AE115&lt;0,AG115&lt;0),1,0),0)</f>
        <v/>
      </c>
      <c r="AP115" s="15">
        <f>IFERROR(IF(AND(A115&lt;&gt;"",COUNTIF($A$6:$A$505,A115)&gt;1),1,0),0)</f>
        <v/>
      </c>
      <c r="AQ115" s="15">
        <f>IFERROR(IF(AND(N115="Canceled",O115&gt;E115),1,0),0)</f>
        <v/>
      </c>
    </row>
    <row r="116">
      <c r="A116" s="13" t="n"/>
      <c r="B116" s="13" t="n"/>
      <c r="C116" s="13" t="n"/>
      <c r="D116" s="39" t="n"/>
      <c r="E116" s="39" t="n"/>
      <c r="F116" s="39" t="n"/>
      <c r="G116" s="15">
        <f>IFERROR(IF(OR(E116="",F116=""),"",F116-E116),"")</f>
        <v/>
      </c>
      <c r="H116" s="13" t="n"/>
      <c r="I116" s="15">
        <f>IFERROR(IF(N116="Canceled",G116*H116,0),"")</f>
        <v/>
      </c>
      <c r="J116" s="13" t="n"/>
      <c r="K116" s="13" t="n"/>
      <c r="L116" s="13" t="n"/>
      <c r="M116" s="13" t="n"/>
      <c r="N116" s="13" t="n"/>
      <c r="O116" s="39" t="n"/>
      <c r="P116" s="15">
        <f>IFERROR(IF(OR(N116&lt;&gt;"Canceled",O116=""),"",E116-O116),"")</f>
        <v/>
      </c>
      <c r="Q116" s="15">
        <f>IFERROR(IF(N116&lt;&gt;"Canceled","",IF(O116="","Review",IF(P116&lt;=Dashboard!$B$5,"Late","Within Standard Window"))),"")</f>
        <v/>
      </c>
      <c r="R116" s="13" t="n"/>
      <c r="S116" s="13" t="n"/>
      <c r="T116" s="13" t="n"/>
      <c r="U116" s="13" t="n"/>
      <c r="V116" s="40" t="n"/>
      <c r="W116" s="41">
        <f>IFERROR(G116*H116*V116,"")</f>
        <v/>
      </c>
      <c r="X116" s="42" t="n"/>
      <c r="Y116" s="41">
        <f>IFERROR(W116*X116,"")</f>
        <v/>
      </c>
      <c r="Z116" s="42" t="n"/>
      <c r="AA116" s="41">
        <f>IFERROR(W116*Z116,"")</f>
        <v/>
      </c>
      <c r="AB116" s="41">
        <f>IFERROR(W116+Y116+AA116,"")</f>
        <v/>
      </c>
      <c r="AC116" s="40" t="n"/>
      <c r="AD116" s="40" t="n"/>
      <c r="AE116" s="40" t="n"/>
      <c r="AF116" s="13" t="n"/>
      <c r="AG116" s="40" t="n"/>
      <c r="AH116" s="41">
        <f>IFERROR(IF(N116="Canceled",MAX(0,AB116-AD116-AG116),0),"")</f>
        <v/>
      </c>
      <c r="AI116" s="43">
        <f>IFERROR(AD116/AC116,"")</f>
        <v/>
      </c>
      <c r="AJ116" s="15">
        <f>IFERROR(E116-D116,"")</f>
        <v/>
      </c>
      <c r="AK116" s="15">
        <f>IF(A116="","",IF(COUNTIF($A$6:$A$505,A116)&gt;1,"Duplicate Reservation ID",IF(F116&lt;=E116,"Review stay dates",IF(AND(N116="Canceled",O116=""),"Enter cancellation date",IF(AND(N116="Canceled",R116=""),"Enter cancellation reason","OK")))))</f>
        <v/>
      </c>
      <c r="AL116" s="13" t="n"/>
      <c r="AM116" s="15">
        <f>IFERROR(IF(AD116&gt;AC116,1,0),0)</f>
        <v/>
      </c>
      <c r="AN116" s="15">
        <f>IFERROR(IF(AF116&gt;I116,1,0),0)</f>
        <v/>
      </c>
      <c r="AO116" s="15">
        <f>IFERROR(IF(OR(V116&lt;0,AC116&lt;0,AD116&lt;0,AE116&lt;0,AG116&lt;0),1,0),0)</f>
        <v/>
      </c>
      <c r="AP116" s="15">
        <f>IFERROR(IF(AND(A116&lt;&gt;"",COUNTIF($A$6:$A$505,A116)&gt;1),1,0),0)</f>
        <v/>
      </c>
      <c r="AQ116" s="15">
        <f>IFERROR(IF(AND(N116="Canceled",O116&gt;E116),1,0),0)</f>
        <v/>
      </c>
    </row>
    <row r="117">
      <c r="A117" s="13" t="n"/>
      <c r="B117" s="13" t="n"/>
      <c r="C117" s="13" t="n"/>
      <c r="D117" s="39" t="n"/>
      <c r="E117" s="39" t="n"/>
      <c r="F117" s="39" t="n"/>
      <c r="G117" s="15">
        <f>IFERROR(IF(OR(E117="",F117=""),"",F117-E117),"")</f>
        <v/>
      </c>
      <c r="H117" s="13" t="n"/>
      <c r="I117" s="15">
        <f>IFERROR(IF(N117="Canceled",G117*H117,0),"")</f>
        <v/>
      </c>
      <c r="J117" s="13" t="n"/>
      <c r="K117" s="13" t="n"/>
      <c r="L117" s="13" t="n"/>
      <c r="M117" s="13" t="n"/>
      <c r="N117" s="13" t="n"/>
      <c r="O117" s="39" t="n"/>
      <c r="P117" s="15">
        <f>IFERROR(IF(OR(N117&lt;&gt;"Canceled",O117=""),"",E117-O117),"")</f>
        <v/>
      </c>
      <c r="Q117" s="15">
        <f>IFERROR(IF(N117&lt;&gt;"Canceled","",IF(O117="","Review",IF(P117&lt;=Dashboard!$B$5,"Late","Within Standard Window"))),"")</f>
        <v/>
      </c>
      <c r="R117" s="13" t="n"/>
      <c r="S117" s="13" t="n"/>
      <c r="T117" s="13" t="n"/>
      <c r="U117" s="13" t="n"/>
      <c r="V117" s="40" t="n"/>
      <c r="W117" s="41">
        <f>IFERROR(G117*H117*V117,"")</f>
        <v/>
      </c>
      <c r="X117" s="42" t="n"/>
      <c r="Y117" s="41">
        <f>IFERROR(W117*X117,"")</f>
        <v/>
      </c>
      <c r="Z117" s="42" t="n"/>
      <c r="AA117" s="41">
        <f>IFERROR(W117*Z117,"")</f>
        <v/>
      </c>
      <c r="AB117" s="41">
        <f>IFERROR(W117+Y117+AA117,"")</f>
        <v/>
      </c>
      <c r="AC117" s="40" t="n"/>
      <c r="AD117" s="40" t="n"/>
      <c r="AE117" s="40" t="n"/>
      <c r="AF117" s="13" t="n"/>
      <c r="AG117" s="40" t="n"/>
      <c r="AH117" s="41">
        <f>IFERROR(IF(N117="Canceled",MAX(0,AB117-AD117-AG117),0),"")</f>
        <v/>
      </c>
      <c r="AI117" s="43">
        <f>IFERROR(AD117/AC117,"")</f>
        <v/>
      </c>
      <c r="AJ117" s="15">
        <f>IFERROR(E117-D117,"")</f>
        <v/>
      </c>
      <c r="AK117" s="15">
        <f>IF(A117="","",IF(COUNTIF($A$6:$A$505,A117)&gt;1,"Duplicate Reservation ID",IF(F117&lt;=E117,"Review stay dates",IF(AND(N117="Canceled",O117=""),"Enter cancellation date",IF(AND(N117="Canceled",R117=""),"Enter cancellation reason","OK")))))</f>
        <v/>
      </c>
      <c r="AL117" s="13" t="n"/>
      <c r="AM117" s="15">
        <f>IFERROR(IF(AD117&gt;AC117,1,0),0)</f>
        <v/>
      </c>
      <c r="AN117" s="15">
        <f>IFERROR(IF(AF117&gt;I117,1,0),0)</f>
        <v/>
      </c>
      <c r="AO117" s="15">
        <f>IFERROR(IF(OR(V117&lt;0,AC117&lt;0,AD117&lt;0,AE117&lt;0,AG117&lt;0),1,0),0)</f>
        <v/>
      </c>
      <c r="AP117" s="15">
        <f>IFERROR(IF(AND(A117&lt;&gt;"",COUNTIF($A$6:$A$505,A117)&gt;1),1,0),0)</f>
        <v/>
      </c>
      <c r="AQ117" s="15">
        <f>IFERROR(IF(AND(N117="Canceled",O117&gt;E117),1,0),0)</f>
        <v/>
      </c>
    </row>
    <row r="118">
      <c r="A118" s="13" t="n"/>
      <c r="B118" s="13" t="n"/>
      <c r="C118" s="13" t="n"/>
      <c r="D118" s="39" t="n"/>
      <c r="E118" s="39" t="n"/>
      <c r="F118" s="39" t="n"/>
      <c r="G118" s="15">
        <f>IFERROR(IF(OR(E118="",F118=""),"",F118-E118),"")</f>
        <v/>
      </c>
      <c r="H118" s="13" t="n"/>
      <c r="I118" s="15">
        <f>IFERROR(IF(N118="Canceled",G118*H118,0),"")</f>
        <v/>
      </c>
      <c r="J118" s="13" t="n"/>
      <c r="K118" s="13" t="n"/>
      <c r="L118" s="13" t="n"/>
      <c r="M118" s="13" t="n"/>
      <c r="N118" s="13" t="n"/>
      <c r="O118" s="39" t="n"/>
      <c r="P118" s="15">
        <f>IFERROR(IF(OR(N118&lt;&gt;"Canceled",O118=""),"",E118-O118),"")</f>
        <v/>
      </c>
      <c r="Q118" s="15">
        <f>IFERROR(IF(N118&lt;&gt;"Canceled","",IF(O118="","Review",IF(P118&lt;=Dashboard!$B$5,"Late","Within Standard Window"))),"")</f>
        <v/>
      </c>
      <c r="R118" s="13" t="n"/>
      <c r="S118" s="13" t="n"/>
      <c r="T118" s="13" t="n"/>
      <c r="U118" s="13" t="n"/>
      <c r="V118" s="40" t="n"/>
      <c r="W118" s="41">
        <f>IFERROR(G118*H118*V118,"")</f>
        <v/>
      </c>
      <c r="X118" s="42" t="n"/>
      <c r="Y118" s="41">
        <f>IFERROR(W118*X118,"")</f>
        <v/>
      </c>
      <c r="Z118" s="42" t="n"/>
      <c r="AA118" s="41">
        <f>IFERROR(W118*Z118,"")</f>
        <v/>
      </c>
      <c r="AB118" s="41">
        <f>IFERROR(W118+Y118+AA118,"")</f>
        <v/>
      </c>
      <c r="AC118" s="40" t="n"/>
      <c r="AD118" s="40" t="n"/>
      <c r="AE118" s="40" t="n"/>
      <c r="AF118" s="13" t="n"/>
      <c r="AG118" s="40" t="n"/>
      <c r="AH118" s="41">
        <f>IFERROR(IF(N118="Canceled",MAX(0,AB118-AD118-AG118),0),"")</f>
        <v/>
      </c>
      <c r="AI118" s="43">
        <f>IFERROR(AD118/AC118,"")</f>
        <v/>
      </c>
      <c r="AJ118" s="15">
        <f>IFERROR(E118-D118,"")</f>
        <v/>
      </c>
      <c r="AK118" s="15">
        <f>IF(A118="","",IF(COUNTIF($A$6:$A$505,A118)&gt;1,"Duplicate Reservation ID",IF(F118&lt;=E118,"Review stay dates",IF(AND(N118="Canceled",O118=""),"Enter cancellation date",IF(AND(N118="Canceled",R118=""),"Enter cancellation reason","OK")))))</f>
        <v/>
      </c>
      <c r="AL118" s="13" t="n"/>
      <c r="AM118" s="15">
        <f>IFERROR(IF(AD118&gt;AC118,1,0),0)</f>
        <v/>
      </c>
      <c r="AN118" s="15">
        <f>IFERROR(IF(AF118&gt;I118,1,0),0)</f>
        <v/>
      </c>
      <c r="AO118" s="15">
        <f>IFERROR(IF(OR(V118&lt;0,AC118&lt;0,AD118&lt;0,AE118&lt;0,AG118&lt;0),1,0),0)</f>
        <v/>
      </c>
      <c r="AP118" s="15">
        <f>IFERROR(IF(AND(A118&lt;&gt;"",COUNTIF($A$6:$A$505,A118)&gt;1),1,0),0)</f>
        <v/>
      </c>
      <c r="AQ118" s="15">
        <f>IFERROR(IF(AND(N118="Canceled",O118&gt;E118),1,0),0)</f>
        <v/>
      </c>
    </row>
    <row r="119">
      <c r="A119" s="13" t="n"/>
      <c r="B119" s="13" t="n"/>
      <c r="C119" s="13" t="n"/>
      <c r="D119" s="39" t="n"/>
      <c r="E119" s="39" t="n"/>
      <c r="F119" s="39" t="n"/>
      <c r="G119" s="15">
        <f>IFERROR(IF(OR(E119="",F119=""),"",F119-E119),"")</f>
        <v/>
      </c>
      <c r="H119" s="13" t="n"/>
      <c r="I119" s="15">
        <f>IFERROR(IF(N119="Canceled",G119*H119,0),"")</f>
        <v/>
      </c>
      <c r="J119" s="13" t="n"/>
      <c r="K119" s="13" t="n"/>
      <c r="L119" s="13" t="n"/>
      <c r="M119" s="13" t="n"/>
      <c r="N119" s="13" t="n"/>
      <c r="O119" s="39" t="n"/>
      <c r="P119" s="15">
        <f>IFERROR(IF(OR(N119&lt;&gt;"Canceled",O119=""),"",E119-O119),"")</f>
        <v/>
      </c>
      <c r="Q119" s="15">
        <f>IFERROR(IF(N119&lt;&gt;"Canceled","",IF(O119="","Review",IF(P119&lt;=Dashboard!$B$5,"Late","Within Standard Window"))),"")</f>
        <v/>
      </c>
      <c r="R119" s="13" t="n"/>
      <c r="S119" s="13" t="n"/>
      <c r="T119" s="13" t="n"/>
      <c r="U119" s="13" t="n"/>
      <c r="V119" s="40" t="n"/>
      <c r="W119" s="41">
        <f>IFERROR(G119*H119*V119,"")</f>
        <v/>
      </c>
      <c r="X119" s="42" t="n"/>
      <c r="Y119" s="41">
        <f>IFERROR(W119*X119,"")</f>
        <v/>
      </c>
      <c r="Z119" s="42" t="n"/>
      <c r="AA119" s="41">
        <f>IFERROR(W119*Z119,"")</f>
        <v/>
      </c>
      <c r="AB119" s="41">
        <f>IFERROR(W119+Y119+AA119,"")</f>
        <v/>
      </c>
      <c r="AC119" s="40" t="n"/>
      <c r="AD119" s="40" t="n"/>
      <c r="AE119" s="40" t="n"/>
      <c r="AF119" s="13" t="n"/>
      <c r="AG119" s="40" t="n"/>
      <c r="AH119" s="41">
        <f>IFERROR(IF(N119="Canceled",MAX(0,AB119-AD119-AG119),0),"")</f>
        <v/>
      </c>
      <c r="AI119" s="43">
        <f>IFERROR(AD119/AC119,"")</f>
        <v/>
      </c>
      <c r="AJ119" s="15">
        <f>IFERROR(E119-D119,"")</f>
        <v/>
      </c>
      <c r="AK119" s="15">
        <f>IF(A119="","",IF(COUNTIF($A$6:$A$505,A119)&gt;1,"Duplicate Reservation ID",IF(F119&lt;=E119,"Review stay dates",IF(AND(N119="Canceled",O119=""),"Enter cancellation date",IF(AND(N119="Canceled",R119=""),"Enter cancellation reason","OK")))))</f>
        <v/>
      </c>
      <c r="AL119" s="13" t="n"/>
      <c r="AM119" s="15">
        <f>IFERROR(IF(AD119&gt;AC119,1,0),0)</f>
        <v/>
      </c>
      <c r="AN119" s="15">
        <f>IFERROR(IF(AF119&gt;I119,1,0),0)</f>
        <v/>
      </c>
      <c r="AO119" s="15">
        <f>IFERROR(IF(OR(V119&lt;0,AC119&lt;0,AD119&lt;0,AE119&lt;0,AG119&lt;0),1,0),0)</f>
        <v/>
      </c>
      <c r="AP119" s="15">
        <f>IFERROR(IF(AND(A119&lt;&gt;"",COUNTIF($A$6:$A$505,A119)&gt;1),1,0),0)</f>
        <v/>
      </c>
      <c r="AQ119" s="15">
        <f>IFERROR(IF(AND(N119="Canceled",O119&gt;E119),1,0),0)</f>
        <v/>
      </c>
    </row>
    <row r="120">
      <c r="A120" s="13" t="n"/>
      <c r="B120" s="13" t="n"/>
      <c r="C120" s="13" t="n"/>
      <c r="D120" s="39" t="n"/>
      <c r="E120" s="39" t="n"/>
      <c r="F120" s="39" t="n"/>
      <c r="G120" s="15">
        <f>IFERROR(IF(OR(E120="",F120=""),"",F120-E120),"")</f>
        <v/>
      </c>
      <c r="H120" s="13" t="n"/>
      <c r="I120" s="15">
        <f>IFERROR(IF(N120="Canceled",G120*H120,0),"")</f>
        <v/>
      </c>
      <c r="J120" s="13" t="n"/>
      <c r="K120" s="13" t="n"/>
      <c r="L120" s="13" t="n"/>
      <c r="M120" s="13" t="n"/>
      <c r="N120" s="13" t="n"/>
      <c r="O120" s="39" t="n"/>
      <c r="P120" s="15">
        <f>IFERROR(IF(OR(N120&lt;&gt;"Canceled",O120=""),"",E120-O120),"")</f>
        <v/>
      </c>
      <c r="Q120" s="15">
        <f>IFERROR(IF(N120&lt;&gt;"Canceled","",IF(O120="","Review",IF(P120&lt;=Dashboard!$B$5,"Late","Within Standard Window"))),"")</f>
        <v/>
      </c>
      <c r="R120" s="13" t="n"/>
      <c r="S120" s="13" t="n"/>
      <c r="T120" s="13" t="n"/>
      <c r="U120" s="13" t="n"/>
      <c r="V120" s="40" t="n"/>
      <c r="W120" s="41">
        <f>IFERROR(G120*H120*V120,"")</f>
        <v/>
      </c>
      <c r="X120" s="42" t="n"/>
      <c r="Y120" s="41">
        <f>IFERROR(W120*X120,"")</f>
        <v/>
      </c>
      <c r="Z120" s="42" t="n"/>
      <c r="AA120" s="41">
        <f>IFERROR(W120*Z120,"")</f>
        <v/>
      </c>
      <c r="AB120" s="41">
        <f>IFERROR(W120+Y120+AA120,"")</f>
        <v/>
      </c>
      <c r="AC120" s="40" t="n"/>
      <c r="AD120" s="40" t="n"/>
      <c r="AE120" s="40" t="n"/>
      <c r="AF120" s="13" t="n"/>
      <c r="AG120" s="40" t="n"/>
      <c r="AH120" s="41">
        <f>IFERROR(IF(N120="Canceled",MAX(0,AB120-AD120-AG120),0),"")</f>
        <v/>
      </c>
      <c r="AI120" s="43">
        <f>IFERROR(AD120/AC120,"")</f>
        <v/>
      </c>
      <c r="AJ120" s="15">
        <f>IFERROR(E120-D120,"")</f>
        <v/>
      </c>
      <c r="AK120" s="15">
        <f>IF(A120="","",IF(COUNTIF($A$6:$A$505,A120)&gt;1,"Duplicate Reservation ID",IF(F120&lt;=E120,"Review stay dates",IF(AND(N120="Canceled",O120=""),"Enter cancellation date",IF(AND(N120="Canceled",R120=""),"Enter cancellation reason","OK")))))</f>
        <v/>
      </c>
      <c r="AL120" s="13" t="n"/>
      <c r="AM120" s="15">
        <f>IFERROR(IF(AD120&gt;AC120,1,0),0)</f>
        <v/>
      </c>
      <c r="AN120" s="15">
        <f>IFERROR(IF(AF120&gt;I120,1,0),0)</f>
        <v/>
      </c>
      <c r="AO120" s="15">
        <f>IFERROR(IF(OR(V120&lt;0,AC120&lt;0,AD120&lt;0,AE120&lt;0,AG120&lt;0),1,0),0)</f>
        <v/>
      </c>
      <c r="AP120" s="15">
        <f>IFERROR(IF(AND(A120&lt;&gt;"",COUNTIF($A$6:$A$505,A120)&gt;1),1,0),0)</f>
        <v/>
      </c>
      <c r="AQ120" s="15">
        <f>IFERROR(IF(AND(N120="Canceled",O120&gt;E120),1,0),0)</f>
        <v/>
      </c>
    </row>
    <row r="121">
      <c r="A121" s="13" t="n"/>
      <c r="B121" s="13" t="n"/>
      <c r="C121" s="13" t="n"/>
      <c r="D121" s="39" t="n"/>
      <c r="E121" s="39" t="n"/>
      <c r="F121" s="39" t="n"/>
      <c r="G121" s="15">
        <f>IFERROR(IF(OR(E121="",F121=""),"",F121-E121),"")</f>
        <v/>
      </c>
      <c r="H121" s="13" t="n"/>
      <c r="I121" s="15">
        <f>IFERROR(IF(N121="Canceled",G121*H121,0),"")</f>
        <v/>
      </c>
      <c r="J121" s="13" t="n"/>
      <c r="K121" s="13" t="n"/>
      <c r="L121" s="13" t="n"/>
      <c r="M121" s="13" t="n"/>
      <c r="N121" s="13" t="n"/>
      <c r="O121" s="39" t="n"/>
      <c r="P121" s="15">
        <f>IFERROR(IF(OR(N121&lt;&gt;"Canceled",O121=""),"",E121-O121),"")</f>
        <v/>
      </c>
      <c r="Q121" s="15">
        <f>IFERROR(IF(N121&lt;&gt;"Canceled","",IF(O121="","Review",IF(P121&lt;=Dashboard!$B$5,"Late","Within Standard Window"))),"")</f>
        <v/>
      </c>
      <c r="R121" s="13" t="n"/>
      <c r="S121" s="13" t="n"/>
      <c r="T121" s="13" t="n"/>
      <c r="U121" s="13" t="n"/>
      <c r="V121" s="40" t="n"/>
      <c r="W121" s="41">
        <f>IFERROR(G121*H121*V121,"")</f>
        <v/>
      </c>
      <c r="X121" s="42" t="n"/>
      <c r="Y121" s="41">
        <f>IFERROR(W121*X121,"")</f>
        <v/>
      </c>
      <c r="Z121" s="42" t="n"/>
      <c r="AA121" s="41">
        <f>IFERROR(W121*Z121,"")</f>
        <v/>
      </c>
      <c r="AB121" s="41">
        <f>IFERROR(W121+Y121+AA121,"")</f>
        <v/>
      </c>
      <c r="AC121" s="40" t="n"/>
      <c r="AD121" s="40" t="n"/>
      <c r="AE121" s="40" t="n"/>
      <c r="AF121" s="13" t="n"/>
      <c r="AG121" s="40" t="n"/>
      <c r="AH121" s="41">
        <f>IFERROR(IF(N121="Canceled",MAX(0,AB121-AD121-AG121),0),"")</f>
        <v/>
      </c>
      <c r="AI121" s="43">
        <f>IFERROR(AD121/AC121,"")</f>
        <v/>
      </c>
      <c r="AJ121" s="15">
        <f>IFERROR(E121-D121,"")</f>
        <v/>
      </c>
      <c r="AK121" s="15">
        <f>IF(A121="","",IF(COUNTIF($A$6:$A$505,A121)&gt;1,"Duplicate Reservation ID",IF(F121&lt;=E121,"Review stay dates",IF(AND(N121="Canceled",O121=""),"Enter cancellation date",IF(AND(N121="Canceled",R121=""),"Enter cancellation reason","OK")))))</f>
        <v/>
      </c>
      <c r="AL121" s="13" t="n"/>
      <c r="AM121" s="15">
        <f>IFERROR(IF(AD121&gt;AC121,1,0),0)</f>
        <v/>
      </c>
      <c r="AN121" s="15">
        <f>IFERROR(IF(AF121&gt;I121,1,0),0)</f>
        <v/>
      </c>
      <c r="AO121" s="15">
        <f>IFERROR(IF(OR(V121&lt;0,AC121&lt;0,AD121&lt;0,AE121&lt;0,AG121&lt;0),1,0),0)</f>
        <v/>
      </c>
      <c r="AP121" s="15">
        <f>IFERROR(IF(AND(A121&lt;&gt;"",COUNTIF($A$6:$A$505,A121)&gt;1),1,0),0)</f>
        <v/>
      </c>
      <c r="AQ121" s="15">
        <f>IFERROR(IF(AND(N121="Canceled",O121&gt;E121),1,0),0)</f>
        <v/>
      </c>
    </row>
    <row r="122">
      <c r="A122" s="13" t="n"/>
      <c r="B122" s="13" t="n"/>
      <c r="C122" s="13" t="n"/>
      <c r="D122" s="39" t="n"/>
      <c r="E122" s="39" t="n"/>
      <c r="F122" s="39" t="n"/>
      <c r="G122" s="15">
        <f>IFERROR(IF(OR(E122="",F122=""),"",F122-E122),"")</f>
        <v/>
      </c>
      <c r="H122" s="13" t="n"/>
      <c r="I122" s="15">
        <f>IFERROR(IF(N122="Canceled",G122*H122,0),"")</f>
        <v/>
      </c>
      <c r="J122" s="13" t="n"/>
      <c r="K122" s="13" t="n"/>
      <c r="L122" s="13" t="n"/>
      <c r="M122" s="13" t="n"/>
      <c r="N122" s="13" t="n"/>
      <c r="O122" s="39" t="n"/>
      <c r="P122" s="15">
        <f>IFERROR(IF(OR(N122&lt;&gt;"Canceled",O122=""),"",E122-O122),"")</f>
        <v/>
      </c>
      <c r="Q122" s="15">
        <f>IFERROR(IF(N122&lt;&gt;"Canceled","",IF(O122="","Review",IF(P122&lt;=Dashboard!$B$5,"Late","Within Standard Window"))),"")</f>
        <v/>
      </c>
      <c r="R122" s="13" t="n"/>
      <c r="S122" s="13" t="n"/>
      <c r="T122" s="13" t="n"/>
      <c r="U122" s="13" t="n"/>
      <c r="V122" s="40" t="n"/>
      <c r="W122" s="41">
        <f>IFERROR(G122*H122*V122,"")</f>
        <v/>
      </c>
      <c r="X122" s="42" t="n"/>
      <c r="Y122" s="41">
        <f>IFERROR(W122*X122,"")</f>
        <v/>
      </c>
      <c r="Z122" s="42" t="n"/>
      <c r="AA122" s="41">
        <f>IFERROR(W122*Z122,"")</f>
        <v/>
      </c>
      <c r="AB122" s="41">
        <f>IFERROR(W122+Y122+AA122,"")</f>
        <v/>
      </c>
      <c r="AC122" s="40" t="n"/>
      <c r="AD122" s="40" t="n"/>
      <c r="AE122" s="40" t="n"/>
      <c r="AF122" s="13" t="n"/>
      <c r="AG122" s="40" t="n"/>
      <c r="AH122" s="41">
        <f>IFERROR(IF(N122="Canceled",MAX(0,AB122-AD122-AG122),0),"")</f>
        <v/>
      </c>
      <c r="AI122" s="43">
        <f>IFERROR(AD122/AC122,"")</f>
        <v/>
      </c>
      <c r="AJ122" s="15">
        <f>IFERROR(E122-D122,"")</f>
        <v/>
      </c>
      <c r="AK122" s="15">
        <f>IF(A122="","",IF(COUNTIF($A$6:$A$505,A122)&gt;1,"Duplicate Reservation ID",IF(F122&lt;=E122,"Review stay dates",IF(AND(N122="Canceled",O122=""),"Enter cancellation date",IF(AND(N122="Canceled",R122=""),"Enter cancellation reason","OK")))))</f>
        <v/>
      </c>
      <c r="AL122" s="13" t="n"/>
      <c r="AM122" s="15">
        <f>IFERROR(IF(AD122&gt;AC122,1,0),0)</f>
        <v/>
      </c>
      <c r="AN122" s="15">
        <f>IFERROR(IF(AF122&gt;I122,1,0),0)</f>
        <v/>
      </c>
      <c r="AO122" s="15">
        <f>IFERROR(IF(OR(V122&lt;0,AC122&lt;0,AD122&lt;0,AE122&lt;0,AG122&lt;0),1,0),0)</f>
        <v/>
      </c>
      <c r="AP122" s="15">
        <f>IFERROR(IF(AND(A122&lt;&gt;"",COUNTIF($A$6:$A$505,A122)&gt;1),1,0),0)</f>
        <v/>
      </c>
      <c r="AQ122" s="15">
        <f>IFERROR(IF(AND(N122="Canceled",O122&gt;E122),1,0),0)</f>
        <v/>
      </c>
    </row>
    <row r="123">
      <c r="A123" s="13" t="n"/>
      <c r="B123" s="13" t="n"/>
      <c r="C123" s="13" t="n"/>
      <c r="D123" s="39" t="n"/>
      <c r="E123" s="39" t="n"/>
      <c r="F123" s="39" t="n"/>
      <c r="G123" s="15">
        <f>IFERROR(IF(OR(E123="",F123=""),"",F123-E123),"")</f>
        <v/>
      </c>
      <c r="H123" s="13" t="n"/>
      <c r="I123" s="15">
        <f>IFERROR(IF(N123="Canceled",G123*H123,0),"")</f>
        <v/>
      </c>
      <c r="J123" s="13" t="n"/>
      <c r="K123" s="13" t="n"/>
      <c r="L123" s="13" t="n"/>
      <c r="M123" s="13" t="n"/>
      <c r="N123" s="13" t="n"/>
      <c r="O123" s="39" t="n"/>
      <c r="P123" s="15">
        <f>IFERROR(IF(OR(N123&lt;&gt;"Canceled",O123=""),"",E123-O123),"")</f>
        <v/>
      </c>
      <c r="Q123" s="15">
        <f>IFERROR(IF(N123&lt;&gt;"Canceled","",IF(O123="","Review",IF(P123&lt;=Dashboard!$B$5,"Late","Within Standard Window"))),"")</f>
        <v/>
      </c>
      <c r="R123" s="13" t="n"/>
      <c r="S123" s="13" t="n"/>
      <c r="T123" s="13" t="n"/>
      <c r="U123" s="13" t="n"/>
      <c r="V123" s="40" t="n"/>
      <c r="W123" s="41">
        <f>IFERROR(G123*H123*V123,"")</f>
        <v/>
      </c>
      <c r="X123" s="42" t="n"/>
      <c r="Y123" s="41">
        <f>IFERROR(W123*X123,"")</f>
        <v/>
      </c>
      <c r="Z123" s="42" t="n"/>
      <c r="AA123" s="41">
        <f>IFERROR(W123*Z123,"")</f>
        <v/>
      </c>
      <c r="AB123" s="41">
        <f>IFERROR(W123+Y123+AA123,"")</f>
        <v/>
      </c>
      <c r="AC123" s="40" t="n"/>
      <c r="AD123" s="40" t="n"/>
      <c r="AE123" s="40" t="n"/>
      <c r="AF123" s="13" t="n"/>
      <c r="AG123" s="40" t="n"/>
      <c r="AH123" s="41">
        <f>IFERROR(IF(N123="Canceled",MAX(0,AB123-AD123-AG123),0),"")</f>
        <v/>
      </c>
      <c r="AI123" s="43">
        <f>IFERROR(AD123/AC123,"")</f>
        <v/>
      </c>
      <c r="AJ123" s="15">
        <f>IFERROR(E123-D123,"")</f>
        <v/>
      </c>
      <c r="AK123" s="15">
        <f>IF(A123="","",IF(COUNTIF($A$6:$A$505,A123)&gt;1,"Duplicate Reservation ID",IF(F123&lt;=E123,"Review stay dates",IF(AND(N123="Canceled",O123=""),"Enter cancellation date",IF(AND(N123="Canceled",R123=""),"Enter cancellation reason","OK")))))</f>
        <v/>
      </c>
      <c r="AL123" s="13" t="n"/>
      <c r="AM123" s="15">
        <f>IFERROR(IF(AD123&gt;AC123,1,0),0)</f>
        <v/>
      </c>
      <c r="AN123" s="15">
        <f>IFERROR(IF(AF123&gt;I123,1,0),0)</f>
        <v/>
      </c>
      <c r="AO123" s="15">
        <f>IFERROR(IF(OR(V123&lt;0,AC123&lt;0,AD123&lt;0,AE123&lt;0,AG123&lt;0),1,0),0)</f>
        <v/>
      </c>
      <c r="AP123" s="15">
        <f>IFERROR(IF(AND(A123&lt;&gt;"",COUNTIF($A$6:$A$505,A123)&gt;1),1,0),0)</f>
        <v/>
      </c>
      <c r="AQ123" s="15">
        <f>IFERROR(IF(AND(N123="Canceled",O123&gt;E123),1,0),0)</f>
        <v/>
      </c>
    </row>
    <row r="124">
      <c r="A124" s="13" t="n"/>
      <c r="B124" s="13" t="n"/>
      <c r="C124" s="13" t="n"/>
      <c r="D124" s="39" t="n"/>
      <c r="E124" s="39" t="n"/>
      <c r="F124" s="39" t="n"/>
      <c r="G124" s="15">
        <f>IFERROR(IF(OR(E124="",F124=""),"",F124-E124),"")</f>
        <v/>
      </c>
      <c r="H124" s="13" t="n"/>
      <c r="I124" s="15">
        <f>IFERROR(IF(N124="Canceled",G124*H124,0),"")</f>
        <v/>
      </c>
      <c r="J124" s="13" t="n"/>
      <c r="K124" s="13" t="n"/>
      <c r="L124" s="13" t="n"/>
      <c r="M124" s="13" t="n"/>
      <c r="N124" s="13" t="n"/>
      <c r="O124" s="39" t="n"/>
      <c r="P124" s="15">
        <f>IFERROR(IF(OR(N124&lt;&gt;"Canceled",O124=""),"",E124-O124),"")</f>
        <v/>
      </c>
      <c r="Q124" s="15">
        <f>IFERROR(IF(N124&lt;&gt;"Canceled","",IF(O124="","Review",IF(P124&lt;=Dashboard!$B$5,"Late","Within Standard Window"))),"")</f>
        <v/>
      </c>
      <c r="R124" s="13" t="n"/>
      <c r="S124" s="13" t="n"/>
      <c r="T124" s="13" t="n"/>
      <c r="U124" s="13" t="n"/>
      <c r="V124" s="40" t="n"/>
      <c r="W124" s="41">
        <f>IFERROR(G124*H124*V124,"")</f>
        <v/>
      </c>
      <c r="X124" s="42" t="n"/>
      <c r="Y124" s="41">
        <f>IFERROR(W124*X124,"")</f>
        <v/>
      </c>
      <c r="Z124" s="42" t="n"/>
      <c r="AA124" s="41">
        <f>IFERROR(W124*Z124,"")</f>
        <v/>
      </c>
      <c r="AB124" s="41">
        <f>IFERROR(W124+Y124+AA124,"")</f>
        <v/>
      </c>
      <c r="AC124" s="40" t="n"/>
      <c r="AD124" s="40" t="n"/>
      <c r="AE124" s="40" t="n"/>
      <c r="AF124" s="13" t="n"/>
      <c r="AG124" s="40" t="n"/>
      <c r="AH124" s="41">
        <f>IFERROR(IF(N124="Canceled",MAX(0,AB124-AD124-AG124),0),"")</f>
        <v/>
      </c>
      <c r="AI124" s="43">
        <f>IFERROR(AD124/AC124,"")</f>
        <v/>
      </c>
      <c r="AJ124" s="15">
        <f>IFERROR(E124-D124,"")</f>
        <v/>
      </c>
      <c r="AK124" s="15">
        <f>IF(A124="","",IF(COUNTIF($A$6:$A$505,A124)&gt;1,"Duplicate Reservation ID",IF(F124&lt;=E124,"Review stay dates",IF(AND(N124="Canceled",O124=""),"Enter cancellation date",IF(AND(N124="Canceled",R124=""),"Enter cancellation reason","OK")))))</f>
        <v/>
      </c>
      <c r="AL124" s="13" t="n"/>
      <c r="AM124" s="15">
        <f>IFERROR(IF(AD124&gt;AC124,1,0),0)</f>
        <v/>
      </c>
      <c r="AN124" s="15">
        <f>IFERROR(IF(AF124&gt;I124,1,0),0)</f>
        <v/>
      </c>
      <c r="AO124" s="15">
        <f>IFERROR(IF(OR(V124&lt;0,AC124&lt;0,AD124&lt;0,AE124&lt;0,AG124&lt;0),1,0),0)</f>
        <v/>
      </c>
      <c r="AP124" s="15">
        <f>IFERROR(IF(AND(A124&lt;&gt;"",COUNTIF($A$6:$A$505,A124)&gt;1),1,0),0)</f>
        <v/>
      </c>
      <c r="AQ124" s="15">
        <f>IFERROR(IF(AND(N124="Canceled",O124&gt;E124),1,0),0)</f>
        <v/>
      </c>
    </row>
    <row r="125">
      <c r="A125" s="13" t="n"/>
      <c r="B125" s="13" t="n"/>
      <c r="C125" s="13" t="n"/>
      <c r="D125" s="39" t="n"/>
      <c r="E125" s="39" t="n"/>
      <c r="F125" s="39" t="n"/>
      <c r="G125" s="15">
        <f>IFERROR(IF(OR(E125="",F125=""),"",F125-E125),"")</f>
        <v/>
      </c>
      <c r="H125" s="13" t="n"/>
      <c r="I125" s="15">
        <f>IFERROR(IF(N125="Canceled",G125*H125,0),"")</f>
        <v/>
      </c>
      <c r="J125" s="13" t="n"/>
      <c r="K125" s="13" t="n"/>
      <c r="L125" s="13" t="n"/>
      <c r="M125" s="13" t="n"/>
      <c r="N125" s="13" t="n"/>
      <c r="O125" s="39" t="n"/>
      <c r="P125" s="15">
        <f>IFERROR(IF(OR(N125&lt;&gt;"Canceled",O125=""),"",E125-O125),"")</f>
        <v/>
      </c>
      <c r="Q125" s="15">
        <f>IFERROR(IF(N125&lt;&gt;"Canceled","",IF(O125="","Review",IF(P125&lt;=Dashboard!$B$5,"Late","Within Standard Window"))),"")</f>
        <v/>
      </c>
      <c r="R125" s="13" t="n"/>
      <c r="S125" s="13" t="n"/>
      <c r="T125" s="13" t="n"/>
      <c r="U125" s="13" t="n"/>
      <c r="V125" s="40" t="n"/>
      <c r="W125" s="41">
        <f>IFERROR(G125*H125*V125,"")</f>
        <v/>
      </c>
      <c r="X125" s="42" t="n"/>
      <c r="Y125" s="41">
        <f>IFERROR(W125*X125,"")</f>
        <v/>
      </c>
      <c r="Z125" s="42" t="n"/>
      <c r="AA125" s="41">
        <f>IFERROR(W125*Z125,"")</f>
        <v/>
      </c>
      <c r="AB125" s="41">
        <f>IFERROR(W125+Y125+AA125,"")</f>
        <v/>
      </c>
      <c r="AC125" s="40" t="n"/>
      <c r="AD125" s="40" t="n"/>
      <c r="AE125" s="40" t="n"/>
      <c r="AF125" s="13" t="n"/>
      <c r="AG125" s="40" t="n"/>
      <c r="AH125" s="41">
        <f>IFERROR(IF(N125="Canceled",MAX(0,AB125-AD125-AG125),0),"")</f>
        <v/>
      </c>
      <c r="AI125" s="43">
        <f>IFERROR(AD125/AC125,"")</f>
        <v/>
      </c>
      <c r="AJ125" s="15">
        <f>IFERROR(E125-D125,"")</f>
        <v/>
      </c>
      <c r="AK125" s="15">
        <f>IF(A125="","",IF(COUNTIF($A$6:$A$505,A125)&gt;1,"Duplicate Reservation ID",IF(F125&lt;=E125,"Review stay dates",IF(AND(N125="Canceled",O125=""),"Enter cancellation date",IF(AND(N125="Canceled",R125=""),"Enter cancellation reason","OK")))))</f>
        <v/>
      </c>
      <c r="AL125" s="13" t="n"/>
      <c r="AM125" s="15">
        <f>IFERROR(IF(AD125&gt;AC125,1,0),0)</f>
        <v/>
      </c>
      <c r="AN125" s="15">
        <f>IFERROR(IF(AF125&gt;I125,1,0),0)</f>
        <v/>
      </c>
      <c r="AO125" s="15">
        <f>IFERROR(IF(OR(V125&lt;0,AC125&lt;0,AD125&lt;0,AE125&lt;0,AG125&lt;0),1,0),0)</f>
        <v/>
      </c>
      <c r="AP125" s="15">
        <f>IFERROR(IF(AND(A125&lt;&gt;"",COUNTIF($A$6:$A$505,A125)&gt;1),1,0),0)</f>
        <v/>
      </c>
      <c r="AQ125" s="15">
        <f>IFERROR(IF(AND(N125="Canceled",O125&gt;E125),1,0),0)</f>
        <v/>
      </c>
    </row>
    <row r="126">
      <c r="A126" s="13" t="n"/>
      <c r="B126" s="13" t="n"/>
      <c r="C126" s="13" t="n"/>
      <c r="D126" s="39" t="n"/>
      <c r="E126" s="39" t="n"/>
      <c r="F126" s="39" t="n"/>
      <c r="G126" s="15">
        <f>IFERROR(IF(OR(E126="",F126=""),"",F126-E126),"")</f>
        <v/>
      </c>
      <c r="H126" s="13" t="n"/>
      <c r="I126" s="15">
        <f>IFERROR(IF(N126="Canceled",G126*H126,0),"")</f>
        <v/>
      </c>
      <c r="J126" s="13" t="n"/>
      <c r="K126" s="13" t="n"/>
      <c r="L126" s="13" t="n"/>
      <c r="M126" s="13" t="n"/>
      <c r="N126" s="13" t="n"/>
      <c r="O126" s="39" t="n"/>
      <c r="P126" s="15">
        <f>IFERROR(IF(OR(N126&lt;&gt;"Canceled",O126=""),"",E126-O126),"")</f>
        <v/>
      </c>
      <c r="Q126" s="15">
        <f>IFERROR(IF(N126&lt;&gt;"Canceled","",IF(O126="","Review",IF(P126&lt;=Dashboard!$B$5,"Late","Within Standard Window"))),"")</f>
        <v/>
      </c>
      <c r="R126" s="13" t="n"/>
      <c r="S126" s="13" t="n"/>
      <c r="T126" s="13" t="n"/>
      <c r="U126" s="13" t="n"/>
      <c r="V126" s="40" t="n"/>
      <c r="W126" s="41">
        <f>IFERROR(G126*H126*V126,"")</f>
        <v/>
      </c>
      <c r="X126" s="42" t="n"/>
      <c r="Y126" s="41">
        <f>IFERROR(W126*X126,"")</f>
        <v/>
      </c>
      <c r="Z126" s="42" t="n"/>
      <c r="AA126" s="41">
        <f>IFERROR(W126*Z126,"")</f>
        <v/>
      </c>
      <c r="AB126" s="41">
        <f>IFERROR(W126+Y126+AA126,"")</f>
        <v/>
      </c>
      <c r="AC126" s="40" t="n"/>
      <c r="AD126" s="40" t="n"/>
      <c r="AE126" s="40" t="n"/>
      <c r="AF126" s="13" t="n"/>
      <c r="AG126" s="40" t="n"/>
      <c r="AH126" s="41">
        <f>IFERROR(IF(N126="Canceled",MAX(0,AB126-AD126-AG126),0),"")</f>
        <v/>
      </c>
      <c r="AI126" s="43">
        <f>IFERROR(AD126/AC126,"")</f>
        <v/>
      </c>
      <c r="AJ126" s="15">
        <f>IFERROR(E126-D126,"")</f>
        <v/>
      </c>
      <c r="AK126" s="15">
        <f>IF(A126="","",IF(COUNTIF($A$6:$A$505,A126)&gt;1,"Duplicate Reservation ID",IF(F126&lt;=E126,"Review stay dates",IF(AND(N126="Canceled",O126=""),"Enter cancellation date",IF(AND(N126="Canceled",R126=""),"Enter cancellation reason","OK")))))</f>
        <v/>
      </c>
      <c r="AL126" s="13" t="n"/>
      <c r="AM126" s="15">
        <f>IFERROR(IF(AD126&gt;AC126,1,0),0)</f>
        <v/>
      </c>
      <c r="AN126" s="15">
        <f>IFERROR(IF(AF126&gt;I126,1,0),0)</f>
        <v/>
      </c>
      <c r="AO126" s="15">
        <f>IFERROR(IF(OR(V126&lt;0,AC126&lt;0,AD126&lt;0,AE126&lt;0,AG126&lt;0),1,0),0)</f>
        <v/>
      </c>
      <c r="AP126" s="15">
        <f>IFERROR(IF(AND(A126&lt;&gt;"",COUNTIF($A$6:$A$505,A126)&gt;1),1,0),0)</f>
        <v/>
      </c>
      <c r="AQ126" s="15">
        <f>IFERROR(IF(AND(N126="Canceled",O126&gt;E126),1,0),0)</f>
        <v/>
      </c>
    </row>
    <row r="127">
      <c r="A127" s="13" t="n"/>
      <c r="B127" s="13" t="n"/>
      <c r="C127" s="13" t="n"/>
      <c r="D127" s="39" t="n"/>
      <c r="E127" s="39" t="n"/>
      <c r="F127" s="39" t="n"/>
      <c r="G127" s="15">
        <f>IFERROR(IF(OR(E127="",F127=""),"",F127-E127),"")</f>
        <v/>
      </c>
      <c r="H127" s="13" t="n"/>
      <c r="I127" s="15">
        <f>IFERROR(IF(N127="Canceled",G127*H127,0),"")</f>
        <v/>
      </c>
      <c r="J127" s="13" t="n"/>
      <c r="K127" s="13" t="n"/>
      <c r="L127" s="13" t="n"/>
      <c r="M127" s="13" t="n"/>
      <c r="N127" s="13" t="n"/>
      <c r="O127" s="39" t="n"/>
      <c r="P127" s="15">
        <f>IFERROR(IF(OR(N127&lt;&gt;"Canceled",O127=""),"",E127-O127),"")</f>
        <v/>
      </c>
      <c r="Q127" s="15">
        <f>IFERROR(IF(N127&lt;&gt;"Canceled","",IF(O127="","Review",IF(P127&lt;=Dashboard!$B$5,"Late","Within Standard Window"))),"")</f>
        <v/>
      </c>
      <c r="R127" s="13" t="n"/>
      <c r="S127" s="13" t="n"/>
      <c r="T127" s="13" t="n"/>
      <c r="U127" s="13" t="n"/>
      <c r="V127" s="40" t="n"/>
      <c r="W127" s="41">
        <f>IFERROR(G127*H127*V127,"")</f>
        <v/>
      </c>
      <c r="X127" s="42" t="n"/>
      <c r="Y127" s="41">
        <f>IFERROR(W127*X127,"")</f>
        <v/>
      </c>
      <c r="Z127" s="42" t="n"/>
      <c r="AA127" s="41">
        <f>IFERROR(W127*Z127,"")</f>
        <v/>
      </c>
      <c r="AB127" s="41">
        <f>IFERROR(W127+Y127+AA127,"")</f>
        <v/>
      </c>
      <c r="AC127" s="40" t="n"/>
      <c r="AD127" s="40" t="n"/>
      <c r="AE127" s="40" t="n"/>
      <c r="AF127" s="13" t="n"/>
      <c r="AG127" s="40" t="n"/>
      <c r="AH127" s="41">
        <f>IFERROR(IF(N127="Canceled",MAX(0,AB127-AD127-AG127),0),"")</f>
        <v/>
      </c>
      <c r="AI127" s="43">
        <f>IFERROR(AD127/AC127,"")</f>
        <v/>
      </c>
      <c r="AJ127" s="15">
        <f>IFERROR(E127-D127,"")</f>
        <v/>
      </c>
      <c r="AK127" s="15">
        <f>IF(A127="","",IF(COUNTIF($A$6:$A$505,A127)&gt;1,"Duplicate Reservation ID",IF(F127&lt;=E127,"Review stay dates",IF(AND(N127="Canceled",O127=""),"Enter cancellation date",IF(AND(N127="Canceled",R127=""),"Enter cancellation reason","OK")))))</f>
        <v/>
      </c>
      <c r="AL127" s="13" t="n"/>
      <c r="AM127" s="15">
        <f>IFERROR(IF(AD127&gt;AC127,1,0),0)</f>
        <v/>
      </c>
      <c r="AN127" s="15">
        <f>IFERROR(IF(AF127&gt;I127,1,0),0)</f>
        <v/>
      </c>
      <c r="AO127" s="15">
        <f>IFERROR(IF(OR(V127&lt;0,AC127&lt;0,AD127&lt;0,AE127&lt;0,AG127&lt;0),1,0),0)</f>
        <v/>
      </c>
      <c r="AP127" s="15">
        <f>IFERROR(IF(AND(A127&lt;&gt;"",COUNTIF($A$6:$A$505,A127)&gt;1),1,0),0)</f>
        <v/>
      </c>
      <c r="AQ127" s="15">
        <f>IFERROR(IF(AND(N127="Canceled",O127&gt;E127),1,0),0)</f>
        <v/>
      </c>
    </row>
    <row r="128">
      <c r="A128" s="13" t="n"/>
      <c r="B128" s="13" t="n"/>
      <c r="C128" s="13" t="n"/>
      <c r="D128" s="39" t="n"/>
      <c r="E128" s="39" t="n"/>
      <c r="F128" s="39" t="n"/>
      <c r="G128" s="15">
        <f>IFERROR(IF(OR(E128="",F128=""),"",F128-E128),"")</f>
        <v/>
      </c>
      <c r="H128" s="13" t="n"/>
      <c r="I128" s="15">
        <f>IFERROR(IF(N128="Canceled",G128*H128,0),"")</f>
        <v/>
      </c>
      <c r="J128" s="13" t="n"/>
      <c r="K128" s="13" t="n"/>
      <c r="L128" s="13" t="n"/>
      <c r="M128" s="13" t="n"/>
      <c r="N128" s="13" t="n"/>
      <c r="O128" s="39" t="n"/>
      <c r="P128" s="15">
        <f>IFERROR(IF(OR(N128&lt;&gt;"Canceled",O128=""),"",E128-O128),"")</f>
        <v/>
      </c>
      <c r="Q128" s="15">
        <f>IFERROR(IF(N128&lt;&gt;"Canceled","",IF(O128="","Review",IF(P128&lt;=Dashboard!$B$5,"Late","Within Standard Window"))),"")</f>
        <v/>
      </c>
      <c r="R128" s="13" t="n"/>
      <c r="S128" s="13" t="n"/>
      <c r="T128" s="13" t="n"/>
      <c r="U128" s="13" t="n"/>
      <c r="V128" s="40" t="n"/>
      <c r="W128" s="41">
        <f>IFERROR(G128*H128*V128,"")</f>
        <v/>
      </c>
      <c r="X128" s="42" t="n"/>
      <c r="Y128" s="41">
        <f>IFERROR(W128*X128,"")</f>
        <v/>
      </c>
      <c r="Z128" s="42" t="n"/>
      <c r="AA128" s="41">
        <f>IFERROR(W128*Z128,"")</f>
        <v/>
      </c>
      <c r="AB128" s="41">
        <f>IFERROR(W128+Y128+AA128,"")</f>
        <v/>
      </c>
      <c r="AC128" s="40" t="n"/>
      <c r="AD128" s="40" t="n"/>
      <c r="AE128" s="40" t="n"/>
      <c r="AF128" s="13" t="n"/>
      <c r="AG128" s="40" t="n"/>
      <c r="AH128" s="41">
        <f>IFERROR(IF(N128="Canceled",MAX(0,AB128-AD128-AG128),0),"")</f>
        <v/>
      </c>
      <c r="AI128" s="43">
        <f>IFERROR(AD128/AC128,"")</f>
        <v/>
      </c>
      <c r="AJ128" s="15">
        <f>IFERROR(E128-D128,"")</f>
        <v/>
      </c>
      <c r="AK128" s="15">
        <f>IF(A128="","",IF(COUNTIF($A$6:$A$505,A128)&gt;1,"Duplicate Reservation ID",IF(F128&lt;=E128,"Review stay dates",IF(AND(N128="Canceled",O128=""),"Enter cancellation date",IF(AND(N128="Canceled",R128=""),"Enter cancellation reason","OK")))))</f>
        <v/>
      </c>
      <c r="AL128" s="13" t="n"/>
      <c r="AM128" s="15">
        <f>IFERROR(IF(AD128&gt;AC128,1,0),0)</f>
        <v/>
      </c>
      <c r="AN128" s="15">
        <f>IFERROR(IF(AF128&gt;I128,1,0),0)</f>
        <v/>
      </c>
      <c r="AO128" s="15">
        <f>IFERROR(IF(OR(V128&lt;0,AC128&lt;0,AD128&lt;0,AE128&lt;0,AG128&lt;0),1,0),0)</f>
        <v/>
      </c>
      <c r="AP128" s="15">
        <f>IFERROR(IF(AND(A128&lt;&gt;"",COUNTIF($A$6:$A$505,A128)&gt;1),1,0),0)</f>
        <v/>
      </c>
      <c r="AQ128" s="15">
        <f>IFERROR(IF(AND(N128="Canceled",O128&gt;E128),1,0),0)</f>
        <v/>
      </c>
    </row>
    <row r="129">
      <c r="A129" s="13" t="n"/>
      <c r="B129" s="13" t="n"/>
      <c r="C129" s="13" t="n"/>
      <c r="D129" s="39" t="n"/>
      <c r="E129" s="39" t="n"/>
      <c r="F129" s="39" t="n"/>
      <c r="G129" s="15">
        <f>IFERROR(IF(OR(E129="",F129=""),"",F129-E129),"")</f>
        <v/>
      </c>
      <c r="H129" s="13" t="n"/>
      <c r="I129" s="15">
        <f>IFERROR(IF(N129="Canceled",G129*H129,0),"")</f>
        <v/>
      </c>
      <c r="J129" s="13" t="n"/>
      <c r="K129" s="13" t="n"/>
      <c r="L129" s="13" t="n"/>
      <c r="M129" s="13" t="n"/>
      <c r="N129" s="13" t="n"/>
      <c r="O129" s="39" t="n"/>
      <c r="P129" s="15">
        <f>IFERROR(IF(OR(N129&lt;&gt;"Canceled",O129=""),"",E129-O129),"")</f>
        <v/>
      </c>
      <c r="Q129" s="15">
        <f>IFERROR(IF(N129&lt;&gt;"Canceled","",IF(O129="","Review",IF(P129&lt;=Dashboard!$B$5,"Late","Within Standard Window"))),"")</f>
        <v/>
      </c>
      <c r="R129" s="13" t="n"/>
      <c r="S129" s="13" t="n"/>
      <c r="T129" s="13" t="n"/>
      <c r="U129" s="13" t="n"/>
      <c r="V129" s="40" t="n"/>
      <c r="W129" s="41">
        <f>IFERROR(G129*H129*V129,"")</f>
        <v/>
      </c>
      <c r="X129" s="42" t="n"/>
      <c r="Y129" s="41">
        <f>IFERROR(W129*X129,"")</f>
        <v/>
      </c>
      <c r="Z129" s="42" t="n"/>
      <c r="AA129" s="41">
        <f>IFERROR(W129*Z129,"")</f>
        <v/>
      </c>
      <c r="AB129" s="41">
        <f>IFERROR(W129+Y129+AA129,"")</f>
        <v/>
      </c>
      <c r="AC129" s="40" t="n"/>
      <c r="AD129" s="40" t="n"/>
      <c r="AE129" s="40" t="n"/>
      <c r="AF129" s="13" t="n"/>
      <c r="AG129" s="40" t="n"/>
      <c r="AH129" s="41">
        <f>IFERROR(IF(N129="Canceled",MAX(0,AB129-AD129-AG129),0),"")</f>
        <v/>
      </c>
      <c r="AI129" s="43">
        <f>IFERROR(AD129/AC129,"")</f>
        <v/>
      </c>
      <c r="AJ129" s="15">
        <f>IFERROR(E129-D129,"")</f>
        <v/>
      </c>
      <c r="AK129" s="15">
        <f>IF(A129="","",IF(COUNTIF($A$6:$A$505,A129)&gt;1,"Duplicate Reservation ID",IF(F129&lt;=E129,"Review stay dates",IF(AND(N129="Canceled",O129=""),"Enter cancellation date",IF(AND(N129="Canceled",R129=""),"Enter cancellation reason","OK")))))</f>
        <v/>
      </c>
      <c r="AL129" s="13" t="n"/>
      <c r="AM129" s="15">
        <f>IFERROR(IF(AD129&gt;AC129,1,0),0)</f>
        <v/>
      </c>
      <c r="AN129" s="15">
        <f>IFERROR(IF(AF129&gt;I129,1,0),0)</f>
        <v/>
      </c>
      <c r="AO129" s="15">
        <f>IFERROR(IF(OR(V129&lt;0,AC129&lt;0,AD129&lt;0,AE129&lt;0,AG129&lt;0),1,0),0)</f>
        <v/>
      </c>
      <c r="AP129" s="15">
        <f>IFERROR(IF(AND(A129&lt;&gt;"",COUNTIF($A$6:$A$505,A129)&gt;1),1,0),0)</f>
        <v/>
      </c>
      <c r="AQ129" s="15">
        <f>IFERROR(IF(AND(N129="Canceled",O129&gt;E129),1,0),0)</f>
        <v/>
      </c>
    </row>
    <row r="130">
      <c r="A130" s="13" t="n"/>
      <c r="B130" s="13" t="n"/>
      <c r="C130" s="13" t="n"/>
      <c r="D130" s="39" t="n"/>
      <c r="E130" s="39" t="n"/>
      <c r="F130" s="39" t="n"/>
      <c r="G130" s="15">
        <f>IFERROR(IF(OR(E130="",F130=""),"",F130-E130),"")</f>
        <v/>
      </c>
      <c r="H130" s="13" t="n"/>
      <c r="I130" s="15">
        <f>IFERROR(IF(N130="Canceled",G130*H130,0),"")</f>
        <v/>
      </c>
      <c r="J130" s="13" t="n"/>
      <c r="K130" s="13" t="n"/>
      <c r="L130" s="13" t="n"/>
      <c r="M130" s="13" t="n"/>
      <c r="N130" s="13" t="n"/>
      <c r="O130" s="39" t="n"/>
      <c r="P130" s="15">
        <f>IFERROR(IF(OR(N130&lt;&gt;"Canceled",O130=""),"",E130-O130),"")</f>
        <v/>
      </c>
      <c r="Q130" s="15">
        <f>IFERROR(IF(N130&lt;&gt;"Canceled","",IF(O130="","Review",IF(P130&lt;=Dashboard!$B$5,"Late","Within Standard Window"))),"")</f>
        <v/>
      </c>
      <c r="R130" s="13" t="n"/>
      <c r="S130" s="13" t="n"/>
      <c r="T130" s="13" t="n"/>
      <c r="U130" s="13" t="n"/>
      <c r="V130" s="40" t="n"/>
      <c r="W130" s="41">
        <f>IFERROR(G130*H130*V130,"")</f>
        <v/>
      </c>
      <c r="X130" s="42" t="n"/>
      <c r="Y130" s="41">
        <f>IFERROR(W130*X130,"")</f>
        <v/>
      </c>
      <c r="Z130" s="42" t="n"/>
      <c r="AA130" s="41">
        <f>IFERROR(W130*Z130,"")</f>
        <v/>
      </c>
      <c r="AB130" s="41">
        <f>IFERROR(W130+Y130+AA130,"")</f>
        <v/>
      </c>
      <c r="AC130" s="40" t="n"/>
      <c r="AD130" s="40" t="n"/>
      <c r="AE130" s="40" t="n"/>
      <c r="AF130" s="13" t="n"/>
      <c r="AG130" s="40" t="n"/>
      <c r="AH130" s="41">
        <f>IFERROR(IF(N130="Canceled",MAX(0,AB130-AD130-AG130),0),"")</f>
        <v/>
      </c>
      <c r="AI130" s="43">
        <f>IFERROR(AD130/AC130,"")</f>
        <v/>
      </c>
      <c r="AJ130" s="15">
        <f>IFERROR(E130-D130,"")</f>
        <v/>
      </c>
      <c r="AK130" s="15">
        <f>IF(A130="","",IF(COUNTIF($A$6:$A$505,A130)&gt;1,"Duplicate Reservation ID",IF(F130&lt;=E130,"Review stay dates",IF(AND(N130="Canceled",O130=""),"Enter cancellation date",IF(AND(N130="Canceled",R130=""),"Enter cancellation reason","OK")))))</f>
        <v/>
      </c>
      <c r="AL130" s="13" t="n"/>
      <c r="AM130" s="15">
        <f>IFERROR(IF(AD130&gt;AC130,1,0),0)</f>
        <v/>
      </c>
      <c r="AN130" s="15">
        <f>IFERROR(IF(AF130&gt;I130,1,0),0)</f>
        <v/>
      </c>
      <c r="AO130" s="15">
        <f>IFERROR(IF(OR(V130&lt;0,AC130&lt;0,AD130&lt;0,AE130&lt;0,AG130&lt;0),1,0),0)</f>
        <v/>
      </c>
      <c r="AP130" s="15">
        <f>IFERROR(IF(AND(A130&lt;&gt;"",COUNTIF($A$6:$A$505,A130)&gt;1),1,0),0)</f>
        <v/>
      </c>
      <c r="AQ130" s="15">
        <f>IFERROR(IF(AND(N130="Canceled",O130&gt;E130),1,0),0)</f>
        <v/>
      </c>
    </row>
    <row r="131">
      <c r="A131" s="13" t="n"/>
      <c r="B131" s="13" t="n"/>
      <c r="C131" s="13" t="n"/>
      <c r="D131" s="39" t="n"/>
      <c r="E131" s="39" t="n"/>
      <c r="F131" s="39" t="n"/>
      <c r="G131" s="15">
        <f>IFERROR(IF(OR(E131="",F131=""),"",F131-E131),"")</f>
        <v/>
      </c>
      <c r="H131" s="13" t="n"/>
      <c r="I131" s="15">
        <f>IFERROR(IF(N131="Canceled",G131*H131,0),"")</f>
        <v/>
      </c>
      <c r="J131" s="13" t="n"/>
      <c r="K131" s="13" t="n"/>
      <c r="L131" s="13" t="n"/>
      <c r="M131" s="13" t="n"/>
      <c r="N131" s="13" t="n"/>
      <c r="O131" s="39" t="n"/>
      <c r="P131" s="15">
        <f>IFERROR(IF(OR(N131&lt;&gt;"Canceled",O131=""),"",E131-O131),"")</f>
        <v/>
      </c>
      <c r="Q131" s="15">
        <f>IFERROR(IF(N131&lt;&gt;"Canceled","",IF(O131="","Review",IF(P131&lt;=Dashboard!$B$5,"Late","Within Standard Window"))),"")</f>
        <v/>
      </c>
      <c r="R131" s="13" t="n"/>
      <c r="S131" s="13" t="n"/>
      <c r="T131" s="13" t="n"/>
      <c r="U131" s="13" t="n"/>
      <c r="V131" s="40" t="n"/>
      <c r="W131" s="41">
        <f>IFERROR(G131*H131*V131,"")</f>
        <v/>
      </c>
      <c r="X131" s="42" t="n"/>
      <c r="Y131" s="41">
        <f>IFERROR(W131*X131,"")</f>
        <v/>
      </c>
      <c r="Z131" s="42" t="n"/>
      <c r="AA131" s="41">
        <f>IFERROR(W131*Z131,"")</f>
        <v/>
      </c>
      <c r="AB131" s="41">
        <f>IFERROR(W131+Y131+AA131,"")</f>
        <v/>
      </c>
      <c r="AC131" s="40" t="n"/>
      <c r="AD131" s="40" t="n"/>
      <c r="AE131" s="40" t="n"/>
      <c r="AF131" s="13" t="n"/>
      <c r="AG131" s="40" t="n"/>
      <c r="AH131" s="41">
        <f>IFERROR(IF(N131="Canceled",MAX(0,AB131-AD131-AG131),0),"")</f>
        <v/>
      </c>
      <c r="AI131" s="43">
        <f>IFERROR(AD131/AC131,"")</f>
        <v/>
      </c>
      <c r="AJ131" s="15">
        <f>IFERROR(E131-D131,"")</f>
        <v/>
      </c>
      <c r="AK131" s="15">
        <f>IF(A131="","",IF(COUNTIF($A$6:$A$505,A131)&gt;1,"Duplicate Reservation ID",IF(F131&lt;=E131,"Review stay dates",IF(AND(N131="Canceled",O131=""),"Enter cancellation date",IF(AND(N131="Canceled",R131=""),"Enter cancellation reason","OK")))))</f>
        <v/>
      </c>
      <c r="AL131" s="13" t="n"/>
      <c r="AM131" s="15">
        <f>IFERROR(IF(AD131&gt;AC131,1,0),0)</f>
        <v/>
      </c>
      <c r="AN131" s="15">
        <f>IFERROR(IF(AF131&gt;I131,1,0),0)</f>
        <v/>
      </c>
      <c r="AO131" s="15">
        <f>IFERROR(IF(OR(V131&lt;0,AC131&lt;0,AD131&lt;0,AE131&lt;0,AG131&lt;0),1,0),0)</f>
        <v/>
      </c>
      <c r="AP131" s="15">
        <f>IFERROR(IF(AND(A131&lt;&gt;"",COUNTIF($A$6:$A$505,A131)&gt;1),1,0),0)</f>
        <v/>
      </c>
      <c r="AQ131" s="15">
        <f>IFERROR(IF(AND(N131="Canceled",O131&gt;E131),1,0),0)</f>
        <v/>
      </c>
    </row>
    <row r="132">
      <c r="A132" s="13" t="n"/>
      <c r="B132" s="13" t="n"/>
      <c r="C132" s="13" t="n"/>
      <c r="D132" s="39" t="n"/>
      <c r="E132" s="39" t="n"/>
      <c r="F132" s="39" t="n"/>
      <c r="G132" s="15">
        <f>IFERROR(IF(OR(E132="",F132=""),"",F132-E132),"")</f>
        <v/>
      </c>
      <c r="H132" s="13" t="n"/>
      <c r="I132" s="15">
        <f>IFERROR(IF(N132="Canceled",G132*H132,0),"")</f>
        <v/>
      </c>
      <c r="J132" s="13" t="n"/>
      <c r="K132" s="13" t="n"/>
      <c r="L132" s="13" t="n"/>
      <c r="M132" s="13" t="n"/>
      <c r="N132" s="13" t="n"/>
      <c r="O132" s="39" t="n"/>
      <c r="P132" s="15">
        <f>IFERROR(IF(OR(N132&lt;&gt;"Canceled",O132=""),"",E132-O132),"")</f>
        <v/>
      </c>
      <c r="Q132" s="15">
        <f>IFERROR(IF(N132&lt;&gt;"Canceled","",IF(O132="","Review",IF(P132&lt;=Dashboard!$B$5,"Late","Within Standard Window"))),"")</f>
        <v/>
      </c>
      <c r="R132" s="13" t="n"/>
      <c r="S132" s="13" t="n"/>
      <c r="T132" s="13" t="n"/>
      <c r="U132" s="13" t="n"/>
      <c r="V132" s="40" t="n"/>
      <c r="W132" s="41">
        <f>IFERROR(G132*H132*V132,"")</f>
        <v/>
      </c>
      <c r="X132" s="42" t="n"/>
      <c r="Y132" s="41">
        <f>IFERROR(W132*X132,"")</f>
        <v/>
      </c>
      <c r="Z132" s="42" t="n"/>
      <c r="AA132" s="41">
        <f>IFERROR(W132*Z132,"")</f>
        <v/>
      </c>
      <c r="AB132" s="41">
        <f>IFERROR(W132+Y132+AA132,"")</f>
        <v/>
      </c>
      <c r="AC132" s="40" t="n"/>
      <c r="AD132" s="40" t="n"/>
      <c r="AE132" s="40" t="n"/>
      <c r="AF132" s="13" t="n"/>
      <c r="AG132" s="40" t="n"/>
      <c r="AH132" s="41">
        <f>IFERROR(IF(N132="Canceled",MAX(0,AB132-AD132-AG132),0),"")</f>
        <v/>
      </c>
      <c r="AI132" s="43">
        <f>IFERROR(AD132/AC132,"")</f>
        <v/>
      </c>
      <c r="AJ132" s="15">
        <f>IFERROR(E132-D132,"")</f>
        <v/>
      </c>
      <c r="AK132" s="15">
        <f>IF(A132="","",IF(COUNTIF($A$6:$A$505,A132)&gt;1,"Duplicate Reservation ID",IF(F132&lt;=E132,"Review stay dates",IF(AND(N132="Canceled",O132=""),"Enter cancellation date",IF(AND(N132="Canceled",R132=""),"Enter cancellation reason","OK")))))</f>
        <v/>
      </c>
      <c r="AL132" s="13" t="n"/>
      <c r="AM132" s="15">
        <f>IFERROR(IF(AD132&gt;AC132,1,0),0)</f>
        <v/>
      </c>
      <c r="AN132" s="15">
        <f>IFERROR(IF(AF132&gt;I132,1,0),0)</f>
        <v/>
      </c>
      <c r="AO132" s="15">
        <f>IFERROR(IF(OR(V132&lt;0,AC132&lt;0,AD132&lt;0,AE132&lt;0,AG132&lt;0),1,0),0)</f>
        <v/>
      </c>
      <c r="AP132" s="15">
        <f>IFERROR(IF(AND(A132&lt;&gt;"",COUNTIF($A$6:$A$505,A132)&gt;1),1,0),0)</f>
        <v/>
      </c>
      <c r="AQ132" s="15">
        <f>IFERROR(IF(AND(N132="Canceled",O132&gt;E132),1,0),0)</f>
        <v/>
      </c>
    </row>
    <row r="133">
      <c r="A133" s="13" t="n"/>
      <c r="B133" s="13" t="n"/>
      <c r="C133" s="13" t="n"/>
      <c r="D133" s="39" t="n"/>
      <c r="E133" s="39" t="n"/>
      <c r="F133" s="39" t="n"/>
      <c r="G133" s="15">
        <f>IFERROR(IF(OR(E133="",F133=""),"",F133-E133),"")</f>
        <v/>
      </c>
      <c r="H133" s="13" t="n"/>
      <c r="I133" s="15">
        <f>IFERROR(IF(N133="Canceled",G133*H133,0),"")</f>
        <v/>
      </c>
      <c r="J133" s="13" t="n"/>
      <c r="K133" s="13" t="n"/>
      <c r="L133" s="13" t="n"/>
      <c r="M133" s="13" t="n"/>
      <c r="N133" s="13" t="n"/>
      <c r="O133" s="39" t="n"/>
      <c r="P133" s="15">
        <f>IFERROR(IF(OR(N133&lt;&gt;"Canceled",O133=""),"",E133-O133),"")</f>
        <v/>
      </c>
      <c r="Q133" s="15">
        <f>IFERROR(IF(N133&lt;&gt;"Canceled","",IF(O133="","Review",IF(P133&lt;=Dashboard!$B$5,"Late","Within Standard Window"))),"")</f>
        <v/>
      </c>
      <c r="R133" s="13" t="n"/>
      <c r="S133" s="13" t="n"/>
      <c r="T133" s="13" t="n"/>
      <c r="U133" s="13" t="n"/>
      <c r="V133" s="40" t="n"/>
      <c r="W133" s="41">
        <f>IFERROR(G133*H133*V133,"")</f>
        <v/>
      </c>
      <c r="X133" s="42" t="n"/>
      <c r="Y133" s="41">
        <f>IFERROR(W133*X133,"")</f>
        <v/>
      </c>
      <c r="Z133" s="42" t="n"/>
      <c r="AA133" s="41">
        <f>IFERROR(W133*Z133,"")</f>
        <v/>
      </c>
      <c r="AB133" s="41">
        <f>IFERROR(W133+Y133+AA133,"")</f>
        <v/>
      </c>
      <c r="AC133" s="40" t="n"/>
      <c r="AD133" s="40" t="n"/>
      <c r="AE133" s="40" t="n"/>
      <c r="AF133" s="13" t="n"/>
      <c r="AG133" s="40" t="n"/>
      <c r="AH133" s="41">
        <f>IFERROR(IF(N133="Canceled",MAX(0,AB133-AD133-AG133),0),"")</f>
        <v/>
      </c>
      <c r="AI133" s="43">
        <f>IFERROR(AD133/AC133,"")</f>
        <v/>
      </c>
      <c r="AJ133" s="15">
        <f>IFERROR(E133-D133,"")</f>
        <v/>
      </c>
      <c r="AK133" s="15">
        <f>IF(A133="","",IF(COUNTIF($A$6:$A$505,A133)&gt;1,"Duplicate Reservation ID",IF(F133&lt;=E133,"Review stay dates",IF(AND(N133="Canceled",O133=""),"Enter cancellation date",IF(AND(N133="Canceled",R133=""),"Enter cancellation reason","OK")))))</f>
        <v/>
      </c>
      <c r="AL133" s="13" t="n"/>
      <c r="AM133" s="15">
        <f>IFERROR(IF(AD133&gt;AC133,1,0),0)</f>
        <v/>
      </c>
      <c r="AN133" s="15">
        <f>IFERROR(IF(AF133&gt;I133,1,0),0)</f>
        <v/>
      </c>
      <c r="AO133" s="15">
        <f>IFERROR(IF(OR(V133&lt;0,AC133&lt;0,AD133&lt;0,AE133&lt;0,AG133&lt;0),1,0),0)</f>
        <v/>
      </c>
      <c r="AP133" s="15">
        <f>IFERROR(IF(AND(A133&lt;&gt;"",COUNTIF($A$6:$A$505,A133)&gt;1),1,0),0)</f>
        <v/>
      </c>
      <c r="AQ133" s="15">
        <f>IFERROR(IF(AND(N133="Canceled",O133&gt;E133),1,0),0)</f>
        <v/>
      </c>
    </row>
    <row r="134">
      <c r="A134" s="13" t="n"/>
      <c r="B134" s="13" t="n"/>
      <c r="C134" s="13" t="n"/>
      <c r="D134" s="39" t="n"/>
      <c r="E134" s="39" t="n"/>
      <c r="F134" s="39" t="n"/>
      <c r="G134" s="15">
        <f>IFERROR(IF(OR(E134="",F134=""),"",F134-E134),"")</f>
        <v/>
      </c>
      <c r="H134" s="13" t="n"/>
      <c r="I134" s="15">
        <f>IFERROR(IF(N134="Canceled",G134*H134,0),"")</f>
        <v/>
      </c>
      <c r="J134" s="13" t="n"/>
      <c r="K134" s="13" t="n"/>
      <c r="L134" s="13" t="n"/>
      <c r="M134" s="13" t="n"/>
      <c r="N134" s="13" t="n"/>
      <c r="O134" s="39" t="n"/>
      <c r="P134" s="15">
        <f>IFERROR(IF(OR(N134&lt;&gt;"Canceled",O134=""),"",E134-O134),"")</f>
        <v/>
      </c>
      <c r="Q134" s="15">
        <f>IFERROR(IF(N134&lt;&gt;"Canceled","",IF(O134="","Review",IF(P134&lt;=Dashboard!$B$5,"Late","Within Standard Window"))),"")</f>
        <v/>
      </c>
      <c r="R134" s="13" t="n"/>
      <c r="S134" s="13" t="n"/>
      <c r="T134" s="13" t="n"/>
      <c r="U134" s="13" t="n"/>
      <c r="V134" s="40" t="n"/>
      <c r="W134" s="41">
        <f>IFERROR(G134*H134*V134,"")</f>
        <v/>
      </c>
      <c r="X134" s="42" t="n"/>
      <c r="Y134" s="41">
        <f>IFERROR(W134*X134,"")</f>
        <v/>
      </c>
      <c r="Z134" s="42" t="n"/>
      <c r="AA134" s="41">
        <f>IFERROR(W134*Z134,"")</f>
        <v/>
      </c>
      <c r="AB134" s="41">
        <f>IFERROR(W134+Y134+AA134,"")</f>
        <v/>
      </c>
      <c r="AC134" s="40" t="n"/>
      <c r="AD134" s="40" t="n"/>
      <c r="AE134" s="40" t="n"/>
      <c r="AF134" s="13" t="n"/>
      <c r="AG134" s="40" t="n"/>
      <c r="AH134" s="41">
        <f>IFERROR(IF(N134="Canceled",MAX(0,AB134-AD134-AG134),0),"")</f>
        <v/>
      </c>
      <c r="AI134" s="43">
        <f>IFERROR(AD134/AC134,"")</f>
        <v/>
      </c>
      <c r="AJ134" s="15">
        <f>IFERROR(E134-D134,"")</f>
        <v/>
      </c>
      <c r="AK134" s="15">
        <f>IF(A134="","",IF(COUNTIF($A$6:$A$505,A134)&gt;1,"Duplicate Reservation ID",IF(F134&lt;=E134,"Review stay dates",IF(AND(N134="Canceled",O134=""),"Enter cancellation date",IF(AND(N134="Canceled",R134=""),"Enter cancellation reason","OK")))))</f>
        <v/>
      </c>
      <c r="AL134" s="13" t="n"/>
      <c r="AM134" s="15">
        <f>IFERROR(IF(AD134&gt;AC134,1,0),0)</f>
        <v/>
      </c>
      <c r="AN134" s="15">
        <f>IFERROR(IF(AF134&gt;I134,1,0),0)</f>
        <v/>
      </c>
      <c r="AO134" s="15">
        <f>IFERROR(IF(OR(V134&lt;0,AC134&lt;0,AD134&lt;0,AE134&lt;0,AG134&lt;0),1,0),0)</f>
        <v/>
      </c>
      <c r="AP134" s="15">
        <f>IFERROR(IF(AND(A134&lt;&gt;"",COUNTIF($A$6:$A$505,A134)&gt;1),1,0),0)</f>
        <v/>
      </c>
      <c r="AQ134" s="15">
        <f>IFERROR(IF(AND(N134="Canceled",O134&gt;E134),1,0),0)</f>
        <v/>
      </c>
    </row>
    <row r="135">
      <c r="A135" s="13" t="n"/>
      <c r="B135" s="13" t="n"/>
      <c r="C135" s="13" t="n"/>
      <c r="D135" s="39" t="n"/>
      <c r="E135" s="39" t="n"/>
      <c r="F135" s="39" t="n"/>
      <c r="G135" s="15">
        <f>IFERROR(IF(OR(E135="",F135=""),"",F135-E135),"")</f>
        <v/>
      </c>
      <c r="H135" s="13" t="n"/>
      <c r="I135" s="15">
        <f>IFERROR(IF(N135="Canceled",G135*H135,0),"")</f>
        <v/>
      </c>
      <c r="J135" s="13" t="n"/>
      <c r="K135" s="13" t="n"/>
      <c r="L135" s="13" t="n"/>
      <c r="M135" s="13" t="n"/>
      <c r="N135" s="13" t="n"/>
      <c r="O135" s="39" t="n"/>
      <c r="P135" s="15">
        <f>IFERROR(IF(OR(N135&lt;&gt;"Canceled",O135=""),"",E135-O135),"")</f>
        <v/>
      </c>
      <c r="Q135" s="15">
        <f>IFERROR(IF(N135&lt;&gt;"Canceled","",IF(O135="","Review",IF(P135&lt;=Dashboard!$B$5,"Late","Within Standard Window"))),"")</f>
        <v/>
      </c>
      <c r="R135" s="13" t="n"/>
      <c r="S135" s="13" t="n"/>
      <c r="T135" s="13" t="n"/>
      <c r="U135" s="13" t="n"/>
      <c r="V135" s="40" t="n"/>
      <c r="W135" s="41">
        <f>IFERROR(G135*H135*V135,"")</f>
        <v/>
      </c>
      <c r="X135" s="42" t="n"/>
      <c r="Y135" s="41">
        <f>IFERROR(W135*X135,"")</f>
        <v/>
      </c>
      <c r="Z135" s="42" t="n"/>
      <c r="AA135" s="41">
        <f>IFERROR(W135*Z135,"")</f>
        <v/>
      </c>
      <c r="AB135" s="41">
        <f>IFERROR(W135+Y135+AA135,"")</f>
        <v/>
      </c>
      <c r="AC135" s="40" t="n"/>
      <c r="AD135" s="40" t="n"/>
      <c r="AE135" s="40" t="n"/>
      <c r="AF135" s="13" t="n"/>
      <c r="AG135" s="40" t="n"/>
      <c r="AH135" s="41">
        <f>IFERROR(IF(N135="Canceled",MAX(0,AB135-AD135-AG135),0),"")</f>
        <v/>
      </c>
      <c r="AI135" s="43">
        <f>IFERROR(AD135/AC135,"")</f>
        <v/>
      </c>
      <c r="AJ135" s="15">
        <f>IFERROR(E135-D135,"")</f>
        <v/>
      </c>
      <c r="AK135" s="15">
        <f>IF(A135="","",IF(COUNTIF($A$6:$A$505,A135)&gt;1,"Duplicate Reservation ID",IF(F135&lt;=E135,"Review stay dates",IF(AND(N135="Canceled",O135=""),"Enter cancellation date",IF(AND(N135="Canceled",R135=""),"Enter cancellation reason","OK")))))</f>
        <v/>
      </c>
      <c r="AL135" s="13" t="n"/>
      <c r="AM135" s="15">
        <f>IFERROR(IF(AD135&gt;AC135,1,0),0)</f>
        <v/>
      </c>
      <c r="AN135" s="15">
        <f>IFERROR(IF(AF135&gt;I135,1,0),0)</f>
        <v/>
      </c>
      <c r="AO135" s="15">
        <f>IFERROR(IF(OR(V135&lt;0,AC135&lt;0,AD135&lt;0,AE135&lt;0,AG135&lt;0),1,0),0)</f>
        <v/>
      </c>
      <c r="AP135" s="15">
        <f>IFERROR(IF(AND(A135&lt;&gt;"",COUNTIF($A$6:$A$505,A135)&gt;1),1,0),0)</f>
        <v/>
      </c>
      <c r="AQ135" s="15">
        <f>IFERROR(IF(AND(N135="Canceled",O135&gt;E135),1,0),0)</f>
        <v/>
      </c>
    </row>
    <row r="136">
      <c r="A136" s="13" t="n"/>
      <c r="B136" s="13" t="n"/>
      <c r="C136" s="13" t="n"/>
      <c r="D136" s="39" t="n"/>
      <c r="E136" s="39" t="n"/>
      <c r="F136" s="39" t="n"/>
      <c r="G136" s="15">
        <f>IFERROR(IF(OR(E136="",F136=""),"",F136-E136),"")</f>
        <v/>
      </c>
      <c r="H136" s="13" t="n"/>
      <c r="I136" s="15">
        <f>IFERROR(IF(N136="Canceled",G136*H136,0),"")</f>
        <v/>
      </c>
      <c r="J136" s="13" t="n"/>
      <c r="K136" s="13" t="n"/>
      <c r="L136" s="13" t="n"/>
      <c r="M136" s="13" t="n"/>
      <c r="N136" s="13" t="n"/>
      <c r="O136" s="39" t="n"/>
      <c r="P136" s="15">
        <f>IFERROR(IF(OR(N136&lt;&gt;"Canceled",O136=""),"",E136-O136),"")</f>
        <v/>
      </c>
      <c r="Q136" s="15">
        <f>IFERROR(IF(N136&lt;&gt;"Canceled","",IF(O136="","Review",IF(P136&lt;=Dashboard!$B$5,"Late","Within Standard Window"))),"")</f>
        <v/>
      </c>
      <c r="R136" s="13" t="n"/>
      <c r="S136" s="13" t="n"/>
      <c r="T136" s="13" t="n"/>
      <c r="U136" s="13" t="n"/>
      <c r="V136" s="40" t="n"/>
      <c r="W136" s="41">
        <f>IFERROR(G136*H136*V136,"")</f>
        <v/>
      </c>
      <c r="X136" s="42" t="n"/>
      <c r="Y136" s="41">
        <f>IFERROR(W136*X136,"")</f>
        <v/>
      </c>
      <c r="Z136" s="42" t="n"/>
      <c r="AA136" s="41">
        <f>IFERROR(W136*Z136,"")</f>
        <v/>
      </c>
      <c r="AB136" s="41">
        <f>IFERROR(W136+Y136+AA136,"")</f>
        <v/>
      </c>
      <c r="AC136" s="40" t="n"/>
      <c r="AD136" s="40" t="n"/>
      <c r="AE136" s="40" t="n"/>
      <c r="AF136" s="13" t="n"/>
      <c r="AG136" s="40" t="n"/>
      <c r="AH136" s="41">
        <f>IFERROR(IF(N136="Canceled",MAX(0,AB136-AD136-AG136),0),"")</f>
        <v/>
      </c>
      <c r="AI136" s="43">
        <f>IFERROR(AD136/AC136,"")</f>
        <v/>
      </c>
      <c r="AJ136" s="15">
        <f>IFERROR(E136-D136,"")</f>
        <v/>
      </c>
      <c r="AK136" s="15">
        <f>IF(A136="","",IF(COUNTIF($A$6:$A$505,A136)&gt;1,"Duplicate Reservation ID",IF(F136&lt;=E136,"Review stay dates",IF(AND(N136="Canceled",O136=""),"Enter cancellation date",IF(AND(N136="Canceled",R136=""),"Enter cancellation reason","OK")))))</f>
        <v/>
      </c>
      <c r="AL136" s="13" t="n"/>
      <c r="AM136" s="15">
        <f>IFERROR(IF(AD136&gt;AC136,1,0),0)</f>
        <v/>
      </c>
      <c r="AN136" s="15">
        <f>IFERROR(IF(AF136&gt;I136,1,0),0)</f>
        <v/>
      </c>
      <c r="AO136" s="15">
        <f>IFERROR(IF(OR(V136&lt;0,AC136&lt;0,AD136&lt;0,AE136&lt;0,AG136&lt;0),1,0),0)</f>
        <v/>
      </c>
      <c r="AP136" s="15">
        <f>IFERROR(IF(AND(A136&lt;&gt;"",COUNTIF($A$6:$A$505,A136)&gt;1),1,0),0)</f>
        <v/>
      </c>
      <c r="AQ136" s="15">
        <f>IFERROR(IF(AND(N136="Canceled",O136&gt;E136),1,0),0)</f>
        <v/>
      </c>
    </row>
    <row r="137">
      <c r="A137" s="13" t="n"/>
      <c r="B137" s="13" t="n"/>
      <c r="C137" s="13" t="n"/>
      <c r="D137" s="39" t="n"/>
      <c r="E137" s="39" t="n"/>
      <c r="F137" s="39" t="n"/>
      <c r="G137" s="15">
        <f>IFERROR(IF(OR(E137="",F137=""),"",F137-E137),"")</f>
        <v/>
      </c>
      <c r="H137" s="13" t="n"/>
      <c r="I137" s="15">
        <f>IFERROR(IF(N137="Canceled",G137*H137,0),"")</f>
        <v/>
      </c>
      <c r="J137" s="13" t="n"/>
      <c r="K137" s="13" t="n"/>
      <c r="L137" s="13" t="n"/>
      <c r="M137" s="13" t="n"/>
      <c r="N137" s="13" t="n"/>
      <c r="O137" s="39" t="n"/>
      <c r="P137" s="15">
        <f>IFERROR(IF(OR(N137&lt;&gt;"Canceled",O137=""),"",E137-O137),"")</f>
        <v/>
      </c>
      <c r="Q137" s="15">
        <f>IFERROR(IF(N137&lt;&gt;"Canceled","",IF(O137="","Review",IF(P137&lt;=Dashboard!$B$5,"Late","Within Standard Window"))),"")</f>
        <v/>
      </c>
      <c r="R137" s="13" t="n"/>
      <c r="S137" s="13" t="n"/>
      <c r="T137" s="13" t="n"/>
      <c r="U137" s="13" t="n"/>
      <c r="V137" s="40" t="n"/>
      <c r="W137" s="41">
        <f>IFERROR(G137*H137*V137,"")</f>
        <v/>
      </c>
      <c r="X137" s="42" t="n"/>
      <c r="Y137" s="41">
        <f>IFERROR(W137*X137,"")</f>
        <v/>
      </c>
      <c r="Z137" s="42" t="n"/>
      <c r="AA137" s="41">
        <f>IFERROR(W137*Z137,"")</f>
        <v/>
      </c>
      <c r="AB137" s="41">
        <f>IFERROR(W137+Y137+AA137,"")</f>
        <v/>
      </c>
      <c r="AC137" s="40" t="n"/>
      <c r="AD137" s="40" t="n"/>
      <c r="AE137" s="40" t="n"/>
      <c r="AF137" s="13" t="n"/>
      <c r="AG137" s="40" t="n"/>
      <c r="AH137" s="41">
        <f>IFERROR(IF(N137="Canceled",MAX(0,AB137-AD137-AG137),0),"")</f>
        <v/>
      </c>
      <c r="AI137" s="43">
        <f>IFERROR(AD137/AC137,"")</f>
        <v/>
      </c>
      <c r="AJ137" s="15">
        <f>IFERROR(E137-D137,"")</f>
        <v/>
      </c>
      <c r="AK137" s="15">
        <f>IF(A137="","",IF(COUNTIF($A$6:$A$505,A137)&gt;1,"Duplicate Reservation ID",IF(F137&lt;=E137,"Review stay dates",IF(AND(N137="Canceled",O137=""),"Enter cancellation date",IF(AND(N137="Canceled",R137=""),"Enter cancellation reason","OK")))))</f>
        <v/>
      </c>
      <c r="AL137" s="13" t="n"/>
      <c r="AM137" s="15">
        <f>IFERROR(IF(AD137&gt;AC137,1,0),0)</f>
        <v/>
      </c>
      <c r="AN137" s="15">
        <f>IFERROR(IF(AF137&gt;I137,1,0),0)</f>
        <v/>
      </c>
      <c r="AO137" s="15">
        <f>IFERROR(IF(OR(V137&lt;0,AC137&lt;0,AD137&lt;0,AE137&lt;0,AG137&lt;0),1,0),0)</f>
        <v/>
      </c>
      <c r="AP137" s="15">
        <f>IFERROR(IF(AND(A137&lt;&gt;"",COUNTIF($A$6:$A$505,A137)&gt;1),1,0),0)</f>
        <v/>
      </c>
      <c r="AQ137" s="15">
        <f>IFERROR(IF(AND(N137="Canceled",O137&gt;E137),1,0),0)</f>
        <v/>
      </c>
    </row>
    <row r="138">
      <c r="A138" s="13" t="n"/>
      <c r="B138" s="13" t="n"/>
      <c r="C138" s="13" t="n"/>
      <c r="D138" s="39" t="n"/>
      <c r="E138" s="39" t="n"/>
      <c r="F138" s="39" t="n"/>
      <c r="G138" s="15">
        <f>IFERROR(IF(OR(E138="",F138=""),"",F138-E138),"")</f>
        <v/>
      </c>
      <c r="H138" s="13" t="n"/>
      <c r="I138" s="15">
        <f>IFERROR(IF(N138="Canceled",G138*H138,0),"")</f>
        <v/>
      </c>
      <c r="J138" s="13" t="n"/>
      <c r="K138" s="13" t="n"/>
      <c r="L138" s="13" t="n"/>
      <c r="M138" s="13" t="n"/>
      <c r="N138" s="13" t="n"/>
      <c r="O138" s="39" t="n"/>
      <c r="P138" s="15">
        <f>IFERROR(IF(OR(N138&lt;&gt;"Canceled",O138=""),"",E138-O138),"")</f>
        <v/>
      </c>
      <c r="Q138" s="15">
        <f>IFERROR(IF(N138&lt;&gt;"Canceled","",IF(O138="","Review",IF(P138&lt;=Dashboard!$B$5,"Late","Within Standard Window"))),"")</f>
        <v/>
      </c>
      <c r="R138" s="13" t="n"/>
      <c r="S138" s="13" t="n"/>
      <c r="T138" s="13" t="n"/>
      <c r="U138" s="13" t="n"/>
      <c r="V138" s="40" t="n"/>
      <c r="W138" s="41">
        <f>IFERROR(G138*H138*V138,"")</f>
        <v/>
      </c>
      <c r="X138" s="42" t="n"/>
      <c r="Y138" s="41">
        <f>IFERROR(W138*X138,"")</f>
        <v/>
      </c>
      <c r="Z138" s="42" t="n"/>
      <c r="AA138" s="41">
        <f>IFERROR(W138*Z138,"")</f>
        <v/>
      </c>
      <c r="AB138" s="41">
        <f>IFERROR(W138+Y138+AA138,"")</f>
        <v/>
      </c>
      <c r="AC138" s="40" t="n"/>
      <c r="AD138" s="40" t="n"/>
      <c r="AE138" s="40" t="n"/>
      <c r="AF138" s="13" t="n"/>
      <c r="AG138" s="40" t="n"/>
      <c r="AH138" s="41">
        <f>IFERROR(IF(N138="Canceled",MAX(0,AB138-AD138-AG138),0),"")</f>
        <v/>
      </c>
      <c r="AI138" s="43">
        <f>IFERROR(AD138/AC138,"")</f>
        <v/>
      </c>
      <c r="AJ138" s="15">
        <f>IFERROR(E138-D138,"")</f>
        <v/>
      </c>
      <c r="AK138" s="15">
        <f>IF(A138="","",IF(COUNTIF($A$6:$A$505,A138)&gt;1,"Duplicate Reservation ID",IF(F138&lt;=E138,"Review stay dates",IF(AND(N138="Canceled",O138=""),"Enter cancellation date",IF(AND(N138="Canceled",R138=""),"Enter cancellation reason","OK")))))</f>
        <v/>
      </c>
      <c r="AL138" s="13" t="n"/>
      <c r="AM138" s="15">
        <f>IFERROR(IF(AD138&gt;AC138,1,0),0)</f>
        <v/>
      </c>
      <c r="AN138" s="15">
        <f>IFERROR(IF(AF138&gt;I138,1,0),0)</f>
        <v/>
      </c>
      <c r="AO138" s="15">
        <f>IFERROR(IF(OR(V138&lt;0,AC138&lt;0,AD138&lt;0,AE138&lt;0,AG138&lt;0),1,0),0)</f>
        <v/>
      </c>
      <c r="AP138" s="15">
        <f>IFERROR(IF(AND(A138&lt;&gt;"",COUNTIF($A$6:$A$505,A138)&gt;1),1,0),0)</f>
        <v/>
      </c>
      <c r="AQ138" s="15">
        <f>IFERROR(IF(AND(N138="Canceled",O138&gt;E138),1,0),0)</f>
        <v/>
      </c>
    </row>
    <row r="139">
      <c r="A139" s="13" t="n"/>
      <c r="B139" s="13" t="n"/>
      <c r="C139" s="13" t="n"/>
      <c r="D139" s="39" t="n"/>
      <c r="E139" s="39" t="n"/>
      <c r="F139" s="39" t="n"/>
      <c r="G139" s="15">
        <f>IFERROR(IF(OR(E139="",F139=""),"",F139-E139),"")</f>
        <v/>
      </c>
      <c r="H139" s="13" t="n"/>
      <c r="I139" s="15">
        <f>IFERROR(IF(N139="Canceled",G139*H139,0),"")</f>
        <v/>
      </c>
      <c r="J139" s="13" t="n"/>
      <c r="K139" s="13" t="n"/>
      <c r="L139" s="13" t="n"/>
      <c r="M139" s="13" t="n"/>
      <c r="N139" s="13" t="n"/>
      <c r="O139" s="39" t="n"/>
      <c r="P139" s="15">
        <f>IFERROR(IF(OR(N139&lt;&gt;"Canceled",O139=""),"",E139-O139),"")</f>
        <v/>
      </c>
      <c r="Q139" s="15">
        <f>IFERROR(IF(N139&lt;&gt;"Canceled","",IF(O139="","Review",IF(P139&lt;=Dashboard!$B$5,"Late","Within Standard Window"))),"")</f>
        <v/>
      </c>
      <c r="R139" s="13" t="n"/>
      <c r="S139" s="13" t="n"/>
      <c r="T139" s="13" t="n"/>
      <c r="U139" s="13" t="n"/>
      <c r="V139" s="40" t="n"/>
      <c r="W139" s="41">
        <f>IFERROR(G139*H139*V139,"")</f>
        <v/>
      </c>
      <c r="X139" s="42" t="n"/>
      <c r="Y139" s="41">
        <f>IFERROR(W139*X139,"")</f>
        <v/>
      </c>
      <c r="Z139" s="42" t="n"/>
      <c r="AA139" s="41">
        <f>IFERROR(W139*Z139,"")</f>
        <v/>
      </c>
      <c r="AB139" s="41">
        <f>IFERROR(W139+Y139+AA139,"")</f>
        <v/>
      </c>
      <c r="AC139" s="40" t="n"/>
      <c r="AD139" s="40" t="n"/>
      <c r="AE139" s="40" t="n"/>
      <c r="AF139" s="13" t="n"/>
      <c r="AG139" s="40" t="n"/>
      <c r="AH139" s="41">
        <f>IFERROR(IF(N139="Canceled",MAX(0,AB139-AD139-AG139),0),"")</f>
        <v/>
      </c>
      <c r="AI139" s="43">
        <f>IFERROR(AD139/AC139,"")</f>
        <v/>
      </c>
      <c r="AJ139" s="15">
        <f>IFERROR(E139-D139,"")</f>
        <v/>
      </c>
      <c r="AK139" s="15">
        <f>IF(A139="","",IF(COUNTIF($A$6:$A$505,A139)&gt;1,"Duplicate Reservation ID",IF(F139&lt;=E139,"Review stay dates",IF(AND(N139="Canceled",O139=""),"Enter cancellation date",IF(AND(N139="Canceled",R139=""),"Enter cancellation reason","OK")))))</f>
        <v/>
      </c>
      <c r="AL139" s="13" t="n"/>
      <c r="AM139" s="15">
        <f>IFERROR(IF(AD139&gt;AC139,1,0),0)</f>
        <v/>
      </c>
      <c r="AN139" s="15">
        <f>IFERROR(IF(AF139&gt;I139,1,0),0)</f>
        <v/>
      </c>
      <c r="AO139" s="15">
        <f>IFERROR(IF(OR(V139&lt;0,AC139&lt;0,AD139&lt;0,AE139&lt;0,AG139&lt;0),1,0),0)</f>
        <v/>
      </c>
      <c r="AP139" s="15">
        <f>IFERROR(IF(AND(A139&lt;&gt;"",COUNTIF($A$6:$A$505,A139)&gt;1),1,0),0)</f>
        <v/>
      </c>
      <c r="AQ139" s="15">
        <f>IFERROR(IF(AND(N139="Canceled",O139&gt;E139),1,0),0)</f>
        <v/>
      </c>
    </row>
    <row r="140">
      <c r="A140" s="13" t="n"/>
      <c r="B140" s="13" t="n"/>
      <c r="C140" s="13" t="n"/>
      <c r="D140" s="39" t="n"/>
      <c r="E140" s="39" t="n"/>
      <c r="F140" s="39" t="n"/>
      <c r="G140" s="15">
        <f>IFERROR(IF(OR(E140="",F140=""),"",F140-E140),"")</f>
        <v/>
      </c>
      <c r="H140" s="13" t="n"/>
      <c r="I140" s="15">
        <f>IFERROR(IF(N140="Canceled",G140*H140,0),"")</f>
        <v/>
      </c>
      <c r="J140" s="13" t="n"/>
      <c r="K140" s="13" t="n"/>
      <c r="L140" s="13" t="n"/>
      <c r="M140" s="13" t="n"/>
      <c r="N140" s="13" t="n"/>
      <c r="O140" s="39" t="n"/>
      <c r="P140" s="15">
        <f>IFERROR(IF(OR(N140&lt;&gt;"Canceled",O140=""),"",E140-O140),"")</f>
        <v/>
      </c>
      <c r="Q140" s="15">
        <f>IFERROR(IF(N140&lt;&gt;"Canceled","",IF(O140="","Review",IF(P140&lt;=Dashboard!$B$5,"Late","Within Standard Window"))),"")</f>
        <v/>
      </c>
      <c r="R140" s="13" t="n"/>
      <c r="S140" s="13" t="n"/>
      <c r="T140" s="13" t="n"/>
      <c r="U140" s="13" t="n"/>
      <c r="V140" s="40" t="n"/>
      <c r="W140" s="41">
        <f>IFERROR(G140*H140*V140,"")</f>
        <v/>
      </c>
      <c r="X140" s="42" t="n"/>
      <c r="Y140" s="41">
        <f>IFERROR(W140*X140,"")</f>
        <v/>
      </c>
      <c r="Z140" s="42" t="n"/>
      <c r="AA140" s="41">
        <f>IFERROR(W140*Z140,"")</f>
        <v/>
      </c>
      <c r="AB140" s="41">
        <f>IFERROR(W140+Y140+AA140,"")</f>
        <v/>
      </c>
      <c r="AC140" s="40" t="n"/>
      <c r="AD140" s="40" t="n"/>
      <c r="AE140" s="40" t="n"/>
      <c r="AF140" s="13" t="n"/>
      <c r="AG140" s="40" t="n"/>
      <c r="AH140" s="41">
        <f>IFERROR(IF(N140="Canceled",MAX(0,AB140-AD140-AG140),0),"")</f>
        <v/>
      </c>
      <c r="AI140" s="43">
        <f>IFERROR(AD140/AC140,"")</f>
        <v/>
      </c>
      <c r="AJ140" s="15">
        <f>IFERROR(E140-D140,"")</f>
        <v/>
      </c>
      <c r="AK140" s="15">
        <f>IF(A140="","",IF(COUNTIF($A$6:$A$505,A140)&gt;1,"Duplicate Reservation ID",IF(F140&lt;=E140,"Review stay dates",IF(AND(N140="Canceled",O140=""),"Enter cancellation date",IF(AND(N140="Canceled",R140=""),"Enter cancellation reason","OK")))))</f>
        <v/>
      </c>
      <c r="AL140" s="13" t="n"/>
      <c r="AM140" s="15">
        <f>IFERROR(IF(AD140&gt;AC140,1,0),0)</f>
        <v/>
      </c>
      <c r="AN140" s="15">
        <f>IFERROR(IF(AF140&gt;I140,1,0),0)</f>
        <v/>
      </c>
      <c r="AO140" s="15">
        <f>IFERROR(IF(OR(V140&lt;0,AC140&lt;0,AD140&lt;0,AE140&lt;0,AG140&lt;0),1,0),0)</f>
        <v/>
      </c>
      <c r="AP140" s="15">
        <f>IFERROR(IF(AND(A140&lt;&gt;"",COUNTIF($A$6:$A$505,A140)&gt;1),1,0),0)</f>
        <v/>
      </c>
      <c r="AQ140" s="15">
        <f>IFERROR(IF(AND(N140="Canceled",O140&gt;E140),1,0),0)</f>
        <v/>
      </c>
    </row>
    <row r="141">
      <c r="A141" s="13" t="n"/>
      <c r="B141" s="13" t="n"/>
      <c r="C141" s="13" t="n"/>
      <c r="D141" s="39" t="n"/>
      <c r="E141" s="39" t="n"/>
      <c r="F141" s="39" t="n"/>
      <c r="G141" s="15">
        <f>IFERROR(IF(OR(E141="",F141=""),"",F141-E141),"")</f>
        <v/>
      </c>
      <c r="H141" s="13" t="n"/>
      <c r="I141" s="15">
        <f>IFERROR(IF(N141="Canceled",G141*H141,0),"")</f>
        <v/>
      </c>
      <c r="J141" s="13" t="n"/>
      <c r="K141" s="13" t="n"/>
      <c r="L141" s="13" t="n"/>
      <c r="M141" s="13" t="n"/>
      <c r="N141" s="13" t="n"/>
      <c r="O141" s="39" t="n"/>
      <c r="P141" s="15">
        <f>IFERROR(IF(OR(N141&lt;&gt;"Canceled",O141=""),"",E141-O141),"")</f>
        <v/>
      </c>
      <c r="Q141" s="15">
        <f>IFERROR(IF(N141&lt;&gt;"Canceled","",IF(O141="","Review",IF(P141&lt;=Dashboard!$B$5,"Late","Within Standard Window"))),"")</f>
        <v/>
      </c>
      <c r="R141" s="13" t="n"/>
      <c r="S141" s="13" t="n"/>
      <c r="T141" s="13" t="n"/>
      <c r="U141" s="13" t="n"/>
      <c r="V141" s="40" t="n"/>
      <c r="W141" s="41">
        <f>IFERROR(G141*H141*V141,"")</f>
        <v/>
      </c>
      <c r="X141" s="42" t="n"/>
      <c r="Y141" s="41">
        <f>IFERROR(W141*X141,"")</f>
        <v/>
      </c>
      <c r="Z141" s="42" t="n"/>
      <c r="AA141" s="41">
        <f>IFERROR(W141*Z141,"")</f>
        <v/>
      </c>
      <c r="AB141" s="41">
        <f>IFERROR(W141+Y141+AA141,"")</f>
        <v/>
      </c>
      <c r="AC141" s="40" t="n"/>
      <c r="AD141" s="40" t="n"/>
      <c r="AE141" s="40" t="n"/>
      <c r="AF141" s="13" t="n"/>
      <c r="AG141" s="40" t="n"/>
      <c r="AH141" s="41">
        <f>IFERROR(IF(N141="Canceled",MAX(0,AB141-AD141-AG141),0),"")</f>
        <v/>
      </c>
      <c r="AI141" s="43">
        <f>IFERROR(AD141/AC141,"")</f>
        <v/>
      </c>
      <c r="AJ141" s="15">
        <f>IFERROR(E141-D141,"")</f>
        <v/>
      </c>
      <c r="AK141" s="15">
        <f>IF(A141="","",IF(COUNTIF($A$6:$A$505,A141)&gt;1,"Duplicate Reservation ID",IF(F141&lt;=E141,"Review stay dates",IF(AND(N141="Canceled",O141=""),"Enter cancellation date",IF(AND(N141="Canceled",R141=""),"Enter cancellation reason","OK")))))</f>
        <v/>
      </c>
      <c r="AL141" s="13" t="n"/>
      <c r="AM141" s="15">
        <f>IFERROR(IF(AD141&gt;AC141,1,0),0)</f>
        <v/>
      </c>
      <c r="AN141" s="15">
        <f>IFERROR(IF(AF141&gt;I141,1,0),0)</f>
        <v/>
      </c>
      <c r="AO141" s="15">
        <f>IFERROR(IF(OR(V141&lt;0,AC141&lt;0,AD141&lt;0,AE141&lt;0,AG141&lt;0),1,0),0)</f>
        <v/>
      </c>
      <c r="AP141" s="15">
        <f>IFERROR(IF(AND(A141&lt;&gt;"",COUNTIF($A$6:$A$505,A141)&gt;1),1,0),0)</f>
        <v/>
      </c>
      <c r="AQ141" s="15">
        <f>IFERROR(IF(AND(N141="Canceled",O141&gt;E141),1,0),0)</f>
        <v/>
      </c>
    </row>
    <row r="142">
      <c r="A142" s="13" t="n"/>
      <c r="B142" s="13" t="n"/>
      <c r="C142" s="13" t="n"/>
      <c r="D142" s="39" t="n"/>
      <c r="E142" s="39" t="n"/>
      <c r="F142" s="39" t="n"/>
      <c r="G142" s="15">
        <f>IFERROR(IF(OR(E142="",F142=""),"",F142-E142),"")</f>
        <v/>
      </c>
      <c r="H142" s="13" t="n"/>
      <c r="I142" s="15">
        <f>IFERROR(IF(N142="Canceled",G142*H142,0),"")</f>
        <v/>
      </c>
      <c r="J142" s="13" t="n"/>
      <c r="K142" s="13" t="n"/>
      <c r="L142" s="13" t="n"/>
      <c r="M142" s="13" t="n"/>
      <c r="N142" s="13" t="n"/>
      <c r="O142" s="39" t="n"/>
      <c r="P142" s="15">
        <f>IFERROR(IF(OR(N142&lt;&gt;"Canceled",O142=""),"",E142-O142),"")</f>
        <v/>
      </c>
      <c r="Q142" s="15">
        <f>IFERROR(IF(N142&lt;&gt;"Canceled","",IF(O142="","Review",IF(P142&lt;=Dashboard!$B$5,"Late","Within Standard Window"))),"")</f>
        <v/>
      </c>
      <c r="R142" s="13" t="n"/>
      <c r="S142" s="13" t="n"/>
      <c r="T142" s="13" t="n"/>
      <c r="U142" s="13" t="n"/>
      <c r="V142" s="40" t="n"/>
      <c r="W142" s="41">
        <f>IFERROR(G142*H142*V142,"")</f>
        <v/>
      </c>
      <c r="X142" s="42" t="n"/>
      <c r="Y142" s="41">
        <f>IFERROR(W142*X142,"")</f>
        <v/>
      </c>
      <c r="Z142" s="42" t="n"/>
      <c r="AA142" s="41">
        <f>IFERROR(W142*Z142,"")</f>
        <v/>
      </c>
      <c r="AB142" s="41">
        <f>IFERROR(W142+Y142+AA142,"")</f>
        <v/>
      </c>
      <c r="AC142" s="40" t="n"/>
      <c r="AD142" s="40" t="n"/>
      <c r="AE142" s="40" t="n"/>
      <c r="AF142" s="13" t="n"/>
      <c r="AG142" s="40" t="n"/>
      <c r="AH142" s="41">
        <f>IFERROR(IF(N142="Canceled",MAX(0,AB142-AD142-AG142),0),"")</f>
        <v/>
      </c>
      <c r="AI142" s="43">
        <f>IFERROR(AD142/AC142,"")</f>
        <v/>
      </c>
      <c r="AJ142" s="15">
        <f>IFERROR(E142-D142,"")</f>
        <v/>
      </c>
      <c r="AK142" s="15">
        <f>IF(A142="","",IF(COUNTIF($A$6:$A$505,A142)&gt;1,"Duplicate Reservation ID",IF(F142&lt;=E142,"Review stay dates",IF(AND(N142="Canceled",O142=""),"Enter cancellation date",IF(AND(N142="Canceled",R142=""),"Enter cancellation reason","OK")))))</f>
        <v/>
      </c>
      <c r="AL142" s="13" t="n"/>
      <c r="AM142" s="15">
        <f>IFERROR(IF(AD142&gt;AC142,1,0),0)</f>
        <v/>
      </c>
      <c r="AN142" s="15">
        <f>IFERROR(IF(AF142&gt;I142,1,0),0)</f>
        <v/>
      </c>
      <c r="AO142" s="15">
        <f>IFERROR(IF(OR(V142&lt;0,AC142&lt;0,AD142&lt;0,AE142&lt;0,AG142&lt;0),1,0),0)</f>
        <v/>
      </c>
      <c r="AP142" s="15">
        <f>IFERROR(IF(AND(A142&lt;&gt;"",COUNTIF($A$6:$A$505,A142)&gt;1),1,0),0)</f>
        <v/>
      </c>
      <c r="AQ142" s="15">
        <f>IFERROR(IF(AND(N142="Canceled",O142&gt;E142),1,0),0)</f>
        <v/>
      </c>
    </row>
    <row r="143">
      <c r="A143" s="13" t="n"/>
      <c r="B143" s="13" t="n"/>
      <c r="C143" s="13" t="n"/>
      <c r="D143" s="39" t="n"/>
      <c r="E143" s="39" t="n"/>
      <c r="F143" s="39" t="n"/>
      <c r="G143" s="15">
        <f>IFERROR(IF(OR(E143="",F143=""),"",F143-E143),"")</f>
        <v/>
      </c>
      <c r="H143" s="13" t="n"/>
      <c r="I143" s="15">
        <f>IFERROR(IF(N143="Canceled",G143*H143,0),"")</f>
        <v/>
      </c>
      <c r="J143" s="13" t="n"/>
      <c r="K143" s="13" t="n"/>
      <c r="L143" s="13" t="n"/>
      <c r="M143" s="13" t="n"/>
      <c r="N143" s="13" t="n"/>
      <c r="O143" s="39" t="n"/>
      <c r="P143" s="15">
        <f>IFERROR(IF(OR(N143&lt;&gt;"Canceled",O143=""),"",E143-O143),"")</f>
        <v/>
      </c>
      <c r="Q143" s="15">
        <f>IFERROR(IF(N143&lt;&gt;"Canceled","",IF(O143="","Review",IF(P143&lt;=Dashboard!$B$5,"Late","Within Standard Window"))),"")</f>
        <v/>
      </c>
      <c r="R143" s="13" t="n"/>
      <c r="S143" s="13" t="n"/>
      <c r="T143" s="13" t="n"/>
      <c r="U143" s="13" t="n"/>
      <c r="V143" s="40" t="n"/>
      <c r="W143" s="41">
        <f>IFERROR(G143*H143*V143,"")</f>
        <v/>
      </c>
      <c r="X143" s="42" t="n"/>
      <c r="Y143" s="41">
        <f>IFERROR(W143*X143,"")</f>
        <v/>
      </c>
      <c r="Z143" s="42" t="n"/>
      <c r="AA143" s="41">
        <f>IFERROR(W143*Z143,"")</f>
        <v/>
      </c>
      <c r="AB143" s="41">
        <f>IFERROR(W143+Y143+AA143,"")</f>
        <v/>
      </c>
      <c r="AC143" s="40" t="n"/>
      <c r="AD143" s="40" t="n"/>
      <c r="AE143" s="40" t="n"/>
      <c r="AF143" s="13" t="n"/>
      <c r="AG143" s="40" t="n"/>
      <c r="AH143" s="41">
        <f>IFERROR(IF(N143="Canceled",MAX(0,AB143-AD143-AG143),0),"")</f>
        <v/>
      </c>
      <c r="AI143" s="43">
        <f>IFERROR(AD143/AC143,"")</f>
        <v/>
      </c>
      <c r="AJ143" s="15">
        <f>IFERROR(E143-D143,"")</f>
        <v/>
      </c>
      <c r="AK143" s="15">
        <f>IF(A143="","",IF(COUNTIF($A$6:$A$505,A143)&gt;1,"Duplicate Reservation ID",IF(F143&lt;=E143,"Review stay dates",IF(AND(N143="Canceled",O143=""),"Enter cancellation date",IF(AND(N143="Canceled",R143=""),"Enter cancellation reason","OK")))))</f>
        <v/>
      </c>
      <c r="AL143" s="13" t="n"/>
      <c r="AM143" s="15">
        <f>IFERROR(IF(AD143&gt;AC143,1,0),0)</f>
        <v/>
      </c>
      <c r="AN143" s="15">
        <f>IFERROR(IF(AF143&gt;I143,1,0),0)</f>
        <v/>
      </c>
      <c r="AO143" s="15">
        <f>IFERROR(IF(OR(V143&lt;0,AC143&lt;0,AD143&lt;0,AE143&lt;0,AG143&lt;0),1,0),0)</f>
        <v/>
      </c>
      <c r="AP143" s="15">
        <f>IFERROR(IF(AND(A143&lt;&gt;"",COUNTIF($A$6:$A$505,A143)&gt;1),1,0),0)</f>
        <v/>
      </c>
      <c r="AQ143" s="15">
        <f>IFERROR(IF(AND(N143="Canceled",O143&gt;E143),1,0),0)</f>
        <v/>
      </c>
    </row>
    <row r="144">
      <c r="A144" s="13" t="n"/>
      <c r="B144" s="13" t="n"/>
      <c r="C144" s="13" t="n"/>
      <c r="D144" s="39" t="n"/>
      <c r="E144" s="39" t="n"/>
      <c r="F144" s="39" t="n"/>
      <c r="G144" s="15">
        <f>IFERROR(IF(OR(E144="",F144=""),"",F144-E144),"")</f>
        <v/>
      </c>
      <c r="H144" s="13" t="n"/>
      <c r="I144" s="15">
        <f>IFERROR(IF(N144="Canceled",G144*H144,0),"")</f>
        <v/>
      </c>
      <c r="J144" s="13" t="n"/>
      <c r="K144" s="13" t="n"/>
      <c r="L144" s="13" t="n"/>
      <c r="M144" s="13" t="n"/>
      <c r="N144" s="13" t="n"/>
      <c r="O144" s="39" t="n"/>
      <c r="P144" s="15">
        <f>IFERROR(IF(OR(N144&lt;&gt;"Canceled",O144=""),"",E144-O144),"")</f>
        <v/>
      </c>
      <c r="Q144" s="15">
        <f>IFERROR(IF(N144&lt;&gt;"Canceled","",IF(O144="","Review",IF(P144&lt;=Dashboard!$B$5,"Late","Within Standard Window"))),"")</f>
        <v/>
      </c>
      <c r="R144" s="13" t="n"/>
      <c r="S144" s="13" t="n"/>
      <c r="T144" s="13" t="n"/>
      <c r="U144" s="13" t="n"/>
      <c r="V144" s="40" t="n"/>
      <c r="W144" s="41">
        <f>IFERROR(G144*H144*V144,"")</f>
        <v/>
      </c>
      <c r="X144" s="42" t="n"/>
      <c r="Y144" s="41">
        <f>IFERROR(W144*X144,"")</f>
        <v/>
      </c>
      <c r="Z144" s="42" t="n"/>
      <c r="AA144" s="41">
        <f>IFERROR(W144*Z144,"")</f>
        <v/>
      </c>
      <c r="AB144" s="41">
        <f>IFERROR(W144+Y144+AA144,"")</f>
        <v/>
      </c>
      <c r="AC144" s="40" t="n"/>
      <c r="AD144" s="40" t="n"/>
      <c r="AE144" s="40" t="n"/>
      <c r="AF144" s="13" t="n"/>
      <c r="AG144" s="40" t="n"/>
      <c r="AH144" s="41">
        <f>IFERROR(IF(N144="Canceled",MAX(0,AB144-AD144-AG144),0),"")</f>
        <v/>
      </c>
      <c r="AI144" s="43">
        <f>IFERROR(AD144/AC144,"")</f>
        <v/>
      </c>
      <c r="AJ144" s="15">
        <f>IFERROR(E144-D144,"")</f>
        <v/>
      </c>
      <c r="AK144" s="15">
        <f>IF(A144="","",IF(COUNTIF($A$6:$A$505,A144)&gt;1,"Duplicate Reservation ID",IF(F144&lt;=E144,"Review stay dates",IF(AND(N144="Canceled",O144=""),"Enter cancellation date",IF(AND(N144="Canceled",R144=""),"Enter cancellation reason","OK")))))</f>
        <v/>
      </c>
      <c r="AL144" s="13" t="n"/>
      <c r="AM144" s="15">
        <f>IFERROR(IF(AD144&gt;AC144,1,0),0)</f>
        <v/>
      </c>
      <c r="AN144" s="15">
        <f>IFERROR(IF(AF144&gt;I144,1,0),0)</f>
        <v/>
      </c>
      <c r="AO144" s="15">
        <f>IFERROR(IF(OR(V144&lt;0,AC144&lt;0,AD144&lt;0,AE144&lt;0,AG144&lt;0),1,0),0)</f>
        <v/>
      </c>
      <c r="AP144" s="15">
        <f>IFERROR(IF(AND(A144&lt;&gt;"",COUNTIF($A$6:$A$505,A144)&gt;1),1,0),0)</f>
        <v/>
      </c>
      <c r="AQ144" s="15">
        <f>IFERROR(IF(AND(N144="Canceled",O144&gt;E144),1,0),0)</f>
        <v/>
      </c>
    </row>
    <row r="145">
      <c r="A145" s="13" t="n"/>
      <c r="B145" s="13" t="n"/>
      <c r="C145" s="13" t="n"/>
      <c r="D145" s="39" t="n"/>
      <c r="E145" s="39" t="n"/>
      <c r="F145" s="39" t="n"/>
      <c r="G145" s="15">
        <f>IFERROR(IF(OR(E145="",F145=""),"",F145-E145),"")</f>
        <v/>
      </c>
      <c r="H145" s="13" t="n"/>
      <c r="I145" s="15">
        <f>IFERROR(IF(N145="Canceled",G145*H145,0),"")</f>
        <v/>
      </c>
      <c r="J145" s="13" t="n"/>
      <c r="K145" s="13" t="n"/>
      <c r="L145" s="13" t="n"/>
      <c r="M145" s="13" t="n"/>
      <c r="N145" s="13" t="n"/>
      <c r="O145" s="39" t="n"/>
      <c r="P145" s="15">
        <f>IFERROR(IF(OR(N145&lt;&gt;"Canceled",O145=""),"",E145-O145),"")</f>
        <v/>
      </c>
      <c r="Q145" s="15">
        <f>IFERROR(IF(N145&lt;&gt;"Canceled","",IF(O145="","Review",IF(P145&lt;=Dashboard!$B$5,"Late","Within Standard Window"))),"")</f>
        <v/>
      </c>
      <c r="R145" s="13" t="n"/>
      <c r="S145" s="13" t="n"/>
      <c r="T145" s="13" t="n"/>
      <c r="U145" s="13" t="n"/>
      <c r="V145" s="40" t="n"/>
      <c r="W145" s="41">
        <f>IFERROR(G145*H145*V145,"")</f>
        <v/>
      </c>
      <c r="X145" s="42" t="n"/>
      <c r="Y145" s="41">
        <f>IFERROR(W145*X145,"")</f>
        <v/>
      </c>
      <c r="Z145" s="42" t="n"/>
      <c r="AA145" s="41">
        <f>IFERROR(W145*Z145,"")</f>
        <v/>
      </c>
      <c r="AB145" s="41">
        <f>IFERROR(W145+Y145+AA145,"")</f>
        <v/>
      </c>
      <c r="AC145" s="40" t="n"/>
      <c r="AD145" s="40" t="n"/>
      <c r="AE145" s="40" t="n"/>
      <c r="AF145" s="13" t="n"/>
      <c r="AG145" s="40" t="n"/>
      <c r="AH145" s="41">
        <f>IFERROR(IF(N145="Canceled",MAX(0,AB145-AD145-AG145),0),"")</f>
        <v/>
      </c>
      <c r="AI145" s="43">
        <f>IFERROR(AD145/AC145,"")</f>
        <v/>
      </c>
      <c r="AJ145" s="15">
        <f>IFERROR(E145-D145,"")</f>
        <v/>
      </c>
      <c r="AK145" s="15">
        <f>IF(A145="","",IF(COUNTIF($A$6:$A$505,A145)&gt;1,"Duplicate Reservation ID",IF(F145&lt;=E145,"Review stay dates",IF(AND(N145="Canceled",O145=""),"Enter cancellation date",IF(AND(N145="Canceled",R145=""),"Enter cancellation reason","OK")))))</f>
        <v/>
      </c>
      <c r="AL145" s="13" t="n"/>
      <c r="AM145" s="15">
        <f>IFERROR(IF(AD145&gt;AC145,1,0),0)</f>
        <v/>
      </c>
      <c r="AN145" s="15">
        <f>IFERROR(IF(AF145&gt;I145,1,0),0)</f>
        <v/>
      </c>
      <c r="AO145" s="15">
        <f>IFERROR(IF(OR(V145&lt;0,AC145&lt;0,AD145&lt;0,AE145&lt;0,AG145&lt;0),1,0),0)</f>
        <v/>
      </c>
      <c r="AP145" s="15">
        <f>IFERROR(IF(AND(A145&lt;&gt;"",COUNTIF($A$6:$A$505,A145)&gt;1),1,0),0)</f>
        <v/>
      </c>
      <c r="AQ145" s="15">
        <f>IFERROR(IF(AND(N145="Canceled",O145&gt;E145),1,0),0)</f>
        <v/>
      </c>
    </row>
    <row r="146">
      <c r="A146" s="13" t="n"/>
      <c r="B146" s="13" t="n"/>
      <c r="C146" s="13" t="n"/>
      <c r="D146" s="39" t="n"/>
      <c r="E146" s="39" t="n"/>
      <c r="F146" s="39" t="n"/>
      <c r="G146" s="15">
        <f>IFERROR(IF(OR(E146="",F146=""),"",F146-E146),"")</f>
        <v/>
      </c>
      <c r="H146" s="13" t="n"/>
      <c r="I146" s="15">
        <f>IFERROR(IF(N146="Canceled",G146*H146,0),"")</f>
        <v/>
      </c>
      <c r="J146" s="13" t="n"/>
      <c r="K146" s="13" t="n"/>
      <c r="L146" s="13" t="n"/>
      <c r="M146" s="13" t="n"/>
      <c r="N146" s="13" t="n"/>
      <c r="O146" s="39" t="n"/>
      <c r="P146" s="15">
        <f>IFERROR(IF(OR(N146&lt;&gt;"Canceled",O146=""),"",E146-O146),"")</f>
        <v/>
      </c>
      <c r="Q146" s="15">
        <f>IFERROR(IF(N146&lt;&gt;"Canceled","",IF(O146="","Review",IF(P146&lt;=Dashboard!$B$5,"Late","Within Standard Window"))),"")</f>
        <v/>
      </c>
      <c r="R146" s="13" t="n"/>
      <c r="S146" s="13" t="n"/>
      <c r="T146" s="13" t="n"/>
      <c r="U146" s="13" t="n"/>
      <c r="V146" s="40" t="n"/>
      <c r="W146" s="41">
        <f>IFERROR(G146*H146*V146,"")</f>
        <v/>
      </c>
      <c r="X146" s="42" t="n"/>
      <c r="Y146" s="41">
        <f>IFERROR(W146*X146,"")</f>
        <v/>
      </c>
      <c r="Z146" s="42" t="n"/>
      <c r="AA146" s="41">
        <f>IFERROR(W146*Z146,"")</f>
        <v/>
      </c>
      <c r="AB146" s="41">
        <f>IFERROR(W146+Y146+AA146,"")</f>
        <v/>
      </c>
      <c r="AC146" s="40" t="n"/>
      <c r="AD146" s="40" t="n"/>
      <c r="AE146" s="40" t="n"/>
      <c r="AF146" s="13" t="n"/>
      <c r="AG146" s="40" t="n"/>
      <c r="AH146" s="41">
        <f>IFERROR(IF(N146="Canceled",MAX(0,AB146-AD146-AG146),0),"")</f>
        <v/>
      </c>
      <c r="AI146" s="43">
        <f>IFERROR(AD146/AC146,"")</f>
        <v/>
      </c>
      <c r="AJ146" s="15">
        <f>IFERROR(E146-D146,"")</f>
        <v/>
      </c>
      <c r="AK146" s="15">
        <f>IF(A146="","",IF(COUNTIF($A$6:$A$505,A146)&gt;1,"Duplicate Reservation ID",IF(F146&lt;=E146,"Review stay dates",IF(AND(N146="Canceled",O146=""),"Enter cancellation date",IF(AND(N146="Canceled",R146=""),"Enter cancellation reason","OK")))))</f>
        <v/>
      </c>
      <c r="AL146" s="13" t="n"/>
      <c r="AM146" s="15">
        <f>IFERROR(IF(AD146&gt;AC146,1,0),0)</f>
        <v/>
      </c>
      <c r="AN146" s="15">
        <f>IFERROR(IF(AF146&gt;I146,1,0),0)</f>
        <v/>
      </c>
      <c r="AO146" s="15">
        <f>IFERROR(IF(OR(V146&lt;0,AC146&lt;0,AD146&lt;0,AE146&lt;0,AG146&lt;0),1,0),0)</f>
        <v/>
      </c>
      <c r="AP146" s="15">
        <f>IFERROR(IF(AND(A146&lt;&gt;"",COUNTIF($A$6:$A$505,A146)&gt;1),1,0),0)</f>
        <v/>
      </c>
      <c r="AQ146" s="15">
        <f>IFERROR(IF(AND(N146="Canceled",O146&gt;E146),1,0),0)</f>
        <v/>
      </c>
    </row>
    <row r="147">
      <c r="A147" s="13" t="n"/>
      <c r="B147" s="13" t="n"/>
      <c r="C147" s="13" t="n"/>
      <c r="D147" s="39" t="n"/>
      <c r="E147" s="39" t="n"/>
      <c r="F147" s="39" t="n"/>
      <c r="G147" s="15">
        <f>IFERROR(IF(OR(E147="",F147=""),"",F147-E147),"")</f>
        <v/>
      </c>
      <c r="H147" s="13" t="n"/>
      <c r="I147" s="15">
        <f>IFERROR(IF(N147="Canceled",G147*H147,0),"")</f>
        <v/>
      </c>
      <c r="J147" s="13" t="n"/>
      <c r="K147" s="13" t="n"/>
      <c r="L147" s="13" t="n"/>
      <c r="M147" s="13" t="n"/>
      <c r="N147" s="13" t="n"/>
      <c r="O147" s="39" t="n"/>
      <c r="P147" s="15">
        <f>IFERROR(IF(OR(N147&lt;&gt;"Canceled",O147=""),"",E147-O147),"")</f>
        <v/>
      </c>
      <c r="Q147" s="15">
        <f>IFERROR(IF(N147&lt;&gt;"Canceled","",IF(O147="","Review",IF(P147&lt;=Dashboard!$B$5,"Late","Within Standard Window"))),"")</f>
        <v/>
      </c>
      <c r="R147" s="13" t="n"/>
      <c r="S147" s="13" t="n"/>
      <c r="T147" s="13" t="n"/>
      <c r="U147" s="13" t="n"/>
      <c r="V147" s="40" t="n"/>
      <c r="W147" s="41">
        <f>IFERROR(G147*H147*V147,"")</f>
        <v/>
      </c>
      <c r="X147" s="42" t="n"/>
      <c r="Y147" s="41">
        <f>IFERROR(W147*X147,"")</f>
        <v/>
      </c>
      <c r="Z147" s="42" t="n"/>
      <c r="AA147" s="41">
        <f>IFERROR(W147*Z147,"")</f>
        <v/>
      </c>
      <c r="AB147" s="41">
        <f>IFERROR(W147+Y147+AA147,"")</f>
        <v/>
      </c>
      <c r="AC147" s="40" t="n"/>
      <c r="AD147" s="40" t="n"/>
      <c r="AE147" s="40" t="n"/>
      <c r="AF147" s="13" t="n"/>
      <c r="AG147" s="40" t="n"/>
      <c r="AH147" s="41">
        <f>IFERROR(IF(N147="Canceled",MAX(0,AB147-AD147-AG147),0),"")</f>
        <v/>
      </c>
      <c r="AI147" s="43">
        <f>IFERROR(AD147/AC147,"")</f>
        <v/>
      </c>
      <c r="AJ147" s="15">
        <f>IFERROR(E147-D147,"")</f>
        <v/>
      </c>
      <c r="AK147" s="15">
        <f>IF(A147="","",IF(COUNTIF($A$6:$A$505,A147)&gt;1,"Duplicate Reservation ID",IF(F147&lt;=E147,"Review stay dates",IF(AND(N147="Canceled",O147=""),"Enter cancellation date",IF(AND(N147="Canceled",R147=""),"Enter cancellation reason","OK")))))</f>
        <v/>
      </c>
      <c r="AL147" s="13" t="n"/>
      <c r="AM147" s="15">
        <f>IFERROR(IF(AD147&gt;AC147,1,0),0)</f>
        <v/>
      </c>
      <c r="AN147" s="15">
        <f>IFERROR(IF(AF147&gt;I147,1,0),0)</f>
        <v/>
      </c>
      <c r="AO147" s="15">
        <f>IFERROR(IF(OR(V147&lt;0,AC147&lt;0,AD147&lt;0,AE147&lt;0,AG147&lt;0),1,0),0)</f>
        <v/>
      </c>
      <c r="AP147" s="15">
        <f>IFERROR(IF(AND(A147&lt;&gt;"",COUNTIF($A$6:$A$505,A147)&gt;1),1,0),0)</f>
        <v/>
      </c>
      <c r="AQ147" s="15">
        <f>IFERROR(IF(AND(N147="Canceled",O147&gt;E147),1,0),0)</f>
        <v/>
      </c>
    </row>
    <row r="148">
      <c r="A148" s="13" t="n"/>
      <c r="B148" s="13" t="n"/>
      <c r="C148" s="13" t="n"/>
      <c r="D148" s="39" t="n"/>
      <c r="E148" s="39" t="n"/>
      <c r="F148" s="39" t="n"/>
      <c r="G148" s="15">
        <f>IFERROR(IF(OR(E148="",F148=""),"",F148-E148),"")</f>
        <v/>
      </c>
      <c r="H148" s="13" t="n"/>
      <c r="I148" s="15">
        <f>IFERROR(IF(N148="Canceled",G148*H148,0),"")</f>
        <v/>
      </c>
      <c r="J148" s="13" t="n"/>
      <c r="K148" s="13" t="n"/>
      <c r="L148" s="13" t="n"/>
      <c r="M148" s="13" t="n"/>
      <c r="N148" s="13" t="n"/>
      <c r="O148" s="39" t="n"/>
      <c r="P148" s="15">
        <f>IFERROR(IF(OR(N148&lt;&gt;"Canceled",O148=""),"",E148-O148),"")</f>
        <v/>
      </c>
      <c r="Q148" s="15">
        <f>IFERROR(IF(N148&lt;&gt;"Canceled","",IF(O148="","Review",IF(P148&lt;=Dashboard!$B$5,"Late","Within Standard Window"))),"")</f>
        <v/>
      </c>
      <c r="R148" s="13" t="n"/>
      <c r="S148" s="13" t="n"/>
      <c r="T148" s="13" t="n"/>
      <c r="U148" s="13" t="n"/>
      <c r="V148" s="40" t="n"/>
      <c r="W148" s="41">
        <f>IFERROR(G148*H148*V148,"")</f>
        <v/>
      </c>
      <c r="X148" s="42" t="n"/>
      <c r="Y148" s="41">
        <f>IFERROR(W148*X148,"")</f>
        <v/>
      </c>
      <c r="Z148" s="42" t="n"/>
      <c r="AA148" s="41">
        <f>IFERROR(W148*Z148,"")</f>
        <v/>
      </c>
      <c r="AB148" s="41">
        <f>IFERROR(W148+Y148+AA148,"")</f>
        <v/>
      </c>
      <c r="AC148" s="40" t="n"/>
      <c r="AD148" s="40" t="n"/>
      <c r="AE148" s="40" t="n"/>
      <c r="AF148" s="13" t="n"/>
      <c r="AG148" s="40" t="n"/>
      <c r="AH148" s="41">
        <f>IFERROR(IF(N148="Canceled",MAX(0,AB148-AD148-AG148),0),"")</f>
        <v/>
      </c>
      <c r="AI148" s="43">
        <f>IFERROR(AD148/AC148,"")</f>
        <v/>
      </c>
      <c r="AJ148" s="15">
        <f>IFERROR(E148-D148,"")</f>
        <v/>
      </c>
      <c r="AK148" s="15">
        <f>IF(A148="","",IF(COUNTIF($A$6:$A$505,A148)&gt;1,"Duplicate Reservation ID",IF(F148&lt;=E148,"Review stay dates",IF(AND(N148="Canceled",O148=""),"Enter cancellation date",IF(AND(N148="Canceled",R148=""),"Enter cancellation reason","OK")))))</f>
        <v/>
      </c>
      <c r="AL148" s="13" t="n"/>
      <c r="AM148" s="15">
        <f>IFERROR(IF(AD148&gt;AC148,1,0),0)</f>
        <v/>
      </c>
      <c r="AN148" s="15">
        <f>IFERROR(IF(AF148&gt;I148,1,0),0)</f>
        <v/>
      </c>
      <c r="AO148" s="15">
        <f>IFERROR(IF(OR(V148&lt;0,AC148&lt;0,AD148&lt;0,AE148&lt;0,AG148&lt;0),1,0),0)</f>
        <v/>
      </c>
      <c r="AP148" s="15">
        <f>IFERROR(IF(AND(A148&lt;&gt;"",COUNTIF($A$6:$A$505,A148)&gt;1),1,0),0)</f>
        <v/>
      </c>
      <c r="AQ148" s="15">
        <f>IFERROR(IF(AND(N148="Canceled",O148&gt;E148),1,0),0)</f>
        <v/>
      </c>
    </row>
    <row r="149">
      <c r="A149" s="13" t="n"/>
      <c r="B149" s="13" t="n"/>
      <c r="C149" s="13" t="n"/>
      <c r="D149" s="39" t="n"/>
      <c r="E149" s="39" t="n"/>
      <c r="F149" s="39" t="n"/>
      <c r="G149" s="15">
        <f>IFERROR(IF(OR(E149="",F149=""),"",F149-E149),"")</f>
        <v/>
      </c>
      <c r="H149" s="13" t="n"/>
      <c r="I149" s="15">
        <f>IFERROR(IF(N149="Canceled",G149*H149,0),"")</f>
        <v/>
      </c>
      <c r="J149" s="13" t="n"/>
      <c r="K149" s="13" t="n"/>
      <c r="L149" s="13" t="n"/>
      <c r="M149" s="13" t="n"/>
      <c r="N149" s="13" t="n"/>
      <c r="O149" s="39" t="n"/>
      <c r="P149" s="15">
        <f>IFERROR(IF(OR(N149&lt;&gt;"Canceled",O149=""),"",E149-O149),"")</f>
        <v/>
      </c>
      <c r="Q149" s="15">
        <f>IFERROR(IF(N149&lt;&gt;"Canceled","",IF(O149="","Review",IF(P149&lt;=Dashboard!$B$5,"Late","Within Standard Window"))),"")</f>
        <v/>
      </c>
      <c r="R149" s="13" t="n"/>
      <c r="S149" s="13" t="n"/>
      <c r="T149" s="13" t="n"/>
      <c r="U149" s="13" t="n"/>
      <c r="V149" s="40" t="n"/>
      <c r="W149" s="41">
        <f>IFERROR(G149*H149*V149,"")</f>
        <v/>
      </c>
      <c r="X149" s="42" t="n"/>
      <c r="Y149" s="41">
        <f>IFERROR(W149*X149,"")</f>
        <v/>
      </c>
      <c r="Z149" s="42" t="n"/>
      <c r="AA149" s="41">
        <f>IFERROR(W149*Z149,"")</f>
        <v/>
      </c>
      <c r="AB149" s="41">
        <f>IFERROR(W149+Y149+AA149,"")</f>
        <v/>
      </c>
      <c r="AC149" s="40" t="n"/>
      <c r="AD149" s="40" t="n"/>
      <c r="AE149" s="40" t="n"/>
      <c r="AF149" s="13" t="n"/>
      <c r="AG149" s="40" t="n"/>
      <c r="AH149" s="41">
        <f>IFERROR(IF(N149="Canceled",MAX(0,AB149-AD149-AG149),0),"")</f>
        <v/>
      </c>
      <c r="AI149" s="43">
        <f>IFERROR(AD149/AC149,"")</f>
        <v/>
      </c>
      <c r="AJ149" s="15">
        <f>IFERROR(E149-D149,"")</f>
        <v/>
      </c>
      <c r="AK149" s="15">
        <f>IF(A149="","",IF(COUNTIF($A$6:$A$505,A149)&gt;1,"Duplicate Reservation ID",IF(F149&lt;=E149,"Review stay dates",IF(AND(N149="Canceled",O149=""),"Enter cancellation date",IF(AND(N149="Canceled",R149=""),"Enter cancellation reason","OK")))))</f>
        <v/>
      </c>
      <c r="AL149" s="13" t="n"/>
      <c r="AM149" s="15">
        <f>IFERROR(IF(AD149&gt;AC149,1,0),0)</f>
        <v/>
      </c>
      <c r="AN149" s="15">
        <f>IFERROR(IF(AF149&gt;I149,1,0),0)</f>
        <v/>
      </c>
      <c r="AO149" s="15">
        <f>IFERROR(IF(OR(V149&lt;0,AC149&lt;0,AD149&lt;0,AE149&lt;0,AG149&lt;0),1,0),0)</f>
        <v/>
      </c>
      <c r="AP149" s="15">
        <f>IFERROR(IF(AND(A149&lt;&gt;"",COUNTIF($A$6:$A$505,A149)&gt;1),1,0),0)</f>
        <v/>
      </c>
      <c r="AQ149" s="15">
        <f>IFERROR(IF(AND(N149="Canceled",O149&gt;E149),1,0),0)</f>
        <v/>
      </c>
    </row>
    <row r="150">
      <c r="A150" s="13" t="n"/>
      <c r="B150" s="13" t="n"/>
      <c r="C150" s="13" t="n"/>
      <c r="D150" s="39" t="n"/>
      <c r="E150" s="39" t="n"/>
      <c r="F150" s="39" t="n"/>
      <c r="G150" s="15">
        <f>IFERROR(IF(OR(E150="",F150=""),"",F150-E150),"")</f>
        <v/>
      </c>
      <c r="H150" s="13" t="n"/>
      <c r="I150" s="15">
        <f>IFERROR(IF(N150="Canceled",G150*H150,0),"")</f>
        <v/>
      </c>
      <c r="J150" s="13" t="n"/>
      <c r="K150" s="13" t="n"/>
      <c r="L150" s="13" t="n"/>
      <c r="M150" s="13" t="n"/>
      <c r="N150" s="13" t="n"/>
      <c r="O150" s="39" t="n"/>
      <c r="P150" s="15">
        <f>IFERROR(IF(OR(N150&lt;&gt;"Canceled",O150=""),"",E150-O150),"")</f>
        <v/>
      </c>
      <c r="Q150" s="15">
        <f>IFERROR(IF(N150&lt;&gt;"Canceled","",IF(O150="","Review",IF(P150&lt;=Dashboard!$B$5,"Late","Within Standard Window"))),"")</f>
        <v/>
      </c>
      <c r="R150" s="13" t="n"/>
      <c r="S150" s="13" t="n"/>
      <c r="T150" s="13" t="n"/>
      <c r="U150" s="13" t="n"/>
      <c r="V150" s="40" t="n"/>
      <c r="W150" s="41">
        <f>IFERROR(G150*H150*V150,"")</f>
        <v/>
      </c>
      <c r="X150" s="42" t="n"/>
      <c r="Y150" s="41">
        <f>IFERROR(W150*X150,"")</f>
        <v/>
      </c>
      <c r="Z150" s="42" t="n"/>
      <c r="AA150" s="41">
        <f>IFERROR(W150*Z150,"")</f>
        <v/>
      </c>
      <c r="AB150" s="41">
        <f>IFERROR(W150+Y150+AA150,"")</f>
        <v/>
      </c>
      <c r="AC150" s="40" t="n"/>
      <c r="AD150" s="40" t="n"/>
      <c r="AE150" s="40" t="n"/>
      <c r="AF150" s="13" t="n"/>
      <c r="AG150" s="40" t="n"/>
      <c r="AH150" s="41">
        <f>IFERROR(IF(N150="Canceled",MAX(0,AB150-AD150-AG150),0),"")</f>
        <v/>
      </c>
      <c r="AI150" s="43">
        <f>IFERROR(AD150/AC150,"")</f>
        <v/>
      </c>
      <c r="AJ150" s="15">
        <f>IFERROR(E150-D150,"")</f>
        <v/>
      </c>
      <c r="AK150" s="15">
        <f>IF(A150="","",IF(COUNTIF($A$6:$A$505,A150)&gt;1,"Duplicate Reservation ID",IF(F150&lt;=E150,"Review stay dates",IF(AND(N150="Canceled",O150=""),"Enter cancellation date",IF(AND(N150="Canceled",R150=""),"Enter cancellation reason","OK")))))</f>
        <v/>
      </c>
      <c r="AL150" s="13" t="n"/>
      <c r="AM150" s="15">
        <f>IFERROR(IF(AD150&gt;AC150,1,0),0)</f>
        <v/>
      </c>
      <c r="AN150" s="15">
        <f>IFERROR(IF(AF150&gt;I150,1,0),0)</f>
        <v/>
      </c>
      <c r="AO150" s="15">
        <f>IFERROR(IF(OR(V150&lt;0,AC150&lt;0,AD150&lt;0,AE150&lt;0,AG150&lt;0),1,0),0)</f>
        <v/>
      </c>
      <c r="AP150" s="15">
        <f>IFERROR(IF(AND(A150&lt;&gt;"",COUNTIF($A$6:$A$505,A150)&gt;1),1,0),0)</f>
        <v/>
      </c>
      <c r="AQ150" s="15">
        <f>IFERROR(IF(AND(N150="Canceled",O150&gt;E150),1,0),0)</f>
        <v/>
      </c>
    </row>
    <row r="151">
      <c r="A151" s="13" t="n"/>
      <c r="B151" s="13" t="n"/>
      <c r="C151" s="13" t="n"/>
      <c r="D151" s="39" t="n"/>
      <c r="E151" s="39" t="n"/>
      <c r="F151" s="39" t="n"/>
      <c r="G151" s="15">
        <f>IFERROR(IF(OR(E151="",F151=""),"",F151-E151),"")</f>
        <v/>
      </c>
      <c r="H151" s="13" t="n"/>
      <c r="I151" s="15">
        <f>IFERROR(IF(N151="Canceled",G151*H151,0),"")</f>
        <v/>
      </c>
      <c r="J151" s="13" t="n"/>
      <c r="K151" s="13" t="n"/>
      <c r="L151" s="13" t="n"/>
      <c r="M151" s="13" t="n"/>
      <c r="N151" s="13" t="n"/>
      <c r="O151" s="39" t="n"/>
      <c r="P151" s="15">
        <f>IFERROR(IF(OR(N151&lt;&gt;"Canceled",O151=""),"",E151-O151),"")</f>
        <v/>
      </c>
      <c r="Q151" s="15">
        <f>IFERROR(IF(N151&lt;&gt;"Canceled","",IF(O151="","Review",IF(P151&lt;=Dashboard!$B$5,"Late","Within Standard Window"))),"")</f>
        <v/>
      </c>
      <c r="R151" s="13" t="n"/>
      <c r="S151" s="13" t="n"/>
      <c r="T151" s="13" t="n"/>
      <c r="U151" s="13" t="n"/>
      <c r="V151" s="40" t="n"/>
      <c r="W151" s="41">
        <f>IFERROR(G151*H151*V151,"")</f>
        <v/>
      </c>
      <c r="X151" s="42" t="n"/>
      <c r="Y151" s="41">
        <f>IFERROR(W151*X151,"")</f>
        <v/>
      </c>
      <c r="Z151" s="42" t="n"/>
      <c r="AA151" s="41">
        <f>IFERROR(W151*Z151,"")</f>
        <v/>
      </c>
      <c r="AB151" s="41">
        <f>IFERROR(W151+Y151+AA151,"")</f>
        <v/>
      </c>
      <c r="AC151" s="40" t="n"/>
      <c r="AD151" s="40" t="n"/>
      <c r="AE151" s="40" t="n"/>
      <c r="AF151" s="13" t="n"/>
      <c r="AG151" s="40" t="n"/>
      <c r="AH151" s="41">
        <f>IFERROR(IF(N151="Canceled",MAX(0,AB151-AD151-AG151),0),"")</f>
        <v/>
      </c>
      <c r="AI151" s="43">
        <f>IFERROR(AD151/AC151,"")</f>
        <v/>
      </c>
      <c r="AJ151" s="15">
        <f>IFERROR(E151-D151,"")</f>
        <v/>
      </c>
      <c r="AK151" s="15">
        <f>IF(A151="","",IF(COUNTIF($A$6:$A$505,A151)&gt;1,"Duplicate Reservation ID",IF(F151&lt;=E151,"Review stay dates",IF(AND(N151="Canceled",O151=""),"Enter cancellation date",IF(AND(N151="Canceled",R151=""),"Enter cancellation reason","OK")))))</f>
        <v/>
      </c>
      <c r="AL151" s="13" t="n"/>
      <c r="AM151" s="15">
        <f>IFERROR(IF(AD151&gt;AC151,1,0),0)</f>
        <v/>
      </c>
      <c r="AN151" s="15">
        <f>IFERROR(IF(AF151&gt;I151,1,0),0)</f>
        <v/>
      </c>
      <c r="AO151" s="15">
        <f>IFERROR(IF(OR(V151&lt;0,AC151&lt;0,AD151&lt;0,AE151&lt;0,AG151&lt;0),1,0),0)</f>
        <v/>
      </c>
      <c r="AP151" s="15">
        <f>IFERROR(IF(AND(A151&lt;&gt;"",COUNTIF($A$6:$A$505,A151)&gt;1),1,0),0)</f>
        <v/>
      </c>
      <c r="AQ151" s="15">
        <f>IFERROR(IF(AND(N151="Canceled",O151&gt;E151),1,0),0)</f>
        <v/>
      </c>
    </row>
    <row r="152">
      <c r="A152" s="13" t="n"/>
      <c r="B152" s="13" t="n"/>
      <c r="C152" s="13" t="n"/>
      <c r="D152" s="39" t="n"/>
      <c r="E152" s="39" t="n"/>
      <c r="F152" s="39" t="n"/>
      <c r="G152" s="15">
        <f>IFERROR(IF(OR(E152="",F152=""),"",F152-E152),"")</f>
        <v/>
      </c>
      <c r="H152" s="13" t="n"/>
      <c r="I152" s="15">
        <f>IFERROR(IF(N152="Canceled",G152*H152,0),"")</f>
        <v/>
      </c>
      <c r="J152" s="13" t="n"/>
      <c r="K152" s="13" t="n"/>
      <c r="L152" s="13" t="n"/>
      <c r="M152" s="13" t="n"/>
      <c r="N152" s="13" t="n"/>
      <c r="O152" s="39" t="n"/>
      <c r="P152" s="15">
        <f>IFERROR(IF(OR(N152&lt;&gt;"Canceled",O152=""),"",E152-O152),"")</f>
        <v/>
      </c>
      <c r="Q152" s="15">
        <f>IFERROR(IF(N152&lt;&gt;"Canceled","",IF(O152="","Review",IF(P152&lt;=Dashboard!$B$5,"Late","Within Standard Window"))),"")</f>
        <v/>
      </c>
      <c r="R152" s="13" t="n"/>
      <c r="S152" s="13" t="n"/>
      <c r="T152" s="13" t="n"/>
      <c r="U152" s="13" t="n"/>
      <c r="V152" s="40" t="n"/>
      <c r="W152" s="41">
        <f>IFERROR(G152*H152*V152,"")</f>
        <v/>
      </c>
      <c r="X152" s="42" t="n"/>
      <c r="Y152" s="41">
        <f>IFERROR(W152*X152,"")</f>
        <v/>
      </c>
      <c r="Z152" s="42" t="n"/>
      <c r="AA152" s="41">
        <f>IFERROR(W152*Z152,"")</f>
        <v/>
      </c>
      <c r="AB152" s="41">
        <f>IFERROR(W152+Y152+AA152,"")</f>
        <v/>
      </c>
      <c r="AC152" s="40" t="n"/>
      <c r="AD152" s="40" t="n"/>
      <c r="AE152" s="40" t="n"/>
      <c r="AF152" s="13" t="n"/>
      <c r="AG152" s="40" t="n"/>
      <c r="AH152" s="41">
        <f>IFERROR(IF(N152="Canceled",MAX(0,AB152-AD152-AG152),0),"")</f>
        <v/>
      </c>
      <c r="AI152" s="43">
        <f>IFERROR(AD152/AC152,"")</f>
        <v/>
      </c>
      <c r="AJ152" s="15">
        <f>IFERROR(E152-D152,"")</f>
        <v/>
      </c>
      <c r="AK152" s="15">
        <f>IF(A152="","",IF(COUNTIF($A$6:$A$505,A152)&gt;1,"Duplicate Reservation ID",IF(F152&lt;=E152,"Review stay dates",IF(AND(N152="Canceled",O152=""),"Enter cancellation date",IF(AND(N152="Canceled",R152=""),"Enter cancellation reason","OK")))))</f>
        <v/>
      </c>
      <c r="AL152" s="13" t="n"/>
      <c r="AM152" s="15">
        <f>IFERROR(IF(AD152&gt;AC152,1,0),0)</f>
        <v/>
      </c>
      <c r="AN152" s="15">
        <f>IFERROR(IF(AF152&gt;I152,1,0),0)</f>
        <v/>
      </c>
      <c r="AO152" s="15">
        <f>IFERROR(IF(OR(V152&lt;0,AC152&lt;0,AD152&lt;0,AE152&lt;0,AG152&lt;0),1,0),0)</f>
        <v/>
      </c>
      <c r="AP152" s="15">
        <f>IFERROR(IF(AND(A152&lt;&gt;"",COUNTIF($A$6:$A$505,A152)&gt;1),1,0),0)</f>
        <v/>
      </c>
      <c r="AQ152" s="15">
        <f>IFERROR(IF(AND(N152="Canceled",O152&gt;E152),1,0),0)</f>
        <v/>
      </c>
    </row>
    <row r="153">
      <c r="A153" s="13" t="n"/>
      <c r="B153" s="13" t="n"/>
      <c r="C153" s="13" t="n"/>
      <c r="D153" s="39" t="n"/>
      <c r="E153" s="39" t="n"/>
      <c r="F153" s="39" t="n"/>
      <c r="G153" s="15">
        <f>IFERROR(IF(OR(E153="",F153=""),"",F153-E153),"")</f>
        <v/>
      </c>
      <c r="H153" s="13" t="n"/>
      <c r="I153" s="15">
        <f>IFERROR(IF(N153="Canceled",G153*H153,0),"")</f>
        <v/>
      </c>
      <c r="J153" s="13" t="n"/>
      <c r="K153" s="13" t="n"/>
      <c r="L153" s="13" t="n"/>
      <c r="M153" s="13" t="n"/>
      <c r="N153" s="13" t="n"/>
      <c r="O153" s="39" t="n"/>
      <c r="P153" s="15">
        <f>IFERROR(IF(OR(N153&lt;&gt;"Canceled",O153=""),"",E153-O153),"")</f>
        <v/>
      </c>
      <c r="Q153" s="15">
        <f>IFERROR(IF(N153&lt;&gt;"Canceled","",IF(O153="","Review",IF(P153&lt;=Dashboard!$B$5,"Late","Within Standard Window"))),"")</f>
        <v/>
      </c>
      <c r="R153" s="13" t="n"/>
      <c r="S153" s="13" t="n"/>
      <c r="T153" s="13" t="n"/>
      <c r="U153" s="13" t="n"/>
      <c r="V153" s="40" t="n"/>
      <c r="W153" s="41">
        <f>IFERROR(G153*H153*V153,"")</f>
        <v/>
      </c>
      <c r="X153" s="42" t="n"/>
      <c r="Y153" s="41">
        <f>IFERROR(W153*X153,"")</f>
        <v/>
      </c>
      <c r="Z153" s="42" t="n"/>
      <c r="AA153" s="41">
        <f>IFERROR(W153*Z153,"")</f>
        <v/>
      </c>
      <c r="AB153" s="41">
        <f>IFERROR(W153+Y153+AA153,"")</f>
        <v/>
      </c>
      <c r="AC153" s="40" t="n"/>
      <c r="AD153" s="40" t="n"/>
      <c r="AE153" s="40" t="n"/>
      <c r="AF153" s="13" t="n"/>
      <c r="AG153" s="40" t="n"/>
      <c r="AH153" s="41">
        <f>IFERROR(IF(N153="Canceled",MAX(0,AB153-AD153-AG153),0),"")</f>
        <v/>
      </c>
      <c r="AI153" s="43">
        <f>IFERROR(AD153/AC153,"")</f>
        <v/>
      </c>
      <c r="AJ153" s="15">
        <f>IFERROR(E153-D153,"")</f>
        <v/>
      </c>
      <c r="AK153" s="15">
        <f>IF(A153="","",IF(COUNTIF($A$6:$A$505,A153)&gt;1,"Duplicate Reservation ID",IF(F153&lt;=E153,"Review stay dates",IF(AND(N153="Canceled",O153=""),"Enter cancellation date",IF(AND(N153="Canceled",R153=""),"Enter cancellation reason","OK")))))</f>
        <v/>
      </c>
      <c r="AL153" s="13" t="n"/>
      <c r="AM153" s="15">
        <f>IFERROR(IF(AD153&gt;AC153,1,0),0)</f>
        <v/>
      </c>
      <c r="AN153" s="15">
        <f>IFERROR(IF(AF153&gt;I153,1,0),0)</f>
        <v/>
      </c>
      <c r="AO153" s="15">
        <f>IFERROR(IF(OR(V153&lt;0,AC153&lt;0,AD153&lt;0,AE153&lt;0,AG153&lt;0),1,0),0)</f>
        <v/>
      </c>
      <c r="AP153" s="15">
        <f>IFERROR(IF(AND(A153&lt;&gt;"",COUNTIF($A$6:$A$505,A153)&gt;1),1,0),0)</f>
        <v/>
      </c>
      <c r="AQ153" s="15">
        <f>IFERROR(IF(AND(N153="Canceled",O153&gt;E153),1,0),0)</f>
        <v/>
      </c>
    </row>
    <row r="154">
      <c r="A154" s="13" t="n"/>
      <c r="B154" s="13" t="n"/>
      <c r="C154" s="13" t="n"/>
      <c r="D154" s="39" t="n"/>
      <c r="E154" s="39" t="n"/>
      <c r="F154" s="39" t="n"/>
      <c r="G154" s="15">
        <f>IFERROR(IF(OR(E154="",F154=""),"",F154-E154),"")</f>
        <v/>
      </c>
      <c r="H154" s="13" t="n"/>
      <c r="I154" s="15">
        <f>IFERROR(IF(N154="Canceled",G154*H154,0),"")</f>
        <v/>
      </c>
      <c r="J154" s="13" t="n"/>
      <c r="K154" s="13" t="n"/>
      <c r="L154" s="13" t="n"/>
      <c r="M154" s="13" t="n"/>
      <c r="N154" s="13" t="n"/>
      <c r="O154" s="39" t="n"/>
      <c r="P154" s="15">
        <f>IFERROR(IF(OR(N154&lt;&gt;"Canceled",O154=""),"",E154-O154),"")</f>
        <v/>
      </c>
      <c r="Q154" s="15">
        <f>IFERROR(IF(N154&lt;&gt;"Canceled","",IF(O154="","Review",IF(P154&lt;=Dashboard!$B$5,"Late","Within Standard Window"))),"")</f>
        <v/>
      </c>
      <c r="R154" s="13" t="n"/>
      <c r="S154" s="13" t="n"/>
      <c r="T154" s="13" t="n"/>
      <c r="U154" s="13" t="n"/>
      <c r="V154" s="40" t="n"/>
      <c r="W154" s="41">
        <f>IFERROR(G154*H154*V154,"")</f>
        <v/>
      </c>
      <c r="X154" s="42" t="n"/>
      <c r="Y154" s="41">
        <f>IFERROR(W154*X154,"")</f>
        <v/>
      </c>
      <c r="Z154" s="42" t="n"/>
      <c r="AA154" s="41">
        <f>IFERROR(W154*Z154,"")</f>
        <v/>
      </c>
      <c r="AB154" s="41">
        <f>IFERROR(W154+Y154+AA154,"")</f>
        <v/>
      </c>
      <c r="AC154" s="40" t="n"/>
      <c r="AD154" s="40" t="n"/>
      <c r="AE154" s="40" t="n"/>
      <c r="AF154" s="13" t="n"/>
      <c r="AG154" s="40" t="n"/>
      <c r="AH154" s="41">
        <f>IFERROR(IF(N154="Canceled",MAX(0,AB154-AD154-AG154),0),"")</f>
        <v/>
      </c>
      <c r="AI154" s="43">
        <f>IFERROR(AD154/AC154,"")</f>
        <v/>
      </c>
      <c r="AJ154" s="15">
        <f>IFERROR(E154-D154,"")</f>
        <v/>
      </c>
      <c r="AK154" s="15">
        <f>IF(A154="","",IF(COUNTIF($A$6:$A$505,A154)&gt;1,"Duplicate Reservation ID",IF(F154&lt;=E154,"Review stay dates",IF(AND(N154="Canceled",O154=""),"Enter cancellation date",IF(AND(N154="Canceled",R154=""),"Enter cancellation reason","OK")))))</f>
        <v/>
      </c>
      <c r="AL154" s="13" t="n"/>
      <c r="AM154" s="15">
        <f>IFERROR(IF(AD154&gt;AC154,1,0),0)</f>
        <v/>
      </c>
      <c r="AN154" s="15">
        <f>IFERROR(IF(AF154&gt;I154,1,0),0)</f>
        <v/>
      </c>
      <c r="AO154" s="15">
        <f>IFERROR(IF(OR(V154&lt;0,AC154&lt;0,AD154&lt;0,AE154&lt;0,AG154&lt;0),1,0),0)</f>
        <v/>
      </c>
      <c r="AP154" s="15">
        <f>IFERROR(IF(AND(A154&lt;&gt;"",COUNTIF($A$6:$A$505,A154)&gt;1),1,0),0)</f>
        <v/>
      </c>
      <c r="AQ154" s="15">
        <f>IFERROR(IF(AND(N154="Canceled",O154&gt;E154),1,0),0)</f>
        <v/>
      </c>
    </row>
    <row r="155">
      <c r="A155" s="13" t="n"/>
      <c r="B155" s="13" t="n"/>
      <c r="C155" s="13" t="n"/>
      <c r="D155" s="39" t="n"/>
      <c r="E155" s="39" t="n"/>
      <c r="F155" s="39" t="n"/>
      <c r="G155" s="15">
        <f>IFERROR(IF(OR(E155="",F155=""),"",F155-E155),"")</f>
        <v/>
      </c>
      <c r="H155" s="13" t="n"/>
      <c r="I155" s="15">
        <f>IFERROR(IF(N155="Canceled",G155*H155,0),"")</f>
        <v/>
      </c>
      <c r="J155" s="13" t="n"/>
      <c r="K155" s="13" t="n"/>
      <c r="L155" s="13" t="n"/>
      <c r="M155" s="13" t="n"/>
      <c r="N155" s="13" t="n"/>
      <c r="O155" s="39" t="n"/>
      <c r="P155" s="15">
        <f>IFERROR(IF(OR(N155&lt;&gt;"Canceled",O155=""),"",E155-O155),"")</f>
        <v/>
      </c>
      <c r="Q155" s="15">
        <f>IFERROR(IF(N155&lt;&gt;"Canceled","",IF(O155="","Review",IF(P155&lt;=Dashboard!$B$5,"Late","Within Standard Window"))),"")</f>
        <v/>
      </c>
      <c r="R155" s="13" t="n"/>
      <c r="S155" s="13" t="n"/>
      <c r="T155" s="13" t="n"/>
      <c r="U155" s="13" t="n"/>
      <c r="V155" s="40" t="n"/>
      <c r="W155" s="41">
        <f>IFERROR(G155*H155*V155,"")</f>
        <v/>
      </c>
      <c r="X155" s="42" t="n"/>
      <c r="Y155" s="41">
        <f>IFERROR(W155*X155,"")</f>
        <v/>
      </c>
      <c r="Z155" s="42" t="n"/>
      <c r="AA155" s="41">
        <f>IFERROR(W155*Z155,"")</f>
        <v/>
      </c>
      <c r="AB155" s="41">
        <f>IFERROR(W155+Y155+AA155,"")</f>
        <v/>
      </c>
      <c r="AC155" s="40" t="n"/>
      <c r="AD155" s="40" t="n"/>
      <c r="AE155" s="40" t="n"/>
      <c r="AF155" s="13" t="n"/>
      <c r="AG155" s="40" t="n"/>
      <c r="AH155" s="41">
        <f>IFERROR(IF(N155="Canceled",MAX(0,AB155-AD155-AG155),0),"")</f>
        <v/>
      </c>
      <c r="AI155" s="43">
        <f>IFERROR(AD155/AC155,"")</f>
        <v/>
      </c>
      <c r="AJ155" s="15">
        <f>IFERROR(E155-D155,"")</f>
        <v/>
      </c>
      <c r="AK155" s="15">
        <f>IF(A155="","",IF(COUNTIF($A$6:$A$505,A155)&gt;1,"Duplicate Reservation ID",IF(F155&lt;=E155,"Review stay dates",IF(AND(N155="Canceled",O155=""),"Enter cancellation date",IF(AND(N155="Canceled",R155=""),"Enter cancellation reason","OK")))))</f>
        <v/>
      </c>
      <c r="AL155" s="13" t="n"/>
      <c r="AM155" s="15">
        <f>IFERROR(IF(AD155&gt;AC155,1,0),0)</f>
        <v/>
      </c>
      <c r="AN155" s="15">
        <f>IFERROR(IF(AF155&gt;I155,1,0),0)</f>
        <v/>
      </c>
      <c r="AO155" s="15">
        <f>IFERROR(IF(OR(V155&lt;0,AC155&lt;0,AD155&lt;0,AE155&lt;0,AG155&lt;0),1,0),0)</f>
        <v/>
      </c>
      <c r="AP155" s="15">
        <f>IFERROR(IF(AND(A155&lt;&gt;"",COUNTIF($A$6:$A$505,A155)&gt;1),1,0),0)</f>
        <v/>
      </c>
      <c r="AQ155" s="15">
        <f>IFERROR(IF(AND(N155="Canceled",O155&gt;E155),1,0),0)</f>
        <v/>
      </c>
    </row>
    <row r="156">
      <c r="A156" s="13" t="n"/>
      <c r="B156" s="13" t="n"/>
      <c r="C156" s="13" t="n"/>
      <c r="D156" s="39" t="n"/>
      <c r="E156" s="39" t="n"/>
      <c r="F156" s="39" t="n"/>
      <c r="G156" s="15">
        <f>IFERROR(IF(OR(E156="",F156=""),"",F156-E156),"")</f>
        <v/>
      </c>
      <c r="H156" s="13" t="n"/>
      <c r="I156" s="15">
        <f>IFERROR(IF(N156="Canceled",G156*H156,0),"")</f>
        <v/>
      </c>
      <c r="J156" s="13" t="n"/>
      <c r="K156" s="13" t="n"/>
      <c r="L156" s="13" t="n"/>
      <c r="M156" s="13" t="n"/>
      <c r="N156" s="13" t="n"/>
      <c r="O156" s="39" t="n"/>
      <c r="P156" s="15">
        <f>IFERROR(IF(OR(N156&lt;&gt;"Canceled",O156=""),"",E156-O156),"")</f>
        <v/>
      </c>
      <c r="Q156" s="15">
        <f>IFERROR(IF(N156&lt;&gt;"Canceled","",IF(O156="","Review",IF(P156&lt;=Dashboard!$B$5,"Late","Within Standard Window"))),"")</f>
        <v/>
      </c>
      <c r="R156" s="13" t="n"/>
      <c r="S156" s="13" t="n"/>
      <c r="T156" s="13" t="n"/>
      <c r="U156" s="13" t="n"/>
      <c r="V156" s="40" t="n"/>
      <c r="W156" s="41">
        <f>IFERROR(G156*H156*V156,"")</f>
        <v/>
      </c>
      <c r="X156" s="42" t="n"/>
      <c r="Y156" s="41">
        <f>IFERROR(W156*X156,"")</f>
        <v/>
      </c>
      <c r="Z156" s="42" t="n"/>
      <c r="AA156" s="41">
        <f>IFERROR(W156*Z156,"")</f>
        <v/>
      </c>
      <c r="AB156" s="41">
        <f>IFERROR(W156+Y156+AA156,"")</f>
        <v/>
      </c>
      <c r="AC156" s="40" t="n"/>
      <c r="AD156" s="40" t="n"/>
      <c r="AE156" s="40" t="n"/>
      <c r="AF156" s="13" t="n"/>
      <c r="AG156" s="40" t="n"/>
      <c r="AH156" s="41">
        <f>IFERROR(IF(N156="Canceled",MAX(0,AB156-AD156-AG156),0),"")</f>
        <v/>
      </c>
      <c r="AI156" s="43">
        <f>IFERROR(AD156/AC156,"")</f>
        <v/>
      </c>
      <c r="AJ156" s="15">
        <f>IFERROR(E156-D156,"")</f>
        <v/>
      </c>
      <c r="AK156" s="15">
        <f>IF(A156="","",IF(COUNTIF($A$6:$A$505,A156)&gt;1,"Duplicate Reservation ID",IF(F156&lt;=E156,"Review stay dates",IF(AND(N156="Canceled",O156=""),"Enter cancellation date",IF(AND(N156="Canceled",R156=""),"Enter cancellation reason","OK")))))</f>
        <v/>
      </c>
      <c r="AL156" s="13" t="n"/>
      <c r="AM156" s="15">
        <f>IFERROR(IF(AD156&gt;AC156,1,0),0)</f>
        <v/>
      </c>
      <c r="AN156" s="15">
        <f>IFERROR(IF(AF156&gt;I156,1,0),0)</f>
        <v/>
      </c>
      <c r="AO156" s="15">
        <f>IFERROR(IF(OR(V156&lt;0,AC156&lt;0,AD156&lt;0,AE156&lt;0,AG156&lt;0),1,0),0)</f>
        <v/>
      </c>
      <c r="AP156" s="15">
        <f>IFERROR(IF(AND(A156&lt;&gt;"",COUNTIF($A$6:$A$505,A156)&gt;1),1,0),0)</f>
        <v/>
      </c>
      <c r="AQ156" s="15">
        <f>IFERROR(IF(AND(N156="Canceled",O156&gt;E156),1,0),0)</f>
        <v/>
      </c>
    </row>
    <row r="157">
      <c r="A157" s="13" t="n"/>
      <c r="B157" s="13" t="n"/>
      <c r="C157" s="13" t="n"/>
      <c r="D157" s="39" t="n"/>
      <c r="E157" s="39" t="n"/>
      <c r="F157" s="39" t="n"/>
      <c r="G157" s="15">
        <f>IFERROR(IF(OR(E157="",F157=""),"",F157-E157),"")</f>
        <v/>
      </c>
      <c r="H157" s="13" t="n"/>
      <c r="I157" s="15">
        <f>IFERROR(IF(N157="Canceled",G157*H157,0),"")</f>
        <v/>
      </c>
      <c r="J157" s="13" t="n"/>
      <c r="K157" s="13" t="n"/>
      <c r="L157" s="13" t="n"/>
      <c r="M157" s="13" t="n"/>
      <c r="N157" s="13" t="n"/>
      <c r="O157" s="39" t="n"/>
      <c r="P157" s="15">
        <f>IFERROR(IF(OR(N157&lt;&gt;"Canceled",O157=""),"",E157-O157),"")</f>
        <v/>
      </c>
      <c r="Q157" s="15">
        <f>IFERROR(IF(N157&lt;&gt;"Canceled","",IF(O157="","Review",IF(P157&lt;=Dashboard!$B$5,"Late","Within Standard Window"))),"")</f>
        <v/>
      </c>
      <c r="R157" s="13" t="n"/>
      <c r="S157" s="13" t="n"/>
      <c r="T157" s="13" t="n"/>
      <c r="U157" s="13" t="n"/>
      <c r="V157" s="40" t="n"/>
      <c r="W157" s="41">
        <f>IFERROR(G157*H157*V157,"")</f>
        <v/>
      </c>
      <c r="X157" s="42" t="n"/>
      <c r="Y157" s="41">
        <f>IFERROR(W157*X157,"")</f>
        <v/>
      </c>
      <c r="Z157" s="42" t="n"/>
      <c r="AA157" s="41">
        <f>IFERROR(W157*Z157,"")</f>
        <v/>
      </c>
      <c r="AB157" s="41">
        <f>IFERROR(W157+Y157+AA157,"")</f>
        <v/>
      </c>
      <c r="AC157" s="40" t="n"/>
      <c r="AD157" s="40" t="n"/>
      <c r="AE157" s="40" t="n"/>
      <c r="AF157" s="13" t="n"/>
      <c r="AG157" s="40" t="n"/>
      <c r="AH157" s="41">
        <f>IFERROR(IF(N157="Canceled",MAX(0,AB157-AD157-AG157),0),"")</f>
        <v/>
      </c>
      <c r="AI157" s="43">
        <f>IFERROR(AD157/AC157,"")</f>
        <v/>
      </c>
      <c r="AJ157" s="15">
        <f>IFERROR(E157-D157,"")</f>
        <v/>
      </c>
      <c r="AK157" s="15">
        <f>IF(A157="","",IF(COUNTIF($A$6:$A$505,A157)&gt;1,"Duplicate Reservation ID",IF(F157&lt;=E157,"Review stay dates",IF(AND(N157="Canceled",O157=""),"Enter cancellation date",IF(AND(N157="Canceled",R157=""),"Enter cancellation reason","OK")))))</f>
        <v/>
      </c>
      <c r="AL157" s="13" t="n"/>
      <c r="AM157" s="15">
        <f>IFERROR(IF(AD157&gt;AC157,1,0),0)</f>
        <v/>
      </c>
      <c r="AN157" s="15">
        <f>IFERROR(IF(AF157&gt;I157,1,0),0)</f>
        <v/>
      </c>
      <c r="AO157" s="15">
        <f>IFERROR(IF(OR(V157&lt;0,AC157&lt;0,AD157&lt;0,AE157&lt;0,AG157&lt;0),1,0),0)</f>
        <v/>
      </c>
      <c r="AP157" s="15">
        <f>IFERROR(IF(AND(A157&lt;&gt;"",COUNTIF($A$6:$A$505,A157)&gt;1),1,0),0)</f>
        <v/>
      </c>
      <c r="AQ157" s="15">
        <f>IFERROR(IF(AND(N157="Canceled",O157&gt;E157),1,0),0)</f>
        <v/>
      </c>
    </row>
    <row r="158">
      <c r="A158" s="13" t="n"/>
      <c r="B158" s="13" t="n"/>
      <c r="C158" s="13" t="n"/>
      <c r="D158" s="39" t="n"/>
      <c r="E158" s="39" t="n"/>
      <c r="F158" s="39" t="n"/>
      <c r="G158" s="15">
        <f>IFERROR(IF(OR(E158="",F158=""),"",F158-E158),"")</f>
        <v/>
      </c>
      <c r="H158" s="13" t="n"/>
      <c r="I158" s="15">
        <f>IFERROR(IF(N158="Canceled",G158*H158,0),"")</f>
        <v/>
      </c>
      <c r="J158" s="13" t="n"/>
      <c r="K158" s="13" t="n"/>
      <c r="L158" s="13" t="n"/>
      <c r="M158" s="13" t="n"/>
      <c r="N158" s="13" t="n"/>
      <c r="O158" s="39" t="n"/>
      <c r="P158" s="15">
        <f>IFERROR(IF(OR(N158&lt;&gt;"Canceled",O158=""),"",E158-O158),"")</f>
        <v/>
      </c>
      <c r="Q158" s="15">
        <f>IFERROR(IF(N158&lt;&gt;"Canceled","",IF(O158="","Review",IF(P158&lt;=Dashboard!$B$5,"Late","Within Standard Window"))),"")</f>
        <v/>
      </c>
      <c r="R158" s="13" t="n"/>
      <c r="S158" s="13" t="n"/>
      <c r="T158" s="13" t="n"/>
      <c r="U158" s="13" t="n"/>
      <c r="V158" s="40" t="n"/>
      <c r="W158" s="41">
        <f>IFERROR(G158*H158*V158,"")</f>
        <v/>
      </c>
      <c r="X158" s="42" t="n"/>
      <c r="Y158" s="41">
        <f>IFERROR(W158*X158,"")</f>
        <v/>
      </c>
      <c r="Z158" s="42" t="n"/>
      <c r="AA158" s="41">
        <f>IFERROR(W158*Z158,"")</f>
        <v/>
      </c>
      <c r="AB158" s="41">
        <f>IFERROR(W158+Y158+AA158,"")</f>
        <v/>
      </c>
      <c r="AC158" s="40" t="n"/>
      <c r="AD158" s="40" t="n"/>
      <c r="AE158" s="40" t="n"/>
      <c r="AF158" s="13" t="n"/>
      <c r="AG158" s="40" t="n"/>
      <c r="AH158" s="41">
        <f>IFERROR(IF(N158="Canceled",MAX(0,AB158-AD158-AG158),0),"")</f>
        <v/>
      </c>
      <c r="AI158" s="43">
        <f>IFERROR(AD158/AC158,"")</f>
        <v/>
      </c>
      <c r="AJ158" s="15">
        <f>IFERROR(E158-D158,"")</f>
        <v/>
      </c>
      <c r="AK158" s="15">
        <f>IF(A158="","",IF(COUNTIF($A$6:$A$505,A158)&gt;1,"Duplicate Reservation ID",IF(F158&lt;=E158,"Review stay dates",IF(AND(N158="Canceled",O158=""),"Enter cancellation date",IF(AND(N158="Canceled",R158=""),"Enter cancellation reason","OK")))))</f>
        <v/>
      </c>
      <c r="AL158" s="13" t="n"/>
      <c r="AM158" s="15">
        <f>IFERROR(IF(AD158&gt;AC158,1,0),0)</f>
        <v/>
      </c>
      <c r="AN158" s="15">
        <f>IFERROR(IF(AF158&gt;I158,1,0),0)</f>
        <v/>
      </c>
      <c r="AO158" s="15">
        <f>IFERROR(IF(OR(V158&lt;0,AC158&lt;0,AD158&lt;0,AE158&lt;0,AG158&lt;0),1,0),0)</f>
        <v/>
      </c>
      <c r="AP158" s="15">
        <f>IFERROR(IF(AND(A158&lt;&gt;"",COUNTIF($A$6:$A$505,A158)&gt;1),1,0),0)</f>
        <v/>
      </c>
      <c r="AQ158" s="15">
        <f>IFERROR(IF(AND(N158="Canceled",O158&gt;E158),1,0),0)</f>
        <v/>
      </c>
    </row>
    <row r="159">
      <c r="A159" s="13" t="n"/>
      <c r="B159" s="13" t="n"/>
      <c r="C159" s="13" t="n"/>
      <c r="D159" s="39" t="n"/>
      <c r="E159" s="39" t="n"/>
      <c r="F159" s="39" t="n"/>
      <c r="G159" s="15">
        <f>IFERROR(IF(OR(E159="",F159=""),"",F159-E159),"")</f>
        <v/>
      </c>
      <c r="H159" s="13" t="n"/>
      <c r="I159" s="15">
        <f>IFERROR(IF(N159="Canceled",G159*H159,0),"")</f>
        <v/>
      </c>
      <c r="J159" s="13" t="n"/>
      <c r="K159" s="13" t="n"/>
      <c r="L159" s="13" t="n"/>
      <c r="M159" s="13" t="n"/>
      <c r="N159" s="13" t="n"/>
      <c r="O159" s="39" t="n"/>
      <c r="P159" s="15">
        <f>IFERROR(IF(OR(N159&lt;&gt;"Canceled",O159=""),"",E159-O159),"")</f>
        <v/>
      </c>
      <c r="Q159" s="15">
        <f>IFERROR(IF(N159&lt;&gt;"Canceled","",IF(O159="","Review",IF(P159&lt;=Dashboard!$B$5,"Late","Within Standard Window"))),"")</f>
        <v/>
      </c>
      <c r="R159" s="13" t="n"/>
      <c r="S159" s="13" t="n"/>
      <c r="T159" s="13" t="n"/>
      <c r="U159" s="13" t="n"/>
      <c r="V159" s="40" t="n"/>
      <c r="W159" s="41">
        <f>IFERROR(G159*H159*V159,"")</f>
        <v/>
      </c>
      <c r="X159" s="42" t="n"/>
      <c r="Y159" s="41">
        <f>IFERROR(W159*X159,"")</f>
        <v/>
      </c>
      <c r="Z159" s="42" t="n"/>
      <c r="AA159" s="41">
        <f>IFERROR(W159*Z159,"")</f>
        <v/>
      </c>
      <c r="AB159" s="41">
        <f>IFERROR(W159+Y159+AA159,"")</f>
        <v/>
      </c>
      <c r="AC159" s="40" t="n"/>
      <c r="AD159" s="40" t="n"/>
      <c r="AE159" s="40" t="n"/>
      <c r="AF159" s="13" t="n"/>
      <c r="AG159" s="40" t="n"/>
      <c r="AH159" s="41">
        <f>IFERROR(IF(N159="Canceled",MAX(0,AB159-AD159-AG159),0),"")</f>
        <v/>
      </c>
      <c r="AI159" s="43">
        <f>IFERROR(AD159/AC159,"")</f>
        <v/>
      </c>
      <c r="AJ159" s="15">
        <f>IFERROR(E159-D159,"")</f>
        <v/>
      </c>
      <c r="AK159" s="15">
        <f>IF(A159="","",IF(COUNTIF($A$6:$A$505,A159)&gt;1,"Duplicate Reservation ID",IF(F159&lt;=E159,"Review stay dates",IF(AND(N159="Canceled",O159=""),"Enter cancellation date",IF(AND(N159="Canceled",R159=""),"Enter cancellation reason","OK")))))</f>
        <v/>
      </c>
      <c r="AL159" s="13" t="n"/>
      <c r="AM159" s="15">
        <f>IFERROR(IF(AD159&gt;AC159,1,0),0)</f>
        <v/>
      </c>
      <c r="AN159" s="15">
        <f>IFERROR(IF(AF159&gt;I159,1,0),0)</f>
        <v/>
      </c>
      <c r="AO159" s="15">
        <f>IFERROR(IF(OR(V159&lt;0,AC159&lt;0,AD159&lt;0,AE159&lt;0,AG159&lt;0),1,0),0)</f>
        <v/>
      </c>
      <c r="AP159" s="15">
        <f>IFERROR(IF(AND(A159&lt;&gt;"",COUNTIF($A$6:$A$505,A159)&gt;1),1,0),0)</f>
        <v/>
      </c>
      <c r="AQ159" s="15">
        <f>IFERROR(IF(AND(N159="Canceled",O159&gt;E159),1,0),0)</f>
        <v/>
      </c>
    </row>
    <row r="160">
      <c r="A160" s="13" t="n"/>
      <c r="B160" s="13" t="n"/>
      <c r="C160" s="13" t="n"/>
      <c r="D160" s="39" t="n"/>
      <c r="E160" s="39" t="n"/>
      <c r="F160" s="39" t="n"/>
      <c r="G160" s="15">
        <f>IFERROR(IF(OR(E160="",F160=""),"",F160-E160),"")</f>
        <v/>
      </c>
      <c r="H160" s="13" t="n"/>
      <c r="I160" s="15">
        <f>IFERROR(IF(N160="Canceled",G160*H160,0),"")</f>
        <v/>
      </c>
      <c r="J160" s="13" t="n"/>
      <c r="K160" s="13" t="n"/>
      <c r="L160" s="13" t="n"/>
      <c r="M160" s="13" t="n"/>
      <c r="N160" s="13" t="n"/>
      <c r="O160" s="39" t="n"/>
      <c r="P160" s="15">
        <f>IFERROR(IF(OR(N160&lt;&gt;"Canceled",O160=""),"",E160-O160),"")</f>
        <v/>
      </c>
      <c r="Q160" s="15">
        <f>IFERROR(IF(N160&lt;&gt;"Canceled","",IF(O160="","Review",IF(P160&lt;=Dashboard!$B$5,"Late","Within Standard Window"))),"")</f>
        <v/>
      </c>
      <c r="R160" s="13" t="n"/>
      <c r="S160" s="13" t="n"/>
      <c r="T160" s="13" t="n"/>
      <c r="U160" s="13" t="n"/>
      <c r="V160" s="40" t="n"/>
      <c r="W160" s="41">
        <f>IFERROR(G160*H160*V160,"")</f>
        <v/>
      </c>
      <c r="X160" s="42" t="n"/>
      <c r="Y160" s="41">
        <f>IFERROR(W160*X160,"")</f>
        <v/>
      </c>
      <c r="Z160" s="42" t="n"/>
      <c r="AA160" s="41">
        <f>IFERROR(W160*Z160,"")</f>
        <v/>
      </c>
      <c r="AB160" s="41">
        <f>IFERROR(W160+Y160+AA160,"")</f>
        <v/>
      </c>
      <c r="AC160" s="40" t="n"/>
      <c r="AD160" s="40" t="n"/>
      <c r="AE160" s="40" t="n"/>
      <c r="AF160" s="13" t="n"/>
      <c r="AG160" s="40" t="n"/>
      <c r="AH160" s="41">
        <f>IFERROR(IF(N160="Canceled",MAX(0,AB160-AD160-AG160),0),"")</f>
        <v/>
      </c>
      <c r="AI160" s="43">
        <f>IFERROR(AD160/AC160,"")</f>
        <v/>
      </c>
      <c r="AJ160" s="15">
        <f>IFERROR(E160-D160,"")</f>
        <v/>
      </c>
      <c r="AK160" s="15">
        <f>IF(A160="","",IF(COUNTIF($A$6:$A$505,A160)&gt;1,"Duplicate Reservation ID",IF(F160&lt;=E160,"Review stay dates",IF(AND(N160="Canceled",O160=""),"Enter cancellation date",IF(AND(N160="Canceled",R160=""),"Enter cancellation reason","OK")))))</f>
        <v/>
      </c>
      <c r="AL160" s="13" t="n"/>
      <c r="AM160" s="15">
        <f>IFERROR(IF(AD160&gt;AC160,1,0),0)</f>
        <v/>
      </c>
      <c r="AN160" s="15">
        <f>IFERROR(IF(AF160&gt;I160,1,0),0)</f>
        <v/>
      </c>
      <c r="AO160" s="15">
        <f>IFERROR(IF(OR(V160&lt;0,AC160&lt;0,AD160&lt;0,AE160&lt;0,AG160&lt;0),1,0),0)</f>
        <v/>
      </c>
      <c r="AP160" s="15">
        <f>IFERROR(IF(AND(A160&lt;&gt;"",COUNTIF($A$6:$A$505,A160)&gt;1),1,0),0)</f>
        <v/>
      </c>
      <c r="AQ160" s="15">
        <f>IFERROR(IF(AND(N160="Canceled",O160&gt;E160),1,0),0)</f>
        <v/>
      </c>
    </row>
    <row r="161">
      <c r="A161" s="13" t="n"/>
      <c r="B161" s="13" t="n"/>
      <c r="C161" s="13" t="n"/>
      <c r="D161" s="39" t="n"/>
      <c r="E161" s="39" t="n"/>
      <c r="F161" s="39" t="n"/>
      <c r="G161" s="15">
        <f>IFERROR(IF(OR(E161="",F161=""),"",F161-E161),"")</f>
        <v/>
      </c>
      <c r="H161" s="13" t="n"/>
      <c r="I161" s="15">
        <f>IFERROR(IF(N161="Canceled",G161*H161,0),"")</f>
        <v/>
      </c>
      <c r="J161" s="13" t="n"/>
      <c r="K161" s="13" t="n"/>
      <c r="L161" s="13" t="n"/>
      <c r="M161" s="13" t="n"/>
      <c r="N161" s="13" t="n"/>
      <c r="O161" s="39" t="n"/>
      <c r="P161" s="15">
        <f>IFERROR(IF(OR(N161&lt;&gt;"Canceled",O161=""),"",E161-O161),"")</f>
        <v/>
      </c>
      <c r="Q161" s="15">
        <f>IFERROR(IF(N161&lt;&gt;"Canceled","",IF(O161="","Review",IF(P161&lt;=Dashboard!$B$5,"Late","Within Standard Window"))),"")</f>
        <v/>
      </c>
      <c r="R161" s="13" t="n"/>
      <c r="S161" s="13" t="n"/>
      <c r="T161" s="13" t="n"/>
      <c r="U161" s="13" t="n"/>
      <c r="V161" s="40" t="n"/>
      <c r="W161" s="41">
        <f>IFERROR(G161*H161*V161,"")</f>
        <v/>
      </c>
      <c r="X161" s="42" t="n"/>
      <c r="Y161" s="41">
        <f>IFERROR(W161*X161,"")</f>
        <v/>
      </c>
      <c r="Z161" s="42" t="n"/>
      <c r="AA161" s="41">
        <f>IFERROR(W161*Z161,"")</f>
        <v/>
      </c>
      <c r="AB161" s="41">
        <f>IFERROR(W161+Y161+AA161,"")</f>
        <v/>
      </c>
      <c r="AC161" s="40" t="n"/>
      <c r="AD161" s="40" t="n"/>
      <c r="AE161" s="40" t="n"/>
      <c r="AF161" s="13" t="n"/>
      <c r="AG161" s="40" t="n"/>
      <c r="AH161" s="41">
        <f>IFERROR(IF(N161="Canceled",MAX(0,AB161-AD161-AG161),0),"")</f>
        <v/>
      </c>
      <c r="AI161" s="43">
        <f>IFERROR(AD161/AC161,"")</f>
        <v/>
      </c>
      <c r="AJ161" s="15">
        <f>IFERROR(E161-D161,"")</f>
        <v/>
      </c>
      <c r="AK161" s="15">
        <f>IF(A161="","",IF(COUNTIF($A$6:$A$505,A161)&gt;1,"Duplicate Reservation ID",IF(F161&lt;=E161,"Review stay dates",IF(AND(N161="Canceled",O161=""),"Enter cancellation date",IF(AND(N161="Canceled",R161=""),"Enter cancellation reason","OK")))))</f>
        <v/>
      </c>
      <c r="AL161" s="13" t="n"/>
      <c r="AM161" s="15">
        <f>IFERROR(IF(AD161&gt;AC161,1,0),0)</f>
        <v/>
      </c>
      <c r="AN161" s="15">
        <f>IFERROR(IF(AF161&gt;I161,1,0),0)</f>
        <v/>
      </c>
      <c r="AO161" s="15">
        <f>IFERROR(IF(OR(V161&lt;0,AC161&lt;0,AD161&lt;0,AE161&lt;0,AG161&lt;0),1,0),0)</f>
        <v/>
      </c>
      <c r="AP161" s="15">
        <f>IFERROR(IF(AND(A161&lt;&gt;"",COUNTIF($A$6:$A$505,A161)&gt;1),1,0),0)</f>
        <v/>
      </c>
      <c r="AQ161" s="15">
        <f>IFERROR(IF(AND(N161="Canceled",O161&gt;E161),1,0),0)</f>
        <v/>
      </c>
    </row>
    <row r="162">
      <c r="A162" s="13" t="n"/>
      <c r="B162" s="13" t="n"/>
      <c r="C162" s="13" t="n"/>
      <c r="D162" s="39" t="n"/>
      <c r="E162" s="39" t="n"/>
      <c r="F162" s="39" t="n"/>
      <c r="G162" s="15">
        <f>IFERROR(IF(OR(E162="",F162=""),"",F162-E162),"")</f>
        <v/>
      </c>
      <c r="H162" s="13" t="n"/>
      <c r="I162" s="15">
        <f>IFERROR(IF(N162="Canceled",G162*H162,0),"")</f>
        <v/>
      </c>
      <c r="J162" s="13" t="n"/>
      <c r="K162" s="13" t="n"/>
      <c r="L162" s="13" t="n"/>
      <c r="M162" s="13" t="n"/>
      <c r="N162" s="13" t="n"/>
      <c r="O162" s="39" t="n"/>
      <c r="P162" s="15">
        <f>IFERROR(IF(OR(N162&lt;&gt;"Canceled",O162=""),"",E162-O162),"")</f>
        <v/>
      </c>
      <c r="Q162" s="15">
        <f>IFERROR(IF(N162&lt;&gt;"Canceled","",IF(O162="","Review",IF(P162&lt;=Dashboard!$B$5,"Late","Within Standard Window"))),"")</f>
        <v/>
      </c>
      <c r="R162" s="13" t="n"/>
      <c r="S162" s="13" t="n"/>
      <c r="T162" s="13" t="n"/>
      <c r="U162" s="13" t="n"/>
      <c r="V162" s="40" t="n"/>
      <c r="W162" s="41">
        <f>IFERROR(G162*H162*V162,"")</f>
        <v/>
      </c>
      <c r="X162" s="42" t="n"/>
      <c r="Y162" s="41">
        <f>IFERROR(W162*X162,"")</f>
        <v/>
      </c>
      <c r="Z162" s="42" t="n"/>
      <c r="AA162" s="41">
        <f>IFERROR(W162*Z162,"")</f>
        <v/>
      </c>
      <c r="AB162" s="41">
        <f>IFERROR(W162+Y162+AA162,"")</f>
        <v/>
      </c>
      <c r="AC162" s="40" t="n"/>
      <c r="AD162" s="40" t="n"/>
      <c r="AE162" s="40" t="n"/>
      <c r="AF162" s="13" t="n"/>
      <c r="AG162" s="40" t="n"/>
      <c r="AH162" s="41">
        <f>IFERROR(IF(N162="Canceled",MAX(0,AB162-AD162-AG162),0),"")</f>
        <v/>
      </c>
      <c r="AI162" s="43">
        <f>IFERROR(AD162/AC162,"")</f>
        <v/>
      </c>
      <c r="AJ162" s="15">
        <f>IFERROR(E162-D162,"")</f>
        <v/>
      </c>
      <c r="AK162" s="15">
        <f>IF(A162="","",IF(COUNTIF($A$6:$A$505,A162)&gt;1,"Duplicate Reservation ID",IF(F162&lt;=E162,"Review stay dates",IF(AND(N162="Canceled",O162=""),"Enter cancellation date",IF(AND(N162="Canceled",R162=""),"Enter cancellation reason","OK")))))</f>
        <v/>
      </c>
      <c r="AL162" s="13" t="n"/>
      <c r="AM162" s="15">
        <f>IFERROR(IF(AD162&gt;AC162,1,0),0)</f>
        <v/>
      </c>
      <c r="AN162" s="15">
        <f>IFERROR(IF(AF162&gt;I162,1,0),0)</f>
        <v/>
      </c>
      <c r="AO162" s="15">
        <f>IFERROR(IF(OR(V162&lt;0,AC162&lt;0,AD162&lt;0,AE162&lt;0,AG162&lt;0),1,0),0)</f>
        <v/>
      </c>
      <c r="AP162" s="15">
        <f>IFERROR(IF(AND(A162&lt;&gt;"",COUNTIF($A$6:$A$505,A162)&gt;1),1,0),0)</f>
        <v/>
      </c>
      <c r="AQ162" s="15">
        <f>IFERROR(IF(AND(N162="Canceled",O162&gt;E162),1,0),0)</f>
        <v/>
      </c>
    </row>
    <row r="163">
      <c r="A163" s="13" t="n"/>
      <c r="B163" s="13" t="n"/>
      <c r="C163" s="13" t="n"/>
      <c r="D163" s="39" t="n"/>
      <c r="E163" s="39" t="n"/>
      <c r="F163" s="39" t="n"/>
      <c r="G163" s="15">
        <f>IFERROR(IF(OR(E163="",F163=""),"",F163-E163),"")</f>
        <v/>
      </c>
      <c r="H163" s="13" t="n"/>
      <c r="I163" s="15">
        <f>IFERROR(IF(N163="Canceled",G163*H163,0),"")</f>
        <v/>
      </c>
      <c r="J163" s="13" t="n"/>
      <c r="K163" s="13" t="n"/>
      <c r="L163" s="13" t="n"/>
      <c r="M163" s="13" t="n"/>
      <c r="N163" s="13" t="n"/>
      <c r="O163" s="39" t="n"/>
      <c r="P163" s="15">
        <f>IFERROR(IF(OR(N163&lt;&gt;"Canceled",O163=""),"",E163-O163),"")</f>
        <v/>
      </c>
      <c r="Q163" s="15">
        <f>IFERROR(IF(N163&lt;&gt;"Canceled","",IF(O163="","Review",IF(P163&lt;=Dashboard!$B$5,"Late","Within Standard Window"))),"")</f>
        <v/>
      </c>
      <c r="R163" s="13" t="n"/>
      <c r="S163" s="13" t="n"/>
      <c r="T163" s="13" t="n"/>
      <c r="U163" s="13" t="n"/>
      <c r="V163" s="40" t="n"/>
      <c r="W163" s="41">
        <f>IFERROR(G163*H163*V163,"")</f>
        <v/>
      </c>
      <c r="X163" s="42" t="n"/>
      <c r="Y163" s="41">
        <f>IFERROR(W163*X163,"")</f>
        <v/>
      </c>
      <c r="Z163" s="42" t="n"/>
      <c r="AA163" s="41">
        <f>IFERROR(W163*Z163,"")</f>
        <v/>
      </c>
      <c r="AB163" s="41">
        <f>IFERROR(W163+Y163+AA163,"")</f>
        <v/>
      </c>
      <c r="AC163" s="40" t="n"/>
      <c r="AD163" s="40" t="n"/>
      <c r="AE163" s="40" t="n"/>
      <c r="AF163" s="13" t="n"/>
      <c r="AG163" s="40" t="n"/>
      <c r="AH163" s="41">
        <f>IFERROR(IF(N163="Canceled",MAX(0,AB163-AD163-AG163),0),"")</f>
        <v/>
      </c>
      <c r="AI163" s="43">
        <f>IFERROR(AD163/AC163,"")</f>
        <v/>
      </c>
      <c r="AJ163" s="15">
        <f>IFERROR(E163-D163,"")</f>
        <v/>
      </c>
      <c r="AK163" s="15">
        <f>IF(A163="","",IF(COUNTIF($A$6:$A$505,A163)&gt;1,"Duplicate Reservation ID",IF(F163&lt;=E163,"Review stay dates",IF(AND(N163="Canceled",O163=""),"Enter cancellation date",IF(AND(N163="Canceled",R163=""),"Enter cancellation reason","OK")))))</f>
        <v/>
      </c>
      <c r="AL163" s="13" t="n"/>
      <c r="AM163" s="15">
        <f>IFERROR(IF(AD163&gt;AC163,1,0),0)</f>
        <v/>
      </c>
      <c r="AN163" s="15">
        <f>IFERROR(IF(AF163&gt;I163,1,0),0)</f>
        <v/>
      </c>
      <c r="AO163" s="15">
        <f>IFERROR(IF(OR(V163&lt;0,AC163&lt;0,AD163&lt;0,AE163&lt;0,AG163&lt;0),1,0),0)</f>
        <v/>
      </c>
      <c r="AP163" s="15">
        <f>IFERROR(IF(AND(A163&lt;&gt;"",COUNTIF($A$6:$A$505,A163)&gt;1),1,0),0)</f>
        <v/>
      </c>
      <c r="AQ163" s="15">
        <f>IFERROR(IF(AND(N163="Canceled",O163&gt;E163),1,0),0)</f>
        <v/>
      </c>
    </row>
    <row r="164">
      <c r="A164" s="13" t="n"/>
      <c r="B164" s="13" t="n"/>
      <c r="C164" s="13" t="n"/>
      <c r="D164" s="39" t="n"/>
      <c r="E164" s="39" t="n"/>
      <c r="F164" s="39" t="n"/>
      <c r="G164" s="15">
        <f>IFERROR(IF(OR(E164="",F164=""),"",F164-E164),"")</f>
        <v/>
      </c>
      <c r="H164" s="13" t="n"/>
      <c r="I164" s="15">
        <f>IFERROR(IF(N164="Canceled",G164*H164,0),"")</f>
        <v/>
      </c>
      <c r="J164" s="13" t="n"/>
      <c r="K164" s="13" t="n"/>
      <c r="L164" s="13" t="n"/>
      <c r="M164" s="13" t="n"/>
      <c r="N164" s="13" t="n"/>
      <c r="O164" s="39" t="n"/>
      <c r="P164" s="15">
        <f>IFERROR(IF(OR(N164&lt;&gt;"Canceled",O164=""),"",E164-O164),"")</f>
        <v/>
      </c>
      <c r="Q164" s="15">
        <f>IFERROR(IF(N164&lt;&gt;"Canceled","",IF(O164="","Review",IF(P164&lt;=Dashboard!$B$5,"Late","Within Standard Window"))),"")</f>
        <v/>
      </c>
      <c r="R164" s="13" t="n"/>
      <c r="S164" s="13" t="n"/>
      <c r="T164" s="13" t="n"/>
      <c r="U164" s="13" t="n"/>
      <c r="V164" s="40" t="n"/>
      <c r="W164" s="41">
        <f>IFERROR(G164*H164*V164,"")</f>
        <v/>
      </c>
      <c r="X164" s="42" t="n"/>
      <c r="Y164" s="41">
        <f>IFERROR(W164*X164,"")</f>
        <v/>
      </c>
      <c r="Z164" s="42" t="n"/>
      <c r="AA164" s="41">
        <f>IFERROR(W164*Z164,"")</f>
        <v/>
      </c>
      <c r="AB164" s="41">
        <f>IFERROR(W164+Y164+AA164,"")</f>
        <v/>
      </c>
      <c r="AC164" s="40" t="n"/>
      <c r="AD164" s="40" t="n"/>
      <c r="AE164" s="40" t="n"/>
      <c r="AF164" s="13" t="n"/>
      <c r="AG164" s="40" t="n"/>
      <c r="AH164" s="41">
        <f>IFERROR(IF(N164="Canceled",MAX(0,AB164-AD164-AG164),0),"")</f>
        <v/>
      </c>
      <c r="AI164" s="43">
        <f>IFERROR(AD164/AC164,"")</f>
        <v/>
      </c>
      <c r="AJ164" s="15">
        <f>IFERROR(E164-D164,"")</f>
        <v/>
      </c>
      <c r="AK164" s="15">
        <f>IF(A164="","",IF(COUNTIF($A$6:$A$505,A164)&gt;1,"Duplicate Reservation ID",IF(F164&lt;=E164,"Review stay dates",IF(AND(N164="Canceled",O164=""),"Enter cancellation date",IF(AND(N164="Canceled",R164=""),"Enter cancellation reason","OK")))))</f>
        <v/>
      </c>
      <c r="AL164" s="13" t="n"/>
      <c r="AM164" s="15">
        <f>IFERROR(IF(AD164&gt;AC164,1,0),0)</f>
        <v/>
      </c>
      <c r="AN164" s="15">
        <f>IFERROR(IF(AF164&gt;I164,1,0),0)</f>
        <v/>
      </c>
      <c r="AO164" s="15">
        <f>IFERROR(IF(OR(V164&lt;0,AC164&lt;0,AD164&lt;0,AE164&lt;0,AG164&lt;0),1,0),0)</f>
        <v/>
      </c>
      <c r="AP164" s="15">
        <f>IFERROR(IF(AND(A164&lt;&gt;"",COUNTIF($A$6:$A$505,A164)&gt;1),1,0),0)</f>
        <v/>
      </c>
      <c r="AQ164" s="15">
        <f>IFERROR(IF(AND(N164="Canceled",O164&gt;E164),1,0),0)</f>
        <v/>
      </c>
    </row>
    <row r="165">
      <c r="A165" s="13" t="n"/>
      <c r="B165" s="13" t="n"/>
      <c r="C165" s="13" t="n"/>
      <c r="D165" s="39" t="n"/>
      <c r="E165" s="39" t="n"/>
      <c r="F165" s="39" t="n"/>
      <c r="G165" s="15">
        <f>IFERROR(IF(OR(E165="",F165=""),"",F165-E165),"")</f>
        <v/>
      </c>
      <c r="H165" s="13" t="n"/>
      <c r="I165" s="15">
        <f>IFERROR(IF(N165="Canceled",G165*H165,0),"")</f>
        <v/>
      </c>
      <c r="J165" s="13" t="n"/>
      <c r="K165" s="13" t="n"/>
      <c r="L165" s="13" t="n"/>
      <c r="M165" s="13" t="n"/>
      <c r="N165" s="13" t="n"/>
      <c r="O165" s="39" t="n"/>
      <c r="P165" s="15">
        <f>IFERROR(IF(OR(N165&lt;&gt;"Canceled",O165=""),"",E165-O165),"")</f>
        <v/>
      </c>
      <c r="Q165" s="15">
        <f>IFERROR(IF(N165&lt;&gt;"Canceled","",IF(O165="","Review",IF(P165&lt;=Dashboard!$B$5,"Late","Within Standard Window"))),"")</f>
        <v/>
      </c>
      <c r="R165" s="13" t="n"/>
      <c r="S165" s="13" t="n"/>
      <c r="T165" s="13" t="n"/>
      <c r="U165" s="13" t="n"/>
      <c r="V165" s="40" t="n"/>
      <c r="W165" s="41">
        <f>IFERROR(G165*H165*V165,"")</f>
        <v/>
      </c>
      <c r="X165" s="42" t="n"/>
      <c r="Y165" s="41">
        <f>IFERROR(W165*X165,"")</f>
        <v/>
      </c>
      <c r="Z165" s="42" t="n"/>
      <c r="AA165" s="41">
        <f>IFERROR(W165*Z165,"")</f>
        <v/>
      </c>
      <c r="AB165" s="41">
        <f>IFERROR(W165+Y165+AA165,"")</f>
        <v/>
      </c>
      <c r="AC165" s="40" t="n"/>
      <c r="AD165" s="40" t="n"/>
      <c r="AE165" s="40" t="n"/>
      <c r="AF165" s="13" t="n"/>
      <c r="AG165" s="40" t="n"/>
      <c r="AH165" s="41">
        <f>IFERROR(IF(N165="Canceled",MAX(0,AB165-AD165-AG165),0),"")</f>
        <v/>
      </c>
      <c r="AI165" s="43">
        <f>IFERROR(AD165/AC165,"")</f>
        <v/>
      </c>
      <c r="AJ165" s="15">
        <f>IFERROR(E165-D165,"")</f>
        <v/>
      </c>
      <c r="AK165" s="15">
        <f>IF(A165="","",IF(COUNTIF($A$6:$A$505,A165)&gt;1,"Duplicate Reservation ID",IF(F165&lt;=E165,"Review stay dates",IF(AND(N165="Canceled",O165=""),"Enter cancellation date",IF(AND(N165="Canceled",R165=""),"Enter cancellation reason","OK")))))</f>
        <v/>
      </c>
      <c r="AL165" s="13" t="n"/>
      <c r="AM165" s="15">
        <f>IFERROR(IF(AD165&gt;AC165,1,0),0)</f>
        <v/>
      </c>
      <c r="AN165" s="15">
        <f>IFERROR(IF(AF165&gt;I165,1,0),0)</f>
        <v/>
      </c>
      <c r="AO165" s="15">
        <f>IFERROR(IF(OR(V165&lt;0,AC165&lt;0,AD165&lt;0,AE165&lt;0,AG165&lt;0),1,0),0)</f>
        <v/>
      </c>
      <c r="AP165" s="15">
        <f>IFERROR(IF(AND(A165&lt;&gt;"",COUNTIF($A$6:$A$505,A165)&gt;1),1,0),0)</f>
        <v/>
      </c>
      <c r="AQ165" s="15">
        <f>IFERROR(IF(AND(N165="Canceled",O165&gt;E165),1,0),0)</f>
        <v/>
      </c>
    </row>
    <row r="166">
      <c r="A166" s="13" t="n"/>
      <c r="B166" s="13" t="n"/>
      <c r="C166" s="13" t="n"/>
      <c r="D166" s="39" t="n"/>
      <c r="E166" s="39" t="n"/>
      <c r="F166" s="39" t="n"/>
      <c r="G166" s="15">
        <f>IFERROR(IF(OR(E166="",F166=""),"",F166-E166),"")</f>
        <v/>
      </c>
      <c r="H166" s="13" t="n"/>
      <c r="I166" s="15">
        <f>IFERROR(IF(N166="Canceled",G166*H166,0),"")</f>
        <v/>
      </c>
      <c r="J166" s="13" t="n"/>
      <c r="K166" s="13" t="n"/>
      <c r="L166" s="13" t="n"/>
      <c r="M166" s="13" t="n"/>
      <c r="N166" s="13" t="n"/>
      <c r="O166" s="39" t="n"/>
      <c r="P166" s="15">
        <f>IFERROR(IF(OR(N166&lt;&gt;"Canceled",O166=""),"",E166-O166),"")</f>
        <v/>
      </c>
      <c r="Q166" s="15">
        <f>IFERROR(IF(N166&lt;&gt;"Canceled","",IF(O166="","Review",IF(P166&lt;=Dashboard!$B$5,"Late","Within Standard Window"))),"")</f>
        <v/>
      </c>
      <c r="R166" s="13" t="n"/>
      <c r="S166" s="13" t="n"/>
      <c r="T166" s="13" t="n"/>
      <c r="U166" s="13" t="n"/>
      <c r="V166" s="40" t="n"/>
      <c r="W166" s="41">
        <f>IFERROR(G166*H166*V166,"")</f>
        <v/>
      </c>
      <c r="X166" s="42" t="n"/>
      <c r="Y166" s="41">
        <f>IFERROR(W166*X166,"")</f>
        <v/>
      </c>
      <c r="Z166" s="42" t="n"/>
      <c r="AA166" s="41">
        <f>IFERROR(W166*Z166,"")</f>
        <v/>
      </c>
      <c r="AB166" s="41">
        <f>IFERROR(W166+Y166+AA166,"")</f>
        <v/>
      </c>
      <c r="AC166" s="40" t="n"/>
      <c r="AD166" s="40" t="n"/>
      <c r="AE166" s="40" t="n"/>
      <c r="AF166" s="13" t="n"/>
      <c r="AG166" s="40" t="n"/>
      <c r="AH166" s="41">
        <f>IFERROR(IF(N166="Canceled",MAX(0,AB166-AD166-AG166),0),"")</f>
        <v/>
      </c>
      <c r="AI166" s="43">
        <f>IFERROR(AD166/AC166,"")</f>
        <v/>
      </c>
      <c r="AJ166" s="15">
        <f>IFERROR(E166-D166,"")</f>
        <v/>
      </c>
      <c r="AK166" s="15">
        <f>IF(A166="","",IF(COUNTIF($A$6:$A$505,A166)&gt;1,"Duplicate Reservation ID",IF(F166&lt;=E166,"Review stay dates",IF(AND(N166="Canceled",O166=""),"Enter cancellation date",IF(AND(N166="Canceled",R166=""),"Enter cancellation reason","OK")))))</f>
        <v/>
      </c>
      <c r="AL166" s="13" t="n"/>
      <c r="AM166" s="15">
        <f>IFERROR(IF(AD166&gt;AC166,1,0),0)</f>
        <v/>
      </c>
      <c r="AN166" s="15">
        <f>IFERROR(IF(AF166&gt;I166,1,0),0)</f>
        <v/>
      </c>
      <c r="AO166" s="15">
        <f>IFERROR(IF(OR(V166&lt;0,AC166&lt;0,AD166&lt;0,AE166&lt;0,AG166&lt;0),1,0),0)</f>
        <v/>
      </c>
      <c r="AP166" s="15">
        <f>IFERROR(IF(AND(A166&lt;&gt;"",COUNTIF($A$6:$A$505,A166)&gt;1),1,0),0)</f>
        <v/>
      </c>
      <c r="AQ166" s="15">
        <f>IFERROR(IF(AND(N166="Canceled",O166&gt;E166),1,0),0)</f>
        <v/>
      </c>
    </row>
    <row r="167">
      <c r="A167" s="13" t="n"/>
      <c r="B167" s="13" t="n"/>
      <c r="C167" s="13" t="n"/>
      <c r="D167" s="39" t="n"/>
      <c r="E167" s="39" t="n"/>
      <c r="F167" s="39" t="n"/>
      <c r="G167" s="15">
        <f>IFERROR(IF(OR(E167="",F167=""),"",F167-E167),"")</f>
        <v/>
      </c>
      <c r="H167" s="13" t="n"/>
      <c r="I167" s="15">
        <f>IFERROR(IF(N167="Canceled",G167*H167,0),"")</f>
        <v/>
      </c>
      <c r="J167" s="13" t="n"/>
      <c r="K167" s="13" t="n"/>
      <c r="L167" s="13" t="n"/>
      <c r="M167" s="13" t="n"/>
      <c r="N167" s="13" t="n"/>
      <c r="O167" s="39" t="n"/>
      <c r="P167" s="15">
        <f>IFERROR(IF(OR(N167&lt;&gt;"Canceled",O167=""),"",E167-O167),"")</f>
        <v/>
      </c>
      <c r="Q167" s="15">
        <f>IFERROR(IF(N167&lt;&gt;"Canceled","",IF(O167="","Review",IF(P167&lt;=Dashboard!$B$5,"Late","Within Standard Window"))),"")</f>
        <v/>
      </c>
      <c r="R167" s="13" t="n"/>
      <c r="S167" s="13" t="n"/>
      <c r="T167" s="13" t="n"/>
      <c r="U167" s="13" t="n"/>
      <c r="V167" s="40" t="n"/>
      <c r="W167" s="41">
        <f>IFERROR(G167*H167*V167,"")</f>
        <v/>
      </c>
      <c r="X167" s="42" t="n"/>
      <c r="Y167" s="41">
        <f>IFERROR(W167*X167,"")</f>
        <v/>
      </c>
      <c r="Z167" s="42" t="n"/>
      <c r="AA167" s="41">
        <f>IFERROR(W167*Z167,"")</f>
        <v/>
      </c>
      <c r="AB167" s="41">
        <f>IFERROR(W167+Y167+AA167,"")</f>
        <v/>
      </c>
      <c r="AC167" s="40" t="n"/>
      <c r="AD167" s="40" t="n"/>
      <c r="AE167" s="40" t="n"/>
      <c r="AF167" s="13" t="n"/>
      <c r="AG167" s="40" t="n"/>
      <c r="AH167" s="41">
        <f>IFERROR(IF(N167="Canceled",MAX(0,AB167-AD167-AG167),0),"")</f>
        <v/>
      </c>
      <c r="AI167" s="43">
        <f>IFERROR(AD167/AC167,"")</f>
        <v/>
      </c>
      <c r="AJ167" s="15">
        <f>IFERROR(E167-D167,"")</f>
        <v/>
      </c>
      <c r="AK167" s="15">
        <f>IF(A167="","",IF(COUNTIF($A$6:$A$505,A167)&gt;1,"Duplicate Reservation ID",IF(F167&lt;=E167,"Review stay dates",IF(AND(N167="Canceled",O167=""),"Enter cancellation date",IF(AND(N167="Canceled",R167=""),"Enter cancellation reason","OK")))))</f>
        <v/>
      </c>
      <c r="AL167" s="13" t="n"/>
      <c r="AM167" s="15">
        <f>IFERROR(IF(AD167&gt;AC167,1,0),0)</f>
        <v/>
      </c>
      <c r="AN167" s="15">
        <f>IFERROR(IF(AF167&gt;I167,1,0),0)</f>
        <v/>
      </c>
      <c r="AO167" s="15">
        <f>IFERROR(IF(OR(V167&lt;0,AC167&lt;0,AD167&lt;0,AE167&lt;0,AG167&lt;0),1,0),0)</f>
        <v/>
      </c>
      <c r="AP167" s="15">
        <f>IFERROR(IF(AND(A167&lt;&gt;"",COUNTIF($A$6:$A$505,A167)&gt;1),1,0),0)</f>
        <v/>
      </c>
      <c r="AQ167" s="15">
        <f>IFERROR(IF(AND(N167="Canceled",O167&gt;E167),1,0),0)</f>
        <v/>
      </c>
    </row>
    <row r="168">
      <c r="A168" s="13" t="n"/>
      <c r="B168" s="13" t="n"/>
      <c r="C168" s="13" t="n"/>
      <c r="D168" s="39" t="n"/>
      <c r="E168" s="39" t="n"/>
      <c r="F168" s="39" t="n"/>
      <c r="G168" s="15">
        <f>IFERROR(IF(OR(E168="",F168=""),"",F168-E168),"")</f>
        <v/>
      </c>
      <c r="H168" s="13" t="n"/>
      <c r="I168" s="15">
        <f>IFERROR(IF(N168="Canceled",G168*H168,0),"")</f>
        <v/>
      </c>
      <c r="J168" s="13" t="n"/>
      <c r="K168" s="13" t="n"/>
      <c r="L168" s="13" t="n"/>
      <c r="M168" s="13" t="n"/>
      <c r="N168" s="13" t="n"/>
      <c r="O168" s="39" t="n"/>
      <c r="P168" s="15">
        <f>IFERROR(IF(OR(N168&lt;&gt;"Canceled",O168=""),"",E168-O168),"")</f>
        <v/>
      </c>
      <c r="Q168" s="15">
        <f>IFERROR(IF(N168&lt;&gt;"Canceled","",IF(O168="","Review",IF(P168&lt;=Dashboard!$B$5,"Late","Within Standard Window"))),"")</f>
        <v/>
      </c>
      <c r="R168" s="13" t="n"/>
      <c r="S168" s="13" t="n"/>
      <c r="T168" s="13" t="n"/>
      <c r="U168" s="13" t="n"/>
      <c r="V168" s="40" t="n"/>
      <c r="W168" s="41">
        <f>IFERROR(G168*H168*V168,"")</f>
        <v/>
      </c>
      <c r="X168" s="42" t="n"/>
      <c r="Y168" s="41">
        <f>IFERROR(W168*X168,"")</f>
        <v/>
      </c>
      <c r="Z168" s="42" t="n"/>
      <c r="AA168" s="41">
        <f>IFERROR(W168*Z168,"")</f>
        <v/>
      </c>
      <c r="AB168" s="41">
        <f>IFERROR(W168+Y168+AA168,"")</f>
        <v/>
      </c>
      <c r="AC168" s="40" t="n"/>
      <c r="AD168" s="40" t="n"/>
      <c r="AE168" s="40" t="n"/>
      <c r="AF168" s="13" t="n"/>
      <c r="AG168" s="40" t="n"/>
      <c r="AH168" s="41">
        <f>IFERROR(IF(N168="Canceled",MAX(0,AB168-AD168-AG168),0),"")</f>
        <v/>
      </c>
      <c r="AI168" s="43">
        <f>IFERROR(AD168/AC168,"")</f>
        <v/>
      </c>
      <c r="AJ168" s="15">
        <f>IFERROR(E168-D168,"")</f>
        <v/>
      </c>
      <c r="AK168" s="15">
        <f>IF(A168="","",IF(COUNTIF($A$6:$A$505,A168)&gt;1,"Duplicate Reservation ID",IF(F168&lt;=E168,"Review stay dates",IF(AND(N168="Canceled",O168=""),"Enter cancellation date",IF(AND(N168="Canceled",R168=""),"Enter cancellation reason","OK")))))</f>
        <v/>
      </c>
      <c r="AL168" s="13" t="n"/>
      <c r="AM168" s="15">
        <f>IFERROR(IF(AD168&gt;AC168,1,0),0)</f>
        <v/>
      </c>
      <c r="AN168" s="15">
        <f>IFERROR(IF(AF168&gt;I168,1,0),0)</f>
        <v/>
      </c>
      <c r="AO168" s="15">
        <f>IFERROR(IF(OR(V168&lt;0,AC168&lt;0,AD168&lt;0,AE168&lt;0,AG168&lt;0),1,0),0)</f>
        <v/>
      </c>
      <c r="AP168" s="15">
        <f>IFERROR(IF(AND(A168&lt;&gt;"",COUNTIF($A$6:$A$505,A168)&gt;1),1,0),0)</f>
        <v/>
      </c>
      <c r="AQ168" s="15">
        <f>IFERROR(IF(AND(N168="Canceled",O168&gt;E168),1,0),0)</f>
        <v/>
      </c>
    </row>
    <row r="169">
      <c r="A169" s="13" t="n"/>
      <c r="B169" s="13" t="n"/>
      <c r="C169" s="13" t="n"/>
      <c r="D169" s="39" t="n"/>
      <c r="E169" s="39" t="n"/>
      <c r="F169" s="39" t="n"/>
      <c r="G169" s="15">
        <f>IFERROR(IF(OR(E169="",F169=""),"",F169-E169),"")</f>
        <v/>
      </c>
      <c r="H169" s="13" t="n"/>
      <c r="I169" s="15">
        <f>IFERROR(IF(N169="Canceled",G169*H169,0),"")</f>
        <v/>
      </c>
      <c r="J169" s="13" t="n"/>
      <c r="K169" s="13" t="n"/>
      <c r="L169" s="13" t="n"/>
      <c r="M169" s="13" t="n"/>
      <c r="N169" s="13" t="n"/>
      <c r="O169" s="39" t="n"/>
      <c r="P169" s="15">
        <f>IFERROR(IF(OR(N169&lt;&gt;"Canceled",O169=""),"",E169-O169),"")</f>
        <v/>
      </c>
      <c r="Q169" s="15">
        <f>IFERROR(IF(N169&lt;&gt;"Canceled","",IF(O169="","Review",IF(P169&lt;=Dashboard!$B$5,"Late","Within Standard Window"))),"")</f>
        <v/>
      </c>
      <c r="R169" s="13" t="n"/>
      <c r="S169" s="13" t="n"/>
      <c r="T169" s="13" t="n"/>
      <c r="U169" s="13" t="n"/>
      <c r="V169" s="40" t="n"/>
      <c r="W169" s="41">
        <f>IFERROR(G169*H169*V169,"")</f>
        <v/>
      </c>
      <c r="X169" s="42" t="n"/>
      <c r="Y169" s="41">
        <f>IFERROR(W169*X169,"")</f>
        <v/>
      </c>
      <c r="Z169" s="42" t="n"/>
      <c r="AA169" s="41">
        <f>IFERROR(W169*Z169,"")</f>
        <v/>
      </c>
      <c r="AB169" s="41">
        <f>IFERROR(W169+Y169+AA169,"")</f>
        <v/>
      </c>
      <c r="AC169" s="40" t="n"/>
      <c r="AD169" s="40" t="n"/>
      <c r="AE169" s="40" t="n"/>
      <c r="AF169" s="13" t="n"/>
      <c r="AG169" s="40" t="n"/>
      <c r="AH169" s="41">
        <f>IFERROR(IF(N169="Canceled",MAX(0,AB169-AD169-AG169),0),"")</f>
        <v/>
      </c>
      <c r="AI169" s="43">
        <f>IFERROR(AD169/AC169,"")</f>
        <v/>
      </c>
      <c r="AJ169" s="15">
        <f>IFERROR(E169-D169,"")</f>
        <v/>
      </c>
      <c r="AK169" s="15">
        <f>IF(A169="","",IF(COUNTIF($A$6:$A$505,A169)&gt;1,"Duplicate Reservation ID",IF(F169&lt;=E169,"Review stay dates",IF(AND(N169="Canceled",O169=""),"Enter cancellation date",IF(AND(N169="Canceled",R169=""),"Enter cancellation reason","OK")))))</f>
        <v/>
      </c>
      <c r="AL169" s="13" t="n"/>
      <c r="AM169" s="15">
        <f>IFERROR(IF(AD169&gt;AC169,1,0),0)</f>
        <v/>
      </c>
      <c r="AN169" s="15">
        <f>IFERROR(IF(AF169&gt;I169,1,0),0)</f>
        <v/>
      </c>
      <c r="AO169" s="15">
        <f>IFERROR(IF(OR(V169&lt;0,AC169&lt;0,AD169&lt;0,AE169&lt;0,AG169&lt;0),1,0),0)</f>
        <v/>
      </c>
      <c r="AP169" s="15">
        <f>IFERROR(IF(AND(A169&lt;&gt;"",COUNTIF($A$6:$A$505,A169)&gt;1),1,0),0)</f>
        <v/>
      </c>
      <c r="AQ169" s="15">
        <f>IFERROR(IF(AND(N169="Canceled",O169&gt;E169),1,0),0)</f>
        <v/>
      </c>
    </row>
    <row r="170">
      <c r="A170" s="13" t="n"/>
      <c r="B170" s="13" t="n"/>
      <c r="C170" s="13" t="n"/>
      <c r="D170" s="39" t="n"/>
      <c r="E170" s="39" t="n"/>
      <c r="F170" s="39" t="n"/>
      <c r="G170" s="15">
        <f>IFERROR(IF(OR(E170="",F170=""),"",F170-E170),"")</f>
        <v/>
      </c>
      <c r="H170" s="13" t="n"/>
      <c r="I170" s="15">
        <f>IFERROR(IF(N170="Canceled",G170*H170,0),"")</f>
        <v/>
      </c>
      <c r="J170" s="13" t="n"/>
      <c r="K170" s="13" t="n"/>
      <c r="L170" s="13" t="n"/>
      <c r="M170" s="13" t="n"/>
      <c r="N170" s="13" t="n"/>
      <c r="O170" s="39" t="n"/>
      <c r="P170" s="15">
        <f>IFERROR(IF(OR(N170&lt;&gt;"Canceled",O170=""),"",E170-O170),"")</f>
        <v/>
      </c>
      <c r="Q170" s="15">
        <f>IFERROR(IF(N170&lt;&gt;"Canceled","",IF(O170="","Review",IF(P170&lt;=Dashboard!$B$5,"Late","Within Standard Window"))),"")</f>
        <v/>
      </c>
      <c r="R170" s="13" t="n"/>
      <c r="S170" s="13" t="n"/>
      <c r="T170" s="13" t="n"/>
      <c r="U170" s="13" t="n"/>
      <c r="V170" s="40" t="n"/>
      <c r="W170" s="41">
        <f>IFERROR(G170*H170*V170,"")</f>
        <v/>
      </c>
      <c r="X170" s="42" t="n"/>
      <c r="Y170" s="41">
        <f>IFERROR(W170*X170,"")</f>
        <v/>
      </c>
      <c r="Z170" s="42" t="n"/>
      <c r="AA170" s="41">
        <f>IFERROR(W170*Z170,"")</f>
        <v/>
      </c>
      <c r="AB170" s="41">
        <f>IFERROR(W170+Y170+AA170,"")</f>
        <v/>
      </c>
      <c r="AC170" s="40" t="n"/>
      <c r="AD170" s="40" t="n"/>
      <c r="AE170" s="40" t="n"/>
      <c r="AF170" s="13" t="n"/>
      <c r="AG170" s="40" t="n"/>
      <c r="AH170" s="41">
        <f>IFERROR(IF(N170="Canceled",MAX(0,AB170-AD170-AG170),0),"")</f>
        <v/>
      </c>
      <c r="AI170" s="43">
        <f>IFERROR(AD170/AC170,"")</f>
        <v/>
      </c>
      <c r="AJ170" s="15">
        <f>IFERROR(E170-D170,"")</f>
        <v/>
      </c>
      <c r="AK170" s="15">
        <f>IF(A170="","",IF(COUNTIF($A$6:$A$505,A170)&gt;1,"Duplicate Reservation ID",IF(F170&lt;=E170,"Review stay dates",IF(AND(N170="Canceled",O170=""),"Enter cancellation date",IF(AND(N170="Canceled",R170=""),"Enter cancellation reason","OK")))))</f>
        <v/>
      </c>
      <c r="AL170" s="13" t="n"/>
      <c r="AM170" s="15">
        <f>IFERROR(IF(AD170&gt;AC170,1,0),0)</f>
        <v/>
      </c>
      <c r="AN170" s="15">
        <f>IFERROR(IF(AF170&gt;I170,1,0),0)</f>
        <v/>
      </c>
      <c r="AO170" s="15">
        <f>IFERROR(IF(OR(V170&lt;0,AC170&lt;0,AD170&lt;0,AE170&lt;0,AG170&lt;0),1,0),0)</f>
        <v/>
      </c>
      <c r="AP170" s="15">
        <f>IFERROR(IF(AND(A170&lt;&gt;"",COUNTIF($A$6:$A$505,A170)&gt;1),1,0),0)</f>
        <v/>
      </c>
      <c r="AQ170" s="15">
        <f>IFERROR(IF(AND(N170="Canceled",O170&gt;E170),1,0),0)</f>
        <v/>
      </c>
    </row>
    <row r="171">
      <c r="A171" s="13" t="n"/>
      <c r="B171" s="13" t="n"/>
      <c r="C171" s="13" t="n"/>
      <c r="D171" s="39" t="n"/>
      <c r="E171" s="39" t="n"/>
      <c r="F171" s="39" t="n"/>
      <c r="G171" s="15">
        <f>IFERROR(IF(OR(E171="",F171=""),"",F171-E171),"")</f>
        <v/>
      </c>
      <c r="H171" s="13" t="n"/>
      <c r="I171" s="15">
        <f>IFERROR(IF(N171="Canceled",G171*H171,0),"")</f>
        <v/>
      </c>
      <c r="J171" s="13" t="n"/>
      <c r="K171" s="13" t="n"/>
      <c r="L171" s="13" t="n"/>
      <c r="M171" s="13" t="n"/>
      <c r="N171" s="13" t="n"/>
      <c r="O171" s="39" t="n"/>
      <c r="P171" s="15">
        <f>IFERROR(IF(OR(N171&lt;&gt;"Canceled",O171=""),"",E171-O171),"")</f>
        <v/>
      </c>
      <c r="Q171" s="15">
        <f>IFERROR(IF(N171&lt;&gt;"Canceled","",IF(O171="","Review",IF(P171&lt;=Dashboard!$B$5,"Late","Within Standard Window"))),"")</f>
        <v/>
      </c>
      <c r="R171" s="13" t="n"/>
      <c r="S171" s="13" t="n"/>
      <c r="T171" s="13" t="n"/>
      <c r="U171" s="13" t="n"/>
      <c r="V171" s="40" t="n"/>
      <c r="W171" s="41">
        <f>IFERROR(G171*H171*V171,"")</f>
        <v/>
      </c>
      <c r="X171" s="42" t="n"/>
      <c r="Y171" s="41">
        <f>IFERROR(W171*X171,"")</f>
        <v/>
      </c>
      <c r="Z171" s="42" t="n"/>
      <c r="AA171" s="41">
        <f>IFERROR(W171*Z171,"")</f>
        <v/>
      </c>
      <c r="AB171" s="41">
        <f>IFERROR(W171+Y171+AA171,"")</f>
        <v/>
      </c>
      <c r="AC171" s="40" t="n"/>
      <c r="AD171" s="40" t="n"/>
      <c r="AE171" s="40" t="n"/>
      <c r="AF171" s="13" t="n"/>
      <c r="AG171" s="40" t="n"/>
      <c r="AH171" s="41">
        <f>IFERROR(IF(N171="Canceled",MAX(0,AB171-AD171-AG171),0),"")</f>
        <v/>
      </c>
      <c r="AI171" s="43">
        <f>IFERROR(AD171/AC171,"")</f>
        <v/>
      </c>
      <c r="AJ171" s="15">
        <f>IFERROR(E171-D171,"")</f>
        <v/>
      </c>
      <c r="AK171" s="15">
        <f>IF(A171="","",IF(COUNTIF($A$6:$A$505,A171)&gt;1,"Duplicate Reservation ID",IF(F171&lt;=E171,"Review stay dates",IF(AND(N171="Canceled",O171=""),"Enter cancellation date",IF(AND(N171="Canceled",R171=""),"Enter cancellation reason","OK")))))</f>
        <v/>
      </c>
      <c r="AL171" s="13" t="n"/>
      <c r="AM171" s="15">
        <f>IFERROR(IF(AD171&gt;AC171,1,0),0)</f>
        <v/>
      </c>
      <c r="AN171" s="15">
        <f>IFERROR(IF(AF171&gt;I171,1,0),0)</f>
        <v/>
      </c>
      <c r="AO171" s="15">
        <f>IFERROR(IF(OR(V171&lt;0,AC171&lt;0,AD171&lt;0,AE171&lt;0,AG171&lt;0),1,0),0)</f>
        <v/>
      </c>
      <c r="AP171" s="15">
        <f>IFERROR(IF(AND(A171&lt;&gt;"",COUNTIF($A$6:$A$505,A171)&gt;1),1,0),0)</f>
        <v/>
      </c>
      <c r="AQ171" s="15">
        <f>IFERROR(IF(AND(N171="Canceled",O171&gt;E171),1,0),0)</f>
        <v/>
      </c>
    </row>
    <row r="172">
      <c r="A172" s="13" t="n"/>
      <c r="B172" s="13" t="n"/>
      <c r="C172" s="13" t="n"/>
      <c r="D172" s="39" t="n"/>
      <c r="E172" s="39" t="n"/>
      <c r="F172" s="39" t="n"/>
      <c r="G172" s="15">
        <f>IFERROR(IF(OR(E172="",F172=""),"",F172-E172),"")</f>
        <v/>
      </c>
      <c r="H172" s="13" t="n"/>
      <c r="I172" s="15">
        <f>IFERROR(IF(N172="Canceled",G172*H172,0),"")</f>
        <v/>
      </c>
      <c r="J172" s="13" t="n"/>
      <c r="K172" s="13" t="n"/>
      <c r="L172" s="13" t="n"/>
      <c r="M172" s="13" t="n"/>
      <c r="N172" s="13" t="n"/>
      <c r="O172" s="39" t="n"/>
      <c r="P172" s="15">
        <f>IFERROR(IF(OR(N172&lt;&gt;"Canceled",O172=""),"",E172-O172),"")</f>
        <v/>
      </c>
      <c r="Q172" s="15">
        <f>IFERROR(IF(N172&lt;&gt;"Canceled","",IF(O172="","Review",IF(P172&lt;=Dashboard!$B$5,"Late","Within Standard Window"))),"")</f>
        <v/>
      </c>
      <c r="R172" s="13" t="n"/>
      <c r="S172" s="13" t="n"/>
      <c r="T172" s="13" t="n"/>
      <c r="U172" s="13" t="n"/>
      <c r="V172" s="40" t="n"/>
      <c r="W172" s="41">
        <f>IFERROR(G172*H172*V172,"")</f>
        <v/>
      </c>
      <c r="X172" s="42" t="n"/>
      <c r="Y172" s="41">
        <f>IFERROR(W172*X172,"")</f>
        <v/>
      </c>
      <c r="Z172" s="42" t="n"/>
      <c r="AA172" s="41">
        <f>IFERROR(W172*Z172,"")</f>
        <v/>
      </c>
      <c r="AB172" s="41">
        <f>IFERROR(W172+Y172+AA172,"")</f>
        <v/>
      </c>
      <c r="AC172" s="40" t="n"/>
      <c r="AD172" s="40" t="n"/>
      <c r="AE172" s="40" t="n"/>
      <c r="AF172" s="13" t="n"/>
      <c r="AG172" s="40" t="n"/>
      <c r="AH172" s="41">
        <f>IFERROR(IF(N172="Canceled",MAX(0,AB172-AD172-AG172),0),"")</f>
        <v/>
      </c>
      <c r="AI172" s="43">
        <f>IFERROR(AD172/AC172,"")</f>
        <v/>
      </c>
      <c r="AJ172" s="15">
        <f>IFERROR(E172-D172,"")</f>
        <v/>
      </c>
      <c r="AK172" s="15">
        <f>IF(A172="","",IF(COUNTIF($A$6:$A$505,A172)&gt;1,"Duplicate Reservation ID",IF(F172&lt;=E172,"Review stay dates",IF(AND(N172="Canceled",O172=""),"Enter cancellation date",IF(AND(N172="Canceled",R172=""),"Enter cancellation reason","OK")))))</f>
        <v/>
      </c>
      <c r="AL172" s="13" t="n"/>
      <c r="AM172" s="15">
        <f>IFERROR(IF(AD172&gt;AC172,1,0),0)</f>
        <v/>
      </c>
      <c r="AN172" s="15">
        <f>IFERROR(IF(AF172&gt;I172,1,0),0)</f>
        <v/>
      </c>
      <c r="AO172" s="15">
        <f>IFERROR(IF(OR(V172&lt;0,AC172&lt;0,AD172&lt;0,AE172&lt;0,AG172&lt;0),1,0),0)</f>
        <v/>
      </c>
      <c r="AP172" s="15">
        <f>IFERROR(IF(AND(A172&lt;&gt;"",COUNTIF($A$6:$A$505,A172)&gt;1),1,0),0)</f>
        <v/>
      </c>
      <c r="AQ172" s="15">
        <f>IFERROR(IF(AND(N172="Canceled",O172&gt;E172),1,0),0)</f>
        <v/>
      </c>
    </row>
    <row r="173">
      <c r="A173" s="13" t="n"/>
      <c r="B173" s="13" t="n"/>
      <c r="C173" s="13" t="n"/>
      <c r="D173" s="39" t="n"/>
      <c r="E173" s="39" t="n"/>
      <c r="F173" s="39" t="n"/>
      <c r="G173" s="15">
        <f>IFERROR(IF(OR(E173="",F173=""),"",F173-E173),"")</f>
        <v/>
      </c>
      <c r="H173" s="13" t="n"/>
      <c r="I173" s="15">
        <f>IFERROR(IF(N173="Canceled",G173*H173,0),"")</f>
        <v/>
      </c>
      <c r="J173" s="13" t="n"/>
      <c r="K173" s="13" t="n"/>
      <c r="L173" s="13" t="n"/>
      <c r="M173" s="13" t="n"/>
      <c r="N173" s="13" t="n"/>
      <c r="O173" s="39" t="n"/>
      <c r="P173" s="15">
        <f>IFERROR(IF(OR(N173&lt;&gt;"Canceled",O173=""),"",E173-O173),"")</f>
        <v/>
      </c>
      <c r="Q173" s="15">
        <f>IFERROR(IF(N173&lt;&gt;"Canceled","",IF(O173="","Review",IF(P173&lt;=Dashboard!$B$5,"Late","Within Standard Window"))),"")</f>
        <v/>
      </c>
      <c r="R173" s="13" t="n"/>
      <c r="S173" s="13" t="n"/>
      <c r="T173" s="13" t="n"/>
      <c r="U173" s="13" t="n"/>
      <c r="V173" s="40" t="n"/>
      <c r="W173" s="41">
        <f>IFERROR(G173*H173*V173,"")</f>
        <v/>
      </c>
      <c r="X173" s="42" t="n"/>
      <c r="Y173" s="41">
        <f>IFERROR(W173*X173,"")</f>
        <v/>
      </c>
      <c r="Z173" s="42" t="n"/>
      <c r="AA173" s="41">
        <f>IFERROR(W173*Z173,"")</f>
        <v/>
      </c>
      <c r="AB173" s="41">
        <f>IFERROR(W173+Y173+AA173,"")</f>
        <v/>
      </c>
      <c r="AC173" s="40" t="n"/>
      <c r="AD173" s="40" t="n"/>
      <c r="AE173" s="40" t="n"/>
      <c r="AF173" s="13" t="n"/>
      <c r="AG173" s="40" t="n"/>
      <c r="AH173" s="41">
        <f>IFERROR(IF(N173="Canceled",MAX(0,AB173-AD173-AG173),0),"")</f>
        <v/>
      </c>
      <c r="AI173" s="43">
        <f>IFERROR(AD173/AC173,"")</f>
        <v/>
      </c>
      <c r="AJ173" s="15">
        <f>IFERROR(E173-D173,"")</f>
        <v/>
      </c>
      <c r="AK173" s="15">
        <f>IF(A173="","",IF(COUNTIF($A$6:$A$505,A173)&gt;1,"Duplicate Reservation ID",IF(F173&lt;=E173,"Review stay dates",IF(AND(N173="Canceled",O173=""),"Enter cancellation date",IF(AND(N173="Canceled",R173=""),"Enter cancellation reason","OK")))))</f>
        <v/>
      </c>
      <c r="AL173" s="13" t="n"/>
      <c r="AM173" s="15">
        <f>IFERROR(IF(AD173&gt;AC173,1,0),0)</f>
        <v/>
      </c>
      <c r="AN173" s="15">
        <f>IFERROR(IF(AF173&gt;I173,1,0),0)</f>
        <v/>
      </c>
      <c r="AO173" s="15">
        <f>IFERROR(IF(OR(V173&lt;0,AC173&lt;0,AD173&lt;0,AE173&lt;0,AG173&lt;0),1,0),0)</f>
        <v/>
      </c>
      <c r="AP173" s="15">
        <f>IFERROR(IF(AND(A173&lt;&gt;"",COUNTIF($A$6:$A$505,A173)&gt;1),1,0),0)</f>
        <v/>
      </c>
      <c r="AQ173" s="15">
        <f>IFERROR(IF(AND(N173="Canceled",O173&gt;E173),1,0),0)</f>
        <v/>
      </c>
    </row>
    <row r="174">
      <c r="A174" s="13" t="n"/>
      <c r="B174" s="13" t="n"/>
      <c r="C174" s="13" t="n"/>
      <c r="D174" s="39" t="n"/>
      <c r="E174" s="39" t="n"/>
      <c r="F174" s="39" t="n"/>
      <c r="G174" s="15">
        <f>IFERROR(IF(OR(E174="",F174=""),"",F174-E174),"")</f>
        <v/>
      </c>
      <c r="H174" s="13" t="n"/>
      <c r="I174" s="15">
        <f>IFERROR(IF(N174="Canceled",G174*H174,0),"")</f>
        <v/>
      </c>
      <c r="J174" s="13" t="n"/>
      <c r="K174" s="13" t="n"/>
      <c r="L174" s="13" t="n"/>
      <c r="M174" s="13" t="n"/>
      <c r="N174" s="13" t="n"/>
      <c r="O174" s="39" t="n"/>
      <c r="P174" s="15">
        <f>IFERROR(IF(OR(N174&lt;&gt;"Canceled",O174=""),"",E174-O174),"")</f>
        <v/>
      </c>
      <c r="Q174" s="15">
        <f>IFERROR(IF(N174&lt;&gt;"Canceled","",IF(O174="","Review",IF(P174&lt;=Dashboard!$B$5,"Late","Within Standard Window"))),"")</f>
        <v/>
      </c>
      <c r="R174" s="13" t="n"/>
      <c r="S174" s="13" t="n"/>
      <c r="T174" s="13" t="n"/>
      <c r="U174" s="13" t="n"/>
      <c r="V174" s="40" t="n"/>
      <c r="W174" s="41">
        <f>IFERROR(G174*H174*V174,"")</f>
        <v/>
      </c>
      <c r="X174" s="42" t="n"/>
      <c r="Y174" s="41">
        <f>IFERROR(W174*X174,"")</f>
        <v/>
      </c>
      <c r="Z174" s="42" t="n"/>
      <c r="AA174" s="41">
        <f>IFERROR(W174*Z174,"")</f>
        <v/>
      </c>
      <c r="AB174" s="41">
        <f>IFERROR(W174+Y174+AA174,"")</f>
        <v/>
      </c>
      <c r="AC174" s="40" t="n"/>
      <c r="AD174" s="40" t="n"/>
      <c r="AE174" s="40" t="n"/>
      <c r="AF174" s="13" t="n"/>
      <c r="AG174" s="40" t="n"/>
      <c r="AH174" s="41">
        <f>IFERROR(IF(N174="Canceled",MAX(0,AB174-AD174-AG174),0),"")</f>
        <v/>
      </c>
      <c r="AI174" s="43">
        <f>IFERROR(AD174/AC174,"")</f>
        <v/>
      </c>
      <c r="AJ174" s="15">
        <f>IFERROR(E174-D174,"")</f>
        <v/>
      </c>
      <c r="AK174" s="15">
        <f>IF(A174="","",IF(COUNTIF($A$6:$A$505,A174)&gt;1,"Duplicate Reservation ID",IF(F174&lt;=E174,"Review stay dates",IF(AND(N174="Canceled",O174=""),"Enter cancellation date",IF(AND(N174="Canceled",R174=""),"Enter cancellation reason","OK")))))</f>
        <v/>
      </c>
      <c r="AL174" s="13" t="n"/>
      <c r="AM174" s="15">
        <f>IFERROR(IF(AD174&gt;AC174,1,0),0)</f>
        <v/>
      </c>
      <c r="AN174" s="15">
        <f>IFERROR(IF(AF174&gt;I174,1,0),0)</f>
        <v/>
      </c>
      <c r="AO174" s="15">
        <f>IFERROR(IF(OR(V174&lt;0,AC174&lt;0,AD174&lt;0,AE174&lt;0,AG174&lt;0),1,0),0)</f>
        <v/>
      </c>
      <c r="AP174" s="15">
        <f>IFERROR(IF(AND(A174&lt;&gt;"",COUNTIF($A$6:$A$505,A174)&gt;1),1,0),0)</f>
        <v/>
      </c>
      <c r="AQ174" s="15">
        <f>IFERROR(IF(AND(N174="Canceled",O174&gt;E174),1,0),0)</f>
        <v/>
      </c>
    </row>
    <row r="175">
      <c r="A175" s="13" t="n"/>
      <c r="B175" s="13" t="n"/>
      <c r="C175" s="13" t="n"/>
      <c r="D175" s="39" t="n"/>
      <c r="E175" s="39" t="n"/>
      <c r="F175" s="39" t="n"/>
      <c r="G175" s="15">
        <f>IFERROR(IF(OR(E175="",F175=""),"",F175-E175),"")</f>
        <v/>
      </c>
      <c r="H175" s="13" t="n"/>
      <c r="I175" s="15">
        <f>IFERROR(IF(N175="Canceled",G175*H175,0),"")</f>
        <v/>
      </c>
      <c r="J175" s="13" t="n"/>
      <c r="K175" s="13" t="n"/>
      <c r="L175" s="13" t="n"/>
      <c r="M175" s="13" t="n"/>
      <c r="N175" s="13" t="n"/>
      <c r="O175" s="39" t="n"/>
      <c r="P175" s="15">
        <f>IFERROR(IF(OR(N175&lt;&gt;"Canceled",O175=""),"",E175-O175),"")</f>
        <v/>
      </c>
      <c r="Q175" s="15">
        <f>IFERROR(IF(N175&lt;&gt;"Canceled","",IF(O175="","Review",IF(P175&lt;=Dashboard!$B$5,"Late","Within Standard Window"))),"")</f>
        <v/>
      </c>
      <c r="R175" s="13" t="n"/>
      <c r="S175" s="13" t="n"/>
      <c r="T175" s="13" t="n"/>
      <c r="U175" s="13" t="n"/>
      <c r="V175" s="40" t="n"/>
      <c r="W175" s="41">
        <f>IFERROR(G175*H175*V175,"")</f>
        <v/>
      </c>
      <c r="X175" s="42" t="n"/>
      <c r="Y175" s="41">
        <f>IFERROR(W175*X175,"")</f>
        <v/>
      </c>
      <c r="Z175" s="42" t="n"/>
      <c r="AA175" s="41">
        <f>IFERROR(W175*Z175,"")</f>
        <v/>
      </c>
      <c r="AB175" s="41">
        <f>IFERROR(W175+Y175+AA175,"")</f>
        <v/>
      </c>
      <c r="AC175" s="40" t="n"/>
      <c r="AD175" s="40" t="n"/>
      <c r="AE175" s="40" t="n"/>
      <c r="AF175" s="13" t="n"/>
      <c r="AG175" s="40" t="n"/>
      <c r="AH175" s="41">
        <f>IFERROR(IF(N175="Canceled",MAX(0,AB175-AD175-AG175),0),"")</f>
        <v/>
      </c>
      <c r="AI175" s="43">
        <f>IFERROR(AD175/AC175,"")</f>
        <v/>
      </c>
      <c r="AJ175" s="15">
        <f>IFERROR(E175-D175,"")</f>
        <v/>
      </c>
      <c r="AK175" s="15">
        <f>IF(A175="","",IF(COUNTIF($A$6:$A$505,A175)&gt;1,"Duplicate Reservation ID",IF(F175&lt;=E175,"Review stay dates",IF(AND(N175="Canceled",O175=""),"Enter cancellation date",IF(AND(N175="Canceled",R175=""),"Enter cancellation reason","OK")))))</f>
        <v/>
      </c>
      <c r="AL175" s="13" t="n"/>
      <c r="AM175" s="15">
        <f>IFERROR(IF(AD175&gt;AC175,1,0),0)</f>
        <v/>
      </c>
      <c r="AN175" s="15">
        <f>IFERROR(IF(AF175&gt;I175,1,0),0)</f>
        <v/>
      </c>
      <c r="AO175" s="15">
        <f>IFERROR(IF(OR(V175&lt;0,AC175&lt;0,AD175&lt;0,AE175&lt;0,AG175&lt;0),1,0),0)</f>
        <v/>
      </c>
      <c r="AP175" s="15">
        <f>IFERROR(IF(AND(A175&lt;&gt;"",COUNTIF($A$6:$A$505,A175)&gt;1),1,0),0)</f>
        <v/>
      </c>
      <c r="AQ175" s="15">
        <f>IFERROR(IF(AND(N175="Canceled",O175&gt;E175),1,0),0)</f>
        <v/>
      </c>
    </row>
    <row r="176">
      <c r="A176" s="13" t="n"/>
      <c r="B176" s="13" t="n"/>
      <c r="C176" s="13" t="n"/>
      <c r="D176" s="39" t="n"/>
      <c r="E176" s="39" t="n"/>
      <c r="F176" s="39" t="n"/>
      <c r="G176" s="15">
        <f>IFERROR(IF(OR(E176="",F176=""),"",F176-E176),"")</f>
        <v/>
      </c>
      <c r="H176" s="13" t="n"/>
      <c r="I176" s="15">
        <f>IFERROR(IF(N176="Canceled",G176*H176,0),"")</f>
        <v/>
      </c>
      <c r="J176" s="13" t="n"/>
      <c r="K176" s="13" t="n"/>
      <c r="L176" s="13" t="n"/>
      <c r="M176" s="13" t="n"/>
      <c r="N176" s="13" t="n"/>
      <c r="O176" s="39" t="n"/>
      <c r="P176" s="15">
        <f>IFERROR(IF(OR(N176&lt;&gt;"Canceled",O176=""),"",E176-O176),"")</f>
        <v/>
      </c>
      <c r="Q176" s="15">
        <f>IFERROR(IF(N176&lt;&gt;"Canceled","",IF(O176="","Review",IF(P176&lt;=Dashboard!$B$5,"Late","Within Standard Window"))),"")</f>
        <v/>
      </c>
      <c r="R176" s="13" t="n"/>
      <c r="S176" s="13" t="n"/>
      <c r="T176" s="13" t="n"/>
      <c r="U176" s="13" t="n"/>
      <c r="V176" s="40" t="n"/>
      <c r="W176" s="41">
        <f>IFERROR(G176*H176*V176,"")</f>
        <v/>
      </c>
      <c r="X176" s="42" t="n"/>
      <c r="Y176" s="41">
        <f>IFERROR(W176*X176,"")</f>
        <v/>
      </c>
      <c r="Z176" s="42" t="n"/>
      <c r="AA176" s="41">
        <f>IFERROR(W176*Z176,"")</f>
        <v/>
      </c>
      <c r="AB176" s="41">
        <f>IFERROR(W176+Y176+AA176,"")</f>
        <v/>
      </c>
      <c r="AC176" s="40" t="n"/>
      <c r="AD176" s="40" t="n"/>
      <c r="AE176" s="40" t="n"/>
      <c r="AF176" s="13" t="n"/>
      <c r="AG176" s="40" t="n"/>
      <c r="AH176" s="41">
        <f>IFERROR(IF(N176="Canceled",MAX(0,AB176-AD176-AG176),0),"")</f>
        <v/>
      </c>
      <c r="AI176" s="43">
        <f>IFERROR(AD176/AC176,"")</f>
        <v/>
      </c>
      <c r="AJ176" s="15">
        <f>IFERROR(E176-D176,"")</f>
        <v/>
      </c>
      <c r="AK176" s="15">
        <f>IF(A176="","",IF(COUNTIF($A$6:$A$505,A176)&gt;1,"Duplicate Reservation ID",IF(F176&lt;=E176,"Review stay dates",IF(AND(N176="Canceled",O176=""),"Enter cancellation date",IF(AND(N176="Canceled",R176=""),"Enter cancellation reason","OK")))))</f>
        <v/>
      </c>
      <c r="AL176" s="13" t="n"/>
      <c r="AM176" s="15">
        <f>IFERROR(IF(AD176&gt;AC176,1,0),0)</f>
        <v/>
      </c>
      <c r="AN176" s="15">
        <f>IFERROR(IF(AF176&gt;I176,1,0),0)</f>
        <v/>
      </c>
      <c r="AO176" s="15">
        <f>IFERROR(IF(OR(V176&lt;0,AC176&lt;0,AD176&lt;0,AE176&lt;0,AG176&lt;0),1,0),0)</f>
        <v/>
      </c>
      <c r="AP176" s="15">
        <f>IFERROR(IF(AND(A176&lt;&gt;"",COUNTIF($A$6:$A$505,A176)&gt;1),1,0),0)</f>
        <v/>
      </c>
      <c r="AQ176" s="15">
        <f>IFERROR(IF(AND(N176="Canceled",O176&gt;E176),1,0),0)</f>
        <v/>
      </c>
    </row>
    <row r="177">
      <c r="A177" s="13" t="n"/>
      <c r="B177" s="13" t="n"/>
      <c r="C177" s="13" t="n"/>
      <c r="D177" s="39" t="n"/>
      <c r="E177" s="39" t="n"/>
      <c r="F177" s="39" t="n"/>
      <c r="G177" s="15">
        <f>IFERROR(IF(OR(E177="",F177=""),"",F177-E177),"")</f>
        <v/>
      </c>
      <c r="H177" s="13" t="n"/>
      <c r="I177" s="15">
        <f>IFERROR(IF(N177="Canceled",G177*H177,0),"")</f>
        <v/>
      </c>
      <c r="J177" s="13" t="n"/>
      <c r="K177" s="13" t="n"/>
      <c r="L177" s="13" t="n"/>
      <c r="M177" s="13" t="n"/>
      <c r="N177" s="13" t="n"/>
      <c r="O177" s="39" t="n"/>
      <c r="P177" s="15">
        <f>IFERROR(IF(OR(N177&lt;&gt;"Canceled",O177=""),"",E177-O177),"")</f>
        <v/>
      </c>
      <c r="Q177" s="15">
        <f>IFERROR(IF(N177&lt;&gt;"Canceled","",IF(O177="","Review",IF(P177&lt;=Dashboard!$B$5,"Late","Within Standard Window"))),"")</f>
        <v/>
      </c>
      <c r="R177" s="13" t="n"/>
      <c r="S177" s="13" t="n"/>
      <c r="T177" s="13" t="n"/>
      <c r="U177" s="13" t="n"/>
      <c r="V177" s="40" t="n"/>
      <c r="W177" s="41">
        <f>IFERROR(G177*H177*V177,"")</f>
        <v/>
      </c>
      <c r="X177" s="42" t="n"/>
      <c r="Y177" s="41">
        <f>IFERROR(W177*X177,"")</f>
        <v/>
      </c>
      <c r="Z177" s="42" t="n"/>
      <c r="AA177" s="41">
        <f>IFERROR(W177*Z177,"")</f>
        <v/>
      </c>
      <c r="AB177" s="41">
        <f>IFERROR(W177+Y177+AA177,"")</f>
        <v/>
      </c>
      <c r="AC177" s="40" t="n"/>
      <c r="AD177" s="40" t="n"/>
      <c r="AE177" s="40" t="n"/>
      <c r="AF177" s="13" t="n"/>
      <c r="AG177" s="40" t="n"/>
      <c r="AH177" s="41">
        <f>IFERROR(IF(N177="Canceled",MAX(0,AB177-AD177-AG177),0),"")</f>
        <v/>
      </c>
      <c r="AI177" s="43">
        <f>IFERROR(AD177/AC177,"")</f>
        <v/>
      </c>
      <c r="AJ177" s="15">
        <f>IFERROR(E177-D177,"")</f>
        <v/>
      </c>
      <c r="AK177" s="15">
        <f>IF(A177="","",IF(COUNTIF($A$6:$A$505,A177)&gt;1,"Duplicate Reservation ID",IF(F177&lt;=E177,"Review stay dates",IF(AND(N177="Canceled",O177=""),"Enter cancellation date",IF(AND(N177="Canceled",R177=""),"Enter cancellation reason","OK")))))</f>
        <v/>
      </c>
      <c r="AL177" s="13" t="n"/>
      <c r="AM177" s="15">
        <f>IFERROR(IF(AD177&gt;AC177,1,0),0)</f>
        <v/>
      </c>
      <c r="AN177" s="15">
        <f>IFERROR(IF(AF177&gt;I177,1,0),0)</f>
        <v/>
      </c>
      <c r="AO177" s="15">
        <f>IFERROR(IF(OR(V177&lt;0,AC177&lt;0,AD177&lt;0,AE177&lt;0,AG177&lt;0),1,0),0)</f>
        <v/>
      </c>
      <c r="AP177" s="15">
        <f>IFERROR(IF(AND(A177&lt;&gt;"",COUNTIF($A$6:$A$505,A177)&gt;1),1,0),0)</f>
        <v/>
      </c>
      <c r="AQ177" s="15">
        <f>IFERROR(IF(AND(N177="Canceled",O177&gt;E177),1,0),0)</f>
        <v/>
      </c>
    </row>
    <row r="178">
      <c r="A178" s="13" t="n"/>
      <c r="B178" s="13" t="n"/>
      <c r="C178" s="13" t="n"/>
      <c r="D178" s="39" t="n"/>
      <c r="E178" s="39" t="n"/>
      <c r="F178" s="39" t="n"/>
      <c r="G178" s="15">
        <f>IFERROR(IF(OR(E178="",F178=""),"",F178-E178),"")</f>
        <v/>
      </c>
      <c r="H178" s="13" t="n"/>
      <c r="I178" s="15">
        <f>IFERROR(IF(N178="Canceled",G178*H178,0),"")</f>
        <v/>
      </c>
      <c r="J178" s="13" t="n"/>
      <c r="K178" s="13" t="n"/>
      <c r="L178" s="13" t="n"/>
      <c r="M178" s="13" t="n"/>
      <c r="N178" s="13" t="n"/>
      <c r="O178" s="39" t="n"/>
      <c r="P178" s="15">
        <f>IFERROR(IF(OR(N178&lt;&gt;"Canceled",O178=""),"",E178-O178),"")</f>
        <v/>
      </c>
      <c r="Q178" s="15">
        <f>IFERROR(IF(N178&lt;&gt;"Canceled","",IF(O178="","Review",IF(P178&lt;=Dashboard!$B$5,"Late","Within Standard Window"))),"")</f>
        <v/>
      </c>
      <c r="R178" s="13" t="n"/>
      <c r="S178" s="13" t="n"/>
      <c r="T178" s="13" t="n"/>
      <c r="U178" s="13" t="n"/>
      <c r="V178" s="40" t="n"/>
      <c r="W178" s="41">
        <f>IFERROR(G178*H178*V178,"")</f>
        <v/>
      </c>
      <c r="X178" s="42" t="n"/>
      <c r="Y178" s="41">
        <f>IFERROR(W178*X178,"")</f>
        <v/>
      </c>
      <c r="Z178" s="42" t="n"/>
      <c r="AA178" s="41">
        <f>IFERROR(W178*Z178,"")</f>
        <v/>
      </c>
      <c r="AB178" s="41">
        <f>IFERROR(W178+Y178+AA178,"")</f>
        <v/>
      </c>
      <c r="AC178" s="40" t="n"/>
      <c r="AD178" s="40" t="n"/>
      <c r="AE178" s="40" t="n"/>
      <c r="AF178" s="13" t="n"/>
      <c r="AG178" s="40" t="n"/>
      <c r="AH178" s="41">
        <f>IFERROR(IF(N178="Canceled",MAX(0,AB178-AD178-AG178),0),"")</f>
        <v/>
      </c>
      <c r="AI178" s="43">
        <f>IFERROR(AD178/AC178,"")</f>
        <v/>
      </c>
      <c r="AJ178" s="15">
        <f>IFERROR(E178-D178,"")</f>
        <v/>
      </c>
      <c r="AK178" s="15">
        <f>IF(A178="","",IF(COUNTIF($A$6:$A$505,A178)&gt;1,"Duplicate Reservation ID",IF(F178&lt;=E178,"Review stay dates",IF(AND(N178="Canceled",O178=""),"Enter cancellation date",IF(AND(N178="Canceled",R178=""),"Enter cancellation reason","OK")))))</f>
        <v/>
      </c>
      <c r="AL178" s="13" t="n"/>
      <c r="AM178" s="15">
        <f>IFERROR(IF(AD178&gt;AC178,1,0),0)</f>
        <v/>
      </c>
      <c r="AN178" s="15">
        <f>IFERROR(IF(AF178&gt;I178,1,0),0)</f>
        <v/>
      </c>
      <c r="AO178" s="15">
        <f>IFERROR(IF(OR(V178&lt;0,AC178&lt;0,AD178&lt;0,AE178&lt;0,AG178&lt;0),1,0),0)</f>
        <v/>
      </c>
      <c r="AP178" s="15">
        <f>IFERROR(IF(AND(A178&lt;&gt;"",COUNTIF($A$6:$A$505,A178)&gt;1),1,0),0)</f>
        <v/>
      </c>
      <c r="AQ178" s="15">
        <f>IFERROR(IF(AND(N178="Canceled",O178&gt;E178),1,0),0)</f>
        <v/>
      </c>
    </row>
    <row r="179">
      <c r="A179" s="13" t="n"/>
      <c r="B179" s="13" t="n"/>
      <c r="C179" s="13" t="n"/>
      <c r="D179" s="39" t="n"/>
      <c r="E179" s="39" t="n"/>
      <c r="F179" s="39" t="n"/>
      <c r="G179" s="15">
        <f>IFERROR(IF(OR(E179="",F179=""),"",F179-E179),"")</f>
        <v/>
      </c>
      <c r="H179" s="13" t="n"/>
      <c r="I179" s="15">
        <f>IFERROR(IF(N179="Canceled",G179*H179,0),"")</f>
        <v/>
      </c>
      <c r="J179" s="13" t="n"/>
      <c r="K179" s="13" t="n"/>
      <c r="L179" s="13" t="n"/>
      <c r="M179" s="13" t="n"/>
      <c r="N179" s="13" t="n"/>
      <c r="O179" s="39" t="n"/>
      <c r="P179" s="15">
        <f>IFERROR(IF(OR(N179&lt;&gt;"Canceled",O179=""),"",E179-O179),"")</f>
        <v/>
      </c>
      <c r="Q179" s="15">
        <f>IFERROR(IF(N179&lt;&gt;"Canceled","",IF(O179="","Review",IF(P179&lt;=Dashboard!$B$5,"Late","Within Standard Window"))),"")</f>
        <v/>
      </c>
      <c r="R179" s="13" t="n"/>
      <c r="S179" s="13" t="n"/>
      <c r="T179" s="13" t="n"/>
      <c r="U179" s="13" t="n"/>
      <c r="V179" s="40" t="n"/>
      <c r="W179" s="41">
        <f>IFERROR(G179*H179*V179,"")</f>
        <v/>
      </c>
      <c r="X179" s="42" t="n"/>
      <c r="Y179" s="41">
        <f>IFERROR(W179*X179,"")</f>
        <v/>
      </c>
      <c r="Z179" s="42" t="n"/>
      <c r="AA179" s="41">
        <f>IFERROR(W179*Z179,"")</f>
        <v/>
      </c>
      <c r="AB179" s="41">
        <f>IFERROR(W179+Y179+AA179,"")</f>
        <v/>
      </c>
      <c r="AC179" s="40" t="n"/>
      <c r="AD179" s="40" t="n"/>
      <c r="AE179" s="40" t="n"/>
      <c r="AF179" s="13" t="n"/>
      <c r="AG179" s="40" t="n"/>
      <c r="AH179" s="41">
        <f>IFERROR(IF(N179="Canceled",MAX(0,AB179-AD179-AG179),0),"")</f>
        <v/>
      </c>
      <c r="AI179" s="43">
        <f>IFERROR(AD179/AC179,"")</f>
        <v/>
      </c>
      <c r="AJ179" s="15">
        <f>IFERROR(E179-D179,"")</f>
        <v/>
      </c>
      <c r="AK179" s="15">
        <f>IF(A179="","",IF(COUNTIF($A$6:$A$505,A179)&gt;1,"Duplicate Reservation ID",IF(F179&lt;=E179,"Review stay dates",IF(AND(N179="Canceled",O179=""),"Enter cancellation date",IF(AND(N179="Canceled",R179=""),"Enter cancellation reason","OK")))))</f>
        <v/>
      </c>
      <c r="AL179" s="13" t="n"/>
      <c r="AM179" s="15">
        <f>IFERROR(IF(AD179&gt;AC179,1,0),0)</f>
        <v/>
      </c>
      <c r="AN179" s="15">
        <f>IFERROR(IF(AF179&gt;I179,1,0),0)</f>
        <v/>
      </c>
      <c r="AO179" s="15">
        <f>IFERROR(IF(OR(V179&lt;0,AC179&lt;0,AD179&lt;0,AE179&lt;0,AG179&lt;0),1,0),0)</f>
        <v/>
      </c>
      <c r="AP179" s="15">
        <f>IFERROR(IF(AND(A179&lt;&gt;"",COUNTIF($A$6:$A$505,A179)&gt;1),1,0),0)</f>
        <v/>
      </c>
      <c r="AQ179" s="15">
        <f>IFERROR(IF(AND(N179="Canceled",O179&gt;E179),1,0),0)</f>
        <v/>
      </c>
    </row>
    <row r="180">
      <c r="A180" s="13" t="n"/>
      <c r="B180" s="13" t="n"/>
      <c r="C180" s="13" t="n"/>
      <c r="D180" s="39" t="n"/>
      <c r="E180" s="39" t="n"/>
      <c r="F180" s="39" t="n"/>
      <c r="G180" s="15">
        <f>IFERROR(IF(OR(E180="",F180=""),"",F180-E180),"")</f>
        <v/>
      </c>
      <c r="H180" s="13" t="n"/>
      <c r="I180" s="15">
        <f>IFERROR(IF(N180="Canceled",G180*H180,0),"")</f>
        <v/>
      </c>
      <c r="J180" s="13" t="n"/>
      <c r="K180" s="13" t="n"/>
      <c r="L180" s="13" t="n"/>
      <c r="M180" s="13" t="n"/>
      <c r="N180" s="13" t="n"/>
      <c r="O180" s="39" t="n"/>
      <c r="P180" s="15">
        <f>IFERROR(IF(OR(N180&lt;&gt;"Canceled",O180=""),"",E180-O180),"")</f>
        <v/>
      </c>
      <c r="Q180" s="15">
        <f>IFERROR(IF(N180&lt;&gt;"Canceled","",IF(O180="","Review",IF(P180&lt;=Dashboard!$B$5,"Late","Within Standard Window"))),"")</f>
        <v/>
      </c>
      <c r="R180" s="13" t="n"/>
      <c r="S180" s="13" t="n"/>
      <c r="T180" s="13" t="n"/>
      <c r="U180" s="13" t="n"/>
      <c r="V180" s="40" t="n"/>
      <c r="W180" s="41">
        <f>IFERROR(G180*H180*V180,"")</f>
        <v/>
      </c>
      <c r="X180" s="42" t="n"/>
      <c r="Y180" s="41">
        <f>IFERROR(W180*X180,"")</f>
        <v/>
      </c>
      <c r="Z180" s="42" t="n"/>
      <c r="AA180" s="41">
        <f>IFERROR(W180*Z180,"")</f>
        <v/>
      </c>
      <c r="AB180" s="41">
        <f>IFERROR(W180+Y180+AA180,"")</f>
        <v/>
      </c>
      <c r="AC180" s="40" t="n"/>
      <c r="AD180" s="40" t="n"/>
      <c r="AE180" s="40" t="n"/>
      <c r="AF180" s="13" t="n"/>
      <c r="AG180" s="40" t="n"/>
      <c r="AH180" s="41">
        <f>IFERROR(IF(N180="Canceled",MAX(0,AB180-AD180-AG180),0),"")</f>
        <v/>
      </c>
      <c r="AI180" s="43">
        <f>IFERROR(AD180/AC180,"")</f>
        <v/>
      </c>
      <c r="AJ180" s="15">
        <f>IFERROR(E180-D180,"")</f>
        <v/>
      </c>
      <c r="AK180" s="15">
        <f>IF(A180="","",IF(COUNTIF($A$6:$A$505,A180)&gt;1,"Duplicate Reservation ID",IF(F180&lt;=E180,"Review stay dates",IF(AND(N180="Canceled",O180=""),"Enter cancellation date",IF(AND(N180="Canceled",R180=""),"Enter cancellation reason","OK")))))</f>
        <v/>
      </c>
      <c r="AL180" s="13" t="n"/>
      <c r="AM180" s="15">
        <f>IFERROR(IF(AD180&gt;AC180,1,0),0)</f>
        <v/>
      </c>
      <c r="AN180" s="15">
        <f>IFERROR(IF(AF180&gt;I180,1,0),0)</f>
        <v/>
      </c>
      <c r="AO180" s="15">
        <f>IFERROR(IF(OR(V180&lt;0,AC180&lt;0,AD180&lt;0,AE180&lt;0,AG180&lt;0),1,0),0)</f>
        <v/>
      </c>
      <c r="AP180" s="15">
        <f>IFERROR(IF(AND(A180&lt;&gt;"",COUNTIF($A$6:$A$505,A180)&gt;1),1,0),0)</f>
        <v/>
      </c>
      <c r="AQ180" s="15">
        <f>IFERROR(IF(AND(N180="Canceled",O180&gt;E180),1,0),0)</f>
        <v/>
      </c>
    </row>
    <row r="181">
      <c r="A181" s="13" t="n"/>
      <c r="B181" s="13" t="n"/>
      <c r="C181" s="13" t="n"/>
      <c r="D181" s="39" t="n"/>
      <c r="E181" s="39" t="n"/>
      <c r="F181" s="39" t="n"/>
      <c r="G181" s="15">
        <f>IFERROR(IF(OR(E181="",F181=""),"",F181-E181),"")</f>
        <v/>
      </c>
      <c r="H181" s="13" t="n"/>
      <c r="I181" s="15">
        <f>IFERROR(IF(N181="Canceled",G181*H181,0),"")</f>
        <v/>
      </c>
      <c r="J181" s="13" t="n"/>
      <c r="K181" s="13" t="n"/>
      <c r="L181" s="13" t="n"/>
      <c r="M181" s="13" t="n"/>
      <c r="N181" s="13" t="n"/>
      <c r="O181" s="39" t="n"/>
      <c r="P181" s="15">
        <f>IFERROR(IF(OR(N181&lt;&gt;"Canceled",O181=""),"",E181-O181),"")</f>
        <v/>
      </c>
      <c r="Q181" s="15">
        <f>IFERROR(IF(N181&lt;&gt;"Canceled","",IF(O181="","Review",IF(P181&lt;=Dashboard!$B$5,"Late","Within Standard Window"))),"")</f>
        <v/>
      </c>
      <c r="R181" s="13" t="n"/>
      <c r="S181" s="13" t="n"/>
      <c r="T181" s="13" t="n"/>
      <c r="U181" s="13" t="n"/>
      <c r="V181" s="40" t="n"/>
      <c r="W181" s="41">
        <f>IFERROR(G181*H181*V181,"")</f>
        <v/>
      </c>
      <c r="X181" s="42" t="n"/>
      <c r="Y181" s="41">
        <f>IFERROR(W181*X181,"")</f>
        <v/>
      </c>
      <c r="Z181" s="42" t="n"/>
      <c r="AA181" s="41">
        <f>IFERROR(W181*Z181,"")</f>
        <v/>
      </c>
      <c r="AB181" s="41">
        <f>IFERROR(W181+Y181+AA181,"")</f>
        <v/>
      </c>
      <c r="AC181" s="40" t="n"/>
      <c r="AD181" s="40" t="n"/>
      <c r="AE181" s="40" t="n"/>
      <c r="AF181" s="13" t="n"/>
      <c r="AG181" s="40" t="n"/>
      <c r="AH181" s="41">
        <f>IFERROR(IF(N181="Canceled",MAX(0,AB181-AD181-AG181),0),"")</f>
        <v/>
      </c>
      <c r="AI181" s="43">
        <f>IFERROR(AD181/AC181,"")</f>
        <v/>
      </c>
      <c r="AJ181" s="15">
        <f>IFERROR(E181-D181,"")</f>
        <v/>
      </c>
      <c r="AK181" s="15">
        <f>IF(A181="","",IF(COUNTIF($A$6:$A$505,A181)&gt;1,"Duplicate Reservation ID",IF(F181&lt;=E181,"Review stay dates",IF(AND(N181="Canceled",O181=""),"Enter cancellation date",IF(AND(N181="Canceled",R181=""),"Enter cancellation reason","OK")))))</f>
        <v/>
      </c>
      <c r="AL181" s="13" t="n"/>
      <c r="AM181" s="15">
        <f>IFERROR(IF(AD181&gt;AC181,1,0),0)</f>
        <v/>
      </c>
      <c r="AN181" s="15">
        <f>IFERROR(IF(AF181&gt;I181,1,0),0)</f>
        <v/>
      </c>
      <c r="AO181" s="15">
        <f>IFERROR(IF(OR(V181&lt;0,AC181&lt;0,AD181&lt;0,AE181&lt;0,AG181&lt;0),1,0),0)</f>
        <v/>
      </c>
      <c r="AP181" s="15">
        <f>IFERROR(IF(AND(A181&lt;&gt;"",COUNTIF($A$6:$A$505,A181)&gt;1),1,0),0)</f>
        <v/>
      </c>
      <c r="AQ181" s="15">
        <f>IFERROR(IF(AND(N181="Canceled",O181&gt;E181),1,0),0)</f>
        <v/>
      </c>
    </row>
    <row r="182">
      <c r="A182" s="13" t="n"/>
      <c r="B182" s="13" t="n"/>
      <c r="C182" s="13" t="n"/>
      <c r="D182" s="39" t="n"/>
      <c r="E182" s="39" t="n"/>
      <c r="F182" s="39" t="n"/>
      <c r="G182" s="15">
        <f>IFERROR(IF(OR(E182="",F182=""),"",F182-E182),"")</f>
        <v/>
      </c>
      <c r="H182" s="13" t="n"/>
      <c r="I182" s="15">
        <f>IFERROR(IF(N182="Canceled",G182*H182,0),"")</f>
        <v/>
      </c>
      <c r="J182" s="13" t="n"/>
      <c r="K182" s="13" t="n"/>
      <c r="L182" s="13" t="n"/>
      <c r="M182" s="13" t="n"/>
      <c r="N182" s="13" t="n"/>
      <c r="O182" s="39" t="n"/>
      <c r="P182" s="15">
        <f>IFERROR(IF(OR(N182&lt;&gt;"Canceled",O182=""),"",E182-O182),"")</f>
        <v/>
      </c>
      <c r="Q182" s="15">
        <f>IFERROR(IF(N182&lt;&gt;"Canceled","",IF(O182="","Review",IF(P182&lt;=Dashboard!$B$5,"Late","Within Standard Window"))),"")</f>
        <v/>
      </c>
      <c r="R182" s="13" t="n"/>
      <c r="S182" s="13" t="n"/>
      <c r="T182" s="13" t="n"/>
      <c r="U182" s="13" t="n"/>
      <c r="V182" s="40" t="n"/>
      <c r="W182" s="41">
        <f>IFERROR(G182*H182*V182,"")</f>
        <v/>
      </c>
      <c r="X182" s="42" t="n"/>
      <c r="Y182" s="41">
        <f>IFERROR(W182*X182,"")</f>
        <v/>
      </c>
      <c r="Z182" s="42" t="n"/>
      <c r="AA182" s="41">
        <f>IFERROR(W182*Z182,"")</f>
        <v/>
      </c>
      <c r="AB182" s="41">
        <f>IFERROR(W182+Y182+AA182,"")</f>
        <v/>
      </c>
      <c r="AC182" s="40" t="n"/>
      <c r="AD182" s="40" t="n"/>
      <c r="AE182" s="40" t="n"/>
      <c r="AF182" s="13" t="n"/>
      <c r="AG182" s="40" t="n"/>
      <c r="AH182" s="41">
        <f>IFERROR(IF(N182="Canceled",MAX(0,AB182-AD182-AG182),0),"")</f>
        <v/>
      </c>
      <c r="AI182" s="43">
        <f>IFERROR(AD182/AC182,"")</f>
        <v/>
      </c>
      <c r="AJ182" s="15">
        <f>IFERROR(E182-D182,"")</f>
        <v/>
      </c>
      <c r="AK182" s="15">
        <f>IF(A182="","",IF(COUNTIF($A$6:$A$505,A182)&gt;1,"Duplicate Reservation ID",IF(F182&lt;=E182,"Review stay dates",IF(AND(N182="Canceled",O182=""),"Enter cancellation date",IF(AND(N182="Canceled",R182=""),"Enter cancellation reason","OK")))))</f>
        <v/>
      </c>
      <c r="AL182" s="13" t="n"/>
      <c r="AM182" s="15">
        <f>IFERROR(IF(AD182&gt;AC182,1,0),0)</f>
        <v/>
      </c>
      <c r="AN182" s="15">
        <f>IFERROR(IF(AF182&gt;I182,1,0),0)</f>
        <v/>
      </c>
      <c r="AO182" s="15">
        <f>IFERROR(IF(OR(V182&lt;0,AC182&lt;0,AD182&lt;0,AE182&lt;0,AG182&lt;0),1,0),0)</f>
        <v/>
      </c>
      <c r="AP182" s="15">
        <f>IFERROR(IF(AND(A182&lt;&gt;"",COUNTIF($A$6:$A$505,A182)&gt;1),1,0),0)</f>
        <v/>
      </c>
      <c r="AQ182" s="15">
        <f>IFERROR(IF(AND(N182="Canceled",O182&gt;E182),1,0),0)</f>
        <v/>
      </c>
    </row>
    <row r="183">
      <c r="A183" s="13" t="n"/>
      <c r="B183" s="13" t="n"/>
      <c r="C183" s="13" t="n"/>
      <c r="D183" s="39" t="n"/>
      <c r="E183" s="39" t="n"/>
      <c r="F183" s="39" t="n"/>
      <c r="G183" s="15">
        <f>IFERROR(IF(OR(E183="",F183=""),"",F183-E183),"")</f>
        <v/>
      </c>
      <c r="H183" s="13" t="n"/>
      <c r="I183" s="15">
        <f>IFERROR(IF(N183="Canceled",G183*H183,0),"")</f>
        <v/>
      </c>
      <c r="J183" s="13" t="n"/>
      <c r="K183" s="13" t="n"/>
      <c r="L183" s="13" t="n"/>
      <c r="M183" s="13" t="n"/>
      <c r="N183" s="13" t="n"/>
      <c r="O183" s="39" t="n"/>
      <c r="P183" s="15">
        <f>IFERROR(IF(OR(N183&lt;&gt;"Canceled",O183=""),"",E183-O183),"")</f>
        <v/>
      </c>
      <c r="Q183" s="15">
        <f>IFERROR(IF(N183&lt;&gt;"Canceled","",IF(O183="","Review",IF(P183&lt;=Dashboard!$B$5,"Late","Within Standard Window"))),"")</f>
        <v/>
      </c>
      <c r="R183" s="13" t="n"/>
      <c r="S183" s="13" t="n"/>
      <c r="T183" s="13" t="n"/>
      <c r="U183" s="13" t="n"/>
      <c r="V183" s="40" t="n"/>
      <c r="W183" s="41">
        <f>IFERROR(G183*H183*V183,"")</f>
        <v/>
      </c>
      <c r="X183" s="42" t="n"/>
      <c r="Y183" s="41">
        <f>IFERROR(W183*X183,"")</f>
        <v/>
      </c>
      <c r="Z183" s="42" t="n"/>
      <c r="AA183" s="41">
        <f>IFERROR(W183*Z183,"")</f>
        <v/>
      </c>
      <c r="AB183" s="41">
        <f>IFERROR(W183+Y183+AA183,"")</f>
        <v/>
      </c>
      <c r="AC183" s="40" t="n"/>
      <c r="AD183" s="40" t="n"/>
      <c r="AE183" s="40" t="n"/>
      <c r="AF183" s="13" t="n"/>
      <c r="AG183" s="40" t="n"/>
      <c r="AH183" s="41">
        <f>IFERROR(IF(N183="Canceled",MAX(0,AB183-AD183-AG183),0),"")</f>
        <v/>
      </c>
      <c r="AI183" s="43">
        <f>IFERROR(AD183/AC183,"")</f>
        <v/>
      </c>
      <c r="AJ183" s="15">
        <f>IFERROR(E183-D183,"")</f>
        <v/>
      </c>
      <c r="AK183" s="15">
        <f>IF(A183="","",IF(COUNTIF($A$6:$A$505,A183)&gt;1,"Duplicate Reservation ID",IF(F183&lt;=E183,"Review stay dates",IF(AND(N183="Canceled",O183=""),"Enter cancellation date",IF(AND(N183="Canceled",R183=""),"Enter cancellation reason","OK")))))</f>
        <v/>
      </c>
      <c r="AL183" s="13" t="n"/>
      <c r="AM183" s="15">
        <f>IFERROR(IF(AD183&gt;AC183,1,0),0)</f>
        <v/>
      </c>
      <c r="AN183" s="15">
        <f>IFERROR(IF(AF183&gt;I183,1,0),0)</f>
        <v/>
      </c>
      <c r="AO183" s="15">
        <f>IFERROR(IF(OR(V183&lt;0,AC183&lt;0,AD183&lt;0,AE183&lt;0,AG183&lt;0),1,0),0)</f>
        <v/>
      </c>
      <c r="AP183" s="15">
        <f>IFERROR(IF(AND(A183&lt;&gt;"",COUNTIF($A$6:$A$505,A183)&gt;1),1,0),0)</f>
        <v/>
      </c>
      <c r="AQ183" s="15">
        <f>IFERROR(IF(AND(N183="Canceled",O183&gt;E183),1,0),0)</f>
        <v/>
      </c>
    </row>
    <row r="184">
      <c r="A184" s="13" t="n"/>
      <c r="B184" s="13" t="n"/>
      <c r="C184" s="13" t="n"/>
      <c r="D184" s="39" t="n"/>
      <c r="E184" s="39" t="n"/>
      <c r="F184" s="39" t="n"/>
      <c r="G184" s="15">
        <f>IFERROR(IF(OR(E184="",F184=""),"",F184-E184),"")</f>
        <v/>
      </c>
      <c r="H184" s="13" t="n"/>
      <c r="I184" s="15">
        <f>IFERROR(IF(N184="Canceled",G184*H184,0),"")</f>
        <v/>
      </c>
      <c r="J184" s="13" t="n"/>
      <c r="K184" s="13" t="n"/>
      <c r="L184" s="13" t="n"/>
      <c r="M184" s="13" t="n"/>
      <c r="N184" s="13" t="n"/>
      <c r="O184" s="39" t="n"/>
      <c r="P184" s="15">
        <f>IFERROR(IF(OR(N184&lt;&gt;"Canceled",O184=""),"",E184-O184),"")</f>
        <v/>
      </c>
      <c r="Q184" s="15">
        <f>IFERROR(IF(N184&lt;&gt;"Canceled","",IF(O184="","Review",IF(P184&lt;=Dashboard!$B$5,"Late","Within Standard Window"))),"")</f>
        <v/>
      </c>
      <c r="R184" s="13" t="n"/>
      <c r="S184" s="13" t="n"/>
      <c r="T184" s="13" t="n"/>
      <c r="U184" s="13" t="n"/>
      <c r="V184" s="40" t="n"/>
      <c r="W184" s="41">
        <f>IFERROR(G184*H184*V184,"")</f>
        <v/>
      </c>
      <c r="X184" s="42" t="n"/>
      <c r="Y184" s="41">
        <f>IFERROR(W184*X184,"")</f>
        <v/>
      </c>
      <c r="Z184" s="42" t="n"/>
      <c r="AA184" s="41">
        <f>IFERROR(W184*Z184,"")</f>
        <v/>
      </c>
      <c r="AB184" s="41">
        <f>IFERROR(W184+Y184+AA184,"")</f>
        <v/>
      </c>
      <c r="AC184" s="40" t="n"/>
      <c r="AD184" s="40" t="n"/>
      <c r="AE184" s="40" t="n"/>
      <c r="AF184" s="13" t="n"/>
      <c r="AG184" s="40" t="n"/>
      <c r="AH184" s="41">
        <f>IFERROR(IF(N184="Canceled",MAX(0,AB184-AD184-AG184),0),"")</f>
        <v/>
      </c>
      <c r="AI184" s="43">
        <f>IFERROR(AD184/AC184,"")</f>
        <v/>
      </c>
      <c r="AJ184" s="15">
        <f>IFERROR(E184-D184,"")</f>
        <v/>
      </c>
      <c r="AK184" s="15">
        <f>IF(A184="","",IF(COUNTIF($A$6:$A$505,A184)&gt;1,"Duplicate Reservation ID",IF(F184&lt;=E184,"Review stay dates",IF(AND(N184="Canceled",O184=""),"Enter cancellation date",IF(AND(N184="Canceled",R184=""),"Enter cancellation reason","OK")))))</f>
        <v/>
      </c>
      <c r="AL184" s="13" t="n"/>
      <c r="AM184" s="15">
        <f>IFERROR(IF(AD184&gt;AC184,1,0),0)</f>
        <v/>
      </c>
      <c r="AN184" s="15">
        <f>IFERROR(IF(AF184&gt;I184,1,0),0)</f>
        <v/>
      </c>
      <c r="AO184" s="15">
        <f>IFERROR(IF(OR(V184&lt;0,AC184&lt;0,AD184&lt;0,AE184&lt;0,AG184&lt;0),1,0),0)</f>
        <v/>
      </c>
      <c r="AP184" s="15">
        <f>IFERROR(IF(AND(A184&lt;&gt;"",COUNTIF($A$6:$A$505,A184)&gt;1),1,0),0)</f>
        <v/>
      </c>
      <c r="AQ184" s="15">
        <f>IFERROR(IF(AND(N184="Canceled",O184&gt;E184),1,0),0)</f>
        <v/>
      </c>
    </row>
    <row r="185">
      <c r="A185" s="13" t="n"/>
      <c r="B185" s="13" t="n"/>
      <c r="C185" s="13" t="n"/>
      <c r="D185" s="39" t="n"/>
      <c r="E185" s="39" t="n"/>
      <c r="F185" s="39" t="n"/>
      <c r="G185" s="15">
        <f>IFERROR(IF(OR(E185="",F185=""),"",F185-E185),"")</f>
        <v/>
      </c>
      <c r="H185" s="13" t="n"/>
      <c r="I185" s="15">
        <f>IFERROR(IF(N185="Canceled",G185*H185,0),"")</f>
        <v/>
      </c>
      <c r="J185" s="13" t="n"/>
      <c r="K185" s="13" t="n"/>
      <c r="L185" s="13" t="n"/>
      <c r="M185" s="13" t="n"/>
      <c r="N185" s="13" t="n"/>
      <c r="O185" s="39" t="n"/>
      <c r="P185" s="15">
        <f>IFERROR(IF(OR(N185&lt;&gt;"Canceled",O185=""),"",E185-O185),"")</f>
        <v/>
      </c>
      <c r="Q185" s="15">
        <f>IFERROR(IF(N185&lt;&gt;"Canceled","",IF(O185="","Review",IF(P185&lt;=Dashboard!$B$5,"Late","Within Standard Window"))),"")</f>
        <v/>
      </c>
      <c r="R185" s="13" t="n"/>
      <c r="S185" s="13" t="n"/>
      <c r="T185" s="13" t="n"/>
      <c r="U185" s="13" t="n"/>
      <c r="V185" s="40" t="n"/>
      <c r="W185" s="41">
        <f>IFERROR(G185*H185*V185,"")</f>
        <v/>
      </c>
      <c r="X185" s="42" t="n"/>
      <c r="Y185" s="41">
        <f>IFERROR(W185*X185,"")</f>
        <v/>
      </c>
      <c r="Z185" s="42" t="n"/>
      <c r="AA185" s="41">
        <f>IFERROR(W185*Z185,"")</f>
        <v/>
      </c>
      <c r="AB185" s="41">
        <f>IFERROR(W185+Y185+AA185,"")</f>
        <v/>
      </c>
      <c r="AC185" s="40" t="n"/>
      <c r="AD185" s="40" t="n"/>
      <c r="AE185" s="40" t="n"/>
      <c r="AF185" s="13" t="n"/>
      <c r="AG185" s="40" t="n"/>
      <c r="AH185" s="41">
        <f>IFERROR(IF(N185="Canceled",MAX(0,AB185-AD185-AG185),0),"")</f>
        <v/>
      </c>
      <c r="AI185" s="43">
        <f>IFERROR(AD185/AC185,"")</f>
        <v/>
      </c>
      <c r="AJ185" s="15">
        <f>IFERROR(E185-D185,"")</f>
        <v/>
      </c>
      <c r="AK185" s="15">
        <f>IF(A185="","",IF(COUNTIF($A$6:$A$505,A185)&gt;1,"Duplicate Reservation ID",IF(F185&lt;=E185,"Review stay dates",IF(AND(N185="Canceled",O185=""),"Enter cancellation date",IF(AND(N185="Canceled",R185=""),"Enter cancellation reason","OK")))))</f>
        <v/>
      </c>
      <c r="AL185" s="13" t="n"/>
      <c r="AM185" s="15">
        <f>IFERROR(IF(AD185&gt;AC185,1,0),0)</f>
        <v/>
      </c>
      <c r="AN185" s="15">
        <f>IFERROR(IF(AF185&gt;I185,1,0),0)</f>
        <v/>
      </c>
      <c r="AO185" s="15">
        <f>IFERROR(IF(OR(V185&lt;0,AC185&lt;0,AD185&lt;0,AE185&lt;0,AG185&lt;0),1,0),0)</f>
        <v/>
      </c>
      <c r="AP185" s="15">
        <f>IFERROR(IF(AND(A185&lt;&gt;"",COUNTIF($A$6:$A$505,A185)&gt;1),1,0),0)</f>
        <v/>
      </c>
      <c r="AQ185" s="15">
        <f>IFERROR(IF(AND(N185="Canceled",O185&gt;E185),1,0),0)</f>
        <v/>
      </c>
    </row>
    <row r="186">
      <c r="A186" s="13" t="n"/>
      <c r="B186" s="13" t="n"/>
      <c r="C186" s="13" t="n"/>
      <c r="D186" s="39" t="n"/>
      <c r="E186" s="39" t="n"/>
      <c r="F186" s="39" t="n"/>
      <c r="G186" s="15">
        <f>IFERROR(IF(OR(E186="",F186=""),"",F186-E186),"")</f>
        <v/>
      </c>
      <c r="H186" s="13" t="n"/>
      <c r="I186" s="15">
        <f>IFERROR(IF(N186="Canceled",G186*H186,0),"")</f>
        <v/>
      </c>
      <c r="J186" s="13" t="n"/>
      <c r="K186" s="13" t="n"/>
      <c r="L186" s="13" t="n"/>
      <c r="M186" s="13" t="n"/>
      <c r="N186" s="13" t="n"/>
      <c r="O186" s="39" t="n"/>
      <c r="P186" s="15">
        <f>IFERROR(IF(OR(N186&lt;&gt;"Canceled",O186=""),"",E186-O186),"")</f>
        <v/>
      </c>
      <c r="Q186" s="15">
        <f>IFERROR(IF(N186&lt;&gt;"Canceled","",IF(O186="","Review",IF(P186&lt;=Dashboard!$B$5,"Late","Within Standard Window"))),"")</f>
        <v/>
      </c>
      <c r="R186" s="13" t="n"/>
      <c r="S186" s="13" t="n"/>
      <c r="T186" s="13" t="n"/>
      <c r="U186" s="13" t="n"/>
      <c r="V186" s="40" t="n"/>
      <c r="W186" s="41">
        <f>IFERROR(G186*H186*V186,"")</f>
        <v/>
      </c>
      <c r="X186" s="42" t="n"/>
      <c r="Y186" s="41">
        <f>IFERROR(W186*X186,"")</f>
        <v/>
      </c>
      <c r="Z186" s="42" t="n"/>
      <c r="AA186" s="41">
        <f>IFERROR(W186*Z186,"")</f>
        <v/>
      </c>
      <c r="AB186" s="41">
        <f>IFERROR(W186+Y186+AA186,"")</f>
        <v/>
      </c>
      <c r="AC186" s="40" t="n"/>
      <c r="AD186" s="40" t="n"/>
      <c r="AE186" s="40" t="n"/>
      <c r="AF186" s="13" t="n"/>
      <c r="AG186" s="40" t="n"/>
      <c r="AH186" s="41">
        <f>IFERROR(IF(N186="Canceled",MAX(0,AB186-AD186-AG186),0),"")</f>
        <v/>
      </c>
      <c r="AI186" s="43">
        <f>IFERROR(AD186/AC186,"")</f>
        <v/>
      </c>
      <c r="AJ186" s="15">
        <f>IFERROR(E186-D186,"")</f>
        <v/>
      </c>
      <c r="AK186" s="15">
        <f>IF(A186="","",IF(COUNTIF($A$6:$A$505,A186)&gt;1,"Duplicate Reservation ID",IF(F186&lt;=E186,"Review stay dates",IF(AND(N186="Canceled",O186=""),"Enter cancellation date",IF(AND(N186="Canceled",R186=""),"Enter cancellation reason","OK")))))</f>
        <v/>
      </c>
      <c r="AL186" s="13" t="n"/>
      <c r="AM186" s="15">
        <f>IFERROR(IF(AD186&gt;AC186,1,0),0)</f>
        <v/>
      </c>
      <c r="AN186" s="15">
        <f>IFERROR(IF(AF186&gt;I186,1,0),0)</f>
        <v/>
      </c>
      <c r="AO186" s="15">
        <f>IFERROR(IF(OR(V186&lt;0,AC186&lt;0,AD186&lt;0,AE186&lt;0,AG186&lt;0),1,0),0)</f>
        <v/>
      </c>
      <c r="AP186" s="15">
        <f>IFERROR(IF(AND(A186&lt;&gt;"",COUNTIF($A$6:$A$505,A186)&gt;1),1,0),0)</f>
        <v/>
      </c>
      <c r="AQ186" s="15">
        <f>IFERROR(IF(AND(N186="Canceled",O186&gt;E186),1,0),0)</f>
        <v/>
      </c>
    </row>
    <row r="187">
      <c r="A187" s="13" t="n"/>
      <c r="B187" s="13" t="n"/>
      <c r="C187" s="13" t="n"/>
      <c r="D187" s="39" t="n"/>
      <c r="E187" s="39" t="n"/>
      <c r="F187" s="39" t="n"/>
      <c r="G187" s="15">
        <f>IFERROR(IF(OR(E187="",F187=""),"",F187-E187),"")</f>
        <v/>
      </c>
      <c r="H187" s="13" t="n"/>
      <c r="I187" s="15">
        <f>IFERROR(IF(N187="Canceled",G187*H187,0),"")</f>
        <v/>
      </c>
      <c r="J187" s="13" t="n"/>
      <c r="K187" s="13" t="n"/>
      <c r="L187" s="13" t="n"/>
      <c r="M187" s="13" t="n"/>
      <c r="N187" s="13" t="n"/>
      <c r="O187" s="39" t="n"/>
      <c r="P187" s="15">
        <f>IFERROR(IF(OR(N187&lt;&gt;"Canceled",O187=""),"",E187-O187),"")</f>
        <v/>
      </c>
      <c r="Q187" s="15">
        <f>IFERROR(IF(N187&lt;&gt;"Canceled","",IF(O187="","Review",IF(P187&lt;=Dashboard!$B$5,"Late","Within Standard Window"))),"")</f>
        <v/>
      </c>
      <c r="R187" s="13" t="n"/>
      <c r="S187" s="13" t="n"/>
      <c r="T187" s="13" t="n"/>
      <c r="U187" s="13" t="n"/>
      <c r="V187" s="40" t="n"/>
      <c r="W187" s="41">
        <f>IFERROR(G187*H187*V187,"")</f>
        <v/>
      </c>
      <c r="X187" s="42" t="n"/>
      <c r="Y187" s="41">
        <f>IFERROR(W187*X187,"")</f>
        <v/>
      </c>
      <c r="Z187" s="42" t="n"/>
      <c r="AA187" s="41">
        <f>IFERROR(W187*Z187,"")</f>
        <v/>
      </c>
      <c r="AB187" s="41">
        <f>IFERROR(W187+Y187+AA187,"")</f>
        <v/>
      </c>
      <c r="AC187" s="40" t="n"/>
      <c r="AD187" s="40" t="n"/>
      <c r="AE187" s="40" t="n"/>
      <c r="AF187" s="13" t="n"/>
      <c r="AG187" s="40" t="n"/>
      <c r="AH187" s="41">
        <f>IFERROR(IF(N187="Canceled",MAX(0,AB187-AD187-AG187),0),"")</f>
        <v/>
      </c>
      <c r="AI187" s="43">
        <f>IFERROR(AD187/AC187,"")</f>
        <v/>
      </c>
      <c r="AJ187" s="15">
        <f>IFERROR(E187-D187,"")</f>
        <v/>
      </c>
      <c r="AK187" s="15">
        <f>IF(A187="","",IF(COUNTIF($A$6:$A$505,A187)&gt;1,"Duplicate Reservation ID",IF(F187&lt;=E187,"Review stay dates",IF(AND(N187="Canceled",O187=""),"Enter cancellation date",IF(AND(N187="Canceled",R187=""),"Enter cancellation reason","OK")))))</f>
        <v/>
      </c>
      <c r="AL187" s="13" t="n"/>
      <c r="AM187" s="15">
        <f>IFERROR(IF(AD187&gt;AC187,1,0),0)</f>
        <v/>
      </c>
      <c r="AN187" s="15">
        <f>IFERROR(IF(AF187&gt;I187,1,0),0)</f>
        <v/>
      </c>
      <c r="AO187" s="15">
        <f>IFERROR(IF(OR(V187&lt;0,AC187&lt;0,AD187&lt;0,AE187&lt;0,AG187&lt;0),1,0),0)</f>
        <v/>
      </c>
      <c r="AP187" s="15">
        <f>IFERROR(IF(AND(A187&lt;&gt;"",COUNTIF($A$6:$A$505,A187)&gt;1),1,0),0)</f>
        <v/>
      </c>
      <c r="AQ187" s="15">
        <f>IFERROR(IF(AND(N187="Canceled",O187&gt;E187),1,0),0)</f>
        <v/>
      </c>
    </row>
    <row r="188">
      <c r="A188" s="13" t="n"/>
      <c r="B188" s="13" t="n"/>
      <c r="C188" s="13" t="n"/>
      <c r="D188" s="39" t="n"/>
      <c r="E188" s="39" t="n"/>
      <c r="F188" s="39" t="n"/>
      <c r="G188" s="15">
        <f>IFERROR(IF(OR(E188="",F188=""),"",F188-E188),"")</f>
        <v/>
      </c>
      <c r="H188" s="13" t="n"/>
      <c r="I188" s="15">
        <f>IFERROR(IF(N188="Canceled",G188*H188,0),"")</f>
        <v/>
      </c>
      <c r="J188" s="13" t="n"/>
      <c r="K188" s="13" t="n"/>
      <c r="L188" s="13" t="n"/>
      <c r="M188" s="13" t="n"/>
      <c r="N188" s="13" t="n"/>
      <c r="O188" s="39" t="n"/>
      <c r="P188" s="15">
        <f>IFERROR(IF(OR(N188&lt;&gt;"Canceled",O188=""),"",E188-O188),"")</f>
        <v/>
      </c>
      <c r="Q188" s="15">
        <f>IFERROR(IF(N188&lt;&gt;"Canceled","",IF(O188="","Review",IF(P188&lt;=Dashboard!$B$5,"Late","Within Standard Window"))),"")</f>
        <v/>
      </c>
      <c r="R188" s="13" t="n"/>
      <c r="S188" s="13" t="n"/>
      <c r="T188" s="13" t="n"/>
      <c r="U188" s="13" t="n"/>
      <c r="V188" s="40" t="n"/>
      <c r="W188" s="41">
        <f>IFERROR(G188*H188*V188,"")</f>
        <v/>
      </c>
      <c r="X188" s="42" t="n"/>
      <c r="Y188" s="41">
        <f>IFERROR(W188*X188,"")</f>
        <v/>
      </c>
      <c r="Z188" s="42" t="n"/>
      <c r="AA188" s="41">
        <f>IFERROR(W188*Z188,"")</f>
        <v/>
      </c>
      <c r="AB188" s="41">
        <f>IFERROR(W188+Y188+AA188,"")</f>
        <v/>
      </c>
      <c r="AC188" s="40" t="n"/>
      <c r="AD188" s="40" t="n"/>
      <c r="AE188" s="40" t="n"/>
      <c r="AF188" s="13" t="n"/>
      <c r="AG188" s="40" t="n"/>
      <c r="AH188" s="41">
        <f>IFERROR(IF(N188="Canceled",MAX(0,AB188-AD188-AG188),0),"")</f>
        <v/>
      </c>
      <c r="AI188" s="43">
        <f>IFERROR(AD188/AC188,"")</f>
        <v/>
      </c>
      <c r="AJ188" s="15">
        <f>IFERROR(E188-D188,"")</f>
        <v/>
      </c>
      <c r="AK188" s="15">
        <f>IF(A188="","",IF(COUNTIF($A$6:$A$505,A188)&gt;1,"Duplicate Reservation ID",IF(F188&lt;=E188,"Review stay dates",IF(AND(N188="Canceled",O188=""),"Enter cancellation date",IF(AND(N188="Canceled",R188=""),"Enter cancellation reason","OK")))))</f>
        <v/>
      </c>
      <c r="AL188" s="13" t="n"/>
      <c r="AM188" s="15">
        <f>IFERROR(IF(AD188&gt;AC188,1,0),0)</f>
        <v/>
      </c>
      <c r="AN188" s="15">
        <f>IFERROR(IF(AF188&gt;I188,1,0),0)</f>
        <v/>
      </c>
      <c r="AO188" s="15">
        <f>IFERROR(IF(OR(V188&lt;0,AC188&lt;0,AD188&lt;0,AE188&lt;0,AG188&lt;0),1,0),0)</f>
        <v/>
      </c>
      <c r="AP188" s="15">
        <f>IFERROR(IF(AND(A188&lt;&gt;"",COUNTIF($A$6:$A$505,A188)&gt;1),1,0),0)</f>
        <v/>
      </c>
      <c r="AQ188" s="15">
        <f>IFERROR(IF(AND(N188="Canceled",O188&gt;E188),1,0),0)</f>
        <v/>
      </c>
    </row>
    <row r="189">
      <c r="A189" s="13" t="n"/>
      <c r="B189" s="13" t="n"/>
      <c r="C189" s="13" t="n"/>
      <c r="D189" s="39" t="n"/>
      <c r="E189" s="39" t="n"/>
      <c r="F189" s="39" t="n"/>
      <c r="G189" s="15">
        <f>IFERROR(IF(OR(E189="",F189=""),"",F189-E189),"")</f>
        <v/>
      </c>
      <c r="H189" s="13" t="n"/>
      <c r="I189" s="15">
        <f>IFERROR(IF(N189="Canceled",G189*H189,0),"")</f>
        <v/>
      </c>
      <c r="J189" s="13" t="n"/>
      <c r="K189" s="13" t="n"/>
      <c r="L189" s="13" t="n"/>
      <c r="M189" s="13" t="n"/>
      <c r="N189" s="13" t="n"/>
      <c r="O189" s="39" t="n"/>
      <c r="P189" s="15">
        <f>IFERROR(IF(OR(N189&lt;&gt;"Canceled",O189=""),"",E189-O189),"")</f>
        <v/>
      </c>
      <c r="Q189" s="15">
        <f>IFERROR(IF(N189&lt;&gt;"Canceled","",IF(O189="","Review",IF(P189&lt;=Dashboard!$B$5,"Late","Within Standard Window"))),"")</f>
        <v/>
      </c>
      <c r="R189" s="13" t="n"/>
      <c r="S189" s="13" t="n"/>
      <c r="T189" s="13" t="n"/>
      <c r="U189" s="13" t="n"/>
      <c r="V189" s="40" t="n"/>
      <c r="W189" s="41">
        <f>IFERROR(G189*H189*V189,"")</f>
        <v/>
      </c>
      <c r="X189" s="42" t="n"/>
      <c r="Y189" s="41">
        <f>IFERROR(W189*X189,"")</f>
        <v/>
      </c>
      <c r="Z189" s="42" t="n"/>
      <c r="AA189" s="41">
        <f>IFERROR(W189*Z189,"")</f>
        <v/>
      </c>
      <c r="AB189" s="41">
        <f>IFERROR(W189+Y189+AA189,"")</f>
        <v/>
      </c>
      <c r="AC189" s="40" t="n"/>
      <c r="AD189" s="40" t="n"/>
      <c r="AE189" s="40" t="n"/>
      <c r="AF189" s="13" t="n"/>
      <c r="AG189" s="40" t="n"/>
      <c r="AH189" s="41">
        <f>IFERROR(IF(N189="Canceled",MAX(0,AB189-AD189-AG189),0),"")</f>
        <v/>
      </c>
      <c r="AI189" s="43">
        <f>IFERROR(AD189/AC189,"")</f>
        <v/>
      </c>
      <c r="AJ189" s="15">
        <f>IFERROR(E189-D189,"")</f>
        <v/>
      </c>
      <c r="AK189" s="15">
        <f>IF(A189="","",IF(COUNTIF($A$6:$A$505,A189)&gt;1,"Duplicate Reservation ID",IF(F189&lt;=E189,"Review stay dates",IF(AND(N189="Canceled",O189=""),"Enter cancellation date",IF(AND(N189="Canceled",R189=""),"Enter cancellation reason","OK")))))</f>
        <v/>
      </c>
      <c r="AL189" s="13" t="n"/>
      <c r="AM189" s="15">
        <f>IFERROR(IF(AD189&gt;AC189,1,0),0)</f>
        <v/>
      </c>
      <c r="AN189" s="15">
        <f>IFERROR(IF(AF189&gt;I189,1,0),0)</f>
        <v/>
      </c>
      <c r="AO189" s="15">
        <f>IFERROR(IF(OR(V189&lt;0,AC189&lt;0,AD189&lt;0,AE189&lt;0,AG189&lt;0),1,0),0)</f>
        <v/>
      </c>
      <c r="AP189" s="15">
        <f>IFERROR(IF(AND(A189&lt;&gt;"",COUNTIF($A$6:$A$505,A189)&gt;1),1,0),0)</f>
        <v/>
      </c>
      <c r="AQ189" s="15">
        <f>IFERROR(IF(AND(N189="Canceled",O189&gt;E189),1,0),0)</f>
        <v/>
      </c>
    </row>
    <row r="190">
      <c r="A190" s="13" t="n"/>
      <c r="B190" s="13" t="n"/>
      <c r="C190" s="13" t="n"/>
      <c r="D190" s="39" t="n"/>
      <c r="E190" s="39" t="n"/>
      <c r="F190" s="39" t="n"/>
      <c r="G190" s="15">
        <f>IFERROR(IF(OR(E190="",F190=""),"",F190-E190),"")</f>
        <v/>
      </c>
      <c r="H190" s="13" t="n"/>
      <c r="I190" s="15">
        <f>IFERROR(IF(N190="Canceled",G190*H190,0),"")</f>
        <v/>
      </c>
      <c r="J190" s="13" t="n"/>
      <c r="K190" s="13" t="n"/>
      <c r="L190" s="13" t="n"/>
      <c r="M190" s="13" t="n"/>
      <c r="N190" s="13" t="n"/>
      <c r="O190" s="39" t="n"/>
      <c r="P190" s="15">
        <f>IFERROR(IF(OR(N190&lt;&gt;"Canceled",O190=""),"",E190-O190),"")</f>
        <v/>
      </c>
      <c r="Q190" s="15">
        <f>IFERROR(IF(N190&lt;&gt;"Canceled","",IF(O190="","Review",IF(P190&lt;=Dashboard!$B$5,"Late","Within Standard Window"))),"")</f>
        <v/>
      </c>
      <c r="R190" s="13" t="n"/>
      <c r="S190" s="13" t="n"/>
      <c r="T190" s="13" t="n"/>
      <c r="U190" s="13" t="n"/>
      <c r="V190" s="40" t="n"/>
      <c r="W190" s="41">
        <f>IFERROR(G190*H190*V190,"")</f>
        <v/>
      </c>
      <c r="X190" s="42" t="n"/>
      <c r="Y190" s="41">
        <f>IFERROR(W190*X190,"")</f>
        <v/>
      </c>
      <c r="Z190" s="42" t="n"/>
      <c r="AA190" s="41">
        <f>IFERROR(W190*Z190,"")</f>
        <v/>
      </c>
      <c r="AB190" s="41">
        <f>IFERROR(W190+Y190+AA190,"")</f>
        <v/>
      </c>
      <c r="AC190" s="40" t="n"/>
      <c r="AD190" s="40" t="n"/>
      <c r="AE190" s="40" t="n"/>
      <c r="AF190" s="13" t="n"/>
      <c r="AG190" s="40" t="n"/>
      <c r="AH190" s="41">
        <f>IFERROR(IF(N190="Canceled",MAX(0,AB190-AD190-AG190),0),"")</f>
        <v/>
      </c>
      <c r="AI190" s="43">
        <f>IFERROR(AD190/AC190,"")</f>
        <v/>
      </c>
      <c r="AJ190" s="15">
        <f>IFERROR(E190-D190,"")</f>
        <v/>
      </c>
      <c r="AK190" s="15">
        <f>IF(A190="","",IF(COUNTIF($A$6:$A$505,A190)&gt;1,"Duplicate Reservation ID",IF(F190&lt;=E190,"Review stay dates",IF(AND(N190="Canceled",O190=""),"Enter cancellation date",IF(AND(N190="Canceled",R190=""),"Enter cancellation reason","OK")))))</f>
        <v/>
      </c>
      <c r="AL190" s="13" t="n"/>
      <c r="AM190" s="15">
        <f>IFERROR(IF(AD190&gt;AC190,1,0),0)</f>
        <v/>
      </c>
      <c r="AN190" s="15">
        <f>IFERROR(IF(AF190&gt;I190,1,0),0)</f>
        <v/>
      </c>
      <c r="AO190" s="15">
        <f>IFERROR(IF(OR(V190&lt;0,AC190&lt;0,AD190&lt;0,AE190&lt;0,AG190&lt;0),1,0),0)</f>
        <v/>
      </c>
      <c r="AP190" s="15">
        <f>IFERROR(IF(AND(A190&lt;&gt;"",COUNTIF($A$6:$A$505,A190)&gt;1),1,0),0)</f>
        <v/>
      </c>
      <c r="AQ190" s="15">
        <f>IFERROR(IF(AND(N190="Canceled",O190&gt;E190),1,0),0)</f>
        <v/>
      </c>
    </row>
    <row r="191">
      <c r="A191" s="13" t="n"/>
      <c r="B191" s="13" t="n"/>
      <c r="C191" s="13" t="n"/>
      <c r="D191" s="39" t="n"/>
      <c r="E191" s="39" t="n"/>
      <c r="F191" s="39" t="n"/>
      <c r="G191" s="15">
        <f>IFERROR(IF(OR(E191="",F191=""),"",F191-E191),"")</f>
        <v/>
      </c>
      <c r="H191" s="13" t="n"/>
      <c r="I191" s="15">
        <f>IFERROR(IF(N191="Canceled",G191*H191,0),"")</f>
        <v/>
      </c>
      <c r="J191" s="13" t="n"/>
      <c r="K191" s="13" t="n"/>
      <c r="L191" s="13" t="n"/>
      <c r="M191" s="13" t="n"/>
      <c r="N191" s="13" t="n"/>
      <c r="O191" s="39" t="n"/>
      <c r="P191" s="15">
        <f>IFERROR(IF(OR(N191&lt;&gt;"Canceled",O191=""),"",E191-O191),"")</f>
        <v/>
      </c>
      <c r="Q191" s="15">
        <f>IFERROR(IF(N191&lt;&gt;"Canceled","",IF(O191="","Review",IF(P191&lt;=Dashboard!$B$5,"Late","Within Standard Window"))),"")</f>
        <v/>
      </c>
      <c r="R191" s="13" t="n"/>
      <c r="S191" s="13" t="n"/>
      <c r="T191" s="13" t="n"/>
      <c r="U191" s="13" t="n"/>
      <c r="V191" s="40" t="n"/>
      <c r="W191" s="41">
        <f>IFERROR(G191*H191*V191,"")</f>
        <v/>
      </c>
      <c r="X191" s="42" t="n"/>
      <c r="Y191" s="41">
        <f>IFERROR(W191*X191,"")</f>
        <v/>
      </c>
      <c r="Z191" s="42" t="n"/>
      <c r="AA191" s="41">
        <f>IFERROR(W191*Z191,"")</f>
        <v/>
      </c>
      <c r="AB191" s="41">
        <f>IFERROR(W191+Y191+AA191,"")</f>
        <v/>
      </c>
      <c r="AC191" s="40" t="n"/>
      <c r="AD191" s="40" t="n"/>
      <c r="AE191" s="40" t="n"/>
      <c r="AF191" s="13" t="n"/>
      <c r="AG191" s="40" t="n"/>
      <c r="AH191" s="41">
        <f>IFERROR(IF(N191="Canceled",MAX(0,AB191-AD191-AG191),0),"")</f>
        <v/>
      </c>
      <c r="AI191" s="43">
        <f>IFERROR(AD191/AC191,"")</f>
        <v/>
      </c>
      <c r="AJ191" s="15">
        <f>IFERROR(E191-D191,"")</f>
        <v/>
      </c>
      <c r="AK191" s="15">
        <f>IF(A191="","",IF(COUNTIF($A$6:$A$505,A191)&gt;1,"Duplicate Reservation ID",IF(F191&lt;=E191,"Review stay dates",IF(AND(N191="Canceled",O191=""),"Enter cancellation date",IF(AND(N191="Canceled",R191=""),"Enter cancellation reason","OK")))))</f>
        <v/>
      </c>
      <c r="AL191" s="13" t="n"/>
      <c r="AM191" s="15">
        <f>IFERROR(IF(AD191&gt;AC191,1,0),0)</f>
        <v/>
      </c>
      <c r="AN191" s="15">
        <f>IFERROR(IF(AF191&gt;I191,1,0),0)</f>
        <v/>
      </c>
      <c r="AO191" s="15">
        <f>IFERROR(IF(OR(V191&lt;0,AC191&lt;0,AD191&lt;0,AE191&lt;0,AG191&lt;0),1,0),0)</f>
        <v/>
      </c>
      <c r="AP191" s="15">
        <f>IFERROR(IF(AND(A191&lt;&gt;"",COUNTIF($A$6:$A$505,A191)&gt;1),1,0),0)</f>
        <v/>
      </c>
      <c r="AQ191" s="15">
        <f>IFERROR(IF(AND(N191="Canceled",O191&gt;E191),1,0),0)</f>
        <v/>
      </c>
    </row>
    <row r="192">
      <c r="A192" s="13" t="n"/>
      <c r="B192" s="13" t="n"/>
      <c r="C192" s="13" t="n"/>
      <c r="D192" s="39" t="n"/>
      <c r="E192" s="39" t="n"/>
      <c r="F192" s="39" t="n"/>
      <c r="G192" s="15">
        <f>IFERROR(IF(OR(E192="",F192=""),"",F192-E192),"")</f>
        <v/>
      </c>
      <c r="H192" s="13" t="n"/>
      <c r="I192" s="15">
        <f>IFERROR(IF(N192="Canceled",G192*H192,0),"")</f>
        <v/>
      </c>
      <c r="J192" s="13" t="n"/>
      <c r="K192" s="13" t="n"/>
      <c r="L192" s="13" t="n"/>
      <c r="M192" s="13" t="n"/>
      <c r="N192" s="13" t="n"/>
      <c r="O192" s="39" t="n"/>
      <c r="P192" s="15">
        <f>IFERROR(IF(OR(N192&lt;&gt;"Canceled",O192=""),"",E192-O192),"")</f>
        <v/>
      </c>
      <c r="Q192" s="15">
        <f>IFERROR(IF(N192&lt;&gt;"Canceled","",IF(O192="","Review",IF(P192&lt;=Dashboard!$B$5,"Late","Within Standard Window"))),"")</f>
        <v/>
      </c>
      <c r="R192" s="13" t="n"/>
      <c r="S192" s="13" t="n"/>
      <c r="T192" s="13" t="n"/>
      <c r="U192" s="13" t="n"/>
      <c r="V192" s="40" t="n"/>
      <c r="W192" s="41">
        <f>IFERROR(G192*H192*V192,"")</f>
        <v/>
      </c>
      <c r="X192" s="42" t="n"/>
      <c r="Y192" s="41">
        <f>IFERROR(W192*X192,"")</f>
        <v/>
      </c>
      <c r="Z192" s="42" t="n"/>
      <c r="AA192" s="41">
        <f>IFERROR(W192*Z192,"")</f>
        <v/>
      </c>
      <c r="AB192" s="41">
        <f>IFERROR(W192+Y192+AA192,"")</f>
        <v/>
      </c>
      <c r="AC192" s="40" t="n"/>
      <c r="AD192" s="40" t="n"/>
      <c r="AE192" s="40" t="n"/>
      <c r="AF192" s="13" t="n"/>
      <c r="AG192" s="40" t="n"/>
      <c r="AH192" s="41">
        <f>IFERROR(IF(N192="Canceled",MAX(0,AB192-AD192-AG192),0),"")</f>
        <v/>
      </c>
      <c r="AI192" s="43">
        <f>IFERROR(AD192/AC192,"")</f>
        <v/>
      </c>
      <c r="AJ192" s="15">
        <f>IFERROR(E192-D192,"")</f>
        <v/>
      </c>
      <c r="AK192" s="15">
        <f>IF(A192="","",IF(COUNTIF($A$6:$A$505,A192)&gt;1,"Duplicate Reservation ID",IF(F192&lt;=E192,"Review stay dates",IF(AND(N192="Canceled",O192=""),"Enter cancellation date",IF(AND(N192="Canceled",R192=""),"Enter cancellation reason","OK")))))</f>
        <v/>
      </c>
      <c r="AL192" s="13" t="n"/>
      <c r="AM192" s="15">
        <f>IFERROR(IF(AD192&gt;AC192,1,0),0)</f>
        <v/>
      </c>
      <c r="AN192" s="15">
        <f>IFERROR(IF(AF192&gt;I192,1,0),0)</f>
        <v/>
      </c>
      <c r="AO192" s="15">
        <f>IFERROR(IF(OR(V192&lt;0,AC192&lt;0,AD192&lt;0,AE192&lt;0,AG192&lt;0),1,0),0)</f>
        <v/>
      </c>
      <c r="AP192" s="15">
        <f>IFERROR(IF(AND(A192&lt;&gt;"",COUNTIF($A$6:$A$505,A192)&gt;1),1,0),0)</f>
        <v/>
      </c>
      <c r="AQ192" s="15">
        <f>IFERROR(IF(AND(N192="Canceled",O192&gt;E192),1,0),0)</f>
        <v/>
      </c>
    </row>
    <row r="193">
      <c r="A193" s="13" t="n"/>
      <c r="B193" s="13" t="n"/>
      <c r="C193" s="13" t="n"/>
      <c r="D193" s="39" t="n"/>
      <c r="E193" s="39" t="n"/>
      <c r="F193" s="39" t="n"/>
      <c r="G193" s="15">
        <f>IFERROR(IF(OR(E193="",F193=""),"",F193-E193),"")</f>
        <v/>
      </c>
      <c r="H193" s="13" t="n"/>
      <c r="I193" s="15">
        <f>IFERROR(IF(N193="Canceled",G193*H193,0),"")</f>
        <v/>
      </c>
      <c r="J193" s="13" t="n"/>
      <c r="K193" s="13" t="n"/>
      <c r="L193" s="13" t="n"/>
      <c r="M193" s="13" t="n"/>
      <c r="N193" s="13" t="n"/>
      <c r="O193" s="39" t="n"/>
      <c r="P193" s="15">
        <f>IFERROR(IF(OR(N193&lt;&gt;"Canceled",O193=""),"",E193-O193),"")</f>
        <v/>
      </c>
      <c r="Q193" s="15">
        <f>IFERROR(IF(N193&lt;&gt;"Canceled","",IF(O193="","Review",IF(P193&lt;=Dashboard!$B$5,"Late","Within Standard Window"))),"")</f>
        <v/>
      </c>
      <c r="R193" s="13" t="n"/>
      <c r="S193" s="13" t="n"/>
      <c r="T193" s="13" t="n"/>
      <c r="U193" s="13" t="n"/>
      <c r="V193" s="40" t="n"/>
      <c r="W193" s="41">
        <f>IFERROR(G193*H193*V193,"")</f>
        <v/>
      </c>
      <c r="X193" s="42" t="n"/>
      <c r="Y193" s="41">
        <f>IFERROR(W193*X193,"")</f>
        <v/>
      </c>
      <c r="Z193" s="42" t="n"/>
      <c r="AA193" s="41">
        <f>IFERROR(W193*Z193,"")</f>
        <v/>
      </c>
      <c r="AB193" s="41">
        <f>IFERROR(W193+Y193+AA193,"")</f>
        <v/>
      </c>
      <c r="AC193" s="40" t="n"/>
      <c r="AD193" s="40" t="n"/>
      <c r="AE193" s="40" t="n"/>
      <c r="AF193" s="13" t="n"/>
      <c r="AG193" s="40" t="n"/>
      <c r="AH193" s="41">
        <f>IFERROR(IF(N193="Canceled",MAX(0,AB193-AD193-AG193),0),"")</f>
        <v/>
      </c>
      <c r="AI193" s="43">
        <f>IFERROR(AD193/AC193,"")</f>
        <v/>
      </c>
      <c r="AJ193" s="15">
        <f>IFERROR(E193-D193,"")</f>
        <v/>
      </c>
      <c r="AK193" s="15">
        <f>IF(A193="","",IF(COUNTIF($A$6:$A$505,A193)&gt;1,"Duplicate Reservation ID",IF(F193&lt;=E193,"Review stay dates",IF(AND(N193="Canceled",O193=""),"Enter cancellation date",IF(AND(N193="Canceled",R193=""),"Enter cancellation reason","OK")))))</f>
        <v/>
      </c>
      <c r="AL193" s="13" t="n"/>
      <c r="AM193" s="15">
        <f>IFERROR(IF(AD193&gt;AC193,1,0),0)</f>
        <v/>
      </c>
      <c r="AN193" s="15">
        <f>IFERROR(IF(AF193&gt;I193,1,0),0)</f>
        <v/>
      </c>
      <c r="AO193" s="15">
        <f>IFERROR(IF(OR(V193&lt;0,AC193&lt;0,AD193&lt;0,AE193&lt;0,AG193&lt;0),1,0),0)</f>
        <v/>
      </c>
      <c r="AP193" s="15">
        <f>IFERROR(IF(AND(A193&lt;&gt;"",COUNTIF($A$6:$A$505,A193)&gt;1),1,0),0)</f>
        <v/>
      </c>
      <c r="AQ193" s="15">
        <f>IFERROR(IF(AND(N193="Canceled",O193&gt;E193),1,0),0)</f>
        <v/>
      </c>
    </row>
    <row r="194">
      <c r="A194" s="13" t="n"/>
      <c r="B194" s="13" t="n"/>
      <c r="C194" s="13" t="n"/>
      <c r="D194" s="39" t="n"/>
      <c r="E194" s="39" t="n"/>
      <c r="F194" s="39" t="n"/>
      <c r="G194" s="15">
        <f>IFERROR(IF(OR(E194="",F194=""),"",F194-E194),"")</f>
        <v/>
      </c>
      <c r="H194" s="13" t="n"/>
      <c r="I194" s="15">
        <f>IFERROR(IF(N194="Canceled",G194*H194,0),"")</f>
        <v/>
      </c>
      <c r="J194" s="13" t="n"/>
      <c r="K194" s="13" t="n"/>
      <c r="L194" s="13" t="n"/>
      <c r="M194" s="13" t="n"/>
      <c r="N194" s="13" t="n"/>
      <c r="O194" s="39" t="n"/>
      <c r="P194" s="15">
        <f>IFERROR(IF(OR(N194&lt;&gt;"Canceled",O194=""),"",E194-O194),"")</f>
        <v/>
      </c>
      <c r="Q194" s="15">
        <f>IFERROR(IF(N194&lt;&gt;"Canceled","",IF(O194="","Review",IF(P194&lt;=Dashboard!$B$5,"Late","Within Standard Window"))),"")</f>
        <v/>
      </c>
      <c r="R194" s="13" t="n"/>
      <c r="S194" s="13" t="n"/>
      <c r="T194" s="13" t="n"/>
      <c r="U194" s="13" t="n"/>
      <c r="V194" s="40" t="n"/>
      <c r="W194" s="41">
        <f>IFERROR(G194*H194*V194,"")</f>
        <v/>
      </c>
      <c r="X194" s="42" t="n"/>
      <c r="Y194" s="41">
        <f>IFERROR(W194*X194,"")</f>
        <v/>
      </c>
      <c r="Z194" s="42" t="n"/>
      <c r="AA194" s="41">
        <f>IFERROR(W194*Z194,"")</f>
        <v/>
      </c>
      <c r="AB194" s="41">
        <f>IFERROR(W194+Y194+AA194,"")</f>
        <v/>
      </c>
      <c r="AC194" s="40" t="n"/>
      <c r="AD194" s="40" t="n"/>
      <c r="AE194" s="40" t="n"/>
      <c r="AF194" s="13" t="n"/>
      <c r="AG194" s="40" t="n"/>
      <c r="AH194" s="41">
        <f>IFERROR(IF(N194="Canceled",MAX(0,AB194-AD194-AG194),0),"")</f>
        <v/>
      </c>
      <c r="AI194" s="43">
        <f>IFERROR(AD194/AC194,"")</f>
        <v/>
      </c>
      <c r="AJ194" s="15">
        <f>IFERROR(E194-D194,"")</f>
        <v/>
      </c>
      <c r="AK194" s="15">
        <f>IF(A194="","",IF(COUNTIF($A$6:$A$505,A194)&gt;1,"Duplicate Reservation ID",IF(F194&lt;=E194,"Review stay dates",IF(AND(N194="Canceled",O194=""),"Enter cancellation date",IF(AND(N194="Canceled",R194=""),"Enter cancellation reason","OK")))))</f>
        <v/>
      </c>
      <c r="AL194" s="13" t="n"/>
      <c r="AM194" s="15">
        <f>IFERROR(IF(AD194&gt;AC194,1,0),0)</f>
        <v/>
      </c>
      <c r="AN194" s="15">
        <f>IFERROR(IF(AF194&gt;I194,1,0),0)</f>
        <v/>
      </c>
      <c r="AO194" s="15">
        <f>IFERROR(IF(OR(V194&lt;0,AC194&lt;0,AD194&lt;0,AE194&lt;0,AG194&lt;0),1,0),0)</f>
        <v/>
      </c>
      <c r="AP194" s="15">
        <f>IFERROR(IF(AND(A194&lt;&gt;"",COUNTIF($A$6:$A$505,A194)&gt;1),1,0),0)</f>
        <v/>
      </c>
      <c r="AQ194" s="15">
        <f>IFERROR(IF(AND(N194="Canceled",O194&gt;E194),1,0),0)</f>
        <v/>
      </c>
    </row>
    <row r="195">
      <c r="A195" s="13" t="n"/>
      <c r="B195" s="13" t="n"/>
      <c r="C195" s="13" t="n"/>
      <c r="D195" s="39" t="n"/>
      <c r="E195" s="39" t="n"/>
      <c r="F195" s="39" t="n"/>
      <c r="G195" s="15">
        <f>IFERROR(IF(OR(E195="",F195=""),"",F195-E195),"")</f>
        <v/>
      </c>
      <c r="H195" s="13" t="n"/>
      <c r="I195" s="15">
        <f>IFERROR(IF(N195="Canceled",G195*H195,0),"")</f>
        <v/>
      </c>
      <c r="J195" s="13" t="n"/>
      <c r="K195" s="13" t="n"/>
      <c r="L195" s="13" t="n"/>
      <c r="M195" s="13" t="n"/>
      <c r="N195" s="13" t="n"/>
      <c r="O195" s="39" t="n"/>
      <c r="P195" s="15">
        <f>IFERROR(IF(OR(N195&lt;&gt;"Canceled",O195=""),"",E195-O195),"")</f>
        <v/>
      </c>
      <c r="Q195" s="15">
        <f>IFERROR(IF(N195&lt;&gt;"Canceled","",IF(O195="","Review",IF(P195&lt;=Dashboard!$B$5,"Late","Within Standard Window"))),"")</f>
        <v/>
      </c>
      <c r="R195" s="13" t="n"/>
      <c r="S195" s="13" t="n"/>
      <c r="T195" s="13" t="n"/>
      <c r="U195" s="13" t="n"/>
      <c r="V195" s="40" t="n"/>
      <c r="W195" s="41">
        <f>IFERROR(G195*H195*V195,"")</f>
        <v/>
      </c>
      <c r="X195" s="42" t="n"/>
      <c r="Y195" s="41">
        <f>IFERROR(W195*X195,"")</f>
        <v/>
      </c>
      <c r="Z195" s="42" t="n"/>
      <c r="AA195" s="41">
        <f>IFERROR(W195*Z195,"")</f>
        <v/>
      </c>
      <c r="AB195" s="41">
        <f>IFERROR(W195+Y195+AA195,"")</f>
        <v/>
      </c>
      <c r="AC195" s="40" t="n"/>
      <c r="AD195" s="40" t="n"/>
      <c r="AE195" s="40" t="n"/>
      <c r="AF195" s="13" t="n"/>
      <c r="AG195" s="40" t="n"/>
      <c r="AH195" s="41">
        <f>IFERROR(IF(N195="Canceled",MAX(0,AB195-AD195-AG195),0),"")</f>
        <v/>
      </c>
      <c r="AI195" s="43">
        <f>IFERROR(AD195/AC195,"")</f>
        <v/>
      </c>
      <c r="AJ195" s="15">
        <f>IFERROR(E195-D195,"")</f>
        <v/>
      </c>
      <c r="AK195" s="15">
        <f>IF(A195="","",IF(COUNTIF($A$6:$A$505,A195)&gt;1,"Duplicate Reservation ID",IF(F195&lt;=E195,"Review stay dates",IF(AND(N195="Canceled",O195=""),"Enter cancellation date",IF(AND(N195="Canceled",R195=""),"Enter cancellation reason","OK")))))</f>
        <v/>
      </c>
      <c r="AL195" s="13" t="n"/>
      <c r="AM195" s="15">
        <f>IFERROR(IF(AD195&gt;AC195,1,0),0)</f>
        <v/>
      </c>
      <c r="AN195" s="15">
        <f>IFERROR(IF(AF195&gt;I195,1,0),0)</f>
        <v/>
      </c>
      <c r="AO195" s="15">
        <f>IFERROR(IF(OR(V195&lt;0,AC195&lt;0,AD195&lt;0,AE195&lt;0,AG195&lt;0),1,0),0)</f>
        <v/>
      </c>
      <c r="AP195" s="15">
        <f>IFERROR(IF(AND(A195&lt;&gt;"",COUNTIF($A$6:$A$505,A195)&gt;1),1,0),0)</f>
        <v/>
      </c>
      <c r="AQ195" s="15">
        <f>IFERROR(IF(AND(N195="Canceled",O195&gt;E195),1,0),0)</f>
        <v/>
      </c>
    </row>
    <row r="196">
      <c r="A196" s="13" t="n"/>
      <c r="B196" s="13" t="n"/>
      <c r="C196" s="13" t="n"/>
      <c r="D196" s="39" t="n"/>
      <c r="E196" s="39" t="n"/>
      <c r="F196" s="39" t="n"/>
      <c r="G196" s="15">
        <f>IFERROR(IF(OR(E196="",F196=""),"",F196-E196),"")</f>
        <v/>
      </c>
      <c r="H196" s="13" t="n"/>
      <c r="I196" s="15">
        <f>IFERROR(IF(N196="Canceled",G196*H196,0),"")</f>
        <v/>
      </c>
      <c r="J196" s="13" t="n"/>
      <c r="K196" s="13" t="n"/>
      <c r="L196" s="13" t="n"/>
      <c r="M196" s="13" t="n"/>
      <c r="N196" s="13" t="n"/>
      <c r="O196" s="39" t="n"/>
      <c r="P196" s="15">
        <f>IFERROR(IF(OR(N196&lt;&gt;"Canceled",O196=""),"",E196-O196),"")</f>
        <v/>
      </c>
      <c r="Q196" s="15">
        <f>IFERROR(IF(N196&lt;&gt;"Canceled","",IF(O196="","Review",IF(P196&lt;=Dashboard!$B$5,"Late","Within Standard Window"))),"")</f>
        <v/>
      </c>
      <c r="R196" s="13" t="n"/>
      <c r="S196" s="13" t="n"/>
      <c r="T196" s="13" t="n"/>
      <c r="U196" s="13" t="n"/>
      <c r="V196" s="40" t="n"/>
      <c r="W196" s="41">
        <f>IFERROR(G196*H196*V196,"")</f>
        <v/>
      </c>
      <c r="X196" s="42" t="n"/>
      <c r="Y196" s="41">
        <f>IFERROR(W196*X196,"")</f>
        <v/>
      </c>
      <c r="Z196" s="42" t="n"/>
      <c r="AA196" s="41">
        <f>IFERROR(W196*Z196,"")</f>
        <v/>
      </c>
      <c r="AB196" s="41">
        <f>IFERROR(W196+Y196+AA196,"")</f>
        <v/>
      </c>
      <c r="AC196" s="40" t="n"/>
      <c r="AD196" s="40" t="n"/>
      <c r="AE196" s="40" t="n"/>
      <c r="AF196" s="13" t="n"/>
      <c r="AG196" s="40" t="n"/>
      <c r="AH196" s="41">
        <f>IFERROR(IF(N196="Canceled",MAX(0,AB196-AD196-AG196),0),"")</f>
        <v/>
      </c>
      <c r="AI196" s="43">
        <f>IFERROR(AD196/AC196,"")</f>
        <v/>
      </c>
      <c r="AJ196" s="15">
        <f>IFERROR(E196-D196,"")</f>
        <v/>
      </c>
      <c r="AK196" s="15">
        <f>IF(A196="","",IF(COUNTIF($A$6:$A$505,A196)&gt;1,"Duplicate Reservation ID",IF(F196&lt;=E196,"Review stay dates",IF(AND(N196="Canceled",O196=""),"Enter cancellation date",IF(AND(N196="Canceled",R196=""),"Enter cancellation reason","OK")))))</f>
        <v/>
      </c>
      <c r="AL196" s="13" t="n"/>
      <c r="AM196" s="15">
        <f>IFERROR(IF(AD196&gt;AC196,1,0),0)</f>
        <v/>
      </c>
      <c r="AN196" s="15">
        <f>IFERROR(IF(AF196&gt;I196,1,0),0)</f>
        <v/>
      </c>
      <c r="AO196" s="15">
        <f>IFERROR(IF(OR(V196&lt;0,AC196&lt;0,AD196&lt;0,AE196&lt;0,AG196&lt;0),1,0),0)</f>
        <v/>
      </c>
      <c r="AP196" s="15">
        <f>IFERROR(IF(AND(A196&lt;&gt;"",COUNTIF($A$6:$A$505,A196)&gt;1),1,0),0)</f>
        <v/>
      </c>
      <c r="AQ196" s="15">
        <f>IFERROR(IF(AND(N196="Canceled",O196&gt;E196),1,0),0)</f>
        <v/>
      </c>
    </row>
    <row r="197">
      <c r="A197" s="13" t="n"/>
      <c r="B197" s="13" t="n"/>
      <c r="C197" s="13" t="n"/>
      <c r="D197" s="39" t="n"/>
      <c r="E197" s="39" t="n"/>
      <c r="F197" s="39" t="n"/>
      <c r="G197" s="15">
        <f>IFERROR(IF(OR(E197="",F197=""),"",F197-E197),"")</f>
        <v/>
      </c>
      <c r="H197" s="13" t="n"/>
      <c r="I197" s="15">
        <f>IFERROR(IF(N197="Canceled",G197*H197,0),"")</f>
        <v/>
      </c>
      <c r="J197" s="13" t="n"/>
      <c r="K197" s="13" t="n"/>
      <c r="L197" s="13" t="n"/>
      <c r="M197" s="13" t="n"/>
      <c r="N197" s="13" t="n"/>
      <c r="O197" s="39" t="n"/>
      <c r="P197" s="15">
        <f>IFERROR(IF(OR(N197&lt;&gt;"Canceled",O197=""),"",E197-O197),"")</f>
        <v/>
      </c>
      <c r="Q197" s="15">
        <f>IFERROR(IF(N197&lt;&gt;"Canceled","",IF(O197="","Review",IF(P197&lt;=Dashboard!$B$5,"Late","Within Standard Window"))),"")</f>
        <v/>
      </c>
      <c r="R197" s="13" t="n"/>
      <c r="S197" s="13" t="n"/>
      <c r="T197" s="13" t="n"/>
      <c r="U197" s="13" t="n"/>
      <c r="V197" s="40" t="n"/>
      <c r="W197" s="41">
        <f>IFERROR(G197*H197*V197,"")</f>
        <v/>
      </c>
      <c r="X197" s="42" t="n"/>
      <c r="Y197" s="41">
        <f>IFERROR(W197*X197,"")</f>
        <v/>
      </c>
      <c r="Z197" s="42" t="n"/>
      <c r="AA197" s="41">
        <f>IFERROR(W197*Z197,"")</f>
        <v/>
      </c>
      <c r="AB197" s="41">
        <f>IFERROR(W197+Y197+AA197,"")</f>
        <v/>
      </c>
      <c r="AC197" s="40" t="n"/>
      <c r="AD197" s="40" t="n"/>
      <c r="AE197" s="40" t="n"/>
      <c r="AF197" s="13" t="n"/>
      <c r="AG197" s="40" t="n"/>
      <c r="AH197" s="41">
        <f>IFERROR(IF(N197="Canceled",MAX(0,AB197-AD197-AG197),0),"")</f>
        <v/>
      </c>
      <c r="AI197" s="43">
        <f>IFERROR(AD197/AC197,"")</f>
        <v/>
      </c>
      <c r="AJ197" s="15">
        <f>IFERROR(E197-D197,"")</f>
        <v/>
      </c>
      <c r="AK197" s="15">
        <f>IF(A197="","",IF(COUNTIF($A$6:$A$505,A197)&gt;1,"Duplicate Reservation ID",IF(F197&lt;=E197,"Review stay dates",IF(AND(N197="Canceled",O197=""),"Enter cancellation date",IF(AND(N197="Canceled",R197=""),"Enter cancellation reason","OK")))))</f>
        <v/>
      </c>
      <c r="AL197" s="13" t="n"/>
      <c r="AM197" s="15">
        <f>IFERROR(IF(AD197&gt;AC197,1,0),0)</f>
        <v/>
      </c>
      <c r="AN197" s="15">
        <f>IFERROR(IF(AF197&gt;I197,1,0),0)</f>
        <v/>
      </c>
      <c r="AO197" s="15">
        <f>IFERROR(IF(OR(V197&lt;0,AC197&lt;0,AD197&lt;0,AE197&lt;0,AG197&lt;0),1,0),0)</f>
        <v/>
      </c>
      <c r="AP197" s="15">
        <f>IFERROR(IF(AND(A197&lt;&gt;"",COUNTIF($A$6:$A$505,A197)&gt;1),1,0),0)</f>
        <v/>
      </c>
      <c r="AQ197" s="15">
        <f>IFERROR(IF(AND(N197="Canceled",O197&gt;E197),1,0),0)</f>
        <v/>
      </c>
    </row>
    <row r="198">
      <c r="A198" s="13" t="n"/>
      <c r="B198" s="13" t="n"/>
      <c r="C198" s="13" t="n"/>
      <c r="D198" s="39" t="n"/>
      <c r="E198" s="39" t="n"/>
      <c r="F198" s="39" t="n"/>
      <c r="G198" s="15">
        <f>IFERROR(IF(OR(E198="",F198=""),"",F198-E198),"")</f>
        <v/>
      </c>
      <c r="H198" s="13" t="n"/>
      <c r="I198" s="15">
        <f>IFERROR(IF(N198="Canceled",G198*H198,0),"")</f>
        <v/>
      </c>
      <c r="J198" s="13" t="n"/>
      <c r="K198" s="13" t="n"/>
      <c r="L198" s="13" t="n"/>
      <c r="M198" s="13" t="n"/>
      <c r="N198" s="13" t="n"/>
      <c r="O198" s="39" t="n"/>
      <c r="P198" s="15">
        <f>IFERROR(IF(OR(N198&lt;&gt;"Canceled",O198=""),"",E198-O198),"")</f>
        <v/>
      </c>
      <c r="Q198" s="15">
        <f>IFERROR(IF(N198&lt;&gt;"Canceled","",IF(O198="","Review",IF(P198&lt;=Dashboard!$B$5,"Late","Within Standard Window"))),"")</f>
        <v/>
      </c>
      <c r="R198" s="13" t="n"/>
      <c r="S198" s="13" t="n"/>
      <c r="T198" s="13" t="n"/>
      <c r="U198" s="13" t="n"/>
      <c r="V198" s="40" t="n"/>
      <c r="W198" s="41">
        <f>IFERROR(G198*H198*V198,"")</f>
        <v/>
      </c>
      <c r="X198" s="42" t="n"/>
      <c r="Y198" s="41">
        <f>IFERROR(W198*X198,"")</f>
        <v/>
      </c>
      <c r="Z198" s="42" t="n"/>
      <c r="AA198" s="41">
        <f>IFERROR(W198*Z198,"")</f>
        <v/>
      </c>
      <c r="AB198" s="41">
        <f>IFERROR(W198+Y198+AA198,"")</f>
        <v/>
      </c>
      <c r="AC198" s="40" t="n"/>
      <c r="AD198" s="40" t="n"/>
      <c r="AE198" s="40" t="n"/>
      <c r="AF198" s="13" t="n"/>
      <c r="AG198" s="40" t="n"/>
      <c r="AH198" s="41">
        <f>IFERROR(IF(N198="Canceled",MAX(0,AB198-AD198-AG198),0),"")</f>
        <v/>
      </c>
      <c r="AI198" s="43">
        <f>IFERROR(AD198/AC198,"")</f>
        <v/>
      </c>
      <c r="AJ198" s="15">
        <f>IFERROR(E198-D198,"")</f>
        <v/>
      </c>
      <c r="AK198" s="15">
        <f>IF(A198="","",IF(COUNTIF($A$6:$A$505,A198)&gt;1,"Duplicate Reservation ID",IF(F198&lt;=E198,"Review stay dates",IF(AND(N198="Canceled",O198=""),"Enter cancellation date",IF(AND(N198="Canceled",R198=""),"Enter cancellation reason","OK")))))</f>
        <v/>
      </c>
      <c r="AL198" s="13" t="n"/>
      <c r="AM198" s="15">
        <f>IFERROR(IF(AD198&gt;AC198,1,0),0)</f>
        <v/>
      </c>
      <c r="AN198" s="15">
        <f>IFERROR(IF(AF198&gt;I198,1,0),0)</f>
        <v/>
      </c>
      <c r="AO198" s="15">
        <f>IFERROR(IF(OR(V198&lt;0,AC198&lt;0,AD198&lt;0,AE198&lt;0,AG198&lt;0),1,0),0)</f>
        <v/>
      </c>
      <c r="AP198" s="15">
        <f>IFERROR(IF(AND(A198&lt;&gt;"",COUNTIF($A$6:$A$505,A198)&gt;1),1,0),0)</f>
        <v/>
      </c>
      <c r="AQ198" s="15">
        <f>IFERROR(IF(AND(N198="Canceled",O198&gt;E198),1,0),0)</f>
        <v/>
      </c>
    </row>
    <row r="199">
      <c r="A199" s="13" t="n"/>
      <c r="B199" s="13" t="n"/>
      <c r="C199" s="13" t="n"/>
      <c r="D199" s="39" t="n"/>
      <c r="E199" s="39" t="n"/>
      <c r="F199" s="39" t="n"/>
      <c r="G199" s="15">
        <f>IFERROR(IF(OR(E199="",F199=""),"",F199-E199),"")</f>
        <v/>
      </c>
      <c r="H199" s="13" t="n"/>
      <c r="I199" s="15">
        <f>IFERROR(IF(N199="Canceled",G199*H199,0),"")</f>
        <v/>
      </c>
      <c r="J199" s="13" t="n"/>
      <c r="K199" s="13" t="n"/>
      <c r="L199" s="13" t="n"/>
      <c r="M199" s="13" t="n"/>
      <c r="N199" s="13" t="n"/>
      <c r="O199" s="39" t="n"/>
      <c r="P199" s="15">
        <f>IFERROR(IF(OR(N199&lt;&gt;"Canceled",O199=""),"",E199-O199),"")</f>
        <v/>
      </c>
      <c r="Q199" s="15">
        <f>IFERROR(IF(N199&lt;&gt;"Canceled","",IF(O199="","Review",IF(P199&lt;=Dashboard!$B$5,"Late","Within Standard Window"))),"")</f>
        <v/>
      </c>
      <c r="R199" s="13" t="n"/>
      <c r="S199" s="13" t="n"/>
      <c r="T199" s="13" t="n"/>
      <c r="U199" s="13" t="n"/>
      <c r="V199" s="40" t="n"/>
      <c r="W199" s="41">
        <f>IFERROR(G199*H199*V199,"")</f>
        <v/>
      </c>
      <c r="X199" s="42" t="n"/>
      <c r="Y199" s="41">
        <f>IFERROR(W199*X199,"")</f>
        <v/>
      </c>
      <c r="Z199" s="42" t="n"/>
      <c r="AA199" s="41">
        <f>IFERROR(W199*Z199,"")</f>
        <v/>
      </c>
      <c r="AB199" s="41">
        <f>IFERROR(W199+Y199+AA199,"")</f>
        <v/>
      </c>
      <c r="AC199" s="40" t="n"/>
      <c r="AD199" s="40" t="n"/>
      <c r="AE199" s="40" t="n"/>
      <c r="AF199" s="13" t="n"/>
      <c r="AG199" s="40" t="n"/>
      <c r="AH199" s="41">
        <f>IFERROR(IF(N199="Canceled",MAX(0,AB199-AD199-AG199),0),"")</f>
        <v/>
      </c>
      <c r="AI199" s="43">
        <f>IFERROR(AD199/AC199,"")</f>
        <v/>
      </c>
      <c r="AJ199" s="15">
        <f>IFERROR(E199-D199,"")</f>
        <v/>
      </c>
      <c r="AK199" s="15">
        <f>IF(A199="","",IF(COUNTIF($A$6:$A$505,A199)&gt;1,"Duplicate Reservation ID",IF(F199&lt;=E199,"Review stay dates",IF(AND(N199="Canceled",O199=""),"Enter cancellation date",IF(AND(N199="Canceled",R199=""),"Enter cancellation reason","OK")))))</f>
        <v/>
      </c>
      <c r="AL199" s="13" t="n"/>
      <c r="AM199" s="15">
        <f>IFERROR(IF(AD199&gt;AC199,1,0),0)</f>
        <v/>
      </c>
      <c r="AN199" s="15">
        <f>IFERROR(IF(AF199&gt;I199,1,0),0)</f>
        <v/>
      </c>
      <c r="AO199" s="15">
        <f>IFERROR(IF(OR(V199&lt;0,AC199&lt;0,AD199&lt;0,AE199&lt;0,AG199&lt;0),1,0),0)</f>
        <v/>
      </c>
      <c r="AP199" s="15">
        <f>IFERROR(IF(AND(A199&lt;&gt;"",COUNTIF($A$6:$A$505,A199)&gt;1),1,0),0)</f>
        <v/>
      </c>
      <c r="AQ199" s="15">
        <f>IFERROR(IF(AND(N199="Canceled",O199&gt;E199),1,0),0)</f>
        <v/>
      </c>
    </row>
    <row r="200">
      <c r="A200" s="13" t="n"/>
      <c r="B200" s="13" t="n"/>
      <c r="C200" s="13" t="n"/>
      <c r="D200" s="39" t="n"/>
      <c r="E200" s="39" t="n"/>
      <c r="F200" s="39" t="n"/>
      <c r="G200" s="15">
        <f>IFERROR(IF(OR(E200="",F200=""),"",F200-E200),"")</f>
        <v/>
      </c>
      <c r="H200" s="13" t="n"/>
      <c r="I200" s="15">
        <f>IFERROR(IF(N200="Canceled",G200*H200,0),"")</f>
        <v/>
      </c>
      <c r="J200" s="13" t="n"/>
      <c r="K200" s="13" t="n"/>
      <c r="L200" s="13" t="n"/>
      <c r="M200" s="13" t="n"/>
      <c r="N200" s="13" t="n"/>
      <c r="O200" s="39" t="n"/>
      <c r="P200" s="15">
        <f>IFERROR(IF(OR(N200&lt;&gt;"Canceled",O200=""),"",E200-O200),"")</f>
        <v/>
      </c>
      <c r="Q200" s="15">
        <f>IFERROR(IF(N200&lt;&gt;"Canceled","",IF(O200="","Review",IF(P200&lt;=Dashboard!$B$5,"Late","Within Standard Window"))),"")</f>
        <v/>
      </c>
      <c r="R200" s="13" t="n"/>
      <c r="S200" s="13" t="n"/>
      <c r="T200" s="13" t="n"/>
      <c r="U200" s="13" t="n"/>
      <c r="V200" s="40" t="n"/>
      <c r="W200" s="41">
        <f>IFERROR(G200*H200*V200,"")</f>
        <v/>
      </c>
      <c r="X200" s="42" t="n"/>
      <c r="Y200" s="41">
        <f>IFERROR(W200*X200,"")</f>
        <v/>
      </c>
      <c r="Z200" s="42" t="n"/>
      <c r="AA200" s="41">
        <f>IFERROR(W200*Z200,"")</f>
        <v/>
      </c>
      <c r="AB200" s="41">
        <f>IFERROR(W200+Y200+AA200,"")</f>
        <v/>
      </c>
      <c r="AC200" s="40" t="n"/>
      <c r="AD200" s="40" t="n"/>
      <c r="AE200" s="40" t="n"/>
      <c r="AF200" s="13" t="n"/>
      <c r="AG200" s="40" t="n"/>
      <c r="AH200" s="41">
        <f>IFERROR(IF(N200="Canceled",MAX(0,AB200-AD200-AG200),0),"")</f>
        <v/>
      </c>
      <c r="AI200" s="43">
        <f>IFERROR(AD200/AC200,"")</f>
        <v/>
      </c>
      <c r="AJ200" s="15">
        <f>IFERROR(E200-D200,"")</f>
        <v/>
      </c>
      <c r="AK200" s="15">
        <f>IF(A200="","",IF(COUNTIF($A$6:$A$505,A200)&gt;1,"Duplicate Reservation ID",IF(F200&lt;=E200,"Review stay dates",IF(AND(N200="Canceled",O200=""),"Enter cancellation date",IF(AND(N200="Canceled",R200=""),"Enter cancellation reason","OK")))))</f>
        <v/>
      </c>
      <c r="AL200" s="13" t="n"/>
      <c r="AM200" s="15">
        <f>IFERROR(IF(AD200&gt;AC200,1,0),0)</f>
        <v/>
      </c>
      <c r="AN200" s="15">
        <f>IFERROR(IF(AF200&gt;I200,1,0),0)</f>
        <v/>
      </c>
      <c r="AO200" s="15">
        <f>IFERROR(IF(OR(V200&lt;0,AC200&lt;0,AD200&lt;0,AE200&lt;0,AG200&lt;0),1,0),0)</f>
        <v/>
      </c>
      <c r="AP200" s="15">
        <f>IFERROR(IF(AND(A200&lt;&gt;"",COUNTIF($A$6:$A$505,A200)&gt;1),1,0),0)</f>
        <v/>
      </c>
      <c r="AQ200" s="15">
        <f>IFERROR(IF(AND(N200="Canceled",O200&gt;E200),1,0),0)</f>
        <v/>
      </c>
    </row>
    <row r="201">
      <c r="A201" s="13" t="n"/>
      <c r="B201" s="13" t="n"/>
      <c r="C201" s="13" t="n"/>
      <c r="D201" s="39" t="n"/>
      <c r="E201" s="39" t="n"/>
      <c r="F201" s="39" t="n"/>
      <c r="G201" s="15">
        <f>IFERROR(IF(OR(E201="",F201=""),"",F201-E201),"")</f>
        <v/>
      </c>
      <c r="H201" s="13" t="n"/>
      <c r="I201" s="15">
        <f>IFERROR(IF(N201="Canceled",G201*H201,0),"")</f>
        <v/>
      </c>
      <c r="J201" s="13" t="n"/>
      <c r="K201" s="13" t="n"/>
      <c r="L201" s="13" t="n"/>
      <c r="M201" s="13" t="n"/>
      <c r="N201" s="13" t="n"/>
      <c r="O201" s="39" t="n"/>
      <c r="P201" s="15">
        <f>IFERROR(IF(OR(N201&lt;&gt;"Canceled",O201=""),"",E201-O201),"")</f>
        <v/>
      </c>
      <c r="Q201" s="15">
        <f>IFERROR(IF(N201&lt;&gt;"Canceled","",IF(O201="","Review",IF(P201&lt;=Dashboard!$B$5,"Late","Within Standard Window"))),"")</f>
        <v/>
      </c>
      <c r="R201" s="13" t="n"/>
      <c r="S201" s="13" t="n"/>
      <c r="T201" s="13" t="n"/>
      <c r="U201" s="13" t="n"/>
      <c r="V201" s="40" t="n"/>
      <c r="W201" s="41">
        <f>IFERROR(G201*H201*V201,"")</f>
        <v/>
      </c>
      <c r="X201" s="42" t="n"/>
      <c r="Y201" s="41">
        <f>IFERROR(W201*X201,"")</f>
        <v/>
      </c>
      <c r="Z201" s="42" t="n"/>
      <c r="AA201" s="41">
        <f>IFERROR(W201*Z201,"")</f>
        <v/>
      </c>
      <c r="AB201" s="41">
        <f>IFERROR(W201+Y201+AA201,"")</f>
        <v/>
      </c>
      <c r="AC201" s="40" t="n"/>
      <c r="AD201" s="40" t="n"/>
      <c r="AE201" s="40" t="n"/>
      <c r="AF201" s="13" t="n"/>
      <c r="AG201" s="40" t="n"/>
      <c r="AH201" s="41">
        <f>IFERROR(IF(N201="Canceled",MAX(0,AB201-AD201-AG201),0),"")</f>
        <v/>
      </c>
      <c r="AI201" s="43">
        <f>IFERROR(AD201/AC201,"")</f>
        <v/>
      </c>
      <c r="AJ201" s="15">
        <f>IFERROR(E201-D201,"")</f>
        <v/>
      </c>
      <c r="AK201" s="15">
        <f>IF(A201="","",IF(COUNTIF($A$6:$A$505,A201)&gt;1,"Duplicate Reservation ID",IF(F201&lt;=E201,"Review stay dates",IF(AND(N201="Canceled",O201=""),"Enter cancellation date",IF(AND(N201="Canceled",R201=""),"Enter cancellation reason","OK")))))</f>
        <v/>
      </c>
      <c r="AL201" s="13" t="n"/>
      <c r="AM201" s="15">
        <f>IFERROR(IF(AD201&gt;AC201,1,0),0)</f>
        <v/>
      </c>
      <c r="AN201" s="15">
        <f>IFERROR(IF(AF201&gt;I201,1,0),0)</f>
        <v/>
      </c>
      <c r="AO201" s="15">
        <f>IFERROR(IF(OR(V201&lt;0,AC201&lt;0,AD201&lt;0,AE201&lt;0,AG201&lt;0),1,0),0)</f>
        <v/>
      </c>
      <c r="AP201" s="15">
        <f>IFERROR(IF(AND(A201&lt;&gt;"",COUNTIF($A$6:$A$505,A201)&gt;1),1,0),0)</f>
        <v/>
      </c>
      <c r="AQ201" s="15">
        <f>IFERROR(IF(AND(N201="Canceled",O201&gt;E201),1,0),0)</f>
        <v/>
      </c>
    </row>
    <row r="202">
      <c r="A202" s="13" t="n"/>
      <c r="B202" s="13" t="n"/>
      <c r="C202" s="13" t="n"/>
      <c r="D202" s="39" t="n"/>
      <c r="E202" s="39" t="n"/>
      <c r="F202" s="39" t="n"/>
      <c r="G202" s="15">
        <f>IFERROR(IF(OR(E202="",F202=""),"",F202-E202),"")</f>
        <v/>
      </c>
      <c r="H202" s="13" t="n"/>
      <c r="I202" s="15">
        <f>IFERROR(IF(N202="Canceled",G202*H202,0),"")</f>
        <v/>
      </c>
      <c r="J202" s="13" t="n"/>
      <c r="K202" s="13" t="n"/>
      <c r="L202" s="13" t="n"/>
      <c r="M202" s="13" t="n"/>
      <c r="N202" s="13" t="n"/>
      <c r="O202" s="39" t="n"/>
      <c r="P202" s="15">
        <f>IFERROR(IF(OR(N202&lt;&gt;"Canceled",O202=""),"",E202-O202),"")</f>
        <v/>
      </c>
      <c r="Q202" s="15">
        <f>IFERROR(IF(N202&lt;&gt;"Canceled","",IF(O202="","Review",IF(P202&lt;=Dashboard!$B$5,"Late","Within Standard Window"))),"")</f>
        <v/>
      </c>
      <c r="R202" s="13" t="n"/>
      <c r="S202" s="13" t="n"/>
      <c r="T202" s="13" t="n"/>
      <c r="U202" s="13" t="n"/>
      <c r="V202" s="40" t="n"/>
      <c r="W202" s="41">
        <f>IFERROR(G202*H202*V202,"")</f>
        <v/>
      </c>
      <c r="X202" s="42" t="n"/>
      <c r="Y202" s="41">
        <f>IFERROR(W202*X202,"")</f>
        <v/>
      </c>
      <c r="Z202" s="42" t="n"/>
      <c r="AA202" s="41">
        <f>IFERROR(W202*Z202,"")</f>
        <v/>
      </c>
      <c r="AB202" s="41">
        <f>IFERROR(W202+Y202+AA202,"")</f>
        <v/>
      </c>
      <c r="AC202" s="40" t="n"/>
      <c r="AD202" s="40" t="n"/>
      <c r="AE202" s="40" t="n"/>
      <c r="AF202" s="13" t="n"/>
      <c r="AG202" s="40" t="n"/>
      <c r="AH202" s="41">
        <f>IFERROR(IF(N202="Canceled",MAX(0,AB202-AD202-AG202),0),"")</f>
        <v/>
      </c>
      <c r="AI202" s="43">
        <f>IFERROR(AD202/AC202,"")</f>
        <v/>
      </c>
      <c r="AJ202" s="15">
        <f>IFERROR(E202-D202,"")</f>
        <v/>
      </c>
      <c r="AK202" s="15">
        <f>IF(A202="","",IF(COUNTIF($A$6:$A$505,A202)&gt;1,"Duplicate Reservation ID",IF(F202&lt;=E202,"Review stay dates",IF(AND(N202="Canceled",O202=""),"Enter cancellation date",IF(AND(N202="Canceled",R202=""),"Enter cancellation reason","OK")))))</f>
        <v/>
      </c>
      <c r="AL202" s="13" t="n"/>
      <c r="AM202" s="15">
        <f>IFERROR(IF(AD202&gt;AC202,1,0),0)</f>
        <v/>
      </c>
      <c r="AN202" s="15">
        <f>IFERROR(IF(AF202&gt;I202,1,0),0)</f>
        <v/>
      </c>
      <c r="AO202" s="15">
        <f>IFERROR(IF(OR(V202&lt;0,AC202&lt;0,AD202&lt;0,AE202&lt;0,AG202&lt;0),1,0),0)</f>
        <v/>
      </c>
      <c r="AP202" s="15">
        <f>IFERROR(IF(AND(A202&lt;&gt;"",COUNTIF($A$6:$A$505,A202)&gt;1),1,0),0)</f>
        <v/>
      </c>
      <c r="AQ202" s="15">
        <f>IFERROR(IF(AND(N202="Canceled",O202&gt;E202),1,0),0)</f>
        <v/>
      </c>
    </row>
    <row r="203">
      <c r="A203" s="13" t="n"/>
      <c r="B203" s="13" t="n"/>
      <c r="C203" s="13" t="n"/>
      <c r="D203" s="39" t="n"/>
      <c r="E203" s="39" t="n"/>
      <c r="F203" s="39" t="n"/>
      <c r="G203" s="15">
        <f>IFERROR(IF(OR(E203="",F203=""),"",F203-E203),"")</f>
        <v/>
      </c>
      <c r="H203" s="13" t="n"/>
      <c r="I203" s="15">
        <f>IFERROR(IF(N203="Canceled",G203*H203,0),"")</f>
        <v/>
      </c>
      <c r="J203" s="13" t="n"/>
      <c r="K203" s="13" t="n"/>
      <c r="L203" s="13" t="n"/>
      <c r="M203" s="13" t="n"/>
      <c r="N203" s="13" t="n"/>
      <c r="O203" s="39" t="n"/>
      <c r="P203" s="15">
        <f>IFERROR(IF(OR(N203&lt;&gt;"Canceled",O203=""),"",E203-O203),"")</f>
        <v/>
      </c>
      <c r="Q203" s="15">
        <f>IFERROR(IF(N203&lt;&gt;"Canceled","",IF(O203="","Review",IF(P203&lt;=Dashboard!$B$5,"Late","Within Standard Window"))),"")</f>
        <v/>
      </c>
      <c r="R203" s="13" t="n"/>
      <c r="S203" s="13" t="n"/>
      <c r="T203" s="13" t="n"/>
      <c r="U203" s="13" t="n"/>
      <c r="V203" s="40" t="n"/>
      <c r="W203" s="41">
        <f>IFERROR(G203*H203*V203,"")</f>
        <v/>
      </c>
      <c r="X203" s="42" t="n"/>
      <c r="Y203" s="41">
        <f>IFERROR(W203*X203,"")</f>
        <v/>
      </c>
      <c r="Z203" s="42" t="n"/>
      <c r="AA203" s="41">
        <f>IFERROR(W203*Z203,"")</f>
        <v/>
      </c>
      <c r="AB203" s="41">
        <f>IFERROR(W203+Y203+AA203,"")</f>
        <v/>
      </c>
      <c r="AC203" s="40" t="n"/>
      <c r="AD203" s="40" t="n"/>
      <c r="AE203" s="40" t="n"/>
      <c r="AF203" s="13" t="n"/>
      <c r="AG203" s="40" t="n"/>
      <c r="AH203" s="41">
        <f>IFERROR(IF(N203="Canceled",MAX(0,AB203-AD203-AG203),0),"")</f>
        <v/>
      </c>
      <c r="AI203" s="43">
        <f>IFERROR(AD203/AC203,"")</f>
        <v/>
      </c>
      <c r="AJ203" s="15">
        <f>IFERROR(E203-D203,"")</f>
        <v/>
      </c>
      <c r="AK203" s="15">
        <f>IF(A203="","",IF(COUNTIF($A$6:$A$505,A203)&gt;1,"Duplicate Reservation ID",IF(F203&lt;=E203,"Review stay dates",IF(AND(N203="Canceled",O203=""),"Enter cancellation date",IF(AND(N203="Canceled",R203=""),"Enter cancellation reason","OK")))))</f>
        <v/>
      </c>
      <c r="AL203" s="13" t="n"/>
      <c r="AM203" s="15">
        <f>IFERROR(IF(AD203&gt;AC203,1,0),0)</f>
        <v/>
      </c>
      <c r="AN203" s="15">
        <f>IFERROR(IF(AF203&gt;I203,1,0),0)</f>
        <v/>
      </c>
      <c r="AO203" s="15">
        <f>IFERROR(IF(OR(V203&lt;0,AC203&lt;0,AD203&lt;0,AE203&lt;0,AG203&lt;0),1,0),0)</f>
        <v/>
      </c>
      <c r="AP203" s="15">
        <f>IFERROR(IF(AND(A203&lt;&gt;"",COUNTIF($A$6:$A$505,A203)&gt;1),1,0),0)</f>
        <v/>
      </c>
      <c r="AQ203" s="15">
        <f>IFERROR(IF(AND(N203="Canceled",O203&gt;E203),1,0),0)</f>
        <v/>
      </c>
    </row>
    <row r="204">
      <c r="A204" s="13" t="n"/>
      <c r="B204" s="13" t="n"/>
      <c r="C204" s="13" t="n"/>
      <c r="D204" s="39" t="n"/>
      <c r="E204" s="39" t="n"/>
      <c r="F204" s="39" t="n"/>
      <c r="G204" s="15">
        <f>IFERROR(IF(OR(E204="",F204=""),"",F204-E204),"")</f>
        <v/>
      </c>
      <c r="H204" s="13" t="n"/>
      <c r="I204" s="15">
        <f>IFERROR(IF(N204="Canceled",G204*H204,0),"")</f>
        <v/>
      </c>
      <c r="J204" s="13" t="n"/>
      <c r="K204" s="13" t="n"/>
      <c r="L204" s="13" t="n"/>
      <c r="M204" s="13" t="n"/>
      <c r="N204" s="13" t="n"/>
      <c r="O204" s="39" t="n"/>
      <c r="P204" s="15">
        <f>IFERROR(IF(OR(N204&lt;&gt;"Canceled",O204=""),"",E204-O204),"")</f>
        <v/>
      </c>
      <c r="Q204" s="15">
        <f>IFERROR(IF(N204&lt;&gt;"Canceled","",IF(O204="","Review",IF(P204&lt;=Dashboard!$B$5,"Late","Within Standard Window"))),"")</f>
        <v/>
      </c>
      <c r="R204" s="13" t="n"/>
      <c r="S204" s="13" t="n"/>
      <c r="T204" s="13" t="n"/>
      <c r="U204" s="13" t="n"/>
      <c r="V204" s="40" t="n"/>
      <c r="W204" s="41">
        <f>IFERROR(G204*H204*V204,"")</f>
        <v/>
      </c>
      <c r="X204" s="42" t="n"/>
      <c r="Y204" s="41">
        <f>IFERROR(W204*X204,"")</f>
        <v/>
      </c>
      <c r="Z204" s="42" t="n"/>
      <c r="AA204" s="41">
        <f>IFERROR(W204*Z204,"")</f>
        <v/>
      </c>
      <c r="AB204" s="41">
        <f>IFERROR(W204+Y204+AA204,"")</f>
        <v/>
      </c>
      <c r="AC204" s="40" t="n"/>
      <c r="AD204" s="40" t="n"/>
      <c r="AE204" s="40" t="n"/>
      <c r="AF204" s="13" t="n"/>
      <c r="AG204" s="40" t="n"/>
      <c r="AH204" s="41">
        <f>IFERROR(IF(N204="Canceled",MAX(0,AB204-AD204-AG204),0),"")</f>
        <v/>
      </c>
      <c r="AI204" s="43">
        <f>IFERROR(AD204/AC204,"")</f>
        <v/>
      </c>
      <c r="AJ204" s="15">
        <f>IFERROR(E204-D204,"")</f>
        <v/>
      </c>
      <c r="AK204" s="15">
        <f>IF(A204="","",IF(COUNTIF($A$6:$A$505,A204)&gt;1,"Duplicate Reservation ID",IF(F204&lt;=E204,"Review stay dates",IF(AND(N204="Canceled",O204=""),"Enter cancellation date",IF(AND(N204="Canceled",R204=""),"Enter cancellation reason","OK")))))</f>
        <v/>
      </c>
      <c r="AL204" s="13" t="n"/>
      <c r="AM204" s="15">
        <f>IFERROR(IF(AD204&gt;AC204,1,0),0)</f>
        <v/>
      </c>
      <c r="AN204" s="15">
        <f>IFERROR(IF(AF204&gt;I204,1,0),0)</f>
        <v/>
      </c>
      <c r="AO204" s="15">
        <f>IFERROR(IF(OR(V204&lt;0,AC204&lt;0,AD204&lt;0,AE204&lt;0,AG204&lt;0),1,0),0)</f>
        <v/>
      </c>
      <c r="AP204" s="15">
        <f>IFERROR(IF(AND(A204&lt;&gt;"",COUNTIF($A$6:$A$505,A204)&gt;1),1,0),0)</f>
        <v/>
      </c>
      <c r="AQ204" s="15">
        <f>IFERROR(IF(AND(N204="Canceled",O204&gt;E204),1,0),0)</f>
        <v/>
      </c>
    </row>
    <row r="205">
      <c r="A205" s="13" t="n"/>
      <c r="B205" s="13" t="n"/>
      <c r="C205" s="13" t="n"/>
      <c r="D205" s="39" t="n"/>
      <c r="E205" s="39" t="n"/>
      <c r="F205" s="39" t="n"/>
      <c r="G205" s="15">
        <f>IFERROR(IF(OR(E205="",F205=""),"",F205-E205),"")</f>
        <v/>
      </c>
      <c r="H205" s="13" t="n"/>
      <c r="I205" s="15">
        <f>IFERROR(IF(N205="Canceled",G205*H205,0),"")</f>
        <v/>
      </c>
      <c r="J205" s="13" t="n"/>
      <c r="K205" s="13" t="n"/>
      <c r="L205" s="13" t="n"/>
      <c r="M205" s="13" t="n"/>
      <c r="N205" s="13" t="n"/>
      <c r="O205" s="39" t="n"/>
      <c r="P205" s="15">
        <f>IFERROR(IF(OR(N205&lt;&gt;"Canceled",O205=""),"",E205-O205),"")</f>
        <v/>
      </c>
      <c r="Q205" s="15">
        <f>IFERROR(IF(N205&lt;&gt;"Canceled","",IF(O205="","Review",IF(P205&lt;=Dashboard!$B$5,"Late","Within Standard Window"))),"")</f>
        <v/>
      </c>
      <c r="R205" s="13" t="n"/>
      <c r="S205" s="13" t="n"/>
      <c r="T205" s="13" t="n"/>
      <c r="U205" s="13" t="n"/>
      <c r="V205" s="40" t="n"/>
      <c r="W205" s="41">
        <f>IFERROR(G205*H205*V205,"")</f>
        <v/>
      </c>
      <c r="X205" s="42" t="n"/>
      <c r="Y205" s="41">
        <f>IFERROR(W205*X205,"")</f>
        <v/>
      </c>
      <c r="Z205" s="42" t="n"/>
      <c r="AA205" s="41">
        <f>IFERROR(W205*Z205,"")</f>
        <v/>
      </c>
      <c r="AB205" s="41">
        <f>IFERROR(W205+Y205+AA205,"")</f>
        <v/>
      </c>
      <c r="AC205" s="40" t="n"/>
      <c r="AD205" s="40" t="n"/>
      <c r="AE205" s="40" t="n"/>
      <c r="AF205" s="13" t="n"/>
      <c r="AG205" s="40" t="n"/>
      <c r="AH205" s="41">
        <f>IFERROR(IF(N205="Canceled",MAX(0,AB205-AD205-AG205),0),"")</f>
        <v/>
      </c>
      <c r="AI205" s="43">
        <f>IFERROR(AD205/AC205,"")</f>
        <v/>
      </c>
      <c r="AJ205" s="15">
        <f>IFERROR(E205-D205,"")</f>
        <v/>
      </c>
      <c r="AK205" s="15">
        <f>IF(A205="","",IF(COUNTIF($A$6:$A$505,A205)&gt;1,"Duplicate Reservation ID",IF(F205&lt;=E205,"Review stay dates",IF(AND(N205="Canceled",O205=""),"Enter cancellation date",IF(AND(N205="Canceled",R205=""),"Enter cancellation reason","OK")))))</f>
        <v/>
      </c>
      <c r="AL205" s="13" t="n"/>
      <c r="AM205" s="15">
        <f>IFERROR(IF(AD205&gt;AC205,1,0),0)</f>
        <v/>
      </c>
      <c r="AN205" s="15">
        <f>IFERROR(IF(AF205&gt;I205,1,0),0)</f>
        <v/>
      </c>
      <c r="AO205" s="15">
        <f>IFERROR(IF(OR(V205&lt;0,AC205&lt;0,AD205&lt;0,AE205&lt;0,AG205&lt;0),1,0),0)</f>
        <v/>
      </c>
      <c r="AP205" s="15">
        <f>IFERROR(IF(AND(A205&lt;&gt;"",COUNTIF($A$6:$A$505,A205)&gt;1),1,0),0)</f>
        <v/>
      </c>
      <c r="AQ205" s="15">
        <f>IFERROR(IF(AND(N205="Canceled",O205&gt;E205),1,0),0)</f>
        <v/>
      </c>
    </row>
    <row r="206">
      <c r="A206" s="13" t="n"/>
      <c r="B206" s="13" t="n"/>
      <c r="C206" s="13" t="n"/>
      <c r="D206" s="39" t="n"/>
      <c r="E206" s="39" t="n"/>
      <c r="F206" s="39" t="n"/>
      <c r="G206" s="15">
        <f>IFERROR(IF(OR(E206="",F206=""),"",F206-E206),"")</f>
        <v/>
      </c>
      <c r="H206" s="13" t="n"/>
      <c r="I206" s="15">
        <f>IFERROR(IF(N206="Canceled",G206*H206,0),"")</f>
        <v/>
      </c>
      <c r="J206" s="13" t="n"/>
      <c r="K206" s="13" t="n"/>
      <c r="L206" s="13" t="n"/>
      <c r="M206" s="13" t="n"/>
      <c r="N206" s="13" t="n"/>
      <c r="O206" s="39" t="n"/>
      <c r="P206" s="15">
        <f>IFERROR(IF(OR(N206&lt;&gt;"Canceled",O206=""),"",E206-O206),"")</f>
        <v/>
      </c>
      <c r="Q206" s="15">
        <f>IFERROR(IF(N206&lt;&gt;"Canceled","",IF(O206="","Review",IF(P206&lt;=Dashboard!$B$5,"Late","Within Standard Window"))),"")</f>
        <v/>
      </c>
      <c r="R206" s="13" t="n"/>
      <c r="S206" s="13" t="n"/>
      <c r="T206" s="13" t="n"/>
      <c r="U206" s="13" t="n"/>
      <c r="V206" s="40" t="n"/>
      <c r="W206" s="41">
        <f>IFERROR(G206*H206*V206,"")</f>
        <v/>
      </c>
      <c r="X206" s="42" t="n"/>
      <c r="Y206" s="41">
        <f>IFERROR(W206*X206,"")</f>
        <v/>
      </c>
      <c r="Z206" s="42" t="n"/>
      <c r="AA206" s="41">
        <f>IFERROR(W206*Z206,"")</f>
        <v/>
      </c>
      <c r="AB206" s="41">
        <f>IFERROR(W206+Y206+AA206,"")</f>
        <v/>
      </c>
      <c r="AC206" s="40" t="n"/>
      <c r="AD206" s="40" t="n"/>
      <c r="AE206" s="40" t="n"/>
      <c r="AF206" s="13" t="n"/>
      <c r="AG206" s="40" t="n"/>
      <c r="AH206" s="41">
        <f>IFERROR(IF(N206="Canceled",MAX(0,AB206-AD206-AG206),0),"")</f>
        <v/>
      </c>
      <c r="AI206" s="43">
        <f>IFERROR(AD206/AC206,"")</f>
        <v/>
      </c>
      <c r="AJ206" s="15">
        <f>IFERROR(E206-D206,"")</f>
        <v/>
      </c>
      <c r="AK206" s="15">
        <f>IF(A206="","",IF(COUNTIF($A$6:$A$505,A206)&gt;1,"Duplicate Reservation ID",IF(F206&lt;=E206,"Review stay dates",IF(AND(N206="Canceled",O206=""),"Enter cancellation date",IF(AND(N206="Canceled",R206=""),"Enter cancellation reason","OK")))))</f>
        <v/>
      </c>
      <c r="AL206" s="13" t="n"/>
      <c r="AM206" s="15">
        <f>IFERROR(IF(AD206&gt;AC206,1,0),0)</f>
        <v/>
      </c>
      <c r="AN206" s="15">
        <f>IFERROR(IF(AF206&gt;I206,1,0),0)</f>
        <v/>
      </c>
      <c r="AO206" s="15">
        <f>IFERROR(IF(OR(V206&lt;0,AC206&lt;0,AD206&lt;0,AE206&lt;0,AG206&lt;0),1,0),0)</f>
        <v/>
      </c>
      <c r="AP206" s="15">
        <f>IFERROR(IF(AND(A206&lt;&gt;"",COUNTIF($A$6:$A$505,A206)&gt;1),1,0),0)</f>
        <v/>
      </c>
      <c r="AQ206" s="15">
        <f>IFERROR(IF(AND(N206="Canceled",O206&gt;E206),1,0),0)</f>
        <v/>
      </c>
    </row>
    <row r="207">
      <c r="A207" s="13" t="n"/>
      <c r="B207" s="13" t="n"/>
      <c r="C207" s="13" t="n"/>
      <c r="D207" s="39" t="n"/>
      <c r="E207" s="39" t="n"/>
      <c r="F207" s="39" t="n"/>
      <c r="G207" s="15">
        <f>IFERROR(IF(OR(E207="",F207=""),"",F207-E207),"")</f>
        <v/>
      </c>
      <c r="H207" s="13" t="n"/>
      <c r="I207" s="15">
        <f>IFERROR(IF(N207="Canceled",G207*H207,0),"")</f>
        <v/>
      </c>
      <c r="J207" s="13" t="n"/>
      <c r="K207" s="13" t="n"/>
      <c r="L207" s="13" t="n"/>
      <c r="M207" s="13" t="n"/>
      <c r="N207" s="13" t="n"/>
      <c r="O207" s="39" t="n"/>
      <c r="P207" s="15">
        <f>IFERROR(IF(OR(N207&lt;&gt;"Canceled",O207=""),"",E207-O207),"")</f>
        <v/>
      </c>
      <c r="Q207" s="15">
        <f>IFERROR(IF(N207&lt;&gt;"Canceled","",IF(O207="","Review",IF(P207&lt;=Dashboard!$B$5,"Late","Within Standard Window"))),"")</f>
        <v/>
      </c>
      <c r="R207" s="13" t="n"/>
      <c r="S207" s="13" t="n"/>
      <c r="T207" s="13" t="n"/>
      <c r="U207" s="13" t="n"/>
      <c r="V207" s="40" t="n"/>
      <c r="W207" s="41">
        <f>IFERROR(G207*H207*V207,"")</f>
        <v/>
      </c>
      <c r="X207" s="42" t="n"/>
      <c r="Y207" s="41">
        <f>IFERROR(W207*X207,"")</f>
        <v/>
      </c>
      <c r="Z207" s="42" t="n"/>
      <c r="AA207" s="41">
        <f>IFERROR(W207*Z207,"")</f>
        <v/>
      </c>
      <c r="AB207" s="41">
        <f>IFERROR(W207+Y207+AA207,"")</f>
        <v/>
      </c>
      <c r="AC207" s="40" t="n"/>
      <c r="AD207" s="40" t="n"/>
      <c r="AE207" s="40" t="n"/>
      <c r="AF207" s="13" t="n"/>
      <c r="AG207" s="40" t="n"/>
      <c r="AH207" s="41">
        <f>IFERROR(IF(N207="Canceled",MAX(0,AB207-AD207-AG207),0),"")</f>
        <v/>
      </c>
      <c r="AI207" s="43">
        <f>IFERROR(AD207/AC207,"")</f>
        <v/>
      </c>
      <c r="AJ207" s="15">
        <f>IFERROR(E207-D207,"")</f>
        <v/>
      </c>
      <c r="AK207" s="15">
        <f>IF(A207="","",IF(COUNTIF($A$6:$A$505,A207)&gt;1,"Duplicate Reservation ID",IF(F207&lt;=E207,"Review stay dates",IF(AND(N207="Canceled",O207=""),"Enter cancellation date",IF(AND(N207="Canceled",R207=""),"Enter cancellation reason","OK")))))</f>
        <v/>
      </c>
      <c r="AL207" s="13" t="n"/>
      <c r="AM207" s="15">
        <f>IFERROR(IF(AD207&gt;AC207,1,0),0)</f>
        <v/>
      </c>
      <c r="AN207" s="15">
        <f>IFERROR(IF(AF207&gt;I207,1,0),0)</f>
        <v/>
      </c>
      <c r="AO207" s="15">
        <f>IFERROR(IF(OR(V207&lt;0,AC207&lt;0,AD207&lt;0,AE207&lt;0,AG207&lt;0),1,0),0)</f>
        <v/>
      </c>
      <c r="AP207" s="15">
        <f>IFERROR(IF(AND(A207&lt;&gt;"",COUNTIF($A$6:$A$505,A207)&gt;1),1,0),0)</f>
        <v/>
      </c>
      <c r="AQ207" s="15">
        <f>IFERROR(IF(AND(N207="Canceled",O207&gt;E207),1,0),0)</f>
        <v/>
      </c>
    </row>
    <row r="208">
      <c r="A208" s="13" t="n"/>
      <c r="B208" s="13" t="n"/>
      <c r="C208" s="13" t="n"/>
      <c r="D208" s="39" t="n"/>
      <c r="E208" s="39" t="n"/>
      <c r="F208" s="39" t="n"/>
      <c r="G208" s="15">
        <f>IFERROR(IF(OR(E208="",F208=""),"",F208-E208),"")</f>
        <v/>
      </c>
      <c r="H208" s="13" t="n"/>
      <c r="I208" s="15">
        <f>IFERROR(IF(N208="Canceled",G208*H208,0),"")</f>
        <v/>
      </c>
      <c r="J208" s="13" t="n"/>
      <c r="K208" s="13" t="n"/>
      <c r="L208" s="13" t="n"/>
      <c r="M208" s="13" t="n"/>
      <c r="N208" s="13" t="n"/>
      <c r="O208" s="39" t="n"/>
      <c r="P208" s="15">
        <f>IFERROR(IF(OR(N208&lt;&gt;"Canceled",O208=""),"",E208-O208),"")</f>
        <v/>
      </c>
      <c r="Q208" s="15">
        <f>IFERROR(IF(N208&lt;&gt;"Canceled","",IF(O208="","Review",IF(P208&lt;=Dashboard!$B$5,"Late","Within Standard Window"))),"")</f>
        <v/>
      </c>
      <c r="R208" s="13" t="n"/>
      <c r="S208" s="13" t="n"/>
      <c r="T208" s="13" t="n"/>
      <c r="U208" s="13" t="n"/>
      <c r="V208" s="40" t="n"/>
      <c r="W208" s="41">
        <f>IFERROR(G208*H208*V208,"")</f>
        <v/>
      </c>
      <c r="X208" s="42" t="n"/>
      <c r="Y208" s="41">
        <f>IFERROR(W208*X208,"")</f>
        <v/>
      </c>
      <c r="Z208" s="42" t="n"/>
      <c r="AA208" s="41">
        <f>IFERROR(W208*Z208,"")</f>
        <v/>
      </c>
      <c r="AB208" s="41">
        <f>IFERROR(W208+Y208+AA208,"")</f>
        <v/>
      </c>
      <c r="AC208" s="40" t="n"/>
      <c r="AD208" s="40" t="n"/>
      <c r="AE208" s="40" t="n"/>
      <c r="AF208" s="13" t="n"/>
      <c r="AG208" s="40" t="n"/>
      <c r="AH208" s="41">
        <f>IFERROR(IF(N208="Canceled",MAX(0,AB208-AD208-AG208),0),"")</f>
        <v/>
      </c>
      <c r="AI208" s="43">
        <f>IFERROR(AD208/AC208,"")</f>
        <v/>
      </c>
      <c r="AJ208" s="15">
        <f>IFERROR(E208-D208,"")</f>
        <v/>
      </c>
      <c r="AK208" s="15">
        <f>IF(A208="","",IF(COUNTIF($A$6:$A$505,A208)&gt;1,"Duplicate Reservation ID",IF(F208&lt;=E208,"Review stay dates",IF(AND(N208="Canceled",O208=""),"Enter cancellation date",IF(AND(N208="Canceled",R208=""),"Enter cancellation reason","OK")))))</f>
        <v/>
      </c>
      <c r="AL208" s="13" t="n"/>
      <c r="AM208" s="15">
        <f>IFERROR(IF(AD208&gt;AC208,1,0),0)</f>
        <v/>
      </c>
      <c r="AN208" s="15">
        <f>IFERROR(IF(AF208&gt;I208,1,0),0)</f>
        <v/>
      </c>
      <c r="AO208" s="15">
        <f>IFERROR(IF(OR(V208&lt;0,AC208&lt;0,AD208&lt;0,AE208&lt;0,AG208&lt;0),1,0),0)</f>
        <v/>
      </c>
      <c r="AP208" s="15">
        <f>IFERROR(IF(AND(A208&lt;&gt;"",COUNTIF($A$6:$A$505,A208)&gt;1),1,0),0)</f>
        <v/>
      </c>
      <c r="AQ208" s="15">
        <f>IFERROR(IF(AND(N208="Canceled",O208&gt;E208),1,0),0)</f>
        <v/>
      </c>
    </row>
    <row r="209">
      <c r="A209" s="13" t="n"/>
      <c r="B209" s="13" t="n"/>
      <c r="C209" s="13" t="n"/>
      <c r="D209" s="39" t="n"/>
      <c r="E209" s="39" t="n"/>
      <c r="F209" s="39" t="n"/>
      <c r="G209" s="15">
        <f>IFERROR(IF(OR(E209="",F209=""),"",F209-E209),"")</f>
        <v/>
      </c>
      <c r="H209" s="13" t="n"/>
      <c r="I209" s="15">
        <f>IFERROR(IF(N209="Canceled",G209*H209,0),"")</f>
        <v/>
      </c>
      <c r="J209" s="13" t="n"/>
      <c r="K209" s="13" t="n"/>
      <c r="L209" s="13" t="n"/>
      <c r="M209" s="13" t="n"/>
      <c r="N209" s="13" t="n"/>
      <c r="O209" s="39" t="n"/>
      <c r="P209" s="15">
        <f>IFERROR(IF(OR(N209&lt;&gt;"Canceled",O209=""),"",E209-O209),"")</f>
        <v/>
      </c>
      <c r="Q209" s="15">
        <f>IFERROR(IF(N209&lt;&gt;"Canceled","",IF(O209="","Review",IF(P209&lt;=Dashboard!$B$5,"Late","Within Standard Window"))),"")</f>
        <v/>
      </c>
      <c r="R209" s="13" t="n"/>
      <c r="S209" s="13" t="n"/>
      <c r="T209" s="13" t="n"/>
      <c r="U209" s="13" t="n"/>
      <c r="V209" s="40" t="n"/>
      <c r="W209" s="41">
        <f>IFERROR(G209*H209*V209,"")</f>
        <v/>
      </c>
      <c r="X209" s="42" t="n"/>
      <c r="Y209" s="41">
        <f>IFERROR(W209*X209,"")</f>
        <v/>
      </c>
      <c r="Z209" s="42" t="n"/>
      <c r="AA209" s="41">
        <f>IFERROR(W209*Z209,"")</f>
        <v/>
      </c>
      <c r="AB209" s="41">
        <f>IFERROR(W209+Y209+AA209,"")</f>
        <v/>
      </c>
      <c r="AC209" s="40" t="n"/>
      <c r="AD209" s="40" t="n"/>
      <c r="AE209" s="40" t="n"/>
      <c r="AF209" s="13" t="n"/>
      <c r="AG209" s="40" t="n"/>
      <c r="AH209" s="41">
        <f>IFERROR(IF(N209="Canceled",MAX(0,AB209-AD209-AG209),0),"")</f>
        <v/>
      </c>
      <c r="AI209" s="43">
        <f>IFERROR(AD209/AC209,"")</f>
        <v/>
      </c>
      <c r="AJ209" s="15">
        <f>IFERROR(E209-D209,"")</f>
        <v/>
      </c>
      <c r="AK209" s="15">
        <f>IF(A209="","",IF(COUNTIF($A$6:$A$505,A209)&gt;1,"Duplicate Reservation ID",IF(F209&lt;=E209,"Review stay dates",IF(AND(N209="Canceled",O209=""),"Enter cancellation date",IF(AND(N209="Canceled",R209=""),"Enter cancellation reason","OK")))))</f>
        <v/>
      </c>
      <c r="AL209" s="13" t="n"/>
      <c r="AM209" s="15">
        <f>IFERROR(IF(AD209&gt;AC209,1,0),0)</f>
        <v/>
      </c>
      <c r="AN209" s="15">
        <f>IFERROR(IF(AF209&gt;I209,1,0),0)</f>
        <v/>
      </c>
      <c r="AO209" s="15">
        <f>IFERROR(IF(OR(V209&lt;0,AC209&lt;0,AD209&lt;0,AE209&lt;0,AG209&lt;0),1,0),0)</f>
        <v/>
      </c>
      <c r="AP209" s="15">
        <f>IFERROR(IF(AND(A209&lt;&gt;"",COUNTIF($A$6:$A$505,A209)&gt;1),1,0),0)</f>
        <v/>
      </c>
      <c r="AQ209" s="15">
        <f>IFERROR(IF(AND(N209="Canceled",O209&gt;E209),1,0),0)</f>
        <v/>
      </c>
    </row>
    <row r="210">
      <c r="A210" s="13" t="n"/>
      <c r="B210" s="13" t="n"/>
      <c r="C210" s="13" t="n"/>
      <c r="D210" s="39" t="n"/>
      <c r="E210" s="39" t="n"/>
      <c r="F210" s="39" t="n"/>
      <c r="G210" s="15">
        <f>IFERROR(IF(OR(E210="",F210=""),"",F210-E210),"")</f>
        <v/>
      </c>
      <c r="H210" s="13" t="n"/>
      <c r="I210" s="15">
        <f>IFERROR(IF(N210="Canceled",G210*H210,0),"")</f>
        <v/>
      </c>
      <c r="J210" s="13" t="n"/>
      <c r="K210" s="13" t="n"/>
      <c r="L210" s="13" t="n"/>
      <c r="M210" s="13" t="n"/>
      <c r="N210" s="13" t="n"/>
      <c r="O210" s="39" t="n"/>
      <c r="P210" s="15">
        <f>IFERROR(IF(OR(N210&lt;&gt;"Canceled",O210=""),"",E210-O210),"")</f>
        <v/>
      </c>
      <c r="Q210" s="15">
        <f>IFERROR(IF(N210&lt;&gt;"Canceled","",IF(O210="","Review",IF(P210&lt;=Dashboard!$B$5,"Late","Within Standard Window"))),"")</f>
        <v/>
      </c>
      <c r="R210" s="13" t="n"/>
      <c r="S210" s="13" t="n"/>
      <c r="T210" s="13" t="n"/>
      <c r="U210" s="13" t="n"/>
      <c r="V210" s="40" t="n"/>
      <c r="W210" s="41">
        <f>IFERROR(G210*H210*V210,"")</f>
        <v/>
      </c>
      <c r="X210" s="42" t="n"/>
      <c r="Y210" s="41">
        <f>IFERROR(W210*X210,"")</f>
        <v/>
      </c>
      <c r="Z210" s="42" t="n"/>
      <c r="AA210" s="41">
        <f>IFERROR(W210*Z210,"")</f>
        <v/>
      </c>
      <c r="AB210" s="41">
        <f>IFERROR(W210+Y210+AA210,"")</f>
        <v/>
      </c>
      <c r="AC210" s="40" t="n"/>
      <c r="AD210" s="40" t="n"/>
      <c r="AE210" s="40" t="n"/>
      <c r="AF210" s="13" t="n"/>
      <c r="AG210" s="40" t="n"/>
      <c r="AH210" s="41">
        <f>IFERROR(IF(N210="Canceled",MAX(0,AB210-AD210-AG210),0),"")</f>
        <v/>
      </c>
      <c r="AI210" s="43">
        <f>IFERROR(AD210/AC210,"")</f>
        <v/>
      </c>
      <c r="AJ210" s="15">
        <f>IFERROR(E210-D210,"")</f>
        <v/>
      </c>
      <c r="AK210" s="15">
        <f>IF(A210="","",IF(COUNTIF($A$6:$A$505,A210)&gt;1,"Duplicate Reservation ID",IF(F210&lt;=E210,"Review stay dates",IF(AND(N210="Canceled",O210=""),"Enter cancellation date",IF(AND(N210="Canceled",R210=""),"Enter cancellation reason","OK")))))</f>
        <v/>
      </c>
      <c r="AL210" s="13" t="n"/>
      <c r="AM210" s="15">
        <f>IFERROR(IF(AD210&gt;AC210,1,0),0)</f>
        <v/>
      </c>
      <c r="AN210" s="15">
        <f>IFERROR(IF(AF210&gt;I210,1,0),0)</f>
        <v/>
      </c>
      <c r="AO210" s="15">
        <f>IFERROR(IF(OR(V210&lt;0,AC210&lt;0,AD210&lt;0,AE210&lt;0,AG210&lt;0),1,0),0)</f>
        <v/>
      </c>
      <c r="AP210" s="15">
        <f>IFERROR(IF(AND(A210&lt;&gt;"",COUNTIF($A$6:$A$505,A210)&gt;1),1,0),0)</f>
        <v/>
      </c>
      <c r="AQ210" s="15">
        <f>IFERROR(IF(AND(N210="Canceled",O210&gt;E210),1,0),0)</f>
        <v/>
      </c>
    </row>
    <row r="211">
      <c r="A211" s="13" t="n"/>
      <c r="B211" s="13" t="n"/>
      <c r="C211" s="13" t="n"/>
      <c r="D211" s="39" t="n"/>
      <c r="E211" s="39" t="n"/>
      <c r="F211" s="39" t="n"/>
      <c r="G211" s="15">
        <f>IFERROR(IF(OR(E211="",F211=""),"",F211-E211),"")</f>
        <v/>
      </c>
      <c r="H211" s="13" t="n"/>
      <c r="I211" s="15">
        <f>IFERROR(IF(N211="Canceled",G211*H211,0),"")</f>
        <v/>
      </c>
      <c r="J211" s="13" t="n"/>
      <c r="K211" s="13" t="n"/>
      <c r="L211" s="13" t="n"/>
      <c r="M211" s="13" t="n"/>
      <c r="N211" s="13" t="n"/>
      <c r="O211" s="39" t="n"/>
      <c r="P211" s="15">
        <f>IFERROR(IF(OR(N211&lt;&gt;"Canceled",O211=""),"",E211-O211),"")</f>
        <v/>
      </c>
      <c r="Q211" s="15">
        <f>IFERROR(IF(N211&lt;&gt;"Canceled","",IF(O211="","Review",IF(P211&lt;=Dashboard!$B$5,"Late","Within Standard Window"))),"")</f>
        <v/>
      </c>
      <c r="R211" s="13" t="n"/>
      <c r="S211" s="13" t="n"/>
      <c r="T211" s="13" t="n"/>
      <c r="U211" s="13" t="n"/>
      <c r="V211" s="40" t="n"/>
      <c r="W211" s="41">
        <f>IFERROR(G211*H211*V211,"")</f>
        <v/>
      </c>
      <c r="X211" s="42" t="n"/>
      <c r="Y211" s="41">
        <f>IFERROR(W211*X211,"")</f>
        <v/>
      </c>
      <c r="Z211" s="42" t="n"/>
      <c r="AA211" s="41">
        <f>IFERROR(W211*Z211,"")</f>
        <v/>
      </c>
      <c r="AB211" s="41">
        <f>IFERROR(W211+Y211+AA211,"")</f>
        <v/>
      </c>
      <c r="AC211" s="40" t="n"/>
      <c r="AD211" s="40" t="n"/>
      <c r="AE211" s="40" t="n"/>
      <c r="AF211" s="13" t="n"/>
      <c r="AG211" s="40" t="n"/>
      <c r="AH211" s="41">
        <f>IFERROR(IF(N211="Canceled",MAX(0,AB211-AD211-AG211),0),"")</f>
        <v/>
      </c>
      <c r="AI211" s="43">
        <f>IFERROR(AD211/AC211,"")</f>
        <v/>
      </c>
      <c r="AJ211" s="15">
        <f>IFERROR(E211-D211,"")</f>
        <v/>
      </c>
      <c r="AK211" s="15">
        <f>IF(A211="","",IF(COUNTIF($A$6:$A$505,A211)&gt;1,"Duplicate Reservation ID",IF(F211&lt;=E211,"Review stay dates",IF(AND(N211="Canceled",O211=""),"Enter cancellation date",IF(AND(N211="Canceled",R211=""),"Enter cancellation reason","OK")))))</f>
        <v/>
      </c>
      <c r="AL211" s="13" t="n"/>
      <c r="AM211" s="15">
        <f>IFERROR(IF(AD211&gt;AC211,1,0),0)</f>
        <v/>
      </c>
      <c r="AN211" s="15">
        <f>IFERROR(IF(AF211&gt;I211,1,0),0)</f>
        <v/>
      </c>
      <c r="AO211" s="15">
        <f>IFERROR(IF(OR(V211&lt;0,AC211&lt;0,AD211&lt;0,AE211&lt;0,AG211&lt;0),1,0),0)</f>
        <v/>
      </c>
      <c r="AP211" s="15">
        <f>IFERROR(IF(AND(A211&lt;&gt;"",COUNTIF($A$6:$A$505,A211)&gt;1),1,0),0)</f>
        <v/>
      </c>
      <c r="AQ211" s="15">
        <f>IFERROR(IF(AND(N211="Canceled",O211&gt;E211),1,0),0)</f>
        <v/>
      </c>
    </row>
    <row r="212">
      <c r="A212" s="13" t="n"/>
      <c r="B212" s="13" t="n"/>
      <c r="C212" s="13" t="n"/>
      <c r="D212" s="39" t="n"/>
      <c r="E212" s="39" t="n"/>
      <c r="F212" s="39" t="n"/>
      <c r="G212" s="15">
        <f>IFERROR(IF(OR(E212="",F212=""),"",F212-E212),"")</f>
        <v/>
      </c>
      <c r="H212" s="13" t="n"/>
      <c r="I212" s="15">
        <f>IFERROR(IF(N212="Canceled",G212*H212,0),"")</f>
        <v/>
      </c>
      <c r="J212" s="13" t="n"/>
      <c r="K212" s="13" t="n"/>
      <c r="L212" s="13" t="n"/>
      <c r="M212" s="13" t="n"/>
      <c r="N212" s="13" t="n"/>
      <c r="O212" s="39" t="n"/>
      <c r="P212" s="15">
        <f>IFERROR(IF(OR(N212&lt;&gt;"Canceled",O212=""),"",E212-O212),"")</f>
        <v/>
      </c>
      <c r="Q212" s="15">
        <f>IFERROR(IF(N212&lt;&gt;"Canceled","",IF(O212="","Review",IF(P212&lt;=Dashboard!$B$5,"Late","Within Standard Window"))),"")</f>
        <v/>
      </c>
      <c r="R212" s="13" t="n"/>
      <c r="S212" s="13" t="n"/>
      <c r="T212" s="13" t="n"/>
      <c r="U212" s="13" t="n"/>
      <c r="V212" s="40" t="n"/>
      <c r="W212" s="41">
        <f>IFERROR(G212*H212*V212,"")</f>
        <v/>
      </c>
      <c r="X212" s="42" t="n"/>
      <c r="Y212" s="41">
        <f>IFERROR(W212*X212,"")</f>
        <v/>
      </c>
      <c r="Z212" s="42" t="n"/>
      <c r="AA212" s="41">
        <f>IFERROR(W212*Z212,"")</f>
        <v/>
      </c>
      <c r="AB212" s="41">
        <f>IFERROR(W212+Y212+AA212,"")</f>
        <v/>
      </c>
      <c r="AC212" s="40" t="n"/>
      <c r="AD212" s="40" t="n"/>
      <c r="AE212" s="40" t="n"/>
      <c r="AF212" s="13" t="n"/>
      <c r="AG212" s="40" t="n"/>
      <c r="AH212" s="41">
        <f>IFERROR(IF(N212="Canceled",MAX(0,AB212-AD212-AG212),0),"")</f>
        <v/>
      </c>
      <c r="AI212" s="43">
        <f>IFERROR(AD212/AC212,"")</f>
        <v/>
      </c>
      <c r="AJ212" s="15">
        <f>IFERROR(E212-D212,"")</f>
        <v/>
      </c>
      <c r="AK212" s="15">
        <f>IF(A212="","",IF(COUNTIF($A$6:$A$505,A212)&gt;1,"Duplicate Reservation ID",IF(F212&lt;=E212,"Review stay dates",IF(AND(N212="Canceled",O212=""),"Enter cancellation date",IF(AND(N212="Canceled",R212=""),"Enter cancellation reason","OK")))))</f>
        <v/>
      </c>
      <c r="AL212" s="13" t="n"/>
      <c r="AM212" s="15">
        <f>IFERROR(IF(AD212&gt;AC212,1,0),0)</f>
        <v/>
      </c>
      <c r="AN212" s="15">
        <f>IFERROR(IF(AF212&gt;I212,1,0),0)</f>
        <v/>
      </c>
      <c r="AO212" s="15">
        <f>IFERROR(IF(OR(V212&lt;0,AC212&lt;0,AD212&lt;0,AE212&lt;0,AG212&lt;0),1,0),0)</f>
        <v/>
      </c>
      <c r="AP212" s="15">
        <f>IFERROR(IF(AND(A212&lt;&gt;"",COUNTIF($A$6:$A$505,A212)&gt;1),1,0),0)</f>
        <v/>
      </c>
      <c r="AQ212" s="15">
        <f>IFERROR(IF(AND(N212="Canceled",O212&gt;E212),1,0),0)</f>
        <v/>
      </c>
    </row>
    <row r="213">
      <c r="A213" s="13" t="n"/>
      <c r="B213" s="13" t="n"/>
      <c r="C213" s="13" t="n"/>
      <c r="D213" s="39" t="n"/>
      <c r="E213" s="39" t="n"/>
      <c r="F213" s="39" t="n"/>
      <c r="G213" s="15">
        <f>IFERROR(IF(OR(E213="",F213=""),"",F213-E213),"")</f>
        <v/>
      </c>
      <c r="H213" s="13" t="n"/>
      <c r="I213" s="15">
        <f>IFERROR(IF(N213="Canceled",G213*H213,0),"")</f>
        <v/>
      </c>
      <c r="J213" s="13" t="n"/>
      <c r="K213" s="13" t="n"/>
      <c r="L213" s="13" t="n"/>
      <c r="M213" s="13" t="n"/>
      <c r="N213" s="13" t="n"/>
      <c r="O213" s="39" t="n"/>
      <c r="P213" s="15">
        <f>IFERROR(IF(OR(N213&lt;&gt;"Canceled",O213=""),"",E213-O213),"")</f>
        <v/>
      </c>
      <c r="Q213" s="15">
        <f>IFERROR(IF(N213&lt;&gt;"Canceled","",IF(O213="","Review",IF(P213&lt;=Dashboard!$B$5,"Late","Within Standard Window"))),"")</f>
        <v/>
      </c>
      <c r="R213" s="13" t="n"/>
      <c r="S213" s="13" t="n"/>
      <c r="T213" s="13" t="n"/>
      <c r="U213" s="13" t="n"/>
      <c r="V213" s="40" t="n"/>
      <c r="W213" s="41">
        <f>IFERROR(G213*H213*V213,"")</f>
        <v/>
      </c>
      <c r="X213" s="42" t="n"/>
      <c r="Y213" s="41">
        <f>IFERROR(W213*X213,"")</f>
        <v/>
      </c>
      <c r="Z213" s="42" t="n"/>
      <c r="AA213" s="41">
        <f>IFERROR(W213*Z213,"")</f>
        <v/>
      </c>
      <c r="AB213" s="41">
        <f>IFERROR(W213+Y213+AA213,"")</f>
        <v/>
      </c>
      <c r="AC213" s="40" t="n"/>
      <c r="AD213" s="40" t="n"/>
      <c r="AE213" s="40" t="n"/>
      <c r="AF213" s="13" t="n"/>
      <c r="AG213" s="40" t="n"/>
      <c r="AH213" s="41">
        <f>IFERROR(IF(N213="Canceled",MAX(0,AB213-AD213-AG213),0),"")</f>
        <v/>
      </c>
      <c r="AI213" s="43">
        <f>IFERROR(AD213/AC213,"")</f>
        <v/>
      </c>
      <c r="AJ213" s="15">
        <f>IFERROR(E213-D213,"")</f>
        <v/>
      </c>
      <c r="AK213" s="15">
        <f>IF(A213="","",IF(COUNTIF($A$6:$A$505,A213)&gt;1,"Duplicate Reservation ID",IF(F213&lt;=E213,"Review stay dates",IF(AND(N213="Canceled",O213=""),"Enter cancellation date",IF(AND(N213="Canceled",R213=""),"Enter cancellation reason","OK")))))</f>
        <v/>
      </c>
      <c r="AL213" s="13" t="n"/>
      <c r="AM213" s="15">
        <f>IFERROR(IF(AD213&gt;AC213,1,0),0)</f>
        <v/>
      </c>
      <c r="AN213" s="15">
        <f>IFERROR(IF(AF213&gt;I213,1,0),0)</f>
        <v/>
      </c>
      <c r="AO213" s="15">
        <f>IFERROR(IF(OR(V213&lt;0,AC213&lt;0,AD213&lt;0,AE213&lt;0,AG213&lt;0),1,0),0)</f>
        <v/>
      </c>
      <c r="AP213" s="15">
        <f>IFERROR(IF(AND(A213&lt;&gt;"",COUNTIF($A$6:$A$505,A213)&gt;1),1,0),0)</f>
        <v/>
      </c>
      <c r="AQ213" s="15">
        <f>IFERROR(IF(AND(N213="Canceled",O213&gt;E213),1,0),0)</f>
        <v/>
      </c>
    </row>
    <row r="214">
      <c r="A214" s="13" t="n"/>
      <c r="B214" s="13" t="n"/>
      <c r="C214" s="13" t="n"/>
      <c r="D214" s="39" t="n"/>
      <c r="E214" s="39" t="n"/>
      <c r="F214" s="39" t="n"/>
      <c r="G214" s="15">
        <f>IFERROR(IF(OR(E214="",F214=""),"",F214-E214),"")</f>
        <v/>
      </c>
      <c r="H214" s="13" t="n"/>
      <c r="I214" s="15">
        <f>IFERROR(IF(N214="Canceled",G214*H214,0),"")</f>
        <v/>
      </c>
      <c r="J214" s="13" t="n"/>
      <c r="K214" s="13" t="n"/>
      <c r="L214" s="13" t="n"/>
      <c r="M214" s="13" t="n"/>
      <c r="N214" s="13" t="n"/>
      <c r="O214" s="39" t="n"/>
      <c r="P214" s="15">
        <f>IFERROR(IF(OR(N214&lt;&gt;"Canceled",O214=""),"",E214-O214),"")</f>
        <v/>
      </c>
      <c r="Q214" s="15">
        <f>IFERROR(IF(N214&lt;&gt;"Canceled","",IF(O214="","Review",IF(P214&lt;=Dashboard!$B$5,"Late","Within Standard Window"))),"")</f>
        <v/>
      </c>
      <c r="R214" s="13" t="n"/>
      <c r="S214" s="13" t="n"/>
      <c r="T214" s="13" t="n"/>
      <c r="U214" s="13" t="n"/>
      <c r="V214" s="40" t="n"/>
      <c r="W214" s="41">
        <f>IFERROR(G214*H214*V214,"")</f>
        <v/>
      </c>
      <c r="X214" s="42" t="n"/>
      <c r="Y214" s="41">
        <f>IFERROR(W214*X214,"")</f>
        <v/>
      </c>
      <c r="Z214" s="42" t="n"/>
      <c r="AA214" s="41">
        <f>IFERROR(W214*Z214,"")</f>
        <v/>
      </c>
      <c r="AB214" s="41">
        <f>IFERROR(W214+Y214+AA214,"")</f>
        <v/>
      </c>
      <c r="AC214" s="40" t="n"/>
      <c r="AD214" s="40" t="n"/>
      <c r="AE214" s="40" t="n"/>
      <c r="AF214" s="13" t="n"/>
      <c r="AG214" s="40" t="n"/>
      <c r="AH214" s="41">
        <f>IFERROR(IF(N214="Canceled",MAX(0,AB214-AD214-AG214),0),"")</f>
        <v/>
      </c>
      <c r="AI214" s="43">
        <f>IFERROR(AD214/AC214,"")</f>
        <v/>
      </c>
      <c r="AJ214" s="15">
        <f>IFERROR(E214-D214,"")</f>
        <v/>
      </c>
      <c r="AK214" s="15">
        <f>IF(A214="","",IF(COUNTIF($A$6:$A$505,A214)&gt;1,"Duplicate Reservation ID",IF(F214&lt;=E214,"Review stay dates",IF(AND(N214="Canceled",O214=""),"Enter cancellation date",IF(AND(N214="Canceled",R214=""),"Enter cancellation reason","OK")))))</f>
        <v/>
      </c>
      <c r="AL214" s="13" t="n"/>
      <c r="AM214" s="15">
        <f>IFERROR(IF(AD214&gt;AC214,1,0),0)</f>
        <v/>
      </c>
      <c r="AN214" s="15">
        <f>IFERROR(IF(AF214&gt;I214,1,0),0)</f>
        <v/>
      </c>
      <c r="AO214" s="15">
        <f>IFERROR(IF(OR(V214&lt;0,AC214&lt;0,AD214&lt;0,AE214&lt;0,AG214&lt;0),1,0),0)</f>
        <v/>
      </c>
      <c r="AP214" s="15">
        <f>IFERROR(IF(AND(A214&lt;&gt;"",COUNTIF($A$6:$A$505,A214)&gt;1),1,0),0)</f>
        <v/>
      </c>
      <c r="AQ214" s="15">
        <f>IFERROR(IF(AND(N214="Canceled",O214&gt;E214),1,0),0)</f>
        <v/>
      </c>
    </row>
    <row r="215">
      <c r="A215" s="13" t="n"/>
      <c r="B215" s="13" t="n"/>
      <c r="C215" s="13" t="n"/>
      <c r="D215" s="39" t="n"/>
      <c r="E215" s="39" t="n"/>
      <c r="F215" s="39" t="n"/>
      <c r="G215" s="15">
        <f>IFERROR(IF(OR(E215="",F215=""),"",F215-E215),"")</f>
        <v/>
      </c>
      <c r="H215" s="13" t="n"/>
      <c r="I215" s="15">
        <f>IFERROR(IF(N215="Canceled",G215*H215,0),"")</f>
        <v/>
      </c>
      <c r="J215" s="13" t="n"/>
      <c r="K215" s="13" t="n"/>
      <c r="L215" s="13" t="n"/>
      <c r="M215" s="13" t="n"/>
      <c r="N215" s="13" t="n"/>
      <c r="O215" s="39" t="n"/>
      <c r="P215" s="15">
        <f>IFERROR(IF(OR(N215&lt;&gt;"Canceled",O215=""),"",E215-O215),"")</f>
        <v/>
      </c>
      <c r="Q215" s="15">
        <f>IFERROR(IF(N215&lt;&gt;"Canceled","",IF(O215="","Review",IF(P215&lt;=Dashboard!$B$5,"Late","Within Standard Window"))),"")</f>
        <v/>
      </c>
      <c r="R215" s="13" t="n"/>
      <c r="S215" s="13" t="n"/>
      <c r="T215" s="13" t="n"/>
      <c r="U215" s="13" t="n"/>
      <c r="V215" s="40" t="n"/>
      <c r="W215" s="41">
        <f>IFERROR(G215*H215*V215,"")</f>
        <v/>
      </c>
      <c r="X215" s="42" t="n"/>
      <c r="Y215" s="41">
        <f>IFERROR(W215*X215,"")</f>
        <v/>
      </c>
      <c r="Z215" s="42" t="n"/>
      <c r="AA215" s="41">
        <f>IFERROR(W215*Z215,"")</f>
        <v/>
      </c>
      <c r="AB215" s="41">
        <f>IFERROR(W215+Y215+AA215,"")</f>
        <v/>
      </c>
      <c r="AC215" s="40" t="n"/>
      <c r="AD215" s="40" t="n"/>
      <c r="AE215" s="40" t="n"/>
      <c r="AF215" s="13" t="n"/>
      <c r="AG215" s="40" t="n"/>
      <c r="AH215" s="41">
        <f>IFERROR(IF(N215="Canceled",MAX(0,AB215-AD215-AG215),0),"")</f>
        <v/>
      </c>
      <c r="AI215" s="43">
        <f>IFERROR(AD215/AC215,"")</f>
        <v/>
      </c>
      <c r="AJ215" s="15">
        <f>IFERROR(E215-D215,"")</f>
        <v/>
      </c>
      <c r="AK215" s="15">
        <f>IF(A215="","",IF(COUNTIF($A$6:$A$505,A215)&gt;1,"Duplicate Reservation ID",IF(F215&lt;=E215,"Review stay dates",IF(AND(N215="Canceled",O215=""),"Enter cancellation date",IF(AND(N215="Canceled",R215=""),"Enter cancellation reason","OK")))))</f>
        <v/>
      </c>
      <c r="AL215" s="13" t="n"/>
      <c r="AM215" s="15">
        <f>IFERROR(IF(AD215&gt;AC215,1,0),0)</f>
        <v/>
      </c>
      <c r="AN215" s="15">
        <f>IFERROR(IF(AF215&gt;I215,1,0),0)</f>
        <v/>
      </c>
      <c r="AO215" s="15">
        <f>IFERROR(IF(OR(V215&lt;0,AC215&lt;0,AD215&lt;0,AE215&lt;0,AG215&lt;0),1,0),0)</f>
        <v/>
      </c>
      <c r="AP215" s="15">
        <f>IFERROR(IF(AND(A215&lt;&gt;"",COUNTIF($A$6:$A$505,A215)&gt;1),1,0),0)</f>
        <v/>
      </c>
      <c r="AQ215" s="15">
        <f>IFERROR(IF(AND(N215="Canceled",O215&gt;E215),1,0),0)</f>
        <v/>
      </c>
    </row>
    <row r="216">
      <c r="A216" s="13" t="n"/>
      <c r="B216" s="13" t="n"/>
      <c r="C216" s="13" t="n"/>
      <c r="D216" s="39" t="n"/>
      <c r="E216" s="39" t="n"/>
      <c r="F216" s="39" t="n"/>
      <c r="G216" s="15">
        <f>IFERROR(IF(OR(E216="",F216=""),"",F216-E216),"")</f>
        <v/>
      </c>
      <c r="H216" s="13" t="n"/>
      <c r="I216" s="15">
        <f>IFERROR(IF(N216="Canceled",G216*H216,0),"")</f>
        <v/>
      </c>
      <c r="J216" s="13" t="n"/>
      <c r="K216" s="13" t="n"/>
      <c r="L216" s="13" t="n"/>
      <c r="M216" s="13" t="n"/>
      <c r="N216" s="13" t="n"/>
      <c r="O216" s="39" t="n"/>
      <c r="P216" s="15">
        <f>IFERROR(IF(OR(N216&lt;&gt;"Canceled",O216=""),"",E216-O216),"")</f>
        <v/>
      </c>
      <c r="Q216" s="15">
        <f>IFERROR(IF(N216&lt;&gt;"Canceled","",IF(O216="","Review",IF(P216&lt;=Dashboard!$B$5,"Late","Within Standard Window"))),"")</f>
        <v/>
      </c>
      <c r="R216" s="13" t="n"/>
      <c r="S216" s="13" t="n"/>
      <c r="T216" s="13" t="n"/>
      <c r="U216" s="13" t="n"/>
      <c r="V216" s="40" t="n"/>
      <c r="W216" s="41">
        <f>IFERROR(G216*H216*V216,"")</f>
        <v/>
      </c>
      <c r="X216" s="42" t="n"/>
      <c r="Y216" s="41">
        <f>IFERROR(W216*X216,"")</f>
        <v/>
      </c>
      <c r="Z216" s="42" t="n"/>
      <c r="AA216" s="41">
        <f>IFERROR(W216*Z216,"")</f>
        <v/>
      </c>
      <c r="AB216" s="41">
        <f>IFERROR(W216+Y216+AA216,"")</f>
        <v/>
      </c>
      <c r="AC216" s="40" t="n"/>
      <c r="AD216" s="40" t="n"/>
      <c r="AE216" s="40" t="n"/>
      <c r="AF216" s="13" t="n"/>
      <c r="AG216" s="40" t="n"/>
      <c r="AH216" s="41">
        <f>IFERROR(IF(N216="Canceled",MAX(0,AB216-AD216-AG216),0),"")</f>
        <v/>
      </c>
      <c r="AI216" s="43">
        <f>IFERROR(AD216/AC216,"")</f>
        <v/>
      </c>
      <c r="AJ216" s="15">
        <f>IFERROR(E216-D216,"")</f>
        <v/>
      </c>
      <c r="AK216" s="15">
        <f>IF(A216="","",IF(COUNTIF($A$6:$A$505,A216)&gt;1,"Duplicate Reservation ID",IF(F216&lt;=E216,"Review stay dates",IF(AND(N216="Canceled",O216=""),"Enter cancellation date",IF(AND(N216="Canceled",R216=""),"Enter cancellation reason","OK")))))</f>
        <v/>
      </c>
      <c r="AL216" s="13" t="n"/>
      <c r="AM216" s="15">
        <f>IFERROR(IF(AD216&gt;AC216,1,0),0)</f>
        <v/>
      </c>
      <c r="AN216" s="15">
        <f>IFERROR(IF(AF216&gt;I216,1,0),0)</f>
        <v/>
      </c>
      <c r="AO216" s="15">
        <f>IFERROR(IF(OR(V216&lt;0,AC216&lt;0,AD216&lt;0,AE216&lt;0,AG216&lt;0),1,0),0)</f>
        <v/>
      </c>
      <c r="AP216" s="15">
        <f>IFERROR(IF(AND(A216&lt;&gt;"",COUNTIF($A$6:$A$505,A216)&gt;1),1,0),0)</f>
        <v/>
      </c>
      <c r="AQ216" s="15">
        <f>IFERROR(IF(AND(N216="Canceled",O216&gt;E216),1,0),0)</f>
        <v/>
      </c>
    </row>
    <row r="217">
      <c r="A217" s="13" t="n"/>
      <c r="B217" s="13" t="n"/>
      <c r="C217" s="13" t="n"/>
      <c r="D217" s="39" t="n"/>
      <c r="E217" s="39" t="n"/>
      <c r="F217" s="39" t="n"/>
      <c r="G217" s="15">
        <f>IFERROR(IF(OR(E217="",F217=""),"",F217-E217),"")</f>
        <v/>
      </c>
      <c r="H217" s="13" t="n"/>
      <c r="I217" s="15">
        <f>IFERROR(IF(N217="Canceled",G217*H217,0),"")</f>
        <v/>
      </c>
      <c r="J217" s="13" t="n"/>
      <c r="K217" s="13" t="n"/>
      <c r="L217" s="13" t="n"/>
      <c r="M217" s="13" t="n"/>
      <c r="N217" s="13" t="n"/>
      <c r="O217" s="39" t="n"/>
      <c r="P217" s="15">
        <f>IFERROR(IF(OR(N217&lt;&gt;"Canceled",O217=""),"",E217-O217),"")</f>
        <v/>
      </c>
      <c r="Q217" s="15">
        <f>IFERROR(IF(N217&lt;&gt;"Canceled","",IF(O217="","Review",IF(P217&lt;=Dashboard!$B$5,"Late","Within Standard Window"))),"")</f>
        <v/>
      </c>
      <c r="R217" s="13" t="n"/>
      <c r="S217" s="13" t="n"/>
      <c r="T217" s="13" t="n"/>
      <c r="U217" s="13" t="n"/>
      <c r="V217" s="40" t="n"/>
      <c r="W217" s="41">
        <f>IFERROR(G217*H217*V217,"")</f>
        <v/>
      </c>
      <c r="X217" s="42" t="n"/>
      <c r="Y217" s="41">
        <f>IFERROR(W217*X217,"")</f>
        <v/>
      </c>
      <c r="Z217" s="42" t="n"/>
      <c r="AA217" s="41">
        <f>IFERROR(W217*Z217,"")</f>
        <v/>
      </c>
      <c r="AB217" s="41">
        <f>IFERROR(W217+Y217+AA217,"")</f>
        <v/>
      </c>
      <c r="AC217" s="40" t="n"/>
      <c r="AD217" s="40" t="n"/>
      <c r="AE217" s="40" t="n"/>
      <c r="AF217" s="13" t="n"/>
      <c r="AG217" s="40" t="n"/>
      <c r="AH217" s="41">
        <f>IFERROR(IF(N217="Canceled",MAX(0,AB217-AD217-AG217),0),"")</f>
        <v/>
      </c>
      <c r="AI217" s="43">
        <f>IFERROR(AD217/AC217,"")</f>
        <v/>
      </c>
      <c r="AJ217" s="15">
        <f>IFERROR(E217-D217,"")</f>
        <v/>
      </c>
      <c r="AK217" s="15">
        <f>IF(A217="","",IF(COUNTIF($A$6:$A$505,A217)&gt;1,"Duplicate Reservation ID",IF(F217&lt;=E217,"Review stay dates",IF(AND(N217="Canceled",O217=""),"Enter cancellation date",IF(AND(N217="Canceled",R217=""),"Enter cancellation reason","OK")))))</f>
        <v/>
      </c>
      <c r="AL217" s="13" t="n"/>
      <c r="AM217" s="15">
        <f>IFERROR(IF(AD217&gt;AC217,1,0),0)</f>
        <v/>
      </c>
      <c r="AN217" s="15">
        <f>IFERROR(IF(AF217&gt;I217,1,0),0)</f>
        <v/>
      </c>
      <c r="AO217" s="15">
        <f>IFERROR(IF(OR(V217&lt;0,AC217&lt;0,AD217&lt;0,AE217&lt;0,AG217&lt;0),1,0),0)</f>
        <v/>
      </c>
      <c r="AP217" s="15">
        <f>IFERROR(IF(AND(A217&lt;&gt;"",COUNTIF($A$6:$A$505,A217)&gt;1),1,0),0)</f>
        <v/>
      </c>
      <c r="AQ217" s="15">
        <f>IFERROR(IF(AND(N217="Canceled",O217&gt;E217),1,0),0)</f>
        <v/>
      </c>
    </row>
    <row r="218">
      <c r="A218" s="13" t="n"/>
      <c r="B218" s="13" t="n"/>
      <c r="C218" s="13" t="n"/>
      <c r="D218" s="39" t="n"/>
      <c r="E218" s="39" t="n"/>
      <c r="F218" s="39" t="n"/>
      <c r="G218" s="15">
        <f>IFERROR(IF(OR(E218="",F218=""),"",F218-E218),"")</f>
        <v/>
      </c>
      <c r="H218" s="13" t="n"/>
      <c r="I218" s="15">
        <f>IFERROR(IF(N218="Canceled",G218*H218,0),"")</f>
        <v/>
      </c>
      <c r="J218" s="13" t="n"/>
      <c r="K218" s="13" t="n"/>
      <c r="L218" s="13" t="n"/>
      <c r="M218" s="13" t="n"/>
      <c r="N218" s="13" t="n"/>
      <c r="O218" s="39" t="n"/>
      <c r="P218" s="15">
        <f>IFERROR(IF(OR(N218&lt;&gt;"Canceled",O218=""),"",E218-O218),"")</f>
        <v/>
      </c>
      <c r="Q218" s="15">
        <f>IFERROR(IF(N218&lt;&gt;"Canceled","",IF(O218="","Review",IF(P218&lt;=Dashboard!$B$5,"Late","Within Standard Window"))),"")</f>
        <v/>
      </c>
      <c r="R218" s="13" t="n"/>
      <c r="S218" s="13" t="n"/>
      <c r="T218" s="13" t="n"/>
      <c r="U218" s="13" t="n"/>
      <c r="V218" s="40" t="n"/>
      <c r="W218" s="41">
        <f>IFERROR(G218*H218*V218,"")</f>
        <v/>
      </c>
      <c r="X218" s="42" t="n"/>
      <c r="Y218" s="41">
        <f>IFERROR(W218*X218,"")</f>
        <v/>
      </c>
      <c r="Z218" s="42" t="n"/>
      <c r="AA218" s="41">
        <f>IFERROR(W218*Z218,"")</f>
        <v/>
      </c>
      <c r="AB218" s="41">
        <f>IFERROR(W218+Y218+AA218,"")</f>
        <v/>
      </c>
      <c r="AC218" s="40" t="n"/>
      <c r="AD218" s="40" t="n"/>
      <c r="AE218" s="40" t="n"/>
      <c r="AF218" s="13" t="n"/>
      <c r="AG218" s="40" t="n"/>
      <c r="AH218" s="41">
        <f>IFERROR(IF(N218="Canceled",MAX(0,AB218-AD218-AG218),0),"")</f>
        <v/>
      </c>
      <c r="AI218" s="43">
        <f>IFERROR(AD218/AC218,"")</f>
        <v/>
      </c>
      <c r="AJ218" s="15">
        <f>IFERROR(E218-D218,"")</f>
        <v/>
      </c>
      <c r="AK218" s="15">
        <f>IF(A218="","",IF(COUNTIF($A$6:$A$505,A218)&gt;1,"Duplicate Reservation ID",IF(F218&lt;=E218,"Review stay dates",IF(AND(N218="Canceled",O218=""),"Enter cancellation date",IF(AND(N218="Canceled",R218=""),"Enter cancellation reason","OK")))))</f>
        <v/>
      </c>
      <c r="AL218" s="13" t="n"/>
      <c r="AM218" s="15">
        <f>IFERROR(IF(AD218&gt;AC218,1,0),0)</f>
        <v/>
      </c>
      <c r="AN218" s="15">
        <f>IFERROR(IF(AF218&gt;I218,1,0),0)</f>
        <v/>
      </c>
      <c r="AO218" s="15">
        <f>IFERROR(IF(OR(V218&lt;0,AC218&lt;0,AD218&lt;0,AE218&lt;0,AG218&lt;0),1,0),0)</f>
        <v/>
      </c>
      <c r="AP218" s="15">
        <f>IFERROR(IF(AND(A218&lt;&gt;"",COUNTIF($A$6:$A$505,A218)&gt;1),1,0),0)</f>
        <v/>
      </c>
      <c r="AQ218" s="15">
        <f>IFERROR(IF(AND(N218="Canceled",O218&gt;E218),1,0),0)</f>
        <v/>
      </c>
    </row>
    <row r="219">
      <c r="A219" s="13" t="n"/>
      <c r="B219" s="13" t="n"/>
      <c r="C219" s="13" t="n"/>
      <c r="D219" s="39" t="n"/>
      <c r="E219" s="39" t="n"/>
      <c r="F219" s="39" t="n"/>
      <c r="G219" s="15">
        <f>IFERROR(IF(OR(E219="",F219=""),"",F219-E219),"")</f>
        <v/>
      </c>
      <c r="H219" s="13" t="n"/>
      <c r="I219" s="15">
        <f>IFERROR(IF(N219="Canceled",G219*H219,0),"")</f>
        <v/>
      </c>
      <c r="J219" s="13" t="n"/>
      <c r="K219" s="13" t="n"/>
      <c r="L219" s="13" t="n"/>
      <c r="M219" s="13" t="n"/>
      <c r="N219" s="13" t="n"/>
      <c r="O219" s="39" t="n"/>
      <c r="P219" s="15">
        <f>IFERROR(IF(OR(N219&lt;&gt;"Canceled",O219=""),"",E219-O219),"")</f>
        <v/>
      </c>
      <c r="Q219" s="15">
        <f>IFERROR(IF(N219&lt;&gt;"Canceled","",IF(O219="","Review",IF(P219&lt;=Dashboard!$B$5,"Late","Within Standard Window"))),"")</f>
        <v/>
      </c>
      <c r="R219" s="13" t="n"/>
      <c r="S219" s="13" t="n"/>
      <c r="T219" s="13" t="n"/>
      <c r="U219" s="13" t="n"/>
      <c r="V219" s="40" t="n"/>
      <c r="W219" s="41">
        <f>IFERROR(G219*H219*V219,"")</f>
        <v/>
      </c>
      <c r="X219" s="42" t="n"/>
      <c r="Y219" s="41">
        <f>IFERROR(W219*X219,"")</f>
        <v/>
      </c>
      <c r="Z219" s="42" t="n"/>
      <c r="AA219" s="41">
        <f>IFERROR(W219*Z219,"")</f>
        <v/>
      </c>
      <c r="AB219" s="41">
        <f>IFERROR(W219+Y219+AA219,"")</f>
        <v/>
      </c>
      <c r="AC219" s="40" t="n"/>
      <c r="AD219" s="40" t="n"/>
      <c r="AE219" s="40" t="n"/>
      <c r="AF219" s="13" t="n"/>
      <c r="AG219" s="40" t="n"/>
      <c r="AH219" s="41">
        <f>IFERROR(IF(N219="Canceled",MAX(0,AB219-AD219-AG219),0),"")</f>
        <v/>
      </c>
      <c r="AI219" s="43">
        <f>IFERROR(AD219/AC219,"")</f>
        <v/>
      </c>
      <c r="AJ219" s="15">
        <f>IFERROR(E219-D219,"")</f>
        <v/>
      </c>
      <c r="AK219" s="15">
        <f>IF(A219="","",IF(COUNTIF($A$6:$A$505,A219)&gt;1,"Duplicate Reservation ID",IF(F219&lt;=E219,"Review stay dates",IF(AND(N219="Canceled",O219=""),"Enter cancellation date",IF(AND(N219="Canceled",R219=""),"Enter cancellation reason","OK")))))</f>
        <v/>
      </c>
      <c r="AL219" s="13" t="n"/>
      <c r="AM219" s="15">
        <f>IFERROR(IF(AD219&gt;AC219,1,0),0)</f>
        <v/>
      </c>
      <c r="AN219" s="15">
        <f>IFERROR(IF(AF219&gt;I219,1,0),0)</f>
        <v/>
      </c>
      <c r="AO219" s="15">
        <f>IFERROR(IF(OR(V219&lt;0,AC219&lt;0,AD219&lt;0,AE219&lt;0,AG219&lt;0),1,0),0)</f>
        <v/>
      </c>
      <c r="AP219" s="15">
        <f>IFERROR(IF(AND(A219&lt;&gt;"",COUNTIF($A$6:$A$505,A219)&gt;1),1,0),0)</f>
        <v/>
      </c>
      <c r="AQ219" s="15">
        <f>IFERROR(IF(AND(N219="Canceled",O219&gt;E219),1,0),0)</f>
        <v/>
      </c>
    </row>
    <row r="220">
      <c r="A220" s="13" t="n"/>
      <c r="B220" s="13" t="n"/>
      <c r="C220" s="13" t="n"/>
      <c r="D220" s="39" t="n"/>
      <c r="E220" s="39" t="n"/>
      <c r="F220" s="39" t="n"/>
      <c r="G220" s="15">
        <f>IFERROR(IF(OR(E220="",F220=""),"",F220-E220),"")</f>
        <v/>
      </c>
      <c r="H220" s="13" t="n"/>
      <c r="I220" s="15">
        <f>IFERROR(IF(N220="Canceled",G220*H220,0),"")</f>
        <v/>
      </c>
      <c r="J220" s="13" t="n"/>
      <c r="K220" s="13" t="n"/>
      <c r="L220" s="13" t="n"/>
      <c r="M220" s="13" t="n"/>
      <c r="N220" s="13" t="n"/>
      <c r="O220" s="39" t="n"/>
      <c r="P220" s="15">
        <f>IFERROR(IF(OR(N220&lt;&gt;"Canceled",O220=""),"",E220-O220),"")</f>
        <v/>
      </c>
      <c r="Q220" s="15">
        <f>IFERROR(IF(N220&lt;&gt;"Canceled","",IF(O220="","Review",IF(P220&lt;=Dashboard!$B$5,"Late","Within Standard Window"))),"")</f>
        <v/>
      </c>
      <c r="R220" s="13" t="n"/>
      <c r="S220" s="13" t="n"/>
      <c r="T220" s="13" t="n"/>
      <c r="U220" s="13" t="n"/>
      <c r="V220" s="40" t="n"/>
      <c r="W220" s="41">
        <f>IFERROR(G220*H220*V220,"")</f>
        <v/>
      </c>
      <c r="X220" s="42" t="n"/>
      <c r="Y220" s="41">
        <f>IFERROR(W220*X220,"")</f>
        <v/>
      </c>
      <c r="Z220" s="42" t="n"/>
      <c r="AA220" s="41">
        <f>IFERROR(W220*Z220,"")</f>
        <v/>
      </c>
      <c r="AB220" s="41">
        <f>IFERROR(W220+Y220+AA220,"")</f>
        <v/>
      </c>
      <c r="AC220" s="40" t="n"/>
      <c r="AD220" s="40" t="n"/>
      <c r="AE220" s="40" t="n"/>
      <c r="AF220" s="13" t="n"/>
      <c r="AG220" s="40" t="n"/>
      <c r="AH220" s="41">
        <f>IFERROR(IF(N220="Canceled",MAX(0,AB220-AD220-AG220),0),"")</f>
        <v/>
      </c>
      <c r="AI220" s="43">
        <f>IFERROR(AD220/AC220,"")</f>
        <v/>
      </c>
      <c r="AJ220" s="15">
        <f>IFERROR(E220-D220,"")</f>
        <v/>
      </c>
      <c r="AK220" s="15">
        <f>IF(A220="","",IF(COUNTIF($A$6:$A$505,A220)&gt;1,"Duplicate Reservation ID",IF(F220&lt;=E220,"Review stay dates",IF(AND(N220="Canceled",O220=""),"Enter cancellation date",IF(AND(N220="Canceled",R220=""),"Enter cancellation reason","OK")))))</f>
        <v/>
      </c>
      <c r="AL220" s="13" t="n"/>
      <c r="AM220" s="15">
        <f>IFERROR(IF(AD220&gt;AC220,1,0),0)</f>
        <v/>
      </c>
      <c r="AN220" s="15">
        <f>IFERROR(IF(AF220&gt;I220,1,0),0)</f>
        <v/>
      </c>
      <c r="AO220" s="15">
        <f>IFERROR(IF(OR(V220&lt;0,AC220&lt;0,AD220&lt;0,AE220&lt;0,AG220&lt;0),1,0),0)</f>
        <v/>
      </c>
      <c r="AP220" s="15">
        <f>IFERROR(IF(AND(A220&lt;&gt;"",COUNTIF($A$6:$A$505,A220)&gt;1),1,0),0)</f>
        <v/>
      </c>
      <c r="AQ220" s="15">
        <f>IFERROR(IF(AND(N220="Canceled",O220&gt;E220),1,0),0)</f>
        <v/>
      </c>
    </row>
    <row r="221">
      <c r="A221" s="13" t="n"/>
      <c r="B221" s="13" t="n"/>
      <c r="C221" s="13" t="n"/>
      <c r="D221" s="39" t="n"/>
      <c r="E221" s="39" t="n"/>
      <c r="F221" s="39" t="n"/>
      <c r="G221" s="15">
        <f>IFERROR(IF(OR(E221="",F221=""),"",F221-E221),"")</f>
        <v/>
      </c>
      <c r="H221" s="13" t="n"/>
      <c r="I221" s="15">
        <f>IFERROR(IF(N221="Canceled",G221*H221,0),"")</f>
        <v/>
      </c>
      <c r="J221" s="13" t="n"/>
      <c r="K221" s="13" t="n"/>
      <c r="L221" s="13" t="n"/>
      <c r="M221" s="13" t="n"/>
      <c r="N221" s="13" t="n"/>
      <c r="O221" s="39" t="n"/>
      <c r="P221" s="15">
        <f>IFERROR(IF(OR(N221&lt;&gt;"Canceled",O221=""),"",E221-O221),"")</f>
        <v/>
      </c>
      <c r="Q221" s="15">
        <f>IFERROR(IF(N221&lt;&gt;"Canceled","",IF(O221="","Review",IF(P221&lt;=Dashboard!$B$5,"Late","Within Standard Window"))),"")</f>
        <v/>
      </c>
      <c r="R221" s="13" t="n"/>
      <c r="S221" s="13" t="n"/>
      <c r="T221" s="13" t="n"/>
      <c r="U221" s="13" t="n"/>
      <c r="V221" s="40" t="n"/>
      <c r="W221" s="41">
        <f>IFERROR(G221*H221*V221,"")</f>
        <v/>
      </c>
      <c r="X221" s="42" t="n"/>
      <c r="Y221" s="41">
        <f>IFERROR(W221*X221,"")</f>
        <v/>
      </c>
      <c r="Z221" s="42" t="n"/>
      <c r="AA221" s="41">
        <f>IFERROR(W221*Z221,"")</f>
        <v/>
      </c>
      <c r="AB221" s="41">
        <f>IFERROR(W221+Y221+AA221,"")</f>
        <v/>
      </c>
      <c r="AC221" s="40" t="n"/>
      <c r="AD221" s="40" t="n"/>
      <c r="AE221" s="40" t="n"/>
      <c r="AF221" s="13" t="n"/>
      <c r="AG221" s="40" t="n"/>
      <c r="AH221" s="41">
        <f>IFERROR(IF(N221="Canceled",MAX(0,AB221-AD221-AG221),0),"")</f>
        <v/>
      </c>
      <c r="AI221" s="43">
        <f>IFERROR(AD221/AC221,"")</f>
        <v/>
      </c>
      <c r="AJ221" s="15">
        <f>IFERROR(E221-D221,"")</f>
        <v/>
      </c>
      <c r="AK221" s="15">
        <f>IF(A221="","",IF(COUNTIF($A$6:$A$505,A221)&gt;1,"Duplicate Reservation ID",IF(F221&lt;=E221,"Review stay dates",IF(AND(N221="Canceled",O221=""),"Enter cancellation date",IF(AND(N221="Canceled",R221=""),"Enter cancellation reason","OK")))))</f>
        <v/>
      </c>
      <c r="AL221" s="13" t="n"/>
      <c r="AM221" s="15">
        <f>IFERROR(IF(AD221&gt;AC221,1,0),0)</f>
        <v/>
      </c>
      <c r="AN221" s="15">
        <f>IFERROR(IF(AF221&gt;I221,1,0),0)</f>
        <v/>
      </c>
      <c r="AO221" s="15">
        <f>IFERROR(IF(OR(V221&lt;0,AC221&lt;0,AD221&lt;0,AE221&lt;0,AG221&lt;0),1,0),0)</f>
        <v/>
      </c>
      <c r="AP221" s="15">
        <f>IFERROR(IF(AND(A221&lt;&gt;"",COUNTIF($A$6:$A$505,A221)&gt;1),1,0),0)</f>
        <v/>
      </c>
      <c r="AQ221" s="15">
        <f>IFERROR(IF(AND(N221="Canceled",O221&gt;E221),1,0),0)</f>
        <v/>
      </c>
    </row>
    <row r="222">
      <c r="A222" s="13" t="n"/>
      <c r="B222" s="13" t="n"/>
      <c r="C222" s="13" t="n"/>
      <c r="D222" s="39" t="n"/>
      <c r="E222" s="39" t="n"/>
      <c r="F222" s="39" t="n"/>
      <c r="G222" s="15">
        <f>IFERROR(IF(OR(E222="",F222=""),"",F222-E222),"")</f>
        <v/>
      </c>
      <c r="H222" s="13" t="n"/>
      <c r="I222" s="15">
        <f>IFERROR(IF(N222="Canceled",G222*H222,0),"")</f>
        <v/>
      </c>
      <c r="J222" s="13" t="n"/>
      <c r="K222" s="13" t="n"/>
      <c r="L222" s="13" t="n"/>
      <c r="M222" s="13" t="n"/>
      <c r="N222" s="13" t="n"/>
      <c r="O222" s="39" t="n"/>
      <c r="P222" s="15">
        <f>IFERROR(IF(OR(N222&lt;&gt;"Canceled",O222=""),"",E222-O222),"")</f>
        <v/>
      </c>
      <c r="Q222" s="15">
        <f>IFERROR(IF(N222&lt;&gt;"Canceled","",IF(O222="","Review",IF(P222&lt;=Dashboard!$B$5,"Late","Within Standard Window"))),"")</f>
        <v/>
      </c>
      <c r="R222" s="13" t="n"/>
      <c r="S222" s="13" t="n"/>
      <c r="T222" s="13" t="n"/>
      <c r="U222" s="13" t="n"/>
      <c r="V222" s="40" t="n"/>
      <c r="W222" s="41">
        <f>IFERROR(G222*H222*V222,"")</f>
        <v/>
      </c>
      <c r="X222" s="42" t="n"/>
      <c r="Y222" s="41">
        <f>IFERROR(W222*X222,"")</f>
        <v/>
      </c>
      <c r="Z222" s="42" t="n"/>
      <c r="AA222" s="41">
        <f>IFERROR(W222*Z222,"")</f>
        <v/>
      </c>
      <c r="AB222" s="41">
        <f>IFERROR(W222+Y222+AA222,"")</f>
        <v/>
      </c>
      <c r="AC222" s="40" t="n"/>
      <c r="AD222" s="40" t="n"/>
      <c r="AE222" s="40" t="n"/>
      <c r="AF222" s="13" t="n"/>
      <c r="AG222" s="40" t="n"/>
      <c r="AH222" s="41">
        <f>IFERROR(IF(N222="Canceled",MAX(0,AB222-AD222-AG222),0),"")</f>
        <v/>
      </c>
      <c r="AI222" s="43">
        <f>IFERROR(AD222/AC222,"")</f>
        <v/>
      </c>
      <c r="AJ222" s="15">
        <f>IFERROR(E222-D222,"")</f>
        <v/>
      </c>
      <c r="AK222" s="15">
        <f>IF(A222="","",IF(COUNTIF($A$6:$A$505,A222)&gt;1,"Duplicate Reservation ID",IF(F222&lt;=E222,"Review stay dates",IF(AND(N222="Canceled",O222=""),"Enter cancellation date",IF(AND(N222="Canceled",R222=""),"Enter cancellation reason","OK")))))</f>
        <v/>
      </c>
      <c r="AL222" s="13" t="n"/>
      <c r="AM222" s="15">
        <f>IFERROR(IF(AD222&gt;AC222,1,0),0)</f>
        <v/>
      </c>
      <c r="AN222" s="15">
        <f>IFERROR(IF(AF222&gt;I222,1,0),0)</f>
        <v/>
      </c>
      <c r="AO222" s="15">
        <f>IFERROR(IF(OR(V222&lt;0,AC222&lt;0,AD222&lt;0,AE222&lt;0,AG222&lt;0),1,0),0)</f>
        <v/>
      </c>
      <c r="AP222" s="15">
        <f>IFERROR(IF(AND(A222&lt;&gt;"",COUNTIF($A$6:$A$505,A222)&gt;1),1,0),0)</f>
        <v/>
      </c>
      <c r="AQ222" s="15">
        <f>IFERROR(IF(AND(N222="Canceled",O222&gt;E222),1,0),0)</f>
        <v/>
      </c>
    </row>
    <row r="223">
      <c r="A223" s="13" t="n"/>
      <c r="B223" s="13" t="n"/>
      <c r="C223" s="13" t="n"/>
      <c r="D223" s="39" t="n"/>
      <c r="E223" s="39" t="n"/>
      <c r="F223" s="39" t="n"/>
      <c r="G223" s="15">
        <f>IFERROR(IF(OR(E223="",F223=""),"",F223-E223),"")</f>
        <v/>
      </c>
      <c r="H223" s="13" t="n"/>
      <c r="I223" s="15">
        <f>IFERROR(IF(N223="Canceled",G223*H223,0),"")</f>
        <v/>
      </c>
      <c r="J223" s="13" t="n"/>
      <c r="K223" s="13" t="n"/>
      <c r="L223" s="13" t="n"/>
      <c r="M223" s="13" t="n"/>
      <c r="N223" s="13" t="n"/>
      <c r="O223" s="39" t="n"/>
      <c r="P223" s="15">
        <f>IFERROR(IF(OR(N223&lt;&gt;"Canceled",O223=""),"",E223-O223),"")</f>
        <v/>
      </c>
      <c r="Q223" s="15">
        <f>IFERROR(IF(N223&lt;&gt;"Canceled","",IF(O223="","Review",IF(P223&lt;=Dashboard!$B$5,"Late","Within Standard Window"))),"")</f>
        <v/>
      </c>
      <c r="R223" s="13" t="n"/>
      <c r="S223" s="13" t="n"/>
      <c r="T223" s="13" t="n"/>
      <c r="U223" s="13" t="n"/>
      <c r="V223" s="40" t="n"/>
      <c r="W223" s="41">
        <f>IFERROR(G223*H223*V223,"")</f>
        <v/>
      </c>
      <c r="X223" s="42" t="n"/>
      <c r="Y223" s="41">
        <f>IFERROR(W223*X223,"")</f>
        <v/>
      </c>
      <c r="Z223" s="42" t="n"/>
      <c r="AA223" s="41">
        <f>IFERROR(W223*Z223,"")</f>
        <v/>
      </c>
      <c r="AB223" s="41">
        <f>IFERROR(W223+Y223+AA223,"")</f>
        <v/>
      </c>
      <c r="AC223" s="40" t="n"/>
      <c r="AD223" s="40" t="n"/>
      <c r="AE223" s="40" t="n"/>
      <c r="AF223" s="13" t="n"/>
      <c r="AG223" s="40" t="n"/>
      <c r="AH223" s="41">
        <f>IFERROR(IF(N223="Canceled",MAX(0,AB223-AD223-AG223),0),"")</f>
        <v/>
      </c>
      <c r="AI223" s="43">
        <f>IFERROR(AD223/AC223,"")</f>
        <v/>
      </c>
      <c r="AJ223" s="15">
        <f>IFERROR(E223-D223,"")</f>
        <v/>
      </c>
      <c r="AK223" s="15">
        <f>IF(A223="","",IF(COUNTIF($A$6:$A$505,A223)&gt;1,"Duplicate Reservation ID",IF(F223&lt;=E223,"Review stay dates",IF(AND(N223="Canceled",O223=""),"Enter cancellation date",IF(AND(N223="Canceled",R223=""),"Enter cancellation reason","OK")))))</f>
        <v/>
      </c>
      <c r="AL223" s="13" t="n"/>
      <c r="AM223" s="15">
        <f>IFERROR(IF(AD223&gt;AC223,1,0),0)</f>
        <v/>
      </c>
      <c r="AN223" s="15">
        <f>IFERROR(IF(AF223&gt;I223,1,0),0)</f>
        <v/>
      </c>
      <c r="AO223" s="15">
        <f>IFERROR(IF(OR(V223&lt;0,AC223&lt;0,AD223&lt;0,AE223&lt;0,AG223&lt;0),1,0),0)</f>
        <v/>
      </c>
      <c r="AP223" s="15">
        <f>IFERROR(IF(AND(A223&lt;&gt;"",COUNTIF($A$6:$A$505,A223)&gt;1),1,0),0)</f>
        <v/>
      </c>
      <c r="AQ223" s="15">
        <f>IFERROR(IF(AND(N223="Canceled",O223&gt;E223),1,0),0)</f>
        <v/>
      </c>
    </row>
    <row r="224">
      <c r="A224" s="13" t="n"/>
      <c r="B224" s="13" t="n"/>
      <c r="C224" s="13" t="n"/>
      <c r="D224" s="39" t="n"/>
      <c r="E224" s="39" t="n"/>
      <c r="F224" s="39" t="n"/>
      <c r="G224" s="15">
        <f>IFERROR(IF(OR(E224="",F224=""),"",F224-E224),"")</f>
        <v/>
      </c>
      <c r="H224" s="13" t="n"/>
      <c r="I224" s="15">
        <f>IFERROR(IF(N224="Canceled",G224*H224,0),"")</f>
        <v/>
      </c>
      <c r="J224" s="13" t="n"/>
      <c r="K224" s="13" t="n"/>
      <c r="L224" s="13" t="n"/>
      <c r="M224" s="13" t="n"/>
      <c r="N224" s="13" t="n"/>
      <c r="O224" s="39" t="n"/>
      <c r="P224" s="15">
        <f>IFERROR(IF(OR(N224&lt;&gt;"Canceled",O224=""),"",E224-O224),"")</f>
        <v/>
      </c>
      <c r="Q224" s="15">
        <f>IFERROR(IF(N224&lt;&gt;"Canceled","",IF(O224="","Review",IF(P224&lt;=Dashboard!$B$5,"Late","Within Standard Window"))),"")</f>
        <v/>
      </c>
      <c r="R224" s="13" t="n"/>
      <c r="S224" s="13" t="n"/>
      <c r="T224" s="13" t="n"/>
      <c r="U224" s="13" t="n"/>
      <c r="V224" s="40" t="n"/>
      <c r="W224" s="41">
        <f>IFERROR(G224*H224*V224,"")</f>
        <v/>
      </c>
      <c r="X224" s="42" t="n"/>
      <c r="Y224" s="41">
        <f>IFERROR(W224*X224,"")</f>
        <v/>
      </c>
      <c r="Z224" s="42" t="n"/>
      <c r="AA224" s="41">
        <f>IFERROR(W224*Z224,"")</f>
        <v/>
      </c>
      <c r="AB224" s="41">
        <f>IFERROR(W224+Y224+AA224,"")</f>
        <v/>
      </c>
      <c r="AC224" s="40" t="n"/>
      <c r="AD224" s="40" t="n"/>
      <c r="AE224" s="40" t="n"/>
      <c r="AF224" s="13" t="n"/>
      <c r="AG224" s="40" t="n"/>
      <c r="AH224" s="41">
        <f>IFERROR(IF(N224="Canceled",MAX(0,AB224-AD224-AG224),0),"")</f>
        <v/>
      </c>
      <c r="AI224" s="43">
        <f>IFERROR(AD224/AC224,"")</f>
        <v/>
      </c>
      <c r="AJ224" s="15">
        <f>IFERROR(E224-D224,"")</f>
        <v/>
      </c>
      <c r="AK224" s="15">
        <f>IF(A224="","",IF(COUNTIF($A$6:$A$505,A224)&gt;1,"Duplicate Reservation ID",IF(F224&lt;=E224,"Review stay dates",IF(AND(N224="Canceled",O224=""),"Enter cancellation date",IF(AND(N224="Canceled",R224=""),"Enter cancellation reason","OK")))))</f>
        <v/>
      </c>
      <c r="AL224" s="13" t="n"/>
      <c r="AM224" s="15">
        <f>IFERROR(IF(AD224&gt;AC224,1,0),0)</f>
        <v/>
      </c>
      <c r="AN224" s="15">
        <f>IFERROR(IF(AF224&gt;I224,1,0),0)</f>
        <v/>
      </c>
      <c r="AO224" s="15">
        <f>IFERROR(IF(OR(V224&lt;0,AC224&lt;0,AD224&lt;0,AE224&lt;0,AG224&lt;0),1,0),0)</f>
        <v/>
      </c>
      <c r="AP224" s="15">
        <f>IFERROR(IF(AND(A224&lt;&gt;"",COUNTIF($A$6:$A$505,A224)&gt;1),1,0),0)</f>
        <v/>
      </c>
      <c r="AQ224" s="15">
        <f>IFERROR(IF(AND(N224="Canceled",O224&gt;E224),1,0),0)</f>
        <v/>
      </c>
    </row>
    <row r="225">
      <c r="A225" s="13" t="n"/>
      <c r="B225" s="13" t="n"/>
      <c r="C225" s="13" t="n"/>
      <c r="D225" s="39" t="n"/>
      <c r="E225" s="39" t="n"/>
      <c r="F225" s="39" t="n"/>
      <c r="G225" s="15">
        <f>IFERROR(IF(OR(E225="",F225=""),"",F225-E225),"")</f>
        <v/>
      </c>
      <c r="H225" s="13" t="n"/>
      <c r="I225" s="15">
        <f>IFERROR(IF(N225="Canceled",G225*H225,0),"")</f>
        <v/>
      </c>
      <c r="J225" s="13" t="n"/>
      <c r="K225" s="13" t="n"/>
      <c r="L225" s="13" t="n"/>
      <c r="M225" s="13" t="n"/>
      <c r="N225" s="13" t="n"/>
      <c r="O225" s="39" t="n"/>
      <c r="P225" s="15">
        <f>IFERROR(IF(OR(N225&lt;&gt;"Canceled",O225=""),"",E225-O225),"")</f>
        <v/>
      </c>
      <c r="Q225" s="15">
        <f>IFERROR(IF(N225&lt;&gt;"Canceled","",IF(O225="","Review",IF(P225&lt;=Dashboard!$B$5,"Late","Within Standard Window"))),"")</f>
        <v/>
      </c>
      <c r="R225" s="13" t="n"/>
      <c r="S225" s="13" t="n"/>
      <c r="T225" s="13" t="n"/>
      <c r="U225" s="13" t="n"/>
      <c r="V225" s="40" t="n"/>
      <c r="W225" s="41">
        <f>IFERROR(G225*H225*V225,"")</f>
        <v/>
      </c>
      <c r="X225" s="42" t="n"/>
      <c r="Y225" s="41">
        <f>IFERROR(W225*X225,"")</f>
        <v/>
      </c>
      <c r="Z225" s="42" t="n"/>
      <c r="AA225" s="41">
        <f>IFERROR(W225*Z225,"")</f>
        <v/>
      </c>
      <c r="AB225" s="41">
        <f>IFERROR(W225+Y225+AA225,"")</f>
        <v/>
      </c>
      <c r="AC225" s="40" t="n"/>
      <c r="AD225" s="40" t="n"/>
      <c r="AE225" s="40" t="n"/>
      <c r="AF225" s="13" t="n"/>
      <c r="AG225" s="40" t="n"/>
      <c r="AH225" s="41">
        <f>IFERROR(IF(N225="Canceled",MAX(0,AB225-AD225-AG225),0),"")</f>
        <v/>
      </c>
      <c r="AI225" s="43">
        <f>IFERROR(AD225/AC225,"")</f>
        <v/>
      </c>
      <c r="AJ225" s="15">
        <f>IFERROR(E225-D225,"")</f>
        <v/>
      </c>
      <c r="AK225" s="15">
        <f>IF(A225="","",IF(COUNTIF($A$6:$A$505,A225)&gt;1,"Duplicate Reservation ID",IF(F225&lt;=E225,"Review stay dates",IF(AND(N225="Canceled",O225=""),"Enter cancellation date",IF(AND(N225="Canceled",R225=""),"Enter cancellation reason","OK")))))</f>
        <v/>
      </c>
      <c r="AL225" s="13" t="n"/>
      <c r="AM225" s="15">
        <f>IFERROR(IF(AD225&gt;AC225,1,0),0)</f>
        <v/>
      </c>
      <c r="AN225" s="15">
        <f>IFERROR(IF(AF225&gt;I225,1,0),0)</f>
        <v/>
      </c>
      <c r="AO225" s="15">
        <f>IFERROR(IF(OR(V225&lt;0,AC225&lt;0,AD225&lt;0,AE225&lt;0,AG225&lt;0),1,0),0)</f>
        <v/>
      </c>
      <c r="AP225" s="15">
        <f>IFERROR(IF(AND(A225&lt;&gt;"",COUNTIF($A$6:$A$505,A225)&gt;1),1,0),0)</f>
        <v/>
      </c>
      <c r="AQ225" s="15">
        <f>IFERROR(IF(AND(N225="Canceled",O225&gt;E225),1,0),0)</f>
        <v/>
      </c>
    </row>
    <row r="226">
      <c r="A226" s="13" t="n"/>
      <c r="B226" s="13" t="n"/>
      <c r="C226" s="13" t="n"/>
      <c r="D226" s="39" t="n"/>
      <c r="E226" s="39" t="n"/>
      <c r="F226" s="39" t="n"/>
      <c r="G226" s="15">
        <f>IFERROR(IF(OR(E226="",F226=""),"",F226-E226),"")</f>
        <v/>
      </c>
      <c r="H226" s="13" t="n"/>
      <c r="I226" s="15">
        <f>IFERROR(IF(N226="Canceled",G226*H226,0),"")</f>
        <v/>
      </c>
      <c r="J226" s="13" t="n"/>
      <c r="K226" s="13" t="n"/>
      <c r="L226" s="13" t="n"/>
      <c r="M226" s="13" t="n"/>
      <c r="N226" s="13" t="n"/>
      <c r="O226" s="39" t="n"/>
      <c r="P226" s="15">
        <f>IFERROR(IF(OR(N226&lt;&gt;"Canceled",O226=""),"",E226-O226),"")</f>
        <v/>
      </c>
      <c r="Q226" s="15">
        <f>IFERROR(IF(N226&lt;&gt;"Canceled","",IF(O226="","Review",IF(P226&lt;=Dashboard!$B$5,"Late","Within Standard Window"))),"")</f>
        <v/>
      </c>
      <c r="R226" s="13" t="n"/>
      <c r="S226" s="13" t="n"/>
      <c r="T226" s="13" t="n"/>
      <c r="U226" s="13" t="n"/>
      <c r="V226" s="40" t="n"/>
      <c r="W226" s="41">
        <f>IFERROR(G226*H226*V226,"")</f>
        <v/>
      </c>
      <c r="X226" s="42" t="n"/>
      <c r="Y226" s="41">
        <f>IFERROR(W226*X226,"")</f>
        <v/>
      </c>
      <c r="Z226" s="42" t="n"/>
      <c r="AA226" s="41">
        <f>IFERROR(W226*Z226,"")</f>
        <v/>
      </c>
      <c r="AB226" s="41">
        <f>IFERROR(W226+Y226+AA226,"")</f>
        <v/>
      </c>
      <c r="AC226" s="40" t="n"/>
      <c r="AD226" s="40" t="n"/>
      <c r="AE226" s="40" t="n"/>
      <c r="AF226" s="13" t="n"/>
      <c r="AG226" s="40" t="n"/>
      <c r="AH226" s="41">
        <f>IFERROR(IF(N226="Canceled",MAX(0,AB226-AD226-AG226),0),"")</f>
        <v/>
      </c>
      <c r="AI226" s="43">
        <f>IFERROR(AD226/AC226,"")</f>
        <v/>
      </c>
      <c r="AJ226" s="15">
        <f>IFERROR(E226-D226,"")</f>
        <v/>
      </c>
      <c r="AK226" s="15">
        <f>IF(A226="","",IF(COUNTIF($A$6:$A$505,A226)&gt;1,"Duplicate Reservation ID",IF(F226&lt;=E226,"Review stay dates",IF(AND(N226="Canceled",O226=""),"Enter cancellation date",IF(AND(N226="Canceled",R226=""),"Enter cancellation reason","OK")))))</f>
        <v/>
      </c>
      <c r="AL226" s="13" t="n"/>
      <c r="AM226" s="15">
        <f>IFERROR(IF(AD226&gt;AC226,1,0),0)</f>
        <v/>
      </c>
      <c r="AN226" s="15">
        <f>IFERROR(IF(AF226&gt;I226,1,0),0)</f>
        <v/>
      </c>
      <c r="AO226" s="15">
        <f>IFERROR(IF(OR(V226&lt;0,AC226&lt;0,AD226&lt;0,AE226&lt;0,AG226&lt;0),1,0),0)</f>
        <v/>
      </c>
      <c r="AP226" s="15">
        <f>IFERROR(IF(AND(A226&lt;&gt;"",COUNTIF($A$6:$A$505,A226)&gt;1),1,0),0)</f>
        <v/>
      </c>
      <c r="AQ226" s="15">
        <f>IFERROR(IF(AND(N226="Canceled",O226&gt;E226),1,0),0)</f>
        <v/>
      </c>
    </row>
    <row r="227">
      <c r="A227" s="13" t="n"/>
      <c r="B227" s="13" t="n"/>
      <c r="C227" s="13" t="n"/>
      <c r="D227" s="39" t="n"/>
      <c r="E227" s="39" t="n"/>
      <c r="F227" s="39" t="n"/>
      <c r="G227" s="15">
        <f>IFERROR(IF(OR(E227="",F227=""),"",F227-E227),"")</f>
        <v/>
      </c>
      <c r="H227" s="13" t="n"/>
      <c r="I227" s="15">
        <f>IFERROR(IF(N227="Canceled",G227*H227,0),"")</f>
        <v/>
      </c>
      <c r="J227" s="13" t="n"/>
      <c r="K227" s="13" t="n"/>
      <c r="L227" s="13" t="n"/>
      <c r="M227" s="13" t="n"/>
      <c r="N227" s="13" t="n"/>
      <c r="O227" s="39" t="n"/>
      <c r="P227" s="15">
        <f>IFERROR(IF(OR(N227&lt;&gt;"Canceled",O227=""),"",E227-O227),"")</f>
        <v/>
      </c>
      <c r="Q227" s="15">
        <f>IFERROR(IF(N227&lt;&gt;"Canceled","",IF(O227="","Review",IF(P227&lt;=Dashboard!$B$5,"Late","Within Standard Window"))),"")</f>
        <v/>
      </c>
      <c r="R227" s="13" t="n"/>
      <c r="S227" s="13" t="n"/>
      <c r="T227" s="13" t="n"/>
      <c r="U227" s="13" t="n"/>
      <c r="V227" s="40" t="n"/>
      <c r="W227" s="41">
        <f>IFERROR(G227*H227*V227,"")</f>
        <v/>
      </c>
      <c r="X227" s="42" t="n"/>
      <c r="Y227" s="41">
        <f>IFERROR(W227*X227,"")</f>
        <v/>
      </c>
      <c r="Z227" s="42" t="n"/>
      <c r="AA227" s="41">
        <f>IFERROR(W227*Z227,"")</f>
        <v/>
      </c>
      <c r="AB227" s="41">
        <f>IFERROR(W227+Y227+AA227,"")</f>
        <v/>
      </c>
      <c r="AC227" s="40" t="n"/>
      <c r="AD227" s="40" t="n"/>
      <c r="AE227" s="40" t="n"/>
      <c r="AF227" s="13" t="n"/>
      <c r="AG227" s="40" t="n"/>
      <c r="AH227" s="41">
        <f>IFERROR(IF(N227="Canceled",MAX(0,AB227-AD227-AG227),0),"")</f>
        <v/>
      </c>
      <c r="AI227" s="43">
        <f>IFERROR(AD227/AC227,"")</f>
        <v/>
      </c>
      <c r="AJ227" s="15">
        <f>IFERROR(E227-D227,"")</f>
        <v/>
      </c>
      <c r="AK227" s="15">
        <f>IF(A227="","",IF(COUNTIF($A$6:$A$505,A227)&gt;1,"Duplicate Reservation ID",IF(F227&lt;=E227,"Review stay dates",IF(AND(N227="Canceled",O227=""),"Enter cancellation date",IF(AND(N227="Canceled",R227=""),"Enter cancellation reason","OK")))))</f>
        <v/>
      </c>
      <c r="AL227" s="13" t="n"/>
      <c r="AM227" s="15">
        <f>IFERROR(IF(AD227&gt;AC227,1,0),0)</f>
        <v/>
      </c>
      <c r="AN227" s="15">
        <f>IFERROR(IF(AF227&gt;I227,1,0),0)</f>
        <v/>
      </c>
      <c r="AO227" s="15">
        <f>IFERROR(IF(OR(V227&lt;0,AC227&lt;0,AD227&lt;0,AE227&lt;0,AG227&lt;0),1,0),0)</f>
        <v/>
      </c>
      <c r="AP227" s="15">
        <f>IFERROR(IF(AND(A227&lt;&gt;"",COUNTIF($A$6:$A$505,A227)&gt;1),1,0),0)</f>
        <v/>
      </c>
      <c r="AQ227" s="15">
        <f>IFERROR(IF(AND(N227="Canceled",O227&gt;E227),1,0),0)</f>
        <v/>
      </c>
    </row>
    <row r="228">
      <c r="A228" s="13" t="n"/>
      <c r="B228" s="13" t="n"/>
      <c r="C228" s="13" t="n"/>
      <c r="D228" s="39" t="n"/>
      <c r="E228" s="39" t="n"/>
      <c r="F228" s="39" t="n"/>
      <c r="G228" s="15">
        <f>IFERROR(IF(OR(E228="",F228=""),"",F228-E228),"")</f>
        <v/>
      </c>
      <c r="H228" s="13" t="n"/>
      <c r="I228" s="15">
        <f>IFERROR(IF(N228="Canceled",G228*H228,0),"")</f>
        <v/>
      </c>
      <c r="J228" s="13" t="n"/>
      <c r="K228" s="13" t="n"/>
      <c r="L228" s="13" t="n"/>
      <c r="M228" s="13" t="n"/>
      <c r="N228" s="13" t="n"/>
      <c r="O228" s="39" t="n"/>
      <c r="P228" s="15">
        <f>IFERROR(IF(OR(N228&lt;&gt;"Canceled",O228=""),"",E228-O228),"")</f>
        <v/>
      </c>
      <c r="Q228" s="15">
        <f>IFERROR(IF(N228&lt;&gt;"Canceled","",IF(O228="","Review",IF(P228&lt;=Dashboard!$B$5,"Late","Within Standard Window"))),"")</f>
        <v/>
      </c>
      <c r="R228" s="13" t="n"/>
      <c r="S228" s="13" t="n"/>
      <c r="T228" s="13" t="n"/>
      <c r="U228" s="13" t="n"/>
      <c r="V228" s="40" t="n"/>
      <c r="W228" s="41">
        <f>IFERROR(G228*H228*V228,"")</f>
        <v/>
      </c>
      <c r="X228" s="42" t="n"/>
      <c r="Y228" s="41">
        <f>IFERROR(W228*X228,"")</f>
        <v/>
      </c>
      <c r="Z228" s="42" t="n"/>
      <c r="AA228" s="41">
        <f>IFERROR(W228*Z228,"")</f>
        <v/>
      </c>
      <c r="AB228" s="41">
        <f>IFERROR(W228+Y228+AA228,"")</f>
        <v/>
      </c>
      <c r="AC228" s="40" t="n"/>
      <c r="AD228" s="40" t="n"/>
      <c r="AE228" s="40" t="n"/>
      <c r="AF228" s="13" t="n"/>
      <c r="AG228" s="40" t="n"/>
      <c r="AH228" s="41">
        <f>IFERROR(IF(N228="Canceled",MAX(0,AB228-AD228-AG228),0),"")</f>
        <v/>
      </c>
      <c r="AI228" s="43">
        <f>IFERROR(AD228/AC228,"")</f>
        <v/>
      </c>
      <c r="AJ228" s="15">
        <f>IFERROR(E228-D228,"")</f>
        <v/>
      </c>
      <c r="AK228" s="15">
        <f>IF(A228="","",IF(COUNTIF($A$6:$A$505,A228)&gt;1,"Duplicate Reservation ID",IF(F228&lt;=E228,"Review stay dates",IF(AND(N228="Canceled",O228=""),"Enter cancellation date",IF(AND(N228="Canceled",R228=""),"Enter cancellation reason","OK")))))</f>
        <v/>
      </c>
      <c r="AL228" s="13" t="n"/>
      <c r="AM228" s="15">
        <f>IFERROR(IF(AD228&gt;AC228,1,0),0)</f>
        <v/>
      </c>
      <c r="AN228" s="15">
        <f>IFERROR(IF(AF228&gt;I228,1,0),0)</f>
        <v/>
      </c>
      <c r="AO228" s="15">
        <f>IFERROR(IF(OR(V228&lt;0,AC228&lt;0,AD228&lt;0,AE228&lt;0,AG228&lt;0),1,0),0)</f>
        <v/>
      </c>
      <c r="AP228" s="15">
        <f>IFERROR(IF(AND(A228&lt;&gt;"",COUNTIF($A$6:$A$505,A228)&gt;1),1,0),0)</f>
        <v/>
      </c>
      <c r="AQ228" s="15">
        <f>IFERROR(IF(AND(N228="Canceled",O228&gt;E228),1,0),0)</f>
        <v/>
      </c>
    </row>
    <row r="229">
      <c r="A229" s="13" t="n"/>
      <c r="B229" s="13" t="n"/>
      <c r="C229" s="13" t="n"/>
      <c r="D229" s="39" t="n"/>
      <c r="E229" s="39" t="n"/>
      <c r="F229" s="39" t="n"/>
      <c r="G229" s="15">
        <f>IFERROR(IF(OR(E229="",F229=""),"",F229-E229),"")</f>
        <v/>
      </c>
      <c r="H229" s="13" t="n"/>
      <c r="I229" s="15">
        <f>IFERROR(IF(N229="Canceled",G229*H229,0),"")</f>
        <v/>
      </c>
      <c r="J229" s="13" t="n"/>
      <c r="K229" s="13" t="n"/>
      <c r="L229" s="13" t="n"/>
      <c r="M229" s="13" t="n"/>
      <c r="N229" s="13" t="n"/>
      <c r="O229" s="39" t="n"/>
      <c r="P229" s="15">
        <f>IFERROR(IF(OR(N229&lt;&gt;"Canceled",O229=""),"",E229-O229),"")</f>
        <v/>
      </c>
      <c r="Q229" s="15">
        <f>IFERROR(IF(N229&lt;&gt;"Canceled","",IF(O229="","Review",IF(P229&lt;=Dashboard!$B$5,"Late","Within Standard Window"))),"")</f>
        <v/>
      </c>
      <c r="R229" s="13" t="n"/>
      <c r="S229" s="13" t="n"/>
      <c r="T229" s="13" t="n"/>
      <c r="U229" s="13" t="n"/>
      <c r="V229" s="40" t="n"/>
      <c r="W229" s="41">
        <f>IFERROR(G229*H229*V229,"")</f>
        <v/>
      </c>
      <c r="X229" s="42" t="n"/>
      <c r="Y229" s="41">
        <f>IFERROR(W229*X229,"")</f>
        <v/>
      </c>
      <c r="Z229" s="42" t="n"/>
      <c r="AA229" s="41">
        <f>IFERROR(W229*Z229,"")</f>
        <v/>
      </c>
      <c r="AB229" s="41">
        <f>IFERROR(W229+Y229+AA229,"")</f>
        <v/>
      </c>
      <c r="AC229" s="40" t="n"/>
      <c r="AD229" s="40" t="n"/>
      <c r="AE229" s="40" t="n"/>
      <c r="AF229" s="13" t="n"/>
      <c r="AG229" s="40" t="n"/>
      <c r="AH229" s="41">
        <f>IFERROR(IF(N229="Canceled",MAX(0,AB229-AD229-AG229),0),"")</f>
        <v/>
      </c>
      <c r="AI229" s="43">
        <f>IFERROR(AD229/AC229,"")</f>
        <v/>
      </c>
      <c r="AJ229" s="15">
        <f>IFERROR(E229-D229,"")</f>
        <v/>
      </c>
      <c r="AK229" s="15">
        <f>IF(A229="","",IF(COUNTIF($A$6:$A$505,A229)&gt;1,"Duplicate Reservation ID",IF(F229&lt;=E229,"Review stay dates",IF(AND(N229="Canceled",O229=""),"Enter cancellation date",IF(AND(N229="Canceled",R229=""),"Enter cancellation reason","OK")))))</f>
        <v/>
      </c>
      <c r="AL229" s="13" t="n"/>
      <c r="AM229" s="15">
        <f>IFERROR(IF(AD229&gt;AC229,1,0),0)</f>
        <v/>
      </c>
      <c r="AN229" s="15">
        <f>IFERROR(IF(AF229&gt;I229,1,0),0)</f>
        <v/>
      </c>
      <c r="AO229" s="15">
        <f>IFERROR(IF(OR(V229&lt;0,AC229&lt;0,AD229&lt;0,AE229&lt;0,AG229&lt;0),1,0),0)</f>
        <v/>
      </c>
      <c r="AP229" s="15">
        <f>IFERROR(IF(AND(A229&lt;&gt;"",COUNTIF($A$6:$A$505,A229)&gt;1),1,0),0)</f>
        <v/>
      </c>
      <c r="AQ229" s="15">
        <f>IFERROR(IF(AND(N229="Canceled",O229&gt;E229),1,0),0)</f>
        <v/>
      </c>
    </row>
    <row r="230">
      <c r="A230" s="13" t="n"/>
      <c r="B230" s="13" t="n"/>
      <c r="C230" s="13" t="n"/>
      <c r="D230" s="39" t="n"/>
      <c r="E230" s="39" t="n"/>
      <c r="F230" s="39" t="n"/>
      <c r="G230" s="15">
        <f>IFERROR(IF(OR(E230="",F230=""),"",F230-E230),"")</f>
        <v/>
      </c>
      <c r="H230" s="13" t="n"/>
      <c r="I230" s="15">
        <f>IFERROR(IF(N230="Canceled",G230*H230,0),"")</f>
        <v/>
      </c>
      <c r="J230" s="13" t="n"/>
      <c r="K230" s="13" t="n"/>
      <c r="L230" s="13" t="n"/>
      <c r="M230" s="13" t="n"/>
      <c r="N230" s="13" t="n"/>
      <c r="O230" s="39" t="n"/>
      <c r="P230" s="15">
        <f>IFERROR(IF(OR(N230&lt;&gt;"Canceled",O230=""),"",E230-O230),"")</f>
        <v/>
      </c>
      <c r="Q230" s="15">
        <f>IFERROR(IF(N230&lt;&gt;"Canceled","",IF(O230="","Review",IF(P230&lt;=Dashboard!$B$5,"Late","Within Standard Window"))),"")</f>
        <v/>
      </c>
      <c r="R230" s="13" t="n"/>
      <c r="S230" s="13" t="n"/>
      <c r="T230" s="13" t="n"/>
      <c r="U230" s="13" t="n"/>
      <c r="V230" s="40" t="n"/>
      <c r="W230" s="41">
        <f>IFERROR(G230*H230*V230,"")</f>
        <v/>
      </c>
      <c r="X230" s="42" t="n"/>
      <c r="Y230" s="41">
        <f>IFERROR(W230*X230,"")</f>
        <v/>
      </c>
      <c r="Z230" s="42" t="n"/>
      <c r="AA230" s="41">
        <f>IFERROR(W230*Z230,"")</f>
        <v/>
      </c>
      <c r="AB230" s="41">
        <f>IFERROR(W230+Y230+AA230,"")</f>
        <v/>
      </c>
      <c r="AC230" s="40" t="n"/>
      <c r="AD230" s="40" t="n"/>
      <c r="AE230" s="40" t="n"/>
      <c r="AF230" s="13" t="n"/>
      <c r="AG230" s="40" t="n"/>
      <c r="AH230" s="41">
        <f>IFERROR(IF(N230="Canceled",MAX(0,AB230-AD230-AG230),0),"")</f>
        <v/>
      </c>
      <c r="AI230" s="43">
        <f>IFERROR(AD230/AC230,"")</f>
        <v/>
      </c>
      <c r="AJ230" s="15">
        <f>IFERROR(E230-D230,"")</f>
        <v/>
      </c>
      <c r="AK230" s="15">
        <f>IF(A230="","",IF(COUNTIF($A$6:$A$505,A230)&gt;1,"Duplicate Reservation ID",IF(F230&lt;=E230,"Review stay dates",IF(AND(N230="Canceled",O230=""),"Enter cancellation date",IF(AND(N230="Canceled",R230=""),"Enter cancellation reason","OK")))))</f>
        <v/>
      </c>
      <c r="AL230" s="13" t="n"/>
      <c r="AM230" s="15">
        <f>IFERROR(IF(AD230&gt;AC230,1,0),0)</f>
        <v/>
      </c>
      <c r="AN230" s="15">
        <f>IFERROR(IF(AF230&gt;I230,1,0),0)</f>
        <v/>
      </c>
      <c r="AO230" s="15">
        <f>IFERROR(IF(OR(V230&lt;0,AC230&lt;0,AD230&lt;0,AE230&lt;0,AG230&lt;0),1,0),0)</f>
        <v/>
      </c>
      <c r="AP230" s="15">
        <f>IFERROR(IF(AND(A230&lt;&gt;"",COUNTIF($A$6:$A$505,A230)&gt;1),1,0),0)</f>
        <v/>
      </c>
      <c r="AQ230" s="15">
        <f>IFERROR(IF(AND(N230="Canceled",O230&gt;E230),1,0),0)</f>
        <v/>
      </c>
    </row>
    <row r="231">
      <c r="A231" s="13" t="n"/>
      <c r="B231" s="13" t="n"/>
      <c r="C231" s="13" t="n"/>
      <c r="D231" s="39" t="n"/>
      <c r="E231" s="39" t="n"/>
      <c r="F231" s="39" t="n"/>
      <c r="G231" s="15">
        <f>IFERROR(IF(OR(E231="",F231=""),"",F231-E231),"")</f>
        <v/>
      </c>
      <c r="H231" s="13" t="n"/>
      <c r="I231" s="15">
        <f>IFERROR(IF(N231="Canceled",G231*H231,0),"")</f>
        <v/>
      </c>
      <c r="J231" s="13" t="n"/>
      <c r="K231" s="13" t="n"/>
      <c r="L231" s="13" t="n"/>
      <c r="M231" s="13" t="n"/>
      <c r="N231" s="13" t="n"/>
      <c r="O231" s="39" t="n"/>
      <c r="P231" s="15">
        <f>IFERROR(IF(OR(N231&lt;&gt;"Canceled",O231=""),"",E231-O231),"")</f>
        <v/>
      </c>
      <c r="Q231" s="15">
        <f>IFERROR(IF(N231&lt;&gt;"Canceled","",IF(O231="","Review",IF(P231&lt;=Dashboard!$B$5,"Late","Within Standard Window"))),"")</f>
        <v/>
      </c>
      <c r="R231" s="13" t="n"/>
      <c r="S231" s="13" t="n"/>
      <c r="T231" s="13" t="n"/>
      <c r="U231" s="13" t="n"/>
      <c r="V231" s="40" t="n"/>
      <c r="W231" s="41">
        <f>IFERROR(G231*H231*V231,"")</f>
        <v/>
      </c>
      <c r="X231" s="42" t="n"/>
      <c r="Y231" s="41">
        <f>IFERROR(W231*X231,"")</f>
        <v/>
      </c>
      <c r="Z231" s="42" t="n"/>
      <c r="AA231" s="41">
        <f>IFERROR(W231*Z231,"")</f>
        <v/>
      </c>
      <c r="AB231" s="41">
        <f>IFERROR(W231+Y231+AA231,"")</f>
        <v/>
      </c>
      <c r="AC231" s="40" t="n"/>
      <c r="AD231" s="40" t="n"/>
      <c r="AE231" s="40" t="n"/>
      <c r="AF231" s="13" t="n"/>
      <c r="AG231" s="40" t="n"/>
      <c r="AH231" s="41">
        <f>IFERROR(IF(N231="Canceled",MAX(0,AB231-AD231-AG231),0),"")</f>
        <v/>
      </c>
      <c r="AI231" s="43">
        <f>IFERROR(AD231/AC231,"")</f>
        <v/>
      </c>
      <c r="AJ231" s="15">
        <f>IFERROR(E231-D231,"")</f>
        <v/>
      </c>
      <c r="AK231" s="15">
        <f>IF(A231="","",IF(COUNTIF($A$6:$A$505,A231)&gt;1,"Duplicate Reservation ID",IF(F231&lt;=E231,"Review stay dates",IF(AND(N231="Canceled",O231=""),"Enter cancellation date",IF(AND(N231="Canceled",R231=""),"Enter cancellation reason","OK")))))</f>
        <v/>
      </c>
      <c r="AL231" s="13" t="n"/>
      <c r="AM231" s="15">
        <f>IFERROR(IF(AD231&gt;AC231,1,0),0)</f>
        <v/>
      </c>
      <c r="AN231" s="15">
        <f>IFERROR(IF(AF231&gt;I231,1,0),0)</f>
        <v/>
      </c>
      <c r="AO231" s="15">
        <f>IFERROR(IF(OR(V231&lt;0,AC231&lt;0,AD231&lt;0,AE231&lt;0,AG231&lt;0),1,0),0)</f>
        <v/>
      </c>
      <c r="AP231" s="15">
        <f>IFERROR(IF(AND(A231&lt;&gt;"",COUNTIF($A$6:$A$505,A231)&gt;1),1,0),0)</f>
        <v/>
      </c>
      <c r="AQ231" s="15">
        <f>IFERROR(IF(AND(N231="Canceled",O231&gt;E231),1,0),0)</f>
        <v/>
      </c>
    </row>
    <row r="232">
      <c r="A232" s="13" t="n"/>
      <c r="B232" s="13" t="n"/>
      <c r="C232" s="13" t="n"/>
      <c r="D232" s="39" t="n"/>
      <c r="E232" s="39" t="n"/>
      <c r="F232" s="39" t="n"/>
      <c r="G232" s="15">
        <f>IFERROR(IF(OR(E232="",F232=""),"",F232-E232),"")</f>
        <v/>
      </c>
      <c r="H232" s="13" t="n"/>
      <c r="I232" s="15">
        <f>IFERROR(IF(N232="Canceled",G232*H232,0),"")</f>
        <v/>
      </c>
      <c r="J232" s="13" t="n"/>
      <c r="K232" s="13" t="n"/>
      <c r="L232" s="13" t="n"/>
      <c r="M232" s="13" t="n"/>
      <c r="N232" s="13" t="n"/>
      <c r="O232" s="39" t="n"/>
      <c r="P232" s="15">
        <f>IFERROR(IF(OR(N232&lt;&gt;"Canceled",O232=""),"",E232-O232),"")</f>
        <v/>
      </c>
      <c r="Q232" s="15">
        <f>IFERROR(IF(N232&lt;&gt;"Canceled","",IF(O232="","Review",IF(P232&lt;=Dashboard!$B$5,"Late","Within Standard Window"))),"")</f>
        <v/>
      </c>
      <c r="R232" s="13" t="n"/>
      <c r="S232" s="13" t="n"/>
      <c r="T232" s="13" t="n"/>
      <c r="U232" s="13" t="n"/>
      <c r="V232" s="40" t="n"/>
      <c r="W232" s="41">
        <f>IFERROR(G232*H232*V232,"")</f>
        <v/>
      </c>
      <c r="X232" s="42" t="n"/>
      <c r="Y232" s="41">
        <f>IFERROR(W232*X232,"")</f>
        <v/>
      </c>
      <c r="Z232" s="42" t="n"/>
      <c r="AA232" s="41">
        <f>IFERROR(W232*Z232,"")</f>
        <v/>
      </c>
      <c r="AB232" s="41">
        <f>IFERROR(W232+Y232+AA232,"")</f>
        <v/>
      </c>
      <c r="AC232" s="40" t="n"/>
      <c r="AD232" s="40" t="n"/>
      <c r="AE232" s="40" t="n"/>
      <c r="AF232" s="13" t="n"/>
      <c r="AG232" s="40" t="n"/>
      <c r="AH232" s="41">
        <f>IFERROR(IF(N232="Canceled",MAX(0,AB232-AD232-AG232),0),"")</f>
        <v/>
      </c>
      <c r="AI232" s="43">
        <f>IFERROR(AD232/AC232,"")</f>
        <v/>
      </c>
      <c r="AJ232" s="15">
        <f>IFERROR(E232-D232,"")</f>
        <v/>
      </c>
      <c r="AK232" s="15">
        <f>IF(A232="","",IF(COUNTIF($A$6:$A$505,A232)&gt;1,"Duplicate Reservation ID",IF(F232&lt;=E232,"Review stay dates",IF(AND(N232="Canceled",O232=""),"Enter cancellation date",IF(AND(N232="Canceled",R232=""),"Enter cancellation reason","OK")))))</f>
        <v/>
      </c>
      <c r="AL232" s="13" t="n"/>
      <c r="AM232" s="15">
        <f>IFERROR(IF(AD232&gt;AC232,1,0),0)</f>
        <v/>
      </c>
      <c r="AN232" s="15">
        <f>IFERROR(IF(AF232&gt;I232,1,0),0)</f>
        <v/>
      </c>
      <c r="AO232" s="15">
        <f>IFERROR(IF(OR(V232&lt;0,AC232&lt;0,AD232&lt;0,AE232&lt;0,AG232&lt;0),1,0),0)</f>
        <v/>
      </c>
      <c r="AP232" s="15">
        <f>IFERROR(IF(AND(A232&lt;&gt;"",COUNTIF($A$6:$A$505,A232)&gt;1),1,0),0)</f>
        <v/>
      </c>
      <c r="AQ232" s="15">
        <f>IFERROR(IF(AND(N232="Canceled",O232&gt;E232),1,0),0)</f>
        <v/>
      </c>
    </row>
    <row r="233">
      <c r="A233" s="13" t="n"/>
      <c r="B233" s="13" t="n"/>
      <c r="C233" s="13" t="n"/>
      <c r="D233" s="39" t="n"/>
      <c r="E233" s="39" t="n"/>
      <c r="F233" s="39" t="n"/>
      <c r="G233" s="15">
        <f>IFERROR(IF(OR(E233="",F233=""),"",F233-E233),"")</f>
        <v/>
      </c>
      <c r="H233" s="13" t="n"/>
      <c r="I233" s="15">
        <f>IFERROR(IF(N233="Canceled",G233*H233,0),"")</f>
        <v/>
      </c>
      <c r="J233" s="13" t="n"/>
      <c r="K233" s="13" t="n"/>
      <c r="L233" s="13" t="n"/>
      <c r="M233" s="13" t="n"/>
      <c r="N233" s="13" t="n"/>
      <c r="O233" s="39" t="n"/>
      <c r="P233" s="15">
        <f>IFERROR(IF(OR(N233&lt;&gt;"Canceled",O233=""),"",E233-O233),"")</f>
        <v/>
      </c>
      <c r="Q233" s="15">
        <f>IFERROR(IF(N233&lt;&gt;"Canceled","",IF(O233="","Review",IF(P233&lt;=Dashboard!$B$5,"Late","Within Standard Window"))),"")</f>
        <v/>
      </c>
      <c r="R233" s="13" t="n"/>
      <c r="S233" s="13" t="n"/>
      <c r="T233" s="13" t="n"/>
      <c r="U233" s="13" t="n"/>
      <c r="V233" s="40" t="n"/>
      <c r="W233" s="41">
        <f>IFERROR(G233*H233*V233,"")</f>
        <v/>
      </c>
      <c r="X233" s="42" t="n"/>
      <c r="Y233" s="41">
        <f>IFERROR(W233*X233,"")</f>
        <v/>
      </c>
      <c r="Z233" s="42" t="n"/>
      <c r="AA233" s="41">
        <f>IFERROR(W233*Z233,"")</f>
        <v/>
      </c>
      <c r="AB233" s="41">
        <f>IFERROR(W233+Y233+AA233,"")</f>
        <v/>
      </c>
      <c r="AC233" s="40" t="n"/>
      <c r="AD233" s="40" t="n"/>
      <c r="AE233" s="40" t="n"/>
      <c r="AF233" s="13" t="n"/>
      <c r="AG233" s="40" t="n"/>
      <c r="AH233" s="41">
        <f>IFERROR(IF(N233="Canceled",MAX(0,AB233-AD233-AG233),0),"")</f>
        <v/>
      </c>
      <c r="AI233" s="43">
        <f>IFERROR(AD233/AC233,"")</f>
        <v/>
      </c>
      <c r="AJ233" s="15">
        <f>IFERROR(E233-D233,"")</f>
        <v/>
      </c>
      <c r="AK233" s="15">
        <f>IF(A233="","",IF(COUNTIF($A$6:$A$505,A233)&gt;1,"Duplicate Reservation ID",IF(F233&lt;=E233,"Review stay dates",IF(AND(N233="Canceled",O233=""),"Enter cancellation date",IF(AND(N233="Canceled",R233=""),"Enter cancellation reason","OK")))))</f>
        <v/>
      </c>
      <c r="AL233" s="13" t="n"/>
      <c r="AM233" s="15">
        <f>IFERROR(IF(AD233&gt;AC233,1,0),0)</f>
        <v/>
      </c>
      <c r="AN233" s="15">
        <f>IFERROR(IF(AF233&gt;I233,1,0),0)</f>
        <v/>
      </c>
      <c r="AO233" s="15">
        <f>IFERROR(IF(OR(V233&lt;0,AC233&lt;0,AD233&lt;0,AE233&lt;0,AG233&lt;0),1,0),0)</f>
        <v/>
      </c>
      <c r="AP233" s="15">
        <f>IFERROR(IF(AND(A233&lt;&gt;"",COUNTIF($A$6:$A$505,A233)&gt;1),1,0),0)</f>
        <v/>
      </c>
      <c r="AQ233" s="15">
        <f>IFERROR(IF(AND(N233="Canceled",O233&gt;E233),1,0),0)</f>
        <v/>
      </c>
    </row>
    <row r="234">
      <c r="A234" s="13" t="n"/>
      <c r="B234" s="13" t="n"/>
      <c r="C234" s="13" t="n"/>
      <c r="D234" s="39" t="n"/>
      <c r="E234" s="39" t="n"/>
      <c r="F234" s="39" t="n"/>
      <c r="G234" s="15">
        <f>IFERROR(IF(OR(E234="",F234=""),"",F234-E234),"")</f>
        <v/>
      </c>
      <c r="H234" s="13" t="n"/>
      <c r="I234" s="15">
        <f>IFERROR(IF(N234="Canceled",G234*H234,0),"")</f>
        <v/>
      </c>
      <c r="J234" s="13" t="n"/>
      <c r="K234" s="13" t="n"/>
      <c r="L234" s="13" t="n"/>
      <c r="M234" s="13" t="n"/>
      <c r="N234" s="13" t="n"/>
      <c r="O234" s="39" t="n"/>
      <c r="P234" s="15">
        <f>IFERROR(IF(OR(N234&lt;&gt;"Canceled",O234=""),"",E234-O234),"")</f>
        <v/>
      </c>
      <c r="Q234" s="15">
        <f>IFERROR(IF(N234&lt;&gt;"Canceled","",IF(O234="","Review",IF(P234&lt;=Dashboard!$B$5,"Late","Within Standard Window"))),"")</f>
        <v/>
      </c>
      <c r="R234" s="13" t="n"/>
      <c r="S234" s="13" t="n"/>
      <c r="T234" s="13" t="n"/>
      <c r="U234" s="13" t="n"/>
      <c r="V234" s="40" t="n"/>
      <c r="W234" s="41">
        <f>IFERROR(G234*H234*V234,"")</f>
        <v/>
      </c>
      <c r="X234" s="42" t="n"/>
      <c r="Y234" s="41">
        <f>IFERROR(W234*X234,"")</f>
        <v/>
      </c>
      <c r="Z234" s="42" t="n"/>
      <c r="AA234" s="41">
        <f>IFERROR(W234*Z234,"")</f>
        <v/>
      </c>
      <c r="AB234" s="41">
        <f>IFERROR(W234+Y234+AA234,"")</f>
        <v/>
      </c>
      <c r="AC234" s="40" t="n"/>
      <c r="AD234" s="40" t="n"/>
      <c r="AE234" s="40" t="n"/>
      <c r="AF234" s="13" t="n"/>
      <c r="AG234" s="40" t="n"/>
      <c r="AH234" s="41">
        <f>IFERROR(IF(N234="Canceled",MAX(0,AB234-AD234-AG234),0),"")</f>
        <v/>
      </c>
      <c r="AI234" s="43">
        <f>IFERROR(AD234/AC234,"")</f>
        <v/>
      </c>
      <c r="AJ234" s="15">
        <f>IFERROR(E234-D234,"")</f>
        <v/>
      </c>
      <c r="AK234" s="15">
        <f>IF(A234="","",IF(COUNTIF($A$6:$A$505,A234)&gt;1,"Duplicate Reservation ID",IF(F234&lt;=E234,"Review stay dates",IF(AND(N234="Canceled",O234=""),"Enter cancellation date",IF(AND(N234="Canceled",R234=""),"Enter cancellation reason","OK")))))</f>
        <v/>
      </c>
      <c r="AL234" s="13" t="n"/>
      <c r="AM234" s="15">
        <f>IFERROR(IF(AD234&gt;AC234,1,0),0)</f>
        <v/>
      </c>
      <c r="AN234" s="15">
        <f>IFERROR(IF(AF234&gt;I234,1,0),0)</f>
        <v/>
      </c>
      <c r="AO234" s="15">
        <f>IFERROR(IF(OR(V234&lt;0,AC234&lt;0,AD234&lt;0,AE234&lt;0,AG234&lt;0),1,0),0)</f>
        <v/>
      </c>
      <c r="AP234" s="15">
        <f>IFERROR(IF(AND(A234&lt;&gt;"",COUNTIF($A$6:$A$505,A234)&gt;1),1,0),0)</f>
        <v/>
      </c>
      <c r="AQ234" s="15">
        <f>IFERROR(IF(AND(N234="Canceled",O234&gt;E234),1,0),0)</f>
        <v/>
      </c>
    </row>
    <row r="235">
      <c r="A235" s="13" t="n"/>
      <c r="B235" s="13" t="n"/>
      <c r="C235" s="13" t="n"/>
      <c r="D235" s="39" t="n"/>
      <c r="E235" s="39" t="n"/>
      <c r="F235" s="39" t="n"/>
      <c r="G235" s="15">
        <f>IFERROR(IF(OR(E235="",F235=""),"",F235-E235),"")</f>
        <v/>
      </c>
      <c r="H235" s="13" t="n"/>
      <c r="I235" s="15">
        <f>IFERROR(IF(N235="Canceled",G235*H235,0),"")</f>
        <v/>
      </c>
      <c r="J235" s="13" t="n"/>
      <c r="K235" s="13" t="n"/>
      <c r="L235" s="13" t="n"/>
      <c r="M235" s="13" t="n"/>
      <c r="N235" s="13" t="n"/>
      <c r="O235" s="39" t="n"/>
      <c r="P235" s="15">
        <f>IFERROR(IF(OR(N235&lt;&gt;"Canceled",O235=""),"",E235-O235),"")</f>
        <v/>
      </c>
      <c r="Q235" s="15">
        <f>IFERROR(IF(N235&lt;&gt;"Canceled","",IF(O235="","Review",IF(P235&lt;=Dashboard!$B$5,"Late","Within Standard Window"))),"")</f>
        <v/>
      </c>
      <c r="R235" s="13" t="n"/>
      <c r="S235" s="13" t="n"/>
      <c r="T235" s="13" t="n"/>
      <c r="U235" s="13" t="n"/>
      <c r="V235" s="40" t="n"/>
      <c r="W235" s="41">
        <f>IFERROR(G235*H235*V235,"")</f>
        <v/>
      </c>
      <c r="X235" s="42" t="n"/>
      <c r="Y235" s="41">
        <f>IFERROR(W235*X235,"")</f>
        <v/>
      </c>
      <c r="Z235" s="42" t="n"/>
      <c r="AA235" s="41">
        <f>IFERROR(W235*Z235,"")</f>
        <v/>
      </c>
      <c r="AB235" s="41">
        <f>IFERROR(W235+Y235+AA235,"")</f>
        <v/>
      </c>
      <c r="AC235" s="40" t="n"/>
      <c r="AD235" s="40" t="n"/>
      <c r="AE235" s="40" t="n"/>
      <c r="AF235" s="13" t="n"/>
      <c r="AG235" s="40" t="n"/>
      <c r="AH235" s="41">
        <f>IFERROR(IF(N235="Canceled",MAX(0,AB235-AD235-AG235),0),"")</f>
        <v/>
      </c>
      <c r="AI235" s="43">
        <f>IFERROR(AD235/AC235,"")</f>
        <v/>
      </c>
      <c r="AJ235" s="15">
        <f>IFERROR(E235-D235,"")</f>
        <v/>
      </c>
      <c r="AK235" s="15">
        <f>IF(A235="","",IF(COUNTIF($A$6:$A$505,A235)&gt;1,"Duplicate Reservation ID",IF(F235&lt;=E235,"Review stay dates",IF(AND(N235="Canceled",O235=""),"Enter cancellation date",IF(AND(N235="Canceled",R235=""),"Enter cancellation reason","OK")))))</f>
        <v/>
      </c>
      <c r="AL235" s="13" t="n"/>
      <c r="AM235" s="15">
        <f>IFERROR(IF(AD235&gt;AC235,1,0),0)</f>
        <v/>
      </c>
      <c r="AN235" s="15">
        <f>IFERROR(IF(AF235&gt;I235,1,0),0)</f>
        <v/>
      </c>
      <c r="AO235" s="15">
        <f>IFERROR(IF(OR(V235&lt;0,AC235&lt;0,AD235&lt;0,AE235&lt;0,AG235&lt;0),1,0),0)</f>
        <v/>
      </c>
      <c r="AP235" s="15">
        <f>IFERROR(IF(AND(A235&lt;&gt;"",COUNTIF($A$6:$A$505,A235)&gt;1),1,0),0)</f>
        <v/>
      </c>
      <c r="AQ235" s="15">
        <f>IFERROR(IF(AND(N235="Canceled",O235&gt;E235),1,0),0)</f>
        <v/>
      </c>
    </row>
    <row r="236">
      <c r="A236" s="13" t="n"/>
      <c r="B236" s="13" t="n"/>
      <c r="C236" s="13" t="n"/>
      <c r="D236" s="39" t="n"/>
      <c r="E236" s="39" t="n"/>
      <c r="F236" s="39" t="n"/>
      <c r="G236" s="15">
        <f>IFERROR(IF(OR(E236="",F236=""),"",F236-E236),"")</f>
        <v/>
      </c>
      <c r="H236" s="13" t="n"/>
      <c r="I236" s="15">
        <f>IFERROR(IF(N236="Canceled",G236*H236,0),"")</f>
        <v/>
      </c>
      <c r="J236" s="13" t="n"/>
      <c r="K236" s="13" t="n"/>
      <c r="L236" s="13" t="n"/>
      <c r="M236" s="13" t="n"/>
      <c r="N236" s="13" t="n"/>
      <c r="O236" s="39" t="n"/>
      <c r="P236" s="15">
        <f>IFERROR(IF(OR(N236&lt;&gt;"Canceled",O236=""),"",E236-O236),"")</f>
        <v/>
      </c>
      <c r="Q236" s="15">
        <f>IFERROR(IF(N236&lt;&gt;"Canceled","",IF(O236="","Review",IF(P236&lt;=Dashboard!$B$5,"Late","Within Standard Window"))),"")</f>
        <v/>
      </c>
      <c r="R236" s="13" t="n"/>
      <c r="S236" s="13" t="n"/>
      <c r="T236" s="13" t="n"/>
      <c r="U236" s="13" t="n"/>
      <c r="V236" s="40" t="n"/>
      <c r="W236" s="41">
        <f>IFERROR(G236*H236*V236,"")</f>
        <v/>
      </c>
      <c r="X236" s="42" t="n"/>
      <c r="Y236" s="41">
        <f>IFERROR(W236*X236,"")</f>
        <v/>
      </c>
      <c r="Z236" s="42" t="n"/>
      <c r="AA236" s="41">
        <f>IFERROR(W236*Z236,"")</f>
        <v/>
      </c>
      <c r="AB236" s="41">
        <f>IFERROR(W236+Y236+AA236,"")</f>
        <v/>
      </c>
      <c r="AC236" s="40" t="n"/>
      <c r="AD236" s="40" t="n"/>
      <c r="AE236" s="40" t="n"/>
      <c r="AF236" s="13" t="n"/>
      <c r="AG236" s="40" t="n"/>
      <c r="AH236" s="41">
        <f>IFERROR(IF(N236="Canceled",MAX(0,AB236-AD236-AG236),0),"")</f>
        <v/>
      </c>
      <c r="AI236" s="43">
        <f>IFERROR(AD236/AC236,"")</f>
        <v/>
      </c>
      <c r="AJ236" s="15">
        <f>IFERROR(E236-D236,"")</f>
        <v/>
      </c>
      <c r="AK236" s="15">
        <f>IF(A236="","",IF(COUNTIF($A$6:$A$505,A236)&gt;1,"Duplicate Reservation ID",IF(F236&lt;=E236,"Review stay dates",IF(AND(N236="Canceled",O236=""),"Enter cancellation date",IF(AND(N236="Canceled",R236=""),"Enter cancellation reason","OK")))))</f>
        <v/>
      </c>
      <c r="AL236" s="13" t="n"/>
      <c r="AM236" s="15">
        <f>IFERROR(IF(AD236&gt;AC236,1,0),0)</f>
        <v/>
      </c>
      <c r="AN236" s="15">
        <f>IFERROR(IF(AF236&gt;I236,1,0),0)</f>
        <v/>
      </c>
      <c r="AO236" s="15">
        <f>IFERROR(IF(OR(V236&lt;0,AC236&lt;0,AD236&lt;0,AE236&lt;0,AG236&lt;0),1,0),0)</f>
        <v/>
      </c>
      <c r="AP236" s="15">
        <f>IFERROR(IF(AND(A236&lt;&gt;"",COUNTIF($A$6:$A$505,A236)&gt;1),1,0),0)</f>
        <v/>
      </c>
      <c r="AQ236" s="15">
        <f>IFERROR(IF(AND(N236="Canceled",O236&gt;E236),1,0),0)</f>
        <v/>
      </c>
    </row>
    <row r="237">
      <c r="A237" s="13" t="n"/>
      <c r="B237" s="13" t="n"/>
      <c r="C237" s="13" t="n"/>
      <c r="D237" s="39" t="n"/>
      <c r="E237" s="39" t="n"/>
      <c r="F237" s="39" t="n"/>
      <c r="G237" s="15">
        <f>IFERROR(IF(OR(E237="",F237=""),"",F237-E237),"")</f>
        <v/>
      </c>
      <c r="H237" s="13" t="n"/>
      <c r="I237" s="15">
        <f>IFERROR(IF(N237="Canceled",G237*H237,0),"")</f>
        <v/>
      </c>
      <c r="J237" s="13" t="n"/>
      <c r="K237" s="13" t="n"/>
      <c r="L237" s="13" t="n"/>
      <c r="M237" s="13" t="n"/>
      <c r="N237" s="13" t="n"/>
      <c r="O237" s="39" t="n"/>
      <c r="P237" s="15">
        <f>IFERROR(IF(OR(N237&lt;&gt;"Canceled",O237=""),"",E237-O237),"")</f>
        <v/>
      </c>
      <c r="Q237" s="15">
        <f>IFERROR(IF(N237&lt;&gt;"Canceled","",IF(O237="","Review",IF(P237&lt;=Dashboard!$B$5,"Late","Within Standard Window"))),"")</f>
        <v/>
      </c>
      <c r="R237" s="13" t="n"/>
      <c r="S237" s="13" t="n"/>
      <c r="T237" s="13" t="n"/>
      <c r="U237" s="13" t="n"/>
      <c r="V237" s="40" t="n"/>
      <c r="W237" s="41">
        <f>IFERROR(G237*H237*V237,"")</f>
        <v/>
      </c>
      <c r="X237" s="42" t="n"/>
      <c r="Y237" s="41">
        <f>IFERROR(W237*X237,"")</f>
        <v/>
      </c>
      <c r="Z237" s="42" t="n"/>
      <c r="AA237" s="41">
        <f>IFERROR(W237*Z237,"")</f>
        <v/>
      </c>
      <c r="AB237" s="41">
        <f>IFERROR(W237+Y237+AA237,"")</f>
        <v/>
      </c>
      <c r="AC237" s="40" t="n"/>
      <c r="AD237" s="40" t="n"/>
      <c r="AE237" s="40" t="n"/>
      <c r="AF237" s="13" t="n"/>
      <c r="AG237" s="40" t="n"/>
      <c r="AH237" s="41">
        <f>IFERROR(IF(N237="Canceled",MAX(0,AB237-AD237-AG237),0),"")</f>
        <v/>
      </c>
      <c r="AI237" s="43">
        <f>IFERROR(AD237/AC237,"")</f>
        <v/>
      </c>
      <c r="AJ237" s="15">
        <f>IFERROR(E237-D237,"")</f>
        <v/>
      </c>
      <c r="AK237" s="15">
        <f>IF(A237="","",IF(COUNTIF($A$6:$A$505,A237)&gt;1,"Duplicate Reservation ID",IF(F237&lt;=E237,"Review stay dates",IF(AND(N237="Canceled",O237=""),"Enter cancellation date",IF(AND(N237="Canceled",R237=""),"Enter cancellation reason","OK")))))</f>
        <v/>
      </c>
      <c r="AL237" s="13" t="n"/>
      <c r="AM237" s="15">
        <f>IFERROR(IF(AD237&gt;AC237,1,0),0)</f>
        <v/>
      </c>
      <c r="AN237" s="15">
        <f>IFERROR(IF(AF237&gt;I237,1,0),0)</f>
        <v/>
      </c>
      <c r="AO237" s="15">
        <f>IFERROR(IF(OR(V237&lt;0,AC237&lt;0,AD237&lt;0,AE237&lt;0,AG237&lt;0),1,0),0)</f>
        <v/>
      </c>
      <c r="AP237" s="15">
        <f>IFERROR(IF(AND(A237&lt;&gt;"",COUNTIF($A$6:$A$505,A237)&gt;1),1,0),0)</f>
        <v/>
      </c>
      <c r="AQ237" s="15">
        <f>IFERROR(IF(AND(N237="Canceled",O237&gt;E237),1,0),0)</f>
        <v/>
      </c>
    </row>
    <row r="238">
      <c r="A238" s="13" t="n"/>
      <c r="B238" s="13" t="n"/>
      <c r="C238" s="13" t="n"/>
      <c r="D238" s="39" t="n"/>
      <c r="E238" s="39" t="n"/>
      <c r="F238" s="39" t="n"/>
      <c r="G238" s="15">
        <f>IFERROR(IF(OR(E238="",F238=""),"",F238-E238),"")</f>
        <v/>
      </c>
      <c r="H238" s="13" t="n"/>
      <c r="I238" s="15">
        <f>IFERROR(IF(N238="Canceled",G238*H238,0),"")</f>
        <v/>
      </c>
      <c r="J238" s="13" t="n"/>
      <c r="K238" s="13" t="n"/>
      <c r="L238" s="13" t="n"/>
      <c r="M238" s="13" t="n"/>
      <c r="N238" s="13" t="n"/>
      <c r="O238" s="39" t="n"/>
      <c r="P238" s="15">
        <f>IFERROR(IF(OR(N238&lt;&gt;"Canceled",O238=""),"",E238-O238),"")</f>
        <v/>
      </c>
      <c r="Q238" s="15">
        <f>IFERROR(IF(N238&lt;&gt;"Canceled","",IF(O238="","Review",IF(P238&lt;=Dashboard!$B$5,"Late","Within Standard Window"))),"")</f>
        <v/>
      </c>
      <c r="R238" s="13" t="n"/>
      <c r="S238" s="13" t="n"/>
      <c r="T238" s="13" t="n"/>
      <c r="U238" s="13" t="n"/>
      <c r="V238" s="40" t="n"/>
      <c r="W238" s="41">
        <f>IFERROR(G238*H238*V238,"")</f>
        <v/>
      </c>
      <c r="X238" s="42" t="n"/>
      <c r="Y238" s="41">
        <f>IFERROR(W238*X238,"")</f>
        <v/>
      </c>
      <c r="Z238" s="42" t="n"/>
      <c r="AA238" s="41">
        <f>IFERROR(W238*Z238,"")</f>
        <v/>
      </c>
      <c r="AB238" s="41">
        <f>IFERROR(W238+Y238+AA238,"")</f>
        <v/>
      </c>
      <c r="AC238" s="40" t="n"/>
      <c r="AD238" s="40" t="n"/>
      <c r="AE238" s="40" t="n"/>
      <c r="AF238" s="13" t="n"/>
      <c r="AG238" s="40" t="n"/>
      <c r="AH238" s="41">
        <f>IFERROR(IF(N238="Canceled",MAX(0,AB238-AD238-AG238),0),"")</f>
        <v/>
      </c>
      <c r="AI238" s="43">
        <f>IFERROR(AD238/AC238,"")</f>
        <v/>
      </c>
      <c r="AJ238" s="15">
        <f>IFERROR(E238-D238,"")</f>
        <v/>
      </c>
      <c r="AK238" s="15">
        <f>IF(A238="","",IF(COUNTIF($A$6:$A$505,A238)&gt;1,"Duplicate Reservation ID",IF(F238&lt;=E238,"Review stay dates",IF(AND(N238="Canceled",O238=""),"Enter cancellation date",IF(AND(N238="Canceled",R238=""),"Enter cancellation reason","OK")))))</f>
        <v/>
      </c>
      <c r="AL238" s="13" t="n"/>
      <c r="AM238" s="15">
        <f>IFERROR(IF(AD238&gt;AC238,1,0),0)</f>
        <v/>
      </c>
      <c r="AN238" s="15">
        <f>IFERROR(IF(AF238&gt;I238,1,0),0)</f>
        <v/>
      </c>
      <c r="AO238" s="15">
        <f>IFERROR(IF(OR(V238&lt;0,AC238&lt;0,AD238&lt;0,AE238&lt;0,AG238&lt;0),1,0),0)</f>
        <v/>
      </c>
      <c r="AP238" s="15">
        <f>IFERROR(IF(AND(A238&lt;&gt;"",COUNTIF($A$6:$A$505,A238)&gt;1),1,0),0)</f>
        <v/>
      </c>
      <c r="AQ238" s="15">
        <f>IFERROR(IF(AND(N238="Canceled",O238&gt;E238),1,0),0)</f>
        <v/>
      </c>
    </row>
    <row r="239">
      <c r="A239" s="13" t="n"/>
      <c r="B239" s="13" t="n"/>
      <c r="C239" s="13" t="n"/>
      <c r="D239" s="39" t="n"/>
      <c r="E239" s="39" t="n"/>
      <c r="F239" s="39" t="n"/>
      <c r="G239" s="15">
        <f>IFERROR(IF(OR(E239="",F239=""),"",F239-E239),"")</f>
        <v/>
      </c>
      <c r="H239" s="13" t="n"/>
      <c r="I239" s="15">
        <f>IFERROR(IF(N239="Canceled",G239*H239,0),"")</f>
        <v/>
      </c>
      <c r="J239" s="13" t="n"/>
      <c r="K239" s="13" t="n"/>
      <c r="L239" s="13" t="n"/>
      <c r="M239" s="13" t="n"/>
      <c r="N239" s="13" t="n"/>
      <c r="O239" s="39" t="n"/>
      <c r="P239" s="15">
        <f>IFERROR(IF(OR(N239&lt;&gt;"Canceled",O239=""),"",E239-O239),"")</f>
        <v/>
      </c>
      <c r="Q239" s="15">
        <f>IFERROR(IF(N239&lt;&gt;"Canceled","",IF(O239="","Review",IF(P239&lt;=Dashboard!$B$5,"Late","Within Standard Window"))),"")</f>
        <v/>
      </c>
      <c r="R239" s="13" t="n"/>
      <c r="S239" s="13" t="n"/>
      <c r="T239" s="13" t="n"/>
      <c r="U239" s="13" t="n"/>
      <c r="V239" s="40" t="n"/>
      <c r="W239" s="41">
        <f>IFERROR(G239*H239*V239,"")</f>
        <v/>
      </c>
      <c r="X239" s="42" t="n"/>
      <c r="Y239" s="41">
        <f>IFERROR(W239*X239,"")</f>
        <v/>
      </c>
      <c r="Z239" s="42" t="n"/>
      <c r="AA239" s="41">
        <f>IFERROR(W239*Z239,"")</f>
        <v/>
      </c>
      <c r="AB239" s="41">
        <f>IFERROR(W239+Y239+AA239,"")</f>
        <v/>
      </c>
      <c r="AC239" s="40" t="n"/>
      <c r="AD239" s="40" t="n"/>
      <c r="AE239" s="40" t="n"/>
      <c r="AF239" s="13" t="n"/>
      <c r="AG239" s="40" t="n"/>
      <c r="AH239" s="41">
        <f>IFERROR(IF(N239="Canceled",MAX(0,AB239-AD239-AG239),0),"")</f>
        <v/>
      </c>
      <c r="AI239" s="43">
        <f>IFERROR(AD239/AC239,"")</f>
        <v/>
      </c>
      <c r="AJ239" s="15">
        <f>IFERROR(E239-D239,"")</f>
        <v/>
      </c>
      <c r="AK239" s="15">
        <f>IF(A239="","",IF(COUNTIF($A$6:$A$505,A239)&gt;1,"Duplicate Reservation ID",IF(F239&lt;=E239,"Review stay dates",IF(AND(N239="Canceled",O239=""),"Enter cancellation date",IF(AND(N239="Canceled",R239=""),"Enter cancellation reason","OK")))))</f>
        <v/>
      </c>
      <c r="AL239" s="13" t="n"/>
      <c r="AM239" s="15">
        <f>IFERROR(IF(AD239&gt;AC239,1,0),0)</f>
        <v/>
      </c>
      <c r="AN239" s="15">
        <f>IFERROR(IF(AF239&gt;I239,1,0),0)</f>
        <v/>
      </c>
      <c r="AO239" s="15">
        <f>IFERROR(IF(OR(V239&lt;0,AC239&lt;0,AD239&lt;0,AE239&lt;0,AG239&lt;0),1,0),0)</f>
        <v/>
      </c>
      <c r="AP239" s="15">
        <f>IFERROR(IF(AND(A239&lt;&gt;"",COUNTIF($A$6:$A$505,A239)&gt;1),1,0),0)</f>
        <v/>
      </c>
      <c r="AQ239" s="15">
        <f>IFERROR(IF(AND(N239="Canceled",O239&gt;E239),1,0),0)</f>
        <v/>
      </c>
    </row>
    <row r="240">
      <c r="A240" s="13" t="n"/>
      <c r="B240" s="13" t="n"/>
      <c r="C240" s="13" t="n"/>
      <c r="D240" s="39" t="n"/>
      <c r="E240" s="39" t="n"/>
      <c r="F240" s="39" t="n"/>
      <c r="G240" s="15">
        <f>IFERROR(IF(OR(E240="",F240=""),"",F240-E240),"")</f>
        <v/>
      </c>
      <c r="H240" s="13" t="n"/>
      <c r="I240" s="15">
        <f>IFERROR(IF(N240="Canceled",G240*H240,0),"")</f>
        <v/>
      </c>
      <c r="J240" s="13" t="n"/>
      <c r="K240" s="13" t="n"/>
      <c r="L240" s="13" t="n"/>
      <c r="M240" s="13" t="n"/>
      <c r="N240" s="13" t="n"/>
      <c r="O240" s="39" t="n"/>
      <c r="P240" s="15">
        <f>IFERROR(IF(OR(N240&lt;&gt;"Canceled",O240=""),"",E240-O240),"")</f>
        <v/>
      </c>
      <c r="Q240" s="15">
        <f>IFERROR(IF(N240&lt;&gt;"Canceled","",IF(O240="","Review",IF(P240&lt;=Dashboard!$B$5,"Late","Within Standard Window"))),"")</f>
        <v/>
      </c>
      <c r="R240" s="13" t="n"/>
      <c r="S240" s="13" t="n"/>
      <c r="T240" s="13" t="n"/>
      <c r="U240" s="13" t="n"/>
      <c r="V240" s="40" t="n"/>
      <c r="W240" s="41">
        <f>IFERROR(G240*H240*V240,"")</f>
        <v/>
      </c>
      <c r="X240" s="42" t="n"/>
      <c r="Y240" s="41">
        <f>IFERROR(W240*X240,"")</f>
        <v/>
      </c>
      <c r="Z240" s="42" t="n"/>
      <c r="AA240" s="41">
        <f>IFERROR(W240*Z240,"")</f>
        <v/>
      </c>
      <c r="AB240" s="41">
        <f>IFERROR(W240+Y240+AA240,"")</f>
        <v/>
      </c>
      <c r="AC240" s="40" t="n"/>
      <c r="AD240" s="40" t="n"/>
      <c r="AE240" s="40" t="n"/>
      <c r="AF240" s="13" t="n"/>
      <c r="AG240" s="40" t="n"/>
      <c r="AH240" s="41">
        <f>IFERROR(IF(N240="Canceled",MAX(0,AB240-AD240-AG240),0),"")</f>
        <v/>
      </c>
      <c r="AI240" s="43">
        <f>IFERROR(AD240/AC240,"")</f>
        <v/>
      </c>
      <c r="AJ240" s="15">
        <f>IFERROR(E240-D240,"")</f>
        <v/>
      </c>
      <c r="AK240" s="15">
        <f>IF(A240="","",IF(COUNTIF($A$6:$A$505,A240)&gt;1,"Duplicate Reservation ID",IF(F240&lt;=E240,"Review stay dates",IF(AND(N240="Canceled",O240=""),"Enter cancellation date",IF(AND(N240="Canceled",R240=""),"Enter cancellation reason","OK")))))</f>
        <v/>
      </c>
      <c r="AL240" s="13" t="n"/>
      <c r="AM240" s="15">
        <f>IFERROR(IF(AD240&gt;AC240,1,0),0)</f>
        <v/>
      </c>
      <c r="AN240" s="15">
        <f>IFERROR(IF(AF240&gt;I240,1,0),0)</f>
        <v/>
      </c>
      <c r="AO240" s="15">
        <f>IFERROR(IF(OR(V240&lt;0,AC240&lt;0,AD240&lt;0,AE240&lt;0,AG240&lt;0),1,0),0)</f>
        <v/>
      </c>
      <c r="AP240" s="15">
        <f>IFERROR(IF(AND(A240&lt;&gt;"",COUNTIF($A$6:$A$505,A240)&gt;1),1,0),0)</f>
        <v/>
      </c>
      <c r="AQ240" s="15">
        <f>IFERROR(IF(AND(N240="Canceled",O240&gt;E240),1,0),0)</f>
        <v/>
      </c>
    </row>
    <row r="241">
      <c r="A241" s="13" t="n"/>
      <c r="B241" s="13" t="n"/>
      <c r="C241" s="13" t="n"/>
      <c r="D241" s="39" t="n"/>
      <c r="E241" s="39" t="n"/>
      <c r="F241" s="39" t="n"/>
      <c r="G241" s="15">
        <f>IFERROR(IF(OR(E241="",F241=""),"",F241-E241),"")</f>
        <v/>
      </c>
      <c r="H241" s="13" t="n"/>
      <c r="I241" s="15">
        <f>IFERROR(IF(N241="Canceled",G241*H241,0),"")</f>
        <v/>
      </c>
      <c r="J241" s="13" t="n"/>
      <c r="K241" s="13" t="n"/>
      <c r="L241" s="13" t="n"/>
      <c r="M241" s="13" t="n"/>
      <c r="N241" s="13" t="n"/>
      <c r="O241" s="39" t="n"/>
      <c r="P241" s="15">
        <f>IFERROR(IF(OR(N241&lt;&gt;"Canceled",O241=""),"",E241-O241),"")</f>
        <v/>
      </c>
      <c r="Q241" s="15">
        <f>IFERROR(IF(N241&lt;&gt;"Canceled","",IF(O241="","Review",IF(P241&lt;=Dashboard!$B$5,"Late","Within Standard Window"))),"")</f>
        <v/>
      </c>
      <c r="R241" s="13" t="n"/>
      <c r="S241" s="13" t="n"/>
      <c r="T241" s="13" t="n"/>
      <c r="U241" s="13" t="n"/>
      <c r="V241" s="40" t="n"/>
      <c r="W241" s="41">
        <f>IFERROR(G241*H241*V241,"")</f>
        <v/>
      </c>
      <c r="X241" s="42" t="n"/>
      <c r="Y241" s="41">
        <f>IFERROR(W241*X241,"")</f>
        <v/>
      </c>
      <c r="Z241" s="42" t="n"/>
      <c r="AA241" s="41">
        <f>IFERROR(W241*Z241,"")</f>
        <v/>
      </c>
      <c r="AB241" s="41">
        <f>IFERROR(W241+Y241+AA241,"")</f>
        <v/>
      </c>
      <c r="AC241" s="40" t="n"/>
      <c r="AD241" s="40" t="n"/>
      <c r="AE241" s="40" t="n"/>
      <c r="AF241" s="13" t="n"/>
      <c r="AG241" s="40" t="n"/>
      <c r="AH241" s="41">
        <f>IFERROR(IF(N241="Canceled",MAX(0,AB241-AD241-AG241),0),"")</f>
        <v/>
      </c>
      <c r="AI241" s="43">
        <f>IFERROR(AD241/AC241,"")</f>
        <v/>
      </c>
      <c r="AJ241" s="15">
        <f>IFERROR(E241-D241,"")</f>
        <v/>
      </c>
      <c r="AK241" s="15">
        <f>IF(A241="","",IF(COUNTIF($A$6:$A$505,A241)&gt;1,"Duplicate Reservation ID",IF(F241&lt;=E241,"Review stay dates",IF(AND(N241="Canceled",O241=""),"Enter cancellation date",IF(AND(N241="Canceled",R241=""),"Enter cancellation reason","OK")))))</f>
        <v/>
      </c>
      <c r="AL241" s="13" t="n"/>
      <c r="AM241" s="15">
        <f>IFERROR(IF(AD241&gt;AC241,1,0),0)</f>
        <v/>
      </c>
      <c r="AN241" s="15">
        <f>IFERROR(IF(AF241&gt;I241,1,0),0)</f>
        <v/>
      </c>
      <c r="AO241" s="15">
        <f>IFERROR(IF(OR(V241&lt;0,AC241&lt;0,AD241&lt;0,AE241&lt;0,AG241&lt;0),1,0),0)</f>
        <v/>
      </c>
      <c r="AP241" s="15">
        <f>IFERROR(IF(AND(A241&lt;&gt;"",COUNTIF($A$6:$A$505,A241)&gt;1),1,0),0)</f>
        <v/>
      </c>
      <c r="AQ241" s="15">
        <f>IFERROR(IF(AND(N241="Canceled",O241&gt;E241),1,0),0)</f>
        <v/>
      </c>
    </row>
    <row r="242">
      <c r="A242" s="13" t="n"/>
      <c r="B242" s="13" t="n"/>
      <c r="C242" s="13" t="n"/>
      <c r="D242" s="39" t="n"/>
      <c r="E242" s="39" t="n"/>
      <c r="F242" s="39" t="n"/>
      <c r="G242" s="15">
        <f>IFERROR(IF(OR(E242="",F242=""),"",F242-E242),"")</f>
        <v/>
      </c>
      <c r="H242" s="13" t="n"/>
      <c r="I242" s="15">
        <f>IFERROR(IF(N242="Canceled",G242*H242,0),"")</f>
        <v/>
      </c>
      <c r="J242" s="13" t="n"/>
      <c r="K242" s="13" t="n"/>
      <c r="L242" s="13" t="n"/>
      <c r="M242" s="13" t="n"/>
      <c r="N242" s="13" t="n"/>
      <c r="O242" s="39" t="n"/>
      <c r="P242" s="15">
        <f>IFERROR(IF(OR(N242&lt;&gt;"Canceled",O242=""),"",E242-O242),"")</f>
        <v/>
      </c>
      <c r="Q242" s="15">
        <f>IFERROR(IF(N242&lt;&gt;"Canceled","",IF(O242="","Review",IF(P242&lt;=Dashboard!$B$5,"Late","Within Standard Window"))),"")</f>
        <v/>
      </c>
      <c r="R242" s="13" t="n"/>
      <c r="S242" s="13" t="n"/>
      <c r="T242" s="13" t="n"/>
      <c r="U242" s="13" t="n"/>
      <c r="V242" s="40" t="n"/>
      <c r="W242" s="41">
        <f>IFERROR(G242*H242*V242,"")</f>
        <v/>
      </c>
      <c r="X242" s="42" t="n"/>
      <c r="Y242" s="41">
        <f>IFERROR(W242*X242,"")</f>
        <v/>
      </c>
      <c r="Z242" s="42" t="n"/>
      <c r="AA242" s="41">
        <f>IFERROR(W242*Z242,"")</f>
        <v/>
      </c>
      <c r="AB242" s="41">
        <f>IFERROR(W242+Y242+AA242,"")</f>
        <v/>
      </c>
      <c r="AC242" s="40" t="n"/>
      <c r="AD242" s="40" t="n"/>
      <c r="AE242" s="40" t="n"/>
      <c r="AF242" s="13" t="n"/>
      <c r="AG242" s="40" t="n"/>
      <c r="AH242" s="41">
        <f>IFERROR(IF(N242="Canceled",MAX(0,AB242-AD242-AG242),0),"")</f>
        <v/>
      </c>
      <c r="AI242" s="43">
        <f>IFERROR(AD242/AC242,"")</f>
        <v/>
      </c>
      <c r="AJ242" s="15">
        <f>IFERROR(E242-D242,"")</f>
        <v/>
      </c>
      <c r="AK242" s="15">
        <f>IF(A242="","",IF(COUNTIF($A$6:$A$505,A242)&gt;1,"Duplicate Reservation ID",IF(F242&lt;=E242,"Review stay dates",IF(AND(N242="Canceled",O242=""),"Enter cancellation date",IF(AND(N242="Canceled",R242=""),"Enter cancellation reason","OK")))))</f>
        <v/>
      </c>
      <c r="AL242" s="13" t="n"/>
      <c r="AM242" s="15">
        <f>IFERROR(IF(AD242&gt;AC242,1,0),0)</f>
        <v/>
      </c>
      <c r="AN242" s="15">
        <f>IFERROR(IF(AF242&gt;I242,1,0),0)</f>
        <v/>
      </c>
      <c r="AO242" s="15">
        <f>IFERROR(IF(OR(V242&lt;0,AC242&lt;0,AD242&lt;0,AE242&lt;0,AG242&lt;0),1,0),0)</f>
        <v/>
      </c>
      <c r="AP242" s="15">
        <f>IFERROR(IF(AND(A242&lt;&gt;"",COUNTIF($A$6:$A$505,A242)&gt;1),1,0),0)</f>
        <v/>
      </c>
      <c r="AQ242" s="15">
        <f>IFERROR(IF(AND(N242="Canceled",O242&gt;E242),1,0),0)</f>
        <v/>
      </c>
    </row>
    <row r="243">
      <c r="A243" s="13" t="n"/>
      <c r="B243" s="13" t="n"/>
      <c r="C243" s="13" t="n"/>
      <c r="D243" s="39" t="n"/>
      <c r="E243" s="39" t="n"/>
      <c r="F243" s="39" t="n"/>
      <c r="G243" s="15">
        <f>IFERROR(IF(OR(E243="",F243=""),"",F243-E243),"")</f>
        <v/>
      </c>
      <c r="H243" s="13" t="n"/>
      <c r="I243" s="15">
        <f>IFERROR(IF(N243="Canceled",G243*H243,0),"")</f>
        <v/>
      </c>
      <c r="J243" s="13" t="n"/>
      <c r="K243" s="13" t="n"/>
      <c r="L243" s="13" t="n"/>
      <c r="M243" s="13" t="n"/>
      <c r="N243" s="13" t="n"/>
      <c r="O243" s="39" t="n"/>
      <c r="P243" s="15">
        <f>IFERROR(IF(OR(N243&lt;&gt;"Canceled",O243=""),"",E243-O243),"")</f>
        <v/>
      </c>
      <c r="Q243" s="15">
        <f>IFERROR(IF(N243&lt;&gt;"Canceled","",IF(O243="","Review",IF(P243&lt;=Dashboard!$B$5,"Late","Within Standard Window"))),"")</f>
        <v/>
      </c>
      <c r="R243" s="13" t="n"/>
      <c r="S243" s="13" t="n"/>
      <c r="T243" s="13" t="n"/>
      <c r="U243" s="13" t="n"/>
      <c r="V243" s="40" t="n"/>
      <c r="W243" s="41">
        <f>IFERROR(G243*H243*V243,"")</f>
        <v/>
      </c>
      <c r="X243" s="42" t="n"/>
      <c r="Y243" s="41">
        <f>IFERROR(W243*X243,"")</f>
        <v/>
      </c>
      <c r="Z243" s="42" t="n"/>
      <c r="AA243" s="41">
        <f>IFERROR(W243*Z243,"")</f>
        <v/>
      </c>
      <c r="AB243" s="41">
        <f>IFERROR(W243+Y243+AA243,"")</f>
        <v/>
      </c>
      <c r="AC243" s="40" t="n"/>
      <c r="AD243" s="40" t="n"/>
      <c r="AE243" s="40" t="n"/>
      <c r="AF243" s="13" t="n"/>
      <c r="AG243" s="40" t="n"/>
      <c r="AH243" s="41">
        <f>IFERROR(IF(N243="Canceled",MAX(0,AB243-AD243-AG243),0),"")</f>
        <v/>
      </c>
      <c r="AI243" s="43">
        <f>IFERROR(AD243/AC243,"")</f>
        <v/>
      </c>
      <c r="AJ243" s="15">
        <f>IFERROR(E243-D243,"")</f>
        <v/>
      </c>
      <c r="AK243" s="15">
        <f>IF(A243="","",IF(COUNTIF($A$6:$A$505,A243)&gt;1,"Duplicate Reservation ID",IF(F243&lt;=E243,"Review stay dates",IF(AND(N243="Canceled",O243=""),"Enter cancellation date",IF(AND(N243="Canceled",R243=""),"Enter cancellation reason","OK")))))</f>
        <v/>
      </c>
      <c r="AL243" s="13" t="n"/>
      <c r="AM243" s="15">
        <f>IFERROR(IF(AD243&gt;AC243,1,0),0)</f>
        <v/>
      </c>
      <c r="AN243" s="15">
        <f>IFERROR(IF(AF243&gt;I243,1,0),0)</f>
        <v/>
      </c>
      <c r="AO243" s="15">
        <f>IFERROR(IF(OR(V243&lt;0,AC243&lt;0,AD243&lt;0,AE243&lt;0,AG243&lt;0),1,0),0)</f>
        <v/>
      </c>
      <c r="AP243" s="15">
        <f>IFERROR(IF(AND(A243&lt;&gt;"",COUNTIF($A$6:$A$505,A243)&gt;1),1,0),0)</f>
        <v/>
      </c>
      <c r="AQ243" s="15">
        <f>IFERROR(IF(AND(N243="Canceled",O243&gt;E243),1,0),0)</f>
        <v/>
      </c>
    </row>
    <row r="244">
      <c r="A244" s="13" t="n"/>
      <c r="B244" s="13" t="n"/>
      <c r="C244" s="13" t="n"/>
      <c r="D244" s="39" t="n"/>
      <c r="E244" s="39" t="n"/>
      <c r="F244" s="39" t="n"/>
      <c r="G244" s="15">
        <f>IFERROR(IF(OR(E244="",F244=""),"",F244-E244),"")</f>
        <v/>
      </c>
      <c r="H244" s="13" t="n"/>
      <c r="I244" s="15">
        <f>IFERROR(IF(N244="Canceled",G244*H244,0),"")</f>
        <v/>
      </c>
      <c r="J244" s="13" t="n"/>
      <c r="K244" s="13" t="n"/>
      <c r="L244" s="13" t="n"/>
      <c r="M244" s="13" t="n"/>
      <c r="N244" s="13" t="n"/>
      <c r="O244" s="39" t="n"/>
      <c r="P244" s="15">
        <f>IFERROR(IF(OR(N244&lt;&gt;"Canceled",O244=""),"",E244-O244),"")</f>
        <v/>
      </c>
      <c r="Q244" s="15">
        <f>IFERROR(IF(N244&lt;&gt;"Canceled","",IF(O244="","Review",IF(P244&lt;=Dashboard!$B$5,"Late","Within Standard Window"))),"")</f>
        <v/>
      </c>
      <c r="R244" s="13" t="n"/>
      <c r="S244" s="13" t="n"/>
      <c r="T244" s="13" t="n"/>
      <c r="U244" s="13" t="n"/>
      <c r="V244" s="40" t="n"/>
      <c r="W244" s="41">
        <f>IFERROR(G244*H244*V244,"")</f>
        <v/>
      </c>
      <c r="X244" s="42" t="n"/>
      <c r="Y244" s="41">
        <f>IFERROR(W244*X244,"")</f>
        <v/>
      </c>
      <c r="Z244" s="42" t="n"/>
      <c r="AA244" s="41">
        <f>IFERROR(W244*Z244,"")</f>
        <v/>
      </c>
      <c r="AB244" s="41">
        <f>IFERROR(W244+Y244+AA244,"")</f>
        <v/>
      </c>
      <c r="AC244" s="40" t="n"/>
      <c r="AD244" s="40" t="n"/>
      <c r="AE244" s="40" t="n"/>
      <c r="AF244" s="13" t="n"/>
      <c r="AG244" s="40" t="n"/>
      <c r="AH244" s="41">
        <f>IFERROR(IF(N244="Canceled",MAX(0,AB244-AD244-AG244),0),"")</f>
        <v/>
      </c>
      <c r="AI244" s="43">
        <f>IFERROR(AD244/AC244,"")</f>
        <v/>
      </c>
      <c r="AJ244" s="15">
        <f>IFERROR(E244-D244,"")</f>
        <v/>
      </c>
      <c r="AK244" s="15">
        <f>IF(A244="","",IF(COUNTIF($A$6:$A$505,A244)&gt;1,"Duplicate Reservation ID",IF(F244&lt;=E244,"Review stay dates",IF(AND(N244="Canceled",O244=""),"Enter cancellation date",IF(AND(N244="Canceled",R244=""),"Enter cancellation reason","OK")))))</f>
        <v/>
      </c>
      <c r="AL244" s="13" t="n"/>
      <c r="AM244" s="15">
        <f>IFERROR(IF(AD244&gt;AC244,1,0),0)</f>
        <v/>
      </c>
      <c r="AN244" s="15">
        <f>IFERROR(IF(AF244&gt;I244,1,0),0)</f>
        <v/>
      </c>
      <c r="AO244" s="15">
        <f>IFERROR(IF(OR(V244&lt;0,AC244&lt;0,AD244&lt;0,AE244&lt;0,AG244&lt;0),1,0),0)</f>
        <v/>
      </c>
      <c r="AP244" s="15">
        <f>IFERROR(IF(AND(A244&lt;&gt;"",COUNTIF($A$6:$A$505,A244)&gt;1),1,0),0)</f>
        <v/>
      </c>
      <c r="AQ244" s="15">
        <f>IFERROR(IF(AND(N244="Canceled",O244&gt;E244),1,0),0)</f>
        <v/>
      </c>
    </row>
    <row r="245">
      <c r="A245" s="13" t="n"/>
      <c r="B245" s="13" t="n"/>
      <c r="C245" s="13" t="n"/>
      <c r="D245" s="39" t="n"/>
      <c r="E245" s="39" t="n"/>
      <c r="F245" s="39" t="n"/>
      <c r="G245" s="15">
        <f>IFERROR(IF(OR(E245="",F245=""),"",F245-E245),"")</f>
        <v/>
      </c>
      <c r="H245" s="13" t="n"/>
      <c r="I245" s="15">
        <f>IFERROR(IF(N245="Canceled",G245*H245,0),"")</f>
        <v/>
      </c>
      <c r="J245" s="13" t="n"/>
      <c r="K245" s="13" t="n"/>
      <c r="L245" s="13" t="n"/>
      <c r="M245" s="13" t="n"/>
      <c r="N245" s="13" t="n"/>
      <c r="O245" s="39" t="n"/>
      <c r="P245" s="15">
        <f>IFERROR(IF(OR(N245&lt;&gt;"Canceled",O245=""),"",E245-O245),"")</f>
        <v/>
      </c>
      <c r="Q245" s="15">
        <f>IFERROR(IF(N245&lt;&gt;"Canceled","",IF(O245="","Review",IF(P245&lt;=Dashboard!$B$5,"Late","Within Standard Window"))),"")</f>
        <v/>
      </c>
      <c r="R245" s="13" t="n"/>
      <c r="S245" s="13" t="n"/>
      <c r="T245" s="13" t="n"/>
      <c r="U245" s="13" t="n"/>
      <c r="V245" s="40" t="n"/>
      <c r="W245" s="41">
        <f>IFERROR(G245*H245*V245,"")</f>
        <v/>
      </c>
      <c r="X245" s="42" t="n"/>
      <c r="Y245" s="41">
        <f>IFERROR(W245*X245,"")</f>
        <v/>
      </c>
      <c r="Z245" s="42" t="n"/>
      <c r="AA245" s="41">
        <f>IFERROR(W245*Z245,"")</f>
        <v/>
      </c>
      <c r="AB245" s="41">
        <f>IFERROR(W245+Y245+AA245,"")</f>
        <v/>
      </c>
      <c r="AC245" s="40" t="n"/>
      <c r="AD245" s="40" t="n"/>
      <c r="AE245" s="40" t="n"/>
      <c r="AF245" s="13" t="n"/>
      <c r="AG245" s="40" t="n"/>
      <c r="AH245" s="41">
        <f>IFERROR(IF(N245="Canceled",MAX(0,AB245-AD245-AG245),0),"")</f>
        <v/>
      </c>
      <c r="AI245" s="43">
        <f>IFERROR(AD245/AC245,"")</f>
        <v/>
      </c>
      <c r="AJ245" s="15">
        <f>IFERROR(E245-D245,"")</f>
        <v/>
      </c>
      <c r="AK245" s="15">
        <f>IF(A245="","",IF(COUNTIF($A$6:$A$505,A245)&gt;1,"Duplicate Reservation ID",IF(F245&lt;=E245,"Review stay dates",IF(AND(N245="Canceled",O245=""),"Enter cancellation date",IF(AND(N245="Canceled",R245=""),"Enter cancellation reason","OK")))))</f>
        <v/>
      </c>
      <c r="AL245" s="13" t="n"/>
      <c r="AM245" s="15">
        <f>IFERROR(IF(AD245&gt;AC245,1,0),0)</f>
        <v/>
      </c>
      <c r="AN245" s="15">
        <f>IFERROR(IF(AF245&gt;I245,1,0),0)</f>
        <v/>
      </c>
      <c r="AO245" s="15">
        <f>IFERROR(IF(OR(V245&lt;0,AC245&lt;0,AD245&lt;0,AE245&lt;0,AG245&lt;0),1,0),0)</f>
        <v/>
      </c>
      <c r="AP245" s="15">
        <f>IFERROR(IF(AND(A245&lt;&gt;"",COUNTIF($A$6:$A$505,A245)&gt;1),1,0),0)</f>
        <v/>
      </c>
      <c r="AQ245" s="15">
        <f>IFERROR(IF(AND(N245="Canceled",O245&gt;E245),1,0),0)</f>
        <v/>
      </c>
    </row>
    <row r="246">
      <c r="A246" s="13" t="n"/>
      <c r="B246" s="13" t="n"/>
      <c r="C246" s="13" t="n"/>
      <c r="D246" s="39" t="n"/>
      <c r="E246" s="39" t="n"/>
      <c r="F246" s="39" t="n"/>
      <c r="G246" s="15">
        <f>IFERROR(IF(OR(E246="",F246=""),"",F246-E246),"")</f>
        <v/>
      </c>
      <c r="H246" s="13" t="n"/>
      <c r="I246" s="15">
        <f>IFERROR(IF(N246="Canceled",G246*H246,0),"")</f>
        <v/>
      </c>
      <c r="J246" s="13" t="n"/>
      <c r="K246" s="13" t="n"/>
      <c r="L246" s="13" t="n"/>
      <c r="M246" s="13" t="n"/>
      <c r="N246" s="13" t="n"/>
      <c r="O246" s="39" t="n"/>
      <c r="P246" s="15">
        <f>IFERROR(IF(OR(N246&lt;&gt;"Canceled",O246=""),"",E246-O246),"")</f>
        <v/>
      </c>
      <c r="Q246" s="15">
        <f>IFERROR(IF(N246&lt;&gt;"Canceled","",IF(O246="","Review",IF(P246&lt;=Dashboard!$B$5,"Late","Within Standard Window"))),"")</f>
        <v/>
      </c>
      <c r="R246" s="13" t="n"/>
      <c r="S246" s="13" t="n"/>
      <c r="T246" s="13" t="n"/>
      <c r="U246" s="13" t="n"/>
      <c r="V246" s="40" t="n"/>
      <c r="W246" s="41">
        <f>IFERROR(G246*H246*V246,"")</f>
        <v/>
      </c>
      <c r="X246" s="42" t="n"/>
      <c r="Y246" s="41">
        <f>IFERROR(W246*X246,"")</f>
        <v/>
      </c>
      <c r="Z246" s="42" t="n"/>
      <c r="AA246" s="41">
        <f>IFERROR(W246*Z246,"")</f>
        <v/>
      </c>
      <c r="AB246" s="41">
        <f>IFERROR(W246+Y246+AA246,"")</f>
        <v/>
      </c>
      <c r="AC246" s="40" t="n"/>
      <c r="AD246" s="40" t="n"/>
      <c r="AE246" s="40" t="n"/>
      <c r="AF246" s="13" t="n"/>
      <c r="AG246" s="40" t="n"/>
      <c r="AH246" s="41">
        <f>IFERROR(IF(N246="Canceled",MAX(0,AB246-AD246-AG246),0),"")</f>
        <v/>
      </c>
      <c r="AI246" s="43">
        <f>IFERROR(AD246/AC246,"")</f>
        <v/>
      </c>
      <c r="AJ246" s="15">
        <f>IFERROR(E246-D246,"")</f>
        <v/>
      </c>
      <c r="AK246" s="15">
        <f>IF(A246="","",IF(COUNTIF($A$6:$A$505,A246)&gt;1,"Duplicate Reservation ID",IF(F246&lt;=E246,"Review stay dates",IF(AND(N246="Canceled",O246=""),"Enter cancellation date",IF(AND(N246="Canceled",R246=""),"Enter cancellation reason","OK")))))</f>
        <v/>
      </c>
      <c r="AL246" s="13" t="n"/>
      <c r="AM246" s="15">
        <f>IFERROR(IF(AD246&gt;AC246,1,0),0)</f>
        <v/>
      </c>
      <c r="AN246" s="15">
        <f>IFERROR(IF(AF246&gt;I246,1,0),0)</f>
        <v/>
      </c>
      <c r="AO246" s="15">
        <f>IFERROR(IF(OR(V246&lt;0,AC246&lt;0,AD246&lt;0,AE246&lt;0,AG246&lt;0),1,0),0)</f>
        <v/>
      </c>
      <c r="AP246" s="15">
        <f>IFERROR(IF(AND(A246&lt;&gt;"",COUNTIF($A$6:$A$505,A246)&gt;1),1,0),0)</f>
        <v/>
      </c>
      <c r="AQ246" s="15">
        <f>IFERROR(IF(AND(N246="Canceled",O246&gt;E246),1,0),0)</f>
        <v/>
      </c>
    </row>
    <row r="247">
      <c r="A247" s="13" t="n"/>
      <c r="B247" s="13" t="n"/>
      <c r="C247" s="13" t="n"/>
      <c r="D247" s="39" t="n"/>
      <c r="E247" s="39" t="n"/>
      <c r="F247" s="39" t="n"/>
      <c r="G247" s="15">
        <f>IFERROR(IF(OR(E247="",F247=""),"",F247-E247),"")</f>
        <v/>
      </c>
      <c r="H247" s="13" t="n"/>
      <c r="I247" s="15">
        <f>IFERROR(IF(N247="Canceled",G247*H247,0),"")</f>
        <v/>
      </c>
      <c r="J247" s="13" t="n"/>
      <c r="K247" s="13" t="n"/>
      <c r="L247" s="13" t="n"/>
      <c r="M247" s="13" t="n"/>
      <c r="N247" s="13" t="n"/>
      <c r="O247" s="39" t="n"/>
      <c r="P247" s="15">
        <f>IFERROR(IF(OR(N247&lt;&gt;"Canceled",O247=""),"",E247-O247),"")</f>
        <v/>
      </c>
      <c r="Q247" s="15">
        <f>IFERROR(IF(N247&lt;&gt;"Canceled","",IF(O247="","Review",IF(P247&lt;=Dashboard!$B$5,"Late","Within Standard Window"))),"")</f>
        <v/>
      </c>
      <c r="R247" s="13" t="n"/>
      <c r="S247" s="13" t="n"/>
      <c r="T247" s="13" t="n"/>
      <c r="U247" s="13" t="n"/>
      <c r="V247" s="40" t="n"/>
      <c r="W247" s="41">
        <f>IFERROR(G247*H247*V247,"")</f>
        <v/>
      </c>
      <c r="X247" s="42" t="n"/>
      <c r="Y247" s="41">
        <f>IFERROR(W247*X247,"")</f>
        <v/>
      </c>
      <c r="Z247" s="42" t="n"/>
      <c r="AA247" s="41">
        <f>IFERROR(W247*Z247,"")</f>
        <v/>
      </c>
      <c r="AB247" s="41">
        <f>IFERROR(W247+Y247+AA247,"")</f>
        <v/>
      </c>
      <c r="AC247" s="40" t="n"/>
      <c r="AD247" s="40" t="n"/>
      <c r="AE247" s="40" t="n"/>
      <c r="AF247" s="13" t="n"/>
      <c r="AG247" s="40" t="n"/>
      <c r="AH247" s="41">
        <f>IFERROR(IF(N247="Canceled",MAX(0,AB247-AD247-AG247),0),"")</f>
        <v/>
      </c>
      <c r="AI247" s="43">
        <f>IFERROR(AD247/AC247,"")</f>
        <v/>
      </c>
      <c r="AJ247" s="15">
        <f>IFERROR(E247-D247,"")</f>
        <v/>
      </c>
      <c r="AK247" s="15">
        <f>IF(A247="","",IF(COUNTIF($A$6:$A$505,A247)&gt;1,"Duplicate Reservation ID",IF(F247&lt;=E247,"Review stay dates",IF(AND(N247="Canceled",O247=""),"Enter cancellation date",IF(AND(N247="Canceled",R247=""),"Enter cancellation reason","OK")))))</f>
        <v/>
      </c>
      <c r="AL247" s="13" t="n"/>
      <c r="AM247" s="15">
        <f>IFERROR(IF(AD247&gt;AC247,1,0),0)</f>
        <v/>
      </c>
      <c r="AN247" s="15">
        <f>IFERROR(IF(AF247&gt;I247,1,0),0)</f>
        <v/>
      </c>
      <c r="AO247" s="15">
        <f>IFERROR(IF(OR(V247&lt;0,AC247&lt;0,AD247&lt;0,AE247&lt;0,AG247&lt;0),1,0),0)</f>
        <v/>
      </c>
      <c r="AP247" s="15">
        <f>IFERROR(IF(AND(A247&lt;&gt;"",COUNTIF($A$6:$A$505,A247)&gt;1),1,0),0)</f>
        <v/>
      </c>
      <c r="AQ247" s="15">
        <f>IFERROR(IF(AND(N247="Canceled",O247&gt;E247),1,0),0)</f>
        <v/>
      </c>
    </row>
    <row r="248">
      <c r="A248" s="13" t="n"/>
      <c r="B248" s="13" t="n"/>
      <c r="C248" s="13" t="n"/>
      <c r="D248" s="39" t="n"/>
      <c r="E248" s="39" t="n"/>
      <c r="F248" s="39" t="n"/>
      <c r="G248" s="15">
        <f>IFERROR(IF(OR(E248="",F248=""),"",F248-E248),"")</f>
        <v/>
      </c>
      <c r="H248" s="13" t="n"/>
      <c r="I248" s="15">
        <f>IFERROR(IF(N248="Canceled",G248*H248,0),"")</f>
        <v/>
      </c>
      <c r="J248" s="13" t="n"/>
      <c r="K248" s="13" t="n"/>
      <c r="L248" s="13" t="n"/>
      <c r="M248" s="13" t="n"/>
      <c r="N248" s="13" t="n"/>
      <c r="O248" s="39" t="n"/>
      <c r="P248" s="15">
        <f>IFERROR(IF(OR(N248&lt;&gt;"Canceled",O248=""),"",E248-O248),"")</f>
        <v/>
      </c>
      <c r="Q248" s="15">
        <f>IFERROR(IF(N248&lt;&gt;"Canceled","",IF(O248="","Review",IF(P248&lt;=Dashboard!$B$5,"Late","Within Standard Window"))),"")</f>
        <v/>
      </c>
      <c r="R248" s="13" t="n"/>
      <c r="S248" s="13" t="n"/>
      <c r="T248" s="13" t="n"/>
      <c r="U248" s="13" t="n"/>
      <c r="V248" s="40" t="n"/>
      <c r="W248" s="41">
        <f>IFERROR(G248*H248*V248,"")</f>
        <v/>
      </c>
      <c r="X248" s="42" t="n"/>
      <c r="Y248" s="41">
        <f>IFERROR(W248*X248,"")</f>
        <v/>
      </c>
      <c r="Z248" s="42" t="n"/>
      <c r="AA248" s="41">
        <f>IFERROR(W248*Z248,"")</f>
        <v/>
      </c>
      <c r="AB248" s="41">
        <f>IFERROR(W248+Y248+AA248,"")</f>
        <v/>
      </c>
      <c r="AC248" s="40" t="n"/>
      <c r="AD248" s="40" t="n"/>
      <c r="AE248" s="40" t="n"/>
      <c r="AF248" s="13" t="n"/>
      <c r="AG248" s="40" t="n"/>
      <c r="AH248" s="41">
        <f>IFERROR(IF(N248="Canceled",MAX(0,AB248-AD248-AG248),0),"")</f>
        <v/>
      </c>
      <c r="AI248" s="43">
        <f>IFERROR(AD248/AC248,"")</f>
        <v/>
      </c>
      <c r="AJ248" s="15">
        <f>IFERROR(E248-D248,"")</f>
        <v/>
      </c>
      <c r="AK248" s="15">
        <f>IF(A248="","",IF(COUNTIF($A$6:$A$505,A248)&gt;1,"Duplicate Reservation ID",IF(F248&lt;=E248,"Review stay dates",IF(AND(N248="Canceled",O248=""),"Enter cancellation date",IF(AND(N248="Canceled",R248=""),"Enter cancellation reason","OK")))))</f>
        <v/>
      </c>
      <c r="AL248" s="13" t="n"/>
      <c r="AM248" s="15">
        <f>IFERROR(IF(AD248&gt;AC248,1,0),0)</f>
        <v/>
      </c>
      <c r="AN248" s="15">
        <f>IFERROR(IF(AF248&gt;I248,1,0),0)</f>
        <v/>
      </c>
      <c r="AO248" s="15">
        <f>IFERROR(IF(OR(V248&lt;0,AC248&lt;0,AD248&lt;0,AE248&lt;0,AG248&lt;0),1,0),0)</f>
        <v/>
      </c>
      <c r="AP248" s="15">
        <f>IFERROR(IF(AND(A248&lt;&gt;"",COUNTIF($A$6:$A$505,A248)&gt;1),1,0),0)</f>
        <v/>
      </c>
      <c r="AQ248" s="15">
        <f>IFERROR(IF(AND(N248="Canceled",O248&gt;E248),1,0),0)</f>
        <v/>
      </c>
    </row>
    <row r="249">
      <c r="A249" s="13" t="n"/>
      <c r="B249" s="13" t="n"/>
      <c r="C249" s="13" t="n"/>
      <c r="D249" s="39" t="n"/>
      <c r="E249" s="39" t="n"/>
      <c r="F249" s="39" t="n"/>
      <c r="G249" s="15">
        <f>IFERROR(IF(OR(E249="",F249=""),"",F249-E249),"")</f>
        <v/>
      </c>
      <c r="H249" s="13" t="n"/>
      <c r="I249" s="15">
        <f>IFERROR(IF(N249="Canceled",G249*H249,0),"")</f>
        <v/>
      </c>
      <c r="J249" s="13" t="n"/>
      <c r="K249" s="13" t="n"/>
      <c r="L249" s="13" t="n"/>
      <c r="M249" s="13" t="n"/>
      <c r="N249" s="13" t="n"/>
      <c r="O249" s="39" t="n"/>
      <c r="P249" s="15">
        <f>IFERROR(IF(OR(N249&lt;&gt;"Canceled",O249=""),"",E249-O249),"")</f>
        <v/>
      </c>
      <c r="Q249" s="15">
        <f>IFERROR(IF(N249&lt;&gt;"Canceled","",IF(O249="","Review",IF(P249&lt;=Dashboard!$B$5,"Late","Within Standard Window"))),"")</f>
        <v/>
      </c>
      <c r="R249" s="13" t="n"/>
      <c r="S249" s="13" t="n"/>
      <c r="T249" s="13" t="n"/>
      <c r="U249" s="13" t="n"/>
      <c r="V249" s="40" t="n"/>
      <c r="W249" s="41">
        <f>IFERROR(G249*H249*V249,"")</f>
        <v/>
      </c>
      <c r="X249" s="42" t="n"/>
      <c r="Y249" s="41">
        <f>IFERROR(W249*X249,"")</f>
        <v/>
      </c>
      <c r="Z249" s="42" t="n"/>
      <c r="AA249" s="41">
        <f>IFERROR(W249*Z249,"")</f>
        <v/>
      </c>
      <c r="AB249" s="41">
        <f>IFERROR(W249+Y249+AA249,"")</f>
        <v/>
      </c>
      <c r="AC249" s="40" t="n"/>
      <c r="AD249" s="40" t="n"/>
      <c r="AE249" s="40" t="n"/>
      <c r="AF249" s="13" t="n"/>
      <c r="AG249" s="40" t="n"/>
      <c r="AH249" s="41">
        <f>IFERROR(IF(N249="Canceled",MAX(0,AB249-AD249-AG249),0),"")</f>
        <v/>
      </c>
      <c r="AI249" s="43">
        <f>IFERROR(AD249/AC249,"")</f>
        <v/>
      </c>
      <c r="AJ249" s="15">
        <f>IFERROR(E249-D249,"")</f>
        <v/>
      </c>
      <c r="AK249" s="15">
        <f>IF(A249="","",IF(COUNTIF($A$6:$A$505,A249)&gt;1,"Duplicate Reservation ID",IF(F249&lt;=E249,"Review stay dates",IF(AND(N249="Canceled",O249=""),"Enter cancellation date",IF(AND(N249="Canceled",R249=""),"Enter cancellation reason","OK")))))</f>
        <v/>
      </c>
      <c r="AL249" s="13" t="n"/>
      <c r="AM249" s="15">
        <f>IFERROR(IF(AD249&gt;AC249,1,0),0)</f>
        <v/>
      </c>
      <c r="AN249" s="15">
        <f>IFERROR(IF(AF249&gt;I249,1,0),0)</f>
        <v/>
      </c>
      <c r="AO249" s="15">
        <f>IFERROR(IF(OR(V249&lt;0,AC249&lt;0,AD249&lt;0,AE249&lt;0,AG249&lt;0),1,0),0)</f>
        <v/>
      </c>
      <c r="AP249" s="15">
        <f>IFERROR(IF(AND(A249&lt;&gt;"",COUNTIF($A$6:$A$505,A249)&gt;1),1,0),0)</f>
        <v/>
      </c>
      <c r="AQ249" s="15">
        <f>IFERROR(IF(AND(N249="Canceled",O249&gt;E249),1,0),0)</f>
        <v/>
      </c>
    </row>
    <row r="250">
      <c r="A250" s="13" t="n"/>
      <c r="B250" s="13" t="n"/>
      <c r="C250" s="13" t="n"/>
      <c r="D250" s="39" t="n"/>
      <c r="E250" s="39" t="n"/>
      <c r="F250" s="39" t="n"/>
      <c r="G250" s="15">
        <f>IFERROR(IF(OR(E250="",F250=""),"",F250-E250),"")</f>
        <v/>
      </c>
      <c r="H250" s="13" t="n"/>
      <c r="I250" s="15">
        <f>IFERROR(IF(N250="Canceled",G250*H250,0),"")</f>
        <v/>
      </c>
      <c r="J250" s="13" t="n"/>
      <c r="K250" s="13" t="n"/>
      <c r="L250" s="13" t="n"/>
      <c r="M250" s="13" t="n"/>
      <c r="N250" s="13" t="n"/>
      <c r="O250" s="39" t="n"/>
      <c r="P250" s="15">
        <f>IFERROR(IF(OR(N250&lt;&gt;"Canceled",O250=""),"",E250-O250),"")</f>
        <v/>
      </c>
      <c r="Q250" s="15">
        <f>IFERROR(IF(N250&lt;&gt;"Canceled","",IF(O250="","Review",IF(P250&lt;=Dashboard!$B$5,"Late","Within Standard Window"))),"")</f>
        <v/>
      </c>
      <c r="R250" s="13" t="n"/>
      <c r="S250" s="13" t="n"/>
      <c r="T250" s="13" t="n"/>
      <c r="U250" s="13" t="n"/>
      <c r="V250" s="40" t="n"/>
      <c r="W250" s="41">
        <f>IFERROR(G250*H250*V250,"")</f>
        <v/>
      </c>
      <c r="X250" s="42" t="n"/>
      <c r="Y250" s="41">
        <f>IFERROR(W250*X250,"")</f>
        <v/>
      </c>
      <c r="Z250" s="42" t="n"/>
      <c r="AA250" s="41">
        <f>IFERROR(W250*Z250,"")</f>
        <v/>
      </c>
      <c r="AB250" s="41">
        <f>IFERROR(W250+Y250+AA250,"")</f>
        <v/>
      </c>
      <c r="AC250" s="40" t="n"/>
      <c r="AD250" s="40" t="n"/>
      <c r="AE250" s="40" t="n"/>
      <c r="AF250" s="13" t="n"/>
      <c r="AG250" s="40" t="n"/>
      <c r="AH250" s="41">
        <f>IFERROR(IF(N250="Canceled",MAX(0,AB250-AD250-AG250),0),"")</f>
        <v/>
      </c>
      <c r="AI250" s="43">
        <f>IFERROR(AD250/AC250,"")</f>
        <v/>
      </c>
      <c r="AJ250" s="15">
        <f>IFERROR(E250-D250,"")</f>
        <v/>
      </c>
      <c r="AK250" s="15">
        <f>IF(A250="","",IF(COUNTIF($A$6:$A$505,A250)&gt;1,"Duplicate Reservation ID",IF(F250&lt;=E250,"Review stay dates",IF(AND(N250="Canceled",O250=""),"Enter cancellation date",IF(AND(N250="Canceled",R250=""),"Enter cancellation reason","OK")))))</f>
        <v/>
      </c>
      <c r="AL250" s="13" t="n"/>
      <c r="AM250" s="15">
        <f>IFERROR(IF(AD250&gt;AC250,1,0),0)</f>
        <v/>
      </c>
      <c r="AN250" s="15">
        <f>IFERROR(IF(AF250&gt;I250,1,0),0)</f>
        <v/>
      </c>
      <c r="AO250" s="15">
        <f>IFERROR(IF(OR(V250&lt;0,AC250&lt;0,AD250&lt;0,AE250&lt;0,AG250&lt;0),1,0),0)</f>
        <v/>
      </c>
      <c r="AP250" s="15">
        <f>IFERROR(IF(AND(A250&lt;&gt;"",COUNTIF($A$6:$A$505,A250)&gt;1),1,0),0)</f>
        <v/>
      </c>
      <c r="AQ250" s="15">
        <f>IFERROR(IF(AND(N250="Canceled",O250&gt;E250),1,0),0)</f>
        <v/>
      </c>
    </row>
    <row r="251">
      <c r="A251" s="13" t="n"/>
      <c r="B251" s="13" t="n"/>
      <c r="C251" s="13" t="n"/>
      <c r="D251" s="39" t="n"/>
      <c r="E251" s="39" t="n"/>
      <c r="F251" s="39" t="n"/>
      <c r="G251" s="15">
        <f>IFERROR(IF(OR(E251="",F251=""),"",F251-E251),"")</f>
        <v/>
      </c>
      <c r="H251" s="13" t="n"/>
      <c r="I251" s="15">
        <f>IFERROR(IF(N251="Canceled",G251*H251,0),"")</f>
        <v/>
      </c>
      <c r="J251" s="13" t="n"/>
      <c r="K251" s="13" t="n"/>
      <c r="L251" s="13" t="n"/>
      <c r="M251" s="13" t="n"/>
      <c r="N251" s="13" t="n"/>
      <c r="O251" s="39" t="n"/>
      <c r="P251" s="15">
        <f>IFERROR(IF(OR(N251&lt;&gt;"Canceled",O251=""),"",E251-O251),"")</f>
        <v/>
      </c>
      <c r="Q251" s="15">
        <f>IFERROR(IF(N251&lt;&gt;"Canceled","",IF(O251="","Review",IF(P251&lt;=Dashboard!$B$5,"Late","Within Standard Window"))),"")</f>
        <v/>
      </c>
      <c r="R251" s="13" t="n"/>
      <c r="S251" s="13" t="n"/>
      <c r="T251" s="13" t="n"/>
      <c r="U251" s="13" t="n"/>
      <c r="V251" s="40" t="n"/>
      <c r="W251" s="41">
        <f>IFERROR(G251*H251*V251,"")</f>
        <v/>
      </c>
      <c r="X251" s="42" t="n"/>
      <c r="Y251" s="41">
        <f>IFERROR(W251*X251,"")</f>
        <v/>
      </c>
      <c r="Z251" s="42" t="n"/>
      <c r="AA251" s="41">
        <f>IFERROR(W251*Z251,"")</f>
        <v/>
      </c>
      <c r="AB251" s="41">
        <f>IFERROR(W251+Y251+AA251,"")</f>
        <v/>
      </c>
      <c r="AC251" s="40" t="n"/>
      <c r="AD251" s="40" t="n"/>
      <c r="AE251" s="40" t="n"/>
      <c r="AF251" s="13" t="n"/>
      <c r="AG251" s="40" t="n"/>
      <c r="AH251" s="41">
        <f>IFERROR(IF(N251="Canceled",MAX(0,AB251-AD251-AG251),0),"")</f>
        <v/>
      </c>
      <c r="AI251" s="43">
        <f>IFERROR(AD251/AC251,"")</f>
        <v/>
      </c>
      <c r="AJ251" s="15">
        <f>IFERROR(E251-D251,"")</f>
        <v/>
      </c>
      <c r="AK251" s="15">
        <f>IF(A251="","",IF(COUNTIF($A$6:$A$505,A251)&gt;1,"Duplicate Reservation ID",IF(F251&lt;=E251,"Review stay dates",IF(AND(N251="Canceled",O251=""),"Enter cancellation date",IF(AND(N251="Canceled",R251=""),"Enter cancellation reason","OK")))))</f>
        <v/>
      </c>
      <c r="AL251" s="13" t="n"/>
      <c r="AM251" s="15">
        <f>IFERROR(IF(AD251&gt;AC251,1,0),0)</f>
        <v/>
      </c>
      <c r="AN251" s="15">
        <f>IFERROR(IF(AF251&gt;I251,1,0),0)</f>
        <v/>
      </c>
      <c r="AO251" s="15">
        <f>IFERROR(IF(OR(V251&lt;0,AC251&lt;0,AD251&lt;0,AE251&lt;0,AG251&lt;0),1,0),0)</f>
        <v/>
      </c>
      <c r="AP251" s="15">
        <f>IFERROR(IF(AND(A251&lt;&gt;"",COUNTIF($A$6:$A$505,A251)&gt;1),1,0),0)</f>
        <v/>
      </c>
      <c r="AQ251" s="15">
        <f>IFERROR(IF(AND(N251="Canceled",O251&gt;E251),1,0),0)</f>
        <v/>
      </c>
    </row>
    <row r="252">
      <c r="A252" s="13" t="n"/>
      <c r="B252" s="13" t="n"/>
      <c r="C252" s="13" t="n"/>
      <c r="D252" s="39" t="n"/>
      <c r="E252" s="39" t="n"/>
      <c r="F252" s="39" t="n"/>
      <c r="G252" s="15">
        <f>IFERROR(IF(OR(E252="",F252=""),"",F252-E252),"")</f>
        <v/>
      </c>
      <c r="H252" s="13" t="n"/>
      <c r="I252" s="15">
        <f>IFERROR(IF(N252="Canceled",G252*H252,0),"")</f>
        <v/>
      </c>
      <c r="J252" s="13" t="n"/>
      <c r="K252" s="13" t="n"/>
      <c r="L252" s="13" t="n"/>
      <c r="M252" s="13" t="n"/>
      <c r="N252" s="13" t="n"/>
      <c r="O252" s="39" t="n"/>
      <c r="P252" s="15">
        <f>IFERROR(IF(OR(N252&lt;&gt;"Canceled",O252=""),"",E252-O252),"")</f>
        <v/>
      </c>
      <c r="Q252" s="15">
        <f>IFERROR(IF(N252&lt;&gt;"Canceled","",IF(O252="","Review",IF(P252&lt;=Dashboard!$B$5,"Late","Within Standard Window"))),"")</f>
        <v/>
      </c>
      <c r="R252" s="13" t="n"/>
      <c r="S252" s="13" t="n"/>
      <c r="T252" s="13" t="n"/>
      <c r="U252" s="13" t="n"/>
      <c r="V252" s="40" t="n"/>
      <c r="W252" s="41">
        <f>IFERROR(G252*H252*V252,"")</f>
        <v/>
      </c>
      <c r="X252" s="42" t="n"/>
      <c r="Y252" s="41">
        <f>IFERROR(W252*X252,"")</f>
        <v/>
      </c>
      <c r="Z252" s="42" t="n"/>
      <c r="AA252" s="41">
        <f>IFERROR(W252*Z252,"")</f>
        <v/>
      </c>
      <c r="AB252" s="41">
        <f>IFERROR(W252+Y252+AA252,"")</f>
        <v/>
      </c>
      <c r="AC252" s="40" t="n"/>
      <c r="AD252" s="40" t="n"/>
      <c r="AE252" s="40" t="n"/>
      <c r="AF252" s="13" t="n"/>
      <c r="AG252" s="40" t="n"/>
      <c r="AH252" s="41">
        <f>IFERROR(IF(N252="Canceled",MAX(0,AB252-AD252-AG252),0),"")</f>
        <v/>
      </c>
      <c r="AI252" s="43">
        <f>IFERROR(AD252/AC252,"")</f>
        <v/>
      </c>
      <c r="AJ252" s="15">
        <f>IFERROR(E252-D252,"")</f>
        <v/>
      </c>
      <c r="AK252" s="15">
        <f>IF(A252="","",IF(COUNTIF($A$6:$A$505,A252)&gt;1,"Duplicate Reservation ID",IF(F252&lt;=E252,"Review stay dates",IF(AND(N252="Canceled",O252=""),"Enter cancellation date",IF(AND(N252="Canceled",R252=""),"Enter cancellation reason","OK")))))</f>
        <v/>
      </c>
      <c r="AL252" s="13" t="n"/>
      <c r="AM252" s="15">
        <f>IFERROR(IF(AD252&gt;AC252,1,0),0)</f>
        <v/>
      </c>
      <c r="AN252" s="15">
        <f>IFERROR(IF(AF252&gt;I252,1,0),0)</f>
        <v/>
      </c>
      <c r="AO252" s="15">
        <f>IFERROR(IF(OR(V252&lt;0,AC252&lt;0,AD252&lt;0,AE252&lt;0,AG252&lt;0),1,0),0)</f>
        <v/>
      </c>
      <c r="AP252" s="15">
        <f>IFERROR(IF(AND(A252&lt;&gt;"",COUNTIF($A$6:$A$505,A252)&gt;1),1,0),0)</f>
        <v/>
      </c>
      <c r="AQ252" s="15">
        <f>IFERROR(IF(AND(N252="Canceled",O252&gt;E252),1,0),0)</f>
        <v/>
      </c>
    </row>
    <row r="253">
      <c r="A253" s="13" t="n"/>
      <c r="B253" s="13" t="n"/>
      <c r="C253" s="13" t="n"/>
      <c r="D253" s="39" t="n"/>
      <c r="E253" s="39" t="n"/>
      <c r="F253" s="39" t="n"/>
      <c r="G253" s="15">
        <f>IFERROR(IF(OR(E253="",F253=""),"",F253-E253),"")</f>
        <v/>
      </c>
      <c r="H253" s="13" t="n"/>
      <c r="I253" s="15">
        <f>IFERROR(IF(N253="Canceled",G253*H253,0),"")</f>
        <v/>
      </c>
      <c r="J253" s="13" t="n"/>
      <c r="K253" s="13" t="n"/>
      <c r="L253" s="13" t="n"/>
      <c r="M253" s="13" t="n"/>
      <c r="N253" s="13" t="n"/>
      <c r="O253" s="39" t="n"/>
      <c r="P253" s="15">
        <f>IFERROR(IF(OR(N253&lt;&gt;"Canceled",O253=""),"",E253-O253),"")</f>
        <v/>
      </c>
      <c r="Q253" s="15">
        <f>IFERROR(IF(N253&lt;&gt;"Canceled","",IF(O253="","Review",IF(P253&lt;=Dashboard!$B$5,"Late","Within Standard Window"))),"")</f>
        <v/>
      </c>
      <c r="R253" s="13" t="n"/>
      <c r="S253" s="13" t="n"/>
      <c r="T253" s="13" t="n"/>
      <c r="U253" s="13" t="n"/>
      <c r="V253" s="40" t="n"/>
      <c r="W253" s="41">
        <f>IFERROR(G253*H253*V253,"")</f>
        <v/>
      </c>
      <c r="X253" s="42" t="n"/>
      <c r="Y253" s="41">
        <f>IFERROR(W253*X253,"")</f>
        <v/>
      </c>
      <c r="Z253" s="42" t="n"/>
      <c r="AA253" s="41">
        <f>IFERROR(W253*Z253,"")</f>
        <v/>
      </c>
      <c r="AB253" s="41">
        <f>IFERROR(W253+Y253+AA253,"")</f>
        <v/>
      </c>
      <c r="AC253" s="40" t="n"/>
      <c r="AD253" s="40" t="n"/>
      <c r="AE253" s="40" t="n"/>
      <c r="AF253" s="13" t="n"/>
      <c r="AG253" s="40" t="n"/>
      <c r="AH253" s="41">
        <f>IFERROR(IF(N253="Canceled",MAX(0,AB253-AD253-AG253),0),"")</f>
        <v/>
      </c>
      <c r="AI253" s="43">
        <f>IFERROR(AD253/AC253,"")</f>
        <v/>
      </c>
      <c r="AJ253" s="15">
        <f>IFERROR(E253-D253,"")</f>
        <v/>
      </c>
      <c r="AK253" s="15">
        <f>IF(A253="","",IF(COUNTIF($A$6:$A$505,A253)&gt;1,"Duplicate Reservation ID",IF(F253&lt;=E253,"Review stay dates",IF(AND(N253="Canceled",O253=""),"Enter cancellation date",IF(AND(N253="Canceled",R253=""),"Enter cancellation reason","OK")))))</f>
        <v/>
      </c>
      <c r="AL253" s="13" t="n"/>
      <c r="AM253" s="15">
        <f>IFERROR(IF(AD253&gt;AC253,1,0),0)</f>
        <v/>
      </c>
      <c r="AN253" s="15">
        <f>IFERROR(IF(AF253&gt;I253,1,0),0)</f>
        <v/>
      </c>
      <c r="AO253" s="15">
        <f>IFERROR(IF(OR(V253&lt;0,AC253&lt;0,AD253&lt;0,AE253&lt;0,AG253&lt;0),1,0),0)</f>
        <v/>
      </c>
      <c r="AP253" s="15">
        <f>IFERROR(IF(AND(A253&lt;&gt;"",COUNTIF($A$6:$A$505,A253)&gt;1),1,0),0)</f>
        <v/>
      </c>
      <c r="AQ253" s="15">
        <f>IFERROR(IF(AND(N253="Canceled",O253&gt;E253),1,0),0)</f>
        <v/>
      </c>
    </row>
    <row r="254">
      <c r="A254" s="13" t="n"/>
      <c r="B254" s="13" t="n"/>
      <c r="C254" s="13" t="n"/>
      <c r="D254" s="39" t="n"/>
      <c r="E254" s="39" t="n"/>
      <c r="F254" s="39" t="n"/>
      <c r="G254" s="15">
        <f>IFERROR(IF(OR(E254="",F254=""),"",F254-E254),"")</f>
        <v/>
      </c>
      <c r="H254" s="13" t="n"/>
      <c r="I254" s="15">
        <f>IFERROR(IF(N254="Canceled",G254*H254,0),"")</f>
        <v/>
      </c>
      <c r="J254" s="13" t="n"/>
      <c r="K254" s="13" t="n"/>
      <c r="L254" s="13" t="n"/>
      <c r="M254" s="13" t="n"/>
      <c r="N254" s="13" t="n"/>
      <c r="O254" s="39" t="n"/>
      <c r="P254" s="15">
        <f>IFERROR(IF(OR(N254&lt;&gt;"Canceled",O254=""),"",E254-O254),"")</f>
        <v/>
      </c>
      <c r="Q254" s="15">
        <f>IFERROR(IF(N254&lt;&gt;"Canceled","",IF(O254="","Review",IF(P254&lt;=Dashboard!$B$5,"Late","Within Standard Window"))),"")</f>
        <v/>
      </c>
      <c r="R254" s="13" t="n"/>
      <c r="S254" s="13" t="n"/>
      <c r="T254" s="13" t="n"/>
      <c r="U254" s="13" t="n"/>
      <c r="V254" s="40" t="n"/>
      <c r="W254" s="41">
        <f>IFERROR(G254*H254*V254,"")</f>
        <v/>
      </c>
      <c r="X254" s="42" t="n"/>
      <c r="Y254" s="41">
        <f>IFERROR(W254*X254,"")</f>
        <v/>
      </c>
      <c r="Z254" s="42" t="n"/>
      <c r="AA254" s="41">
        <f>IFERROR(W254*Z254,"")</f>
        <v/>
      </c>
      <c r="AB254" s="41">
        <f>IFERROR(W254+Y254+AA254,"")</f>
        <v/>
      </c>
      <c r="AC254" s="40" t="n"/>
      <c r="AD254" s="40" t="n"/>
      <c r="AE254" s="40" t="n"/>
      <c r="AF254" s="13" t="n"/>
      <c r="AG254" s="40" t="n"/>
      <c r="AH254" s="41">
        <f>IFERROR(IF(N254="Canceled",MAX(0,AB254-AD254-AG254),0),"")</f>
        <v/>
      </c>
      <c r="AI254" s="43">
        <f>IFERROR(AD254/AC254,"")</f>
        <v/>
      </c>
      <c r="AJ254" s="15">
        <f>IFERROR(E254-D254,"")</f>
        <v/>
      </c>
      <c r="AK254" s="15">
        <f>IF(A254="","",IF(COUNTIF($A$6:$A$505,A254)&gt;1,"Duplicate Reservation ID",IF(F254&lt;=E254,"Review stay dates",IF(AND(N254="Canceled",O254=""),"Enter cancellation date",IF(AND(N254="Canceled",R254=""),"Enter cancellation reason","OK")))))</f>
        <v/>
      </c>
      <c r="AL254" s="13" t="n"/>
      <c r="AM254" s="15">
        <f>IFERROR(IF(AD254&gt;AC254,1,0),0)</f>
        <v/>
      </c>
      <c r="AN254" s="15">
        <f>IFERROR(IF(AF254&gt;I254,1,0),0)</f>
        <v/>
      </c>
      <c r="AO254" s="15">
        <f>IFERROR(IF(OR(V254&lt;0,AC254&lt;0,AD254&lt;0,AE254&lt;0,AG254&lt;0),1,0),0)</f>
        <v/>
      </c>
      <c r="AP254" s="15">
        <f>IFERROR(IF(AND(A254&lt;&gt;"",COUNTIF($A$6:$A$505,A254)&gt;1),1,0),0)</f>
        <v/>
      </c>
      <c r="AQ254" s="15">
        <f>IFERROR(IF(AND(N254="Canceled",O254&gt;E254),1,0),0)</f>
        <v/>
      </c>
    </row>
    <row r="255">
      <c r="A255" s="13" t="n"/>
      <c r="B255" s="13" t="n"/>
      <c r="C255" s="13" t="n"/>
      <c r="D255" s="39" t="n"/>
      <c r="E255" s="39" t="n"/>
      <c r="F255" s="39" t="n"/>
      <c r="G255" s="15">
        <f>IFERROR(IF(OR(E255="",F255=""),"",F255-E255),"")</f>
        <v/>
      </c>
      <c r="H255" s="13" t="n"/>
      <c r="I255" s="15">
        <f>IFERROR(IF(N255="Canceled",G255*H255,0),"")</f>
        <v/>
      </c>
      <c r="J255" s="13" t="n"/>
      <c r="K255" s="13" t="n"/>
      <c r="L255" s="13" t="n"/>
      <c r="M255" s="13" t="n"/>
      <c r="N255" s="13" t="n"/>
      <c r="O255" s="39" t="n"/>
      <c r="P255" s="15">
        <f>IFERROR(IF(OR(N255&lt;&gt;"Canceled",O255=""),"",E255-O255),"")</f>
        <v/>
      </c>
      <c r="Q255" s="15">
        <f>IFERROR(IF(N255&lt;&gt;"Canceled","",IF(O255="","Review",IF(P255&lt;=Dashboard!$B$5,"Late","Within Standard Window"))),"")</f>
        <v/>
      </c>
      <c r="R255" s="13" t="n"/>
      <c r="S255" s="13" t="n"/>
      <c r="T255" s="13" t="n"/>
      <c r="U255" s="13" t="n"/>
      <c r="V255" s="40" t="n"/>
      <c r="W255" s="41">
        <f>IFERROR(G255*H255*V255,"")</f>
        <v/>
      </c>
      <c r="X255" s="42" t="n"/>
      <c r="Y255" s="41">
        <f>IFERROR(W255*X255,"")</f>
        <v/>
      </c>
      <c r="Z255" s="42" t="n"/>
      <c r="AA255" s="41">
        <f>IFERROR(W255*Z255,"")</f>
        <v/>
      </c>
      <c r="AB255" s="41">
        <f>IFERROR(W255+Y255+AA255,"")</f>
        <v/>
      </c>
      <c r="AC255" s="40" t="n"/>
      <c r="AD255" s="40" t="n"/>
      <c r="AE255" s="40" t="n"/>
      <c r="AF255" s="13" t="n"/>
      <c r="AG255" s="40" t="n"/>
      <c r="AH255" s="41">
        <f>IFERROR(IF(N255="Canceled",MAX(0,AB255-AD255-AG255),0),"")</f>
        <v/>
      </c>
      <c r="AI255" s="43">
        <f>IFERROR(AD255/AC255,"")</f>
        <v/>
      </c>
      <c r="AJ255" s="15">
        <f>IFERROR(E255-D255,"")</f>
        <v/>
      </c>
      <c r="AK255" s="15">
        <f>IF(A255="","",IF(COUNTIF($A$6:$A$505,A255)&gt;1,"Duplicate Reservation ID",IF(F255&lt;=E255,"Review stay dates",IF(AND(N255="Canceled",O255=""),"Enter cancellation date",IF(AND(N255="Canceled",R255=""),"Enter cancellation reason","OK")))))</f>
        <v/>
      </c>
      <c r="AL255" s="13" t="n"/>
      <c r="AM255" s="15">
        <f>IFERROR(IF(AD255&gt;AC255,1,0),0)</f>
        <v/>
      </c>
      <c r="AN255" s="15">
        <f>IFERROR(IF(AF255&gt;I255,1,0),0)</f>
        <v/>
      </c>
      <c r="AO255" s="15">
        <f>IFERROR(IF(OR(V255&lt;0,AC255&lt;0,AD255&lt;0,AE255&lt;0,AG255&lt;0),1,0),0)</f>
        <v/>
      </c>
      <c r="AP255" s="15">
        <f>IFERROR(IF(AND(A255&lt;&gt;"",COUNTIF($A$6:$A$505,A255)&gt;1),1,0),0)</f>
        <v/>
      </c>
      <c r="AQ255" s="15">
        <f>IFERROR(IF(AND(N255="Canceled",O255&gt;E255),1,0),0)</f>
        <v/>
      </c>
    </row>
    <row r="256">
      <c r="A256" s="13" t="n"/>
      <c r="B256" s="13" t="n"/>
      <c r="C256" s="13" t="n"/>
      <c r="D256" s="39" t="n"/>
      <c r="E256" s="39" t="n"/>
      <c r="F256" s="39" t="n"/>
      <c r="G256" s="15">
        <f>IFERROR(IF(OR(E256="",F256=""),"",F256-E256),"")</f>
        <v/>
      </c>
      <c r="H256" s="13" t="n"/>
      <c r="I256" s="15">
        <f>IFERROR(IF(N256="Canceled",G256*H256,0),"")</f>
        <v/>
      </c>
      <c r="J256" s="13" t="n"/>
      <c r="K256" s="13" t="n"/>
      <c r="L256" s="13" t="n"/>
      <c r="M256" s="13" t="n"/>
      <c r="N256" s="13" t="n"/>
      <c r="O256" s="39" t="n"/>
      <c r="P256" s="15">
        <f>IFERROR(IF(OR(N256&lt;&gt;"Canceled",O256=""),"",E256-O256),"")</f>
        <v/>
      </c>
      <c r="Q256" s="15">
        <f>IFERROR(IF(N256&lt;&gt;"Canceled","",IF(O256="","Review",IF(P256&lt;=Dashboard!$B$5,"Late","Within Standard Window"))),"")</f>
        <v/>
      </c>
      <c r="R256" s="13" t="n"/>
      <c r="S256" s="13" t="n"/>
      <c r="T256" s="13" t="n"/>
      <c r="U256" s="13" t="n"/>
      <c r="V256" s="40" t="n"/>
      <c r="W256" s="41">
        <f>IFERROR(G256*H256*V256,"")</f>
        <v/>
      </c>
      <c r="X256" s="42" t="n"/>
      <c r="Y256" s="41">
        <f>IFERROR(W256*X256,"")</f>
        <v/>
      </c>
      <c r="Z256" s="42" t="n"/>
      <c r="AA256" s="41">
        <f>IFERROR(W256*Z256,"")</f>
        <v/>
      </c>
      <c r="AB256" s="41">
        <f>IFERROR(W256+Y256+AA256,"")</f>
        <v/>
      </c>
      <c r="AC256" s="40" t="n"/>
      <c r="AD256" s="40" t="n"/>
      <c r="AE256" s="40" t="n"/>
      <c r="AF256" s="13" t="n"/>
      <c r="AG256" s="40" t="n"/>
      <c r="AH256" s="41">
        <f>IFERROR(IF(N256="Canceled",MAX(0,AB256-AD256-AG256),0),"")</f>
        <v/>
      </c>
      <c r="AI256" s="43">
        <f>IFERROR(AD256/AC256,"")</f>
        <v/>
      </c>
      <c r="AJ256" s="15">
        <f>IFERROR(E256-D256,"")</f>
        <v/>
      </c>
      <c r="AK256" s="15">
        <f>IF(A256="","",IF(COUNTIF($A$6:$A$505,A256)&gt;1,"Duplicate Reservation ID",IF(F256&lt;=E256,"Review stay dates",IF(AND(N256="Canceled",O256=""),"Enter cancellation date",IF(AND(N256="Canceled",R256=""),"Enter cancellation reason","OK")))))</f>
        <v/>
      </c>
      <c r="AL256" s="13" t="n"/>
      <c r="AM256" s="15">
        <f>IFERROR(IF(AD256&gt;AC256,1,0),0)</f>
        <v/>
      </c>
      <c r="AN256" s="15">
        <f>IFERROR(IF(AF256&gt;I256,1,0),0)</f>
        <v/>
      </c>
      <c r="AO256" s="15">
        <f>IFERROR(IF(OR(V256&lt;0,AC256&lt;0,AD256&lt;0,AE256&lt;0,AG256&lt;0),1,0),0)</f>
        <v/>
      </c>
      <c r="AP256" s="15">
        <f>IFERROR(IF(AND(A256&lt;&gt;"",COUNTIF($A$6:$A$505,A256)&gt;1),1,0),0)</f>
        <v/>
      </c>
      <c r="AQ256" s="15">
        <f>IFERROR(IF(AND(N256="Canceled",O256&gt;E256),1,0),0)</f>
        <v/>
      </c>
    </row>
    <row r="257">
      <c r="A257" s="13" t="n"/>
      <c r="B257" s="13" t="n"/>
      <c r="C257" s="13" t="n"/>
      <c r="D257" s="39" t="n"/>
      <c r="E257" s="39" t="n"/>
      <c r="F257" s="39" t="n"/>
      <c r="G257" s="15">
        <f>IFERROR(IF(OR(E257="",F257=""),"",F257-E257),"")</f>
        <v/>
      </c>
      <c r="H257" s="13" t="n"/>
      <c r="I257" s="15">
        <f>IFERROR(IF(N257="Canceled",G257*H257,0),"")</f>
        <v/>
      </c>
      <c r="J257" s="13" t="n"/>
      <c r="K257" s="13" t="n"/>
      <c r="L257" s="13" t="n"/>
      <c r="M257" s="13" t="n"/>
      <c r="N257" s="13" t="n"/>
      <c r="O257" s="39" t="n"/>
      <c r="P257" s="15">
        <f>IFERROR(IF(OR(N257&lt;&gt;"Canceled",O257=""),"",E257-O257),"")</f>
        <v/>
      </c>
      <c r="Q257" s="15">
        <f>IFERROR(IF(N257&lt;&gt;"Canceled","",IF(O257="","Review",IF(P257&lt;=Dashboard!$B$5,"Late","Within Standard Window"))),"")</f>
        <v/>
      </c>
      <c r="R257" s="13" t="n"/>
      <c r="S257" s="13" t="n"/>
      <c r="T257" s="13" t="n"/>
      <c r="U257" s="13" t="n"/>
      <c r="V257" s="40" t="n"/>
      <c r="W257" s="41">
        <f>IFERROR(G257*H257*V257,"")</f>
        <v/>
      </c>
      <c r="X257" s="42" t="n"/>
      <c r="Y257" s="41">
        <f>IFERROR(W257*X257,"")</f>
        <v/>
      </c>
      <c r="Z257" s="42" t="n"/>
      <c r="AA257" s="41">
        <f>IFERROR(W257*Z257,"")</f>
        <v/>
      </c>
      <c r="AB257" s="41">
        <f>IFERROR(W257+Y257+AA257,"")</f>
        <v/>
      </c>
      <c r="AC257" s="40" t="n"/>
      <c r="AD257" s="40" t="n"/>
      <c r="AE257" s="40" t="n"/>
      <c r="AF257" s="13" t="n"/>
      <c r="AG257" s="40" t="n"/>
      <c r="AH257" s="41">
        <f>IFERROR(IF(N257="Canceled",MAX(0,AB257-AD257-AG257),0),"")</f>
        <v/>
      </c>
      <c r="AI257" s="43">
        <f>IFERROR(AD257/AC257,"")</f>
        <v/>
      </c>
      <c r="AJ257" s="15">
        <f>IFERROR(E257-D257,"")</f>
        <v/>
      </c>
      <c r="AK257" s="15">
        <f>IF(A257="","",IF(COUNTIF($A$6:$A$505,A257)&gt;1,"Duplicate Reservation ID",IF(F257&lt;=E257,"Review stay dates",IF(AND(N257="Canceled",O257=""),"Enter cancellation date",IF(AND(N257="Canceled",R257=""),"Enter cancellation reason","OK")))))</f>
        <v/>
      </c>
      <c r="AL257" s="13" t="n"/>
      <c r="AM257" s="15">
        <f>IFERROR(IF(AD257&gt;AC257,1,0),0)</f>
        <v/>
      </c>
      <c r="AN257" s="15">
        <f>IFERROR(IF(AF257&gt;I257,1,0),0)</f>
        <v/>
      </c>
      <c r="AO257" s="15">
        <f>IFERROR(IF(OR(V257&lt;0,AC257&lt;0,AD257&lt;0,AE257&lt;0,AG257&lt;0),1,0),0)</f>
        <v/>
      </c>
      <c r="AP257" s="15">
        <f>IFERROR(IF(AND(A257&lt;&gt;"",COUNTIF($A$6:$A$505,A257)&gt;1),1,0),0)</f>
        <v/>
      </c>
      <c r="AQ257" s="15">
        <f>IFERROR(IF(AND(N257="Canceled",O257&gt;E257),1,0),0)</f>
        <v/>
      </c>
    </row>
    <row r="258">
      <c r="A258" s="13" t="n"/>
      <c r="B258" s="13" t="n"/>
      <c r="C258" s="13" t="n"/>
      <c r="D258" s="39" t="n"/>
      <c r="E258" s="39" t="n"/>
      <c r="F258" s="39" t="n"/>
      <c r="G258" s="15">
        <f>IFERROR(IF(OR(E258="",F258=""),"",F258-E258),"")</f>
        <v/>
      </c>
      <c r="H258" s="13" t="n"/>
      <c r="I258" s="15">
        <f>IFERROR(IF(N258="Canceled",G258*H258,0),"")</f>
        <v/>
      </c>
      <c r="J258" s="13" t="n"/>
      <c r="K258" s="13" t="n"/>
      <c r="L258" s="13" t="n"/>
      <c r="M258" s="13" t="n"/>
      <c r="N258" s="13" t="n"/>
      <c r="O258" s="39" t="n"/>
      <c r="P258" s="15">
        <f>IFERROR(IF(OR(N258&lt;&gt;"Canceled",O258=""),"",E258-O258),"")</f>
        <v/>
      </c>
      <c r="Q258" s="15">
        <f>IFERROR(IF(N258&lt;&gt;"Canceled","",IF(O258="","Review",IF(P258&lt;=Dashboard!$B$5,"Late","Within Standard Window"))),"")</f>
        <v/>
      </c>
      <c r="R258" s="13" t="n"/>
      <c r="S258" s="13" t="n"/>
      <c r="T258" s="13" t="n"/>
      <c r="U258" s="13" t="n"/>
      <c r="V258" s="40" t="n"/>
      <c r="W258" s="41">
        <f>IFERROR(G258*H258*V258,"")</f>
        <v/>
      </c>
      <c r="X258" s="42" t="n"/>
      <c r="Y258" s="41">
        <f>IFERROR(W258*X258,"")</f>
        <v/>
      </c>
      <c r="Z258" s="42" t="n"/>
      <c r="AA258" s="41">
        <f>IFERROR(W258*Z258,"")</f>
        <v/>
      </c>
      <c r="AB258" s="41">
        <f>IFERROR(W258+Y258+AA258,"")</f>
        <v/>
      </c>
      <c r="AC258" s="40" t="n"/>
      <c r="AD258" s="40" t="n"/>
      <c r="AE258" s="40" t="n"/>
      <c r="AF258" s="13" t="n"/>
      <c r="AG258" s="40" t="n"/>
      <c r="AH258" s="41">
        <f>IFERROR(IF(N258="Canceled",MAX(0,AB258-AD258-AG258),0),"")</f>
        <v/>
      </c>
      <c r="AI258" s="43">
        <f>IFERROR(AD258/AC258,"")</f>
        <v/>
      </c>
      <c r="AJ258" s="15">
        <f>IFERROR(E258-D258,"")</f>
        <v/>
      </c>
      <c r="AK258" s="15">
        <f>IF(A258="","",IF(COUNTIF($A$6:$A$505,A258)&gt;1,"Duplicate Reservation ID",IF(F258&lt;=E258,"Review stay dates",IF(AND(N258="Canceled",O258=""),"Enter cancellation date",IF(AND(N258="Canceled",R258=""),"Enter cancellation reason","OK")))))</f>
        <v/>
      </c>
      <c r="AL258" s="13" t="n"/>
      <c r="AM258" s="15">
        <f>IFERROR(IF(AD258&gt;AC258,1,0),0)</f>
        <v/>
      </c>
      <c r="AN258" s="15">
        <f>IFERROR(IF(AF258&gt;I258,1,0),0)</f>
        <v/>
      </c>
      <c r="AO258" s="15">
        <f>IFERROR(IF(OR(V258&lt;0,AC258&lt;0,AD258&lt;0,AE258&lt;0,AG258&lt;0),1,0),0)</f>
        <v/>
      </c>
      <c r="AP258" s="15">
        <f>IFERROR(IF(AND(A258&lt;&gt;"",COUNTIF($A$6:$A$505,A258)&gt;1),1,0),0)</f>
        <v/>
      </c>
      <c r="AQ258" s="15">
        <f>IFERROR(IF(AND(N258="Canceled",O258&gt;E258),1,0),0)</f>
        <v/>
      </c>
    </row>
    <row r="259">
      <c r="A259" s="13" t="n"/>
      <c r="B259" s="13" t="n"/>
      <c r="C259" s="13" t="n"/>
      <c r="D259" s="39" t="n"/>
      <c r="E259" s="39" t="n"/>
      <c r="F259" s="39" t="n"/>
      <c r="G259" s="15">
        <f>IFERROR(IF(OR(E259="",F259=""),"",F259-E259),"")</f>
        <v/>
      </c>
      <c r="H259" s="13" t="n"/>
      <c r="I259" s="15">
        <f>IFERROR(IF(N259="Canceled",G259*H259,0),"")</f>
        <v/>
      </c>
      <c r="J259" s="13" t="n"/>
      <c r="K259" s="13" t="n"/>
      <c r="L259" s="13" t="n"/>
      <c r="M259" s="13" t="n"/>
      <c r="N259" s="13" t="n"/>
      <c r="O259" s="39" t="n"/>
      <c r="P259" s="15">
        <f>IFERROR(IF(OR(N259&lt;&gt;"Canceled",O259=""),"",E259-O259),"")</f>
        <v/>
      </c>
      <c r="Q259" s="15">
        <f>IFERROR(IF(N259&lt;&gt;"Canceled","",IF(O259="","Review",IF(P259&lt;=Dashboard!$B$5,"Late","Within Standard Window"))),"")</f>
        <v/>
      </c>
      <c r="R259" s="13" t="n"/>
      <c r="S259" s="13" t="n"/>
      <c r="T259" s="13" t="n"/>
      <c r="U259" s="13" t="n"/>
      <c r="V259" s="40" t="n"/>
      <c r="W259" s="41">
        <f>IFERROR(G259*H259*V259,"")</f>
        <v/>
      </c>
      <c r="X259" s="42" t="n"/>
      <c r="Y259" s="41">
        <f>IFERROR(W259*X259,"")</f>
        <v/>
      </c>
      <c r="Z259" s="42" t="n"/>
      <c r="AA259" s="41">
        <f>IFERROR(W259*Z259,"")</f>
        <v/>
      </c>
      <c r="AB259" s="41">
        <f>IFERROR(W259+Y259+AA259,"")</f>
        <v/>
      </c>
      <c r="AC259" s="40" t="n"/>
      <c r="AD259" s="40" t="n"/>
      <c r="AE259" s="40" t="n"/>
      <c r="AF259" s="13" t="n"/>
      <c r="AG259" s="40" t="n"/>
      <c r="AH259" s="41">
        <f>IFERROR(IF(N259="Canceled",MAX(0,AB259-AD259-AG259),0),"")</f>
        <v/>
      </c>
      <c r="AI259" s="43">
        <f>IFERROR(AD259/AC259,"")</f>
        <v/>
      </c>
      <c r="AJ259" s="15">
        <f>IFERROR(E259-D259,"")</f>
        <v/>
      </c>
      <c r="AK259" s="15">
        <f>IF(A259="","",IF(COUNTIF($A$6:$A$505,A259)&gt;1,"Duplicate Reservation ID",IF(F259&lt;=E259,"Review stay dates",IF(AND(N259="Canceled",O259=""),"Enter cancellation date",IF(AND(N259="Canceled",R259=""),"Enter cancellation reason","OK")))))</f>
        <v/>
      </c>
      <c r="AL259" s="13" t="n"/>
      <c r="AM259" s="15">
        <f>IFERROR(IF(AD259&gt;AC259,1,0),0)</f>
        <v/>
      </c>
      <c r="AN259" s="15">
        <f>IFERROR(IF(AF259&gt;I259,1,0),0)</f>
        <v/>
      </c>
      <c r="AO259" s="15">
        <f>IFERROR(IF(OR(V259&lt;0,AC259&lt;0,AD259&lt;0,AE259&lt;0,AG259&lt;0),1,0),0)</f>
        <v/>
      </c>
      <c r="AP259" s="15">
        <f>IFERROR(IF(AND(A259&lt;&gt;"",COUNTIF($A$6:$A$505,A259)&gt;1),1,0),0)</f>
        <v/>
      </c>
      <c r="AQ259" s="15">
        <f>IFERROR(IF(AND(N259="Canceled",O259&gt;E259),1,0),0)</f>
        <v/>
      </c>
    </row>
    <row r="260">
      <c r="A260" s="13" t="n"/>
      <c r="B260" s="13" t="n"/>
      <c r="C260" s="13" t="n"/>
      <c r="D260" s="39" t="n"/>
      <c r="E260" s="39" t="n"/>
      <c r="F260" s="39" t="n"/>
      <c r="G260" s="15">
        <f>IFERROR(IF(OR(E260="",F260=""),"",F260-E260),"")</f>
        <v/>
      </c>
      <c r="H260" s="13" t="n"/>
      <c r="I260" s="15">
        <f>IFERROR(IF(N260="Canceled",G260*H260,0),"")</f>
        <v/>
      </c>
      <c r="J260" s="13" t="n"/>
      <c r="K260" s="13" t="n"/>
      <c r="L260" s="13" t="n"/>
      <c r="M260" s="13" t="n"/>
      <c r="N260" s="13" t="n"/>
      <c r="O260" s="39" t="n"/>
      <c r="P260" s="15">
        <f>IFERROR(IF(OR(N260&lt;&gt;"Canceled",O260=""),"",E260-O260),"")</f>
        <v/>
      </c>
      <c r="Q260" s="15">
        <f>IFERROR(IF(N260&lt;&gt;"Canceled","",IF(O260="","Review",IF(P260&lt;=Dashboard!$B$5,"Late","Within Standard Window"))),"")</f>
        <v/>
      </c>
      <c r="R260" s="13" t="n"/>
      <c r="S260" s="13" t="n"/>
      <c r="T260" s="13" t="n"/>
      <c r="U260" s="13" t="n"/>
      <c r="V260" s="40" t="n"/>
      <c r="W260" s="41">
        <f>IFERROR(G260*H260*V260,"")</f>
        <v/>
      </c>
      <c r="X260" s="42" t="n"/>
      <c r="Y260" s="41">
        <f>IFERROR(W260*X260,"")</f>
        <v/>
      </c>
      <c r="Z260" s="42" t="n"/>
      <c r="AA260" s="41">
        <f>IFERROR(W260*Z260,"")</f>
        <v/>
      </c>
      <c r="AB260" s="41">
        <f>IFERROR(W260+Y260+AA260,"")</f>
        <v/>
      </c>
      <c r="AC260" s="40" t="n"/>
      <c r="AD260" s="40" t="n"/>
      <c r="AE260" s="40" t="n"/>
      <c r="AF260" s="13" t="n"/>
      <c r="AG260" s="40" t="n"/>
      <c r="AH260" s="41">
        <f>IFERROR(IF(N260="Canceled",MAX(0,AB260-AD260-AG260),0),"")</f>
        <v/>
      </c>
      <c r="AI260" s="43">
        <f>IFERROR(AD260/AC260,"")</f>
        <v/>
      </c>
      <c r="AJ260" s="15">
        <f>IFERROR(E260-D260,"")</f>
        <v/>
      </c>
      <c r="AK260" s="15">
        <f>IF(A260="","",IF(COUNTIF($A$6:$A$505,A260)&gt;1,"Duplicate Reservation ID",IF(F260&lt;=E260,"Review stay dates",IF(AND(N260="Canceled",O260=""),"Enter cancellation date",IF(AND(N260="Canceled",R260=""),"Enter cancellation reason","OK")))))</f>
        <v/>
      </c>
      <c r="AL260" s="13" t="n"/>
      <c r="AM260" s="15">
        <f>IFERROR(IF(AD260&gt;AC260,1,0),0)</f>
        <v/>
      </c>
      <c r="AN260" s="15">
        <f>IFERROR(IF(AF260&gt;I260,1,0),0)</f>
        <v/>
      </c>
      <c r="AO260" s="15">
        <f>IFERROR(IF(OR(V260&lt;0,AC260&lt;0,AD260&lt;0,AE260&lt;0,AG260&lt;0),1,0),0)</f>
        <v/>
      </c>
      <c r="AP260" s="15">
        <f>IFERROR(IF(AND(A260&lt;&gt;"",COUNTIF($A$6:$A$505,A260)&gt;1),1,0),0)</f>
        <v/>
      </c>
      <c r="AQ260" s="15">
        <f>IFERROR(IF(AND(N260="Canceled",O260&gt;E260),1,0),0)</f>
        <v/>
      </c>
    </row>
    <row r="261">
      <c r="A261" s="13" t="n"/>
      <c r="B261" s="13" t="n"/>
      <c r="C261" s="13" t="n"/>
      <c r="D261" s="39" t="n"/>
      <c r="E261" s="39" t="n"/>
      <c r="F261" s="39" t="n"/>
      <c r="G261" s="15">
        <f>IFERROR(IF(OR(E261="",F261=""),"",F261-E261),"")</f>
        <v/>
      </c>
      <c r="H261" s="13" t="n"/>
      <c r="I261" s="15">
        <f>IFERROR(IF(N261="Canceled",G261*H261,0),"")</f>
        <v/>
      </c>
      <c r="J261" s="13" t="n"/>
      <c r="K261" s="13" t="n"/>
      <c r="L261" s="13" t="n"/>
      <c r="M261" s="13" t="n"/>
      <c r="N261" s="13" t="n"/>
      <c r="O261" s="39" t="n"/>
      <c r="P261" s="15">
        <f>IFERROR(IF(OR(N261&lt;&gt;"Canceled",O261=""),"",E261-O261),"")</f>
        <v/>
      </c>
      <c r="Q261" s="15">
        <f>IFERROR(IF(N261&lt;&gt;"Canceled","",IF(O261="","Review",IF(P261&lt;=Dashboard!$B$5,"Late","Within Standard Window"))),"")</f>
        <v/>
      </c>
      <c r="R261" s="13" t="n"/>
      <c r="S261" s="13" t="n"/>
      <c r="T261" s="13" t="n"/>
      <c r="U261" s="13" t="n"/>
      <c r="V261" s="40" t="n"/>
      <c r="W261" s="41">
        <f>IFERROR(G261*H261*V261,"")</f>
        <v/>
      </c>
      <c r="X261" s="42" t="n"/>
      <c r="Y261" s="41">
        <f>IFERROR(W261*X261,"")</f>
        <v/>
      </c>
      <c r="Z261" s="42" t="n"/>
      <c r="AA261" s="41">
        <f>IFERROR(W261*Z261,"")</f>
        <v/>
      </c>
      <c r="AB261" s="41">
        <f>IFERROR(W261+Y261+AA261,"")</f>
        <v/>
      </c>
      <c r="AC261" s="40" t="n"/>
      <c r="AD261" s="40" t="n"/>
      <c r="AE261" s="40" t="n"/>
      <c r="AF261" s="13" t="n"/>
      <c r="AG261" s="40" t="n"/>
      <c r="AH261" s="41">
        <f>IFERROR(IF(N261="Canceled",MAX(0,AB261-AD261-AG261),0),"")</f>
        <v/>
      </c>
      <c r="AI261" s="43">
        <f>IFERROR(AD261/AC261,"")</f>
        <v/>
      </c>
      <c r="AJ261" s="15">
        <f>IFERROR(E261-D261,"")</f>
        <v/>
      </c>
      <c r="AK261" s="15">
        <f>IF(A261="","",IF(COUNTIF($A$6:$A$505,A261)&gt;1,"Duplicate Reservation ID",IF(F261&lt;=E261,"Review stay dates",IF(AND(N261="Canceled",O261=""),"Enter cancellation date",IF(AND(N261="Canceled",R261=""),"Enter cancellation reason","OK")))))</f>
        <v/>
      </c>
      <c r="AL261" s="13" t="n"/>
      <c r="AM261" s="15">
        <f>IFERROR(IF(AD261&gt;AC261,1,0),0)</f>
        <v/>
      </c>
      <c r="AN261" s="15">
        <f>IFERROR(IF(AF261&gt;I261,1,0),0)</f>
        <v/>
      </c>
      <c r="AO261" s="15">
        <f>IFERROR(IF(OR(V261&lt;0,AC261&lt;0,AD261&lt;0,AE261&lt;0,AG261&lt;0),1,0),0)</f>
        <v/>
      </c>
      <c r="AP261" s="15">
        <f>IFERROR(IF(AND(A261&lt;&gt;"",COUNTIF($A$6:$A$505,A261)&gt;1),1,0),0)</f>
        <v/>
      </c>
      <c r="AQ261" s="15">
        <f>IFERROR(IF(AND(N261="Canceled",O261&gt;E261),1,0),0)</f>
        <v/>
      </c>
    </row>
    <row r="262">
      <c r="A262" s="13" t="n"/>
      <c r="B262" s="13" t="n"/>
      <c r="C262" s="13" t="n"/>
      <c r="D262" s="39" t="n"/>
      <c r="E262" s="39" t="n"/>
      <c r="F262" s="39" t="n"/>
      <c r="G262" s="15">
        <f>IFERROR(IF(OR(E262="",F262=""),"",F262-E262),"")</f>
        <v/>
      </c>
      <c r="H262" s="13" t="n"/>
      <c r="I262" s="15">
        <f>IFERROR(IF(N262="Canceled",G262*H262,0),"")</f>
        <v/>
      </c>
      <c r="J262" s="13" t="n"/>
      <c r="K262" s="13" t="n"/>
      <c r="L262" s="13" t="n"/>
      <c r="M262" s="13" t="n"/>
      <c r="N262" s="13" t="n"/>
      <c r="O262" s="39" t="n"/>
      <c r="P262" s="15">
        <f>IFERROR(IF(OR(N262&lt;&gt;"Canceled",O262=""),"",E262-O262),"")</f>
        <v/>
      </c>
      <c r="Q262" s="15">
        <f>IFERROR(IF(N262&lt;&gt;"Canceled","",IF(O262="","Review",IF(P262&lt;=Dashboard!$B$5,"Late","Within Standard Window"))),"")</f>
        <v/>
      </c>
      <c r="R262" s="13" t="n"/>
      <c r="S262" s="13" t="n"/>
      <c r="T262" s="13" t="n"/>
      <c r="U262" s="13" t="n"/>
      <c r="V262" s="40" t="n"/>
      <c r="W262" s="41">
        <f>IFERROR(G262*H262*V262,"")</f>
        <v/>
      </c>
      <c r="X262" s="42" t="n"/>
      <c r="Y262" s="41">
        <f>IFERROR(W262*X262,"")</f>
        <v/>
      </c>
      <c r="Z262" s="42" t="n"/>
      <c r="AA262" s="41">
        <f>IFERROR(W262*Z262,"")</f>
        <v/>
      </c>
      <c r="AB262" s="41">
        <f>IFERROR(W262+Y262+AA262,"")</f>
        <v/>
      </c>
      <c r="AC262" s="40" t="n"/>
      <c r="AD262" s="40" t="n"/>
      <c r="AE262" s="40" t="n"/>
      <c r="AF262" s="13" t="n"/>
      <c r="AG262" s="40" t="n"/>
      <c r="AH262" s="41">
        <f>IFERROR(IF(N262="Canceled",MAX(0,AB262-AD262-AG262),0),"")</f>
        <v/>
      </c>
      <c r="AI262" s="43">
        <f>IFERROR(AD262/AC262,"")</f>
        <v/>
      </c>
      <c r="AJ262" s="15">
        <f>IFERROR(E262-D262,"")</f>
        <v/>
      </c>
      <c r="AK262" s="15">
        <f>IF(A262="","",IF(COUNTIF($A$6:$A$505,A262)&gt;1,"Duplicate Reservation ID",IF(F262&lt;=E262,"Review stay dates",IF(AND(N262="Canceled",O262=""),"Enter cancellation date",IF(AND(N262="Canceled",R262=""),"Enter cancellation reason","OK")))))</f>
        <v/>
      </c>
      <c r="AL262" s="13" t="n"/>
      <c r="AM262" s="15">
        <f>IFERROR(IF(AD262&gt;AC262,1,0),0)</f>
        <v/>
      </c>
      <c r="AN262" s="15">
        <f>IFERROR(IF(AF262&gt;I262,1,0),0)</f>
        <v/>
      </c>
      <c r="AO262" s="15">
        <f>IFERROR(IF(OR(V262&lt;0,AC262&lt;0,AD262&lt;0,AE262&lt;0,AG262&lt;0),1,0),0)</f>
        <v/>
      </c>
      <c r="AP262" s="15">
        <f>IFERROR(IF(AND(A262&lt;&gt;"",COUNTIF($A$6:$A$505,A262)&gt;1),1,0),0)</f>
        <v/>
      </c>
      <c r="AQ262" s="15">
        <f>IFERROR(IF(AND(N262="Canceled",O262&gt;E262),1,0),0)</f>
        <v/>
      </c>
    </row>
    <row r="263">
      <c r="A263" s="13" t="n"/>
      <c r="B263" s="13" t="n"/>
      <c r="C263" s="13" t="n"/>
      <c r="D263" s="39" t="n"/>
      <c r="E263" s="39" t="n"/>
      <c r="F263" s="39" t="n"/>
      <c r="G263" s="15">
        <f>IFERROR(IF(OR(E263="",F263=""),"",F263-E263),"")</f>
        <v/>
      </c>
      <c r="H263" s="13" t="n"/>
      <c r="I263" s="15">
        <f>IFERROR(IF(N263="Canceled",G263*H263,0),"")</f>
        <v/>
      </c>
      <c r="J263" s="13" t="n"/>
      <c r="K263" s="13" t="n"/>
      <c r="L263" s="13" t="n"/>
      <c r="M263" s="13" t="n"/>
      <c r="N263" s="13" t="n"/>
      <c r="O263" s="39" t="n"/>
      <c r="P263" s="15">
        <f>IFERROR(IF(OR(N263&lt;&gt;"Canceled",O263=""),"",E263-O263),"")</f>
        <v/>
      </c>
      <c r="Q263" s="15">
        <f>IFERROR(IF(N263&lt;&gt;"Canceled","",IF(O263="","Review",IF(P263&lt;=Dashboard!$B$5,"Late","Within Standard Window"))),"")</f>
        <v/>
      </c>
      <c r="R263" s="13" t="n"/>
      <c r="S263" s="13" t="n"/>
      <c r="T263" s="13" t="n"/>
      <c r="U263" s="13" t="n"/>
      <c r="V263" s="40" t="n"/>
      <c r="W263" s="41">
        <f>IFERROR(G263*H263*V263,"")</f>
        <v/>
      </c>
      <c r="X263" s="42" t="n"/>
      <c r="Y263" s="41">
        <f>IFERROR(W263*X263,"")</f>
        <v/>
      </c>
      <c r="Z263" s="42" t="n"/>
      <c r="AA263" s="41">
        <f>IFERROR(W263*Z263,"")</f>
        <v/>
      </c>
      <c r="AB263" s="41">
        <f>IFERROR(W263+Y263+AA263,"")</f>
        <v/>
      </c>
      <c r="AC263" s="40" t="n"/>
      <c r="AD263" s="40" t="n"/>
      <c r="AE263" s="40" t="n"/>
      <c r="AF263" s="13" t="n"/>
      <c r="AG263" s="40" t="n"/>
      <c r="AH263" s="41">
        <f>IFERROR(IF(N263="Canceled",MAX(0,AB263-AD263-AG263),0),"")</f>
        <v/>
      </c>
      <c r="AI263" s="43">
        <f>IFERROR(AD263/AC263,"")</f>
        <v/>
      </c>
      <c r="AJ263" s="15">
        <f>IFERROR(E263-D263,"")</f>
        <v/>
      </c>
      <c r="AK263" s="15">
        <f>IF(A263="","",IF(COUNTIF($A$6:$A$505,A263)&gt;1,"Duplicate Reservation ID",IF(F263&lt;=E263,"Review stay dates",IF(AND(N263="Canceled",O263=""),"Enter cancellation date",IF(AND(N263="Canceled",R263=""),"Enter cancellation reason","OK")))))</f>
        <v/>
      </c>
      <c r="AL263" s="13" t="n"/>
      <c r="AM263" s="15">
        <f>IFERROR(IF(AD263&gt;AC263,1,0),0)</f>
        <v/>
      </c>
      <c r="AN263" s="15">
        <f>IFERROR(IF(AF263&gt;I263,1,0),0)</f>
        <v/>
      </c>
      <c r="AO263" s="15">
        <f>IFERROR(IF(OR(V263&lt;0,AC263&lt;0,AD263&lt;0,AE263&lt;0,AG263&lt;0),1,0),0)</f>
        <v/>
      </c>
      <c r="AP263" s="15">
        <f>IFERROR(IF(AND(A263&lt;&gt;"",COUNTIF($A$6:$A$505,A263)&gt;1),1,0),0)</f>
        <v/>
      </c>
      <c r="AQ263" s="15">
        <f>IFERROR(IF(AND(N263="Canceled",O263&gt;E263),1,0),0)</f>
        <v/>
      </c>
    </row>
    <row r="264">
      <c r="A264" s="13" t="n"/>
      <c r="B264" s="13" t="n"/>
      <c r="C264" s="13" t="n"/>
      <c r="D264" s="39" t="n"/>
      <c r="E264" s="39" t="n"/>
      <c r="F264" s="39" t="n"/>
      <c r="G264" s="15">
        <f>IFERROR(IF(OR(E264="",F264=""),"",F264-E264),"")</f>
        <v/>
      </c>
      <c r="H264" s="13" t="n"/>
      <c r="I264" s="15">
        <f>IFERROR(IF(N264="Canceled",G264*H264,0),"")</f>
        <v/>
      </c>
      <c r="J264" s="13" t="n"/>
      <c r="K264" s="13" t="n"/>
      <c r="L264" s="13" t="n"/>
      <c r="M264" s="13" t="n"/>
      <c r="N264" s="13" t="n"/>
      <c r="O264" s="39" t="n"/>
      <c r="P264" s="15">
        <f>IFERROR(IF(OR(N264&lt;&gt;"Canceled",O264=""),"",E264-O264),"")</f>
        <v/>
      </c>
      <c r="Q264" s="15">
        <f>IFERROR(IF(N264&lt;&gt;"Canceled","",IF(O264="","Review",IF(P264&lt;=Dashboard!$B$5,"Late","Within Standard Window"))),"")</f>
        <v/>
      </c>
      <c r="R264" s="13" t="n"/>
      <c r="S264" s="13" t="n"/>
      <c r="T264" s="13" t="n"/>
      <c r="U264" s="13" t="n"/>
      <c r="V264" s="40" t="n"/>
      <c r="W264" s="41">
        <f>IFERROR(G264*H264*V264,"")</f>
        <v/>
      </c>
      <c r="X264" s="42" t="n"/>
      <c r="Y264" s="41">
        <f>IFERROR(W264*X264,"")</f>
        <v/>
      </c>
      <c r="Z264" s="42" t="n"/>
      <c r="AA264" s="41">
        <f>IFERROR(W264*Z264,"")</f>
        <v/>
      </c>
      <c r="AB264" s="41">
        <f>IFERROR(W264+Y264+AA264,"")</f>
        <v/>
      </c>
      <c r="AC264" s="40" t="n"/>
      <c r="AD264" s="40" t="n"/>
      <c r="AE264" s="40" t="n"/>
      <c r="AF264" s="13" t="n"/>
      <c r="AG264" s="40" t="n"/>
      <c r="AH264" s="41">
        <f>IFERROR(IF(N264="Canceled",MAX(0,AB264-AD264-AG264),0),"")</f>
        <v/>
      </c>
      <c r="AI264" s="43">
        <f>IFERROR(AD264/AC264,"")</f>
        <v/>
      </c>
      <c r="AJ264" s="15">
        <f>IFERROR(E264-D264,"")</f>
        <v/>
      </c>
      <c r="AK264" s="15">
        <f>IF(A264="","",IF(COUNTIF($A$6:$A$505,A264)&gt;1,"Duplicate Reservation ID",IF(F264&lt;=E264,"Review stay dates",IF(AND(N264="Canceled",O264=""),"Enter cancellation date",IF(AND(N264="Canceled",R264=""),"Enter cancellation reason","OK")))))</f>
        <v/>
      </c>
      <c r="AL264" s="13" t="n"/>
      <c r="AM264" s="15">
        <f>IFERROR(IF(AD264&gt;AC264,1,0),0)</f>
        <v/>
      </c>
      <c r="AN264" s="15">
        <f>IFERROR(IF(AF264&gt;I264,1,0),0)</f>
        <v/>
      </c>
      <c r="AO264" s="15">
        <f>IFERROR(IF(OR(V264&lt;0,AC264&lt;0,AD264&lt;0,AE264&lt;0,AG264&lt;0),1,0),0)</f>
        <v/>
      </c>
      <c r="AP264" s="15">
        <f>IFERROR(IF(AND(A264&lt;&gt;"",COUNTIF($A$6:$A$505,A264)&gt;1),1,0),0)</f>
        <v/>
      </c>
      <c r="AQ264" s="15">
        <f>IFERROR(IF(AND(N264="Canceled",O264&gt;E264),1,0),0)</f>
        <v/>
      </c>
    </row>
    <row r="265">
      <c r="A265" s="13" t="n"/>
      <c r="B265" s="13" t="n"/>
      <c r="C265" s="13" t="n"/>
      <c r="D265" s="39" t="n"/>
      <c r="E265" s="39" t="n"/>
      <c r="F265" s="39" t="n"/>
      <c r="G265" s="15">
        <f>IFERROR(IF(OR(E265="",F265=""),"",F265-E265),"")</f>
        <v/>
      </c>
      <c r="H265" s="13" t="n"/>
      <c r="I265" s="15">
        <f>IFERROR(IF(N265="Canceled",G265*H265,0),"")</f>
        <v/>
      </c>
      <c r="J265" s="13" t="n"/>
      <c r="K265" s="13" t="n"/>
      <c r="L265" s="13" t="n"/>
      <c r="M265" s="13" t="n"/>
      <c r="N265" s="13" t="n"/>
      <c r="O265" s="39" t="n"/>
      <c r="P265" s="15">
        <f>IFERROR(IF(OR(N265&lt;&gt;"Canceled",O265=""),"",E265-O265),"")</f>
        <v/>
      </c>
      <c r="Q265" s="15">
        <f>IFERROR(IF(N265&lt;&gt;"Canceled","",IF(O265="","Review",IF(P265&lt;=Dashboard!$B$5,"Late","Within Standard Window"))),"")</f>
        <v/>
      </c>
      <c r="R265" s="13" t="n"/>
      <c r="S265" s="13" t="n"/>
      <c r="T265" s="13" t="n"/>
      <c r="U265" s="13" t="n"/>
      <c r="V265" s="40" t="n"/>
      <c r="W265" s="41">
        <f>IFERROR(G265*H265*V265,"")</f>
        <v/>
      </c>
      <c r="X265" s="42" t="n"/>
      <c r="Y265" s="41">
        <f>IFERROR(W265*X265,"")</f>
        <v/>
      </c>
      <c r="Z265" s="42" t="n"/>
      <c r="AA265" s="41">
        <f>IFERROR(W265*Z265,"")</f>
        <v/>
      </c>
      <c r="AB265" s="41">
        <f>IFERROR(W265+Y265+AA265,"")</f>
        <v/>
      </c>
      <c r="AC265" s="40" t="n"/>
      <c r="AD265" s="40" t="n"/>
      <c r="AE265" s="40" t="n"/>
      <c r="AF265" s="13" t="n"/>
      <c r="AG265" s="40" t="n"/>
      <c r="AH265" s="41">
        <f>IFERROR(IF(N265="Canceled",MAX(0,AB265-AD265-AG265),0),"")</f>
        <v/>
      </c>
      <c r="AI265" s="43">
        <f>IFERROR(AD265/AC265,"")</f>
        <v/>
      </c>
      <c r="AJ265" s="15">
        <f>IFERROR(E265-D265,"")</f>
        <v/>
      </c>
      <c r="AK265" s="15">
        <f>IF(A265="","",IF(COUNTIF($A$6:$A$505,A265)&gt;1,"Duplicate Reservation ID",IF(F265&lt;=E265,"Review stay dates",IF(AND(N265="Canceled",O265=""),"Enter cancellation date",IF(AND(N265="Canceled",R265=""),"Enter cancellation reason","OK")))))</f>
        <v/>
      </c>
      <c r="AL265" s="13" t="n"/>
      <c r="AM265" s="15">
        <f>IFERROR(IF(AD265&gt;AC265,1,0),0)</f>
        <v/>
      </c>
      <c r="AN265" s="15">
        <f>IFERROR(IF(AF265&gt;I265,1,0),0)</f>
        <v/>
      </c>
      <c r="AO265" s="15">
        <f>IFERROR(IF(OR(V265&lt;0,AC265&lt;0,AD265&lt;0,AE265&lt;0,AG265&lt;0),1,0),0)</f>
        <v/>
      </c>
      <c r="AP265" s="15">
        <f>IFERROR(IF(AND(A265&lt;&gt;"",COUNTIF($A$6:$A$505,A265)&gt;1),1,0),0)</f>
        <v/>
      </c>
      <c r="AQ265" s="15">
        <f>IFERROR(IF(AND(N265="Canceled",O265&gt;E265),1,0),0)</f>
        <v/>
      </c>
    </row>
    <row r="266">
      <c r="A266" s="13" t="n"/>
      <c r="B266" s="13" t="n"/>
      <c r="C266" s="13" t="n"/>
      <c r="D266" s="39" t="n"/>
      <c r="E266" s="39" t="n"/>
      <c r="F266" s="39" t="n"/>
      <c r="G266" s="15">
        <f>IFERROR(IF(OR(E266="",F266=""),"",F266-E266),"")</f>
        <v/>
      </c>
      <c r="H266" s="13" t="n"/>
      <c r="I266" s="15">
        <f>IFERROR(IF(N266="Canceled",G266*H266,0),"")</f>
        <v/>
      </c>
      <c r="J266" s="13" t="n"/>
      <c r="K266" s="13" t="n"/>
      <c r="L266" s="13" t="n"/>
      <c r="M266" s="13" t="n"/>
      <c r="N266" s="13" t="n"/>
      <c r="O266" s="39" t="n"/>
      <c r="P266" s="15">
        <f>IFERROR(IF(OR(N266&lt;&gt;"Canceled",O266=""),"",E266-O266),"")</f>
        <v/>
      </c>
      <c r="Q266" s="15">
        <f>IFERROR(IF(N266&lt;&gt;"Canceled","",IF(O266="","Review",IF(P266&lt;=Dashboard!$B$5,"Late","Within Standard Window"))),"")</f>
        <v/>
      </c>
      <c r="R266" s="13" t="n"/>
      <c r="S266" s="13" t="n"/>
      <c r="T266" s="13" t="n"/>
      <c r="U266" s="13" t="n"/>
      <c r="V266" s="40" t="n"/>
      <c r="W266" s="41">
        <f>IFERROR(G266*H266*V266,"")</f>
        <v/>
      </c>
      <c r="X266" s="42" t="n"/>
      <c r="Y266" s="41">
        <f>IFERROR(W266*X266,"")</f>
        <v/>
      </c>
      <c r="Z266" s="42" t="n"/>
      <c r="AA266" s="41">
        <f>IFERROR(W266*Z266,"")</f>
        <v/>
      </c>
      <c r="AB266" s="41">
        <f>IFERROR(W266+Y266+AA266,"")</f>
        <v/>
      </c>
      <c r="AC266" s="40" t="n"/>
      <c r="AD266" s="40" t="n"/>
      <c r="AE266" s="40" t="n"/>
      <c r="AF266" s="13" t="n"/>
      <c r="AG266" s="40" t="n"/>
      <c r="AH266" s="41">
        <f>IFERROR(IF(N266="Canceled",MAX(0,AB266-AD266-AG266),0),"")</f>
        <v/>
      </c>
      <c r="AI266" s="43">
        <f>IFERROR(AD266/AC266,"")</f>
        <v/>
      </c>
      <c r="AJ266" s="15">
        <f>IFERROR(E266-D266,"")</f>
        <v/>
      </c>
      <c r="AK266" s="15">
        <f>IF(A266="","",IF(COUNTIF($A$6:$A$505,A266)&gt;1,"Duplicate Reservation ID",IF(F266&lt;=E266,"Review stay dates",IF(AND(N266="Canceled",O266=""),"Enter cancellation date",IF(AND(N266="Canceled",R266=""),"Enter cancellation reason","OK")))))</f>
        <v/>
      </c>
      <c r="AL266" s="13" t="n"/>
      <c r="AM266" s="15">
        <f>IFERROR(IF(AD266&gt;AC266,1,0),0)</f>
        <v/>
      </c>
      <c r="AN266" s="15">
        <f>IFERROR(IF(AF266&gt;I266,1,0),0)</f>
        <v/>
      </c>
      <c r="AO266" s="15">
        <f>IFERROR(IF(OR(V266&lt;0,AC266&lt;0,AD266&lt;0,AE266&lt;0,AG266&lt;0),1,0),0)</f>
        <v/>
      </c>
      <c r="AP266" s="15">
        <f>IFERROR(IF(AND(A266&lt;&gt;"",COUNTIF($A$6:$A$505,A266)&gt;1),1,0),0)</f>
        <v/>
      </c>
      <c r="AQ266" s="15">
        <f>IFERROR(IF(AND(N266="Canceled",O266&gt;E266),1,0),0)</f>
        <v/>
      </c>
    </row>
    <row r="267">
      <c r="A267" s="13" t="n"/>
      <c r="B267" s="13" t="n"/>
      <c r="C267" s="13" t="n"/>
      <c r="D267" s="39" t="n"/>
      <c r="E267" s="39" t="n"/>
      <c r="F267" s="39" t="n"/>
      <c r="G267" s="15">
        <f>IFERROR(IF(OR(E267="",F267=""),"",F267-E267),"")</f>
        <v/>
      </c>
      <c r="H267" s="13" t="n"/>
      <c r="I267" s="15">
        <f>IFERROR(IF(N267="Canceled",G267*H267,0),"")</f>
        <v/>
      </c>
      <c r="J267" s="13" t="n"/>
      <c r="K267" s="13" t="n"/>
      <c r="L267" s="13" t="n"/>
      <c r="M267" s="13" t="n"/>
      <c r="N267" s="13" t="n"/>
      <c r="O267" s="39" t="n"/>
      <c r="P267" s="15">
        <f>IFERROR(IF(OR(N267&lt;&gt;"Canceled",O267=""),"",E267-O267),"")</f>
        <v/>
      </c>
      <c r="Q267" s="15">
        <f>IFERROR(IF(N267&lt;&gt;"Canceled","",IF(O267="","Review",IF(P267&lt;=Dashboard!$B$5,"Late","Within Standard Window"))),"")</f>
        <v/>
      </c>
      <c r="R267" s="13" t="n"/>
      <c r="S267" s="13" t="n"/>
      <c r="T267" s="13" t="n"/>
      <c r="U267" s="13" t="n"/>
      <c r="V267" s="40" t="n"/>
      <c r="W267" s="41">
        <f>IFERROR(G267*H267*V267,"")</f>
        <v/>
      </c>
      <c r="X267" s="42" t="n"/>
      <c r="Y267" s="41">
        <f>IFERROR(W267*X267,"")</f>
        <v/>
      </c>
      <c r="Z267" s="42" t="n"/>
      <c r="AA267" s="41">
        <f>IFERROR(W267*Z267,"")</f>
        <v/>
      </c>
      <c r="AB267" s="41">
        <f>IFERROR(W267+Y267+AA267,"")</f>
        <v/>
      </c>
      <c r="AC267" s="40" t="n"/>
      <c r="AD267" s="40" t="n"/>
      <c r="AE267" s="40" t="n"/>
      <c r="AF267" s="13" t="n"/>
      <c r="AG267" s="40" t="n"/>
      <c r="AH267" s="41">
        <f>IFERROR(IF(N267="Canceled",MAX(0,AB267-AD267-AG267),0),"")</f>
        <v/>
      </c>
      <c r="AI267" s="43">
        <f>IFERROR(AD267/AC267,"")</f>
        <v/>
      </c>
      <c r="AJ267" s="15">
        <f>IFERROR(E267-D267,"")</f>
        <v/>
      </c>
      <c r="AK267" s="15">
        <f>IF(A267="","",IF(COUNTIF($A$6:$A$505,A267)&gt;1,"Duplicate Reservation ID",IF(F267&lt;=E267,"Review stay dates",IF(AND(N267="Canceled",O267=""),"Enter cancellation date",IF(AND(N267="Canceled",R267=""),"Enter cancellation reason","OK")))))</f>
        <v/>
      </c>
      <c r="AL267" s="13" t="n"/>
      <c r="AM267" s="15">
        <f>IFERROR(IF(AD267&gt;AC267,1,0),0)</f>
        <v/>
      </c>
      <c r="AN267" s="15">
        <f>IFERROR(IF(AF267&gt;I267,1,0),0)</f>
        <v/>
      </c>
      <c r="AO267" s="15">
        <f>IFERROR(IF(OR(V267&lt;0,AC267&lt;0,AD267&lt;0,AE267&lt;0,AG267&lt;0),1,0),0)</f>
        <v/>
      </c>
      <c r="AP267" s="15">
        <f>IFERROR(IF(AND(A267&lt;&gt;"",COUNTIF($A$6:$A$505,A267)&gt;1),1,0),0)</f>
        <v/>
      </c>
      <c r="AQ267" s="15">
        <f>IFERROR(IF(AND(N267="Canceled",O267&gt;E267),1,0),0)</f>
        <v/>
      </c>
    </row>
    <row r="268">
      <c r="A268" s="13" t="n"/>
      <c r="B268" s="13" t="n"/>
      <c r="C268" s="13" t="n"/>
      <c r="D268" s="39" t="n"/>
      <c r="E268" s="39" t="n"/>
      <c r="F268" s="39" t="n"/>
      <c r="G268" s="15">
        <f>IFERROR(IF(OR(E268="",F268=""),"",F268-E268),"")</f>
        <v/>
      </c>
      <c r="H268" s="13" t="n"/>
      <c r="I268" s="15">
        <f>IFERROR(IF(N268="Canceled",G268*H268,0),"")</f>
        <v/>
      </c>
      <c r="J268" s="13" t="n"/>
      <c r="K268" s="13" t="n"/>
      <c r="L268" s="13" t="n"/>
      <c r="M268" s="13" t="n"/>
      <c r="N268" s="13" t="n"/>
      <c r="O268" s="39" t="n"/>
      <c r="P268" s="15">
        <f>IFERROR(IF(OR(N268&lt;&gt;"Canceled",O268=""),"",E268-O268),"")</f>
        <v/>
      </c>
      <c r="Q268" s="15">
        <f>IFERROR(IF(N268&lt;&gt;"Canceled","",IF(O268="","Review",IF(P268&lt;=Dashboard!$B$5,"Late","Within Standard Window"))),"")</f>
        <v/>
      </c>
      <c r="R268" s="13" t="n"/>
      <c r="S268" s="13" t="n"/>
      <c r="T268" s="13" t="n"/>
      <c r="U268" s="13" t="n"/>
      <c r="V268" s="40" t="n"/>
      <c r="W268" s="41">
        <f>IFERROR(G268*H268*V268,"")</f>
        <v/>
      </c>
      <c r="X268" s="42" t="n"/>
      <c r="Y268" s="41">
        <f>IFERROR(W268*X268,"")</f>
        <v/>
      </c>
      <c r="Z268" s="42" t="n"/>
      <c r="AA268" s="41">
        <f>IFERROR(W268*Z268,"")</f>
        <v/>
      </c>
      <c r="AB268" s="41">
        <f>IFERROR(W268+Y268+AA268,"")</f>
        <v/>
      </c>
      <c r="AC268" s="40" t="n"/>
      <c r="AD268" s="40" t="n"/>
      <c r="AE268" s="40" t="n"/>
      <c r="AF268" s="13" t="n"/>
      <c r="AG268" s="40" t="n"/>
      <c r="AH268" s="41">
        <f>IFERROR(IF(N268="Canceled",MAX(0,AB268-AD268-AG268),0),"")</f>
        <v/>
      </c>
      <c r="AI268" s="43">
        <f>IFERROR(AD268/AC268,"")</f>
        <v/>
      </c>
      <c r="AJ268" s="15">
        <f>IFERROR(E268-D268,"")</f>
        <v/>
      </c>
      <c r="AK268" s="15">
        <f>IF(A268="","",IF(COUNTIF($A$6:$A$505,A268)&gt;1,"Duplicate Reservation ID",IF(F268&lt;=E268,"Review stay dates",IF(AND(N268="Canceled",O268=""),"Enter cancellation date",IF(AND(N268="Canceled",R268=""),"Enter cancellation reason","OK")))))</f>
        <v/>
      </c>
      <c r="AL268" s="13" t="n"/>
      <c r="AM268" s="15">
        <f>IFERROR(IF(AD268&gt;AC268,1,0),0)</f>
        <v/>
      </c>
      <c r="AN268" s="15">
        <f>IFERROR(IF(AF268&gt;I268,1,0),0)</f>
        <v/>
      </c>
      <c r="AO268" s="15">
        <f>IFERROR(IF(OR(V268&lt;0,AC268&lt;0,AD268&lt;0,AE268&lt;0,AG268&lt;0),1,0),0)</f>
        <v/>
      </c>
      <c r="AP268" s="15">
        <f>IFERROR(IF(AND(A268&lt;&gt;"",COUNTIF($A$6:$A$505,A268)&gt;1),1,0),0)</f>
        <v/>
      </c>
      <c r="AQ268" s="15">
        <f>IFERROR(IF(AND(N268="Canceled",O268&gt;E268),1,0),0)</f>
        <v/>
      </c>
    </row>
    <row r="269">
      <c r="A269" s="13" t="n"/>
      <c r="B269" s="13" t="n"/>
      <c r="C269" s="13" t="n"/>
      <c r="D269" s="39" t="n"/>
      <c r="E269" s="39" t="n"/>
      <c r="F269" s="39" t="n"/>
      <c r="G269" s="15">
        <f>IFERROR(IF(OR(E269="",F269=""),"",F269-E269),"")</f>
        <v/>
      </c>
      <c r="H269" s="13" t="n"/>
      <c r="I269" s="15">
        <f>IFERROR(IF(N269="Canceled",G269*H269,0),"")</f>
        <v/>
      </c>
      <c r="J269" s="13" t="n"/>
      <c r="K269" s="13" t="n"/>
      <c r="L269" s="13" t="n"/>
      <c r="M269" s="13" t="n"/>
      <c r="N269" s="13" t="n"/>
      <c r="O269" s="39" t="n"/>
      <c r="P269" s="15">
        <f>IFERROR(IF(OR(N269&lt;&gt;"Canceled",O269=""),"",E269-O269),"")</f>
        <v/>
      </c>
      <c r="Q269" s="15">
        <f>IFERROR(IF(N269&lt;&gt;"Canceled","",IF(O269="","Review",IF(P269&lt;=Dashboard!$B$5,"Late","Within Standard Window"))),"")</f>
        <v/>
      </c>
      <c r="R269" s="13" t="n"/>
      <c r="S269" s="13" t="n"/>
      <c r="T269" s="13" t="n"/>
      <c r="U269" s="13" t="n"/>
      <c r="V269" s="40" t="n"/>
      <c r="W269" s="41">
        <f>IFERROR(G269*H269*V269,"")</f>
        <v/>
      </c>
      <c r="X269" s="42" t="n"/>
      <c r="Y269" s="41">
        <f>IFERROR(W269*X269,"")</f>
        <v/>
      </c>
      <c r="Z269" s="42" t="n"/>
      <c r="AA269" s="41">
        <f>IFERROR(W269*Z269,"")</f>
        <v/>
      </c>
      <c r="AB269" s="41">
        <f>IFERROR(W269+Y269+AA269,"")</f>
        <v/>
      </c>
      <c r="AC269" s="40" t="n"/>
      <c r="AD269" s="40" t="n"/>
      <c r="AE269" s="40" t="n"/>
      <c r="AF269" s="13" t="n"/>
      <c r="AG269" s="40" t="n"/>
      <c r="AH269" s="41">
        <f>IFERROR(IF(N269="Canceled",MAX(0,AB269-AD269-AG269),0),"")</f>
        <v/>
      </c>
      <c r="AI269" s="43">
        <f>IFERROR(AD269/AC269,"")</f>
        <v/>
      </c>
      <c r="AJ269" s="15">
        <f>IFERROR(E269-D269,"")</f>
        <v/>
      </c>
      <c r="AK269" s="15">
        <f>IF(A269="","",IF(COUNTIF($A$6:$A$505,A269)&gt;1,"Duplicate Reservation ID",IF(F269&lt;=E269,"Review stay dates",IF(AND(N269="Canceled",O269=""),"Enter cancellation date",IF(AND(N269="Canceled",R269=""),"Enter cancellation reason","OK")))))</f>
        <v/>
      </c>
      <c r="AL269" s="13" t="n"/>
      <c r="AM269" s="15">
        <f>IFERROR(IF(AD269&gt;AC269,1,0),0)</f>
        <v/>
      </c>
      <c r="AN269" s="15">
        <f>IFERROR(IF(AF269&gt;I269,1,0),0)</f>
        <v/>
      </c>
      <c r="AO269" s="15">
        <f>IFERROR(IF(OR(V269&lt;0,AC269&lt;0,AD269&lt;0,AE269&lt;0,AG269&lt;0),1,0),0)</f>
        <v/>
      </c>
      <c r="AP269" s="15">
        <f>IFERROR(IF(AND(A269&lt;&gt;"",COUNTIF($A$6:$A$505,A269)&gt;1),1,0),0)</f>
        <v/>
      </c>
      <c r="AQ269" s="15">
        <f>IFERROR(IF(AND(N269="Canceled",O269&gt;E269),1,0),0)</f>
        <v/>
      </c>
    </row>
    <row r="270">
      <c r="A270" s="13" t="n"/>
      <c r="B270" s="13" t="n"/>
      <c r="C270" s="13" t="n"/>
      <c r="D270" s="39" t="n"/>
      <c r="E270" s="39" t="n"/>
      <c r="F270" s="39" t="n"/>
      <c r="G270" s="15">
        <f>IFERROR(IF(OR(E270="",F270=""),"",F270-E270),"")</f>
        <v/>
      </c>
      <c r="H270" s="13" t="n"/>
      <c r="I270" s="15">
        <f>IFERROR(IF(N270="Canceled",G270*H270,0),"")</f>
        <v/>
      </c>
      <c r="J270" s="13" t="n"/>
      <c r="K270" s="13" t="n"/>
      <c r="L270" s="13" t="n"/>
      <c r="M270" s="13" t="n"/>
      <c r="N270" s="13" t="n"/>
      <c r="O270" s="39" t="n"/>
      <c r="P270" s="15">
        <f>IFERROR(IF(OR(N270&lt;&gt;"Canceled",O270=""),"",E270-O270),"")</f>
        <v/>
      </c>
      <c r="Q270" s="15">
        <f>IFERROR(IF(N270&lt;&gt;"Canceled","",IF(O270="","Review",IF(P270&lt;=Dashboard!$B$5,"Late","Within Standard Window"))),"")</f>
        <v/>
      </c>
      <c r="R270" s="13" t="n"/>
      <c r="S270" s="13" t="n"/>
      <c r="T270" s="13" t="n"/>
      <c r="U270" s="13" t="n"/>
      <c r="V270" s="40" t="n"/>
      <c r="W270" s="41">
        <f>IFERROR(G270*H270*V270,"")</f>
        <v/>
      </c>
      <c r="X270" s="42" t="n"/>
      <c r="Y270" s="41">
        <f>IFERROR(W270*X270,"")</f>
        <v/>
      </c>
      <c r="Z270" s="42" t="n"/>
      <c r="AA270" s="41">
        <f>IFERROR(W270*Z270,"")</f>
        <v/>
      </c>
      <c r="AB270" s="41">
        <f>IFERROR(W270+Y270+AA270,"")</f>
        <v/>
      </c>
      <c r="AC270" s="40" t="n"/>
      <c r="AD270" s="40" t="n"/>
      <c r="AE270" s="40" t="n"/>
      <c r="AF270" s="13" t="n"/>
      <c r="AG270" s="40" t="n"/>
      <c r="AH270" s="41">
        <f>IFERROR(IF(N270="Canceled",MAX(0,AB270-AD270-AG270),0),"")</f>
        <v/>
      </c>
      <c r="AI270" s="43">
        <f>IFERROR(AD270/AC270,"")</f>
        <v/>
      </c>
      <c r="AJ270" s="15">
        <f>IFERROR(E270-D270,"")</f>
        <v/>
      </c>
      <c r="AK270" s="15">
        <f>IF(A270="","",IF(COUNTIF($A$6:$A$505,A270)&gt;1,"Duplicate Reservation ID",IF(F270&lt;=E270,"Review stay dates",IF(AND(N270="Canceled",O270=""),"Enter cancellation date",IF(AND(N270="Canceled",R270=""),"Enter cancellation reason","OK")))))</f>
        <v/>
      </c>
      <c r="AL270" s="13" t="n"/>
      <c r="AM270" s="15">
        <f>IFERROR(IF(AD270&gt;AC270,1,0),0)</f>
        <v/>
      </c>
      <c r="AN270" s="15">
        <f>IFERROR(IF(AF270&gt;I270,1,0),0)</f>
        <v/>
      </c>
      <c r="AO270" s="15">
        <f>IFERROR(IF(OR(V270&lt;0,AC270&lt;0,AD270&lt;0,AE270&lt;0,AG270&lt;0),1,0),0)</f>
        <v/>
      </c>
      <c r="AP270" s="15">
        <f>IFERROR(IF(AND(A270&lt;&gt;"",COUNTIF($A$6:$A$505,A270)&gt;1),1,0),0)</f>
        <v/>
      </c>
      <c r="AQ270" s="15">
        <f>IFERROR(IF(AND(N270="Canceled",O270&gt;E270),1,0),0)</f>
        <v/>
      </c>
    </row>
    <row r="271">
      <c r="A271" s="13" t="n"/>
      <c r="B271" s="13" t="n"/>
      <c r="C271" s="13" t="n"/>
      <c r="D271" s="39" t="n"/>
      <c r="E271" s="39" t="n"/>
      <c r="F271" s="39" t="n"/>
      <c r="G271" s="15">
        <f>IFERROR(IF(OR(E271="",F271=""),"",F271-E271),"")</f>
        <v/>
      </c>
      <c r="H271" s="13" t="n"/>
      <c r="I271" s="15">
        <f>IFERROR(IF(N271="Canceled",G271*H271,0),"")</f>
        <v/>
      </c>
      <c r="J271" s="13" t="n"/>
      <c r="K271" s="13" t="n"/>
      <c r="L271" s="13" t="n"/>
      <c r="M271" s="13" t="n"/>
      <c r="N271" s="13" t="n"/>
      <c r="O271" s="39" t="n"/>
      <c r="P271" s="15">
        <f>IFERROR(IF(OR(N271&lt;&gt;"Canceled",O271=""),"",E271-O271),"")</f>
        <v/>
      </c>
      <c r="Q271" s="15">
        <f>IFERROR(IF(N271&lt;&gt;"Canceled","",IF(O271="","Review",IF(P271&lt;=Dashboard!$B$5,"Late","Within Standard Window"))),"")</f>
        <v/>
      </c>
      <c r="R271" s="13" t="n"/>
      <c r="S271" s="13" t="n"/>
      <c r="T271" s="13" t="n"/>
      <c r="U271" s="13" t="n"/>
      <c r="V271" s="40" t="n"/>
      <c r="W271" s="41">
        <f>IFERROR(G271*H271*V271,"")</f>
        <v/>
      </c>
      <c r="X271" s="42" t="n"/>
      <c r="Y271" s="41">
        <f>IFERROR(W271*X271,"")</f>
        <v/>
      </c>
      <c r="Z271" s="42" t="n"/>
      <c r="AA271" s="41">
        <f>IFERROR(W271*Z271,"")</f>
        <v/>
      </c>
      <c r="AB271" s="41">
        <f>IFERROR(W271+Y271+AA271,"")</f>
        <v/>
      </c>
      <c r="AC271" s="40" t="n"/>
      <c r="AD271" s="40" t="n"/>
      <c r="AE271" s="40" t="n"/>
      <c r="AF271" s="13" t="n"/>
      <c r="AG271" s="40" t="n"/>
      <c r="AH271" s="41">
        <f>IFERROR(IF(N271="Canceled",MAX(0,AB271-AD271-AG271),0),"")</f>
        <v/>
      </c>
      <c r="AI271" s="43">
        <f>IFERROR(AD271/AC271,"")</f>
        <v/>
      </c>
      <c r="AJ271" s="15">
        <f>IFERROR(E271-D271,"")</f>
        <v/>
      </c>
      <c r="AK271" s="15">
        <f>IF(A271="","",IF(COUNTIF($A$6:$A$505,A271)&gt;1,"Duplicate Reservation ID",IF(F271&lt;=E271,"Review stay dates",IF(AND(N271="Canceled",O271=""),"Enter cancellation date",IF(AND(N271="Canceled",R271=""),"Enter cancellation reason","OK")))))</f>
        <v/>
      </c>
      <c r="AL271" s="13" t="n"/>
      <c r="AM271" s="15">
        <f>IFERROR(IF(AD271&gt;AC271,1,0),0)</f>
        <v/>
      </c>
      <c r="AN271" s="15">
        <f>IFERROR(IF(AF271&gt;I271,1,0),0)</f>
        <v/>
      </c>
      <c r="AO271" s="15">
        <f>IFERROR(IF(OR(V271&lt;0,AC271&lt;0,AD271&lt;0,AE271&lt;0,AG271&lt;0),1,0),0)</f>
        <v/>
      </c>
      <c r="AP271" s="15">
        <f>IFERROR(IF(AND(A271&lt;&gt;"",COUNTIF($A$6:$A$505,A271)&gt;1),1,0),0)</f>
        <v/>
      </c>
      <c r="AQ271" s="15">
        <f>IFERROR(IF(AND(N271="Canceled",O271&gt;E271),1,0),0)</f>
        <v/>
      </c>
    </row>
    <row r="272">
      <c r="A272" s="13" t="n"/>
      <c r="B272" s="13" t="n"/>
      <c r="C272" s="13" t="n"/>
      <c r="D272" s="39" t="n"/>
      <c r="E272" s="39" t="n"/>
      <c r="F272" s="39" t="n"/>
      <c r="G272" s="15">
        <f>IFERROR(IF(OR(E272="",F272=""),"",F272-E272),"")</f>
        <v/>
      </c>
      <c r="H272" s="13" t="n"/>
      <c r="I272" s="15">
        <f>IFERROR(IF(N272="Canceled",G272*H272,0),"")</f>
        <v/>
      </c>
      <c r="J272" s="13" t="n"/>
      <c r="K272" s="13" t="n"/>
      <c r="L272" s="13" t="n"/>
      <c r="M272" s="13" t="n"/>
      <c r="N272" s="13" t="n"/>
      <c r="O272" s="39" t="n"/>
      <c r="P272" s="15">
        <f>IFERROR(IF(OR(N272&lt;&gt;"Canceled",O272=""),"",E272-O272),"")</f>
        <v/>
      </c>
      <c r="Q272" s="15">
        <f>IFERROR(IF(N272&lt;&gt;"Canceled","",IF(O272="","Review",IF(P272&lt;=Dashboard!$B$5,"Late","Within Standard Window"))),"")</f>
        <v/>
      </c>
      <c r="R272" s="13" t="n"/>
      <c r="S272" s="13" t="n"/>
      <c r="T272" s="13" t="n"/>
      <c r="U272" s="13" t="n"/>
      <c r="V272" s="40" t="n"/>
      <c r="W272" s="41">
        <f>IFERROR(G272*H272*V272,"")</f>
        <v/>
      </c>
      <c r="X272" s="42" t="n"/>
      <c r="Y272" s="41">
        <f>IFERROR(W272*X272,"")</f>
        <v/>
      </c>
      <c r="Z272" s="42" t="n"/>
      <c r="AA272" s="41">
        <f>IFERROR(W272*Z272,"")</f>
        <v/>
      </c>
      <c r="AB272" s="41">
        <f>IFERROR(W272+Y272+AA272,"")</f>
        <v/>
      </c>
      <c r="AC272" s="40" t="n"/>
      <c r="AD272" s="40" t="n"/>
      <c r="AE272" s="40" t="n"/>
      <c r="AF272" s="13" t="n"/>
      <c r="AG272" s="40" t="n"/>
      <c r="AH272" s="41">
        <f>IFERROR(IF(N272="Canceled",MAX(0,AB272-AD272-AG272),0),"")</f>
        <v/>
      </c>
      <c r="AI272" s="43">
        <f>IFERROR(AD272/AC272,"")</f>
        <v/>
      </c>
      <c r="AJ272" s="15">
        <f>IFERROR(E272-D272,"")</f>
        <v/>
      </c>
      <c r="AK272" s="15">
        <f>IF(A272="","",IF(COUNTIF($A$6:$A$505,A272)&gt;1,"Duplicate Reservation ID",IF(F272&lt;=E272,"Review stay dates",IF(AND(N272="Canceled",O272=""),"Enter cancellation date",IF(AND(N272="Canceled",R272=""),"Enter cancellation reason","OK")))))</f>
        <v/>
      </c>
      <c r="AL272" s="13" t="n"/>
      <c r="AM272" s="15">
        <f>IFERROR(IF(AD272&gt;AC272,1,0),0)</f>
        <v/>
      </c>
      <c r="AN272" s="15">
        <f>IFERROR(IF(AF272&gt;I272,1,0),0)</f>
        <v/>
      </c>
      <c r="AO272" s="15">
        <f>IFERROR(IF(OR(V272&lt;0,AC272&lt;0,AD272&lt;0,AE272&lt;0,AG272&lt;0),1,0),0)</f>
        <v/>
      </c>
      <c r="AP272" s="15">
        <f>IFERROR(IF(AND(A272&lt;&gt;"",COUNTIF($A$6:$A$505,A272)&gt;1),1,0),0)</f>
        <v/>
      </c>
      <c r="AQ272" s="15">
        <f>IFERROR(IF(AND(N272="Canceled",O272&gt;E272),1,0),0)</f>
        <v/>
      </c>
    </row>
    <row r="273">
      <c r="A273" s="13" t="n"/>
      <c r="B273" s="13" t="n"/>
      <c r="C273" s="13" t="n"/>
      <c r="D273" s="39" t="n"/>
      <c r="E273" s="39" t="n"/>
      <c r="F273" s="39" t="n"/>
      <c r="G273" s="15">
        <f>IFERROR(IF(OR(E273="",F273=""),"",F273-E273),"")</f>
        <v/>
      </c>
      <c r="H273" s="13" t="n"/>
      <c r="I273" s="15">
        <f>IFERROR(IF(N273="Canceled",G273*H273,0),"")</f>
        <v/>
      </c>
      <c r="J273" s="13" t="n"/>
      <c r="K273" s="13" t="n"/>
      <c r="L273" s="13" t="n"/>
      <c r="M273" s="13" t="n"/>
      <c r="N273" s="13" t="n"/>
      <c r="O273" s="39" t="n"/>
      <c r="P273" s="15">
        <f>IFERROR(IF(OR(N273&lt;&gt;"Canceled",O273=""),"",E273-O273),"")</f>
        <v/>
      </c>
      <c r="Q273" s="15">
        <f>IFERROR(IF(N273&lt;&gt;"Canceled","",IF(O273="","Review",IF(P273&lt;=Dashboard!$B$5,"Late","Within Standard Window"))),"")</f>
        <v/>
      </c>
      <c r="R273" s="13" t="n"/>
      <c r="S273" s="13" t="n"/>
      <c r="T273" s="13" t="n"/>
      <c r="U273" s="13" t="n"/>
      <c r="V273" s="40" t="n"/>
      <c r="W273" s="41">
        <f>IFERROR(G273*H273*V273,"")</f>
        <v/>
      </c>
      <c r="X273" s="42" t="n"/>
      <c r="Y273" s="41">
        <f>IFERROR(W273*X273,"")</f>
        <v/>
      </c>
      <c r="Z273" s="42" t="n"/>
      <c r="AA273" s="41">
        <f>IFERROR(W273*Z273,"")</f>
        <v/>
      </c>
      <c r="AB273" s="41">
        <f>IFERROR(W273+Y273+AA273,"")</f>
        <v/>
      </c>
      <c r="AC273" s="40" t="n"/>
      <c r="AD273" s="40" t="n"/>
      <c r="AE273" s="40" t="n"/>
      <c r="AF273" s="13" t="n"/>
      <c r="AG273" s="40" t="n"/>
      <c r="AH273" s="41">
        <f>IFERROR(IF(N273="Canceled",MAX(0,AB273-AD273-AG273),0),"")</f>
        <v/>
      </c>
      <c r="AI273" s="43">
        <f>IFERROR(AD273/AC273,"")</f>
        <v/>
      </c>
      <c r="AJ273" s="15">
        <f>IFERROR(E273-D273,"")</f>
        <v/>
      </c>
      <c r="AK273" s="15">
        <f>IF(A273="","",IF(COUNTIF($A$6:$A$505,A273)&gt;1,"Duplicate Reservation ID",IF(F273&lt;=E273,"Review stay dates",IF(AND(N273="Canceled",O273=""),"Enter cancellation date",IF(AND(N273="Canceled",R273=""),"Enter cancellation reason","OK")))))</f>
        <v/>
      </c>
      <c r="AL273" s="13" t="n"/>
      <c r="AM273" s="15">
        <f>IFERROR(IF(AD273&gt;AC273,1,0),0)</f>
        <v/>
      </c>
      <c r="AN273" s="15">
        <f>IFERROR(IF(AF273&gt;I273,1,0),0)</f>
        <v/>
      </c>
      <c r="AO273" s="15">
        <f>IFERROR(IF(OR(V273&lt;0,AC273&lt;0,AD273&lt;0,AE273&lt;0,AG273&lt;0),1,0),0)</f>
        <v/>
      </c>
      <c r="AP273" s="15">
        <f>IFERROR(IF(AND(A273&lt;&gt;"",COUNTIF($A$6:$A$505,A273)&gt;1),1,0),0)</f>
        <v/>
      </c>
      <c r="AQ273" s="15">
        <f>IFERROR(IF(AND(N273="Canceled",O273&gt;E273),1,0),0)</f>
        <v/>
      </c>
    </row>
    <row r="274">
      <c r="A274" s="13" t="n"/>
      <c r="B274" s="13" t="n"/>
      <c r="C274" s="13" t="n"/>
      <c r="D274" s="39" t="n"/>
      <c r="E274" s="39" t="n"/>
      <c r="F274" s="39" t="n"/>
      <c r="G274" s="15">
        <f>IFERROR(IF(OR(E274="",F274=""),"",F274-E274),"")</f>
        <v/>
      </c>
      <c r="H274" s="13" t="n"/>
      <c r="I274" s="15">
        <f>IFERROR(IF(N274="Canceled",G274*H274,0),"")</f>
        <v/>
      </c>
      <c r="J274" s="13" t="n"/>
      <c r="K274" s="13" t="n"/>
      <c r="L274" s="13" t="n"/>
      <c r="M274" s="13" t="n"/>
      <c r="N274" s="13" t="n"/>
      <c r="O274" s="39" t="n"/>
      <c r="P274" s="15">
        <f>IFERROR(IF(OR(N274&lt;&gt;"Canceled",O274=""),"",E274-O274),"")</f>
        <v/>
      </c>
      <c r="Q274" s="15">
        <f>IFERROR(IF(N274&lt;&gt;"Canceled","",IF(O274="","Review",IF(P274&lt;=Dashboard!$B$5,"Late","Within Standard Window"))),"")</f>
        <v/>
      </c>
      <c r="R274" s="13" t="n"/>
      <c r="S274" s="13" t="n"/>
      <c r="T274" s="13" t="n"/>
      <c r="U274" s="13" t="n"/>
      <c r="V274" s="40" t="n"/>
      <c r="W274" s="41">
        <f>IFERROR(G274*H274*V274,"")</f>
        <v/>
      </c>
      <c r="X274" s="42" t="n"/>
      <c r="Y274" s="41">
        <f>IFERROR(W274*X274,"")</f>
        <v/>
      </c>
      <c r="Z274" s="42" t="n"/>
      <c r="AA274" s="41">
        <f>IFERROR(W274*Z274,"")</f>
        <v/>
      </c>
      <c r="AB274" s="41">
        <f>IFERROR(W274+Y274+AA274,"")</f>
        <v/>
      </c>
      <c r="AC274" s="40" t="n"/>
      <c r="AD274" s="40" t="n"/>
      <c r="AE274" s="40" t="n"/>
      <c r="AF274" s="13" t="n"/>
      <c r="AG274" s="40" t="n"/>
      <c r="AH274" s="41">
        <f>IFERROR(IF(N274="Canceled",MAX(0,AB274-AD274-AG274),0),"")</f>
        <v/>
      </c>
      <c r="AI274" s="43">
        <f>IFERROR(AD274/AC274,"")</f>
        <v/>
      </c>
      <c r="AJ274" s="15">
        <f>IFERROR(E274-D274,"")</f>
        <v/>
      </c>
      <c r="AK274" s="15">
        <f>IF(A274="","",IF(COUNTIF($A$6:$A$505,A274)&gt;1,"Duplicate Reservation ID",IF(F274&lt;=E274,"Review stay dates",IF(AND(N274="Canceled",O274=""),"Enter cancellation date",IF(AND(N274="Canceled",R274=""),"Enter cancellation reason","OK")))))</f>
        <v/>
      </c>
      <c r="AL274" s="13" t="n"/>
      <c r="AM274" s="15">
        <f>IFERROR(IF(AD274&gt;AC274,1,0),0)</f>
        <v/>
      </c>
      <c r="AN274" s="15">
        <f>IFERROR(IF(AF274&gt;I274,1,0),0)</f>
        <v/>
      </c>
      <c r="AO274" s="15">
        <f>IFERROR(IF(OR(V274&lt;0,AC274&lt;0,AD274&lt;0,AE274&lt;0,AG274&lt;0),1,0),0)</f>
        <v/>
      </c>
      <c r="AP274" s="15">
        <f>IFERROR(IF(AND(A274&lt;&gt;"",COUNTIF($A$6:$A$505,A274)&gt;1),1,0),0)</f>
        <v/>
      </c>
      <c r="AQ274" s="15">
        <f>IFERROR(IF(AND(N274="Canceled",O274&gt;E274),1,0),0)</f>
        <v/>
      </c>
    </row>
    <row r="275">
      <c r="A275" s="13" t="n"/>
      <c r="B275" s="13" t="n"/>
      <c r="C275" s="13" t="n"/>
      <c r="D275" s="39" t="n"/>
      <c r="E275" s="39" t="n"/>
      <c r="F275" s="39" t="n"/>
      <c r="G275" s="15">
        <f>IFERROR(IF(OR(E275="",F275=""),"",F275-E275),"")</f>
        <v/>
      </c>
      <c r="H275" s="13" t="n"/>
      <c r="I275" s="15">
        <f>IFERROR(IF(N275="Canceled",G275*H275,0),"")</f>
        <v/>
      </c>
      <c r="J275" s="13" t="n"/>
      <c r="K275" s="13" t="n"/>
      <c r="L275" s="13" t="n"/>
      <c r="M275" s="13" t="n"/>
      <c r="N275" s="13" t="n"/>
      <c r="O275" s="39" t="n"/>
      <c r="P275" s="15">
        <f>IFERROR(IF(OR(N275&lt;&gt;"Canceled",O275=""),"",E275-O275),"")</f>
        <v/>
      </c>
      <c r="Q275" s="15">
        <f>IFERROR(IF(N275&lt;&gt;"Canceled","",IF(O275="","Review",IF(P275&lt;=Dashboard!$B$5,"Late","Within Standard Window"))),"")</f>
        <v/>
      </c>
      <c r="R275" s="13" t="n"/>
      <c r="S275" s="13" t="n"/>
      <c r="T275" s="13" t="n"/>
      <c r="U275" s="13" t="n"/>
      <c r="V275" s="40" t="n"/>
      <c r="W275" s="41">
        <f>IFERROR(G275*H275*V275,"")</f>
        <v/>
      </c>
      <c r="X275" s="42" t="n"/>
      <c r="Y275" s="41">
        <f>IFERROR(W275*X275,"")</f>
        <v/>
      </c>
      <c r="Z275" s="42" t="n"/>
      <c r="AA275" s="41">
        <f>IFERROR(W275*Z275,"")</f>
        <v/>
      </c>
      <c r="AB275" s="41">
        <f>IFERROR(W275+Y275+AA275,"")</f>
        <v/>
      </c>
      <c r="AC275" s="40" t="n"/>
      <c r="AD275" s="40" t="n"/>
      <c r="AE275" s="40" t="n"/>
      <c r="AF275" s="13" t="n"/>
      <c r="AG275" s="40" t="n"/>
      <c r="AH275" s="41">
        <f>IFERROR(IF(N275="Canceled",MAX(0,AB275-AD275-AG275),0),"")</f>
        <v/>
      </c>
      <c r="AI275" s="43">
        <f>IFERROR(AD275/AC275,"")</f>
        <v/>
      </c>
      <c r="AJ275" s="15">
        <f>IFERROR(E275-D275,"")</f>
        <v/>
      </c>
      <c r="AK275" s="15">
        <f>IF(A275="","",IF(COUNTIF($A$6:$A$505,A275)&gt;1,"Duplicate Reservation ID",IF(F275&lt;=E275,"Review stay dates",IF(AND(N275="Canceled",O275=""),"Enter cancellation date",IF(AND(N275="Canceled",R275=""),"Enter cancellation reason","OK")))))</f>
        <v/>
      </c>
      <c r="AL275" s="13" t="n"/>
      <c r="AM275" s="15">
        <f>IFERROR(IF(AD275&gt;AC275,1,0),0)</f>
        <v/>
      </c>
      <c r="AN275" s="15">
        <f>IFERROR(IF(AF275&gt;I275,1,0),0)</f>
        <v/>
      </c>
      <c r="AO275" s="15">
        <f>IFERROR(IF(OR(V275&lt;0,AC275&lt;0,AD275&lt;0,AE275&lt;0,AG275&lt;0),1,0),0)</f>
        <v/>
      </c>
      <c r="AP275" s="15">
        <f>IFERROR(IF(AND(A275&lt;&gt;"",COUNTIF($A$6:$A$505,A275)&gt;1),1,0),0)</f>
        <v/>
      </c>
      <c r="AQ275" s="15">
        <f>IFERROR(IF(AND(N275="Canceled",O275&gt;E275),1,0),0)</f>
        <v/>
      </c>
    </row>
    <row r="276">
      <c r="A276" s="13" t="n"/>
      <c r="B276" s="13" t="n"/>
      <c r="C276" s="13" t="n"/>
      <c r="D276" s="39" t="n"/>
      <c r="E276" s="39" t="n"/>
      <c r="F276" s="39" t="n"/>
      <c r="G276" s="15">
        <f>IFERROR(IF(OR(E276="",F276=""),"",F276-E276),"")</f>
        <v/>
      </c>
      <c r="H276" s="13" t="n"/>
      <c r="I276" s="15">
        <f>IFERROR(IF(N276="Canceled",G276*H276,0),"")</f>
        <v/>
      </c>
      <c r="J276" s="13" t="n"/>
      <c r="K276" s="13" t="n"/>
      <c r="L276" s="13" t="n"/>
      <c r="M276" s="13" t="n"/>
      <c r="N276" s="13" t="n"/>
      <c r="O276" s="39" t="n"/>
      <c r="P276" s="15">
        <f>IFERROR(IF(OR(N276&lt;&gt;"Canceled",O276=""),"",E276-O276),"")</f>
        <v/>
      </c>
      <c r="Q276" s="15">
        <f>IFERROR(IF(N276&lt;&gt;"Canceled","",IF(O276="","Review",IF(P276&lt;=Dashboard!$B$5,"Late","Within Standard Window"))),"")</f>
        <v/>
      </c>
      <c r="R276" s="13" t="n"/>
      <c r="S276" s="13" t="n"/>
      <c r="T276" s="13" t="n"/>
      <c r="U276" s="13" t="n"/>
      <c r="V276" s="40" t="n"/>
      <c r="W276" s="41">
        <f>IFERROR(G276*H276*V276,"")</f>
        <v/>
      </c>
      <c r="X276" s="42" t="n"/>
      <c r="Y276" s="41">
        <f>IFERROR(W276*X276,"")</f>
        <v/>
      </c>
      <c r="Z276" s="42" t="n"/>
      <c r="AA276" s="41">
        <f>IFERROR(W276*Z276,"")</f>
        <v/>
      </c>
      <c r="AB276" s="41">
        <f>IFERROR(W276+Y276+AA276,"")</f>
        <v/>
      </c>
      <c r="AC276" s="40" t="n"/>
      <c r="AD276" s="40" t="n"/>
      <c r="AE276" s="40" t="n"/>
      <c r="AF276" s="13" t="n"/>
      <c r="AG276" s="40" t="n"/>
      <c r="AH276" s="41">
        <f>IFERROR(IF(N276="Canceled",MAX(0,AB276-AD276-AG276),0),"")</f>
        <v/>
      </c>
      <c r="AI276" s="43">
        <f>IFERROR(AD276/AC276,"")</f>
        <v/>
      </c>
      <c r="AJ276" s="15">
        <f>IFERROR(E276-D276,"")</f>
        <v/>
      </c>
      <c r="AK276" s="15">
        <f>IF(A276="","",IF(COUNTIF($A$6:$A$505,A276)&gt;1,"Duplicate Reservation ID",IF(F276&lt;=E276,"Review stay dates",IF(AND(N276="Canceled",O276=""),"Enter cancellation date",IF(AND(N276="Canceled",R276=""),"Enter cancellation reason","OK")))))</f>
        <v/>
      </c>
      <c r="AL276" s="13" t="n"/>
      <c r="AM276" s="15">
        <f>IFERROR(IF(AD276&gt;AC276,1,0),0)</f>
        <v/>
      </c>
      <c r="AN276" s="15">
        <f>IFERROR(IF(AF276&gt;I276,1,0),0)</f>
        <v/>
      </c>
      <c r="AO276" s="15">
        <f>IFERROR(IF(OR(V276&lt;0,AC276&lt;0,AD276&lt;0,AE276&lt;0,AG276&lt;0),1,0),0)</f>
        <v/>
      </c>
      <c r="AP276" s="15">
        <f>IFERROR(IF(AND(A276&lt;&gt;"",COUNTIF($A$6:$A$505,A276)&gt;1),1,0),0)</f>
        <v/>
      </c>
      <c r="AQ276" s="15">
        <f>IFERROR(IF(AND(N276="Canceled",O276&gt;E276),1,0),0)</f>
        <v/>
      </c>
    </row>
    <row r="277">
      <c r="A277" s="13" t="n"/>
      <c r="B277" s="13" t="n"/>
      <c r="C277" s="13" t="n"/>
      <c r="D277" s="39" t="n"/>
      <c r="E277" s="39" t="n"/>
      <c r="F277" s="39" t="n"/>
      <c r="G277" s="15">
        <f>IFERROR(IF(OR(E277="",F277=""),"",F277-E277),"")</f>
        <v/>
      </c>
      <c r="H277" s="13" t="n"/>
      <c r="I277" s="15">
        <f>IFERROR(IF(N277="Canceled",G277*H277,0),"")</f>
        <v/>
      </c>
      <c r="J277" s="13" t="n"/>
      <c r="K277" s="13" t="n"/>
      <c r="L277" s="13" t="n"/>
      <c r="M277" s="13" t="n"/>
      <c r="N277" s="13" t="n"/>
      <c r="O277" s="39" t="n"/>
      <c r="P277" s="15">
        <f>IFERROR(IF(OR(N277&lt;&gt;"Canceled",O277=""),"",E277-O277),"")</f>
        <v/>
      </c>
      <c r="Q277" s="15">
        <f>IFERROR(IF(N277&lt;&gt;"Canceled","",IF(O277="","Review",IF(P277&lt;=Dashboard!$B$5,"Late","Within Standard Window"))),"")</f>
        <v/>
      </c>
      <c r="R277" s="13" t="n"/>
      <c r="S277" s="13" t="n"/>
      <c r="T277" s="13" t="n"/>
      <c r="U277" s="13" t="n"/>
      <c r="V277" s="40" t="n"/>
      <c r="W277" s="41">
        <f>IFERROR(G277*H277*V277,"")</f>
        <v/>
      </c>
      <c r="X277" s="42" t="n"/>
      <c r="Y277" s="41">
        <f>IFERROR(W277*X277,"")</f>
        <v/>
      </c>
      <c r="Z277" s="42" t="n"/>
      <c r="AA277" s="41">
        <f>IFERROR(W277*Z277,"")</f>
        <v/>
      </c>
      <c r="AB277" s="41">
        <f>IFERROR(W277+Y277+AA277,"")</f>
        <v/>
      </c>
      <c r="AC277" s="40" t="n"/>
      <c r="AD277" s="40" t="n"/>
      <c r="AE277" s="40" t="n"/>
      <c r="AF277" s="13" t="n"/>
      <c r="AG277" s="40" t="n"/>
      <c r="AH277" s="41">
        <f>IFERROR(IF(N277="Canceled",MAX(0,AB277-AD277-AG277),0),"")</f>
        <v/>
      </c>
      <c r="AI277" s="43">
        <f>IFERROR(AD277/AC277,"")</f>
        <v/>
      </c>
      <c r="AJ277" s="15">
        <f>IFERROR(E277-D277,"")</f>
        <v/>
      </c>
      <c r="AK277" s="15">
        <f>IF(A277="","",IF(COUNTIF($A$6:$A$505,A277)&gt;1,"Duplicate Reservation ID",IF(F277&lt;=E277,"Review stay dates",IF(AND(N277="Canceled",O277=""),"Enter cancellation date",IF(AND(N277="Canceled",R277=""),"Enter cancellation reason","OK")))))</f>
        <v/>
      </c>
      <c r="AL277" s="13" t="n"/>
      <c r="AM277" s="15">
        <f>IFERROR(IF(AD277&gt;AC277,1,0),0)</f>
        <v/>
      </c>
      <c r="AN277" s="15">
        <f>IFERROR(IF(AF277&gt;I277,1,0),0)</f>
        <v/>
      </c>
      <c r="AO277" s="15">
        <f>IFERROR(IF(OR(V277&lt;0,AC277&lt;0,AD277&lt;0,AE277&lt;0,AG277&lt;0),1,0),0)</f>
        <v/>
      </c>
      <c r="AP277" s="15">
        <f>IFERROR(IF(AND(A277&lt;&gt;"",COUNTIF($A$6:$A$505,A277)&gt;1),1,0),0)</f>
        <v/>
      </c>
      <c r="AQ277" s="15">
        <f>IFERROR(IF(AND(N277="Canceled",O277&gt;E277),1,0),0)</f>
        <v/>
      </c>
    </row>
    <row r="278">
      <c r="A278" s="13" t="n"/>
      <c r="B278" s="13" t="n"/>
      <c r="C278" s="13" t="n"/>
      <c r="D278" s="39" t="n"/>
      <c r="E278" s="39" t="n"/>
      <c r="F278" s="39" t="n"/>
      <c r="G278" s="15">
        <f>IFERROR(IF(OR(E278="",F278=""),"",F278-E278),"")</f>
        <v/>
      </c>
      <c r="H278" s="13" t="n"/>
      <c r="I278" s="15">
        <f>IFERROR(IF(N278="Canceled",G278*H278,0),"")</f>
        <v/>
      </c>
      <c r="J278" s="13" t="n"/>
      <c r="K278" s="13" t="n"/>
      <c r="L278" s="13" t="n"/>
      <c r="M278" s="13" t="n"/>
      <c r="N278" s="13" t="n"/>
      <c r="O278" s="39" t="n"/>
      <c r="P278" s="15">
        <f>IFERROR(IF(OR(N278&lt;&gt;"Canceled",O278=""),"",E278-O278),"")</f>
        <v/>
      </c>
      <c r="Q278" s="15">
        <f>IFERROR(IF(N278&lt;&gt;"Canceled","",IF(O278="","Review",IF(P278&lt;=Dashboard!$B$5,"Late","Within Standard Window"))),"")</f>
        <v/>
      </c>
      <c r="R278" s="13" t="n"/>
      <c r="S278" s="13" t="n"/>
      <c r="T278" s="13" t="n"/>
      <c r="U278" s="13" t="n"/>
      <c r="V278" s="40" t="n"/>
      <c r="W278" s="41">
        <f>IFERROR(G278*H278*V278,"")</f>
        <v/>
      </c>
      <c r="X278" s="42" t="n"/>
      <c r="Y278" s="41">
        <f>IFERROR(W278*X278,"")</f>
        <v/>
      </c>
      <c r="Z278" s="42" t="n"/>
      <c r="AA278" s="41">
        <f>IFERROR(W278*Z278,"")</f>
        <v/>
      </c>
      <c r="AB278" s="41">
        <f>IFERROR(W278+Y278+AA278,"")</f>
        <v/>
      </c>
      <c r="AC278" s="40" t="n"/>
      <c r="AD278" s="40" t="n"/>
      <c r="AE278" s="40" t="n"/>
      <c r="AF278" s="13" t="n"/>
      <c r="AG278" s="40" t="n"/>
      <c r="AH278" s="41">
        <f>IFERROR(IF(N278="Canceled",MAX(0,AB278-AD278-AG278),0),"")</f>
        <v/>
      </c>
      <c r="AI278" s="43">
        <f>IFERROR(AD278/AC278,"")</f>
        <v/>
      </c>
      <c r="AJ278" s="15">
        <f>IFERROR(E278-D278,"")</f>
        <v/>
      </c>
      <c r="AK278" s="15">
        <f>IF(A278="","",IF(COUNTIF($A$6:$A$505,A278)&gt;1,"Duplicate Reservation ID",IF(F278&lt;=E278,"Review stay dates",IF(AND(N278="Canceled",O278=""),"Enter cancellation date",IF(AND(N278="Canceled",R278=""),"Enter cancellation reason","OK")))))</f>
        <v/>
      </c>
      <c r="AL278" s="13" t="n"/>
      <c r="AM278" s="15">
        <f>IFERROR(IF(AD278&gt;AC278,1,0),0)</f>
        <v/>
      </c>
      <c r="AN278" s="15">
        <f>IFERROR(IF(AF278&gt;I278,1,0),0)</f>
        <v/>
      </c>
      <c r="AO278" s="15">
        <f>IFERROR(IF(OR(V278&lt;0,AC278&lt;0,AD278&lt;0,AE278&lt;0,AG278&lt;0),1,0),0)</f>
        <v/>
      </c>
      <c r="AP278" s="15">
        <f>IFERROR(IF(AND(A278&lt;&gt;"",COUNTIF($A$6:$A$505,A278)&gt;1),1,0),0)</f>
        <v/>
      </c>
      <c r="AQ278" s="15">
        <f>IFERROR(IF(AND(N278="Canceled",O278&gt;E278),1,0),0)</f>
        <v/>
      </c>
    </row>
    <row r="279">
      <c r="A279" s="13" t="n"/>
      <c r="B279" s="13" t="n"/>
      <c r="C279" s="13" t="n"/>
      <c r="D279" s="39" t="n"/>
      <c r="E279" s="39" t="n"/>
      <c r="F279" s="39" t="n"/>
      <c r="G279" s="15">
        <f>IFERROR(IF(OR(E279="",F279=""),"",F279-E279),"")</f>
        <v/>
      </c>
      <c r="H279" s="13" t="n"/>
      <c r="I279" s="15">
        <f>IFERROR(IF(N279="Canceled",G279*H279,0),"")</f>
        <v/>
      </c>
      <c r="J279" s="13" t="n"/>
      <c r="K279" s="13" t="n"/>
      <c r="L279" s="13" t="n"/>
      <c r="M279" s="13" t="n"/>
      <c r="N279" s="13" t="n"/>
      <c r="O279" s="39" t="n"/>
      <c r="P279" s="15">
        <f>IFERROR(IF(OR(N279&lt;&gt;"Canceled",O279=""),"",E279-O279),"")</f>
        <v/>
      </c>
      <c r="Q279" s="15">
        <f>IFERROR(IF(N279&lt;&gt;"Canceled","",IF(O279="","Review",IF(P279&lt;=Dashboard!$B$5,"Late","Within Standard Window"))),"")</f>
        <v/>
      </c>
      <c r="R279" s="13" t="n"/>
      <c r="S279" s="13" t="n"/>
      <c r="T279" s="13" t="n"/>
      <c r="U279" s="13" t="n"/>
      <c r="V279" s="40" t="n"/>
      <c r="W279" s="41">
        <f>IFERROR(G279*H279*V279,"")</f>
        <v/>
      </c>
      <c r="X279" s="42" t="n"/>
      <c r="Y279" s="41">
        <f>IFERROR(W279*X279,"")</f>
        <v/>
      </c>
      <c r="Z279" s="42" t="n"/>
      <c r="AA279" s="41">
        <f>IFERROR(W279*Z279,"")</f>
        <v/>
      </c>
      <c r="AB279" s="41">
        <f>IFERROR(W279+Y279+AA279,"")</f>
        <v/>
      </c>
      <c r="AC279" s="40" t="n"/>
      <c r="AD279" s="40" t="n"/>
      <c r="AE279" s="40" t="n"/>
      <c r="AF279" s="13" t="n"/>
      <c r="AG279" s="40" t="n"/>
      <c r="AH279" s="41">
        <f>IFERROR(IF(N279="Canceled",MAX(0,AB279-AD279-AG279),0),"")</f>
        <v/>
      </c>
      <c r="AI279" s="43">
        <f>IFERROR(AD279/AC279,"")</f>
        <v/>
      </c>
      <c r="AJ279" s="15">
        <f>IFERROR(E279-D279,"")</f>
        <v/>
      </c>
      <c r="AK279" s="15">
        <f>IF(A279="","",IF(COUNTIF($A$6:$A$505,A279)&gt;1,"Duplicate Reservation ID",IF(F279&lt;=E279,"Review stay dates",IF(AND(N279="Canceled",O279=""),"Enter cancellation date",IF(AND(N279="Canceled",R279=""),"Enter cancellation reason","OK")))))</f>
        <v/>
      </c>
      <c r="AL279" s="13" t="n"/>
      <c r="AM279" s="15">
        <f>IFERROR(IF(AD279&gt;AC279,1,0),0)</f>
        <v/>
      </c>
      <c r="AN279" s="15">
        <f>IFERROR(IF(AF279&gt;I279,1,0),0)</f>
        <v/>
      </c>
      <c r="AO279" s="15">
        <f>IFERROR(IF(OR(V279&lt;0,AC279&lt;0,AD279&lt;0,AE279&lt;0,AG279&lt;0),1,0),0)</f>
        <v/>
      </c>
      <c r="AP279" s="15">
        <f>IFERROR(IF(AND(A279&lt;&gt;"",COUNTIF($A$6:$A$505,A279)&gt;1),1,0),0)</f>
        <v/>
      </c>
      <c r="AQ279" s="15">
        <f>IFERROR(IF(AND(N279="Canceled",O279&gt;E279),1,0),0)</f>
        <v/>
      </c>
    </row>
    <row r="280">
      <c r="A280" s="13" t="n"/>
      <c r="B280" s="13" t="n"/>
      <c r="C280" s="13" t="n"/>
      <c r="D280" s="39" t="n"/>
      <c r="E280" s="39" t="n"/>
      <c r="F280" s="39" t="n"/>
      <c r="G280" s="15">
        <f>IFERROR(IF(OR(E280="",F280=""),"",F280-E280),"")</f>
        <v/>
      </c>
      <c r="H280" s="13" t="n"/>
      <c r="I280" s="15">
        <f>IFERROR(IF(N280="Canceled",G280*H280,0),"")</f>
        <v/>
      </c>
      <c r="J280" s="13" t="n"/>
      <c r="K280" s="13" t="n"/>
      <c r="L280" s="13" t="n"/>
      <c r="M280" s="13" t="n"/>
      <c r="N280" s="13" t="n"/>
      <c r="O280" s="39" t="n"/>
      <c r="P280" s="15">
        <f>IFERROR(IF(OR(N280&lt;&gt;"Canceled",O280=""),"",E280-O280),"")</f>
        <v/>
      </c>
      <c r="Q280" s="15">
        <f>IFERROR(IF(N280&lt;&gt;"Canceled","",IF(O280="","Review",IF(P280&lt;=Dashboard!$B$5,"Late","Within Standard Window"))),"")</f>
        <v/>
      </c>
      <c r="R280" s="13" t="n"/>
      <c r="S280" s="13" t="n"/>
      <c r="T280" s="13" t="n"/>
      <c r="U280" s="13" t="n"/>
      <c r="V280" s="40" t="n"/>
      <c r="W280" s="41">
        <f>IFERROR(G280*H280*V280,"")</f>
        <v/>
      </c>
      <c r="X280" s="42" t="n"/>
      <c r="Y280" s="41">
        <f>IFERROR(W280*X280,"")</f>
        <v/>
      </c>
      <c r="Z280" s="42" t="n"/>
      <c r="AA280" s="41">
        <f>IFERROR(W280*Z280,"")</f>
        <v/>
      </c>
      <c r="AB280" s="41">
        <f>IFERROR(W280+Y280+AA280,"")</f>
        <v/>
      </c>
      <c r="AC280" s="40" t="n"/>
      <c r="AD280" s="40" t="n"/>
      <c r="AE280" s="40" t="n"/>
      <c r="AF280" s="13" t="n"/>
      <c r="AG280" s="40" t="n"/>
      <c r="AH280" s="41">
        <f>IFERROR(IF(N280="Canceled",MAX(0,AB280-AD280-AG280),0),"")</f>
        <v/>
      </c>
      <c r="AI280" s="43">
        <f>IFERROR(AD280/AC280,"")</f>
        <v/>
      </c>
      <c r="AJ280" s="15">
        <f>IFERROR(E280-D280,"")</f>
        <v/>
      </c>
      <c r="AK280" s="15">
        <f>IF(A280="","",IF(COUNTIF($A$6:$A$505,A280)&gt;1,"Duplicate Reservation ID",IF(F280&lt;=E280,"Review stay dates",IF(AND(N280="Canceled",O280=""),"Enter cancellation date",IF(AND(N280="Canceled",R280=""),"Enter cancellation reason","OK")))))</f>
        <v/>
      </c>
      <c r="AL280" s="13" t="n"/>
      <c r="AM280" s="15">
        <f>IFERROR(IF(AD280&gt;AC280,1,0),0)</f>
        <v/>
      </c>
      <c r="AN280" s="15">
        <f>IFERROR(IF(AF280&gt;I280,1,0),0)</f>
        <v/>
      </c>
      <c r="AO280" s="15">
        <f>IFERROR(IF(OR(V280&lt;0,AC280&lt;0,AD280&lt;0,AE280&lt;0,AG280&lt;0),1,0),0)</f>
        <v/>
      </c>
      <c r="AP280" s="15">
        <f>IFERROR(IF(AND(A280&lt;&gt;"",COUNTIF($A$6:$A$505,A280)&gt;1),1,0),0)</f>
        <v/>
      </c>
      <c r="AQ280" s="15">
        <f>IFERROR(IF(AND(N280="Canceled",O280&gt;E280),1,0),0)</f>
        <v/>
      </c>
    </row>
    <row r="281">
      <c r="A281" s="13" t="n"/>
      <c r="B281" s="13" t="n"/>
      <c r="C281" s="13" t="n"/>
      <c r="D281" s="39" t="n"/>
      <c r="E281" s="39" t="n"/>
      <c r="F281" s="39" t="n"/>
      <c r="G281" s="15">
        <f>IFERROR(IF(OR(E281="",F281=""),"",F281-E281),"")</f>
        <v/>
      </c>
      <c r="H281" s="13" t="n"/>
      <c r="I281" s="15">
        <f>IFERROR(IF(N281="Canceled",G281*H281,0),"")</f>
        <v/>
      </c>
      <c r="J281" s="13" t="n"/>
      <c r="K281" s="13" t="n"/>
      <c r="L281" s="13" t="n"/>
      <c r="M281" s="13" t="n"/>
      <c r="N281" s="13" t="n"/>
      <c r="O281" s="39" t="n"/>
      <c r="P281" s="15">
        <f>IFERROR(IF(OR(N281&lt;&gt;"Canceled",O281=""),"",E281-O281),"")</f>
        <v/>
      </c>
      <c r="Q281" s="15">
        <f>IFERROR(IF(N281&lt;&gt;"Canceled","",IF(O281="","Review",IF(P281&lt;=Dashboard!$B$5,"Late","Within Standard Window"))),"")</f>
        <v/>
      </c>
      <c r="R281" s="13" t="n"/>
      <c r="S281" s="13" t="n"/>
      <c r="T281" s="13" t="n"/>
      <c r="U281" s="13" t="n"/>
      <c r="V281" s="40" t="n"/>
      <c r="W281" s="41">
        <f>IFERROR(G281*H281*V281,"")</f>
        <v/>
      </c>
      <c r="X281" s="42" t="n"/>
      <c r="Y281" s="41">
        <f>IFERROR(W281*X281,"")</f>
        <v/>
      </c>
      <c r="Z281" s="42" t="n"/>
      <c r="AA281" s="41">
        <f>IFERROR(W281*Z281,"")</f>
        <v/>
      </c>
      <c r="AB281" s="41">
        <f>IFERROR(W281+Y281+AA281,"")</f>
        <v/>
      </c>
      <c r="AC281" s="40" t="n"/>
      <c r="AD281" s="40" t="n"/>
      <c r="AE281" s="40" t="n"/>
      <c r="AF281" s="13" t="n"/>
      <c r="AG281" s="40" t="n"/>
      <c r="AH281" s="41">
        <f>IFERROR(IF(N281="Canceled",MAX(0,AB281-AD281-AG281),0),"")</f>
        <v/>
      </c>
      <c r="AI281" s="43">
        <f>IFERROR(AD281/AC281,"")</f>
        <v/>
      </c>
      <c r="AJ281" s="15">
        <f>IFERROR(E281-D281,"")</f>
        <v/>
      </c>
      <c r="AK281" s="15">
        <f>IF(A281="","",IF(COUNTIF($A$6:$A$505,A281)&gt;1,"Duplicate Reservation ID",IF(F281&lt;=E281,"Review stay dates",IF(AND(N281="Canceled",O281=""),"Enter cancellation date",IF(AND(N281="Canceled",R281=""),"Enter cancellation reason","OK")))))</f>
        <v/>
      </c>
      <c r="AL281" s="13" t="n"/>
      <c r="AM281" s="15">
        <f>IFERROR(IF(AD281&gt;AC281,1,0),0)</f>
        <v/>
      </c>
      <c r="AN281" s="15">
        <f>IFERROR(IF(AF281&gt;I281,1,0),0)</f>
        <v/>
      </c>
      <c r="AO281" s="15">
        <f>IFERROR(IF(OR(V281&lt;0,AC281&lt;0,AD281&lt;0,AE281&lt;0,AG281&lt;0),1,0),0)</f>
        <v/>
      </c>
      <c r="AP281" s="15">
        <f>IFERROR(IF(AND(A281&lt;&gt;"",COUNTIF($A$6:$A$505,A281)&gt;1),1,0),0)</f>
        <v/>
      </c>
      <c r="AQ281" s="15">
        <f>IFERROR(IF(AND(N281="Canceled",O281&gt;E281),1,0),0)</f>
        <v/>
      </c>
    </row>
    <row r="282">
      <c r="A282" s="13" t="n"/>
      <c r="B282" s="13" t="n"/>
      <c r="C282" s="13" t="n"/>
      <c r="D282" s="39" t="n"/>
      <c r="E282" s="39" t="n"/>
      <c r="F282" s="39" t="n"/>
      <c r="G282" s="15">
        <f>IFERROR(IF(OR(E282="",F282=""),"",F282-E282),"")</f>
        <v/>
      </c>
      <c r="H282" s="13" t="n"/>
      <c r="I282" s="15">
        <f>IFERROR(IF(N282="Canceled",G282*H282,0),"")</f>
        <v/>
      </c>
      <c r="J282" s="13" t="n"/>
      <c r="K282" s="13" t="n"/>
      <c r="L282" s="13" t="n"/>
      <c r="M282" s="13" t="n"/>
      <c r="N282" s="13" t="n"/>
      <c r="O282" s="39" t="n"/>
      <c r="P282" s="15">
        <f>IFERROR(IF(OR(N282&lt;&gt;"Canceled",O282=""),"",E282-O282),"")</f>
        <v/>
      </c>
      <c r="Q282" s="15">
        <f>IFERROR(IF(N282&lt;&gt;"Canceled","",IF(O282="","Review",IF(P282&lt;=Dashboard!$B$5,"Late","Within Standard Window"))),"")</f>
        <v/>
      </c>
      <c r="R282" s="13" t="n"/>
      <c r="S282" s="13" t="n"/>
      <c r="T282" s="13" t="n"/>
      <c r="U282" s="13" t="n"/>
      <c r="V282" s="40" t="n"/>
      <c r="W282" s="41">
        <f>IFERROR(G282*H282*V282,"")</f>
        <v/>
      </c>
      <c r="X282" s="42" t="n"/>
      <c r="Y282" s="41">
        <f>IFERROR(W282*X282,"")</f>
        <v/>
      </c>
      <c r="Z282" s="42" t="n"/>
      <c r="AA282" s="41">
        <f>IFERROR(W282*Z282,"")</f>
        <v/>
      </c>
      <c r="AB282" s="41">
        <f>IFERROR(W282+Y282+AA282,"")</f>
        <v/>
      </c>
      <c r="AC282" s="40" t="n"/>
      <c r="AD282" s="40" t="n"/>
      <c r="AE282" s="40" t="n"/>
      <c r="AF282" s="13" t="n"/>
      <c r="AG282" s="40" t="n"/>
      <c r="AH282" s="41">
        <f>IFERROR(IF(N282="Canceled",MAX(0,AB282-AD282-AG282),0),"")</f>
        <v/>
      </c>
      <c r="AI282" s="43">
        <f>IFERROR(AD282/AC282,"")</f>
        <v/>
      </c>
      <c r="AJ282" s="15">
        <f>IFERROR(E282-D282,"")</f>
        <v/>
      </c>
      <c r="AK282" s="15">
        <f>IF(A282="","",IF(COUNTIF($A$6:$A$505,A282)&gt;1,"Duplicate Reservation ID",IF(F282&lt;=E282,"Review stay dates",IF(AND(N282="Canceled",O282=""),"Enter cancellation date",IF(AND(N282="Canceled",R282=""),"Enter cancellation reason","OK")))))</f>
        <v/>
      </c>
      <c r="AL282" s="13" t="n"/>
      <c r="AM282" s="15">
        <f>IFERROR(IF(AD282&gt;AC282,1,0),0)</f>
        <v/>
      </c>
      <c r="AN282" s="15">
        <f>IFERROR(IF(AF282&gt;I282,1,0),0)</f>
        <v/>
      </c>
      <c r="AO282" s="15">
        <f>IFERROR(IF(OR(V282&lt;0,AC282&lt;0,AD282&lt;0,AE282&lt;0,AG282&lt;0),1,0),0)</f>
        <v/>
      </c>
      <c r="AP282" s="15">
        <f>IFERROR(IF(AND(A282&lt;&gt;"",COUNTIF($A$6:$A$505,A282)&gt;1),1,0),0)</f>
        <v/>
      </c>
      <c r="AQ282" s="15">
        <f>IFERROR(IF(AND(N282="Canceled",O282&gt;E282),1,0),0)</f>
        <v/>
      </c>
    </row>
    <row r="283">
      <c r="A283" s="13" t="n"/>
      <c r="B283" s="13" t="n"/>
      <c r="C283" s="13" t="n"/>
      <c r="D283" s="39" t="n"/>
      <c r="E283" s="39" t="n"/>
      <c r="F283" s="39" t="n"/>
      <c r="G283" s="15">
        <f>IFERROR(IF(OR(E283="",F283=""),"",F283-E283),"")</f>
        <v/>
      </c>
      <c r="H283" s="13" t="n"/>
      <c r="I283" s="15">
        <f>IFERROR(IF(N283="Canceled",G283*H283,0),"")</f>
        <v/>
      </c>
      <c r="J283" s="13" t="n"/>
      <c r="K283" s="13" t="n"/>
      <c r="L283" s="13" t="n"/>
      <c r="M283" s="13" t="n"/>
      <c r="N283" s="13" t="n"/>
      <c r="O283" s="39" t="n"/>
      <c r="P283" s="15">
        <f>IFERROR(IF(OR(N283&lt;&gt;"Canceled",O283=""),"",E283-O283),"")</f>
        <v/>
      </c>
      <c r="Q283" s="15">
        <f>IFERROR(IF(N283&lt;&gt;"Canceled","",IF(O283="","Review",IF(P283&lt;=Dashboard!$B$5,"Late","Within Standard Window"))),"")</f>
        <v/>
      </c>
      <c r="R283" s="13" t="n"/>
      <c r="S283" s="13" t="n"/>
      <c r="T283" s="13" t="n"/>
      <c r="U283" s="13" t="n"/>
      <c r="V283" s="40" t="n"/>
      <c r="W283" s="41">
        <f>IFERROR(G283*H283*V283,"")</f>
        <v/>
      </c>
      <c r="X283" s="42" t="n"/>
      <c r="Y283" s="41">
        <f>IFERROR(W283*X283,"")</f>
        <v/>
      </c>
      <c r="Z283" s="42" t="n"/>
      <c r="AA283" s="41">
        <f>IFERROR(W283*Z283,"")</f>
        <v/>
      </c>
      <c r="AB283" s="41">
        <f>IFERROR(W283+Y283+AA283,"")</f>
        <v/>
      </c>
      <c r="AC283" s="40" t="n"/>
      <c r="AD283" s="40" t="n"/>
      <c r="AE283" s="40" t="n"/>
      <c r="AF283" s="13" t="n"/>
      <c r="AG283" s="40" t="n"/>
      <c r="AH283" s="41">
        <f>IFERROR(IF(N283="Canceled",MAX(0,AB283-AD283-AG283),0),"")</f>
        <v/>
      </c>
      <c r="AI283" s="43">
        <f>IFERROR(AD283/AC283,"")</f>
        <v/>
      </c>
      <c r="AJ283" s="15">
        <f>IFERROR(E283-D283,"")</f>
        <v/>
      </c>
      <c r="AK283" s="15">
        <f>IF(A283="","",IF(COUNTIF($A$6:$A$505,A283)&gt;1,"Duplicate Reservation ID",IF(F283&lt;=E283,"Review stay dates",IF(AND(N283="Canceled",O283=""),"Enter cancellation date",IF(AND(N283="Canceled",R283=""),"Enter cancellation reason","OK")))))</f>
        <v/>
      </c>
      <c r="AL283" s="13" t="n"/>
      <c r="AM283" s="15">
        <f>IFERROR(IF(AD283&gt;AC283,1,0),0)</f>
        <v/>
      </c>
      <c r="AN283" s="15">
        <f>IFERROR(IF(AF283&gt;I283,1,0),0)</f>
        <v/>
      </c>
      <c r="AO283" s="15">
        <f>IFERROR(IF(OR(V283&lt;0,AC283&lt;0,AD283&lt;0,AE283&lt;0,AG283&lt;0),1,0),0)</f>
        <v/>
      </c>
      <c r="AP283" s="15">
        <f>IFERROR(IF(AND(A283&lt;&gt;"",COUNTIF($A$6:$A$505,A283)&gt;1),1,0),0)</f>
        <v/>
      </c>
      <c r="AQ283" s="15">
        <f>IFERROR(IF(AND(N283="Canceled",O283&gt;E283),1,0),0)</f>
        <v/>
      </c>
    </row>
    <row r="284">
      <c r="A284" s="13" t="n"/>
      <c r="B284" s="13" t="n"/>
      <c r="C284" s="13" t="n"/>
      <c r="D284" s="39" t="n"/>
      <c r="E284" s="39" t="n"/>
      <c r="F284" s="39" t="n"/>
      <c r="G284" s="15">
        <f>IFERROR(IF(OR(E284="",F284=""),"",F284-E284),"")</f>
        <v/>
      </c>
      <c r="H284" s="13" t="n"/>
      <c r="I284" s="15">
        <f>IFERROR(IF(N284="Canceled",G284*H284,0),"")</f>
        <v/>
      </c>
      <c r="J284" s="13" t="n"/>
      <c r="K284" s="13" t="n"/>
      <c r="L284" s="13" t="n"/>
      <c r="M284" s="13" t="n"/>
      <c r="N284" s="13" t="n"/>
      <c r="O284" s="39" t="n"/>
      <c r="P284" s="15">
        <f>IFERROR(IF(OR(N284&lt;&gt;"Canceled",O284=""),"",E284-O284),"")</f>
        <v/>
      </c>
      <c r="Q284" s="15">
        <f>IFERROR(IF(N284&lt;&gt;"Canceled","",IF(O284="","Review",IF(P284&lt;=Dashboard!$B$5,"Late","Within Standard Window"))),"")</f>
        <v/>
      </c>
      <c r="R284" s="13" t="n"/>
      <c r="S284" s="13" t="n"/>
      <c r="T284" s="13" t="n"/>
      <c r="U284" s="13" t="n"/>
      <c r="V284" s="40" t="n"/>
      <c r="W284" s="41">
        <f>IFERROR(G284*H284*V284,"")</f>
        <v/>
      </c>
      <c r="X284" s="42" t="n"/>
      <c r="Y284" s="41">
        <f>IFERROR(W284*X284,"")</f>
        <v/>
      </c>
      <c r="Z284" s="42" t="n"/>
      <c r="AA284" s="41">
        <f>IFERROR(W284*Z284,"")</f>
        <v/>
      </c>
      <c r="AB284" s="41">
        <f>IFERROR(W284+Y284+AA284,"")</f>
        <v/>
      </c>
      <c r="AC284" s="40" t="n"/>
      <c r="AD284" s="40" t="n"/>
      <c r="AE284" s="40" t="n"/>
      <c r="AF284" s="13" t="n"/>
      <c r="AG284" s="40" t="n"/>
      <c r="AH284" s="41">
        <f>IFERROR(IF(N284="Canceled",MAX(0,AB284-AD284-AG284),0),"")</f>
        <v/>
      </c>
      <c r="AI284" s="43">
        <f>IFERROR(AD284/AC284,"")</f>
        <v/>
      </c>
      <c r="AJ284" s="15">
        <f>IFERROR(E284-D284,"")</f>
        <v/>
      </c>
      <c r="AK284" s="15">
        <f>IF(A284="","",IF(COUNTIF($A$6:$A$505,A284)&gt;1,"Duplicate Reservation ID",IF(F284&lt;=E284,"Review stay dates",IF(AND(N284="Canceled",O284=""),"Enter cancellation date",IF(AND(N284="Canceled",R284=""),"Enter cancellation reason","OK")))))</f>
        <v/>
      </c>
      <c r="AL284" s="13" t="n"/>
      <c r="AM284" s="15">
        <f>IFERROR(IF(AD284&gt;AC284,1,0),0)</f>
        <v/>
      </c>
      <c r="AN284" s="15">
        <f>IFERROR(IF(AF284&gt;I284,1,0),0)</f>
        <v/>
      </c>
      <c r="AO284" s="15">
        <f>IFERROR(IF(OR(V284&lt;0,AC284&lt;0,AD284&lt;0,AE284&lt;0,AG284&lt;0),1,0),0)</f>
        <v/>
      </c>
      <c r="AP284" s="15">
        <f>IFERROR(IF(AND(A284&lt;&gt;"",COUNTIF($A$6:$A$505,A284)&gt;1),1,0),0)</f>
        <v/>
      </c>
      <c r="AQ284" s="15">
        <f>IFERROR(IF(AND(N284="Canceled",O284&gt;E284),1,0),0)</f>
        <v/>
      </c>
    </row>
    <row r="285">
      <c r="A285" s="13" t="n"/>
      <c r="B285" s="13" t="n"/>
      <c r="C285" s="13" t="n"/>
      <c r="D285" s="39" t="n"/>
      <c r="E285" s="39" t="n"/>
      <c r="F285" s="39" t="n"/>
      <c r="G285" s="15">
        <f>IFERROR(IF(OR(E285="",F285=""),"",F285-E285),"")</f>
        <v/>
      </c>
      <c r="H285" s="13" t="n"/>
      <c r="I285" s="15">
        <f>IFERROR(IF(N285="Canceled",G285*H285,0),"")</f>
        <v/>
      </c>
      <c r="J285" s="13" t="n"/>
      <c r="K285" s="13" t="n"/>
      <c r="L285" s="13" t="n"/>
      <c r="M285" s="13" t="n"/>
      <c r="N285" s="13" t="n"/>
      <c r="O285" s="39" t="n"/>
      <c r="P285" s="15">
        <f>IFERROR(IF(OR(N285&lt;&gt;"Canceled",O285=""),"",E285-O285),"")</f>
        <v/>
      </c>
      <c r="Q285" s="15">
        <f>IFERROR(IF(N285&lt;&gt;"Canceled","",IF(O285="","Review",IF(P285&lt;=Dashboard!$B$5,"Late","Within Standard Window"))),"")</f>
        <v/>
      </c>
      <c r="R285" s="13" t="n"/>
      <c r="S285" s="13" t="n"/>
      <c r="T285" s="13" t="n"/>
      <c r="U285" s="13" t="n"/>
      <c r="V285" s="40" t="n"/>
      <c r="W285" s="41">
        <f>IFERROR(G285*H285*V285,"")</f>
        <v/>
      </c>
      <c r="X285" s="42" t="n"/>
      <c r="Y285" s="41">
        <f>IFERROR(W285*X285,"")</f>
        <v/>
      </c>
      <c r="Z285" s="42" t="n"/>
      <c r="AA285" s="41">
        <f>IFERROR(W285*Z285,"")</f>
        <v/>
      </c>
      <c r="AB285" s="41">
        <f>IFERROR(W285+Y285+AA285,"")</f>
        <v/>
      </c>
      <c r="AC285" s="40" t="n"/>
      <c r="AD285" s="40" t="n"/>
      <c r="AE285" s="40" t="n"/>
      <c r="AF285" s="13" t="n"/>
      <c r="AG285" s="40" t="n"/>
      <c r="AH285" s="41">
        <f>IFERROR(IF(N285="Canceled",MAX(0,AB285-AD285-AG285),0),"")</f>
        <v/>
      </c>
      <c r="AI285" s="43">
        <f>IFERROR(AD285/AC285,"")</f>
        <v/>
      </c>
      <c r="AJ285" s="15">
        <f>IFERROR(E285-D285,"")</f>
        <v/>
      </c>
      <c r="AK285" s="15">
        <f>IF(A285="","",IF(COUNTIF($A$6:$A$505,A285)&gt;1,"Duplicate Reservation ID",IF(F285&lt;=E285,"Review stay dates",IF(AND(N285="Canceled",O285=""),"Enter cancellation date",IF(AND(N285="Canceled",R285=""),"Enter cancellation reason","OK")))))</f>
        <v/>
      </c>
      <c r="AL285" s="13" t="n"/>
      <c r="AM285" s="15">
        <f>IFERROR(IF(AD285&gt;AC285,1,0),0)</f>
        <v/>
      </c>
      <c r="AN285" s="15">
        <f>IFERROR(IF(AF285&gt;I285,1,0),0)</f>
        <v/>
      </c>
      <c r="AO285" s="15">
        <f>IFERROR(IF(OR(V285&lt;0,AC285&lt;0,AD285&lt;0,AE285&lt;0,AG285&lt;0),1,0),0)</f>
        <v/>
      </c>
      <c r="AP285" s="15">
        <f>IFERROR(IF(AND(A285&lt;&gt;"",COUNTIF($A$6:$A$505,A285)&gt;1),1,0),0)</f>
        <v/>
      </c>
      <c r="AQ285" s="15">
        <f>IFERROR(IF(AND(N285="Canceled",O285&gt;E285),1,0),0)</f>
        <v/>
      </c>
    </row>
    <row r="286">
      <c r="A286" s="13" t="n"/>
      <c r="B286" s="13" t="n"/>
      <c r="C286" s="13" t="n"/>
      <c r="D286" s="39" t="n"/>
      <c r="E286" s="39" t="n"/>
      <c r="F286" s="39" t="n"/>
      <c r="G286" s="15">
        <f>IFERROR(IF(OR(E286="",F286=""),"",F286-E286),"")</f>
        <v/>
      </c>
      <c r="H286" s="13" t="n"/>
      <c r="I286" s="15">
        <f>IFERROR(IF(N286="Canceled",G286*H286,0),"")</f>
        <v/>
      </c>
      <c r="J286" s="13" t="n"/>
      <c r="K286" s="13" t="n"/>
      <c r="L286" s="13" t="n"/>
      <c r="M286" s="13" t="n"/>
      <c r="N286" s="13" t="n"/>
      <c r="O286" s="39" t="n"/>
      <c r="P286" s="15">
        <f>IFERROR(IF(OR(N286&lt;&gt;"Canceled",O286=""),"",E286-O286),"")</f>
        <v/>
      </c>
      <c r="Q286" s="15">
        <f>IFERROR(IF(N286&lt;&gt;"Canceled","",IF(O286="","Review",IF(P286&lt;=Dashboard!$B$5,"Late","Within Standard Window"))),"")</f>
        <v/>
      </c>
      <c r="R286" s="13" t="n"/>
      <c r="S286" s="13" t="n"/>
      <c r="T286" s="13" t="n"/>
      <c r="U286" s="13" t="n"/>
      <c r="V286" s="40" t="n"/>
      <c r="W286" s="41">
        <f>IFERROR(G286*H286*V286,"")</f>
        <v/>
      </c>
      <c r="X286" s="42" t="n"/>
      <c r="Y286" s="41">
        <f>IFERROR(W286*X286,"")</f>
        <v/>
      </c>
      <c r="Z286" s="42" t="n"/>
      <c r="AA286" s="41">
        <f>IFERROR(W286*Z286,"")</f>
        <v/>
      </c>
      <c r="AB286" s="41">
        <f>IFERROR(W286+Y286+AA286,"")</f>
        <v/>
      </c>
      <c r="AC286" s="40" t="n"/>
      <c r="AD286" s="40" t="n"/>
      <c r="AE286" s="40" t="n"/>
      <c r="AF286" s="13" t="n"/>
      <c r="AG286" s="40" t="n"/>
      <c r="AH286" s="41">
        <f>IFERROR(IF(N286="Canceled",MAX(0,AB286-AD286-AG286),0),"")</f>
        <v/>
      </c>
      <c r="AI286" s="43">
        <f>IFERROR(AD286/AC286,"")</f>
        <v/>
      </c>
      <c r="AJ286" s="15">
        <f>IFERROR(E286-D286,"")</f>
        <v/>
      </c>
      <c r="AK286" s="15">
        <f>IF(A286="","",IF(COUNTIF($A$6:$A$505,A286)&gt;1,"Duplicate Reservation ID",IF(F286&lt;=E286,"Review stay dates",IF(AND(N286="Canceled",O286=""),"Enter cancellation date",IF(AND(N286="Canceled",R286=""),"Enter cancellation reason","OK")))))</f>
        <v/>
      </c>
      <c r="AL286" s="13" t="n"/>
      <c r="AM286" s="15">
        <f>IFERROR(IF(AD286&gt;AC286,1,0),0)</f>
        <v/>
      </c>
      <c r="AN286" s="15">
        <f>IFERROR(IF(AF286&gt;I286,1,0),0)</f>
        <v/>
      </c>
      <c r="AO286" s="15">
        <f>IFERROR(IF(OR(V286&lt;0,AC286&lt;0,AD286&lt;0,AE286&lt;0,AG286&lt;0),1,0),0)</f>
        <v/>
      </c>
      <c r="AP286" s="15">
        <f>IFERROR(IF(AND(A286&lt;&gt;"",COUNTIF($A$6:$A$505,A286)&gt;1),1,0),0)</f>
        <v/>
      </c>
      <c r="AQ286" s="15">
        <f>IFERROR(IF(AND(N286="Canceled",O286&gt;E286),1,0),0)</f>
        <v/>
      </c>
    </row>
    <row r="287">
      <c r="A287" s="13" t="n"/>
      <c r="B287" s="13" t="n"/>
      <c r="C287" s="13" t="n"/>
      <c r="D287" s="39" t="n"/>
      <c r="E287" s="39" t="n"/>
      <c r="F287" s="39" t="n"/>
      <c r="G287" s="15">
        <f>IFERROR(IF(OR(E287="",F287=""),"",F287-E287),"")</f>
        <v/>
      </c>
      <c r="H287" s="13" t="n"/>
      <c r="I287" s="15">
        <f>IFERROR(IF(N287="Canceled",G287*H287,0),"")</f>
        <v/>
      </c>
      <c r="J287" s="13" t="n"/>
      <c r="K287" s="13" t="n"/>
      <c r="L287" s="13" t="n"/>
      <c r="M287" s="13" t="n"/>
      <c r="N287" s="13" t="n"/>
      <c r="O287" s="39" t="n"/>
      <c r="P287" s="15">
        <f>IFERROR(IF(OR(N287&lt;&gt;"Canceled",O287=""),"",E287-O287),"")</f>
        <v/>
      </c>
      <c r="Q287" s="15">
        <f>IFERROR(IF(N287&lt;&gt;"Canceled","",IF(O287="","Review",IF(P287&lt;=Dashboard!$B$5,"Late","Within Standard Window"))),"")</f>
        <v/>
      </c>
      <c r="R287" s="13" t="n"/>
      <c r="S287" s="13" t="n"/>
      <c r="T287" s="13" t="n"/>
      <c r="U287" s="13" t="n"/>
      <c r="V287" s="40" t="n"/>
      <c r="W287" s="41">
        <f>IFERROR(G287*H287*V287,"")</f>
        <v/>
      </c>
      <c r="X287" s="42" t="n"/>
      <c r="Y287" s="41">
        <f>IFERROR(W287*X287,"")</f>
        <v/>
      </c>
      <c r="Z287" s="42" t="n"/>
      <c r="AA287" s="41">
        <f>IFERROR(W287*Z287,"")</f>
        <v/>
      </c>
      <c r="AB287" s="41">
        <f>IFERROR(W287+Y287+AA287,"")</f>
        <v/>
      </c>
      <c r="AC287" s="40" t="n"/>
      <c r="AD287" s="40" t="n"/>
      <c r="AE287" s="40" t="n"/>
      <c r="AF287" s="13" t="n"/>
      <c r="AG287" s="40" t="n"/>
      <c r="AH287" s="41">
        <f>IFERROR(IF(N287="Canceled",MAX(0,AB287-AD287-AG287),0),"")</f>
        <v/>
      </c>
      <c r="AI287" s="43">
        <f>IFERROR(AD287/AC287,"")</f>
        <v/>
      </c>
      <c r="AJ287" s="15">
        <f>IFERROR(E287-D287,"")</f>
        <v/>
      </c>
      <c r="AK287" s="15">
        <f>IF(A287="","",IF(COUNTIF($A$6:$A$505,A287)&gt;1,"Duplicate Reservation ID",IF(F287&lt;=E287,"Review stay dates",IF(AND(N287="Canceled",O287=""),"Enter cancellation date",IF(AND(N287="Canceled",R287=""),"Enter cancellation reason","OK")))))</f>
        <v/>
      </c>
      <c r="AL287" s="13" t="n"/>
      <c r="AM287" s="15">
        <f>IFERROR(IF(AD287&gt;AC287,1,0),0)</f>
        <v/>
      </c>
      <c r="AN287" s="15">
        <f>IFERROR(IF(AF287&gt;I287,1,0),0)</f>
        <v/>
      </c>
      <c r="AO287" s="15">
        <f>IFERROR(IF(OR(V287&lt;0,AC287&lt;0,AD287&lt;0,AE287&lt;0,AG287&lt;0),1,0),0)</f>
        <v/>
      </c>
      <c r="AP287" s="15">
        <f>IFERROR(IF(AND(A287&lt;&gt;"",COUNTIF($A$6:$A$505,A287)&gt;1),1,0),0)</f>
        <v/>
      </c>
      <c r="AQ287" s="15">
        <f>IFERROR(IF(AND(N287="Canceled",O287&gt;E287),1,0),0)</f>
        <v/>
      </c>
    </row>
    <row r="288">
      <c r="A288" s="13" t="n"/>
      <c r="B288" s="13" t="n"/>
      <c r="C288" s="13" t="n"/>
      <c r="D288" s="39" t="n"/>
      <c r="E288" s="39" t="n"/>
      <c r="F288" s="39" t="n"/>
      <c r="G288" s="15">
        <f>IFERROR(IF(OR(E288="",F288=""),"",F288-E288),"")</f>
        <v/>
      </c>
      <c r="H288" s="13" t="n"/>
      <c r="I288" s="15">
        <f>IFERROR(IF(N288="Canceled",G288*H288,0),"")</f>
        <v/>
      </c>
      <c r="J288" s="13" t="n"/>
      <c r="K288" s="13" t="n"/>
      <c r="L288" s="13" t="n"/>
      <c r="M288" s="13" t="n"/>
      <c r="N288" s="13" t="n"/>
      <c r="O288" s="39" t="n"/>
      <c r="P288" s="15">
        <f>IFERROR(IF(OR(N288&lt;&gt;"Canceled",O288=""),"",E288-O288),"")</f>
        <v/>
      </c>
      <c r="Q288" s="15">
        <f>IFERROR(IF(N288&lt;&gt;"Canceled","",IF(O288="","Review",IF(P288&lt;=Dashboard!$B$5,"Late","Within Standard Window"))),"")</f>
        <v/>
      </c>
      <c r="R288" s="13" t="n"/>
      <c r="S288" s="13" t="n"/>
      <c r="T288" s="13" t="n"/>
      <c r="U288" s="13" t="n"/>
      <c r="V288" s="40" t="n"/>
      <c r="W288" s="41">
        <f>IFERROR(G288*H288*V288,"")</f>
        <v/>
      </c>
      <c r="X288" s="42" t="n"/>
      <c r="Y288" s="41">
        <f>IFERROR(W288*X288,"")</f>
        <v/>
      </c>
      <c r="Z288" s="42" t="n"/>
      <c r="AA288" s="41">
        <f>IFERROR(W288*Z288,"")</f>
        <v/>
      </c>
      <c r="AB288" s="41">
        <f>IFERROR(W288+Y288+AA288,"")</f>
        <v/>
      </c>
      <c r="AC288" s="40" t="n"/>
      <c r="AD288" s="40" t="n"/>
      <c r="AE288" s="40" t="n"/>
      <c r="AF288" s="13" t="n"/>
      <c r="AG288" s="40" t="n"/>
      <c r="AH288" s="41">
        <f>IFERROR(IF(N288="Canceled",MAX(0,AB288-AD288-AG288),0),"")</f>
        <v/>
      </c>
      <c r="AI288" s="43">
        <f>IFERROR(AD288/AC288,"")</f>
        <v/>
      </c>
      <c r="AJ288" s="15">
        <f>IFERROR(E288-D288,"")</f>
        <v/>
      </c>
      <c r="AK288" s="15">
        <f>IF(A288="","",IF(COUNTIF($A$6:$A$505,A288)&gt;1,"Duplicate Reservation ID",IF(F288&lt;=E288,"Review stay dates",IF(AND(N288="Canceled",O288=""),"Enter cancellation date",IF(AND(N288="Canceled",R288=""),"Enter cancellation reason","OK")))))</f>
        <v/>
      </c>
      <c r="AL288" s="13" t="n"/>
      <c r="AM288" s="15">
        <f>IFERROR(IF(AD288&gt;AC288,1,0),0)</f>
        <v/>
      </c>
      <c r="AN288" s="15">
        <f>IFERROR(IF(AF288&gt;I288,1,0),0)</f>
        <v/>
      </c>
      <c r="AO288" s="15">
        <f>IFERROR(IF(OR(V288&lt;0,AC288&lt;0,AD288&lt;0,AE288&lt;0,AG288&lt;0),1,0),0)</f>
        <v/>
      </c>
      <c r="AP288" s="15">
        <f>IFERROR(IF(AND(A288&lt;&gt;"",COUNTIF($A$6:$A$505,A288)&gt;1),1,0),0)</f>
        <v/>
      </c>
      <c r="AQ288" s="15">
        <f>IFERROR(IF(AND(N288="Canceled",O288&gt;E288),1,0),0)</f>
        <v/>
      </c>
    </row>
    <row r="289">
      <c r="A289" s="13" t="n"/>
      <c r="B289" s="13" t="n"/>
      <c r="C289" s="13" t="n"/>
      <c r="D289" s="39" t="n"/>
      <c r="E289" s="39" t="n"/>
      <c r="F289" s="39" t="n"/>
      <c r="G289" s="15">
        <f>IFERROR(IF(OR(E289="",F289=""),"",F289-E289),"")</f>
        <v/>
      </c>
      <c r="H289" s="13" t="n"/>
      <c r="I289" s="15">
        <f>IFERROR(IF(N289="Canceled",G289*H289,0),"")</f>
        <v/>
      </c>
      <c r="J289" s="13" t="n"/>
      <c r="K289" s="13" t="n"/>
      <c r="L289" s="13" t="n"/>
      <c r="M289" s="13" t="n"/>
      <c r="N289" s="13" t="n"/>
      <c r="O289" s="39" t="n"/>
      <c r="P289" s="15">
        <f>IFERROR(IF(OR(N289&lt;&gt;"Canceled",O289=""),"",E289-O289),"")</f>
        <v/>
      </c>
      <c r="Q289" s="15">
        <f>IFERROR(IF(N289&lt;&gt;"Canceled","",IF(O289="","Review",IF(P289&lt;=Dashboard!$B$5,"Late","Within Standard Window"))),"")</f>
        <v/>
      </c>
      <c r="R289" s="13" t="n"/>
      <c r="S289" s="13" t="n"/>
      <c r="T289" s="13" t="n"/>
      <c r="U289" s="13" t="n"/>
      <c r="V289" s="40" t="n"/>
      <c r="W289" s="41">
        <f>IFERROR(G289*H289*V289,"")</f>
        <v/>
      </c>
      <c r="X289" s="42" t="n"/>
      <c r="Y289" s="41">
        <f>IFERROR(W289*X289,"")</f>
        <v/>
      </c>
      <c r="Z289" s="42" t="n"/>
      <c r="AA289" s="41">
        <f>IFERROR(W289*Z289,"")</f>
        <v/>
      </c>
      <c r="AB289" s="41">
        <f>IFERROR(W289+Y289+AA289,"")</f>
        <v/>
      </c>
      <c r="AC289" s="40" t="n"/>
      <c r="AD289" s="40" t="n"/>
      <c r="AE289" s="40" t="n"/>
      <c r="AF289" s="13" t="n"/>
      <c r="AG289" s="40" t="n"/>
      <c r="AH289" s="41">
        <f>IFERROR(IF(N289="Canceled",MAX(0,AB289-AD289-AG289),0),"")</f>
        <v/>
      </c>
      <c r="AI289" s="43">
        <f>IFERROR(AD289/AC289,"")</f>
        <v/>
      </c>
      <c r="AJ289" s="15">
        <f>IFERROR(E289-D289,"")</f>
        <v/>
      </c>
      <c r="AK289" s="15">
        <f>IF(A289="","",IF(COUNTIF($A$6:$A$505,A289)&gt;1,"Duplicate Reservation ID",IF(F289&lt;=E289,"Review stay dates",IF(AND(N289="Canceled",O289=""),"Enter cancellation date",IF(AND(N289="Canceled",R289=""),"Enter cancellation reason","OK")))))</f>
        <v/>
      </c>
      <c r="AL289" s="13" t="n"/>
      <c r="AM289" s="15">
        <f>IFERROR(IF(AD289&gt;AC289,1,0),0)</f>
        <v/>
      </c>
      <c r="AN289" s="15">
        <f>IFERROR(IF(AF289&gt;I289,1,0),0)</f>
        <v/>
      </c>
      <c r="AO289" s="15">
        <f>IFERROR(IF(OR(V289&lt;0,AC289&lt;0,AD289&lt;0,AE289&lt;0,AG289&lt;0),1,0),0)</f>
        <v/>
      </c>
      <c r="AP289" s="15">
        <f>IFERROR(IF(AND(A289&lt;&gt;"",COUNTIF($A$6:$A$505,A289)&gt;1),1,0),0)</f>
        <v/>
      </c>
      <c r="AQ289" s="15">
        <f>IFERROR(IF(AND(N289="Canceled",O289&gt;E289),1,0),0)</f>
        <v/>
      </c>
    </row>
    <row r="290">
      <c r="A290" s="13" t="n"/>
      <c r="B290" s="13" t="n"/>
      <c r="C290" s="13" t="n"/>
      <c r="D290" s="39" t="n"/>
      <c r="E290" s="39" t="n"/>
      <c r="F290" s="39" t="n"/>
      <c r="G290" s="15">
        <f>IFERROR(IF(OR(E290="",F290=""),"",F290-E290),"")</f>
        <v/>
      </c>
      <c r="H290" s="13" t="n"/>
      <c r="I290" s="15">
        <f>IFERROR(IF(N290="Canceled",G290*H290,0),"")</f>
        <v/>
      </c>
      <c r="J290" s="13" t="n"/>
      <c r="K290" s="13" t="n"/>
      <c r="L290" s="13" t="n"/>
      <c r="M290" s="13" t="n"/>
      <c r="N290" s="13" t="n"/>
      <c r="O290" s="39" t="n"/>
      <c r="P290" s="15">
        <f>IFERROR(IF(OR(N290&lt;&gt;"Canceled",O290=""),"",E290-O290),"")</f>
        <v/>
      </c>
      <c r="Q290" s="15">
        <f>IFERROR(IF(N290&lt;&gt;"Canceled","",IF(O290="","Review",IF(P290&lt;=Dashboard!$B$5,"Late","Within Standard Window"))),"")</f>
        <v/>
      </c>
      <c r="R290" s="13" t="n"/>
      <c r="S290" s="13" t="n"/>
      <c r="T290" s="13" t="n"/>
      <c r="U290" s="13" t="n"/>
      <c r="V290" s="40" t="n"/>
      <c r="W290" s="41">
        <f>IFERROR(G290*H290*V290,"")</f>
        <v/>
      </c>
      <c r="X290" s="42" t="n"/>
      <c r="Y290" s="41">
        <f>IFERROR(W290*X290,"")</f>
        <v/>
      </c>
      <c r="Z290" s="42" t="n"/>
      <c r="AA290" s="41">
        <f>IFERROR(W290*Z290,"")</f>
        <v/>
      </c>
      <c r="AB290" s="41">
        <f>IFERROR(W290+Y290+AA290,"")</f>
        <v/>
      </c>
      <c r="AC290" s="40" t="n"/>
      <c r="AD290" s="40" t="n"/>
      <c r="AE290" s="40" t="n"/>
      <c r="AF290" s="13" t="n"/>
      <c r="AG290" s="40" t="n"/>
      <c r="AH290" s="41">
        <f>IFERROR(IF(N290="Canceled",MAX(0,AB290-AD290-AG290),0),"")</f>
        <v/>
      </c>
      <c r="AI290" s="43">
        <f>IFERROR(AD290/AC290,"")</f>
        <v/>
      </c>
      <c r="AJ290" s="15">
        <f>IFERROR(E290-D290,"")</f>
        <v/>
      </c>
      <c r="AK290" s="15">
        <f>IF(A290="","",IF(COUNTIF($A$6:$A$505,A290)&gt;1,"Duplicate Reservation ID",IF(F290&lt;=E290,"Review stay dates",IF(AND(N290="Canceled",O290=""),"Enter cancellation date",IF(AND(N290="Canceled",R290=""),"Enter cancellation reason","OK")))))</f>
        <v/>
      </c>
      <c r="AL290" s="13" t="n"/>
      <c r="AM290" s="15">
        <f>IFERROR(IF(AD290&gt;AC290,1,0),0)</f>
        <v/>
      </c>
      <c r="AN290" s="15">
        <f>IFERROR(IF(AF290&gt;I290,1,0),0)</f>
        <v/>
      </c>
      <c r="AO290" s="15">
        <f>IFERROR(IF(OR(V290&lt;0,AC290&lt;0,AD290&lt;0,AE290&lt;0,AG290&lt;0),1,0),0)</f>
        <v/>
      </c>
      <c r="AP290" s="15">
        <f>IFERROR(IF(AND(A290&lt;&gt;"",COUNTIF($A$6:$A$505,A290)&gt;1),1,0),0)</f>
        <v/>
      </c>
      <c r="AQ290" s="15">
        <f>IFERROR(IF(AND(N290="Canceled",O290&gt;E290),1,0),0)</f>
        <v/>
      </c>
    </row>
    <row r="291">
      <c r="A291" s="13" t="n"/>
      <c r="B291" s="13" t="n"/>
      <c r="C291" s="13" t="n"/>
      <c r="D291" s="39" t="n"/>
      <c r="E291" s="39" t="n"/>
      <c r="F291" s="39" t="n"/>
      <c r="G291" s="15">
        <f>IFERROR(IF(OR(E291="",F291=""),"",F291-E291),"")</f>
        <v/>
      </c>
      <c r="H291" s="13" t="n"/>
      <c r="I291" s="15">
        <f>IFERROR(IF(N291="Canceled",G291*H291,0),"")</f>
        <v/>
      </c>
      <c r="J291" s="13" t="n"/>
      <c r="K291" s="13" t="n"/>
      <c r="L291" s="13" t="n"/>
      <c r="M291" s="13" t="n"/>
      <c r="N291" s="13" t="n"/>
      <c r="O291" s="39" t="n"/>
      <c r="P291" s="15">
        <f>IFERROR(IF(OR(N291&lt;&gt;"Canceled",O291=""),"",E291-O291),"")</f>
        <v/>
      </c>
      <c r="Q291" s="15">
        <f>IFERROR(IF(N291&lt;&gt;"Canceled","",IF(O291="","Review",IF(P291&lt;=Dashboard!$B$5,"Late","Within Standard Window"))),"")</f>
        <v/>
      </c>
      <c r="R291" s="13" t="n"/>
      <c r="S291" s="13" t="n"/>
      <c r="T291" s="13" t="n"/>
      <c r="U291" s="13" t="n"/>
      <c r="V291" s="40" t="n"/>
      <c r="W291" s="41">
        <f>IFERROR(G291*H291*V291,"")</f>
        <v/>
      </c>
      <c r="X291" s="42" t="n"/>
      <c r="Y291" s="41">
        <f>IFERROR(W291*X291,"")</f>
        <v/>
      </c>
      <c r="Z291" s="42" t="n"/>
      <c r="AA291" s="41">
        <f>IFERROR(W291*Z291,"")</f>
        <v/>
      </c>
      <c r="AB291" s="41">
        <f>IFERROR(W291+Y291+AA291,"")</f>
        <v/>
      </c>
      <c r="AC291" s="40" t="n"/>
      <c r="AD291" s="40" t="n"/>
      <c r="AE291" s="40" t="n"/>
      <c r="AF291" s="13" t="n"/>
      <c r="AG291" s="40" t="n"/>
      <c r="AH291" s="41">
        <f>IFERROR(IF(N291="Canceled",MAX(0,AB291-AD291-AG291),0),"")</f>
        <v/>
      </c>
      <c r="AI291" s="43">
        <f>IFERROR(AD291/AC291,"")</f>
        <v/>
      </c>
      <c r="AJ291" s="15">
        <f>IFERROR(E291-D291,"")</f>
        <v/>
      </c>
      <c r="AK291" s="15">
        <f>IF(A291="","",IF(COUNTIF($A$6:$A$505,A291)&gt;1,"Duplicate Reservation ID",IF(F291&lt;=E291,"Review stay dates",IF(AND(N291="Canceled",O291=""),"Enter cancellation date",IF(AND(N291="Canceled",R291=""),"Enter cancellation reason","OK")))))</f>
        <v/>
      </c>
      <c r="AL291" s="13" t="n"/>
      <c r="AM291" s="15">
        <f>IFERROR(IF(AD291&gt;AC291,1,0),0)</f>
        <v/>
      </c>
      <c r="AN291" s="15">
        <f>IFERROR(IF(AF291&gt;I291,1,0),0)</f>
        <v/>
      </c>
      <c r="AO291" s="15">
        <f>IFERROR(IF(OR(V291&lt;0,AC291&lt;0,AD291&lt;0,AE291&lt;0,AG291&lt;0),1,0),0)</f>
        <v/>
      </c>
      <c r="AP291" s="15">
        <f>IFERROR(IF(AND(A291&lt;&gt;"",COUNTIF($A$6:$A$505,A291)&gt;1),1,0),0)</f>
        <v/>
      </c>
      <c r="AQ291" s="15">
        <f>IFERROR(IF(AND(N291="Canceled",O291&gt;E291),1,0),0)</f>
        <v/>
      </c>
    </row>
    <row r="292">
      <c r="A292" s="13" t="n"/>
      <c r="B292" s="13" t="n"/>
      <c r="C292" s="13" t="n"/>
      <c r="D292" s="39" t="n"/>
      <c r="E292" s="39" t="n"/>
      <c r="F292" s="39" t="n"/>
      <c r="G292" s="15">
        <f>IFERROR(IF(OR(E292="",F292=""),"",F292-E292),"")</f>
        <v/>
      </c>
      <c r="H292" s="13" t="n"/>
      <c r="I292" s="15">
        <f>IFERROR(IF(N292="Canceled",G292*H292,0),"")</f>
        <v/>
      </c>
      <c r="J292" s="13" t="n"/>
      <c r="K292" s="13" t="n"/>
      <c r="L292" s="13" t="n"/>
      <c r="M292" s="13" t="n"/>
      <c r="N292" s="13" t="n"/>
      <c r="O292" s="39" t="n"/>
      <c r="P292" s="15">
        <f>IFERROR(IF(OR(N292&lt;&gt;"Canceled",O292=""),"",E292-O292),"")</f>
        <v/>
      </c>
      <c r="Q292" s="15">
        <f>IFERROR(IF(N292&lt;&gt;"Canceled","",IF(O292="","Review",IF(P292&lt;=Dashboard!$B$5,"Late","Within Standard Window"))),"")</f>
        <v/>
      </c>
      <c r="R292" s="13" t="n"/>
      <c r="S292" s="13" t="n"/>
      <c r="T292" s="13" t="n"/>
      <c r="U292" s="13" t="n"/>
      <c r="V292" s="40" t="n"/>
      <c r="W292" s="41">
        <f>IFERROR(G292*H292*V292,"")</f>
        <v/>
      </c>
      <c r="X292" s="42" t="n"/>
      <c r="Y292" s="41">
        <f>IFERROR(W292*X292,"")</f>
        <v/>
      </c>
      <c r="Z292" s="42" t="n"/>
      <c r="AA292" s="41">
        <f>IFERROR(W292*Z292,"")</f>
        <v/>
      </c>
      <c r="AB292" s="41">
        <f>IFERROR(W292+Y292+AA292,"")</f>
        <v/>
      </c>
      <c r="AC292" s="40" t="n"/>
      <c r="AD292" s="40" t="n"/>
      <c r="AE292" s="40" t="n"/>
      <c r="AF292" s="13" t="n"/>
      <c r="AG292" s="40" t="n"/>
      <c r="AH292" s="41">
        <f>IFERROR(IF(N292="Canceled",MAX(0,AB292-AD292-AG292),0),"")</f>
        <v/>
      </c>
      <c r="AI292" s="43">
        <f>IFERROR(AD292/AC292,"")</f>
        <v/>
      </c>
      <c r="AJ292" s="15">
        <f>IFERROR(E292-D292,"")</f>
        <v/>
      </c>
      <c r="AK292" s="15">
        <f>IF(A292="","",IF(COUNTIF($A$6:$A$505,A292)&gt;1,"Duplicate Reservation ID",IF(F292&lt;=E292,"Review stay dates",IF(AND(N292="Canceled",O292=""),"Enter cancellation date",IF(AND(N292="Canceled",R292=""),"Enter cancellation reason","OK")))))</f>
        <v/>
      </c>
      <c r="AL292" s="13" t="n"/>
      <c r="AM292" s="15">
        <f>IFERROR(IF(AD292&gt;AC292,1,0),0)</f>
        <v/>
      </c>
      <c r="AN292" s="15">
        <f>IFERROR(IF(AF292&gt;I292,1,0),0)</f>
        <v/>
      </c>
      <c r="AO292" s="15">
        <f>IFERROR(IF(OR(V292&lt;0,AC292&lt;0,AD292&lt;0,AE292&lt;0,AG292&lt;0),1,0),0)</f>
        <v/>
      </c>
      <c r="AP292" s="15">
        <f>IFERROR(IF(AND(A292&lt;&gt;"",COUNTIF($A$6:$A$505,A292)&gt;1),1,0),0)</f>
        <v/>
      </c>
      <c r="AQ292" s="15">
        <f>IFERROR(IF(AND(N292="Canceled",O292&gt;E292),1,0),0)</f>
        <v/>
      </c>
    </row>
    <row r="293">
      <c r="A293" s="13" t="n"/>
      <c r="B293" s="13" t="n"/>
      <c r="C293" s="13" t="n"/>
      <c r="D293" s="39" t="n"/>
      <c r="E293" s="39" t="n"/>
      <c r="F293" s="39" t="n"/>
      <c r="G293" s="15">
        <f>IFERROR(IF(OR(E293="",F293=""),"",F293-E293),"")</f>
        <v/>
      </c>
      <c r="H293" s="13" t="n"/>
      <c r="I293" s="15">
        <f>IFERROR(IF(N293="Canceled",G293*H293,0),"")</f>
        <v/>
      </c>
      <c r="J293" s="13" t="n"/>
      <c r="K293" s="13" t="n"/>
      <c r="L293" s="13" t="n"/>
      <c r="M293" s="13" t="n"/>
      <c r="N293" s="13" t="n"/>
      <c r="O293" s="39" t="n"/>
      <c r="P293" s="15">
        <f>IFERROR(IF(OR(N293&lt;&gt;"Canceled",O293=""),"",E293-O293),"")</f>
        <v/>
      </c>
      <c r="Q293" s="15">
        <f>IFERROR(IF(N293&lt;&gt;"Canceled","",IF(O293="","Review",IF(P293&lt;=Dashboard!$B$5,"Late","Within Standard Window"))),"")</f>
        <v/>
      </c>
      <c r="R293" s="13" t="n"/>
      <c r="S293" s="13" t="n"/>
      <c r="T293" s="13" t="n"/>
      <c r="U293" s="13" t="n"/>
      <c r="V293" s="40" t="n"/>
      <c r="W293" s="41">
        <f>IFERROR(G293*H293*V293,"")</f>
        <v/>
      </c>
      <c r="X293" s="42" t="n"/>
      <c r="Y293" s="41">
        <f>IFERROR(W293*X293,"")</f>
        <v/>
      </c>
      <c r="Z293" s="42" t="n"/>
      <c r="AA293" s="41">
        <f>IFERROR(W293*Z293,"")</f>
        <v/>
      </c>
      <c r="AB293" s="41">
        <f>IFERROR(W293+Y293+AA293,"")</f>
        <v/>
      </c>
      <c r="AC293" s="40" t="n"/>
      <c r="AD293" s="40" t="n"/>
      <c r="AE293" s="40" t="n"/>
      <c r="AF293" s="13" t="n"/>
      <c r="AG293" s="40" t="n"/>
      <c r="AH293" s="41">
        <f>IFERROR(IF(N293="Canceled",MAX(0,AB293-AD293-AG293),0),"")</f>
        <v/>
      </c>
      <c r="AI293" s="43">
        <f>IFERROR(AD293/AC293,"")</f>
        <v/>
      </c>
      <c r="AJ293" s="15">
        <f>IFERROR(E293-D293,"")</f>
        <v/>
      </c>
      <c r="AK293" s="15">
        <f>IF(A293="","",IF(COUNTIF($A$6:$A$505,A293)&gt;1,"Duplicate Reservation ID",IF(F293&lt;=E293,"Review stay dates",IF(AND(N293="Canceled",O293=""),"Enter cancellation date",IF(AND(N293="Canceled",R293=""),"Enter cancellation reason","OK")))))</f>
        <v/>
      </c>
      <c r="AL293" s="13" t="n"/>
      <c r="AM293" s="15">
        <f>IFERROR(IF(AD293&gt;AC293,1,0),0)</f>
        <v/>
      </c>
      <c r="AN293" s="15">
        <f>IFERROR(IF(AF293&gt;I293,1,0),0)</f>
        <v/>
      </c>
      <c r="AO293" s="15">
        <f>IFERROR(IF(OR(V293&lt;0,AC293&lt;0,AD293&lt;0,AE293&lt;0,AG293&lt;0),1,0),0)</f>
        <v/>
      </c>
      <c r="AP293" s="15">
        <f>IFERROR(IF(AND(A293&lt;&gt;"",COUNTIF($A$6:$A$505,A293)&gt;1),1,0),0)</f>
        <v/>
      </c>
      <c r="AQ293" s="15">
        <f>IFERROR(IF(AND(N293="Canceled",O293&gt;E293),1,0),0)</f>
        <v/>
      </c>
    </row>
    <row r="294">
      <c r="A294" s="13" t="n"/>
      <c r="B294" s="13" t="n"/>
      <c r="C294" s="13" t="n"/>
      <c r="D294" s="39" t="n"/>
      <c r="E294" s="39" t="n"/>
      <c r="F294" s="39" t="n"/>
      <c r="G294" s="15">
        <f>IFERROR(IF(OR(E294="",F294=""),"",F294-E294),"")</f>
        <v/>
      </c>
      <c r="H294" s="13" t="n"/>
      <c r="I294" s="15">
        <f>IFERROR(IF(N294="Canceled",G294*H294,0),"")</f>
        <v/>
      </c>
      <c r="J294" s="13" t="n"/>
      <c r="K294" s="13" t="n"/>
      <c r="L294" s="13" t="n"/>
      <c r="M294" s="13" t="n"/>
      <c r="N294" s="13" t="n"/>
      <c r="O294" s="39" t="n"/>
      <c r="P294" s="15">
        <f>IFERROR(IF(OR(N294&lt;&gt;"Canceled",O294=""),"",E294-O294),"")</f>
        <v/>
      </c>
      <c r="Q294" s="15">
        <f>IFERROR(IF(N294&lt;&gt;"Canceled","",IF(O294="","Review",IF(P294&lt;=Dashboard!$B$5,"Late","Within Standard Window"))),"")</f>
        <v/>
      </c>
      <c r="R294" s="13" t="n"/>
      <c r="S294" s="13" t="n"/>
      <c r="T294" s="13" t="n"/>
      <c r="U294" s="13" t="n"/>
      <c r="V294" s="40" t="n"/>
      <c r="W294" s="41">
        <f>IFERROR(G294*H294*V294,"")</f>
        <v/>
      </c>
      <c r="X294" s="42" t="n"/>
      <c r="Y294" s="41">
        <f>IFERROR(W294*X294,"")</f>
        <v/>
      </c>
      <c r="Z294" s="42" t="n"/>
      <c r="AA294" s="41">
        <f>IFERROR(W294*Z294,"")</f>
        <v/>
      </c>
      <c r="AB294" s="41">
        <f>IFERROR(W294+Y294+AA294,"")</f>
        <v/>
      </c>
      <c r="AC294" s="40" t="n"/>
      <c r="AD294" s="40" t="n"/>
      <c r="AE294" s="40" t="n"/>
      <c r="AF294" s="13" t="n"/>
      <c r="AG294" s="40" t="n"/>
      <c r="AH294" s="41">
        <f>IFERROR(IF(N294="Canceled",MAX(0,AB294-AD294-AG294),0),"")</f>
        <v/>
      </c>
      <c r="AI294" s="43">
        <f>IFERROR(AD294/AC294,"")</f>
        <v/>
      </c>
      <c r="AJ294" s="15">
        <f>IFERROR(E294-D294,"")</f>
        <v/>
      </c>
      <c r="AK294" s="15">
        <f>IF(A294="","",IF(COUNTIF($A$6:$A$505,A294)&gt;1,"Duplicate Reservation ID",IF(F294&lt;=E294,"Review stay dates",IF(AND(N294="Canceled",O294=""),"Enter cancellation date",IF(AND(N294="Canceled",R294=""),"Enter cancellation reason","OK")))))</f>
        <v/>
      </c>
      <c r="AL294" s="13" t="n"/>
      <c r="AM294" s="15">
        <f>IFERROR(IF(AD294&gt;AC294,1,0),0)</f>
        <v/>
      </c>
      <c r="AN294" s="15">
        <f>IFERROR(IF(AF294&gt;I294,1,0),0)</f>
        <v/>
      </c>
      <c r="AO294" s="15">
        <f>IFERROR(IF(OR(V294&lt;0,AC294&lt;0,AD294&lt;0,AE294&lt;0,AG294&lt;0),1,0),0)</f>
        <v/>
      </c>
      <c r="AP294" s="15">
        <f>IFERROR(IF(AND(A294&lt;&gt;"",COUNTIF($A$6:$A$505,A294)&gt;1),1,0),0)</f>
        <v/>
      </c>
      <c r="AQ294" s="15">
        <f>IFERROR(IF(AND(N294="Canceled",O294&gt;E294),1,0),0)</f>
        <v/>
      </c>
    </row>
    <row r="295">
      <c r="A295" s="13" t="n"/>
      <c r="B295" s="13" t="n"/>
      <c r="C295" s="13" t="n"/>
      <c r="D295" s="39" t="n"/>
      <c r="E295" s="39" t="n"/>
      <c r="F295" s="39" t="n"/>
      <c r="G295" s="15">
        <f>IFERROR(IF(OR(E295="",F295=""),"",F295-E295),"")</f>
        <v/>
      </c>
      <c r="H295" s="13" t="n"/>
      <c r="I295" s="15">
        <f>IFERROR(IF(N295="Canceled",G295*H295,0),"")</f>
        <v/>
      </c>
      <c r="J295" s="13" t="n"/>
      <c r="K295" s="13" t="n"/>
      <c r="L295" s="13" t="n"/>
      <c r="M295" s="13" t="n"/>
      <c r="N295" s="13" t="n"/>
      <c r="O295" s="39" t="n"/>
      <c r="P295" s="15">
        <f>IFERROR(IF(OR(N295&lt;&gt;"Canceled",O295=""),"",E295-O295),"")</f>
        <v/>
      </c>
      <c r="Q295" s="15">
        <f>IFERROR(IF(N295&lt;&gt;"Canceled","",IF(O295="","Review",IF(P295&lt;=Dashboard!$B$5,"Late","Within Standard Window"))),"")</f>
        <v/>
      </c>
      <c r="R295" s="13" t="n"/>
      <c r="S295" s="13" t="n"/>
      <c r="T295" s="13" t="n"/>
      <c r="U295" s="13" t="n"/>
      <c r="V295" s="40" t="n"/>
      <c r="W295" s="41">
        <f>IFERROR(G295*H295*V295,"")</f>
        <v/>
      </c>
      <c r="X295" s="42" t="n"/>
      <c r="Y295" s="41">
        <f>IFERROR(W295*X295,"")</f>
        <v/>
      </c>
      <c r="Z295" s="42" t="n"/>
      <c r="AA295" s="41">
        <f>IFERROR(W295*Z295,"")</f>
        <v/>
      </c>
      <c r="AB295" s="41">
        <f>IFERROR(W295+Y295+AA295,"")</f>
        <v/>
      </c>
      <c r="AC295" s="40" t="n"/>
      <c r="AD295" s="40" t="n"/>
      <c r="AE295" s="40" t="n"/>
      <c r="AF295" s="13" t="n"/>
      <c r="AG295" s="40" t="n"/>
      <c r="AH295" s="41">
        <f>IFERROR(IF(N295="Canceled",MAX(0,AB295-AD295-AG295),0),"")</f>
        <v/>
      </c>
      <c r="AI295" s="43">
        <f>IFERROR(AD295/AC295,"")</f>
        <v/>
      </c>
      <c r="AJ295" s="15">
        <f>IFERROR(E295-D295,"")</f>
        <v/>
      </c>
      <c r="AK295" s="15">
        <f>IF(A295="","",IF(COUNTIF($A$6:$A$505,A295)&gt;1,"Duplicate Reservation ID",IF(F295&lt;=E295,"Review stay dates",IF(AND(N295="Canceled",O295=""),"Enter cancellation date",IF(AND(N295="Canceled",R295=""),"Enter cancellation reason","OK")))))</f>
        <v/>
      </c>
      <c r="AL295" s="13" t="n"/>
      <c r="AM295" s="15">
        <f>IFERROR(IF(AD295&gt;AC295,1,0),0)</f>
        <v/>
      </c>
      <c r="AN295" s="15">
        <f>IFERROR(IF(AF295&gt;I295,1,0),0)</f>
        <v/>
      </c>
      <c r="AO295" s="15">
        <f>IFERROR(IF(OR(V295&lt;0,AC295&lt;0,AD295&lt;0,AE295&lt;0,AG295&lt;0),1,0),0)</f>
        <v/>
      </c>
      <c r="AP295" s="15">
        <f>IFERROR(IF(AND(A295&lt;&gt;"",COUNTIF($A$6:$A$505,A295)&gt;1),1,0),0)</f>
        <v/>
      </c>
      <c r="AQ295" s="15">
        <f>IFERROR(IF(AND(N295="Canceled",O295&gt;E295),1,0),0)</f>
        <v/>
      </c>
    </row>
    <row r="296">
      <c r="A296" s="13" t="n"/>
      <c r="B296" s="13" t="n"/>
      <c r="C296" s="13" t="n"/>
      <c r="D296" s="39" t="n"/>
      <c r="E296" s="39" t="n"/>
      <c r="F296" s="39" t="n"/>
      <c r="G296" s="15">
        <f>IFERROR(IF(OR(E296="",F296=""),"",F296-E296),"")</f>
        <v/>
      </c>
      <c r="H296" s="13" t="n"/>
      <c r="I296" s="15">
        <f>IFERROR(IF(N296="Canceled",G296*H296,0),"")</f>
        <v/>
      </c>
      <c r="J296" s="13" t="n"/>
      <c r="K296" s="13" t="n"/>
      <c r="L296" s="13" t="n"/>
      <c r="M296" s="13" t="n"/>
      <c r="N296" s="13" t="n"/>
      <c r="O296" s="39" t="n"/>
      <c r="P296" s="15">
        <f>IFERROR(IF(OR(N296&lt;&gt;"Canceled",O296=""),"",E296-O296),"")</f>
        <v/>
      </c>
      <c r="Q296" s="15">
        <f>IFERROR(IF(N296&lt;&gt;"Canceled","",IF(O296="","Review",IF(P296&lt;=Dashboard!$B$5,"Late","Within Standard Window"))),"")</f>
        <v/>
      </c>
      <c r="R296" s="13" t="n"/>
      <c r="S296" s="13" t="n"/>
      <c r="T296" s="13" t="n"/>
      <c r="U296" s="13" t="n"/>
      <c r="V296" s="40" t="n"/>
      <c r="W296" s="41">
        <f>IFERROR(G296*H296*V296,"")</f>
        <v/>
      </c>
      <c r="X296" s="42" t="n"/>
      <c r="Y296" s="41">
        <f>IFERROR(W296*X296,"")</f>
        <v/>
      </c>
      <c r="Z296" s="42" t="n"/>
      <c r="AA296" s="41">
        <f>IFERROR(W296*Z296,"")</f>
        <v/>
      </c>
      <c r="AB296" s="41">
        <f>IFERROR(W296+Y296+AA296,"")</f>
        <v/>
      </c>
      <c r="AC296" s="40" t="n"/>
      <c r="AD296" s="40" t="n"/>
      <c r="AE296" s="40" t="n"/>
      <c r="AF296" s="13" t="n"/>
      <c r="AG296" s="40" t="n"/>
      <c r="AH296" s="41">
        <f>IFERROR(IF(N296="Canceled",MAX(0,AB296-AD296-AG296),0),"")</f>
        <v/>
      </c>
      <c r="AI296" s="43">
        <f>IFERROR(AD296/AC296,"")</f>
        <v/>
      </c>
      <c r="AJ296" s="15">
        <f>IFERROR(E296-D296,"")</f>
        <v/>
      </c>
      <c r="AK296" s="15">
        <f>IF(A296="","",IF(COUNTIF($A$6:$A$505,A296)&gt;1,"Duplicate Reservation ID",IF(F296&lt;=E296,"Review stay dates",IF(AND(N296="Canceled",O296=""),"Enter cancellation date",IF(AND(N296="Canceled",R296=""),"Enter cancellation reason","OK")))))</f>
        <v/>
      </c>
      <c r="AL296" s="13" t="n"/>
      <c r="AM296" s="15">
        <f>IFERROR(IF(AD296&gt;AC296,1,0),0)</f>
        <v/>
      </c>
      <c r="AN296" s="15">
        <f>IFERROR(IF(AF296&gt;I296,1,0),0)</f>
        <v/>
      </c>
      <c r="AO296" s="15">
        <f>IFERROR(IF(OR(V296&lt;0,AC296&lt;0,AD296&lt;0,AE296&lt;0,AG296&lt;0),1,0),0)</f>
        <v/>
      </c>
      <c r="AP296" s="15">
        <f>IFERROR(IF(AND(A296&lt;&gt;"",COUNTIF($A$6:$A$505,A296)&gt;1),1,0),0)</f>
        <v/>
      </c>
      <c r="AQ296" s="15">
        <f>IFERROR(IF(AND(N296="Canceled",O296&gt;E296),1,0),0)</f>
        <v/>
      </c>
    </row>
    <row r="297">
      <c r="A297" s="13" t="n"/>
      <c r="B297" s="13" t="n"/>
      <c r="C297" s="13" t="n"/>
      <c r="D297" s="39" t="n"/>
      <c r="E297" s="39" t="n"/>
      <c r="F297" s="39" t="n"/>
      <c r="G297" s="15">
        <f>IFERROR(IF(OR(E297="",F297=""),"",F297-E297),"")</f>
        <v/>
      </c>
      <c r="H297" s="13" t="n"/>
      <c r="I297" s="15">
        <f>IFERROR(IF(N297="Canceled",G297*H297,0),"")</f>
        <v/>
      </c>
      <c r="J297" s="13" t="n"/>
      <c r="K297" s="13" t="n"/>
      <c r="L297" s="13" t="n"/>
      <c r="M297" s="13" t="n"/>
      <c r="N297" s="13" t="n"/>
      <c r="O297" s="39" t="n"/>
      <c r="P297" s="15">
        <f>IFERROR(IF(OR(N297&lt;&gt;"Canceled",O297=""),"",E297-O297),"")</f>
        <v/>
      </c>
      <c r="Q297" s="15">
        <f>IFERROR(IF(N297&lt;&gt;"Canceled","",IF(O297="","Review",IF(P297&lt;=Dashboard!$B$5,"Late","Within Standard Window"))),"")</f>
        <v/>
      </c>
      <c r="R297" s="13" t="n"/>
      <c r="S297" s="13" t="n"/>
      <c r="T297" s="13" t="n"/>
      <c r="U297" s="13" t="n"/>
      <c r="V297" s="40" t="n"/>
      <c r="W297" s="41">
        <f>IFERROR(G297*H297*V297,"")</f>
        <v/>
      </c>
      <c r="X297" s="42" t="n"/>
      <c r="Y297" s="41">
        <f>IFERROR(W297*X297,"")</f>
        <v/>
      </c>
      <c r="Z297" s="42" t="n"/>
      <c r="AA297" s="41">
        <f>IFERROR(W297*Z297,"")</f>
        <v/>
      </c>
      <c r="AB297" s="41">
        <f>IFERROR(W297+Y297+AA297,"")</f>
        <v/>
      </c>
      <c r="AC297" s="40" t="n"/>
      <c r="AD297" s="40" t="n"/>
      <c r="AE297" s="40" t="n"/>
      <c r="AF297" s="13" t="n"/>
      <c r="AG297" s="40" t="n"/>
      <c r="AH297" s="41">
        <f>IFERROR(IF(N297="Canceled",MAX(0,AB297-AD297-AG297),0),"")</f>
        <v/>
      </c>
      <c r="AI297" s="43">
        <f>IFERROR(AD297/AC297,"")</f>
        <v/>
      </c>
      <c r="AJ297" s="15">
        <f>IFERROR(E297-D297,"")</f>
        <v/>
      </c>
      <c r="AK297" s="15">
        <f>IF(A297="","",IF(COUNTIF($A$6:$A$505,A297)&gt;1,"Duplicate Reservation ID",IF(F297&lt;=E297,"Review stay dates",IF(AND(N297="Canceled",O297=""),"Enter cancellation date",IF(AND(N297="Canceled",R297=""),"Enter cancellation reason","OK")))))</f>
        <v/>
      </c>
      <c r="AL297" s="13" t="n"/>
      <c r="AM297" s="15">
        <f>IFERROR(IF(AD297&gt;AC297,1,0),0)</f>
        <v/>
      </c>
      <c r="AN297" s="15">
        <f>IFERROR(IF(AF297&gt;I297,1,0),0)</f>
        <v/>
      </c>
      <c r="AO297" s="15">
        <f>IFERROR(IF(OR(V297&lt;0,AC297&lt;0,AD297&lt;0,AE297&lt;0,AG297&lt;0),1,0),0)</f>
        <v/>
      </c>
      <c r="AP297" s="15">
        <f>IFERROR(IF(AND(A297&lt;&gt;"",COUNTIF($A$6:$A$505,A297)&gt;1),1,0),0)</f>
        <v/>
      </c>
      <c r="AQ297" s="15">
        <f>IFERROR(IF(AND(N297="Canceled",O297&gt;E297),1,0),0)</f>
        <v/>
      </c>
    </row>
    <row r="298">
      <c r="A298" s="13" t="n"/>
      <c r="B298" s="13" t="n"/>
      <c r="C298" s="13" t="n"/>
      <c r="D298" s="39" t="n"/>
      <c r="E298" s="39" t="n"/>
      <c r="F298" s="39" t="n"/>
      <c r="G298" s="15">
        <f>IFERROR(IF(OR(E298="",F298=""),"",F298-E298),"")</f>
        <v/>
      </c>
      <c r="H298" s="13" t="n"/>
      <c r="I298" s="15">
        <f>IFERROR(IF(N298="Canceled",G298*H298,0),"")</f>
        <v/>
      </c>
      <c r="J298" s="13" t="n"/>
      <c r="K298" s="13" t="n"/>
      <c r="L298" s="13" t="n"/>
      <c r="M298" s="13" t="n"/>
      <c r="N298" s="13" t="n"/>
      <c r="O298" s="39" t="n"/>
      <c r="P298" s="15">
        <f>IFERROR(IF(OR(N298&lt;&gt;"Canceled",O298=""),"",E298-O298),"")</f>
        <v/>
      </c>
      <c r="Q298" s="15">
        <f>IFERROR(IF(N298&lt;&gt;"Canceled","",IF(O298="","Review",IF(P298&lt;=Dashboard!$B$5,"Late","Within Standard Window"))),"")</f>
        <v/>
      </c>
      <c r="R298" s="13" t="n"/>
      <c r="S298" s="13" t="n"/>
      <c r="T298" s="13" t="n"/>
      <c r="U298" s="13" t="n"/>
      <c r="V298" s="40" t="n"/>
      <c r="W298" s="41">
        <f>IFERROR(G298*H298*V298,"")</f>
        <v/>
      </c>
      <c r="X298" s="42" t="n"/>
      <c r="Y298" s="41">
        <f>IFERROR(W298*X298,"")</f>
        <v/>
      </c>
      <c r="Z298" s="42" t="n"/>
      <c r="AA298" s="41">
        <f>IFERROR(W298*Z298,"")</f>
        <v/>
      </c>
      <c r="AB298" s="41">
        <f>IFERROR(W298+Y298+AA298,"")</f>
        <v/>
      </c>
      <c r="AC298" s="40" t="n"/>
      <c r="AD298" s="40" t="n"/>
      <c r="AE298" s="40" t="n"/>
      <c r="AF298" s="13" t="n"/>
      <c r="AG298" s="40" t="n"/>
      <c r="AH298" s="41">
        <f>IFERROR(IF(N298="Canceled",MAX(0,AB298-AD298-AG298),0),"")</f>
        <v/>
      </c>
      <c r="AI298" s="43">
        <f>IFERROR(AD298/AC298,"")</f>
        <v/>
      </c>
      <c r="AJ298" s="15">
        <f>IFERROR(E298-D298,"")</f>
        <v/>
      </c>
      <c r="AK298" s="15">
        <f>IF(A298="","",IF(COUNTIF($A$6:$A$505,A298)&gt;1,"Duplicate Reservation ID",IF(F298&lt;=E298,"Review stay dates",IF(AND(N298="Canceled",O298=""),"Enter cancellation date",IF(AND(N298="Canceled",R298=""),"Enter cancellation reason","OK")))))</f>
        <v/>
      </c>
      <c r="AL298" s="13" t="n"/>
      <c r="AM298" s="15">
        <f>IFERROR(IF(AD298&gt;AC298,1,0),0)</f>
        <v/>
      </c>
      <c r="AN298" s="15">
        <f>IFERROR(IF(AF298&gt;I298,1,0),0)</f>
        <v/>
      </c>
      <c r="AO298" s="15">
        <f>IFERROR(IF(OR(V298&lt;0,AC298&lt;0,AD298&lt;0,AE298&lt;0,AG298&lt;0),1,0),0)</f>
        <v/>
      </c>
      <c r="AP298" s="15">
        <f>IFERROR(IF(AND(A298&lt;&gt;"",COUNTIF($A$6:$A$505,A298)&gt;1),1,0),0)</f>
        <v/>
      </c>
      <c r="AQ298" s="15">
        <f>IFERROR(IF(AND(N298="Canceled",O298&gt;E298),1,0),0)</f>
        <v/>
      </c>
    </row>
    <row r="299">
      <c r="A299" s="13" t="n"/>
      <c r="B299" s="13" t="n"/>
      <c r="C299" s="13" t="n"/>
      <c r="D299" s="39" t="n"/>
      <c r="E299" s="39" t="n"/>
      <c r="F299" s="39" t="n"/>
      <c r="G299" s="15">
        <f>IFERROR(IF(OR(E299="",F299=""),"",F299-E299),"")</f>
        <v/>
      </c>
      <c r="H299" s="13" t="n"/>
      <c r="I299" s="15">
        <f>IFERROR(IF(N299="Canceled",G299*H299,0),"")</f>
        <v/>
      </c>
      <c r="J299" s="13" t="n"/>
      <c r="K299" s="13" t="n"/>
      <c r="L299" s="13" t="n"/>
      <c r="M299" s="13" t="n"/>
      <c r="N299" s="13" t="n"/>
      <c r="O299" s="39" t="n"/>
      <c r="P299" s="15">
        <f>IFERROR(IF(OR(N299&lt;&gt;"Canceled",O299=""),"",E299-O299),"")</f>
        <v/>
      </c>
      <c r="Q299" s="15">
        <f>IFERROR(IF(N299&lt;&gt;"Canceled","",IF(O299="","Review",IF(P299&lt;=Dashboard!$B$5,"Late","Within Standard Window"))),"")</f>
        <v/>
      </c>
      <c r="R299" s="13" t="n"/>
      <c r="S299" s="13" t="n"/>
      <c r="T299" s="13" t="n"/>
      <c r="U299" s="13" t="n"/>
      <c r="V299" s="40" t="n"/>
      <c r="W299" s="41">
        <f>IFERROR(G299*H299*V299,"")</f>
        <v/>
      </c>
      <c r="X299" s="42" t="n"/>
      <c r="Y299" s="41">
        <f>IFERROR(W299*X299,"")</f>
        <v/>
      </c>
      <c r="Z299" s="42" t="n"/>
      <c r="AA299" s="41">
        <f>IFERROR(W299*Z299,"")</f>
        <v/>
      </c>
      <c r="AB299" s="41">
        <f>IFERROR(W299+Y299+AA299,"")</f>
        <v/>
      </c>
      <c r="AC299" s="40" t="n"/>
      <c r="AD299" s="40" t="n"/>
      <c r="AE299" s="40" t="n"/>
      <c r="AF299" s="13" t="n"/>
      <c r="AG299" s="40" t="n"/>
      <c r="AH299" s="41">
        <f>IFERROR(IF(N299="Canceled",MAX(0,AB299-AD299-AG299),0),"")</f>
        <v/>
      </c>
      <c r="AI299" s="43">
        <f>IFERROR(AD299/AC299,"")</f>
        <v/>
      </c>
      <c r="AJ299" s="15">
        <f>IFERROR(E299-D299,"")</f>
        <v/>
      </c>
      <c r="AK299" s="15">
        <f>IF(A299="","",IF(COUNTIF($A$6:$A$505,A299)&gt;1,"Duplicate Reservation ID",IF(F299&lt;=E299,"Review stay dates",IF(AND(N299="Canceled",O299=""),"Enter cancellation date",IF(AND(N299="Canceled",R299=""),"Enter cancellation reason","OK")))))</f>
        <v/>
      </c>
      <c r="AL299" s="13" t="n"/>
      <c r="AM299" s="15">
        <f>IFERROR(IF(AD299&gt;AC299,1,0),0)</f>
        <v/>
      </c>
      <c r="AN299" s="15">
        <f>IFERROR(IF(AF299&gt;I299,1,0),0)</f>
        <v/>
      </c>
      <c r="AO299" s="15">
        <f>IFERROR(IF(OR(V299&lt;0,AC299&lt;0,AD299&lt;0,AE299&lt;0,AG299&lt;0),1,0),0)</f>
        <v/>
      </c>
      <c r="AP299" s="15">
        <f>IFERROR(IF(AND(A299&lt;&gt;"",COUNTIF($A$6:$A$505,A299)&gt;1),1,0),0)</f>
        <v/>
      </c>
      <c r="AQ299" s="15">
        <f>IFERROR(IF(AND(N299="Canceled",O299&gt;E299),1,0),0)</f>
        <v/>
      </c>
    </row>
    <row r="300">
      <c r="A300" s="13" t="n"/>
      <c r="B300" s="13" t="n"/>
      <c r="C300" s="13" t="n"/>
      <c r="D300" s="39" t="n"/>
      <c r="E300" s="39" t="n"/>
      <c r="F300" s="39" t="n"/>
      <c r="G300" s="15">
        <f>IFERROR(IF(OR(E300="",F300=""),"",F300-E300),"")</f>
        <v/>
      </c>
      <c r="H300" s="13" t="n"/>
      <c r="I300" s="15">
        <f>IFERROR(IF(N300="Canceled",G300*H300,0),"")</f>
        <v/>
      </c>
      <c r="J300" s="13" t="n"/>
      <c r="K300" s="13" t="n"/>
      <c r="L300" s="13" t="n"/>
      <c r="M300" s="13" t="n"/>
      <c r="N300" s="13" t="n"/>
      <c r="O300" s="39" t="n"/>
      <c r="P300" s="15">
        <f>IFERROR(IF(OR(N300&lt;&gt;"Canceled",O300=""),"",E300-O300),"")</f>
        <v/>
      </c>
      <c r="Q300" s="15">
        <f>IFERROR(IF(N300&lt;&gt;"Canceled","",IF(O300="","Review",IF(P300&lt;=Dashboard!$B$5,"Late","Within Standard Window"))),"")</f>
        <v/>
      </c>
      <c r="R300" s="13" t="n"/>
      <c r="S300" s="13" t="n"/>
      <c r="T300" s="13" t="n"/>
      <c r="U300" s="13" t="n"/>
      <c r="V300" s="40" t="n"/>
      <c r="W300" s="41">
        <f>IFERROR(G300*H300*V300,"")</f>
        <v/>
      </c>
      <c r="X300" s="42" t="n"/>
      <c r="Y300" s="41">
        <f>IFERROR(W300*X300,"")</f>
        <v/>
      </c>
      <c r="Z300" s="42" t="n"/>
      <c r="AA300" s="41">
        <f>IFERROR(W300*Z300,"")</f>
        <v/>
      </c>
      <c r="AB300" s="41">
        <f>IFERROR(W300+Y300+AA300,"")</f>
        <v/>
      </c>
      <c r="AC300" s="40" t="n"/>
      <c r="AD300" s="40" t="n"/>
      <c r="AE300" s="40" t="n"/>
      <c r="AF300" s="13" t="n"/>
      <c r="AG300" s="40" t="n"/>
      <c r="AH300" s="41">
        <f>IFERROR(IF(N300="Canceled",MAX(0,AB300-AD300-AG300),0),"")</f>
        <v/>
      </c>
      <c r="AI300" s="43">
        <f>IFERROR(AD300/AC300,"")</f>
        <v/>
      </c>
      <c r="AJ300" s="15">
        <f>IFERROR(E300-D300,"")</f>
        <v/>
      </c>
      <c r="AK300" s="15">
        <f>IF(A300="","",IF(COUNTIF($A$6:$A$505,A300)&gt;1,"Duplicate Reservation ID",IF(F300&lt;=E300,"Review stay dates",IF(AND(N300="Canceled",O300=""),"Enter cancellation date",IF(AND(N300="Canceled",R300=""),"Enter cancellation reason","OK")))))</f>
        <v/>
      </c>
      <c r="AL300" s="13" t="n"/>
      <c r="AM300" s="15">
        <f>IFERROR(IF(AD300&gt;AC300,1,0),0)</f>
        <v/>
      </c>
      <c r="AN300" s="15">
        <f>IFERROR(IF(AF300&gt;I300,1,0),0)</f>
        <v/>
      </c>
      <c r="AO300" s="15">
        <f>IFERROR(IF(OR(V300&lt;0,AC300&lt;0,AD300&lt;0,AE300&lt;0,AG300&lt;0),1,0),0)</f>
        <v/>
      </c>
      <c r="AP300" s="15">
        <f>IFERROR(IF(AND(A300&lt;&gt;"",COUNTIF($A$6:$A$505,A300)&gt;1),1,0),0)</f>
        <v/>
      </c>
      <c r="AQ300" s="15">
        <f>IFERROR(IF(AND(N300="Canceled",O300&gt;E300),1,0),0)</f>
        <v/>
      </c>
    </row>
    <row r="301">
      <c r="A301" s="13" t="n"/>
      <c r="B301" s="13" t="n"/>
      <c r="C301" s="13" t="n"/>
      <c r="D301" s="39" t="n"/>
      <c r="E301" s="39" t="n"/>
      <c r="F301" s="39" t="n"/>
      <c r="G301" s="15">
        <f>IFERROR(IF(OR(E301="",F301=""),"",F301-E301),"")</f>
        <v/>
      </c>
      <c r="H301" s="13" t="n"/>
      <c r="I301" s="15">
        <f>IFERROR(IF(N301="Canceled",G301*H301,0),"")</f>
        <v/>
      </c>
      <c r="J301" s="13" t="n"/>
      <c r="K301" s="13" t="n"/>
      <c r="L301" s="13" t="n"/>
      <c r="M301" s="13" t="n"/>
      <c r="N301" s="13" t="n"/>
      <c r="O301" s="39" t="n"/>
      <c r="P301" s="15">
        <f>IFERROR(IF(OR(N301&lt;&gt;"Canceled",O301=""),"",E301-O301),"")</f>
        <v/>
      </c>
      <c r="Q301" s="15">
        <f>IFERROR(IF(N301&lt;&gt;"Canceled","",IF(O301="","Review",IF(P301&lt;=Dashboard!$B$5,"Late","Within Standard Window"))),"")</f>
        <v/>
      </c>
      <c r="R301" s="13" t="n"/>
      <c r="S301" s="13" t="n"/>
      <c r="T301" s="13" t="n"/>
      <c r="U301" s="13" t="n"/>
      <c r="V301" s="40" t="n"/>
      <c r="W301" s="41">
        <f>IFERROR(G301*H301*V301,"")</f>
        <v/>
      </c>
      <c r="X301" s="42" t="n"/>
      <c r="Y301" s="41">
        <f>IFERROR(W301*X301,"")</f>
        <v/>
      </c>
      <c r="Z301" s="42" t="n"/>
      <c r="AA301" s="41">
        <f>IFERROR(W301*Z301,"")</f>
        <v/>
      </c>
      <c r="AB301" s="41">
        <f>IFERROR(W301+Y301+AA301,"")</f>
        <v/>
      </c>
      <c r="AC301" s="40" t="n"/>
      <c r="AD301" s="40" t="n"/>
      <c r="AE301" s="40" t="n"/>
      <c r="AF301" s="13" t="n"/>
      <c r="AG301" s="40" t="n"/>
      <c r="AH301" s="41">
        <f>IFERROR(IF(N301="Canceled",MAX(0,AB301-AD301-AG301),0),"")</f>
        <v/>
      </c>
      <c r="AI301" s="43">
        <f>IFERROR(AD301/AC301,"")</f>
        <v/>
      </c>
      <c r="AJ301" s="15">
        <f>IFERROR(E301-D301,"")</f>
        <v/>
      </c>
      <c r="AK301" s="15">
        <f>IF(A301="","",IF(COUNTIF($A$6:$A$505,A301)&gt;1,"Duplicate Reservation ID",IF(F301&lt;=E301,"Review stay dates",IF(AND(N301="Canceled",O301=""),"Enter cancellation date",IF(AND(N301="Canceled",R301=""),"Enter cancellation reason","OK")))))</f>
        <v/>
      </c>
      <c r="AL301" s="13" t="n"/>
      <c r="AM301" s="15">
        <f>IFERROR(IF(AD301&gt;AC301,1,0),0)</f>
        <v/>
      </c>
      <c r="AN301" s="15">
        <f>IFERROR(IF(AF301&gt;I301,1,0),0)</f>
        <v/>
      </c>
      <c r="AO301" s="15">
        <f>IFERROR(IF(OR(V301&lt;0,AC301&lt;0,AD301&lt;0,AE301&lt;0,AG301&lt;0),1,0),0)</f>
        <v/>
      </c>
      <c r="AP301" s="15">
        <f>IFERROR(IF(AND(A301&lt;&gt;"",COUNTIF($A$6:$A$505,A301)&gt;1),1,0),0)</f>
        <v/>
      </c>
      <c r="AQ301" s="15">
        <f>IFERROR(IF(AND(N301="Canceled",O301&gt;E301),1,0),0)</f>
        <v/>
      </c>
    </row>
    <row r="302">
      <c r="A302" s="13" t="n"/>
      <c r="B302" s="13" t="n"/>
      <c r="C302" s="13" t="n"/>
      <c r="D302" s="39" t="n"/>
      <c r="E302" s="39" t="n"/>
      <c r="F302" s="39" t="n"/>
      <c r="G302" s="15">
        <f>IFERROR(IF(OR(E302="",F302=""),"",F302-E302),"")</f>
        <v/>
      </c>
      <c r="H302" s="13" t="n"/>
      <c r="I302" s="15">
        <f>IFERROR(IF(N302="Canceled",G302*H302,0),"")</f>
        <v/>
      </c>
      <c r="J302" s="13" t="n"/>
      <c r="K302" s="13" t="n"/>
      <c r="L302" s="13" t="n"/>
      <c r="M302" s="13" t="n"/>
      <c r="N302" s="13" t="n"/>
      <c r="O302" s="39" t="n"/>
      <c r="P302" s="15">
        <f>IFERROR(IF(OR(N302&lt;&gt;"Canceled",O302=""),"",E302-O302),"")</f>
        <v/>
      </c>
      <c r="Q302" s="15">
        <f>IFERROR(IF(N302&lt;&gt;"Canceled","",IF(O302="","Review",IF(P302&lt;=Dashboard!$B$5,"Late","Within Standard Window"))),"")</f>
        <v/>
      </c>
      <c r="R302" s="13" t="n"/>
      <c r="S302" s="13" t="n"/>
      <c r="T302" s="13" t="n"/>
      <c r="U302" s="13" t="n"/>
      <c r="V302" s="40" t="n"/>
      <c r="W302" s="41">
        <f>IFERROR(G302*H302*V302,"")</f>
        <v/>
      </c>
      <c r="X302" s="42" t="n"/>
      <c r="Y302" s="41">
        <f>IFERROR(W302*X302,"")</f>
        <v/>
      </c>
      <c r="Z302" s="42" t="n"/>
      <c r="AA302" s="41">
        <f>IFERROR(W302*Z302,"")</f>
        <v/>
      </c>
      <c r="AB302" s="41">
        <f>IFERROR(W302+Y302+AA302,"")</f>
        <v/>
      </c>
      <c r="AC302" s="40" t="n"/>
      <c r="AD302" s="40" t="n"/>
      <c r="AE302" s="40" t="n"/>
      <c r="AF302" s="13" t="n"/>
      <c r="AG302" s="40" t="n"/>
      <c r="AH302" s="41">
        <f>IFERROR(IF(N302="Canceled",MAX(0,AB302-AD302-AG302),0),"")</f>
        <v/>
      </c>
      <c r="AI302" s="43">
        <f>IFERROR(AD302/AC302,"")</f>
        <v/>
      </c>
      <c r="AJ302" s="15">
        <f>IFERROR(E302-D302,"")</f>
        <v/>
      </c>
      <c r="AK302" s="15">
        <f>IF(A302="","",IF(COUNTIF($A$6:$A$505,A302)&gt;1,"Duplicate Reservation ID",IF(F302&lt;=E302,"Review stay dates",IF(AND(N302="Canceled",O302=""),"Enter cancellation date",IF(AND(N302="Canceled",R302=""),"Enter cancellation reason","OK")))))</f>
        <v/>
      </c>
      <c r="AL302" s="13" t="n"/>
      <c r="AM302" s="15">
        <f>IFERROR(IF(AD302&gt;AC302,1,0),0)</f>
        <v/>
      </c>
      <c r="AN302" s="15">
        <f>IFERROR(IF(AF302&gt;I302,1,0),0)</f>
        <v/>
      </c>
      <c r="AO302" s="15">
        <f>IFERROR(IF(OR(V302&lt;0,AC302&lt;0,AD302&lt;0,AE302&lt;0,AG302&lt;0),1,0),0)</f>
        <v/>
      </c>
      <c r="AP302" s="15">
        <f>IFERROR(IF(AND(A302&lt;&gt;"",COUNTIF($A$6:$A$505,A302)&gt;1),1,0),0)</f>
        <v/>
      </c>
      <c r="AQ302" s="15">
        <f>IFERROR(IF(AND(N302="Canceled",O302&gt;E302),1,0),0)</f>
        <v/>
      </c>
    </row>
    <row r="303">
      <c r="A303" s="13" t="n"/>
      <c r="B303" s="13" t="n"/>
      <c r="C303" s="13" t="n"/>
      <c r="D303" s="39" t="n"/>
      <c r="E303" s="39" t="n"/>
      <c r="F303" s="39" t="n"/>
      <c r="G303" s="15">
        <f>IFERROR(IF(OR(E303="",F303=""),"",F303-E303),"")</f>
        <v/>
      </c>
      <c r="H303" s="13" t="n"/>
      <c r="I303" s="15">
        <f>IFERROR(IF(N303="Canceled",G303*H303,0),"")</f>
        <v/>
      </c>
      <c r="J303" s="13" t="n"/>
      <c r="K303" s="13" t="n"/>
      <c r="L303" s="13" t="n"/>
      <c r="M303" s="13" t="n"/>
      <c r="N303" s="13" t="n"/>
      <c r="O303" s="39" t="n"/>
      <c r="P303" s="15">
        <f>IFERROR(IF(OR(N303&lt;&gt;"Canceled",O303=""),"",E303-O303),"")</f>
        <v/>
      </c>
      <c r="Q303" s="15">
        <f>IFERROR(IF(N303&lt;&gt;"Canceled","",IF(O303="","Review",IF(P303&lt;=Dashboard!$B$5,"Late","Within Standard Window"))),"")</f>
        <v/>
      </c>
      <c r="R303" s="13" t="n"/>
      <c r="S303" s="13" t="n"/>
      <c r="T303" s="13" t="n"/>
      <c r="U303" s="13" t="n"/>
      <c r="V303" s="40" t="n"/>
      <c r="W303" s="41">
        <f>IFERROR(G303*H303*V303,"")</f>
        <v/>
      </c>
      <c r="X303" s="42" t="n"/>
      <c r="Y303" s="41">
        <f>IFERROR(W303*X303,"")</f>
        <v/>
      </c>
      <c r="Z303" s="42" t="n"/>
      <c r="AA303" s="41">
        <f>IFERROR(W303*Z303,"")</f>
        <v/>
      </c>
      <c r="AB303" s="41">
        <f>IFERROR(W303+Y303+AA303,"")</f>
        <v/>
      </c>
      <c r="AC303" s="40" t="n"/>
      <c r="AD303" s="40" t="n"/>
      <c r="AE303" s="40" t="n"/>
      <c r="AF303" s="13" t="n"/>
      <c r="AG303" s="40" t="n"/>
      <c r="AH303" s="41">
        <f>IFERROR(IF(N303="Canceled",MAX(0,AB303-AD303-AG303),0),"")</f>
        <v/>
      </c>
      <c r="AI303" s="43">
        <f>IFERROR(AD303/AC303,"")</f>
        <v/>
      </c>
      <c r="AJ303" s="15">
        <f>IFERROR(E303-D303,"")</f>
        <v/>
      </c>
      <c r="AK303" s="15">
        <f>IF(A303="","",IF(COUNTIF($A$6:$A$505,A303)&gt;1,"Duplicate Reservation ID",IF(F303&lt;=E303,"Review stay dates",IF(AND(N303="Canceled",O303=""),"Enter cancellation date",IF(AND(N303="Canceled",R303=""),"Enter cancellation reason","OK")))))</f>
        <v/>
      </c>
      <c r="AL303" s="13" t="n"/>
      <c r="AM303" s="15">
        <f>IFERROR(IF(AD303&gt;AC303,1,0),0)</f>
        <v/>
      </c>
      <c r="AN303" s="15">
        <f>IFERROR(IF(AF303&gt;I303,1,0),0)</f>
        <v/>
      </c>
      <c r="AO303" s="15">
        <f>IFERROR(IF(OR(V303&lt;0,AC303&lt;0,AD303&lt;0,AE303&lt;0,AG303&lt;0),1,0),0)</f>
        <v/>
      </c>
      <c r="AP303" s="15">
        <f>IFERROR(IF(AND(A303&lt;&gt;"",COUNTIF($A$6:$A$505,A303)&gt;1),1,0),0)</f>
        <v/>
      </c>
      <c r="AQ303" s="15">
        <f>IFERROR(IF(AND(N303="Canceled",O303&gt;E303),1,0),0)</f>
        <v/>
      </c>
    </row>
    <row r="304">
      <c r="A304" s="13" t="n"/>
      <c r="B304" s="13" t="n"/>
      <c r="C304" s="13" t="n"/>
      <c r="D304" s="39" t="n"/>
      <c r="E304" s="39" t="n"/>
      <c r="F304" s="39" t="n"/>
      <c r="G304" s="15">
        <f>IFERROR(IF(OR(E304="",F304=""),"",F304-E304),"")</f>
        <v/>
      </c>
      <c r="H304" s="13" t="n"/>
      <c r="I304" s="15">
        <f>IFERROR(IF(N304="Canceled",G304*H304,0),"")</f>
        <v/>
      </c>
      <c r="J304" s="13" t="n"/>
      <c r="K304" s="13" t="n"/>
      <c r="L304" s="13" t="n"/>
      <c r="M304" s="13" t="n"/>
      <c r="N304" s="13" t="n"/>
      <c r="O304" s="39" t="n"/>
      <c r="P304" s="15">
        <f>IFERROR(IF(OR(N304&lt;&gt;"Canceled",O304=""),"",E304-O304),"")</f>
        <v/>
      </c>
      <c r="Q304" s="15">
        <f>IFERROR(IF(N304&lt;&gt;"Canceled","",IF(O304="","Review",IF(P304&lt;=Dashboard!$B$5,"Late","Within Standard Window"))),"")</f>
        <v/>
      </c>
      <c r="R304" s="13" t="n"/>
      <c r="S304" s="13" t="n"/>
      <c r="T304" s="13" t="n"/>
      <c r="U304" s="13" t="n"/>
      <c r="V304" s="40" t="n"/>
      <c r="W304" s="41">
        <f>IFERROR(G304*H304*V304,"")</f>
        <v/>
      </c>
      <c r="X304" s="42" t="n"/>
      <c r="Y304" s="41">
        <f>IFERROR(W304*X304,"")</f>
        <v/>
      </c>
      <c r="Z304" s="42" t="n"/>
      <c r="AA304" s="41">
        <f>IFERROR(W304*Z304,"")</f>
        <v/>
      </c>
      <c r="AB304" s="41">
        <f>IFERROR(W304+Y304+AA304,"")</f>
        <v/>
      </c>
      <c r="AC304" s="40" t="n"/>
      <c r="AD304" s="40" t="n"/>
      <c r="AE304" s="40" t="n"/>
      <c r="AF304" s="13" t="n"/>
      <c r="AG304" s="40" t="n"/>
      <c r="AH304" s="41">
        <f>IFERROR(IF(N304="Canceled",MAX(0,AB304-AD304-AG304),0),"")</f>
        <v/>
      </c>
      <c r="AI304" s="43">
        <f>IFERROR(AD304/AC304,"")</f>
        <v/>
      </c>
      <c r="AJ304" s="15">
        <f>IFERROR(E304-D304,"")</f>
        <v/>
      </c>
      <c r="AK304" s="15">
        <f>IF(A304="","",IF(COUNTIF($A$6:$A$505,A304)&gt;1,"Duplicate Reservation ID",IF(F304&lt;=E304,"Review stay dates",IF(AND(N304="Canceled",O304=""),"Enter cancellation date",IF(AND(N304="Canceled",R304=""),"Enter cancellation reason","OK")))))</f>
        <v/>
      </c>
      <c r="AL304" s="13" t="n"/>
      <c r="AM304" s="15">
        <f>IFERROR(IF(AD304&gt;AC304,1,0),0)</f>
        <v/>
      </c>
      <c r="AN304" s="15">
        <f>IFERROR(IF(AF304&gt;I304,1,0),0)</f>
        <v/>
      </c>
      <c r="AO304" s="15">
        <f>IFERROR(IF(OR(V304&lt;0,AC304&lt;0,AD304&lt;0,AE304&lt;0,AG304&lt;0),1,0),0)</f>
        <v/>
      </c>
      <c r="AP304" s="15">
        <f>IFERROR(IF(AND(A304&lt;&gt;"",COUNTIF($A$6:$A$505,A304)&gt;1),1,0),0)</f>
        <v/>
      </c>
      <c r="AQ304" s="15">
        <f>IFERROR(IF(AND(N304="Canceled",O304&gt;E304),1,0),0)</f>
        <v/>
      </c>
    </row>
    <row r="305">
      <c r="A305" s="13" t="n"/>
      <c r="B305" s="13" t="n"/>
      <c r="C305" s="13" t="n"/>
      <c r="D305" s="39" t="n"/>
      <c r="E305" s="39" t="n"/>
      <c r="F305" s="39" t="n"/>
      <c r="G305" s="15">
        <f>IFERROR(IF(OR(E305="",F305=""),"",F305-E305),"")</f>
        <v/>
      </c>
      <c r="H305" s="13" t="n"/>
      <c r="I305" s="15">
        <f>IFERROR(IF(N305="Canceled",G305*H305,0),"")</f>
        <v/>
      </c>
      <c r="J305" s="13" t="n"/>
      <c r="K305" s="13" t="n"/>
      <c r="L305" s="13" t="n"/>
      <c r="M305" s="13" t="n"/>
      <c r="N305" s="13" t="n"/>
      <c r="O305" s="39" t="n"/>
      <c r="P305" s="15">
        <f>IFERROR(IF(OR(N305&lt;&gt;"Canceled",O305=""),"",E305-O305),"")</f>
        <v/>
      </c>
      <c r="Q305" s="15">
        <f>IFERROR(IF(N305&lt;&gt;"Canceled","",IF(O305="","Review",IF(P305&lt;=Dashboard!$B$5,"Late","Within Standard Window"))),"")</f>
        <v/>
      </c>
      <c r="R305" s="13" t="n"/>
      <c r="S305" s="13" t="n"/>
      <c r="T305" s="13" t="n"/>
      <c r="U305" s="13" t="n"/>
      <c r="V305" s="40" t="n"/>
      <c r="W305" s="41">
        <f>IFERROR(G305*H305*V305,"")</f>
        <v/>
      </c>
      <c r="X305" s="42" t="n"/>
      <c r="Y305" s="41">
        <f>IFERROR(W305*X305,"")</f>
        <v/>
      </c>
      <c r="Z305" s="42" t="n"/>
      <c r="AA305" s="41">
        <f>IFERROR(W305*Z305,"")</f>
        <v/>
      </c>
      <c r="AB305" s="41">
        <f>IFERROR(W305+Y305+AA305,"")</f>
        <v/>
      </c>
      <c r="AC305" s="40" t="n"/>
      <c r="AD305" s="40" t="n"/>
      <c r="AE305" s="40" t="n"/>
      <c r="AF305" s="13" t="n"/>
      <c r="AG305" s="40" t="n"/>
      <c r="AH305" s="41">
        <f>IFERROR(IF(N305="Canceled",MAX(0,AB305-AD305-AG305),0),"")</f>
        <v/>
      </c>
      <c r="AI305" s="43">
        <f>IFERROR(AD305/AC305,"")</f>
        <v/>
      </c>
      <c r="AJ305" s="15">
        <f>IFERROR(E305-D305,"")</f>
        <v/>
      </c>
      <c r="AK305" s="15">
        <f>IF(A305="","",IF(COUNTIF($A$6:$A$505,A305)&gt;1,"Duplicate Reservation ID",IF(F305&lt;=E305,"Review stay dates",IF(AND(N305="Canceled",O305=""),"Enter cancellation date",IF(AND(N305="Canceled",R305=""),"Enter cancellation reason","OK")))))</f>
        <v/>
      </c>
      <c r="AL305" s="13" t="n"/>
      <c r="AM305" s="15">
        <f>IFERROR(IF(AD305&gt;AC305,1,0),0)</f>
        <v/>
      </c>
      <c r="AN305" s="15">
        <f>IFERROR(IF(AF305&gt;I305,1,0),0)</f>
        <v/>
      </c>
      <c r="AO305" s="15">
        <f>IFERROR(IF(OR(V305&lt;0,AC305&lt;0,AD305&lt;0,AE305&lt;0,AG305&lt;0),1,0),0)</f>
        <v/>
      </c>
      <c r="AP305" s="15">
        <f>IFERROR(IF(AND(A305&lt;&gt;"",COUNTIF($A$6:$A$505,A305)&gt;1),1,0),0)</f>
        <v/>
      </c>
      <c r="AQ305" s="15">
        <f>IFERROR(IF(AND(N305="Canceled",O305&gt;E305),1,0),0)</f>
        <v/>
      </c>
    </row>
    <row r="306">
      <c r="A306" s="13" t="n"/>
      <c r="B306" s="13" t="n"/>
      <c r="C306" s="13" t="n"/>
      <c r="D306" s="39" t="n"/>
      <c r="E306" s="39" t="n"/>
      <c r="F306" s="39" t="n"/>
      <c r="G306" s="15">
        <f>IFERROR(IF(OR(E306="",F306=""),"",F306-E306),"")</f>
        <v/>
      </c>
      <c r="H306" s="13" t="n"/>
      <c r="I306" s="15">
        <f>IFERROR(IF(N306="Canceled",G306*H306,0),"")</f>
        <v/>
      </c>
      <c r="J306" s="13" t="n"/>
      <c r="K306" s="13" t="n"/>
      <c r="L306" s="13" t="n"/>
      <c r="M306" s="13" t="n"/>
      <c r="N306" s="13" t="n"/>
      <c r="O306" s="39" t="n"/>
      <c r="P306" s="15">
        <f>IFERROR(IF(OR(N306&lt;&gt;"Canceled",O306=""),"",E306-O306),"")</f>
        <v/>
      </c>
      <c r="Q306" s="15">
        <f>IFERROR(IF(N306&lt;&gt;"Canceled","",IF(O306="","Review",IF(P306&lt;=Dashboard!$B$5,"Late","Within Standard Window"))),"")</f>
        <v/>
      </c>
      <c r="R306" s="13" t="n"/>
      <c r="S306" s="13" t="n"/>
      <c r="T306" s="13" t="n"/>
      <c r="U306" s="13" t="n"/>
      <c r="V306" s="40" t="n"/>
      <c r="W306" s="41">
        <f>IFERROR(G306*H306*V306,"")</f>
        <v/>
      </c>
      <c r="X306" s="42" t="n"/>
      <c r="Y306" s="41">
        <f>IFERROR(W306*X306,"")</f>
        <v/>
      </c>
      <c r="Z306" s="42" t="n"/>
      <c r="AA306" s="41">
        <f>IFERROR(W306*Z306,"")</f>
        <v/>
      </c>
      <c r="AB306" s="41">
        <f>IFERROR(W306+Y306+AA306,"")</f>
        <v/>
      </c>
      <c r="AC306" s="40" t="n"/>
      <c r="AD306" s="40" t="n"/>
      <c r="AE306" s="40" t="n"/>
      <c r="AF306" s="13" t="n"/>
      <c r="AG306" s="40" t="n"/>
      <c r="AH306" s="41">
        <f>IFERROR(IF(N306="Canceled",MAX(0,AB306-AD306-AG306),0),"")</f>
        <v/>
      </c>
      <c r="AI306" s="43">
        <f>IFERROR(AD306/AC306,"")</f>
        <v/>
      </c>
      <c r="AJ306" s="15">
        <f>IFERROR(E306-D306,"")</f>
        <v/>
      </c>
      <c r="AK306" s="15">
        <f>IF(A306="","",IF(COUNTIF($A$6:$A$505,A306)&gt;1,"Duplicate Reservation ID",IF(F306&lt;=E306,"Review stay dates",IF(AND(N306="Canceled",O306=""),"Enter cancellation date",IF(AND(N306="Canceled",R306=""),"Enter cancellation reason","OK")))))</f>
        <v/>
      </c>
      <c r="AL306" s="13" t="n"/>
      <c r="AM306" s="15">
        <f>IFERROR(IF(AD306&gt;AC306,1,0),0)</f>
        <v/>
      </c>
      <c r="AN306" s="15">
        <f>IFERROR(IF(AF306&gt;I306,1,0),0)</f>
        <v/>
      </c>
      <c r="AO306" s="15">
        <f>IFERROR(IF(OR(V306&lt;0,AC306&lt;0,AD306&lt;0,AE306&lt;0,AG306&lt;0),1,0),0)</f>
        <v/>
      </c>
      <c r="AP306" s="15">
        <f>IFERROR(IF(AND(A306&lt;&gt;"",COUNTIF($A$6:$A$505,A306)&gt;1),1,0),0)</f>
        <v/>
      </c>
      <c r="AQ306" s="15">
        <f>IFERROR(IF(AND(N306="Canceled",O306&gt;E306),1,0),0)</f>
        <v/>
      </c>
    </row>
    <row r="307">
      <c r="A307" s="13" t="n"/>
      <c r="B307" s="13" t="n"/>
      <c r="C307" s="13" t="n"/>
      <c r="D307" s="39" t="n"/>
      <c r="E307" s="39" t="n"/>
      <c r="F307" s="39" t="n"/>
      <c r="G307" s="15">
        <f>IFERROR(IF(OR(E307="",F307=""),"",F307-E307),"")</f>
        <v/>
      </c>
      <c r="H307" s="13" t="n"/>
      <c r="I307" s="15">
        <f>IFERROR(IF(N307="Canceled",G307*H307,0),"")</f>
        <v/>
      </c>
      <c r="J307" s="13" t="n"/>
      <c r="K307" s="13" t="n"/>
      <c r="L307" s="13" t="n"/>
      <c r="M307" s="13" t="n"/>
      <c r="N307" s="13" t="n"/>
      <c r="O307" s="39" t="n"/>
      <c r="P307" s="15">
        <f>IFERROR(IF(OR(N307&lt;&gt;"Canceled",O307=""),"",E307-O307),"")</f>
        <v/>
      </c>
      <c r="Q307" s="15">
        <f>IFERROR(IF(N307&lt;&gt;"Canceled","",IF(O307="","Review",IF(P307&lt;=Dashboard!$B$5,"Late","Within Standard Window"))),"")</f>
        <v/>
      </c>
      <c r="R307" s="13" t="n"/>
      <c r="S307" s="13" t="n"/>
      <c r="T307" s="13" t="n"/>
      <c r="U307" s="13" t="n"/>
      <c r="V307" s="40" t="n"/>
      <c r="W307" s="41">
        <f>IFERROR(G307*H307*V307,"")</f>
        <v/>
      </c>
      <c r="X307" s="42" t="n"/>
      <c r="Y307" s="41">
        <f>IFERROR(W307*X307,"")</f>
        <v/>
      </c>
      <c r="Z307" s="42" t="n"/>
      <c r="AA307" s="41">
        <f>IFERROR(W307*Z307,"")</f>
        <v/>
      </c>
      <c r="AB307" s="41">
        <f>IFERROR(W307+Y307+AA307,"")</f>
        <v/>
      </c>
      <c r="AC307" s="40" t="n"/>
      <c r="AD307" s="40" t="n"/>
      <c r="AE307" s="40" t="n"/>
      <c r="AF307" s="13" t="n"/>
      <c r="AG307" s="40" t="n"/>
      <c r="AH307" s="41">
        <f>IFERROR(IF(N307="Canceled",MAX(0,AB307-AD307-AG307),0),"")</f>
        <v/>
      </c>
      <c r="AI307" s="43">
        <f>IFERROR(AD307/AC307,"")</f>
        <v/>
      </c>
      <c r="AJ307" s="15">
        <f>IFERROR(E307-D307,"")</f>
        <v/>
      </c>
      <c r="AK307" s="15">
        <f>IF(A307="","",IF(COUNTIF($A$6:$A$505,A307)&gt;1,"Duplicate Reservation ID",IF(F307&lt;=E307,"Review stay dates",IF(AND(N307="Canceled",O307=""),"Enter cancellation date",IF(AND(N307="Canceled",R307=""),"Enter cancellation reason","OK")))))</f>
        <v/>
      </c>
      <c r="AL307" s="13" t="n"/>
      <c r="AM307" s="15">
        <f>IFERROR(IF(AD307&gt;AC307,1,0),0)</f>
        <v/>
      </c>
      <c r="AN307" s="15">
        <f>IFERROR(IF(AF307&gt;I307,1,0),0)</f>
        <v/>
      </c>
      <c r="AO307" s="15">
        <f>IFERROR(IF(OR(V307&lt;0,AC307&lt;0,AD307&lt;0,AE307&lt;0,AG307&lt;0),1,0),0)</f>
        <v/>
      </c>
      <c r="AP307" s="15">
        <f>IFERROR(IF(AND(A307&lt;&gt;"",COUNTIF($A$6:$A$505,A307)&gt;1),1,0),0)</f>
        <v/>
      </c>
      <c r="AQ307" s="15">
        <f>IFERROR(IF(AND(N307="Canceled",O307&gt;E307),1,0),0)</f>
        <v/>
      </c>
    </row>
    <row r="308">
      <c r="A308" s="13" t="n"/>
      <c r="B308" s="13" t="n"/>
      <c r="C308" s="13" t="n"/>
      <c r="D308" s="39" t="n"/>
      <c r="E308" s="39" t="n"/>
      <c r="F308" s="39" t="n"/>
      <c r="G308" s="15">
        <f>IFERROR(IF(OR(E308="",F308=""),"",F308-E308),"")</f>
        <v/>
      </c>
      <c r="H308" s="13" t="n"/>
      <c r="I308" s="15">
        <f>IFERROR(IF(N308="Canceled",G308*H308,0),"")</f>
        <v/>
      </c>
      <c r="J308" s="13" t="n"/>
      <c r="K308" s="13" t="n"/>
      <c r="L308" s="13" t="n"/>
      <c r="M308" s="13" t="n"/>
      <c r="N308" s="13" t="n"/>
      <c r="O308" s="39" t="n"/>
      <c r="P308" s="15">
        <f>IFERROR(IF(OR(N308&lt;&gt;"Canceled",O308=""),"",E308-O308),"")</f>
        <v/>
      </c>
      <c r="Q308" s="15">
        <f>IFERROR(IF(N308&lt;&gt;"Canceled","",IF(O308="","Review",IF(P308&lt;=Dashboard!$B$5,"Late","Within Standard Window"))),"")</f>
        <v/>
      </c>
      <c r="R308" s="13" t="n"/>
      <c r="S308" s="13" t="n"/>
      <c r="T308" s="13" t="n"/>
      <c r="U308" s="13" t="n"/>
      <c r="V308" s="40" t="n"/>
      <c r="W308" s="41">
        <f>IFERROR(G308*H308*V308,"")</f>
        <v/>
      </c>
      <c r="X308" s="42" t="n"/>
      <c r="Y308" s="41">
        <f>IFERROR(W308*X308,"")</f>
        <v/>
      </c>
      <c r="Z308" s="42" t="n"/>
      <c r="AA308" s="41">
        <f>IFERROR(W308*Z308,"")</f>
        <v/>
      </c>
      <c r="AB308" s="41">
        <f>IFERROR(W308+Y308+AA308,"")</f>
        <v/>
      </c>
      <c r="AC308" s="40" t="n"/>
      <c r="AD308" s="40" t="n"/>
      <c r="AE308" s="40" t="n"/>
      <c r="AF308" s="13" t="n"/>
      <c r="AG308" s="40" t="n"/>
      <c r="AH308" s="41">
        <f>IFERROR(IF(N308="Canceled",MAX(0,AB308-AD308-AG308),0),"")</f>
        <v/>
      </c>
      <c r="AI308" s="43">
        <f>IFERROR(AD308/AC308,"")</f>
        <v/>
      </c>
      <c r="AJ308" s="15">
        <f>IFERROR(E308-D308,"")</f>
        <v/>
      </c>
      <c r="AK308" s="15">
        <f>IF(A308="","",IF(COUNTIF($A$6:$A$505,A308)&gt;1,"Duplicate Reservation ID",IF(F308&lt;=E308,"Review stay dates",IF(AND(N308="Canceled",O308=""),"Enter cancellation date",IF(AND(N308="Canceled",R308=""),"Enter cancellation reason","OK")))))</f>
        <v/>
      </c>
      <c r="AL308" s="13" t="n"/>
      <c r="AM308" s="15">
        <f>IFERROR(IF(AD308&gt;AC308,1,0),0)</f>
        <v/>
      </c>
      <c r="AN308" s="15">
        <f>IFERROR(IF(AF308&gt;I308,1,0),0)</f>
        <v/>
      </c>
      <c r="AO308" s="15">
        <f>IFERROR(IF(OR(V308&lt;0,AC308&lt;0,AD308&lt;0,AE308&lt;0,AG308&lt;0),1,0),0)</f>
        <v/>
      </c>
      <c r="AP308" s="15">
        <f>IFERROR(IF(AND(A308&lt;&gt;"",COUNTIF($A$6:$A$505,A308)&gt;1),1,0),0)</f>
        <v/>
      </c>
      <c r="AQ308" s="15">
        <f>IFERROR(IF(AND(N308="Canceled",O308&gt;E308),1,0),0)</f>
        <v/>
      </c>
    </row>
    <row r="309">
      <c r="A309" s="13" t="n"/>
      <c r="B309" s="13" t="n"/>
      <c r="C309" s="13" t="n"/>
      <c r="D309" s="39" t="n"/>
      <c r="E309" s="39" t="n"/>
      <c r="F309" s="39" t="n"/>
      <c r="G309" s="15">
        <f>IFERROR(IF(OR(E309="",F309=""),"",F309-E309),"")</f>
        <v/>
      </c>
      <c r="H309" s="13" t="n"/>
      <c r="I309" s="15">
        <f>IFERROR(IF(N309="Canceled",G309*H309,0),"")</f>
        <v/>
      </c>
      <c r="J309" s="13" t="n"/>
      <c r="K309" s="13" t="n"/>
      <c r="L309" s="13" t="n"/>
      <c r="M309" s="13" t="n"/>
      <c r="N309" s="13" t="n"/>
      <c r="O309" s="39" t="n"/>
      <c r="P309" s="15">
        <f>IFERROR(IF(OR(N309&lt;&gt;"Canceled",O309=""),"",E309-O309),"")</f>
        <v/>
      </c>
      <c r="Q309" s="15">
        <f>IFERROR(IF(N309&lt;&gt;"Canceled","",IF(O309="","Review",IF(P309&lt;=Dashboard!$B$5,"Late","Within Standard Window"))),"")</f>
        <v/>
      </c>
      <c r="R309" s="13" t="n"/>
      <c r="S309" s="13" t="n"/>
      <c r="T309" s="13" t="n"/>
      <c r="U309" s="13" t="n"/>
      <c r="V309" s="40" t="n"/>
      <c r="W309" s="41">
        <f>IFERROR(G309*H309*V309,"")</f>
        <v/>
      </c>
      <c r="X309" s="42" t="n"/>
      <c r="Y309" s="41">
        <f>IFERROR(W309*X309,"")</f>
        <v/>
      </c>
      <c r="Z309" s="42" t="n"/>
      <c r="AA309" s="41">
        <f>IFERROR(W309*Z309,"")</f>
        <v/>
      </c>
      <c r="AB309" s="41">
        <f>IFERROR(W309+Y309+AA309,"")</f>
        <v/>
      </c>
      <c r="AC309" s="40" t="n"/>
      <c r="AD309" s="40" t="n"/>
      <c r="AE309" s="40" t="n"/>
      <c r="AF309" s="13" t="n"/>
      <c r="AG309" s="40" t="n"/>
      <c r="AH309" s="41">
        <f>IFERROR(IF(N309="Canceled",MAX(0,AB309-AD309-AG309),0),"")</f>
        <v/>
      </c>
      <c r="AI309" s="43">
        <f>IFERROR(AD309/AC309,"")</f>
        <v/>
      </c>
      <c r="AJ309" s="15">
        <f>IFERROR(E309-D309,"")</f>
        <v/>
      </c>
      <c r="AK309" s="15">
        <f>IF(A309="","",IF(COUNTIF($A$6:$A$505,A309)&gt;1,"Duplicate Reservation ID",IF(F309&lt;=E309,"Review stay dates",IF(AND(N309="Canceled",O309=""),"Enter cancellation date",IF(AND(N309="Canceled",R309=""),"Enter cancellation reason","OK")))))</f>
        <v/>
      </c>
      <c r="AL309" s="13" t="n"/>
      <c r="AM309" s="15">
        <f>IFERROR(IF(AD309&gt;AC309,1,0),0)</f>
        <v/>
      </c>
      <c r="AN309" s="15">
        <f>IFERROR(IF(AF309&gt;I309,1,0),0)</f>
        <v/>
      </c>
      <c r="AO309" s="15">
        <f>IFERROR(IF(OR(V309&lt;0,AC309&lt;0,AD309&lt;0,AE309&lt;0,AG309&lt;0),1,0),0)</f>
        <v/>
      </c>
      <c r="AP309" s="15">
        <f>IFERROR(IF(AND(A309&lt;&gt;"",COUNTIF($A$6:$A$505,A309)&gt;1),1,0),0)</f>
        <v/>
      </c>
      <c r="AQ309" s="15">
        <f>IFERROR(IF(AND(N309="Canceled",O309&gt;E309),1,0),0)</f>
        <v/>
      </c>
    </row>
    <row r="310">
      <c r="A310" s="13" t="n"/>
      <c r="B310" s="13" t="n"/>
      <c r="C310" s="13" t="n"/>
      <c r="D310" s="39" t="n"/>
      <c r="E310" s="39" t="n"/>
      <c r="F310" s="39" t="n"/>
      <c r="G310" s="15">
        <f>IFERROR(IF(OR(E310="",F310=""),"",F310-E310),"")</f>
        <v/>
      </c>
      <c r="H310" s="13" t="n"/>
      <c r="I310" s="15">
        <f>IFERROR(IF(N310="Canceled",G310*H310,0),"")</f>
        <v/>
      </c>
      <c r="J310" s="13" t="n"/>
      <c r="K310" s="13" t="n"/>
      <c r="L310" s="13" t="n"/>
      <c r="M310" s="13" t="n"/>
      <c r="N310" s="13" t="n"/>
      <c r="O310" s="39" t="n"/>
      <c r="P310" s="15">
        <f>IFERROR(IF(OR(N310&lt;&gt;"Canceled",O310=""),"",E310-O310),"")</f>
        <v/>
      </c>
      <c r="Q310" s="15">
        <f>IFERROR(IF(N310&lt;&gt;"Canceled","",IF(O310="","Review",IF(P310&lt;=Dashboard!$B$5,"Late","Within Standard Window"))),"")</f>
        <v/>
      </c>
      <c r="R310" s="13" t="n"/>
      <c r="S310" s="13" t="n"/>
      <c r="T310" s="13" t="n"/>
      <c r="U310" s="13" t="n"/>
      <c r="V310" s="40" t="n"/>
      <c r="W310" s="41">
        <f>IFERROR(G310*H310*V310,"")</f>
        <v/>
      </c>
      <c r="X310" s="42" t="n"/>
      <c r="Y310" s="41">
        <f>IFERROR(W310*X310,"")</f>
        <v/>
      </c>
      <c r="Z310" s="42" t="n"/>
      <c r="AA310" s="41">
        <f>IFERROR(W310*Z310,"")</f>
        <v/>
      </c>
      <c r="AB310" s="41">
        <f>IFERROR(W310+Y310+AA310,"")</f>
        <v/>
      </c>
      <c r="AC310" s="40" t="n"/>
      <c r="AD310" s="40" t="n"/>
      <c r="AE310" s="40" t="n"/>
      <c r="AF310" s="13" t="n"/>
      <c r="AG310" s="40" t="n"/>
      <c r="AH310" s="41">
        <f>IFERROR(IF(N310="Canceled",MAX(0,AB310-AD310-AG310),0),"")</f>
        <v/>
      </c>
      <c r="AI310" s="43">
        <f>IFERROR(AD310/AC310,"")</f>
        <v/>
      </c>
      <c r="AJ310" s="15">
        <f>IFERROR(E310-D310,"")</f>
        <v/>
      </c>
      <c r="AK310" s="15">
        <f>IF(A310="","",IF(COUNTIF($A$6:$A$505,A310)&gt;1,"Duplicate Reservation ID",IF(F310&lt;=E310,"Review stay dates",IF(AND(N310="Canceled",O310=""),"Enter cancellation date",IF(AND(N310="Canceled",R310=""),"Enter cancellation reason","OK")))))</f>
        <v/>
      </c>
      <c r="AL310" s="13" t="n"/>
      <c r="AM310" s="15">
        <f>IFERROR(IF(AD310&gt;AC310,1,0),0)</f>
        <v/>
      </c>
      <c r="AN310" s="15">
        <f>IFERROR(IF(AF310&gt;I310,1,0),0)</f>
        <v/>
      </c>
      <c r="AO310" s="15">
        <f>IFERROR(IF(OR(V310&lt;0,AC310&lt;0,AD310&lt;0,AE310&lt;0,AG310&lt;0),1,0),0)</f>
        <v/>
      </c>
      <c r="AP310" s="15">
        <f>IFERROR(IF(AND(A310&lt;&gt;"",COUNTIF($A$6:$A$505,A310)&gt;1),1,0),0)</f>
        <v/>
      </c>
      <c r="AQ310" s="15">
        <f>IFERROR(IF(AND(N310="Canceled",O310&gt;E310),1,0),0)</f>
        <v/>
      </c>
    </row>
    <row r="311">
      <c r="A311" s="13" t="n"/>
      <c r="B311" s="13" t="n"/>
      <c r="C311" s="13" t="n"/>
      <c r="D311" s="39" t="n"/>
      <c r="E311" s="39" t="n"/>
      <c r="F311" s="39" t="n"/>
      <c r="G311" s="15">
        <f>IFERROR(IF(OR(E311="",F311=""),"",F311-E311),"")</f>
        <v/>
      </c>
      <c r="H311" s="13" t="n"/>
      <c r="I311" s="15">
        <f>IFERROR(IF(N311="Canceled",G311*H311,0),"")</f>
        <v/>
      </c>
      <c r="J311" s="13" t="n"/>
      <c r="K311" s="13" t="n"/>
      <c r="L311" s="13" t="n"/>
      <c r="M311" s="13" t="n"/>
      <c r="N311" s="13" t="n"/>
      <c r="O311" s="39" t="n"/>
      <c r="P311" s="15">
        <f>IFERROR(IF(OR(N311&lt;&gt;"Canceled",O311=""),"",E311-O311),"")</f>
        <v/>
      </c>
      <c r="Q311" s="15">
        <f>IFERROR(IF(N311&lt;&gt;"Canceled","",IF(O311="","Review",IF(P311&lt;=Dashboard!$B$5,"Late","Within Standard Window"))),"")</f>
        <v/>
      </c>
      <c r="R311" s="13" t="n"/>
      <c r="S311" s="13" t="n"/>
      <c r="T311" s="13" t="n"/>
      <c r="U311" s="13" t="n"/>
      <c r="V311" s="40" t="n"/>
      <c r="W311" s="41">
        <f>IFERROR(G311*H311*V311,"")</f>
        <v/>
      </c>
      <c r="X311" s="42" t="n"/>
      <c r="Y311" s="41">
        <f>IFERROR(W311*X311,"")</f>
        <v/>
      </c>
      <c r="Z311" s="42" t="n"/>
      <c r="AA311" s="41">
        <f>IFERROR(W311*Z311,"")</f>
        <v/>
      </c>
      <c r="AB311" s="41">
        <f>IFERROR(W311+Y311+AA311,"")</f>
        <v/>
      </c>
      <c r="AC311" s="40" t="n"/>
      <c r="AD311" s="40" t="n"/>
      <c r="AE311" s="40" t="n"/>
      <c r="AF311" s="13" t="n"/>
      <c r="AG311" s="40" t="n"/>
      <c r="AH311" s="41">
        <f>IFERROR(IF(N311="Canceled",MAX(0,AB311-AD311-AG311),0),"")</f>
        <v/>
      </c>
      <c r="AI311" s="43">
        <f>IFERROR(AD311/AC311,"")</f>
        <v/>
      </c>
      <c r="AJ311" s="15">
        <f>IFERROR(E311-D311,"")</f>
        <v/>
      </c>
      <c r="AK311" s="15">
        <f>IF(A311="","",IF(COUNTIF($A$6:$A$505,A311)&gt;1,"Duplicate Reservation ID",IF(F311&lt;=E311,"Review stay dates",IF(AND(N311="Canceled",O311=""),"Enter cancellation date",IF(AND(N311="Canceled",R311=""),"Enter cancellation reason","OK")))))</f>
        <v/>
      </c>
      <c r="AL311" s="13" t="n"/>
      <c r="AM311" s="15">
        <f>IFERROR(IF(AD311&gt;AC311,1,0),0)</f>
        <v/>
      </c>
      <c r="AN311" s="15">
        <f>IFERROR(IF(AF311&gt;I311,1,0),0)</f>
        <v/>
      </c>
      <c r="AO311" s="15">
        <f>IFERROR(IF(OR(V311&lt;0,AC311&lt;0,AD311&lt;0,AE311&lt;0,AG311&lt;0),1,0),0)</f>
        <v/>
      </c>
      <c r="AP311" s="15">
        <f>IFERROR(IF(AND(A311&lt;&gt;"",COUNTIF($A$6:$A$505,A311)&gt;1),1,0),0)</f>
        <v/>
      </c>
      <c r="AQ311" s="15">
        <f>IFERROR(IF(AND(N311="Canceled",O311&gt;E311),1,0),0)</f>
        <v/>
      </c>
    </row>
    <row r="312">
      <c r="A312" s="13" t="n"/>
      <c r="B312" s="13" t="n"/>
      <c r="C312" s="13" t="n"/>
      <c r="D312" s="39" t="n"/>
      <c r="E312" s="39" t="n"/>
      <c r="F312" s="39" t="n"/>
      <c r="G312" s="15">
        <f>IFERROR(IF(OR(E312="",F312=""),"",F312-E312),"")</f>
        <v/>
      </c>
      <c r="H312" s="13" t="n"/>
      <c r="I312" s="15">
        <f>IFERROR(IF(N312="Canceled",G312*H312,0),"")</f>
        <v/>
      </c>
      <c r="J312" s="13" t="n"/>
      <c r="K312" s="13" t="n"/>
      <c r="L312" s="13" t="n"/>
      <c r="M312" s="13" t="n"/>
      <c r="N312" s="13" t="n"/>
      <c r="O312" s="39" t="n"/>
      <c r="P312" s="15">
        <f>IFERROR(IF(OR(N312&lt;&gt;"Canceled",O312=""),"",E312-O312),"")</f>
        <v/>
      </c>
      <c r="Q312" s="15">
        <f>IFERROR(IF(N312&lt;&gt;"Canceled","",IF(O312="","Review",IF(P312&lt;=Dashboard!$B$5,"Late","Within Standard Window"))),"")</f>
        <v/>
      </c>
      <c r="R312" s="13" t="n"/>
      <c r="S312" s="13" t="n"/>
      <c r="T312" s="13" t="n"/>
      <c r="U312" s="13" t="n"/>
      <c r="V312" s="40" t="n"/>
      <c r="W312" s="41">
        <f>IFERROR(G312*H312*V312,"")</f>
        <v/>
      </c>
      <c r="X312" s="42" t="n"/>
      <c r="Y312" s="41">
        <f>IFERROR(W312*X312,"")</f>
        <v/>
      </c>
      <c r="Z312" s="42" t="n"/>
      <c r="AA312" s="41">
        <f>IFERROR(W312*Z312,"")</f>
        <v/>
      </c>
      <c r="AB312" s="41">
        <f>IFERROR(W312+Y312+AA312,"")</f>
        <v/>
      </c>
      <c r="AC312" s="40" t="n"/>
      <c r="AD312" s="40" t="n"/>
      <c r="AE312" s="40" t="n"/>
      <c r="AF312" s="13" t="n"/>
      <c r="AG312" s="40" t="n"/>
      <c r="AH312" s="41">
        <f>IFERROR(IF(N312="Canceled",MAX(0,AB312-AD312-AG312),0),"")</f>
        <v/>
      </c>
      <c r="AI312" s="43">
        <f>IFERROR(AD312/AC312,"")</f>
        <v/>
      </c>
      <c r="AJ312" s="15">
        <f>IFERROR(E312-D312,"")</f>
        <v/>
      </c>
      <c r="AK312" s="15">
        <f>IF(A312="","",IF(COUNTIF($A$6:$A$505,A312)&gt;1,"Duplicate Reservation ID",IF(F312&lt;=E312,"Review stay dates",IF(AND(N312="Canceled",O312=""),"Enter cancellation date",IF(AND(N312="Canceled",R312=""),"Enter cancellation reason","OK")))))</f>
        <v/>
      </c>
      <c r="AL312" s="13" t="n"/>
      <c r="AM312" s="15">
        <f>IFERROR(IF(AD312&gt;AC312,1,0),0)</f>
        <v/>
      </c>
      <c r="AN312" s="15">
        <f>IFERROR(IF(AF312&gt;I312,1,0),0)</f>
        <v/>
      </c>
      <c r="AO312" s="15">
        <f>IFERROR(IF(OR(V312&lt;0,AC312&lt;0,AD312&lt;0,AE312&lt;0,AG312&lt;0),1,0),0)</f>
        <v/>
      </c>
      <c r="AP312" s="15">
        <f>IFERROR(IF(AND(A312&lt;&gt;"",COUNTIF($A$6:$A$505,A312)&gt;1),1,0),0)</f>
        <v/>
      </c>
      <c r="AQ312" s="15">
        <f>IFERROR(IF(AND(N312="Canceled",O312&gt;E312),1,0),0)</f>
        <v/>
      </c>
    </row>
    <row r="313">
      <c r="A313" s="13" t="n"/>
      <c r="B313" s="13" t="n"/>
      <c r="C313" s="13" t="n"/>
      <c r="D313" s="39" t="n"/>
      <c r="E313" s="39" t="n"/>
      <c r="F313" s="39" t="n"/>
      <c r="G313" s="15">
        <f>IFERROR(IF(OR(E313="",F313=""),"",F313-E313),"")</f>
        <v/>
      </c>
      <c r="H313" s="13" t="n"/>
      <c r="I313" s="15">
        <f>IFERROR(IF(N313="Canceled",G313*H313,0),"")</f>
        <v/>
      </c>
      <c r="J313" s="13" t="n"/>
      <c r="K313" s="13" t="n"/>
      <c r="L313" s="13" t="n"/>
      <c r="M313" s="13" t="n"/>
      <c r="N313" s="13" t="n"/>
      <c r="O313" s="39" t="n"/>
      <c r="P313" s="15">
        <f>IFERROR(IF(OR(N313&lt;&gt;"Canceled",O313=""),"",E313-O313),"")</f>
        <v/>
      </c>
      <c r="Q313" s="15">
        <f>IFERROR(IF(N313&lt;&gt;"Canceled","",IF(O313="","Review",IF(P313&lt;=Dashboard!$B$5,"Late","Within Standard Window"))),"")</f>
        <v/>
      </c>
      <c r="R313" s="13" t="n"/>
      <c r="S313" s="13" t="n"/>
      <c r="T313" s="13" t="n"/>
      <c r="U313" s="13" t="n"/>
      <c r="V313" s="40" t="n"/>
      <c r="W313" s="41">
        <f>IFERROR(G313*H313*V313,"")</f>
        <v/>
      </c>
      <c r="X313" s="42" t="n"/>
      <c r="Y313" s="41">
        <f>IFERROR(W313*X313,"")</f>
        <v/>
      </c>
      <c r="Z313" s="42" t="n"/>
      <c r="AA313" s="41">
        <f>IFERROR(W313*Z313,"")</f>
        <v/>
      </c>
      <c r="AB313" s="41">
        <f>IFERROR(W313+Y313+AA313,"")</f>
        <v/>
      </c>
      <c r="AC313" s="40" t="n"/>
      <c r="AD313" s="40" t="n"/>
      <c r="AE313" s="40" t="n"/>
      <c r="AF313" s="13" t="n"/>
      <c r="AG313" s="40" t="n"/>
      <c r="AH313" s="41">
        <f>IFERROR(IF(N313="Canceled",MAX(0,AB313-AD313-AG313),0),"")</f>
        <v/>
      </c>
      <c r="AI313" s="43">
        <f>IFERROR(AD313/AC313,"")</f>
        <v/>
      </c>
      <c r="AJ313" s="15">
        <f>IFERROR(E313-D313,"")</f>
        <v/>
      </c>
      <c r="AK313" s="15">
        <f>IF(A313="","",IF(COUNTIF($A$6:$A$505,A313)&gt;1,"Duplicate Reservation ID",IF(F313&lt;=E313,"Review stay dates",IF(AND(N313="Canceled",O313=""),"Enter cancellation date",IF(AND(N313="Canceled",R313=""),"Enter cancellation reason","OK")))))</f>
        <v/>
      </c>
      <c r="AL313" s="13" t="n"/>
      <c r="AM313" s="15">
        <f>IFERROR(IF(AD313&gt;AC313,1,0),0)</f>
        <v/>
      </c>
      <c r="AN313" s="15">
        <f>IFERROR(IF(AF313&gt;I313,1,0),0)</f>
        <v/>
      </c>
      <c r="AO313" s="15">
        <f>IFERROR(IF(OR(V313&lt;0,AC313&lt;0,AD313&lt;0,AE313&lt;0,AG313&lt;0),1,0),0)</f>
        <v/>
      </c>
      <c r="AP313" s="15">
        <f>IFERROR(IF(AND(A313&lt;&gt;"",COUNTIF($A$6:$A$505,A313)&gt;1),1,0),0)</f>
        <v/>
      </c>
      <c r="AQ313" s="15">
        <f>IFERROR(IF(AND(N313="Canceled",O313&gt;E313),1,0),0)</f>
        <v/>
      </c>
    </row>
    <row r="314">
      <c r="A314" s="13" t="n"/>
      <c r="B314" s="13" t="n"/>
      <c r="C314" s="13" t="n"/>
      <c r="D314" s="39" t="n"/>
      <c r="E314" s="39" t="n"/>
      <c r="F314" s="39" t="n"/>
      <c r="G314" s="15">
        <f>IFERROR(IF(OR(E314="",F314=""),"",F314-E314),"")</f>
        <v/>
      </c>
      <c r="H314" s="13" t="n"/>
      <c r="I314" s="15">
        <f>IFERROR(IF(N314="Canceled",G314*H314,0),"")</f>
        <v/>
      </c>
      <c r="J314" s="13" t="n"/>
      <c r="K314" s="13" t="n"/>
      <c r="L314" s="13" t="n"/>
      <c r="M314" s="13" t="n"/>
      <c r="N314" s="13" t="n"/>
      <c r="O314" s="39" t="n"/>
      <c r="P314" s="15">
        <f>IFERROR(IF(OR(N314&lt;&gt;"Canceled",O314=""),"",E314-O314),"")</f>
        <v/>
      </c>
      <c r="Q314" s="15">
        <f>IFERROR(IF(N314&lt;&gt;"Canceled","",IF(O314="","Review",IF(P314&lt;=Dashboard!$B$5,"Late","Within Standard Window"))),"")</f>
        <v/>
      </c>
      <c r="R314" s="13" t="n"/>
      <c r="S314" s="13" t="n"/>
      <c r="T314" s="13" t="n"/>
      <c r="U314" s="13" t="n"/>
      <c r="V314" s="40" t="n"/>
      <c r="W314" s="41">
        <f>IFERROR(G314*H314*V314,"")</f>
        <v/>
      </c>
      <c r="X314" s="42" t="n"/>
      <c r="Y314" s="41">
        <f>IFERROR(W314*X314,"")</f>
        <v/>
      </c>
      <c r="Z314" s="42" t="n"/>
      <c r="AA314" s="41">
        <f>IFERROR(W314*Z314,"")</f>
        <v/>
      </c>
      <c r="AB314" s="41">
        <f>IFERROR(W314+Y314+AA314,"")</f>
        <v/>
      </c>
      <c r="AC314" s="40" t="n"/>
      <c r="AD314" s="40" t="n"/>
      <c r="AE314" s="40" t="n"/>
      <c r="AF314" s="13" t="n"/>
      <c r="AG314" s="40" t="n"/>
      <c r="AH314" s="41">
        <f>IFERROR(IF(N314="Canceled",MAX(0,AB314-AD314-AG314),0),"")</f>
        <v/>
      </c>
      <c r="AI314" s="43">
        <f>IFERROR(AD314/AC314,"")</f>
        <v/>
      </c>
      <c r="AJ314" s="15">
        <f>IFERROR(E314-D314,"")</f>
        <v/>
      </c>
      <c r="AK314" s="15">
        <f>IF(A314="","",IF(COUNTIF($A$6:$A$505,A314)&gt;1,"Duplicate Reservation ID",IF(F314&lt;=E314,"Review stay dates",IF(AND(N314="Canceled",O314=""),"Enter cancellation date",IF(AND(N314="Canceled",R314=""),"Enter cancellation reason","OK")))))</f>
        <v/>
      </c>
      <c r="AL314" s="13" t="n"/>
      <c r="AM314" s="15">
        <f>IFERROR(IF(AD314&gt;AC314,1,0),0)</f>
        <v/>
      </c>
      <c r="AN314" s="15">
        <f>IFERROR(IF(AF314&gt;I314,1,0),0)</f>
        <v/>
      </c>
      <c r="AO314" s="15">
        <f>IFERROR(IF(OR(V314&lt;0,AC314&lt;0,AD314&lt;0,AE314&lt;0,AG314&lt;0),1,0),0)</f>
        <v/>
      </c>
      <c r="AP314" s="15">
        <f>IFERROR(IF(AND(A314&lt;&gt;"",COUNTIF($A$6:$A$505,A314)&gt;1),1,0),0)</f>
        <v/>
      </c>
      <c r="AQ314" s="15">
        <f>IFERROR(IF(AND(N314="Canceled",O314&gt;E314),1,0),0)</f>
        <v/>
      </c>
    </row>
    <row r="315">
      <c r="A315" s="13" t="n"/>
      <c r="B315" s="13" t="n"/>
      <c r="C315" s="13" t="n"/>
      <c r="D315" s="39" t="n"/>
      <c r="E315" s="39" t="n"/>
      <c r="F315" s="39" t="n"/>
      <c r="G315" s="15">
        <f>IFERROR(IF(OR(E315="",F315=""),"",F315-E315),"")</f>
        <v/>
      </c>
      <c r="H315" s="13" t="n"/>
      <c r="I315" s="15">
        <f>IFERROR(IF(N315="Canceled",G315*H315,0),"")</f>
        <v/>
      </c>
      <c r="J315" s="13" t="n"/>
      <c r="K315" s="13" t="n"/>
      <c r="L315" s="13" t="n"/>
      <c r="M315" s="13" t="n"/>
      <c r="N315" s="13" t="n"/>
      <c r="O315" s="39" t="n"/>
      <c r="P315" s="15">
        <f>IFERROR(IF(OR(N315&lt;&gt;"Canceled",O315=""),"",E315-O315),"")</f>
        <v/>
      </c>
      <c r="Q315" s="15">
        <f>IFERROR(IF(N315&lt;&gt;"Canceled","",IF(O315="","Review",IF(P315&lt;=Dashboard!$B$5,"Late","Within Standard Window"))),"")</f>
        <v/>
      </c>
      <c r="R315" s="13" t="n"/>
      <c r="S315" s="13" t="n"/>
      <c r="T315" s="13" t="n"/>
      <c r="U315" s="13" t="n"/>
      <c r="V315" s="40" t="n"/>
      <c r="W315" s="41">
        <f>IFERROR(G315*H315*V315,"")</f>
        <v/>
      </c>
      <c r="X315" s="42" t="n"/>
      <c r="Y315" s="41">
        <f>IFERROR(W315*X315,"")</f>
        <v/>
      </c>
      <c r="Z315" s="42" t="n"/>
      <c r="AA315" s="41">
        <f>IFERROR(W315*Z315,"")</f>
        <v/>
      </c>
      <c r="AB315" s="41">
        <f>IFERROR(W315+Y315+AA315,"")</f>
        <v/>
      </c>
      <c r="AC315" s="40" t="n"/>
      <c r="AD315" s="40" t="n"/>
      <c r="AE315" s="40" t="n"/>
      <c r="AF315" s="13" t="n"/>
      <c r="AG315" s="40" t="n"/>
      <c r="AH315" s="41">
        <f>IFERROR(IF(N315="Canceled",MAX(0,AB315-AD315-AG315),0),"")</f>
        <v/>
      </c>
      <c r="AI315" s="43">
        <f>IFERROR(AD315/AC315,"")</f>
        <v/>
      </c>
      <c r="AJ315" s="15">
        <f>IFERROR(E315-D315,"")</f>
        <v/>
      </c>
      <c r="AK315" s="15">
        <f>IF(A315="","",IF(COUNTIF($A$6:$A$505,A315)&gt;1,"Duplicate Reservation ID",IF(F315&lt;=E315,"Review stay dates",IF(AND(N315="Canceled",O315=""),"Enter cancellation date",IF(AND(N315="Canceled",R315=""),"Enter cancellation reason","OK")))))</f>
        <v/>
      </c>
      <c r="AL315" s="13" t="n"/>
      <c r="AM315" s="15">
        <f>IFERROR(IF(AD315&gt;AC315,1,0),0)</f>
        <v/>
      </c>
      <c r="AN315" s="15">
        <f>IFERROR(IF(AF315&gt;I315,1,0),0)</f>
        <v/>
      </c>
      <c r="AO315" s="15">
        <f>IFERROR(IF(OR(V315&lt;0,AC315&lt;0,AD315&lt;0,AE315&lt;0,AG315&lt;0),1,0),0)</f>
        <v/>
      </c>
      <c r="AP315" s="15">
        <f>IFERROR(IF(AND(A315&lt;&gt;"",COUNTIF($A$6:$A$505,A315)&gt;1),1,0),0)</f>
        <v/>
      </c>
      <c r="AQ315" s="15">
        <f>IFERROR(IF(AND(N315="Canceled",O315&gt;E315),1,0),0)</f>
        <v/>
      </c>
    </row>
    <row r="316">
      <c r="A316" s="13" t="n"/>
      <c r="B316" s="13" t="n"/>
      <c r="C316" s="13" t="n"/>
      <c r="D316" s="39" t="n"/>
      <c r="E316" s="39" t="n"/>
      <c r="F316" s="39" t="n"/>
      <c r="G316" s="15">
        <f>IFERROR(IF(OR(E316="",F316=""),"",F316-E316),"")</f>
        <v/>
      </c>
      <c r="H316" s="13" t="n"/>
      <c r="I316" s="15">
        <f>IFERROR(IF(N316="Canceled",G316*H316,0),"")</f>
        <v/>
      </c>
      <c r="J316" s="13" t="n"/>
      <c r="K316" s="13" t="n"/>
      <c r="L316" s="13" t="n"/>
      <c r="M316" s="13" t="n"/>
      <c r="N316" s="13" t="n"/>
      <c r="O316" s="39" t="n"/>
      <c r="P316" s="15">
        <f>IFERROR(IF(OR(N316&lt;&gt;"Canceled",O316=""),"",E316-O316),"")</f>
        <v/>
      </c>
      <c r="Q316" s="15">
        <f>IFERROR(IF(N316&lt;&gt;"Canceled","",IF(O316="","Review",IF(P316&lt;=Dashboard!$B$5,"Late","Within Standard Window"))),"")</f>
        <v/>
      </c>
      <c r="R316" s="13" t="n"/>
      <c r="S316" s="13" t="n"/>
      <c r="T316" s="13" t="n"/>
      <c r="U316" s="13" t="n"/>
      <c r="V316" s="40" t="n"/>
      <c r="W316" s="41">
        <f>IFERROR(G316*H316*V316,"")</f>
        <v/>
      </c>
      <c r="X316" s="42" t="n"/>
      <c r="Y316" s="41">
        <f>IFERROR(W316*X316,"")</f>
        <v/>
      </c>
      <c r="Z316" s="42" t="n"/>
      <c r="AA316" s="41">
        <f>IFERROR(W316*Z316,"")</f>
        <v/>
      </c>
      <c r="AB316" s="41">
        <f>IFERROR(W316+Y316+AA316,"")</f>
        <v/>
      </c>
      <c r="AC316" s="40" t="n"/>
      <c r="AD316" s="40" t="n"/>
      <c r="AE316" s="40" t="n"/>
      <c r="AF316" s="13" t="n"/>
      <c r="AG316" s="40" t="n"/>
      <c r="AH316" s="41">
        <f>IFERROR(IF(N316="Canceled",MAX(0,AB316-AD316-AG316),0),"")</f>
        <v/>
      </c>
      <c r="AI316" s="43">
        <f>IFERROR(AD316/AC316,"")</f>
        <v/>
      </c>
      <c r="AJ316" s="15">
        <f>IFERROR(E316-D316,"")</f>
        <v/>
      </c>
      <c r="AK316" s="15">
        <f>IF(A316="","",IF(COUNTIF($A$6:$A$505,A316)&gt;1,"Duplicate Reservation ID",IF(F316&lt;=E316,"Review stay dates",IF(AND(N316="Canceled",O316=""),"Enter cancellation date",IF(AND(N316="Canceled",R316=""),"Enter cancellation reason","OK")))))</f>
        <v/>
      </c>
      <c r="AL316" s="13" t="n"/>
      <c r="AM316" s="15">
        <f>IFERROR(IF(AD316&gt;AC316,1,0),0)</f>
        <v/>
      </c>
      <c r="AN316" s="15">
        <f>IFERROR(IF(AF316&gt;I316,1,0),0)</f>
        <v/>
      </c>
      <c r="AO316" s="15">
        <f>IFERROR(IF(OR(V316&lt;0,AC316&lt;0,AD316&lt;0,AE316&lt;0,AG316&lt;0),1,0),0)</f>
        <v/>
      </c>
      <c r="AP316" s="15">
        <f>IFERROR(IF(AND(A316&lt;&gt;"",COUNTIF($A$6:$A$505,A316)&gt;1),1,0),0)</f>
        <v/>
      </c>
      <c r="AQ316" s="15">
        <f>IFERROR(IF(AND(N316="Canceled",O316&gt;E316),1,0),0)</f>
        <v/>
      </c>
    </row>
    <row r="317">
      <c r="A317" s="13" t="n"/>
      <c r="B317" s="13" t="n"/>
      <c r="C317" s="13" t="n"/>
      <c r="D317" s="39" t="n"/>
      <c r="E317" s="39" t="n"/>
      <c r="F317" s="39" t="n"/>
      <c r="G317" s="15">
        <f>IFERROR(IF(OR(E317="",F317=""),"",F317-E317),"")</f>
        <v/>
      </c>
      <c r="H317" s="13" t="n"/>
      <c r="I317" s="15">
        <f>IFERROR(IF(N317="Canceled",G317*H317,0),"")</f>
        <v/>
      </c>
      <c r="J317" s="13" t="n"/>
      <c r="K317" s="13" t="n"/>
      <c r="L317" s="13" t="n"/>
      <c r="M317" s="13" t="n"/>
      <c r="N317" s="13" t="n"/>
      <c r="O317" s="39" t="n"/>
      <c r="P317" s="15">
        <f>IFERROR(IF(OR(N317&lt;&gt;"Canceled",O317=""),"",E317-O317),"")</f>
        <v/>
      </c>
      <c r="Q317" s="15">
        <f>IFERROR(IF(N317&lt;&gt;"Canceled","",IF(O317="","Review",IF(P317&lt;=Dashboard!$B$5,"Late","Within Standard Window"))),"")</f>
        <v/>
      </c>
      <c r="R317" s="13" t="n"/>
      <c r="S317" s="13" t="n"/>
      <c r="T317" s="13" t="n"/>
      <c r="U317" s="13" t="n"/>
      <c r="V317" s="40" t="n"/>
      <c r="W317" s="41">
        <f>IFERROR(G317*H317*V317,"")</f>
        <v/>
      </c>
      <c r="X317" s="42" t="n"/>
      <c r="Y317" s="41">
        <f>IFERROR(W317*X317,"")</f>
        <v/>
      </c>
      <c r="Z317" s="42" t="n"/>
      <c r="AA317" s="41">
        <f>IFERROR(W317*Z317,"")</f>
        <v/>
      </c>
      <c r="AB317" s="41">
        <f>IFERROR(W317+Y317+AA317,"")</f>
        <v/>
      </c>
      <c r="AC317" s="40" t="n"/>
      <c r="AD317" s="40" t="n"/>
      <c r="AE317" s="40" t="n"/>
      <c r="AF317" s="13" t="n"/>
      <c r="AG317" s="40" t="n"/>
      <c r="AH317" s="41">
        <f>IFERROR(IF(N317="Canceled",MAX(0,AB317-AD317-AG317),0),"")</f>
        <v/>
      </c>
      <c r="AI317" s="43">
        <f>IFERROR(AD317/AC317,"")</f>
        <v/>
      </c>
      <c r="AJ317" s="15">
        <f>IFERROR(E317-D317,"")</f>
        <v/>
      </c>
      <c r="AK317" s="15">
        <f>IF(A317="","",IF(COUNTIF($A$6:$A$505,A317)&gt;1,"Duplicate Reservation ID",IF(F317&lt;=E317,"Review stay dates",IF(AND(N317="Canceled",O317=""),"Enter cancellation date",IF(AND(N317="Canceled",R317=""),"Enter cancellation reason","OK")))))</f>
        <v/>
      </c>
      <c r="AL317" s="13" t="n"/>
      <c r="AM317" s="15">
        <f>IFERROR(IF(AD317&gt;AC317,1,0),0)</f>
        <v/>
      </c>
      <c r="AN317" s="15">
        <f>IFERROR(IF(AF317&gt;I317,1,0),0)</f>
        <v/>
      </c>
      <c r="AO317" s="15">
        <f>IFERROR(IF(OR(V317&lt;0,AC317&lt;0,AD317&lt;0,AE317&lt;0,AG317&lt;0),1,0),0)</f>
        <v/>
      </c>
      <c r="AP317" s="15">
        <f>IFERROR(IF(AND(A317&lt;&gt;"",COUNTIF($A$6:$A$505,A317)&gt;1),1,0),0)</f>
        <v/>
      </c>
      <c r="AQ317" s="15">
        <f>IFERROR(IF(AND(N317="Canceled",O317&gt;E317),1,0),0)</f>
        <v/>
      </c>
    </row>
    <row r="318">
      <c r="A318" s="13" t="n"/>
      <c r="B318" s="13" t="n"/>
      <c r="C318" s="13" t="n"/>
      <c r="D318" s="39" t="n"/>
      <c r="E318" s="39" t="n"/>
      <c r="F318" s="39" t="n"/>
      <c r="G318" s="15">
        <f>IFERROR(IF(OR(E318="",F318=""),"",F318-E318),"")</f>
        <v/>
      </c>
      <c r="H318" s="13" t="n"/>
      <c r="I318" s="15">
        <f>IFERROR(IF(N318="Canceled",G318*H318,0),"")</f>
        <v/>
      </c>
      <c r="J318" s="13" t="n"/>
      <c r="K318" s="13" t="n"/>
      <c r="L318" s="13" t="n"/>
      <c r="M318" s="13" t="n"/>
      <c r="N318" s="13" t="n"/>
      <c r="O318" s="39" t="n"/>
      <c r="P318" s="15">
        <f>IFERROR(IF(OR(N318&lt;&gt;"Canceled",O318=""),"",E318-O318),"")</f>
        <v/>
      </c>
      <c r="Q318" s="15">
        <f>IFERROR(IF(N318&lt;&gt;"Canceled","",IF(O318="","Review",IF(P318&lt;=Dashboard!$B$5,"Late","Within Standard Window"))),"")</f>
        <v/>
      </c>
      <c r="R318" s="13" t="n"/>
      <c r="S318" s="13" t="n"/>
      <c r="T318" s="13" t="n"/>
      <c r="U318" s="13" t="n"/>
      <c r="V318" s="40" t="n"/>
      <c r="W318" s="41">
        <f>IFERROR(G318*H318*V318,"")</f>
        <v/>
      </c>
      <c r="X318" s="42" t="n"/>
      <c r="Y318" s="41">
        <f>IFERROR(W318*X318,"")</f>
        <v/>
      </c>
      <c r="Z318" s="42" t="n"/>
      <c r="AA318" s="41">
        <f>IFERROR(W318*Z318,"")</f>
        <v/>
      </c>
      <c r="AB318" s="41">
        <f>IFERROR(W318+Y318+AA318,"")</f>
        <v/>
      </c>
      <c r="AC318" s="40" t="n"/>
      <c r="AD318" s="40" t="n"/>
      <c r="AE318" s="40" t="n"/>
      <c r="AF318" s="13" t="n"/>
      <c r="AG318" s="40" t="n"/>
      <c r="AH318" s="41">
        <f>IFERROR(IF(N318="Canceled",MAX(0,AB318-AD318-AG318),0),"")</f>
        <v/>
      </c>
      <c r="AI318" s="43">
        <f>IFERROR(AD318/AC318,"")</f>
        <v/>
      </c>
      <c r="AJ318" s="15">
        <f>IFERROR(E318-D318,"")</f>
        <v/>
      </c>
      <c r="AK318" s="15">
        <f>IF(A318="","",IF(COUNTIF($A$6:$A$505,A318)&gt;1,"Duplicate Reservation ID",IF(F318&lt;=E318,"Review stay dates",IF(AND(N318="Canceled",O318=""),"Enter cancellation date",IF(AND(N318="Canceled",R318=""),"Enter cancellation reason","OK")))))</f>
        <v/>
      </c>
      <c r="AL318" s="13" t="n"/>
      <c r="AM318" s="15">
        <f>IFERROR(IF(AD318&gt;AC318,1,0),0)</f>
        <v/>
      </c>
      <c r="AN318" s="15">
        <f>IFERROR(IF(AF318&gt;I318,1,0),0)</f>
        <v/>
      </c>
      <c r="AO318" s="15">
        <f>IFERROR(IF(OR(V318&lt;0,AC318&lt;0,AD318&lt;0,AE318&lt;0,AG318&lt;0),1,0),0)</f>
        <v/>
      </c>
      <c r="AP318" s="15">
        <f>IFERROR(IF(AND(A318&lt;&gt;"",COUNTIF($A$6:$A$505,A318)&gt;1),1,0),0)</f>
        <v/>
      </c>
      <c r="AQ318" s="15">
        <f>IFERROR(IF(AND(N318="Canceled",O318&gt;E318),1,0),0)</f>
        <v/>
      </c>
    </row>
    <row r="319">
      <c r="A319" s="13" t="n"/>
      <c r="B319" s="13" t="n"/>
      <c r="C319" s="13" t="n"/>
      <c r="D319" s="39" t="n"/>
      <c r="E319" s="39" t="n"/>
      <c r="F319" s="39" t="n"/>
      <c r="G319" s="15">
        <f>IFERROR(IF(OR(E319="",F319=""),"",F319-E319),"")</f>
        <v/>
      </c>
      <c r="H319" s="13" t="n"/>
      <c r="I319" s="15">
        <f>IFERROR(IF(N319="Canceled",G319*H319,0),"")</f>
        <v/>
      </c>
      <c r="J319" s="13" t="n"/>
      <c r="K319" s="13" t="n"/>
      <c r="L319" s="13" t="n"/>
      <c r="M319" s="13" t="n"/>
      <c r="N319" s="13" t="n"/>
      <c r="O319" s="39" t="n"/>
      <c r="P319" s="15">
        <f>IFERROR(IF(OR(N319&lt;&gt;"Canceled",O319=""),"",E319-O319),"")</f>
        <v/>
      </c>
      <c r="Q319" s="15">
        <f>IFERROR(IF(N319&lt;&gt;"Canceled","",IF(O319="","Review",IF(P319&lt;=Dashboard!$B$5,"Late","Within Standard Window"))),"")</f>
        <v/>
      </c>
      <c r="R319" s="13" t="n"/>
      <c r="S319" s="13" t="n"/>
      <c r="T319" s="13" t="n"/>
      <c r="U319" s="13" t="n"/>
      <c r="V319" s="40" t="n"/>
      <c r="W319" s="41">
        <f>IFERROR(G319*H319*V319,"")</f>
        <v/>
      </c>
      <c r="X319" s="42" t="n"/>
      <c r="Y319" s="41">
        <f>IFERROR(W319*X319,"")</f>
        <v/>
      </c>
      <c r="Z319" s="42" t="n"/>
      <c r="AA319" s="41">
        <f>IFERROR(W319*Z319,"")</f>
        <v/>
      </c>
      <c r="AB319" s="41">
        <f>IFERROR(W319+Y319+AA319,"")</f>
        <v/>
      </c>
      <c r="AC319" s="40" t="n"/>
      <c r="AD319" s="40" t="n"/>
      <c r="AE319" s="40" t="n"/>
      <c r="AF319" s="13" t="n"/>
      <c r="AG319" s="40" t="n"/>
      <c r="AH319" s="41">
        <f>IFERROR(IF(N319="Canceled",MAX(0,AB319-AD319-AG319),0),"")</f>
        <v/>
      </c>
      <c r="AI319" s="43">
        <f>IFERROR(AD319/AC319,"")</f>
        <v/>
      </c>
      <c r="AJ319" s="15">
        <f>IFERROR(E319-D319,"")</f>
        <v/>
      </c>
      <c r="AK319" s="15">
        <f>IF(A319="","",IF(COUNTIF($A$6:$A$505,A319)&gt;1,"Duplicate Reservation ID",IF(F319&lt;=E319,"Review stay dates",IF(AND(N319="Canceled",O319=""),"Enter cancellation date",IF(AND(N319="Canceled",R319=""),"Enter cancellation reason","OK")))))</f>
        <v/>
      </c>
      <c r="AL319" s="13" t="n"/>
      <c r="AM319" s="15">
        <f>IFERROR(IF(AD319&gt;AC319,1,0),0)</f>
        <v/>
      </c>
      <c r="AN319" s="15">
        <f>IFERROR(IF(AF319&gt;I319,1,0),0)</f>
        <v/>
      </c>
      <c r="AO319" s="15">
        <f>IFERROR(IF(OR(V319&lt;0,AC319&lt;0,AD319&lt;0,AE319&lt;0,AG319&lt;0),1,0),0)</f>
        <v/>
      </c>
      <c r="AP319" s="15">
        <f>IFERROR(IF(AND(A319&lt;&gt;"",COUNTIF($A$6:$A$505,A319)&gt;1),1,0),0)</f>
        <v/>
      </c>
      <c r="AQ319" s="15">
        <f>IFERROR(IF(AND(N319="Canceled",O319&gt;E319),1,0),0)</f>
        <v/>
      </c>
    </row>
    <row r="320">
      <c r="A320" s="13" t="n"/>
      <c r="B320" s="13" t="n"/>
      <c r="C320" s="13" t="n"/>
      <c r="D320" s="39" t="n"/>
      <c r="E320" s="39" t="n"/>
      <c r="F320" s="39" t="n"/>
      <c r="G320" s="15">
        <f>IFERROR(IF(OR(E320="",F320=""),"",F320-E320),"")</f>
        <v/>
      </c>
      <c r="H320" s="13" t="n"/>
      <c r="I320" s="15">
        <f>IFERROR(IF(N320="Canceled",G320*H320,0),"")</f>
        <v/>
      </c>
      <c r="J320" s="13" t="n"/>
      <c r="K320" s="13" t="n"/>
      <c r="L320" s="13" t="n"/>
      <c r="M320" s="13" t="n"/>
      <c r="N320" s="13" t="n"/>
      <c r="O320" s="39" t="n"/>
      <c r="P320" s="15">
        <f>IFERROR(IF(OR(N320&lt;&gt;"Canceled",O320=""),"",E320-O320),"")</f>
        <v/>
      </c>
      <c r="Q320" s="15">
        <f>IFERROR(IF(N320&lt;&gt;"Canceled","",IF(O320="","Review",IF(P320&lt;=Dashboard!$B$5,"Late","Within Standard Window"))),"")</f>
        <v/>
      </c>
      <c r="R320" s="13" t="n"/>
      <c r="S320" s="13" t="n"/>
      <c r="T320" s="13" t="n"/>
      <c r="U320" s="13" t="n"/>
      <c r="V320" s="40" t="n"/>
      <c r="W320" s="41">
        <f>IFERROR(G320*H320*V320,"")</f>
        <v/>
      </c>
      <c r="X320" s="42" t="n"/>
      <c r="Y320" s="41">
        <f>IFERROR(W320*X320,"")</f>
        <v/>
      </c>
      <c r="Z320" s="42" t="n"/>
      <c r="AA320" s="41">
        <f>IFERROR(W320*Z320,"")</f>
        <v/>
      </c>
      <c r="AB320" s="41">
        <f>IFERROR(W320+Y320+AA320,"")</f>
        <v/>
      </c>
      <c r="AC320" s="40" t="n"/>
      <c r="AD320" s="40" t="n"/>
      <c r="AE320" s="40" t="n"/>
      <c r="AF320" s="13" t="n"/>
      <c r="AG320" s="40" t="n"/>
      <c r="AH320" s="41">
        <f>IFERROR(IF(N320="Canceled",MAX(0,AB320-AD320-AG320),0),"")</f>
        <v/>
      </c>
      <c r="AI320" s="43">
        <f>IFERROR(AD320/AC320,"")</f>
        <v/>
      </c>
      <c r="AJ320" s="15">
        <f>IFERROR(E320-D320,"")</f>
        <v/>
      </c>
      <c r="AK320" s="15">
        <f>IF(A320="","",IF(COUNTIF($A$6:$A$505,A320)&gt;1,"Duplicate Reservation ID",IF(F320&lt;=E320,"Review stay dates",IF(AND(N320="Canceled",O320=""),"Enter cancellation date",IF(AND(N320="Canceled",R320=""),"Enter cancellation reason","OK")))))</f>
        <v/>
      </c>
      <c r="AL320" s="13" t="n"/>
      <c r="AM320" s="15">
        <f>IFERROR(IF(AD320&gt;AC320,1,0),0)</f>
        <v/>
      </c>
      <c r="AN320" s="15">
        <f>IFERROR(IF(AF320&gt;I320,1,0),0)</f>
        <v/>
      </c>
      <c r="AO320" s="15">
        <f>IFERROR(IF(OR(V320&lt;0,AC320&lt;0,AD320&lt;0,AE320&lt;0,AG320&lt;0),1,0),0)</f>
        <v/>
      </c>
      <c r="AP320" s="15">
        <f>IFERROR(IF(AND(A320&lt;&gt;"",COUNTIF($A$6:$A$505,A320)&gt;1),1,0),0)</f>
        <v/>
      </c>
      <c r="AQ320" s="15">
        <f>IFERROR(IF(AND(N320="Canceled",O320&gt;E320),1,0),0)</f>
        <v/>
      </c>
    </row>
    <row r="321">
      <c r="A321" s="13" t="n"/>
      <c r="B321" s="13" t="n"/>
      <c r="C321" s="13" t="n"/>
      <c r="D321" s="39" t="n"/>
      <c r="E321" s="39" t="n"/>
      <c r="F321" s="39" t="n"/>
      <c r="G321" s="15">
        <f>IFERROR(IF(OR(E321="",F321=""),"",F321-E321),"")</f>
        <v/>
      </c>
      <c r="H321" s="13" t="n"/>
      <c r="I321" s="15">
        <f>IFERROR(IF(N321="Canceled",G321*H321,0),"")</f>
        <v/>
      </c>
      <c r="J321" s="13" t="n"/>
      <c r="K321" s="13" t="n"/>
      <c r="L321" s="13" t="n"/>
      <c r="M321" s="13" t="n"/>
      <c r="N321" s="13" t="n"/>
      <c r="O321" s="39" t="n"/>
      <c r="P321" s="15">
        <f>IFERROR(IF(OR(N321&lt;&gt;"Canceled",O321=""),"",E321-O321),"")</f>
        <v/>
      </c>
      <c r="Q321" s="15">
        <f>IFERROR(IF(N321&lt;&gt;"Canceled","",IF(O321="","Review",IF(P321&lt;=Dashboard!$B$5,"Late","Within Standard Window"))),"")</f>
        <v/>
      </c>
      <c r="R321" s="13" t="n"/>
      <c r="S321" s="13" t="n"/>
      <c r="T321" s="13" t="n"/>
      <c r="U321" s="13" t="n"/>
      <c r="V321" s="40" t="n"/>
      <c r="W321" s="41">
        <f>IFERROR(G321*H321*V321,"")</f>
        <v/>
      </c>
      <c r="X321" s="42" t="n"/>
      <c r="Y321" s="41">
        <f>IFERROR(W321*X321,"")</f>
        <v/>
      </c>
      <c r="Z321" s="42" t="n"/>
      <c r="AA321" s="41">
        <f>IFERROR(W321*Z321,"")</f>
        <v/>
      </c>
      <c r="AB321" s="41">
        <f>IFERROR(W321+Y321+AA321,"")</f>
        <v/>
      </c>
      <c r="AC321" s="40" t="n"/>
      <c r="AD321" s="40" t="n"/>
      <c r="AE321" s="40" t="n"/>
      <c r="AF321" s="13" t="n"/>
      <c r="AG321" s="40" t="n"/>
      <c r="AH321" s="41">
        <f>IFERROR(IF(N321="Canceled",MAX(0,AB321-AD321-AG321),0),"")</f>
        <v/>
      </c>
      <c r="AI321" s="43">
        <f>IFERROR(AD321/AC321,"")</f>
        <v/>
      </c>
      <c r="AJ321" s="15">
        <f>IFERROR(E321-D321,"")</f>
        <v/>
      </c>
      <c r="AK321" s="15">
        <f>IF(A321="","",IF(COUNTIF($A$6:$A$505,A321)&gt;1,"Duplicate Reservation ID",IF(F321&lt;=E321,"Review stay dates",IF(AND(N321="Canceled",O321=""),"Enter cancellation date",IF(AND(N321="Canceled",R321=""),"Enter cancellation reason","OK")))))</f>
        <v/>
      </c>
      <c r="AL321" s="13" t="n"/>
      <c r="AM321" s="15">
        <f>IFERROR(IF(AD321&gt;AC321,1,0),0)</f>
        <v/>
      </c>
      <c r="AN321" s="15">
        <f>IFERROR(IF(AF321&gt;I321,1,0),0)</f>
        <v/>
      </c>
      <c r="AO321" s="15">
        <f>IFERROR(IF(OR(V321&lt;0,AC321&lt;0,AD321&lt;0,AE321&lt;0,AG321&lt;0),1,0),0)</f>
        <v/>
      </c>
      <c r="AP321" s="15">
        <f>IFERROR(IF(AND(A321&lt;&gt;"",COUNTIF($A$6:$A$505,A321)&gt;1),1,0),0)</f>
        <v/>
      </c>
      <c r="AQ321" s="15">
        <f>IFERROR(IF(AND(N321="Canceled",O321&gt;E321),1,0),0)</f>
        <v/>
      </c>
    </row>
    <row r="322">
      <c r="A322" s="13" t="n"/>
      <c r="B322" s="13" t="n"/>
      <c r="C322" s="13" t="n"/>
      <c r="D322" s="39" t="n"/>
      <c r="E322" s="39" t="n"/>
      <c r="F322" s="39" t="n"/>
      <c r="G322" s="15">
        <f>IFERROR(IF(OR(E322="",F322=""),"",F322-E322),"")</f>
        <v/>
      </c>
      <c r="H322" s="13" t="n"/>
      <c r="I322" s="15">
        <f>IFERROR(IF(N322="Canceled",G322*H322,0),"")</f>
        <v/>
      </c>
      <c r="J322" s="13" t="n"/>
      <c r="K322" s="13" t="n"/>
      <c r="L322" s="13" t="n"/>
      <c r="M322" s="13" t="n"/>
      <c r="N322" s="13" t="n"/>
      <c r="O322" s="39" t="n"/>
      <c r="P322" s="15">
        <f>IFERROR(IF(OR(N322&lt;&gt;"Canceled",O322=""),"",E322-O322),"")</f>
        <v/>
      </c>
      <c r="Q322" s="15">
        <f>IFERROR(IF(N322&lt;&gt;"Canceled","",IF(O322="","Review",IF(P322&lt;=Dashboard!$B$5,"Late","Within Standard Window"))),"")</f>
        <v/>
      </c>
      <c r="R322" s="13" t="n"/>
      <c r="S322" s="13" t="n"/>
      <c r="T322" s="13" t="n"/>
      <c r="U322" s="13" t="n"/>
      <c r="V322" s="40" t="n"/>
      <c r="W322" s="41">
        <f>IFERROR(G322*H322*V322,"")</f>
        <v/>
      </c>
      <c r="X322" s="42" t="n"/>
      <c r="Y322" s="41">
        <f>IFERROR(W322*X322,"")</f>
        <v/>
      </c>
      <c r="Z322" s="42" t="n"/>
      <c r="AA322" s="41">
        <f>IFERROR(W322*Z322,"")</f>
        <v/>
      </c>
      <c r="AB322" s="41">
        <f>IFERROR(W322+Y322+AA322,"")</f>
        <v/>
      </c>
      <c r="AC322" s="40" t="n"/>
      <c r="AD322" s="40" t="n"/>
      <c r="AE322" s="40" t="n"/>
      <c r="AF322" s="13" t="n"/>
      <c r="AG322" s="40" t="n"/>
      <c r="AH322" s="41">
        <f>IFERROR(IF(N322="Canceled",MAX(0,AB322-AD322-AG322),0),"")</f>
        <v/>
      </c>
      <c r="AI322" s="43">
        <f>IFERROR(AD322/AC322,"")</f>
        <v/>
      </c>
      <c r="AJ322" s="15">
        <f>IFERROR(E322-D322,"")</f>
        <v/>
      </c>
      <c r="AK322" s="15">
        <f>IF(A322="","",IF(COUNTIF($A$6:$A$505,A322)&gt;1,"Duplicate Reservation ID",IF(F322&lt;=E322,"Review stay dates",IF(AND(N322="Canceled",O322=""),"Enter cancellation date",IF(AND(N322="Canceled",R322=""),"Enter cancellation reason","OK")))))</f>
        <v/>
      </c>
      <c r="AL322" s="13" t="n"/>
      <c r="AM322" s="15">
        <f>IFERROR(IF(AD322&gt;AC322,1,0),0)</f>
        <v/>
      </c>
      <c r="AN322" s="15">
        <f>IFERROR(IF(AF322&gt;I322,1,0),0)</f>
        <v/>
      </c>
      <c r="AO322" s="15">
        <f>IFERROR(IF(OR(V322&lt;0,AC322&lt;0,AD322&lt;0,AE322&lt;0,AG322&lt;0),1,0),0)</f>
        <v/>
      </c>
      <c r="AP322" s="15">
        <f>IFERROR(IF(AND(A322&lt;&gt;"",COUNTIF($A$6:$A$505,A322)&gt;1),1,0),0)</f>
        <v/>
      </c>
      <c r="AQ322" s="15">
        <f>IFERROR(IF(AND(N322="Canceled",O322&gt;E322),1,0),0)</f>
        <v/>
      </c>
    </row>
    <row r="323">
      <c r="A323" s="13" t="n"/>
      <c r="B323" s="13" t="n"/>
      <c r="C323" s="13" t="n"/>
      <c r="D323" s="39" t="n"/>
      <c r="E323" s="39" t="n"/>
      <c r="F323" s="39" t="n"/>
      <c r="G323" s="15">
        <f>IFERROR(IF(OR(E323="",F323=""),"",F323-E323),"")</f>
        <v/>
      </c>
      <c r="H323" s="13" t="n"/>
      <c r="I323" s="15">
        <f>IFERROR(IF(N323="Canceled",G323*H323,0),"")</f>
        <v/>
      </c>
      <c r="J323" s="13" t="n"/>
      <c r="K323" s="13" t="n"/>
      <c r="L323" s="13" t="n"/>
      <c r="M323" s="13" t="n"/>
      <c r="N323" s="13" t="n"/>
      <c r="O323" s="39" t="n"/>
      <c r="P323" s="15">
        <f>IFERROR(IF(OR(N323&lt;&gt;"Canceled",O323=""),"",E323-O323),"")</f>
        <v/>
      </c>
      <c r="Q323" s="15">
        <f>IFERROR(IF(N323&lt;&gt;"Canceled","",IF(O323="","Review",IF(P323&lt;=Dashboard!$B$5,"Late","Within Standard Window"))),"")</f>
        <v/>
      </c>
      <c r="R323" s="13" t="n"/>
      <c r="S323" s="13" t="n"/>
      <c r="T323" s="13" t="n"/>
      <c r="U323" s="13" t="n"/>
      <c r="V323" s="40" t="n"/>
      <c r="W323" s="41">
        <f>IFERROR(G323*H323*V323,"")</f>
        <v/>
      </c>
      <c r="X323" s="42" t="n"/>
      <c r="Y323" s="41">
        <f>IFERROR(W323*X323,"")</f>
        <v/>
      </c>
      <c r="Z323" s="42" t="n"/>
      <c r="AA323" s="41">
        <f>IFERROR(W323*Z323,"")</f>
        <v/>
      </c>
      <c r="AB323" s="41">
        <f>IFERROR(W323+Y323+AA323,"")</f>
        <v/>
      </c>
      <c r="AC323" s="40" t="n"/>
      <c r="AD323" s="40" t="n"/>
      <c r="AE323" s="40" t="n"/>
      <c r="AF323" s="13" t="n"/>
      <c r="AG323" s="40" t="n"/>
      <c r="AH323" s="41">
        <f>IFERROR(IF(N323="Canceled",MAX(0,AB323-AD323-AG323),0),"")</f>
        <v/>
      </c>
      <c r="AI323" s="43">
        <f>IFERROR(AD323/AC323,"")</f>
        <v/>
      </c>
      <c r="AJ323" s="15">
        <f>IFERROR(E323-D323,"")</f>
        <v/>
      </c>
      <c r="AK323" s="15">
        <f>IF(A323="","",IF(COUNTIF($A$6:$A$505,A323)&gt;1,"Duplicate Reservation ID",IF(F323&lt;=E323,"Review stay dates",IF(AND(N323="Canceled",O323=""),"Enter cancellation date",IF(AND(N323="Canceled",R323=""),"Enter cancellation reason","OK")))))</f>
        <v/>
      </c>
      <c r="AL323" s="13" t="n"/>
      <c r="AM323" s="15">
        <f>IFERROR(IF(AD323&gt;AC323,1,0),0)</f>
        <v/>
      </c>
      <c r="AN323" s="15">
        <f>IFERROR(IF(AF323&gt;I323,1,0),0)</f>
        <v/>
      </c>
      <c r="AO323" s="15">
        <f>IFERROR(IF(OR(V323&lt;0,AC323&lt;0,AD323&lt;0,AE323&lt;0,AG323&lt;0),1,0),0)</f>
        <v/>
      </c>
      <c r="AP323" s="15">
        <f>IFERROR(IF(AND(A323&lt;&gt;"",COUNTIF($A$6:$A$505,A323)&gt;1),1,0),0)</f>
        <v/>
      </c>
      <c r="AQ323" s="15">
        <f>IFERROR(IF(AND(N323="Canceled",O323&gt;E323),1,0),0)</f>
        <v/>
      </c>
    </row>
    <row r="324">
      <c r="A324" s="13" t="n"/>
      <c r="B324" s="13" t="n"/>
      <c r="C324" s="13" t="n"/>
      <c r="D324" s="39" t="n"/>
      <c r="E324" s="39" t="n"/>
      <c r="F324" s="39" t="n"/>
      <c r="G324" s="15">
        <f>IFERROR(IF(OR(E324="",F324=""),"",F324-E324),"")</f>
        <v/>
      </c>
      <c r="H324" s="13" t="n"/>
      <c r="I324" s="15">
        <f>IFERROR(IF(N324="Canceled",G324*H324,0),"")</f>
        <v/>
      </c>
      <c r="J324" s="13" t="n"/>
      <c r="K324" s="13" t="n"/>
      <c r="L324" s="13" t="n"/>
      <c r="M324" s="13" t="n"/>
      <c r="N324" s="13" t="n"/>
      <c r="O324" s="39" t="n"/>
      <c r="P324" s="15">
        <f>IFERROR(IF(OR(N324&lt;&gt;"Canceled",O324=""),"",E324-O324),"")</f>
        <v/>
      </c>
      <c r="Q324" s="15">
        <f>IFERROR(IF(N324&lt;&gt;"Canceled","",IF(O324="","Review",IF(P324&lt;=Dashboard!$B$5,"Late","Within Standard Window"))),"")</f>
        <v/>
      </c>
      <c r="R324" s="13" t="n"/>
      <c r="S324" s="13" t="n"/>
      <c r="T324" s="13" t="n"/>
      <c r="U324" s="13" t="n"/>
      <c r="V324" s="40" t="n"/>
      <c r="W324" s="41">
        <f>IFERROR(G324*H324*V324,"")</f>
        <v/>
      </c>
      <c r="X324" s="42" t="n"/>
      <c r="Y324" s="41">
        <f>IFERROR(W324*X324,"")</f>
        <v/>
      </c>
      <c r="Z324" s="42" t="n"/>
      <c r="AA324" s="41">
        <f>IFERROR(W324*Z324,"")</f>
        <v/>
      </c>
      <c r="AB324" s="41">
        <f>IFERROR(W324+Y324+AA324,"")</f>
        <v/>
      </c>
      <c r="AC324" s="40" t="n"/>
      <c r="AD324" s="40" t="n"/>
      <c r="AE324" s="40" t="n"/>
      <c r="AF324" s="13" t="n"/>
      <c r="AG324" s="40" t="n"/>
      <c r="AH324" s="41">
        <f>IFERROR(IF(N324="Canceled",MAX(0,AB324-AD324-AG324),0),"")</f>
        <v/>
      </c>
      <c r="AI324" s="43">
        <f>IFERROR(AD324/AC324,"")</f>
        <v/>
      </c>
      <c r="AJ324" s="15">
        <f>IFERROR(E324-D324,"")</f>
        <v/>
      </c>
      <c r="AK324" s="15">
        <f>IF(A324="","",IF(COUNTIF($A$6:$A$505,A324)&gt;1,"Duplicate Reservation ID",IF(F324&lt;=E324,"Review stay dates",IF(AND(N324="Canceled",O324=""),"Enter cancellation date",IF(AND(N324="Canceled",R324=""),"Enter cancellation reason","OK")))))</f>
        <v/>
      </c>
      <c r="AL324" s="13" t="n"/>
      <c r="AM324" s="15">
        <f>IFERROR(IF(AD324&gt;AC324,1,0),0)</f>
        <v/>
      </c>
      <c r="AN324" s="15">
        <f>IFERROR(IF(AF324&gt;I324,1,0),0)</f>
        <v/>
      </c>
      <c r="AO324" s="15">
        <f>IFERROR(IF(OR(V324&lt;0,AC324&lt;0,AD324&lt;0,AE324&lt;0,AG324&lt;0),1,0),0)</f>
        <v/>
      </c>
      <c r="AP324" s="15">
        <f>IFERROR(IF(AND(A324&lt;&gt;"",COUNTIF($A$6:$A$505,A324)&gt;1),1,0),0)</f>
        <v/>
      </c>
      <c r="AQ324" s="15">
        <f>IFERROR(IF(AND(N324="Canceled",O324&gt;E324),1,0),0)</f>
        <v/>
      </c>
    </row>
    <row r="325">
      <c r="A325" s="13" t="n"/>
      <c r="B325" s="13" t="n"/>
      <c r="C325" s="13" t="n"/>
      <c r="D325" s="39" t="n"/>
      <c r="E325" s="39" t="n"/>
      <c r="F325" s="39" t="n"/>
      <c r="G325" s="15">
        <f>IFERROR(IF(OR(E325="",F325=""),"",F325-E325),"")</f>
        <v/>
      </c>
      <c r="H325" s="13" t="n"/>
      <c r="I325" s="15">
        <f>IFERROR(IF(N325="Canceled",G325*H325,0),"")</f>
        <v/>
      </c>
      <c r="J325" s="13" t="n"/>
      <c r="K325" s="13" t="n"/>
      <c r="L325" s="13" t="n"/>
      <c r="M325" s="13" t="n"/>
      <c r="N325" s="13" t="n"/>
      <c r="O325" s="39" t="n"/>
      <c r="P325" s="15">
        <f>IFERROR(IF(OR(N325&lt;&gt;"Canceled",O325=""),"",E325-O325),"")</f>
        <v/>
      </c>
      <c r="Q325" s="15">
        <f>IFERROR(IF(N325&lt;&gt;"Canceled","",IF(O325="","Review",IF(P325&lt;=Dashboard!$B$5,"Late","Within Standard Window"))),"")</f>
        <v/>
      </c>
      <c r="R325" s="13" t="n"/>
      <c r="S325" s="13" t="n"/>
      <c r="T325" s="13" t="n"/>
      <c r="U325" s="13" t="n"/>
      <c r="V325" s="40" t="n"/>
      <c r="W325" s="41">
        <f>IFERROR(G325*H325*V325,"")</f>
        <v/>
      </c>
      <c r="X325" s="42" t="n"/>
      <c r="Y325" s="41">
        <f>IFERROR(W325*X325,"")</f>
        <v/>
      </c>
      <c r="Z325" s="42" t="n"/>
      <c r="AA325" s="41">
        <f>IFERROR(W325*Z325,"")</f>
        <v/>
      </c>
      <c r="AB325" s="41">
        <f>IFERROR(W325+Y325+AA325,"")</f>
        <v/>
      </c>
      <c r="AC325" s="40" t="n"/>
      <c r="AD325" s="40" t="n"/>
      <c r="AE325" s="40" t="n"/>
      <c r="AF325" s="13" t="n"/>
      <c r="AG325" s="40" t="n"/>
      <c r="AH325" s="41">
        <f>IFERROR(IF(N325="Canceled",MAX(0,AB325-AD325-AG325),0),"")</f>
        <v/>
      </c>
      <c r="AI325" s="43">
        <f>IFERROR(AD325/AC325,"")</f>
        <v/>
      </c>
      <c r="AJ325" s="15">
        <f>IFERROR(E325-D325,"")</f>
        <v/>
      </c>
      <c r="AK325" s="15">
        <f>IF(A325="","",IF(COUNTIF($A$6:$A$505,A325)&gt;1,"Duplicate Reservation ID",IF(F325&lt;=E325,"Review stay dates",IF(AND(N325="Canceled",O325=""),"Enter cancellation date",IF(AND(N325="Canceled",R325=""),"Enter cancellation reason","OK")))))</f>
        <v/>
      </c>
      <c r="AL325" s="13" t="n"/>
      <c r="AM325" s="15">
        <f>IFERROR(IF(AD325&gt;AC325,1,0),0)</f>
        <v/>
      </c>
      <c r="AN325" s="15">
        <f>IFERROR(IF(AF325&gt;I325,1,0),0)</f>
        <v/>
      </c>
      <c r="AO325" s="15">
        <f>IFERROR(IF(OR(V325&lt;0,AC325&lt;0,AD325&lt;0,AE325&lt;0,AG325&lt;0),1,0),0)</f>
        <v/>
      </c>
      <c r="AP325" s="15">
        <f>IFERROR(IF(AND(A325&lt;&gt;"",COUNTIF($A$6:$A$505,A325)&gt;1),1,0),0)</f>
        <v/>
      </c>
      <c r="AQ325" s="15">
        <f>IFERROR(IF(AND(N325="Canceled",O325&gt;E325),1,0),0)</f>
        <v/>
      </c>
    </row>
    <row r="326">
      <c r="A326" s="13" t="n"/>
      <c r="B326" s="13" t="n"/>
      <c r="C326" s="13" t="n"/>
      <c r="D326" s="39" t="n"/>
      <c r="E326" s="39" t="n"/>
      <c r="F326" s="39" t="n"/>
      <c r="G326" s="15">
        <f>IFERROR(IF(OR(E326="",F326=""),"",F326-E326),"")</f>
        <v/>
      </c>
      <c r="H326" s="13" t="n"/>
      <c r="I326" s="15">
        <f>IFERROR(IF(N326="Canceled",G326*H326,0),"")</f>
        <v/>
      </c>
      <c r="J326" s="13" t="n"/>
      <c r="K326" s="13" t="n"/>
      <c r="L326" s="13" t="n"/>
      <c r="M326" s="13" t="n"/>
      <c r="N326" s="13" t="n"/>
      <c r="O326" s="39" t="n"/>
      <c r="P326" s="15">
        <f>IFERROR(IF(OR(N326&lt;&gt;"Canceled",O326=""),"",E326-O326),"")</f>
        <v/>
      </c>
      <c r="Q326" s="15">
        <f>IFERROR(IF(N326&lt;&gt;"Canceled","",IF(O326="","Review",IF(P326&lt;=Dashboard!$B$5,"Late","Within Standard Window"))),"")</f>
        <v/>
      </c>
      <c r="R326" s="13" t="n"/>
      <c r="S326" s="13" t="n"/>
      <c r="T326" s="13" t="n"/>
      <c r="U326" s="13" t="n"/>
      <c r="V326" s="40" t="n"/>
      <c r="W326" s="41">
        <f>IFERROR(G326*H326*V326,"")</f>
        <v/>
      </c>
      <c r="X326" s="42" t="n"/>
      <c r="Y326" s="41">
        <f>IFERROR(W326*X326,"")</f>
        <v/>
      </c>
      <c r="Z326" s="42" t="n"/>
      <c r="AA326" s="41">
        <f>IFERROR(W326*Z326,"")</f>
        <v/>
      </c>
      <c r="AB326" s="41">
        <f>IFERROR(W326+Y326+AA326,"")</f>
        <v/>
      </c>
      <c r="AC326" s="40" t="n"/>
      <c r="AD326" s="40" t="n"/>
      <c r="AE326" s="40" t="n"/>
      <c r="AF326" s="13" t="n"/>
      <c r="AG326" s="40" t="n"/>
      <c r="AH326" s="41">
        <f>IFERROR(IF(N326="Canceled",MAX(0,AB326-AD326-AG326),0),"")</f>
        <v/>
      </c>
      <c r="AI326" s="43">
        <f>IFERROR(AD326/AC326,"")</f>
        <v/>
      </c>
      <c r="AJ326" s="15">
        <f>IFERROR(E326-D326,"")</f>
        <v/>
      </c>
      <c r="AK326" s="15">
        <f>IF(A326="","",IF(COUNTIF($A$6:$A$505,A326)&gt;1,"Duplicate Reservation ID",IF(F326&lt;=E326,"Review stay dates",IF(AND(N326="Canceled",O326=""),"Enter cancellation date",IF(AND(N326="Canceled",R326=""),"Enter cancellation reason","OK")))))</f>
        <v/>
      </c>
      <c r="AL326" s="13" t="n"/>
      <c r="AM326" s="15">
        <f>IFERROR(IF(AD326&gt;AC326,1,0),0)</f>
        <v/>
      </c>
      <c r="AN326" s="15">
        <f>IFERROR(IF(AF326&gt;I326,1,0),0)</f>
        <v/>
      </c>
      <c r="AO326" s="15">
        <f>IFERROR(IF(OR(V326&lt;0,AC326&lt;0,AD326&lt;0,AE326&lt;0,AG326&lt;0),1,0),0)</f>
        <v/>
      </c>
      <c r="AP326" s="15">
        <f>IFERROR(IF(AND(A326&lt;&gt;"",COUNTIF($A$6:$A$505,A326)&gt;1),1,0),0)</f>
        <v/>
      </c>
      <c r="AQ326" s="15">
        <f>IFERROR(IF(AND(N326="Canceled",O326&gt;E326),1,0),0)</f>
        <v/>
      </c>
    </row>
    <row r="327">
      <c r="A327" s="13" t="n"/>
      <c r="B327" s="13" t="n"/>
      <c r="C327" s="13" t="n"/>
      <c r="D327" s="39" t="n"/>
      <c r="E327" s="39" t="n"/>
      <c r="F327" s="39" t="n"/>
      <c r="G327" s="15">
        <f>IFERROR(IF(OR(E327="",F327=""),"",F327-E327),"")</f>
        <v/>
      </c>
      <c r="H327" s="13" t="n"/>
      <c r="I327" s="15">
        <f>IFERROR(IF(N327="Canceled",G327*H327,0),"")</f>
        <v/>
      </c>
      <c r="J327" s="13" t="n"/>
      <c r="K327" s="13" t="n"/>
      <c r="L327" s="13" t="n"/>
      <c r="M327" s="13" t="n"/>
      <c r="N327" s="13" t="n"/>
      <c r="O327" s="39" t="n"/>
      <c r="P327" s="15">
        <f>IFERROR(IF(OR(N327&lt;&gt;"Canceled",O327=""),"",E327-O327),"")</f>
        <v/>
      </c>
      <c r="Q327" s="15">
        <f>IFERROR(IF(N327&lt;&gt;"Canceled","",IF(O327="","Review",IF(P327&lt;=Dashboard!$B$5,"Late","Within Standard Window"))),"")</f>
        <v/>
      </c>
      <c r="R327" s="13" t="n"/>
      <c r="S327" s="13" t="n"/>
      <c r="T327" s="13" t="n"/>
      <c r="U327" s="13" t="n"/>
      <c r="V327" s="40" t="n"/>
      <c r="W327" s="41">
        <f>IFERROR(G327*H327*V327,"")</f>
        <v/>
      </c>
      <c r="X327" s="42" t="n"/>
      <c r="Y327" s="41">
        <f>IFERROR(W327*X327,"")</f>
        <v/>
      </c>
      <c r="Z327" s="42" t="n"/>
      <c r="AA327" s="41">
        <f>IFERROR(W327*Z327,"")</f>
        <v/>
      </c>
      <c r="AB327" s="41">
        <f>IFERROR(W327+Y327+AA327,"")</f>
        <v/>
      </c>
      <c r="AC327" s="40" t="n"/>
      <c r="AD327" s="40" t="n"/>
      <c r="AE327" s="40" t="n"/>
      <c r="AF327" s="13" t="n"/>
      <c r="AG327" s="40" t="n"/>
      <c r="AH327" s="41">
        <f>IFERROR(IF(N327="Canceled",MAX(0,AB327-AD327-AG327),0),"")</f>
        <v/>
      </c>
      <c r="AI327" s="43">
        <f>IFERROR(AD327/AC327,"")</f>
        <v/>
      </c>
      <c r="AJ327" s="15">
        <f>IFERROR(E327-D327,"")</f>
        <v/>
      </c>
      <c r="AK327" s="15">
        <f>IF(A327="","",IF(COUNTIF($A$6:$A$505,A327)&gt;1,"Duplicate Reservation ID",IF(F327&lt;=E327,"Review stay dates",IF(AND(N327="Canceled",O327=""),"Enter cancellation date",IF(AND(N327="Canceled",R327=""),"Enter cancellation reason","OK")))))</f>
        <v/>
      </c>
      <c r="AL327" s="13" t="n"/>
      <c r="AM327" s="15">
        <f>IFERROR(IF(AD327&gt;AC327,1,0),0)</f>
        <v/>
      </c>
      <c r="AN327" s="15">
        <f>IFERROR(IF(AF327&gt;I327,1,0),0)</f>
        <v/>
      </c>
      <c r="AO327" s="15">
        <f>IFERROR(IF(OR(V327&lt;0,AC327&lt;0,AD327&lt;0,AE327&lt;0,AG327&lt;0),1,0),0)</f>
        <v/>
      </c>
      <c r="AP327" s="15">
        <f>IFERROR(IF(AND(A327&lt;&gt;"",COUNTIF($A$6:$A$505,A327)&gt;1),1,0),0)</f>
        <v/>
      </c>
      <c r="AQ327" s="15">
        <f>IFERROR(IF(AND(N327="Canceled",O327&gt;E327),1,0),0)</f>
        <v/>
      </c>
    </row>
    <row r="328">
      <c r="A328" s="13" t="n"/>
      <c r="B328" s="13" t="n"/>
      <c r="C328" s="13" t="n"/>
      <c r="D328" s="39" t="n"/>
      <c r="E328" s="39" t="n"/>
      <c r="F328" s="39" t="n"/>
      <c r="G328" s="15">
        <f>IFERROR(IF(OR(E328="",F328=""),"",F328-E328),"")</f>
        <v/>
      </c>
      <c r="H328" s="13" t="n"/>
      <c r="I328" s="15">
        <f>IFERROR(IF(N328="Canceled",G328*H328,0),"")</f>
        <v/>
      </c>
      <c r="J328" s="13" t="n"/>
      <c r="K328" s="13" t="n"/>
      <c r="L328" s="13" t="n"/>
      <c r="M328" s="13" t="n"/>
      <c r="N328" s="13" t="n"/>
      <c r="O328" s="39" t="n"/>
      <c r="P328" s="15">
        <f>IFERROR(IF(OR(N328&lt;&gt;"Canceled",O328=""),"",E328-O328),"")</f>
        <v/>
      </c>
      <c r="Q328" s="15">
        <f>IFERROR(IF(N328&lt;&gt;"Canceled","",IF(O328="","Review",IF(P328&lt;=Dashboard!$B$5,"Late","Within Standard Window"))),"")</f>
        <v/>
      </c>
      <c r="R328" s="13" t="n"/>
      <c r="S328" s="13" t="n"/>
      <c r="T328" s="13" t="n"/>
      <c r="U328" s="13" t="n"/>
      <c r="V328" s="40" t="n"/>
      <c r="W328" s="41">
        <f>IFERROR(G328*H328*V328,"")</f>
        <v/>
      </c>
      <c r="X328" s="42" t="n"/>
      <c r="Y328" s="41">
        <f>IFERROR(W328*X328,"")</f>
        <v/>
      </c>
      <c r="Z328" s="42" t="n"/>
      <c r="AA328" s="41">
        <f>IFERROR(W328*Z328,"")</f>
        <v/>
      </c>
      <c r="AB328" s="41">
        <f>IFERROR(W328+Y328+AA328,"")</f>
        <v/>
      </c>
      <c r="AC328" s="40" t="n"/>
      <c r="AD328" s="40" t="n"/>
      <c r="AE328" s="40" t="n"/>
      <c r="AF328" s="13" t="n"/>
      <c r="AG328" s="40" t="n"/>
      <c r="AH328" s="41">
        <f>IFERROR(IF(N328="Canceled",MAX(0,AB328-AD328-AG328),0),"")</f>
        <v/>
      </c>
      <c r="AI328" s="43">
        <f>IFERROR(AD328/AC328,"")</f>
        <v/>
      </c>
      <c r="AJ328" s="15">
        <f>IFERROR(E328-D328,"")</f>
        <v/>
      </c>
      <c r="AK328" s="15">
        <f>IF(A328="","",IF(COUNTIF($A$6:$A$505,A328)&gt;1,"Duplicate Reservation ID",IF(F328&lt;=E328,"Review stay dates",IF(AND(N328="Canceled",O328=""),"Enter cancellation date",IF(AND(N328="Canceled",R328=""),"Enter cancellation reason","OK")))))</f>
        <v/>
      </c>
      <c r="AL328" s="13" t="n"/>
      <c r="AM328" s="15">
        <f>IFERROR(IF(AD328&gt;AC328,1,0),0)</f>
        <v/>
      </c>
      <c r="AN328" s="15">
        <f>IFERROR(IF(AF328&gt;I328,1,0),0)</f>
        <v/>
      </c>
      <c r="AO328" s="15">
        <f>IFERROR(IF(OR(V328&lt;0,AC328&lt;0,AD328&lt;0,AE328&lt;0,AG328&lt;0),1,0),0)</f>
        <v/>
      </c>
      <c r="AP328" s="15">
        <f>IFERROR(IF(AND(A328&lt;&gt;"",COUNTIF($A$6:$A$505,A328)&gt;1),1,0),0)</f>
        <v/>
      </c>
      <c r="AQ328" s="15">
        <f>IFERROR(IF(AND(N328="Canceled",O328&gt;E328),1,0),0)</f>
        <v/>
      </c>
    </row>
    <row r="329">
      <c r="A329" s="13" t="n"/>
      <c r="B329" s="13" t="n"/>
      <c r="C329" s="13" t="n"/>
      <c r="D329" s="39" t="n"/>
      <c r="E329" s="39" t="n"/>
      <c r="F329" s="39" t="n"/>
      <c r="G329" s="15">
        <f>IFERROR(IF(OR(E329="",F329=""),"",F329-E329),"")</f>
        <v/>
      </c>
      <c r="H329" s="13" t="n"/>
      <c r="I329" s="15">
        <f>IFERROR(IF(N329="Canceled",G329*H329,0),"")</f>
        <v/>
      </c>
      <c r="J329" s="13" t="n"/>
      <c r="K329" s="13" t="n"/>
      <c r="L329" s="13" t="n"/>
      <c r="M329" s="13" t="n"/>
      <c r="N329" s="13" t="n"/>
      <c r="O329" s="39" t="n"/>
      <c r="P329" s="15">
        <f>IFERROR(IF(OR(N329&lt;&gt;"Canceled",O329=""),"",E329-O329),"")</f>
        <v/>
      </c>
      <c r="Q329" s="15">
        <f>IFERROR(IF(N329&lt;&gt;"Canceled","",IF(O329="","Review",IF(P329&lt;=Dashboard!$B$5,"Late","Within Standard Window"))),"")</f>
        <v/>
      </c>
      <c r="R329" s="13" t="n"/>
      <c r="S329" s="13" t="n"/>
      <c r="T329" s="13" t="n"/>
      <c r="U329" s="13" t="n"/>
      <c r="V329" s="40" t="n"/>
      <c r="W329" s="41">
        <f>IFERROR(G329*H329*V329,"")</f>
        <v/>
      </c>
      <c r="X329" s="42" t="n"/>
      <c r="Y329" s="41">
        <f>IFERROR(W329*X329,"")</f>
        <v/>
      </c>
      <c r="Z329" s="42" t="n"/>
      <c r="AA329" s="41">
        <f>IFERROR(W329*Z329,"")</f>
        <v/>
      </c>
      <c r="AB329" s="41">
        <f>IFERROR(W329+Y329+AA329,"")</f>
        <v/>
      </c>
      <c r="AC329" s="40" t="n"/>
      <c r="AD329" s="40" t="n"/>
      <c r="AE329" s="40" t="n"/>
      <c r="AF329" s="13" t="n"/>
      <c r="AG329" s="40" t="n"/>
      <c r="AH329" s="41">
        <f>IFERROR(IF(N329="Canceled",MAX(0,AB329-AD329-AG329),0),"")</f>
        <v/>
      </c>
      <c r="AI329" s="43">
        <f>IFERROR(AD329/AC329,"")</f>
        <v/>
      </c>
      <c r="AJ329" s="15">
        <f>IFERROR(E329-D329,"")</f>
        <v/>
      </c>
      <c r="AK329" s="15">
        <f>IF(A329="","",IF(COUNTIF($A$6:$A$505,A329)&gt;1,"Duplicate Reservation ID",IF(F329&lt;=E329,"Review stay dates",IF(AND(N329="Canceled",O329=""),"Enter cancellation date",IF(AND(N329="Canceled",R329=""),"Enter cancellation reason","OK")))))</f>
        <v/>
      </c>
      <c r="AL329" s="13" t="n"/>
      <c r="AM329" s="15">
        <f>IFERROR(IF(AD329&gt;AC329,1,0),0)</f>
        <v/>
      </c>
      <c r="AN329" s="15">
        <f>IFERROR(IF(AF329&gt;I329,1,0),0)</f>
        <v/>
      </c>
      <c r="AO329" s="15">
        <f>IFERROR(IF(OR(V329&lt;0,AC329&lt;0,AD329&lt;0,AE329&lt;0,AG329&lt;0),1,0),0)</f>
        <v/>
      </c>
      <c r="AP329" s="15">
        <f>IFERROR(IF(AND(A329&lt;&gt;"",COUNTIF($A$6:$A$505,A329)&gt;1),1,0),0)</f>
        <v/>
      </c>
      <c r="AQ329" s="15">
        <f>IFERROR(IF(AND(N329="Canceled",O329&gt;E329),1,0),0)</f>
        <v/>
      </c>
    </row>
    <row r="330">
      <c r="A330" s="13" t="n"/>
      <c r="B330" s="13" t="n"/>
      <c r="C330" s="13" t="n"/>
      <c r="D330" s="39" t="n"/>
      <c r="E330" s="39" t="n"/>
      <c r="F330" s="39" t="n"/>
      <c r="G330" s="15">
        <f>IFERROR(IF(OR(E330="",F330=""),"",F330-E330),"")</f>
        <v/>
      </c>
      <c r="H330" s="13" t="n"/>
      <c r="I330" s="15">
        <f>IFERROR(IF(N330="Canceled",G330*H330,0),"")</f>
        <v/>
      </c>
      <c r="J330" s="13" t="n"/>
      <c r="K330" s="13" t="n"/>
      <c r="L330" s="13" t="n"/>
      <c r="M330" s="13" t="n"/>
      <c r="N330" s="13" t="n"/>
      <c r="O330" s="39" t="n"/>
      <c r="P330" s="15">
        <f>IFERROR(IF(OR(N330&lt;&gt;"Canceled",O330=""),"",E330-O330),"")</f>
        <v/>
      </c>
      <c r="Q330" s="15">
        <f>IFERROR(IF(N330&lt;&gt;"Canceled","",IF(O330="","Review",IF(P330&lt;=Dashboard!$B$5,"Late","Within Standard Window"))),"")</f>
        <v/>
      </c>
      <c r="R330" s="13" t="n"/>
      <c r="S330" s="13" t="n"/>
      <c r="T330" s="13" t="n"/>
      <c r="U330" s="13" t="n"/>
      <c r="V330" s="40" t="n"/>
      <c r="W330" s="41">
        <f>IFERROR(G330*H330*V330,"")</f>
        <v/>
      </c>
      <c r="X330" s="42" t="n"/>
      <c r="Y330" s="41">
        <f>IFERROR(W330*X330,"")</f>
        <v/>
      </c>
      <c r="Z330" s="42" t="n"/>
      <c r="AA330" s="41">
        <f>IFERROR(W330*Z330,"")</f>
        <v/>
      </c>
      <c r="AB330" s="41">
        <f>IFERROR(W330+Y330+AA330,"")</f>
        <v/>
      </c>
      <c r="AC330" s="40" t="n"/>
      <c r="AD330" s="40" t="n"/>
      <c r="AE330" s="40" t="n"/>
      <c r="AF330" s="13" t="n"/>
      <c r="AG330" s="40" t="n"/>
      <c r="AH330" s="41">
        <f>IFERROR(IF(N330="Canceled",MAX(0,AB330-AD330-AG330),0),"")</f>
        <v/>
      </c>
      <c r="AI330" s="43">
        <f>IFERROR(AD330/AC330,"")</f>
        <v/>
      </c>
      <c r="AJ330" s="15">
        <f>IFERROR(E330-D330,"")</f>
        <v/>
      </c>
      <c r="AK330" s="15">
        <f>IF(A330="","",IF(COUNTIF($A$6:$A$505,A330)&gt;1,"Duplicate Reservation ID",IF(F330&lt;=E330,"Review stay dates",IF(AND(N330="Canceled",O330=""),"Enter cancellation date",IF(AND(N330="Canceled",R330=""),"Enter cancellation reason","OK")))))</f>
        <v/>
      </c>
      <c r="AL330" s="13" t="n"/>
      <c r="AM330" s="15">
        <f>IFERROR(IF(AD330&gt;AC330,1,0),0)</f>
        <v/>
      </c>
      <c r="AN330" s="15">
        <f>IFERROR(IF(AF330&gt;I330,1,0),0)</f>
        <v/>
      </c>
      <c r="AO330" s="15">
        <f>IFERROR(IF(OR(V330&lt;0,AC330&lt;0,AD330&lt;0,AE330&lt;0,AG330&lt;0),1,0),0)</f>
        <v/>
      </c>
      <c r="AP330" s="15">
        <f>IFERROR(IF(AND(A330&lt;&gt;"",COUNTIF($A$6:$A$505,A330)&gt;1),1,0),0)</f>
        <v/>
      </c>
      <c r="AQ330" s="15">
        <f>IFERROR(IF(AND(N330="Canceled",O330&gt;E330),1,0),0)</f>
        <v/>
      </c>
    </row>
    <row r="331">
      <c r="A331" s="13" t="n"/>
      <c r="B331" s="13" t="n"/>
      <c r="C331" s="13" t="n"/>
      <c r="D331" s="39" t="n"/>
      <c r="E331" s="39" t="n"/>
      <c r="F331" s="39" t="n"/>
      <c r="G331" s="15">
        <f>IFERROR(IF(OR(E331="",F331=""),"",F331-E331),"")</f>
        <v/>
      </c>
      <c r="H331" s="13" t="n"/>
      <c r="I331" s="15">
        <f>IFERROR(IF(N331="Canceled",G331*H331,0),"")</f>
        <v/>
      </c>
      <c r="J331" s="13" t="n"/>
      <c r="K331" s="13" t="n"/>
      <c r="L331" s="13" t="n"/>
      <c r="M331" s="13" t="n"/>
      <c r="N331" s="13" t="n"/>
      <c r="O331" s="39" t="n"/>
      <c r="P331" s="15">
        <f>IFERROR(IF(OR(N331&lt;&gt;"Canceled",O331=""),"",E331-O331),"")</f>
        <v/>
      </c>
      <c r="Q331" s="15">
        <f>IFERROR(IF(N331&lt;&gt;"Canceled","",IF(O331="","Review",IF(P331&lt;=Dashboard!$B$5,"Late","Within Standard Window"))),"")</f>
        <v/>
      </c>
      <c r="R331" s="13" t="n"/>
      <c r="S331" s="13" t="n"/>
      <c r="T331" s="13" t="n"/>
      <c r="U331" s="13" t="n"/>
      <c r="V331" s="40" t="n"/>
      <c r="W331" s="41">
        <f>IFERROR(G331*H331*V331,"")</f>
        <v/>
      </c>
      <c r="X331" s="42" t="n"/>
      <c r="Y331" s="41">
        <f>IFERROR(W331*X331,"")</f>
        <v/>
      </c>
      <c r="Z331" s="42" t="n"/>
      <c r="AA331" s="41">
        <f>IFERROR(W331*Z331,"")</f>
        <v/>
      </c>
      <c r="AB331" s="41">
        <f>IFERROR(W331+Y331+AA331,"")</f>
        <v/>
      </c>
      <c r="AC331" s="40" t="n"/>
      <c r="AD331" s="40" t="n"/>
      <c r="AE331" s="40" t="n"/>
      <c r="AF331" s="13" t="n"/>
      <c r="AG331" s="40" t="n"/>
      <c r="AH331" s="41">
        <f>IFERROR(IF(N331="Canceled",MAX(0,AB331-AD331-AG331),0),"")</f>
        <v/>
      </c>
      <c r="AI331" s="43">
        <f>IFERROR(AD331/AC331,"")</f>
        <v/>
      </c>
      <c r="AJ331" s="15">
        <f>IFERROR(E331-D331,"")</f>
        <v/>
      </c>
      <c r="AK331" s="15">
        <f>IF(A331="","",IF(COUNTIF($A$6:$A$505,A331)&gt;1,"Duplicate Reservation ID",IF(F331&lt;=E331,"Review stay dates",IF(AND(N331="Canceled",O331=""),"Enter cancellation date",IF(AND(N331="Canceled",R331=""),"Enter cancellation reason","OK")))))</f>
        <v/>
      </c>
      <c r="AL331" s="13" t="n"/>
      <c r="AM331" s="15">
        <f>IFERROR(IF(AD331&gt;AC331,1,0),0)</f>
        <v/>
      </c>
      <c r="AN331" s="15">
        <f>IFERROR(IF(AF331&gt;I331,1,0),0)</f>
        <v/>
      </c>
      <c r="AO331" s="15">
        <f>IFERROR(IF(OR(V331&lt;0,AC331&lt;0,AD331&lt;0,AE331&lt;0,AG331&lt;0),1,0),0)</f>
        <v/>
      </c>
      <c r="AP331" s="15">
        <f>IFERROR(IF(AND(A331&lt;&gt;"",COUNTIF($A$6:$A$505,A331)&gt;1),1,0),0)</f>
        <v/>
      </c>
      <c r="AQ331" s="15">
        <f>IFERROR(IF(AND(N331="Canceled",O331&gt;E331),1,0),0)</f>
        <v/>
      </c>
    </row>
    <row r="332">
      <c r="A332" s="13" t="n"/>
      <c r="B332" s="13" t="n"/>
      <c r="C332" s="13" t="n"/>
      <c r="D332" s="39" t="n"/>
      <c r="E332" s="39" t="n"/>
      <c r="F332" s="39" t="n"/>
      <c r="G332" s="15">
        <f>IFERROR(IF(OR(E332="",F332=""),"",F332-E332),"")</f>
        <v/>
      </c>
      <c r="H332" s="13" t="n"/>
      <c r="I332" s="15">
        <f>IFERROR(IF(N332="Canceled",G332*H332,0),"")</f>
        <v/>
      </c>
      <c r="J332" s="13" t="n"/>
      <c r="K332" s="13" t="n"/>
      <c r="L332" s="13" t="n"/>
      <c r="M332" s="13" t="n"/>
      <c r="N332" s="13" t="n"/>
      <c r="O332" s="39" t="n"/>
      <c r="P332" s="15">
        <f>IFERROR(IF(OR(N332&lt;&gt;"Canceled",O332=""),"",E332-O332),"")</f>
        <v/>
      </c>
      <c r="Q332" s="15">
        <f>IFERROR(IF(N332&lt;&gt;"Canceled","",IF(O332="","Review",IF(P332&lt;=Dashboard!$B$5,"Late","Within Standard Window"))),"")</f>
        <v/>
      </c>
      <c r="R332" s="13" t="n"/>
      <c r="S332" s="13" t="n"/>
      <c r="T332" s="13" t="n"/>
      <c r="U332" s="13" t="n"/>
      <c r="V332" s="40" t="n"/>
      <c r="W332" s="41">
        <f>IFERROR(G332*H332*V332,"")</f>
        <v/>
      </c>
      <c r="X332" s="42" t="n"/>
      <c r="Y332" s="41">
        <f>IFERROR(W332*X332,"")</f>
        <v/>
      </c>
      <c r="Z332" s="42" t="n"/>
      <c r="AA332" s="41">
        <f>IFERROR(W332*Z332,"")</f>
        <v/>
      </c>
      <c r="AB332" s="41">
        <f>IFERROR(W332+Y332+AA332,"")</f>
        <v/>
      </c>
      <c r="AC332" s="40" t="n"/>
      <c r="AD332" s="40" t="n"/>
      <c r="AE332" s="40" t="n"/>
      <c r="AF332" s="13" t="n"/>
      <c r="AG332" s="40" t="n"/>
      <c r="AH332" s="41">
        <f>IFERROR(IF(N332="Canceled",MAX(0,AB332-AD332-AG332),0),"")</f>
        <v/>
      </c>
      <c r="AI332" s="43">
        <f>IFERROR(AD332/AC332,"")</f>
        <v/>
      </c>
      <c r="AJ332" s="15">
        <f>IFERROR(E332-D332,"")</f>
        <v/>
      </c>
      <c r="AK332" s="15">
        <f>IF(A332="","",IF(COUNTIF($A$6:$A$505,A332)&gt;1,"Duplicate Reservation ID",IF(F332&lt;=E332,"Review stay dates",IF(AND(N332="Canceled",O332=""),"Enter cancellation date",IF(AND(N332="Canceled",R332=""),"Enter cancellation reason","OK")))))</f>
        <v/>
      </c>
      <c r="AL332" s="13" t="n"/>
      <c r="AM332" s="15">
        <f>IFERROR(IF(AD332&gt;AC332,1,0),0)</f>
        <v/>
      </c>
      <c r="AN332" s="15">
        <f>IFERROR(IF(AF332&gt;I332,1,0),0)</f>
        <v/>
      </c>
      <c r="AO332" s="15">
        <f>IFERROR(IF(OR(V332&lt;0,AC332&lt;0,AD332&lt;0,AE332&lt;0,AG332&lt;0),1,0),0)</f>
        <v/>
      </c>
      <c r="AP332" s="15">
        <f>IFERROR(IF(AND(A332&lt;&gt;"",COUNTIF($A$6:$A$505,A332)&gt;1),1,0),0)</f>
        <v/>
      </c>
      <c r="AQ332" s="15">
        <f>IFERROR(IF(AND(N332="Canceled",O332&gt;E332),1,0),0)</f>
        <v/>
      </c>
    </row>
    <row r="333">
      <c r="A333" s="13" t="n"/>
      <c r="B333" s="13" t="n"/>
      <c r="C333" s="13" t="n"/>
      <c r="D333" s="39" t="n"/>
      <c r="E333" s="39" t="n"/>
      <c r="F333" s="39" t="n"/>
      <c r="G333" s="15">
        <f>IFERROR(IF(OR(E333="",F333=""),"",F333-E333),"")</f>
        <v/>
      </c>
      <c r="H333" s="13" t="n"/>
      <c r="I333" s="15">
        <f>IFERROR(IF(N333="Canceled",G333*H333,0),"")</f>
        <v/>
      </c>
      <c r="J333" s="13" t="n"/>
      <c r="K333" s="13" t="n"/>
      <c r="L333" s="13" t="n"/>
      <c r="M333" s="13" t="n"/>
      <c r="N333" s="13" t="n"/>
      <c r="O333" s="39" t="n"/>
      <c r="P333" s="15">
        <f>IFERROR(IF(OR(N333&lt;&gt;"Canceled",O333=""),"",E333-O333),"")</f>
        <v/>
      </c>
      <c r="Q333" s="15">
        <f>IFERROR(IF(N333&lt;&gt;"Canceled","",IF(O333="","Review",IF(P333&lt;=Dashboard!$B$5,"Late","Within Standard Window"))),"")</f>
        <v/>
      </c>
      <c r="R333" s="13" t="n"/>
      <c r="S333" s="13" t="n"/>
      <c r="T333" s="13" t="n"/>
      <c r="U333" s="13" t="n"/>
      <c r="V333" s="40" t="n"/>
      <c r="W333" s="41">
        <f>IFERROR(G333*H333*V333,"")</f>
        <v/>
      </c>
      <c r="X333" s="42" t="n"/>
      <c r="Y333" s="41">
        <f>IFERROR(W333*X333,"")</f>
        <v/>
      </c>
      <c r="Z333" s="42" t="n"/>
      <c r="AA333" s="41">
        <f>IFERROR(W333*Z333,"")</f>
        <v/>
      </c>
      <c r="AB333" s="41">
        <f>IFERROR(W333+Y333+AA333,"")</f>
        <v/>
      </c>
      <c r="AC333" s="40" t="n"/>
      <c r="AD333" s="40" t="n"/>
      <c r="AE333" s="40" t="n"/>
      <c r="AF333" s="13" t="n"/>
      <c r="AG333" s="40" t="n"/>
      <c r="AH333" s="41">
        <f>IFERROR(IF(N333="Canceled",MAX(0,AB333-AD333-AG333),0),"")</f>
        <v/>
      </c>
      <c r="AI333" s="43">
        <f>IFERROR(AD333/AC333,"")</f>
        <v/>
      </c>
      <c r="AJ333" s="15">
        <f>IFERROR(E333-D333,"")</f>
        <v/>
      </c>
      <c r="AK333" s="15">
        <f>IF(A333="","",IF(COUNTIF($A$6:$A$505,A333)&gt;1,"Duplicate Reservation ID",IF(F333&lt;=E333,"Review stay dates",IF(AND(N333="Canceled",O333=""),"Enter cancellation date",IF(AND(N333="Canceled",R333=""),"Enter cancellation reason","OK")))))</f>
        <v/>
      </c>
      <c r="AL333" s="13" t="n"/>
      <c r="AM333" s="15">
        <f>IFERROR(IF(AD333&gt;AC333,1,0),0)</f>
        <v/>
      </c>
      <c r="AN333" s="15">
        <f>IFERROR(IF(AF333&gt;I333,1,0),0)</f>
        <v/>
      </c>
      <c r="AO333" s="15">
        <f>IFERROR(IF(OR(V333&lt;0,AC333&lt;0,AD333&lt;0,AE333&lt;0,AG333&lt;0),1,0),0)</f>
        <v/>
      </c>
      <c r="AP333" s="15">
        <f>IFERROR(IF(AND(A333&lt;&gt;"",COUNTIF($A$6:$A$505,A333)&gt;1),1,0),0)</f>
        <v/>
      </c>
      <c r="AQ333" s="15">
        <f>IFERROR(IF(AND(N333="Canceled",O333&gt;E333),1,0),0)</f>
        <v/>
      </c>
    </row>
    <row r="334">
      <c r="A334" s="13" t="n"/>
      <c r="B334" s="13" t="n"/>
      <c r="C334" s="13" t="n"/>
      <c r="D334" s="39" t="n"/>
      <c r="E334" s="39" t="n"/>
      <c r="F334" s="39" t="n"/>
      <c r="G334" s="15">
        <f>IFERROR(IF(OR(E334="",F334=""),"",F334-E334),"")</f>
        <v/>
      </c>
      <c r="H334" s="13" t="n"/>
      <c r="I334" s="15">
        <f>IFERROR(IF(N334="Canceled",G334*H334,0),"")</f>
        <v/>
      </c>
      <c r="J334" s="13" t="n"/>
      <c r="K334" s="13" t="n"/>
      <c r="L334" s="13" t="n"/>
      <c r="M334" s="13" t="n"/>
      <c r="N334" s="13" t="n"/>
      <c r="O334" s="39" t="n"/>
      <c r="P334" s="15">
        <f>IFERROR(IF(OR(N334&lt;&gt;"Canceled",O334=""),"",E334-O334),"")</f>
        <v/>
      </c>
      <c r="Q334" s="15">
        <f>IFERROR(IF(N334&lt;&gt;"Canceled","",IF(O334="","Review",IF(P334&lt;=Dashboard!$B$5,"Late","Within Standard Window"))),"")</f>
        <v/>
      </c>
      <c r="R334" s="13" t="n"/>
      <c r="S334" s="13" t="n"/>
      <c r="T334" s="13" t="n"/>
      <c r="U334" s="13" t="n"/>
      <c r="V334" s="40" t="n"/>
      <c r="W334" s="41">
        <f>IFERROR(G334*H334*V334,"")</f>
        <v/>
      </c>
      <c r="X334" s="42" t="n"/>
      <c r="Y334" s="41">
        <f>IFERROR(W334*X334,"")</f>
        <v/>
      </c>
      <c r="Z334" s="42" t="n"/>
      <c r="AA334" s="41">
        <f>IFERROR(W334*Z334,"")</f>
        <v/>
      </c>
      <c r="AB334" s="41">
        <f>IFERROR(W334+Y334+AA334,"")</f>
        <v/>
      </c>
      <c r="AC334" s="40" t="n"/>
      <c r="AD334" s="40" t="n"/>
      <c r="AE334" s="40" t="n"/>
      <c r="AF334" s="13" t="n"/>
      <c r="AG334" s="40" t="n"/>
      <c r="AH334" s="41">
        <f>IFERROR(IF(N334="Canceled",MAX(0,AB334-AD334-AG334),0),"")</f>
        <v/>
      </c>
      <c r="AI334" s="43">
        <f>IFERROR(AD334/AC334,"")</f>
        <v/>
      </c>
      <c r="AJ334" s="15">
        <f>IFERROR(E334-D334,"")</f>
        <v/>
      </c>
      <c r="AK334" s="15">
        <f>IF(A334="","",IF(COUNTIF($A$6:$A$505,A334)&gt;1,"Duplicate Reservation ID",IF(F334&lt;=E334,"Review stay dates",IF(AND(N334="Canceled",O334=""),"Enter cancellation date",IF(AND(N334="Canceled",R334=""),"Enter cancellation reason","OK")))))</f>
        <v/>
      </c>
      <c r="AL334" s="13" t="n"/>
      <c r="AM334" s="15">
        <f>IFERROR(IF(AD334&gt;AC334,1,0),0)</f>
        <v/>
      </c>
      <c r="AN334" s="15">
        <f>IFERROR(IF(AF334&gt;I334,1,0),0)</f>
        <v/>
      </c>
      <c r="AO334" s="15">
        <f>IFERROR(IF(OR(V334&lt;0,AC334&lt;0,AD334&lt;0,AE334&lt;0,AG334&lt;0),1,0),0)</f>
        <v/>
      </c>
      <c r="AP334" s="15">
        <f>IFERROR(IF(AND(A334&lt;&gt;"",COUNTIF($A$6:$A$505,A334)&gt;1),1,0),0)</f>
        <v/>
      </c>
      <c r="AQ334" s="15">
        <f>IFERROR(IF(AND(N334="Canceled",O334&gt;E334),1,0),0)</f>
        <v/>
      </c>
    </row>
    <row r="335">
      <c r="A335" s="13" t="n"/>
      <c r="B335" s="13" t="n"/>
      <c r="C335" s="13" t="n"/>
      <c r="D335" s="39" t="n"/>
      <c r="E335" s="39" t="n"/>
      <c r="F335" s="39" t="n"/>
      <c r="G335" s="15">
        <f>IFERROR(IF(OR(E335="",F335=""),"",F335-E335),"")</f>
        <v/>
      </c>
      <c r="H335" s="13" t="n"/>
      <c r="I335" s="15">
        <f>IFERROR(IF(N335="Canceled",G335*H335,0),"")</f>
        <v/>
      </c>
      <c r="J335" s="13" t="n"/>
      <c r="K335" s="13" t="n"/>
      <c r="L335" s="13" t="n"/>
      <c r="M335" s="13" t="n"/>
      <c r="N335" s="13" t="n"/>
      <c r="O335" s="39" t="n"/>
      <c r="P335" s="15">
        <f>IFERROR(IF(OR(N335&lt;&gt;"Canceled",O335=""),"",E335-O335),"")</f>
        <v/>
      </c>
      <c r="Q335" s="15">
        <f>IFERROR(IF(N335&lt;&gt;"Canceled","",IF(O335="","Review",IF(P335&lt;=Dashboard!$B$5,"Late","Within Standard Window"))),"")</f>
        <v/>
      </c>
      <c r="R335" s="13" t="n"/>
      <c r="S335" s="13" t="n"/>
      <c r="T335" s="13" t="n"/>
      <c r="U335" s="13" t="n"/>
      <c r="V335" s="40" t="n"/>
      <c r="W335" s="41">
        <f>IFERROR(G335*H335*V335,"")</f>
        <v/>
      </c>
      <c r="X335" s="42" t="n"/>
      <c r="Y335" s="41">
        <f>IFERROR(W335*X335,"")</f>
        <v/>
      </c>
      <c r="Z335" s="42" t="n"/>
      <c r="AA335" s="41">
        <f>IFERROR(W335*Z335,"")</f>
        <v/>
      </c>
      <c r="AB335" s="41">
        <f>IFERROR(W335+Y335+AA335,"")</f>
        <v/>
      </c>
      <c r="AC335" s="40" t="n"/>
      <c r="AD335" s="40" t="n"/>
      <c r="AE335" s="40" t="n"/>
      <c r="AF335" s="13" t="n"/>
      <c r="AG335" s="40" t="n"/>
      <c r="AH335" s="41">
        <f>IFERROR(IF(N335="Canceled",MAX(0,AB335-AD335-AG335),0),"")</f>
        <v/>
      </c>
      <c r="AI335" s="43">
        <f>IFERROR(AD335/AC335,"")</f>
        <v/>
      </c>
      <c r="AJ335" s="15">
        <f>IFERROR(E335-D335,"")</f>
        <v/>
      </c>
      <c r="AK335" s="15">
        <f>IF(A335="","",IF(COUNTIF($A$6:$A$505,A335)&gt;1,"Duplicate Reservation ID",IF(F335&lt;=E335,"Review stay dates",IF(AND(N335="Canceled",O335=""),"Enter cancellation date",IF(AND(N335="Canceled",R335=""),"Enter cancellation reason","OK")))))</f>
        <v/>
      </c>
      <c r="AL335" s="13" t="n"/>
      <c r="AM335" s="15">
        <f>IFERROR(IF(AD335&gt;AC335,1,0),0)</f>
        <v/>
      </c>
      <c r="AN335" s="15">
        <f>IFERROR(IF(AF335&gt;I335,1,0),0)</f>
        <v/>
      </c>
      <c r="AO335" s="15">
        <f>IFERROR(IF(OR(V335&lt;0,AC335&lt;0,AD335&lt;0,AE335&lt;0,AG335&lt;0),1,0),0)</f>
        <v/>
      </c>
      <c r="AP335" s="15">
        <f>IFERROR(IF(AND(A335&lt;&gt;"",COUNTIF($A$6:$A$505,A335)&gt;1),1,0),0)</f>
        <v/>
      </c>
      <c r="AQ335" s="15">
        <f>IFERROR(IF(AND(N335="Canceled",O335&gt;E335),1,0),0)</f>
        <v/>
      </c>
    </row>
    <row r="336">
      <c r="A336" s="13" t="n"/>
      <c r="B336" s="13" t="n"/>
      <c r="C336" s="13" t="n"/>
      <c r="D336" s="39" t="n"/>
      <c r="E336" s="39" t="n"/>
      <c r="F336" s="39" t="n"/>
      <c r="G336" s="15">
        <f>IFERROR(IF(OR(E336="",F336=""),"",F336-E336),"")</f>
        <v/>
      </c>
      <c r="H336" s="13" t="n"/>
      <c r="I336" s="15">
        <f>IFERROR(IF(N336="Canceled",G336*H336,0),"")</f>
        <v/>
      </c>
      <c r="J336" s="13" t="n"/>
      <c r="K336" s="13" t="n"/>
      <c r="L336" s="13" t="n"/>
      <c r="M336" s="13" t="n"/>
      <c r="N336" s="13" t="n"/>
      <c r="O336" s="39" t="n"/>
      <c r="P336" s="15">
        <f>IFERROR(IF(OR(N336&lt;&gt;"Canceled",O336=""),"",E336-O336),"")</f>
        <v/>
      </c>
      <c r="Q336" s="15">
        <f>IFERROR(IF(N336&lt;&gt;"Canceled","",IF(O336="","Review",IF(P336&lt;=Dashboard!$B$5,"Late","Within Standard Window"))),"")</f>
        <v/>
      </c>
      <c r="R336" s="13" t="n"/>
      <c r="S336" s="13" t="n"/>
      <c r="T336" s="13" t="n"/>
      <c r="U336" s="13" t="n"/>
      <c r="V336" s="40" t="n"/>
      <c r="W336" s="41">
        <f>IFERROR(G336*H336*V336,"")</f>
        <v/>
      </c>
      <c r="X336" s="42" t="n"/>
      <c r="Y336" s="41">
        <f>IFERROR(W336*X336,"")</f>
        <v/>
      </c>
      <c r="Z336" s="42" t="n"/>
      <c r="AA336" s="41">
        <f>IFERROR(W336*Z336,"")</f>
        <v/>
      </c>
      <c r="AB336" s="41">
        <f>IFERROR(W336+Y336+AA336,"")</f>
        <v/>
      </c>
      <c r="AC336" s="40" t="n"/>
      <c r="AD336" s="40" t="n"/>
      <c r="AE336" s="40" t="n"/>
      <c r="AF336" s="13" t="n"/>
      <c r="AG336" s="40" t="n"/>
      <c r="AH336" s="41">
        <f>IFERROR(IF(N336="Canceled",MAX(0,AB336-AD336-AG336),0),"")</f>
        <v/>
      </c>
      <c r="AI336" s="43">
        <f>IFERROR(AD336/AC336,"")</f>
        <v/>
      </c>
      <c r="AJ336" s="15">
        <f>IFERROR(E336-D336,"")</f>
        <v/>
      </c>
      <c r="AK336" s="15">
        <f>IF(A336="","",IF(COUNTIF($A$6:$A$505,A336)&gt;1,"Duplicate Reservation ID",IF(F336&lt;=E336,"Review stay dates",IF(AND(N336="Canceled",O336=""),"Enter cancellation date",IF(AND(N336="Canceled",R336=""),"Enter cancellation reason","OK")))))</f>
        <v/>
      </c>
      <c r="AL336" s="13" t="n"/>
      <c r="AM336" s="15">
        <f>IFERROR(IF(AD336&gt;AC336,1,0),0)</f>
        <v/>
      </c>
      <c r="AN336" s="15">
        <f>IFERROR(IF(AF336&gt;I336,1,0),0)</f>
        <v/>
      </c>
      <c r="AO336" s="15">
        <f>IFERROR(IF(OR(V336&lt;0,AC336&lt;0,AD336&lt;0,AE336&lt;0,AG336&lt;0),1,0),0)</f>
        <v/>
      </c>
      <c r="AP336" s="15">
        <f>IFERROR(IF(AND(A336&lt;&gt;"",COUNTIF($A$6:$A$505,A336)&gt;1),1,0),0)</f>
        <v/>
      </c>
      <c r="AQ336" s="15">
        <f>IFERROR(IF(AND(N336="Canceled",O336&gt;E336),1,0),0)</f>
        <v/>
      </c>
    </row>
    <row r="337">
      <c r="A337" s="13" t="n"/>
      <c r="B337" s="13" t="n"/>
      <c r="C337" s="13" t="n"/>
      <c r="D337" s="39" t="n"/>
      <c r="E337" s="39" t="n"/>
      <c r="F337" s="39" t="n"/>
      <c r="G337" s="15">
        <f>IFERROR(IF(OR(E337="",F337=""),"",F337-E337),"")</f>
        <v/>
      </c>
      <c r="H337" s="13" t="n"/>
      <c r="I337" s="15">
        <f>IFERROR(IF(N337="Canceled",G337*H337,0),"")</f>
        <v/>
      </c>
      <c r="J337" s="13" t="n"/>
      <c r="K337" s="13" t="n"/>
      <c r="L337" s="13" t="n"/>
      <c r="M337" s="13" t="n"/>
      <c r="N337" s="13" t="n"/>
      <c r="O337" s="39" t="n"/>
      <c r="P337" s="15">
        <f>IFERROR(IF(OR(N337&lt;&gt;"Canceled",O337=""),"",E337-O337),"")</f>
        <v/>
      </c>
      <c r="Q337" s="15">
        <f>IFERROR(IF(N337&lt;&gt;"Canceled","",IF(O337="","Review",IF(P337&lt;=Dashboard!$B$5,"Late","Within Standard Window"))),"")</f>
        <v/>
      </c>
      <c r="R337" s="13" t="n"/>
      <c r="S337" s="13" t="n"/>
      <c r="T337" s="13" t="n"/>
      <c r="U337" s="13" t="n"/>
      <c r="V337" s="40" t="n"/>
      <c r="W337" s="41">
        <f>IFERROR(G337*H337*V337,"")</f>
        <v/>
      </c>
      <c r="X337" s="42" t="n"/>
      <c r="Y337" s="41">
        <f>IFERROR(W337*X337,"")</f>
        <v/>
      </c>
      <c r="Z337" s="42" t="n"/>
      <c r="AA337" s="41">
        <f>IFERROR(W337*Z337,"")</f>
        <v/>
      </c>
      <c r="AB337" s="41">
        <f>IFERROR(W337+Y337+AA337,"")</f>
        <v/>
      </c>
      <c r="AC337" s="40" t="n"/>
      <c r="AD337" s="40" t="n"/>
      <c r="AE337" s="40" t="n"/>
      <c r="AF337" s="13" t="n"/>
      <c r="AG337" s="40" t="n"/>
      <c r="AH337" s="41">
        <f>IFERROR(IF(N337="Canceled",MAX(0,AB337-AD337-AG337),0),"")</f>
        <v/>
      </c>
      <c r="AI337" s="43">
        <f>IFERROR(AD337/AC337,"")</f>
        <v/>
      </c>
      <c r="AJ337" s="15">
        <f>IFERROR(E337-D337,"")</f>
        <v/>
      </c>
      <c r="AK337" s="15">
        <f>IF(A337="","",IF(COUNTIF($A$6:$A$505,A337)&gt;1,"Duplicate Reservation ID",IF(F337&lt;=E337,"Review stay dates",IF(AND(N337="Canceled",O337=""),"Enter cancellation date",IF(AND(N337="Canceled",R337=""),"Enter cancellation reason","OK")))))</f>
        <v/>
      </c>
      <c r="AL337" s="13" t="n"/>
      <c r="AM337" s="15">
        <f>IFERROR(IF(AD337&gt;AC337,1,0),0)</f>
        <v/>
      </c>
      <c r="AN337" s="15">
        <f>IFERROR(IF(AF337&gt;I337,1,0),0)</f>
        <v/>
      </c>
      <c r="AO337" s="15">
        <f>IFERROR(IF(OR(V337&lt;0,AC337&lt;0,AD337&lt;0,AE337&lt;0,AG337&lt;0),1,0),0)</f>
        <v/>
      </c>
      <c r="AP337" s="15">
        <f>IFERROR(IF(AND(A337&lt;&gt;"",COUNTIF($A$6:$A$505,A337)&gt;1),1,0),0)</f>
        <v/>
      </c>
      <c r="AQ337" s="15">
        <f>IFERROR(IF(AND(N337="Canceled",O337&gt;E337),1,0),0)</f>
        <v/>
      </c>
    </row>
    <row r="338">
      <c r="A338" s="13" t="n"/>
      <c r="B338" s="13" t="n"/>
      <c r="C338" s="13" t="n"/>
      <c r="D338" s="39" t="n"/>
      <c r="E338" s="39" t="n"/>
      <c r="F338" s="39" t="n"/>
      <c r="G338" s="15">
        <f>IFERROR(IF(OR(E338="",F338=""),"",F338-E338),"")</f>
        <v/>
      </c>
      <c r="H338" s="13" t="n"/>
      <c r="I338" s="15">
        <f>IFERROR(IF(N338="Canceled",G338*H338,0),"")</f>
        <v/>
      </c>
      <c r="J338" s="13" t="n"/>
      <c r="K338" s="13" t="n"/>
      <c r="L338" s="13" t="n"/>
      <c r="M338" s="13" t="n"/>
      <c r="N338" s="13" t="n"/>
      <c r="O338" s="39" t="n"/>
      <c r="P338" s="15">
        <f>IFERROR(IF(OR(N338&lt;&gt;"Canceled",O338=""),"",E338-O338),"")</f>
        <v/>
      </c>
      <c r="Q338" s="15">
        <f>IFERROR(IF(N338&lt;&gt;"Canceled","",IF(O338="","Review",IF(P338&lt;=Dashboard!$B$5,"Late","Within Standard Window"))),"")</f>
        <v/>
      </c>
      <c r="R338" s="13" t="n"/>
      <c r="S338" s="13" t="n"/>
      <c r="T338" s="13" t="n"/>
      <c r="U338" s="13" t="n"/>
      <c r="V338" s="40" t="n"/>
      <c r="W338" s="41">
        <f>IFERROR(G338*H338*V338,"")</f>
        <v/>
      </c>
      <c r="X338" s="42" t="n"/>
      <c r="Y338" s="41">
        <f>IFERROR(W338*X338,"")</f>
        <v/>
      </c>
      <c r="Z338" s="42" t="n"/>
      <c r="AA338" s="41">
        <f>IFERROR(W338*Z338,"")</f>
        <v/>
      </c>
      <c r="AB338" s="41">
        <f>IFERROR(W338+Y338+AA338,"")</f>
        <v/>
      </c>
      <c r="AC338" s="40" t="n"/>
      <c r="AD338" s="40" t="n"/>
      <c r="AE338" s="40" t="n"/>
      <c r="AF338" s="13" t="n"/>
      <c r="AG338" s="40" t="n"/>
      <c r="AH338" s="41">
        <f>IFERROR(IF(N338="Canceled",MAX(0,AB338-AD338-AG338),0),"")</f>
        <v/>
      </c>
      <c r="AI338" s="43">
        <f>IFERROR(AD338/AC338,"")</f>
        <v/>
      </c>
      <c r="AJ338" s="15">
        <f>IFERROR(E338-D338,"")</f>
        <v/>
      </c>
      <c r="AK338" s="15">
        <f>IF(A338="","",IF(COUNTIF($A$6:$A$505,A338)&gt;1,"Duplicate Reservation ID",IF(F338&lt;=E338,"Review stay dates",IF(AND(N338="Canceled",O338=""),"Enter cancellation date",IF(AND(N338="Canceled",R338=""),"Enter cancellation reason","OK")))))</f>
        <v/>
      </c>
      <c r="AL338" s="13" t="n"/>
      <c r="AM338" s="15">
        <f>IFERROR(IF(AD338&gt;AC338,1,0),0)</f>
        <v/>
      </c>
      <c r="AN338" s="15">
        <f>IFERROR(IF(AF338&gt;I338,1,0),0)</f>
        <v/>
      </c>
      <c r="AO338" s="15">
        <f>IFERROR(IF(OR(V338&lt;0,AC338&lt;0,AD338&lt;0,AE338&lt;0,AG338&lt;0),1,0),0)</f>
        <v/>
      </c>
      <c r="AP338" s="15">
        <f>IFERROR(IF(AND(A338&lt;&gt;"",COUNTIF($A$6:$A$505,A338)&gt;1),1,0),0)</f>
        <v/>
      </c>
      <c r="AQ338" s="15">
        <f>IFERROR(IF(AND(N338="Canceled",O338&gt;E338),1,0),0)</f>
        <v/>
      </c>
    </row>
    <row r="339">
      <c r="A339" s="13" t="n"/>
      <c r="B339" s="13" t="n"/>
      <c r="C339" s="13" t="n"/>
      <c r="D339" s="39" t="n"/>
      <c r="E339" s="39" t="n"/>
      <c r="F339" s="39" t="n"/>
      <c r="G339" s="15">
        <f>IFERROR(IF(OR(E339="",F339=""),"",F339-E339),"")</f>
        <v/>
      </c>
      <c r="H339" s="13" t="n"/>
      <c r="I339" s="15">
        <f>IFERROR(IF(N339="Canceled",G339*H339,0),"")</f>
        <v/>
      </c>
      <c r="J339" s="13" t="n"/>
      <c r="K339" s="13" t="n"/>
      <c r="L339" s="13" t="n"/>
      <c r="M339" s="13" t="n"/>
      <c r="N339" s="13" t="n"/>
      <c r="O339" s="39" t="n"/>
      <c r="P339" s="15">
        <f>IFERROR(IF(OR(N339&lt;&gt;"Canceled",O339=""),"",E339-O339),"")</f>
        <v/>
      </c>
      <c r="Q339" s="15">
        <f>IFERROR(IF(N339&lt;&gt;"Canceled","",IF(O339="","Review",IF(P339&lt;=Dashboard!$B$5,"Late","Within Standard Window"))),"")</f>
        <v/>
      </c>
      <c r="R339" s="13" t="n"/>
      <c r="S339" s="13" t="n"/>
      <c r="T339" s="13" t="n"/>
      <c r="U339" s="13" t="n"/>
      <c r="V339" s="40" t="n"/>
      <c r="W339" s="41">
        <f>IFERROR(G339*H339*V339,"")</f>
        <v/>
      </c>
      <c r="X339" s="42" t="n"/>
      <c r="Y339" s="41">
        <f>IFERROR(W339*X339,"")</f>
        <v/>
      </c>
      <c r="Z339" s="42" t="n"/>
      <c r="AA339" s="41">
        <f>IFERROR(W339*Z339,"")</f>
        <v/>
      </c>
      <c r="AB339" s="41">
        <f>IFERROR(W339+Y339+AA339,"")</f>
        <v/>
      </c>
      <c r="AC339" s="40" t="n"/>
      <c r="AD339" s="40" t="n"/>
      <c r="AE339" s="40" t="n"/>
      <c r="AF339" s="13" t="n"/>
      <c r="AG339" s="40" t="n"/>
      <c r="AH339" s="41">
        <f>IFERROR(IF(N339="Canceled",MAX(0,AB339-AD339-AG339),0),"")</f>
        <v/>
      </c>
      <c r="AI339" s="43">
        <f>IFERROR(AD339/AC339,"")</f>
        <v/>
      </c>
      <c r="AJ339" s="15">
        <f>IFERROR(E339-D339,"")</f>
        <v/>
      </c>
      <c r="AK339" s="15">
        <f>IF(A339="","",IF(COUNTIF($A$6:$A$505,A339)&gt;1,"Duplicate Reservation ID",IF(F339&lt;=E339,"Review stay dates",IF(AND(N339="Canceled",O339=""),"Enter cancellation date",IF(AND(N339="Canceled",R339=""),"Enter cancellation reason","OK")))))</f>
        <v/>
      </c>
      <c r="AL339" s="13" t="n"/>
      <c r="AM339" s="15">
        <f>IFERROR(IF(AD339&gt;AC339,1,0),0)</f>
        <v/>
      </c>
      <c r="AN339" s="15">
        <f>IFERROR(IF(AF339&gt;I339,1,0),0)</f>
        <v/>
      </c>
      <c r="AO339" s="15">
        <f>IFERROR(IF(OR(V339&lt;0,AC339&lt;0,AD339&lt;0,AE339&lt;0,AG339&lt;0),1,0),0)</f>
        <v/>
      </c>
      <c r="AP339" s="15">
        <f>IFERROR(IF(AND(A339&lt;&gt;"",COUNTIF($A$6:$A$505,A339)&gt;1),1,0),0)</f>
        <v/>
      </c>
      <c r="AQ339" s="15">
        <f>IFERROR(IF(AND(N339="Canceled",O339&gt;E339),1,0),0)</f>
        <v/>
      </c>
    </row>
    <row r="340">
      <c r="A340" s="13" t="n"/>
      <c r="B340" s="13" t="n"/>
      <c r="C340" s="13" t="n"/>
      <c r="D340" s="39" t="n"/>
      <c r="E340" s="39" t="n"/>
      <c r="F340" s="39" t="n"/>
      <c r="G340" s="15">
        <f>IFERROR(IF(OR(E340="",F340=""),"",F340-E340),"")</f>
        <v/>
      </c>
      <c r="H340" s="13" t="n"/>
      <c r="I340" s="15">
        <f>IFERROR(IF(N340="Canceled",G340*H340,0),"")</f>
        <v/>
      </c>
      <c r="J340" s="13" t="n"/>
      <c r="K340" s="13" t="n"/>
      <c r="L340" s="13" t="n"/>
      <c r="M340" s="13" t="n"/>
      <c r="N340" s="13" t="n"/>
      <c r="O340" s="39" t="n"/>
      <c r="P340" s="15">
        <f>IFERROR(IF(OR(N340&lt;&gt;"Canceled",O340=""),"",E340-O340),"")</f>
        <v/>
      </c>
      <c r="Q340" s="15">
        <f>IFERROR(IF(N340&lt;&gt;"Canceled","",IF(O340="","Review",IF(P340&lt;=Dashboard!$B$5,"Late","Within Standard Window"))),"")</f>
        <v/>
      </c>
      <c r="R340" s="13" t="n"/>
      <c r="S340" s="13" t="n"/>
      <c r="T340" s="13" t="n"/>
      <c r="U340" s="13" t="n"/>
      <c r="V340" s="40" t="n"/>
      <c r="W340" s="41">
        <f>IFERROR(G340*H340*V340,"")</f>
        <v/>
      </c>
      <c r="X340" s="42" t="n"/>
      <c r="Y340" s="41">
        <f>IFERROR(W340*X340,"")</f>
        <v/>
      </c>
      <c r="Z340" s="42" t="n"/>
      <c r="AA340" s="41">
        <f>IFERROR(W340*Z340,"")</f>
        <v/>
      </c>
      <c r="AB340" s="41">
        <f>IFERROR(W340+Y340+AA340,"")</f>
        <v/>
      </c>
      <c r="AC340" s="40" t="n"/>
      <c r="AD340" s="40" t="n"/>
      <c r="AE340" s="40" t="n"/>
      <c r="AF340" s="13" t="n"/>
      <c r="AG340" s="40" t="n"/>
      <c r="AH340" s="41">
        <f>IFERROR(IF(N340="Canceled",MAX(0,AB340-AD340-AG340),0),"")</f>
        <v/>
      </c>
      <c r="AI340" s="43">
        <f>IFERROR(AD340/AC340,"")</f>
        <v/>
      </c>
      <c r="AJ340" s="15">
        <f>IFERROR(E340-D340,"")</f>
        <v/>
      </c>
      <c r="AK340" s="15">
        <f>IF(A340="","",IF(COUNTIF($A$6:$A$505,A340)&gt;1,"Duplicate Reservation ID",IF(F340&lt;=E340,"Review stay dates",IF(AND(N340="Canceled",O340=""),"Enter cancellation date",IF(AND(N340="Canceled",R340=""),"Enter cancellation reason","OK")))))</f>
        <v/>
      </c>
      <c r="AL340" s="13" t="n"/>
      <c r="AM340" s="15">
        <f>IFERROR(IF(AD340&gt;AC340,1,0),0)</f>
        <v/>
      </c>
      <c r="AN340" s="15">
        <f>IFERROR(IF(AF340&gt;I340,1,0),0)</f>
        <v/>
      </c>
      <c r="AO340" s="15">
        <f>IFERROR(IF(OR(V340&lt;0,AC340&lt;0,AD340&lt;0,AE340&lt;0,AG340&lt;0),1,0),0)</f>
        <v/>
      </c>
      <c r="AP340" s="15">
        <f>IFERROR(IF(AND(A340&lt;&gt;"",COUNTIF($A$6:$A$505,A340)&gt;1),1,0),0)</f>
        <v/>
      </c>
      <c r="AQ340" s="15">
        <f>IFERROR(IF(AND(N340="Canceled",O340&gt;E340),1,0),0)</f>
        <v/>
      </c>
    </row>
    <row r="341">
      <c r="A341" s="13" t="n"/>
      <c r="B341" s="13" t="n"/>
      <c r="C341" s="13" t="n"/>
      <c r="D341" s="39" t="n"/>
      <c r="E341" s="39" t="n"/>
      <c r="F341" s="39" t="n"/>
      <c r="G341" s="15">
        <f>IFERROR(IF(OR(E341="",F341=""),"",F341-E341),"")</f>
        <v/>
      </c>
      <c r="H341" s="13" t="n"/>
      <c r="I341" s="15">
        <f>IFERROR(IF(N341="Canceled",G341*H341,0),"")</f>
        <v/>
      </c>
      <c r="J341" s="13" t="n"/>
      <c r="K341" s="13" t="n"/>
      <c r="L341" s="13" t="n"/>
      <c r="M341" s="13" t="n"/>
      <c r="N341" s="13" t="n"/>
      <c r="O341" s="39" t="n"/>
      <c r="P341" s="15">
        <f>IFERROR(IF(OR(N341&lt;&gt;"Canceled",O341=""),"",E341-O341),"")</f>
        <v/>
      </c>
      <c r="Q341" s="15">
        <f>IFERROR(IF(N341&lt;&gt;"Canceled","",IF(O341="","Review",IF(P341&lt;=Dashboard!$B$5,"Late","Within Standard Window"))),"")</f>
        <v/>
      </c>
      <c r="R341" s="13" t="n"/>
      <c r="S341" s="13" t="n"/>
      <c r="T341" s="13" t="n"/>
      <c r="U341" s="13" t="n"/>
      <c r="V341" s="40" t="n"/>
      <c r="W341" s="41">
        <f>IFERROR(G341*H341*V341,"")</f>
        <v/>
      </c>
      <c r="X341" s="42" t="n"/>
      <c r="Y341" s="41">
        <f>IFERROR(W341*X341,"")</f>
        <v/>
      </c>
      <c r="Z341" s="42" t="n"/>
      <c r="AA341" s="41">
        <f>IFERROR(W341*Z341,"")</f>
        <v/>
      </c>
      <c r="AB341" s="41">
        <f>IFERROR(W341+Y341+AA341,"")</f>
        <v/>
      </c>
      <c r="AC341" s="40" t="n"/>
      <c r="AD341" s="40" t="n"/>
      <c r="AE341" s="40" t="n"/>
      <c r="AF341" s="13" t="n"/>
      <c r="AG341" s="40" t="n"/>
      <c r="AH341" s="41">
        <f>IFERROR(IF(N341="Canceled",MAX(0,AB341-AD341-AG341),0),"")</f>
        <v/>
      </c>
      <c r="AI341" s="43">
        <f>IFERROR(AD341/AC341,"")</f>
        <v/>
      </c>
      <c r="AJ341" s="15">
        <f>IFERROR(E341-D341,"")</f>
        <v/>
      </c>
      <c r="AK341" s="15">
        <f>IF(A341="","",IF(COUNTIF($A$6:$A$505,A341)&gt;1,"Duplicate Reservation ID",IF(F341&lt;=E341,"Review stay dates",IF(AND(N341="Canceled",O341=""),"Enter cancellation date",IF(AND(N341="Canceled",R341=""),"Enter cancellation reason","OK")))))</f>
        <v/>
      </c>
      <c r="AL341" s="13" t="n"/>
      <c r="AM341" s="15">
        <f>IFERROR(IF(AD341&gt;AC341,1,0),0)</f>
        <v/>
      </c>
      <c r="AN341" s="15">
        <f>IFERROR(IF(AF341&gt;I341,1,0),0)</f>
        <v/>
      </c>
      <c r="AO341" s="15">
        <f>IFERROR(IF(OR(V341&lt;0,AC341&lt;0,AD341&lt;0,AE341&lt;0,AG341&lt;0),1,0),0)</f>
        <v/>
      </c>
      <c r="AP341" s="15">
        <f>IFERROR(IF(AND(A341&lt;&gt;"",COUNTIF($A$6:$A$505,A341)&gt;1),1,0),0)</f>
        <v/>
      </c>
      <c r="AQ341" s="15">
        <f>IFERROR(IF(AND(N341="Canceled",O341&gt;E341),1,0),0)</f>
        <v/>
      </c>
    </row>
    <row r="342">
      <c r="A342" s="13" t="n"/>
      <c r="B342" s="13" t="n"/>
      <c r="C342" s="13" t="n"/>
      <c r="D342" s="39" t="n"/>
      <c r="E342" s="39" t="n"/>
      <c r="F342" s="39" t="n"/>
      <c r="G342" s="15">
        <f>IFERROR(IF(OR(E342="",F342=""),"",F342-E342),"")</f>
        <v/>
      </c>
      <c r="H342" s="13" t="n"/>
      <c r="I342" s="15">
        <f>IFERROR(IF(N342="Canceled",G342*H342,0),"")</f>
        <v/>
      </c>
      <c r="J342" s="13" t="n"/>
      <c r="K342" s="13" t="n"/>
      <c r="L342" s="13" t="n"/>
      <c r="M342" s="13" t="n"/>
      <c r="N342" s="13" t="n"/>
      <c r="O342" s="39" t="n"/>
      <c r="P342" s="15">
        <f>IFERROR(IF(OR(N342&lt;&gt;"Canceled",O342=""),"",E342-O342),"")</f>
        <v/>
      </c>
      <c r="Q342" s="15">
        <f>IFERROR(IF(N342&lt;&gt;"Canceled","",IF(O342="","Review",IF(P342&lt;=Dashboard!$B$5,"Late","Within Standard Window"))),"")</f>
        <v/>
      </c>
      <c r="R342" s="13" t="n"/>
      <c r="S342" s="13" t="n"/>
      <c r="T342" s="13" t="n"/>
      <c r="U342" s="13" t="n"/>
      <c r="V342" s="40" t="n"/>
      <c r="W342" s="41">
        <f>IFERROR(G342*H342*V342,"")</f>
        <v/>
      </c>
      <c r="X342" s="42" t="n"/>
      <c r="Y342" s="41">
        <f>IFERROR(W342*X342,"")</f>
        <v/>
      </c>
      <c r="Z342" s="42" t="n"/>
      <c r="AA342" s="41">
        <f>IFERROR(W342*Z342,"")</f>
        <v/>
      </c>
      <c r="AB342" s="41">
        <f>IFERROR(W342+Y342+AA342,"")</f>
        <v/>
      </c>
      <c r="AC342" s="40" t="n"/>
      <c r="AD342" s="40" t="n"/>
      <c r="AE342" s="40" t="n"/>
      <c r="AF342" s="13" t="n"/>
      <c r="AG342" s="40" t="n"/>
      <c r="AH342" s="41">
        <f>IFERROR(IF(N342="Canceled",MAX(0,AB342-AD342-AG342),0),"")</f>
        <v/>
      </c>
      <c r="AI342" s="43">
        <f>IFERROR(AD342/AC342,"")</f>
        <v/>
      </c>
      <c r="AJ342" s="15">
        <f>IFERROR(E342-D342,"")</f>
        <v/>
      </c>
      <c r="AK342" s="15">
        <f>IF(A342="","",IF(COUNTIF($A$6:$A$505,A342)&gt;1,"Duplicate Reservation ID",IF(F342&lt;=E342,"Review stay dates",IF(AND(N342="Canceled",O342=""),"Enter cancellation date",IF(AND(N342="Canceled",R342=""),"Enter cancellation reason","OK")))))</f>
        <v/>
      </c>
      <c r="AL342" s="13" t="n"/>
      <c r="AM342" s="15">
        <f>IFERROR(IF(AD342&gt;AC342,1,0),0)</f>
        <v/>
      </c>
      <c r="AN342" s="15">
        <f>IFERROR(IF(AF342&gt;I342,1,0),0)</f>
        <v/>
      </c>
      <c r="AO342" s="15">
        <f>IFERROR(IF(OR(V342&lt;0,AC342&lt;0,AD342&lt;0,AE342&lt;0,AG342&lt;0),1,0),0)</f>
        <v/>
      </c>
      <c r="AP342" s="15">
        <f>IFERROR(IF(AND(A342&lt;&gt;"",COUNTIF($A$6:$A$505,A342)&gt;1),1,0),0)</f>
        <v/>
      </c>
      <c r="AQ342" s="15">
        <f>IFERROR(IF(AND(N342="Canceled",O342&gt;E342),1,0),0)</f>
        <v/>
      </c>
    </row>
    <row r="343">
      <c r="A343" s="13" t="n"/>
      <c r="B343" s="13" t="n"/>
      <c r="C343" s="13" t="n"/>
      <c r="D343" s="39" t="n"/>
      <c r="E343" s="39" t="n"/>
      <c r="F343" s="39" t="n"/>
      <c r="G343" s="15">
        <f>IFERROR(IF(OR(E343="",F343=""),"",F343-E343),"")</f>
        <v/>
      </c>
      <c r="H343" s="13" t="n"/>
      <c r="I343" s="15">
        <f>IFERROR(IF(N343="Canceled",G343*H343,0),"")</f>
        <v/>
      </c>
      <c r="J343" s="13" t="n"/>
      <c r="K343" s="13" t="n"/>
      <c r="L343" s="13" t="n"/>
      <c r="M343" s="13" t="n"/>
      <c r="N343" s="13" t="n"/>
      <c r="O343" s="39" t="n"/>
      <c r="P343" s="15">
        <f>IFERROR(IF(OR(N343&lt;&gt;"Canceled",O343=""),"",E343-O343),"")</f>
        <v/>
      </c>
      <c r="Q343" s="15">
        <f>IFERROR(IF(N343&lt;&gt;"Canceled","",IF(O343="","Review",IF(P343&lt;=Dashboard!$B$5,"Late","Within Standard Window"))),"")</f>
        <v/>
      </c>
      <c r="R343" s="13" t="n"/>
      <c r="S343" s="13" t="n"/>
      <c r="T343" s="13" t="n"/>
      <c r="U343" s="13" t="n"/>
      <c r="V343" s="40" t="n"/>
      <c r="W343" s="41">
        <f>IFERROR(G343*H343*V343,"")</f>
        <v/>
      </c>
      <c r="X343" s="42" t="n"/>
      <c r="Y343" s="41">
        <f>IFERROR(W343*X343,"")</f>
        <v/>
      </c>
      <c r="Z343" s="42" t="n"/>
      <c r="AA343" s="41">
        <f>IFERROR(W343*Z343,"")</f>
        <v/>
      </c>
      <c r="AB343" s="41">
        <f>IFERROR(W343+Y343+AA343,"")</f>
        <v/>
      </c>
      <c r="AC343" s="40" t="n"/>
      <c r="AD343" s="40" t="n"/>
      <c r="AE343" s="40" t="n"/>
      <c r="AF343" s="13" t="n"/>
      <c r="AG343" s="40" t="n"/>
      <c r="AH343" s="41">
        <f>IFERROR(IF(N343="Canceled",MAX(0,AB343-AD343-AG343),0),"")</f>
        <v/>
      </c>
      <c r="AI343" s="43">
        <f>IFERROR(AD343/AC343,"")</f>
        <v/>
      </c>
      <c r="AJ343" s="15">
        <f>IFERROR(E343-D343,"")</f>
        <v/>
      </c>
      <c r="AK343" s="15">
        <f>IF(A343="","",IF(COUNTIF($A$6:$A$505,A343)&gt;1,"Duplicate Reservation ID",IF(F343&lt;=E343,"Review stay dates",IF(AND(N343="Canceled",O343=""),"Enter cancellation date",IF(AND(N343="Canceled",R343=""),"Enter cancellation reason","OK")))))</f>
        <v/>
      </c>
      <c r="AL343" s="13" t="n"/>
      <c r="AM343" s="15">
        <f>IFERROR(IF(AD343&gt;AC343,1,0),0)</f>
        <v/>
      </c>
      <c r="AN343" s="15">
        <f>IFERROR(IF(AF343&gt;I343,1,0),0)</f>
        <v/>
      </c>
      <c r="AO343" s="15">
        <f>IFERROR(IF(OR(V343&lt;0,AC343&lt;0,AD343&lt;0,AE343&lt;0,AG343&lt;0),1,0),0)</f>
        <v/>
      </c>
      <c r="AP343" s="15">
        <f>IFERROR(IF(AND(A343&lt;&gt;"",COUNTIF($A$6:$A$505,A343)&gt;1),1,0),0)</f>
        <v/>
      </c>
      <c r="AQ343" s="15">
        <f>IFERROR(IF(AND(N343="Canceled",O343&gt;E343),1,0),0)</f>
        <v/>
      </c>
    </row>
    <row r="344">
      <c r="A344" s="13" t="n"/>
      <c r="B344" s="13" t="n"/>
      <c r="C344" s="13" t="n"/>
      <c r="D344" s="39" t="n"/>
      <c r="E344" s="39" t="n"/>
      <c r="F344" s="39" t="n"/>
      <c r="G344" s="15">
        <f>IFERROR(IF(OR(E344="",F344=""),"",F344-E344),"")</f>
        <v/>
      </c>
      <c r="H344" s="13" t="n"/>
      <c r="I344" s="15">
        <f>IFERROR(IF(N344="Canceled",G344*H344,0),"")</f>
        <v/>
      </c>
      <c r="J344" s="13" t="n"/>
      <c r="K344" s="13" t="n"/>
      <c r="L344" s="13" t="n"/>
      <c r="M344" s="13" t="n"/>
      <c r="N344" s="13" t="n"/>
      <c r="O344" s="39" t="n"/>
      <c r="P344" s="15">
        <f>IFERROR(IF(OR(N344&lt;&gt;"Canceled",O344=""),"",E344-O344),"")</f>
        <v/>
      </c>
      <c r="Q344" s="15">
        <f>IFERROR(IF(N344&lt;&gt;"Canceled","",IF(O344="","Review",IF(P344&lt;=Dashboard!$B$5,"Late","Within Standard Window"))),"")</f>
        <v/>
      </c>
      <c r="R344" s="13" t="n"/>
      <c r="S344" s="13" t="n"/>
      <c r="T344" s="13" t="n"/>
      <c r="U344" s="13" t="n"/>
      <c r="V344" s="40" t="n"/>
      <c r="W344" s="41">
        <f>IFERROR(G344*H344*V344,"")</f>
        <v/>
      </c>
      <c r="X344" s="42" t="n"/>
      <c r="Y344" s="41">
        <f>IFERROR(W344*X344,"")</f>
        <v/>
      </c>
      <c r="Z344" s="42" t="n"/>
      <c r="AA344" s="41">
        <f>IFERROR(W344*Z344,"")</f>
        <v/>
      </c>
      <c r="AB344" s="41">
        <f>IFERROR(W344+Y344+AA344,"")</f>
        <v/>
      </c>
      <c r="AC344" s="40" t="n"/>
      <c r="AD344" s="40" t="n"/>
      <c r="AE344" s="40" t="n"/>
      <c r="AF344" s="13" t="n"/>
      <c r="AG344" s="40" t="n"/>
      <c r="AH344" s="41">
        <f>IFERROR(IF(N344="Canceled",MAX(0,AB344-AD344-AG344),0),"")</f>
        <v/>
      </c>
      <c r="AI344" s="43">
        <f>IFERROR(AD344/AC344,"")</f>
        <v/>
      </c>
      <c r="AJ344" s="15">
        <f>IFERROR(E344-D344,"")</f>
        <v/>
      </c>
      <c r="AK344" s="15">
        <f>IF(A344="","",IF(COUNTIF($A$6:$A$505,A344)&gt;1,"Duplicate Reservation ID",IF(F344&lt;=E344,"Review stay dates",IF(AND(N344="Canceled",O344=""),"Enter cancellation date",IF(AND(N344="Canceled",R344=""),"Enter cancellation reason","OK")))))</f>
        <v/>
      </c>
      <c r="AL344" s="13" t="n"/>
      <c r="AM344" s="15">
        <f>IFERROR(IF(AD344&gt;AC344,1,0),0)</f>
        <v/>
      </c>
      <c r="AN344" s="15">
        <f>IFERROR(IF(AF344&gt;I344,1,0),0)</f>
        <v/>
      </c>
      <c r="AO344" s="15">
        <f>IFERROR(IF(OR(V344&lt;0,AC344&lt;0,AD344&lt;0,AE344&lt;0,AG344&lt;0),1,0),0)</f>
        <v/>
      </c>
      <c r="AP344" s="15">
        <f>IFERROR(IF(AND(A344&lt;&gt;"",COUNTIF($A$6:$A$505,A344)&gt;1),1,0),0)</f>
        <v/>
      </c>
      <c r="AQ344" s="15">
        <f>IFERROR(IF(AND(N344="Canceled",O344&gt;E344),1,0),0)</f>
        <v/>
      </c>
    </row>
    <row r="345">
      <c r="A345" s="13" t="n"/>
      <c r="B345" s="13" t="n"/>
      <c r="C345" s="13" t="n"/>
      <c r="D345" s="39" t="n"/>
      <c r="E345" s="39" t="n"/>
      <c r="F345" s="39" t="n"/>
      <c r="G345" s="15">
        <f>IFERROR(IF(OR(E345="",F345=""),"",F345-E345),"")</f>
        <v/>
      </c>
      <c r="H345" s="13" t="n"/>
      <c r="I345" s="15">
        <f>IFERROR(IF(N345="Canceled",G345*H345,0),"")</f>
        <v/>
      </c>
      <c r="J345" s="13" t="n"/>
      <c r="K345" s="13" t="n"/>
      <c r="L345" s="13" t="n"/>
      <c r="M345" s="13" t="n"/>
      <c r="N345" s="13" t="n"/>
      <c r="O345" s="39" t="n"/>
      <c r="P345" s="15">
        <f>IFERROR(IF(OR(N345&lt;&gt;"Canceled",O345=""),"",E345-O345),"")</f>
        <v/>
      </c>
      <c r="Q345" s="15">
        <f>IFERROR(IF(N345&lt;&gt;"Canceled","",IF(O345="","Review",IF(P345&lt;=Dashboard!$B$5,"Late","Within Standard Window"))),"")</f>
        <v/>
      </c>
      <c r="R345" s="13" t="n"/>
      <c r="S345" s="13" t="n"/>
      <c r="T345" s="13" t="n"/>
      <c r="U345" s="13" t="n"/>
      <c r="V345" s="40" t="n"/>
      <c r="W345" s="41">
        <f>IFERROR(G345*H345*V345,"")</f>
        <v/>
      </c>
      <c r="X345" s="42" t="n"/>
      <c r="Y345" s="41">
        <f>IFERROR(W345*X345,"")</f>
        <v/>
      </c>
      <c r="Z345" s="42" t="n"/>
      <c r="AA345" s="41">
        <f>IFERROR(W345*Z345,"")</f>
        <v/>
      </c>
      <c r="AB345" s="41">
        <f>IFERROR(W345+Y345+AA345,"")</f>
        <v/>
      </c>
      <c r="AC345" s="40" t="n"/>
      <c r="AD345" s="40" t="n"/>
      <c r="AE345" s="40" t="n"/>
      <c r="AF345" s="13" t="n"/>
      <c r="AG345" s="40" t="n"/>
      <c r="AH345" s="41">
        <f>IFERROR(IF(N345="Canceled",MAX(0,AB345-AD345-AG345),0),"")</f>
        <v/>
      </c>
      <c r="AI345" s="43">
        <f>IFERROR(AD345/AC345,"")</f>
        <v/>
      </c>
      <c r="AJ345" s="15">
        <f>IFERROR(E345-D345,"")</f>
        <v/>
      </c>
      <c r="AK345" s="15">
        <f>IF(A345="","",IF(COUNTIF($A$6:$A$505,A345)&gt;1,"Duplicate Reservation ID",IF(F345&lt;=E345,"Review stay dates",IF(AND(N345="Canceled",O345=""),"Enter cancellation date",IF(AND(N345="Canceled",R345=""),"Enter cancellation reason","OK")))))</f>
        <v/>
      </c>
      <c r="AL345" s="13" t="n"/>
      <c r="AM345" s="15">
        <f>IFERROR(IF(AD345&gt;AC345,1,0),0)</f>
        <v/>
      </c>
      <c r="AN345" s="15">
        <f>IFERROR(IF(AF345&gt;I345,1,0),0)</f>
        <v/>
      </c>
      <c r="AO345" s="15">
        <f>IFERROR(IF(OR(V345&lt;0,AC345&lt;0,AD345&lt;0,AE345&lt;0,AG345&lt;0),1,0),0)</f>
        <v/>
      </c>
      <c r="AP345" s="15">
        <f>IFERROR(IF(AND(A345&lt;&gt;"",COUNTIF($A$6:$A$505,A345)&gt;1),1,0),0)</f>
        <v/>
      </c>
      <c r="AQ345" s="15">
        <f>IFERROR(IF(AND(N345="Canceled",O345&gt;E345),1,0),0)</f>
        <v/>
      </c>
    </row>
    <row r="346">
      <c r="A346" s="13" t="n"/>
      <c r="B346" s="13" t="n"/>
      <c r="C346" s="13" t="n"/>
      <c r="D346" s="39" t="n"/>
      <c r="E346" s="39" t="n"/>
      <c r="F346" s="39" t="n"/>
      <c r="G346" s="15">
        <f>IFERROR(IF(OR(E346="",F346=""),"",F346-E346),"")</f>
        <v/>
      </c>
      <c r="H346" s="13" t="n"/>
      <c r="I346" s="15">
        <f>IFERROR(IF(N346="Canceled",G346*H346,0),"")</f>
        <v/>
      </c>
      <c r="J346" s="13" t="n"/>
      <c r="K346" s="13" t="n"/>
      <c r="L346" s="13" t="n"/>
      <c r="M346" s="13" t="n"/>
      <c r="N346" s="13" t="n"/>
      <c r="O346" s="39" t="n"/>
      <c r="P346" s="15">
        <f>IFERROR(IF(OR(N346&lt;&gt;"Canceled",O346=""),"",E346-O346),"")</f>
        <v/>
      </c>
      <c r="Q346" s="15">
        <f>IFERROR(IF(N346&lt;&gt;"Canceled","",IF(O346="","Review",IF(P346&lt;=Dashboard!$B$5,"Late","Within Standard Window"))),"")</f>
        <v/>
      </c>
      <c r="R346" s="13" t="n"/>
      <c r="S346" s="13" t="n"/>
      <c r="T346" s="13" t="n"/>
      <c r="U346" s="13" t="n"/>
      <c r="V346" s="40" t="n"/>
      <c r="W346" s="41">
        <f>IFERROR(G346*H346*V346,"")</f>
        <v/>
      </c>
      <c r="X346" s="42" t="n"/>
      <c r="Y346" s="41">
        <f>IFERROR(W346*X346,"")</f>
        <v/>
      </c>
      <c r="Z346" s="42" t="n"/>
      <c r="AA346" s="41">
        <f>IFERROR(W346*Z346,"")</f>
        <v/>
      </c>
      <c r="AB346" s="41">
        <f>IFERROR(W346+Y346+AA346,"")</f>
        <v/>
      </c>
      <c r="AC346" s="40" t="n"/>
      <c r="AD346" s="40" t="n"/>
      <c r="AE346" s="40" t="n"/>
      <c r="AF346" s="13" t="n"/>
      <c r="AG346" s="40" t="n"/>
      <c r="AH346" s="41">
        <f>IFERROR(IF(N346="Canceled",MAX(0,AB346-AD346-AG346),0),"")</f>
        <v/>
      </c>
      <c r="AI346" s="43">
        <f>IFERROR(AD346/AC346,"")</f>
        <v/>
      </c>
      <c r="AJ346" s="15">
        <f>IFERROR(E346-D346,"")</f>
        <v/>
      </c>
      <c r="AK346" s="15">
        <f>IF(A346="","",IF(COUNTIF($A$6:$A$505,A346)&gt;1,"Duplicate Reservation ID",IF(F346&lt;=E346,"Review stay dates",IF(AND(N346="Canceled",O346=""),"Enter cancellation date",IF(AND(N346="Canceled",R346=""),"Enter cancellation reason","OK")))))</f>
        <v/>
      </c>
      <c r="AL346" s="13" t="n"/>
      <c r="AM346" s="15">
        <f>IFERROR(IF(AD346&gt;AC346,1,0),0)</f>
        <v/>
      </c>
      <c r="AN346" s="15">
        <f>IFERROR(IF(AF346&gt;I346,1,0),0)</f>
        <v/>
      </c>
      <c r="AO346" s="15">
        <f>IFERROR(IF(OR(V346&lt;0,AC346&lt;0,AD346&lt;0,AE346&lt;0,AG346&lt;0),1,0),0)</f>
        <v/>
      </c>
      <c r="AP346" s="15">
        <f>IFERROR(IF(AND(A346&lt;&gt;"",COUNTIF($A$6:$A$505,A346)&gt;1),1,0),0)</f>
        <v/>
      </c>
      <c r="AQ346" s="15">
        <f>IFERROR(IF(AND(N346="Canceled",O346&gt;E346),1,0),0)</f>
        <v/>
      </c>
    </row>
    <row r="347">
      <c r="A347" s="13" t="n"/>
      <c r="B347" s="13" t="n"/>
      <c r="C347" s="13" t="n"/>
      <c r="D347" s="39" t="n"/>
      <c r="E347" s="39" t="n"/>
      <c r="F347" s="39" t="n"/>
      <c r="G347" s="15">
        <f>IFERROR(IF(OR(E347="",F347=""),"",F347-E347),"")</f>
        <v/>
      </c>
      <c r="H347" s="13" t="n"/>
      <c r="I347" s="15">
        <f>IFERROR(IF(N347="Canceled",G347*H347,0),"")</f>
        <v/>
      </c>
      <c r="J347" s="13" t="n"/>
      <c r="K347" s="13" t="n"/>
      <c r="L347" s="13" t="n"/>
      <c r="M347" s="13" t="n"/>
      <c r="N347" s="13" t="n"/>
      <c r="O347" s="39" t="n"/>
      <c r="P347" s="15">
        <f>IFERROR(IF(OR(N347&lt;&gt;"Canceled",O347=""),"",E347-O347),"")</f>
        <v/>
      </c>
      <c r="Q347" s="15">
        <f>IFERROR(IF(N347&lt;&gt;"Canceled","",IF(O347="","Review",IF(P347&lt;=Dashboard!$B$5,"Late","Within Standard Window"))),"")</f>
        <v/>
      </c>
      <c r="R347" s="13" t="n"/>
      <c r="S347" s="13" t="n"/>
      <c r="T347" s="13" t="n"/>
      <c r="U347" s="13" t="n"/>
      <c r="V347" s="40" t="n"/>
      <c r="W347" s="41">
        <f>IFERROR(G347*H347*V347,"")</f>
        <v/>
      </c>
      <c r="X347" s="42" t="n"/>
      <c r="Y347" s="41">
        <f>IFERROR(W347*X347,"")</f>
        <v/>
      </c>
      <c r="Z347" s="42" t="n"/>
      <c r="AA347" s="41">
        <f>IFERROR(W347*Z347,"")</f>
        <v/>
      </c>
      <c r="AB347" s="41">
        <f>IFERROR(W347+Y347+AA347,"")</f>
        <v/>
      </c>
      <c r="AC347" s="40" t="n"/>
      <c r="AD347" s="40" t="n"/>
      <c r="AE347" s="40" t="n"/>
      <c r="AF347" s="13" t="n"/>
      <c r="AG347" s="40" t="n"/>
      <c r="AH347" s="41">
        <f>IFERROR(IF(N347="Canceled",MAX(0,AB347-AD347-AG347),0),"")</f>
        <v/>
      </c>
      <c r="AI347" s="43">
        <f>IFERROR(AD347/AC347,"")</f>
        <v/>
      </c>
      <c r="AJ347" s="15">
        <f>IFERROR(E347-D347,"")</f>
        <v/>
      </c>
      <c r="AK347" s="15">
        <f>IF(A347="","",IF(COUNTIF($A$6:$A$505,A347)&gt;1,"Duplicate Reservation ID",IF(F347&lt;=E347,"Review stay dates",IF(AND(N347="Canceled",O347=""),"Enter cancellation date",IF(AND(N347="Canceled",R347=""),"Enter cancellation reason","OK")))))</f>
        <v/>
      </c>
      <c r="AL347" s="13" t="n"/>
      <c r="AM347" s="15">
        <f>IFERROR(IF(AD347&gt;AC347,1,0),0)</f>
        <v/>
      </c>
      <c r="AN347" s="15">
        <f>IFERROR(IF(AF347&gt;I347,1,0),0)</f>
        <v/>
      </c>
      <c r="AO347" s="15">
        <f>IFERROR(IF(OR(V347&lt;0,AC347&lt;0,AD347&lt;0,AE347&lt;0,AG347&lt;0),1,0),0)</f>
        <v/>
      </c>
      <c r="AP347" s="15">
        <f>IFERROR(IF(AND(A347&lt;&gt;"",COUNTIF($A$6:$A$505,A347)&gt;1),1,0),0)</f>
        <v/>
      </c>
      <c r="AQ347" s="15">
        <f>IFERROR(IF(AND(N347="Canceled",O347&gt;E347),1,0),0)</f>
        <v/>
      </c>
    </row>
    <row r="348">
      <c r="A348" s="13" t="n"/>
      <c r="B348" s="13" t="n"/>
      <c r="C348" s="13" t="n"/>
      <c r="D348" s="39" t="n"/>
      <c r="E348" s="39" t="n"/>
      <c r="F348" s="39" t="n"/>
      <c r="G348" s="15">
        <f>IFERROR(IF(OR(E348="",F348=""),"",F348-E348),"")</f>
        <v/>
      </c>
      <c r="H348" s="13" t="n"/>
      <c r="I348" s="15">
        <f>IFERROR(IF(N348="Canceled",G348*H348,0),"")</f>
        <v/>
      </c>
      <c r="J348" s="13" t="n"/>
      <c r="K348" s="13" t="n"/>
      <c r="L348" s="13" t="n"/>
      <c r="M348" s="13" t="n"/>
      <c r="N348" s="13" t="n"/>
      <c r="O348" s="39" t="n"/>
      <c r="P348" s="15">
        <f>IFERROR(IF(OR(N348&lt;&gt;"Canceled",O348=""),"",E348-O348),"")</f>
        <v/>
      </c>
      <c r="Q348" s="15">
        <f>IFERROR(IF(N348&lt;&gt;"Canceled","",IF(O348="","Review",IF(P348&lt;=Dashboard!$B$5,"Late","Within Standard Window"))),"")</f>
        <v/>
      </c>
      <c r="R348" s="13" t="n"/>
      <c r="S348" s="13" t="n"/>
      <c r="T348" s="13" t="n"/>
      <c r="U348" s="13" t="n"/>
      <c r="V348" s="40" t="n"/>
      <c r="W348" s="41">
        <f>IFERROR(G348*H348*V348,"")</f>
        <v/>
      </c>
      <c r="X348" s="42" t="n"/>
      <c r="Y348" s="41">
        <f>IFERROR(W348*X348,"")</f>
        <v/>
      </c>
      <c r="Z348" s="42" t="n"/>
      <c r="AA348" s="41">
        <f>IFERROR(W348*Z348,"")</f>
        <v/>
      </c>
      <c r="AB348" s="41">
        <f>IFERROR(W348+Y348+AA348,"")</f>
        <v/>
      </c>
      <c r="AC348" s="40" t="n"/>
      <c r="AD348" s="40" t="n"/>
      <c r="AE348" s="40" t="n"/>
      <c r="AF348" s="13" t="n"/>
      <c r="AG348" s="40" t="n"/>
      <c r="AH348" s="41">
        <f>IFERROR(IF(N348="Canceled",MAX(0,AB348-AD348-AG348),0),"")</f>
        <v/>
      </c>
      <c r="AI348" s="43">
        <f>IFERROR(AD348/AC348,"")</f>
        <v/>
      </c>
      <c r="AJ348" s="15">
        <f>IFERROR(E348-D348,"")</f>
        <v/>
      </c>
      <c r="AK348" s="15">
        <f>IF(A348="","",IF(COUNTIF($A$6:$A$505,A348)&gt;1,"Duplicate Reservation ID",IF(F348&lt;=E348,"Review stay dates",IF(AND(N348="Canceled",O348=""),"Enter cancellation date",IF(AND(N348="Canceled",R348=""),"Enter cancellation reason","OK")))))</f>
        <v/>
      </c>
      <c r="AL348" s="13" t="n"/>
      <c r="AM348" s="15">
        <f>IFERROR(IF(AD348&gt;AC348,1,0),0)</f>
        <v/>
      </c>
      <c r="AN348" s="15">
        <f>IFERROR(IF(AF348&gt;I348,1,0),0)</f>
        <v/>
      </c>
      <c r="AO348" s="15">
        <f>IFERROR(IF(OR(V348&lt;0,AC348&lt;0,AD348&lt;0,AE348&lt;0,AG348&lt;0),1,0),0)</f>
        <v/>
      </c>
      <c r="AP348" s="15">
        <f>IFERROR(IF(AND(A348&lt;&gt;"",COUNTIF($A$6:$A$505,A348)&gt;1),1,0),0)</f>
        <v/>
      </c>
      <c r="AQ348" s="15">
        <f>IFERROR(IF(AND(N348="Canceled",O348&gt;E348),1,0),0)</f>
        <v/>
      </c>
    </row>
    <row r="349">
      <c r="A349" s="13" t="n"/>
      <c r="B349" s="13" t="n"/>
      <c r="C349" s="13" t="n"/>
      <c r="D349" s="39" t="n"/>
      <c r="E349" s="39" t="n"/>
      <c r="F349" s="39" t="n"/>
      <c r="G349" s="15">
        <f>IFERROR(IF(OR(E349="",F349=""),"",F349-E349),"")</f>
        <v/>
      </c>
      <c r="H349" s="13" t="n"/>
      <c r="I349" s="15">
        <f>IFERROR(IF(N349="Canceled",G349*H349,0),"")</f>
        <v/>
      </c>
      <c r="J349" s="13" t="n"/>
      <c r="K349" s="13" t="n"/>
      <c r="L349" s="13" t="n"/>
      <c r="M349" s="13" t="n"/>
      <c r="N349" s="13" t="n"/>
      <c r="O349" s="39" t="n"/>
      <c r="P349" s="15">
        <f>IFERROR(IF(OR(N349&lt;&gt;"Canceled",O349=""),"",E349-O349),"")</f>
        <v/>
      </c>
      <c r="Q349" s="15">
        <f>IFERROR(IF(N349&lt;&gt;"Canceled","",IF(O349="","Review",IF(P349&lt;=Dashboard!$B$5,"Late","Within Standard Window"))),"")</f>
        <v/>
      </c>
      <c r="R349" s="13" t="n"/>
      <c r="S349" s="13" t="n"/>
      <c r="T349" s="13" t="n"/>
      <c r="U349" s="13" t="n"/>
      <c r="V349" s="40" t="n"/>
      <c r="W349" s="41">
        <f>IFERROR(G349*H349*V349,"")</f>
        <v/>
      </c>
      <c r="X349" s="42" t="n"/>
      <c r="Y349" s="41">
        <f>IFERROR(W349*X349,"")</f>
        <v/>
      </c>
      <c r="Z349" s="42" t="n"/>
      <c r="AA349" s="41">
        <f>IFERROR(W349*Z349,"")</f>
        <v/>
      </c>
      <c r="AB349" s="41">
        <f>IFERROR(W349+Y349+AA349,"")</f>
        <v/>
      </c>
      <c r="AC349" s="40" t="n"/>
      <c r="AD349" s="40" t="n"/>
      <c r="AE349" s="40" t="n"/>
      <c r="AF349" s="13" t="n"/>
      <c r="AG349" s="40" t="n"/>
      <c r="AH349" s="41">
        <f>IFERROR(IF(N349="Canceled",MAX(0,AB349-AD349-AG349),0),"")</f>
        <v/>
      </c>
      <c r="AI349" s="43">
        <f>IFERROR(AD349/AC349,"")</f>
        <v/>
      </c>
      <c r="AJ349" s="15">
        <f>IFERROR(E349-D349,"")</f>
        <v/>
      </c>
      <c r="AK349" s="15">
        <f>IF(A349="","",IF(COUNTIF($A$6:$A$505,A349)&gt;1,"Duplicate Reservation ID",IF(F349&lt;=E349,"Review stay dates",IF(AND(N349="Canceled",O349=""),"Enter cancellation date",IF(AND(N349="Canceled",R349=""),"Enter cancellation reason","OK")))))</f>
        <v/>
      </c>
      <c r="AL349" s="13" t="n"/>
      <c r="AM349" s="15">
        <f>IFERROR(IF(AD349&gt;AC349,1,0),0)</f>
        <v/>
      </c>
      <c r="AN349" s="15">
        <f>IFERROR(IF(AF349&gt;I349,1,0),0)</f>
        <v/>
      </c>
      <c r="AO349" s="15">
        <f>IFERROR(IF(OR(V349&lt;0,AC349&lt;0,AD349&lt;0,AE349&lt;0,AG349&lt;0),1,0),0)</f>
        <v/>
      </c>
      <c r="AP349" s="15">
        <f>IFERROR(IF(AND(A349&lt;&gt;"",COUNTIF($A$6:$A$505,A349)&gt;1),1,0),0)</f>
        <v/>
      </c>
      <c r="AQ349" s="15">
        <f>IFERROR(IF(AND(N349="Canceled",O349&gt;E349),1,0),0)</f>
        <v/>
      </c>
    </row>
    <row r="350">
      <c r="A350" s="13" t="n"/>
      <c r="B350" s="13" t="n"/>
      <c r="C350" s="13" t="n"/>
      <c r="D350" s="39" t="n"/>
      <c r="E350" s="39" t="n"/>
      <c r="F350" s="39" t="n"/>
      <c r="G350" s="15">
        <f>IFERROR(IF(OR(E350="",F350=""),"",F350-E350),"")</f>
        <v/>
      </c>
      <c r="H350" s="13" t="n"/>
      <c r="I350" s="15">
        <f>IFERROR(IF(N350="Canceled",G350*H350,0),"")</f>
        <v/>
      </c>
      <c r="J350" s="13" t="n"/>
      <c r="K350" s="13" t="n"/>
      <c r="L350" s="13" t="n"/>
      <c r="M350" s="13" t="n"/>
      <c r="N350" s="13" t="n"/>
      <c r="O350" s="39" t="n"/>
      <c r="P350" s="15">
        <f>IFERROR(IF(OR(N350&lt;&gt;"Canceled",O350=""),"",E350-O350),"")</f>
        <v/>
      </c>
      <c r="Q350" s="15">
        <f>IFERROR(IF(N350&lt;&gt;"Canceled","",IF(O350="","Review",IF(P350&lt;=Dashboard!$B$5,"Late","Within Standard Window"))),"")</f>
        <v/>
      </c>
      <c r="R350" s="13" t="n"/>
      <c r="S350" s="13" t="n"/>
      <c r="T350" s="13" t="n"/>
      <c r="U350" s="13" t="n"/>
      <c r="V350" s="40" t="n"/>
      <c r="W350" s="41">
        <f>IFERROR(G350*H350*V350,"")</f>
        <v/>
      </c>
      <c r="X350" s="42" t="n"/>
      <c r="Y350" s="41">
        <f>IFERROR(W350*X350,"")</f>
        <v/>
      </c>
      <c r="Z350" s="42" t="n"/>
      <c r="AA350" s="41">
        <f>IFERROR(W350*Z350,"")</f>
        <v/>
      </c>
      <c r="AB350" s="41">
        <f>IFERROR(W350+Y350+AA350,"")</f>
        <v/>
      </c>
      <c r="AC350" s="40" t="n"/>
      <c r="AD350" s="40" t="n"/>
      <c r="AE350" s="40" t="n"/>
      <c r="AF350" s="13" t="n"/>
      <c r="AG350" s="40" t="n"/>
      <c r="AH350" s="41">
        <f>IFERROR(IF(N350="Canceled",MAX(0,AB350-AD350-AG350),0),"")</f>
        <v/>
      </c>
      <c r="AI350" s="43">
        <f>IFERROR(AD350/AC350,"")</f>
        <v/>
      </c>
      <c r="AJ350" s="15">
        <f>IFERROR(E350-D350,"")</f>
        <v/>
      </c>
      <c r="AK350" s="15">
        <f>IF(A350="","",IF(COUNTIF($A$6:$A$505,A350)&gt;1,"Duplicate Reservation ID",IF(F350&lt;=E350,"Review stay dates",IF(AND(N350="Canceled",O350=""),"Enter cancellation date",IF(AND(N350="Canceled",R350=""),"Enter cancellation reason","OK")))))</f>
        <v/>
      </c>
      <c r="AL350" s="13" t="n"/>
      <c r="AM350" s="15">
        <f>IFERROR(IF(AD350&gt;AC350,1,0),0)</f>
        <v/>
      </c>
      <c r="AN350" s="15">
        <f>IFERROR(IF(AF350&gt;I350,1,0),0)</f>
        <v/>
      </c>
      <c r="AO350" s="15">
        <f>IFERROR(IF(OR(V350&lt;0,AC350&lt;0,AD350&lt;0,AE350&lt;0,AG350&lt;0),1,0),0)</f>
        <v/>
      </c>
      <c r="AP350" s="15">
        <f>IFERROR(IF(AND(A350&lt;&gt;"",COUNTIF($A$6:$A$505,A350)&gt;1),1,0),0)</f>
        <v/>
      </c>
      <c r="AQ350" s="15">
        <f>IFERROR(IF(AND(N350="Canceled",O350&gt;E350),1,0),0)</f>
        <v/>
      </c>
    </row>
    <row r="351">
      <c r="A351" s="13" t="n"/>
      <c r="B351" s="13" t="n"/>
      <c r="C351" s="13" t="n"/>
      <c r="D351" s="39" t="n"/>
      <c r="E351" s="39" t="n"/>
      <c r="F351" s="39" t="n"/>
      <c r="G351" s="15">
        <f>IFERROR(IF(OR(E351="",F351=""),"",F351-E351),"")</f>
        <v/>
      </c>
      <c r="H351" s="13" t="n"/>
      <c r="I351" s="15">
        <f>IFERROR(IF(N351="Canceled",G351*H351,0),"")</f>
        <v/>
      </c>
      <c r="J351" s="13" t="n"/>
      <c r="K351" s="13" t="n"/>
      <c r="L351" s="13" t="n"/>
      <c r="M351" s="13" t="n"/>
      <c r="N351" s="13" t="n"/>
      <c r="O351" s="39" t="n"/>
      <c r="P351" s="15">
        <f>IFERROR(IF(OR(N351&lt;&gt;"Canceled",O351=""),"",E351-O351),"")</f>
        <v/>
      </c>
      <c r="Q351" s="15">
        <f>IFERROR(IF(N351&lt;&gt;"Canceled","",IF(O351="","Review",IF(P351&lt;=Dashboard!$B$5,"Late","Within Standard Window"))),"")</f>
        <v/>
      </c>
      <c r="R351" s="13" t="n"/>
      <c r="S351" s="13" t="n"/>
      <c r="T351" s="13" t="n"/>
      <c r="U351" s="13" t="n"/>
      <c r="V351" s="40" t="n"/>
      <c r="W351" s="41">
        <f>IFERROR(G351*H351*V351,"")</f>
        <v/>
      </c>
      <c r="X351" s="42" t="n"/>
      <c r="Y351" s="41">
        <f>IFERROR(W351*X351,"")</f>
        <v/>
      </c>
      <c r="Z351" s="42" t="n"/>
      <c r="AA351" s="41">
        <f>IFERROR(W351*Z351,"")</f>
        <v/>
      </c>
      <c r="AB351" s="41">
        <f>IFERROR(W351+Y351+AA351,"")</f>
        <v/>
      </c>
      <c r="AC351" s="40" t="n"/>
      <c r="AD351" s="40" t="n"/>
      <c r="AE351" s="40" t="n"/>
      <c r="AF351" s="13" t="n"/>
      <c r="AG351" s="40" t="n"/>
      <c r="AH351" s="41">
        <f>IFERROR(IF(N351="Canceled",MAX(0,AB351-AD351-AG351),0),"")</f>
        <v/>
      </c>
      <c r="AI351" s="43">
        <f>IFERROR(AD351/AC351,"")</f>
        <v/>
      </c>
      <c r="AJ351" s="15">
        <f>IFERROR(E351-D351,"")</f>
        <v/>
      </c>
      <c r="AK351" s="15">
        <f>IF(A351="","",IF(COUNTIF($A$6:$A$505,A351)&gt;1,"Duplicate Reservation ID",IF(F351&lt;=E351,"Review stay dates",IF(AND(N351="Canceled",O351=""),"Enter cancellation date",IF(AND(N351="Canceled",R351=""),"Enter cancellation reason","OK")))))</f>
        <v/>
      </c>
      <c r="AL351" s="13" t="n"/>
      <c r="AM351" s="15">
        <f>IFERROR(IF(AD351&gt;AC351,1,0),0)</f>
        <v/>
      </c>
      <c r="AN351" s="15">
        <f>IFERROR(IF(AF351&gt;I351,1,0),0)</f>
        <v/>
      </c>
      <c r="AO351" s="15">
        <f>IFERROR(IF(OR(V351&lt;0,AC351&lt;0,AD351&lt;0,AE351&lt;0,AG351&lt;0),1,0),0)</f>
        <v/>
      </c>
      <c r="AP351" s="15">
        <f>IFERROR(IF(AND(A351&lt;&gt;"",COUNTIF($A$6:$A$505,A351)&gt;1),1,0),0)</f>
        <v/>
      </c>
      <c r="AQ351" s="15">
        <f>IFERROR(IF(AND(N351="Canceled",O351&gt;E351),1,0),0)</f>
        <v/>
      </c>
    </row>
    <row r="352">
      <c r="A352" s="13" t="n"/>
      <c r="B352" s="13" t="n"/>
      <c r="C352" s="13" t="n"/>
      <c r="D352" s="39" t="n"/>
      <c r="E352" s="39" t="n"/>
      <c r="F352" s="39" t="n"/>
      <c r="G352" s="15">
        <f>IFERROR(IF(OR(E352="",F352=""),"",F352-E352),"")</f>
        <v/>
      </c>
      <c r="H352" s="13" t="n"/>
      <c r="I352" s="15">
        <f>IFERROR(IF(N352="Canceled",G352*H352,0),"")</f>
        <v/>
      </c>
      <c r="J352" s="13" t="n"/>
      <c r="K352" s="13" t="n"/>
      <c r="L352" s="13" t="n"/>
      <c r="M352" s="13" t="n"/>
      <c r="N352" s="13" t="n"/>
      <c r="O352" s="39" t="n"/>
      <c r="P352" s="15">
        <f>IFERROR(IF(OR(N352&lt;&gt;"Canceled",O352=""),"",E352-O352),"")</f>
        <v/>
      </c>
      <c r="Q352" s="15">
        <f>IFERROR(IF(N352&lt;&gt;"Canceled","",IF(O352="","Review",IF(P352&lt;=Dashboard!$B$5,"Late","Within Standard Window"))),"")</f>
        <v/>
      </c>
      <c r="R352" s="13" t="n"/>
      <c r="S352" s="13" t="n"/>
      <c r="T352" s="13" t="n"/>
      <c r="U352" s="13" t="n"/>
      <c r="V352" s="40" t="n"/>
      <c r="W352" s="41">
        <f>IFERROR(G352*H352*V352,"")</f>
        <v/>
      </c>
      <c r="X352" s="42" t="n"/>
      <c r="Y352" s="41">
        <f>IFERROR(W352*X352,"")</f>
        <v/>
      </c>
      <c r="Z352" s="42" t="n"/>
      <c r="AA352" s="41">
        <f>IFERROR(W352*Z352,"")</f>
        <v/>
      </c>
      <c r="AB352" s="41">
        <f>IFERROR(W352+Y352+AA352,"")</f>
        <v/>
      </c>
      <c r="AC352" s="40" t="n"/>
      <c r="AD352" s="40" t="n"/>
      <c r="AE352" s="40" t="n"/>
      <c r="AF352" s="13" t="n"/>
      <c r="AG352" s="40" t="n"/>
      <c r="AH352" s="41">
        <f>IFERROR(IF(N352="Canceled",MAX(0,AB352-AD352-AG352),0),"")</f>
        <v/>
      </c>
      <c r="AI352" s="43">
        <f>IFERROR(AD352/AC352,"")</f>
        <v/>
      </c>
      <c r="AJ352" s="15">
        <f>IFERROR(E352-D352,"")</f>
        <v/>
      </c>
      <c r="AK352" s="15">
        <f>IF(A352="","",IF(COUNTIF($A$6:$A$505,A352)&gt;1,"Duplicate Reservation ID",IF(F352&lt;=E352,"Review stay dates",IF(AND(N352="Canceled",O352=""),"Enter cancellation date",IF(AND(N352="Canceled",R352=""),"Enter cancellation reason","OK")))))</f>
        <v/>
      </c>
      <c r="AL352" s="13" t="n"/>
      <c r="AM352" s="15">
        <f>IFERROR(IF(AD352&gt;AC352,1,0),0)</f>
        <v/>
      </c>
      <c r="AN352" s="15">
        <f>IFERROR(IF(AF352&gt;I352,1,0),0)</f>
        <v/>
      </c>
      <c r="AO352" s="15">
        <f>IFERROR(IF(OR(V352&lt;0,AC352&lt;0,AD352&lt;0,AE352&lt;0,AG352&lt;0),1,0),0)</f>
        <v/>
      </c>
      <c r="AP352" s="15">
        <f>IFERROR(IF(AND(A352&lt;&gt;"",COUNTIF($A$6:$A$505,A352)&gt;1),1,0),0)</f>
        <v/>
      </c>
      <c r="AQ352" s="15">
        <f>IFERROR(IF(AND(N352="Canceled",O352&gt;E352),1,0),0)</f>
        <v/>
      </c>
    </row>
    <row r="353">
      <c r="A353" s="13" t="n"/>
      <c r="B353" s="13" t="n"/>
      <c r="C353" s="13" t="n"/>
      <c r="D353" s="39" t="n"/>
      <c r="E353" s="39" t="n"/>
      <c r="F353" s="39" t="n"/>
      <c r="G353" s="15">
        <f>IFERROR(IF(OR(E353="",F353=""),"",F353-E353),"")</f>
        <v/>
      </c>
      <c r="H353" s="13" t="n"/>
      <c r="I353" s="15">
        <f>IFERROR(IF(N353="Canceled",G353*H353,0),"")</f>
        <v/>
      </c>
      <c r="J353" s="13" t="n"/>
      <c r="K353" s="13" t="n"/>
      <c r="L353" s="13" t="n"/>
      <c r="M353" s="13" t="n"/>
      <c r="N353" s="13" t="n"/>
      <c r="O353" s="39" t="n"/>
      <c r="P353" s="15">
        <f>IFERROR(IF(OR(N353&lt;&gt;"Canceled",O353=""),"",E353-O353),"")</f>
        <v/>
      </c>
      <c r="Q353" s="15">
        <f>IFERROR(IF(N353&lt;&gt;"Canceled","",IF(O353="","Review",IF(P353&lt;=Dashboard!$B$5,"Late","Within Standard Window"))),"")</f>
        <v/>
      </c>
      <c r="R353" s="13" t="n"/>
      <c r="S353" s="13" t="n"/>
      <c r="T353" s="13" t="n"/>
      <c r="U353" s="13" t="n"/>
      <c r="V353" s="40" t="n"/>
      <c r="W353" s="41">
        <f>IFERROR(G353*H353*V353,"")</f>
        <v/>
      </c>
      <c r="X353" s="42" t="n"/>
      <c r="Y353" s="41">
        <f>IFERROR(W353*X353,"")</f>
        <v/>
      </c>
      <c r="Z353" s="42" t="n"/>
      <c r="AA353" s="41">
        <f>IFERROR(W353*Z353,"")</f>
        <v/>
      </c>
      <c r="AB353" s="41">
        <f>IFERROR(W353+Y353+AA353,"")</f>
        <v/>
      </c>
      <c r="AC353" s="40" t="n"/>
      <c r="AD353" s="40" t="n"/>
      <c r="AE353" s="40" t="n"/>
      <c r="AF353" s="13" t="n"/>
      <c r="AG353" s="40" t="n"/>
      <c r="AH353" s="41">
        <f>IFERROR(IF(N353="Canceled",MAX(0,AB353-AD353-AG353),0),"")</f>
        <v/>
      </c>
      <c r="AI353" s="43">
        <f>IFERROR(AD353/AC353,"")</f>
        <v/>
      </c>
      <c r="AJ353" s="15">
        <f>IFERROR(E353-D353,"")</f>
        <v/>
      </c>
      <c r="AK353" s="15">
        <f>IF(A353="","",IF(COUNTIF($A$6:$A$505,A353)&gt;1,"Duplicate Reservation ID",IF(F353&lt;=E353,"Review stay dates",IF(AND(N353="Canceled",O353=""),"Enter cancellation date",IF(AND(N353="Canceled",R353=""),"Enter cancellation reason","OK")))))</f>
        <v/>
      </c>
      <c r="AL353" s="13" t="n"/>
      <c r="AM353" s="15">
        <f>IFERROR(IF(AD353&gt;AC353,1,0),0)</f>
        <v/>
      </c>
      <c r="AN353" s="15">
        <f>IFERROR(IF(AF353&gt;I353,1,0),0)</f>
        <v/>
      </c>
      <c r="AO353" s="15">
        <f>IFERROR(IF(OR(V353&lt;0,AC353&lt;0,AD353&lt;0,AE353&lt;0,AG353&lt;0),1,0),0)</f>
        <v/>
      </c>
      <c r="AP353" s="15">
        <f>IFERROR(IF(AND(A353&lt;&gt;"",COUNTIF($A$6:$A$505,A353)&gt;1),1,0),0)</f>
        <v/>
      </c>
      <c r="AQ353" s="15">
        <f>IFERROR(IF(AND(N353="Canceled",O353&gt;E353),1,0),0)</f>
        <v/>
      </c>
    </row>
    <row r="354">
      <c r="A354" s="13" t="n"/>
      <c r="B354" s="13" t="n"/>
      <c r="C354" s="13" t="n"/>
      <c r="D354" s="39" t="n"/>
      <c r="E354" s="39" t="n"/>
      <c r="F354" s="39" t="n"/>
      <c r="G354" s="15">
        <f>IFERROR(IF(OR(E354="",F354=""),"",F354-E354),"")</f>
        <v/>
      </c>
      <c r="H354" s="13" t="n"/>
      <c r="I354" s="15">
        <f>IFERROR(IF(N354="Canceled",G354*H354,0),"")</f>
        <v/>
      </c>
      <c r="J354" s="13" t="n"/>
      <c r="K354" s="13" t="n"/>
      <c r="L354" s="13" t="n"/>
      <c r="M354" s="13" t="n"/>
      <c r="N354" s="13" t="n"/>
      <c r="O354" s="39" t="n"/>
      <c r="P354" s="15">
        <f>IFERROR(IF(OR(N354&lt;&gt;"Canceled",O354=""),"",E354-O354),"")</f>
        <v/>
      </c>
      <c r="Q354" s="15">
        <f>IFERROR(IF(N354&lt;&gt;"Canceled","",IF(O354="","Review",IF(P354&lt;=Dashboard!$B$5,"Late","Within Standard Window"))),"")</f>
        <v/>
      </c>
      <c r="R354" s="13" t="n"/>
      <c r="S354" s="13" t="n"/>
      <c r="T354" s="13" t="n"/>
      <c r="U354" s="13" t="n"/>
      <c r="V354" s="40" t="n"/>
      <c r="W354" s="41">
        <f>IFERROR(G354*H354*V354,"")</f>
        <v/>
      </c>
      <c r="X354" s="42" t="n"/>
      <c r="Y354" s="41">
        <f>IFERROR(W354*X354,"")</f>
        <v/>
      </c>
      <c r="Z354" s="42" t="n"/>
      <c r="AA354" s="41">
        <f>IFERROR(W354*Z354,"")</f>
        <v/>
      </c>
      <c r="AB354" s="41">
        <f>IFERROR(W354+Y354+AA354,"")</f>
        <v/>
      </c>
      <c r="AC354" s="40" t="n"/>
      <c r="AD354" s="40" t="n"/>
      <c r="AE354" s="40" t="n"/>
      <c r="AF354" s="13" t="n"/>
      <c r="AG354" s="40" t="n"/>
      <c r="AH354" s="41">
        <f>IFERROR(IF(N354="Canceled",MAX(0,AB354-AD354-AG354),0),"")</f>
        <v/>
      </c>
      <c r="AI354" s="43">
        <f>IFERROR(AD354/AC354,"")</f>
        <v/>
      </c>
      <c r="AJ354" s="15">
        <f>IFERROR(E354-D354,"")</f>
        <v/>
      </c>
      <c r="AK354" s="15">
        <f>IF(A354="","",IF(COUNTIF($A$6:$A$505,A354)&gt;1,"Duplicate Reservation ID",IF(F354&lt;=E354,"Review stay dates",IF(AND(N354="Canceled",O354=""),"Enter cancellation date",IF(AND(N354="Canceled",R354=""),"Enter cancellation reason","OK")))))</f>
        <v/>
      </c>
      <c r="AL354" s="13" t="n"/>
      <c r="AM354" s="15">
        <f>IFERROR(IF(AD354&gt;AC354,1,0),0)</f>
        <v/>
      </c>
      <c r="AN354" s="15">
        <f>IFERROR(IF(AF354&gt;I354,1,0),0)</f>
        <v/>
      </c>
      <c r="AO354" s="15">
        <f>IFERROR(IF(OR(V354&lt;0,AC354&lt;0,AD354&lt;0,AE354&lt;0,AG354&lt;0),1,0),0)</f>
        <v/>
      </c>
      <c r="AP354" s="15">
        <f>IFERROR(IF(AND(A354&lt;&gt;"",COUNTIF($A$6:$A$505,A354)&gt;1),1,0),0)</f>
        <v/>
      </c>
      <c r="AQ354" s="15">
        <f>IFERROR(IF(AND(N354="Canceled",O354&gt;E354),1,0),0)</f>
        <v/>
      </c>
    </row>
    <row r="355">
      <c r="A355" s="13" t="n"/>
      <c r="B355" s="13" t="n"/>
      <c r="C355" s="13" t="n"/>
      <c r="D355" s="39" t="n"/>
      <c r="E355" s="39" t="n"/>
      <c r="F355" s="39" t="n"/>
      <c r="G355" s="15">
        <f>IFERROR(IF(OR(E355="",F355=""),"",F355-E355),"")</f>
        <v/>
      </c>
      <c r="H355" s="13" t="n"/>
      <c r="I355" s="15">
        <f>IFERROR(IF(N355="Canceled",G355*H355,0),"")</f>
        <v/>
      </c>
      <c r="J355" s="13" t="n"/>
      <c r="K355" s="13" t="n"/>
      <c r="L355" s="13" t="n"/>
      <c r="M355" s="13" t="n"/>
      <c r="N355" s="13" t="n"/>
      <c r="O355" s="39" t="n"/>
      <c r="P355" s="15">
        <f>IFERROR(IF(OR(N355&lt;&gt;"Canceled",O355=""),"",E355-O355),"")</f>
        <v/>
      </c>
      <c r="Q355" s="15">
        <f>IFERROR(IF(N355&lt;&gt;"Canceled","",IF(O355="","Review",IF(P355&lt;=Dashboard!$B$5,"Late","Within Standard Window"))),"")</f>
        <v/>
      </c>
      <c r="R355" s="13" t="n"/>
      <c r="S355" s="13" t="n"/>
      <c r="T355" s="13" t="n"/>
      <c r="U355" s="13" t="n"/>
      <c r="V355" s="40" t="n"/>
      <c r="W355" s="41">
        <f>IFERROR(G355*H355*V355,"")</f>
        <v/>
      </c>
      <c r="X355" s="42" t="n"/>
      <c r="Y355" s="41">
        <f>IFERROR(W355*X355,"")</f>
        <v/>
      </c>
      <c r="Z355" s="42" t="n"/>
      <c r="AA355" s="41">
        <f>IFERROR(W355*Z355,"")</f>
        <v/>
      </c>
      <c r="AB355" s="41">
        <f>IFERROR(W355+Y355+AA355,"")</f>
        <v/>
      </c>
      <c r="AC355" s="40" t="n"/>
      <c r="AD355" s="40" t="n"/>
      <c r="AE355" s="40" t="n"/>
      <c r="AF355" s="13" t="n"/>
      <c r="AG355" s="40" t="n"/>
      <c r="AH355" s="41">
        <f>IFERROR(IF(N355="Canceled",MAX(0,AB355-AD355-AG355),0),"")</f>
        <v/>
      </c>
      <c r="AI355" s="43">
        <f>IFERROR(AD355/AC355,"")</f>
        <v/>
      </c>
      <c r="AJ355" s="15">
        <f>IFERROR(E355-D355,"")</f>
        <v/>
      </c>
      <c r="AK355" s="15">
        <f>IF(A355="","",IF(COUNTIF($A$6:$A$505,A355)&gt;1,"Duplicate Reservation ID",IF(F355&lt;=E355,"Review stay dates",IF(AND(N355="Canceled",O355=""),"Enter cancellation date",IF(AND(N355="Canceled",R355=""),"Enter cancellation reason","OK")))))</f>
        <v/>
      </c>
      <c r="AL355" s="13" t="n"/>
      <c r="AM355" s="15">
        <f>IFERROR(IF(AD355&gt;AC355,1,0),0)</f>
        <v/>
      </c>
      <c r="AN355" s="15">
        <f>IFERROR(IF(AF355&gt;I355,1,0),0)</f>
        <v/>
      </c>
      <c r="AO355" s="15">
        <f>IFERROR(IF(OR(V355&lt;0,AC355&lt;0,AD355&lt;0,AE355&lt;0,AG355&lt;0),1,0),0)</f>
        <v/>
      </c>
      <c r="AP355" s="15">
        <f>IFERROR(IF(AND(A355&lt;&gt;"",COUNTIF($A$6:$A$505,A355)&gt;1),1,0),0)</f>
        <v/>
      </c>
      <c r="AQ355" s="15">
        <f>IFERROR(IF(AND(N355="Canceled",O355&gt;E355),1,0),0)</f>
        <v/>
      </c>
    </row>
    <row r="356">
      <c r="A356" s="13" t="n"/>
      <c r="B356" s="13" t="n"/>
      <c r="C356" s="13" t="n"/>
      <c r="D356" s="39" t="n"/>
      <c r="E356" s="39" t="n"/>
      <c r="F356" s="39" t="n"/>
      <c r="G356" s="15">
        <f>IFERROR(IF(OR(E356="",F356=""),"",F356-E356),"")</f>
        <v/>
      </c>
      <c r="H356" s="13" t="n"/>
      <c r="I356" s="15">
        <f>IFERROR(IF(N356="Canceled",G356*H356,0),"")</f>
        <v/>
      </c>
      <c r="J356" s="13" t="n"/>
      <c r="K356" s="13" t="n"/>
      <c r="L356" s="13" t="n"/>
      <c r="M356" s="13" t="n"/>
      <c r="N356" s="13" t="n"/>
      <c r="O356" s="39" t="n"/>
      <c r="P356" s="15">
        <f>IFERROR(IF(OR(N356&lt;&gt;"Canceled",O356=""),"",E356-O356),"")</f>
        <v/>
      </c>
      <c r="Q356" s="15">
        <f>IFERROR(IF(N356&lt;&gt;"Canceled","",IF(O356="","Review",IF(P356&lt;=Dashboard!$B$5,"Late","Within Standard Window"))),"")</f>
        <v/>
      </c>
      <c r="R356" s="13" t="n"/>
      <c r="S356" s="13" t="n"/>
      <c r="T356" s="13" t="n"/>
      <c r="U356" s="13" t="n"/>
      <c r="V356" s="40" t="n"/>
      <c r="W356" s="41">
        <f>IFERROR(G356*H356*V356,"")</f>
        <v/>
      </c>
      <c r="X356" s="42" t="n"/>
      <c r="Y356" s="41">
        <f>IFERROR(W356*X356,"")</f>
        <v/>
      </c>
      <c r="Z356" s="42" t="n"/>
      <c r="AA356" s="41">
        <f>IFERROR(W356*Z356,"")</f>
        <v/>
      </c>
      <c r="AB356" s="41">
        <f>IFERROR(W356+Y356+AA356,"")</f>
        <v/>
      </c>
      <c r="AC356" s="40" t="n"/>
      <c r="AD356" s="40" t="n"/>
      <c r="AE356" s="40" t="n"/>
      <c r="AF356" s="13" t="n"/>
      <c r="AG356" s="40" t="n"/>
      <c r="AH356" s="41">
        <f>IFERROR(IF(N356="Canceled",MAX(0,AB356-AD356-AG356),0),"")</f>
        <v/>
      </c>
      <c r="AI356" s="43">
        <f>IFERROR(AD356/AC356,"")</f>
        <v/>
      </c>
      <c r="AJ356" s="15">
        <f>IFERROR(E356-D356,"")</f>
        <v/>
      </c>
      <c r="AK356" s="15">
        <f>IF(A356="","",IF(COUNTIF($A$6:$A$505,A356)&gt;1,"Duplicate Reservation ID",IF(F356&lt;=E356,"Review stay dates",IF(AND(N356="Canceled",O356=""),"Enter cancellation date",IF(AND(N356="Canceled",R356=""),"Enter cancellation reason","OK")))))</f>
        <v/>
      </c>
      <c r="AL356" s="13" t="n"/>
      <c r="AM356" s="15">
        <f>IFERROR(IF(AD356&gt;AC356,1,0),0)</f>
        <v/>
      </c>
      <c r="AN356" s="15">
        <f>IFERROR(IF(AF356&gt;I356,1,0),0)</f>
        <v/>
      </c>
      <c r="AO356" s="15">
        <f>IFERROR(IF(OR(V356&lt;0,AC356&lt;0,AD356&lt;0,AE356&lt;0,AG356&lt;0),1,0),0)</f>
        <v/>
      </c>
      <c r="AP356" s="15">
        <f>IFERROR(IF(AND(A356&lt;&gt;"",COUNTIF($A$6:$A$505,A356)&gt;1),1,0),0)</f>
        <v/>
      </c>
      <c r="AQ356" s="15">
        <f>IFERROR(IF(AND(N356="Canceled",O356&gt;E356),1,0),0)</f>
        <v/>
      </c>
    </row>
    <row r="357">
      <c r="A357" s="13" t="n"/>
      <c r="B357" s="13" t="n"/>
      <c r="C357" s="13" t="n"/>
      <c r="D357" s="39" t="n"/>
      <c r="E357" s="39" t="n"/>
      <c r="F357" s="39" t="n"/>
      <c r="G357" s="15">
        <f>IFERROR(IF(OR(E357="",F357=""),"",F357-E357),"")</f>
        <v/>
      </c>
      <c r="H357" s="13" t="n"/>
      <c r="I357" s="15">
        <f>IFERROR(IF(N357="Canceled",G357*H357,0),"")</f>
        <v/>
      </c>
      <c r="J357" s="13" t="n"/>
      <c r="K357" s="13" t="n"/>
      <c r="L357" s="13" t="n"/>
      <c r="M357" s="13" t="n"/>
      <c r="N357" s="13" t="n"/>
      <c r="O357" s="39" t="n"/>
      <c r="P357" s="15">
        <f>IFERROR(IF(OR(N357&lt;&gt;"Canceled",O357=""),"",E357-O357),"")</f>
        <v/>
      </c>
      <c r="Q357" s="15">
        <f>IFERROR(IF(N357&lt;&gt;"Canceled","",IF(O357="","Review",IF(P357&lt;=Dashboard!$B$5,"Late","Within Standard Window"))),"")</f>
        <v/>
      </c>
      <c r="R357" s="13" t="n"/>
      <c r="S357" s="13" t="n"/>
      <c r="T357" s="13" t="n"/>
      <c r="U357" s="13" t="n"/>
      <c r="V357" s="40" t="n"/>
      <c r="W357" s="41">
        <f>IFERROR(G357*H357*V357,"")</f>
        <v/>
      </c>
      <c r="X357" s="42" t="n"/>
      <c r="Y357" s="41">
        <f>IFERROR(W357*X357,"")</f>
        <v/>
      </c>
      <c r="Z357" s="42" t="n"/>
      <c r="AA357" s="41">
        <f>IFERROR(W357*Z357,"")</f>
        <v/>
      </c>
      <c r="AB357" s="41">
        <f>IFERROR(W357+Y357+AA357,"")</f>
        <v/>
      </c>
      <c r="AC357" s="40" t="n"/>
      <c r="AD357" s="40" t="n"/>
      <c r="AE357" s="40" t="n"/>
      <c r="AF357" s="13" t="n"/>
      <c r="AG357" s="40" t="n"/>
      <c r="AH357" s="41">
        <f>IFERROR(IF(N357="Canceled",MAX(0,AB357-AD357-AG357),0),"")</f>
        <v/>
      </c>
      <c r="AI357" s="43">
        <f>IFERROR(AD357/AC357,"")</f>
        <v/>
      </c>
      <c r="AJ357" s="15">
        <f>IFERROR(E357-D357,"")</f>
        <v/>
      </c>
      <c r="AK357" s="15">
        <f>IF(A357="","",IF(COUNTIF($A$6:$A$505,A357)&gt;1,"Duplicate Reservation ID",IF(F357&lt;=E357,"Review stay dates",IF(AND(N357="Canceled",O357=""),"Enter cancellation date",IF(AND(N357="Canceled",R357=""),"Enter cancellation reason","OK")))))</f>
        <v/>
      </c>
      <c r="AL357" s="13" t="n"/>
      <c r="AM357" s="15">
        <f>IFERROR(IF(AD357&gt;AC357,1,0),0)</f>
        <v/>
      </c>
      <c r="AN357" s="15">
        <f>IFERROR(IF(AF357&gt;I357,1,0),0)</f>
        <v/>
      </c>
      <c r="AO357" s="15">
        <f>IFERROR(IF(OR(V357&lt;0,AC357&lt;0,AD357&lt;0,AE357&lt;0,AG357&lt;0),1,0),0)</f>
        <v/>
      </c>
      <c r="AP357" s="15">
        <f>IFERROR(IF(AND(A357&lt;&gt;"",COUNTIF($A$6:$A$505,A357)&gt;1),1,0),0)</f>
        <v/>
      </c>
      <c r="AQ357" s="15">
        <f>IFERROR(IF(AND(N357="Canceled",O357&gt;E357),1,0),0)</f>
        <v/>
      </c>
    </row>
    <row r="358">
      <c r="A358" s="13" t="n"/>
      <c r="B358" s="13" t="n"/>
      <c r="C358" s="13" t="n"/>
      <c r="D358" s="39" t="n"/>
      <c r="E358" s="39" t="n"/>
      <c r="F358" s="39" t="n"/>
      <c r="G358" s="15">
        <f>IFERROR(IF(OR(E358="",F358=""),"",F358-E358),"")</f>
        <v/>
      </c>
      <c r="H358" s="13" t="n"/>
      <c r="I358" s="15">
        <f>IFERROR(IF(N358="Canceled",G358*H358,0),"")</f>
        <v/>
      </c>
      <c r="J358" s="13" t="n"/>
      <c r="K358" s="13" t="n"/>
      <c r="L358" s="13" t="n"/>
      <c r="M358" s="13" t="n"/>
      <c r="N358" s="13" t="n"/>
      <c r="O358" s="39" t="n"/>
      <c r="P358" s="15">
        <f>IFERROR(IF(OR(N358&lt;&gt;"Canceled",O358=""),"",E358-O358),"")</f>
        <v/>
      </c>
      <c r="Q358" s="15">
        <f>IFERROR(IF(N358&lt;&gt;"Canceled","",IF(O358="","Review",IF(P358&lt;=Dashboard!$B$5,"Late","Within Standard Window"))),"")</f>
        <v/>
      </c>
      <c r="R358" s="13" t="n"/>
      <c r="S358" s="13" t="n"/>
      <c r="T358" s="13" t="n"/>
      <c r="U358" s="13" t="n"/>
      <c r="V358" s="40" t="n"/>
      <c r="W358" s="41">
        <f>IFERROR(G358*H358*V358,"")</f>
        <v/>
      </c>
      <c r="X358" s="42" t="n"/>
      <c r="Y358" s="41">
        <f>IFERROR(W358*X358,"")</f>
        <v/>
      </c>
      <c r="Z358" s="42" t="n"/>
      <c r="AA358" s="41">
        <f>IFERROR(W358*Z358,"")</f>
        <v/>
      </c>
      <c r="AB358" s="41">
        <f>IFERROR(W358+Y358+AA358,"")</f>
        <v/>
      </c>
      <c r="AC358" s="40" t="n"/>
      <c r="AD358" s="40" t="n"/>
      <c r="AE358" s="40" t="n"/>
      <c r="AF358" s="13" t="n"/>
      <c r="AG358" s="40" t="n"/>
      <c r="AH358" s="41">
        <f>IFERROR(IF(N358="Canceled",MAX(0,AB358-AD358-AG358),0),"")</f>
        <v/>
      </c>
      <c r="AI358" s="43">
        <f>IFERROR(AD358/AC358,"")</f>
        <v/>
      </c>
      <c r="AJ358" s="15">
        <f>IFERROR(E358-D358,"")</f>
        <v/>
      </c>
      <c r="AK358" s="15">
        <f>IF(A358="","",IF(COUNTIF($A$6:$A$505,A358)&gt;1,"Duplicate Reservation ID",IF(F358&lt;=E358,"Review stay dates",IF(AND(N358="Canceled",O358=""),"Enter cancellation date",IF(AND(N358="Canceled",R358=""),"Enter cancellation reason","OK")))))</f>
        <v/>
      </c>
      <c r="AL358" s="13" t="n"/>
      <c r="AM358" s="15">
        <f>IFERROR(IF(AD358&gt;AC358,1,0),0)</f>
        <v/>
      </c>
      <c r="AN358" s="15">
        <f>IFERROR(IF(AF358&gt;I358,1,0),0)</f>
        <v/>
      </c>
      <c r="AO358" s="15">
        <f>IFERROR(IF(OR(V358&lt;0,AC358&lt;0,AD358&lt;0,AE358&lt;0,AG358&lt;0),1,0),0)</f>
        <v/>
      </c>
      <c r="AP358" s="15">
        <f>IFERROR(IF(AND(A358&lt;&gt;"",COUNTIF($A$6:$A$505,A358)&gt;1),1,0),0)</f>
        <v/>
      </c>
      <c r="AQ358" s="15">
        <f>IFERROR(IF(AND(N358="Canceled",O358&gt;E358),1,0),0)</f>
        <v/>
      </c>
    </row>
    <row r="359">
      <c r="A359" s="13" t="n"/>
      <c r="B359" s="13" t="n"/>
      <c r="C359" s="13" t="n"/>
      <c r="D359" s="39" t="n"/>
      <c r="E359" s="39" t="n"/>
      <c r="F359" s="39" t="n"/>
      <c r="G359" s="15">
        <f>IFERROR(IF(OR(E359="",F359=""),"",F359-E359),"")</f>
        <v/>
      </c>
      <c r="H359" s="13" t="n"/>
      <c r="I359" s="15">
        <f>IFERROR(IF(N359="Canceled",G359*H359,0),"")</f>
        <v/>
      </c>
      <c r="J359" s="13" t="n"/>
      <c r="K359" s="13" t="n"/>
      <c r="L359" s="13" t="n"/>
      <c r="M359" s="13" t="n"/>
      <c r="N359" s="13" t="n"/>
      <c r="O359" s="39" t="n"/>
      <c r="P359" s="15">
        <f>IFERROR(IF(OR(N359&lt;&gt;"Canceled",O359=""),"",E359-O359),"")</f>
        <v/>
      </c>
      <c r="Q359" s="15">
        <f>IFERROR(IF(N359&lt;&gt;"Canceled","",IF(O359="","Review",IF(P359&lt;=Dashboard!$B$5,"Late","Within Standard Window"))),"")</f>
        <v/>
      </c>
      <c r="R359" s="13" t="n"/>
      <c r="S359" s="13" t="n"/>
      <c r="T359" s="13" t="n"/>
      <c r="U359" s="13" t="n"/>
      <c r="V359" s="40" t="n"/>
      <c r="W359" s="41">
        <f>IFERROR(G359*H359*V359,"")</f>
        <v/>
      </c>
      <c r="X359" s="42" t="n"/>
      <c r="Y359" s="41">
        <f>IFERROR(W359*X359,"")</f>
        <v/>
      </c>
      <c r="Z359" s="42" t="n"/>
      <c r="AA359" s="41">
        <f>IFERROR(W359*Z359,"")</f>
        <v/>
      </c>
      <c r="AB359" s="41">
        <f>IFERROR(W359+Y359+AA359,"")</f>
        <v/>
      </c>
      <c r="AC359" s="40" t="n"/>
      <c r="AD359" s="40" t="n"/>
      <c r="AE359" s="40" t="n"/>
      <c r="AF359" s="13" t="n"/>
      <c r="AG359" s="40" t="n"/>
      <c r="AH359" s="41">
        <f>IFERROR(IF(N359="Canceled",MAX(0,AB359-AD359-AG359),0),"")</f>
        <v/>
      </c>
      <c r="AI359" s="43">
        <f>IFERROR(AD359/AC359,"")</f>
        <v/>
      </c>
      <c r="AJ359" s="15">
        <f>IFERROR(E359-D359,"")</f>
        <v/>
      </c>
      <c r="AK359" s="15">
        <f>IF(A359="","",IF(COUNTIF($A$6:$A$505,A359)&gt;1,"Duplicate Reservation ID",IF(F359&lt;=E359,"Review stay dates",IF(AND(N359="Canceled",O359=""),"Enter cancellation date",IF(AND(N359="Canceled",R359=""),"Enter cancellation reason","OK")))))</f>
        <v/>
      </c>
      <c r="AL359" s="13" t="n"/>
      <c r="AM359" s="15">
        <f>IFERROR(IF(AD359&gt;AC359,1,0),0)</f>
        <v/>
      </c>
      <c r="AN359" s="15">
        <f>IFERROR(IF(AF359&gt;I359,1,0),0)</f>
        <v/>
      </c>
      <c r="AO359" s="15">
        <f>IFERROR(IF(OR(V359&lt;0,AC359&lt;0,AD359&lt;0,AE359&lt;0,AG359&lt;0),1,0),0)</f>
        <v/>
      </c>
      <c r="AP359" s="15">
        <f>IFERROR(IF(AND(A359&lt;&gt;"",COUNTIF($A$6:$A$505,A359)&gt;1),1,0),0)</f>
        <v/>
      </c>
      <c r="AQ359" s="15">
        <f>IFERROR(IF(AND(N359="Canceled",O359&gt;E359),1,0),0)</f>
        <v/>
      </c>
    </row>
    <row r="360">
      <c r="A360" s="13" t="n"/>
      <c r="B360" s="13" t="n"/>
      <c r="C360" s="13" t="n"/>
      <c r="D360" s="39" t="n"/>
      <c r="E360" s="39" t="n"/>
      <c r="F360" s="39" t="n"/>
      <c r="G360" s="15">
        <f>IFERROR(IF(OR(E360="",F360=""),"",F360-E360),"")</f>
        <v/>
      </c>
      <c r="H360" s="13" t="n"/>
      <c r="I360" s="15">
        <f>IFERROR(IF(N360="Canceled",G360*H360,0),"")</f>
        <v/>
      </c>
      <c r="J360" s="13" t="n"/>
      <c r="K360" s="13" t="n"/>
      <c r="L360" s="13" t="n"/>
      <c r="M360" s="13" t="n"/>
      <c r="N360" s="13" t="n"/>
      <c r="O360" s="39" t="n"/>
      <c r="P360" s="15">
        <f>IFERROR(IF(OR(N360&lt;&gt;"Canceled",O360=""),"",E360-O360),"")</f>
        <v/>
      </c>
      <c r="Q360" s="15">
        <f>IFERROR(IF(N360&lt;&gt;"Canceled","",IF(O360="","Review",IF(P360&lt;=Dashboard!$B$5,"Late","Within Standard Window"))),"")</f>
        <v/>
      </c>
      <c r="R360" s="13" t="n"/>
      <c r="S360" s="13" t="n"/>
      <c r="T360" s="13" t="n"/>
      <c r="U360" s="13" t="n"/>
      <c r="V360" s="40" t="n"/>
      <c r="W360" s="41">
        <f>IFERROR(G360*H360*V360,"")</f>
        <v/>
      </c>
      <c r="X360" s="42" t="n"/>
      <c r="Y360" s="41">
        <f>IFERROR(W360*X360,"")</f>
        <v/>
      </c>
      <c r="Z360" s="42" t="n"/>
      <c r="AA360" s="41">
        <f>IFERROR(W360*Z360,"")</f>
        <v/>
      </c>
      <c r="AB360" s="41">
        <f>IFERROR(W360+Y360+AA360,"")</f>
        <v/>
      </c>
      <c r="AC360" s="40" t="n"/>
      <c r="AD360" s="40" t="n"/>
      <c r="AE360" s="40" t="n"/>
      <c r="AF360" s="13" t="n"/>
      <c r="AG360" s="40" t="n"/>
      <c r="AH360" s="41">
        <f>IFERROR(IF(N360="Canceled",MAX(0,AB360-AD360-AG360),0),"")</f>
        <v/>
      </c>
      <c r="AI360" s="43">
        <f>IFERROR(AD360/AC360,"")</f>
        <v/>
      </c>
      <c r="AJ360" s="15">
        <f>IFERROR(E360-D360,"")</f>
        <v/>
      </c>
      <c r="AK360" s="15">
        <f>IF(A360="","",IF(COUNTIF($A$6:$A$505,A360)&gt;1,"Duplicate Reservation ID",IF(F360&lt;=E360,"Review stay dates",IF(AND(N360="Canceled",O360=""),"Enter cancellation date",IF(AND(N360="Canceled",R360=""),"Enter cancellation reason","OK")))))</f>
        <v/>
      </c>
      <c r="AL360" s="13" t="n"/>
      <c r="AM360" s="15">
        <f>IFERROR(IF(AD360&gt;AC360,1,0),0)</f>
        <v/>
      </c>
      <c r="AN360" s="15">
        <f>IFERROR(IF(AF360&gt;I360,1,0),0)</f>
        <v/>
      </c>
      <c r="AO360" s="15">
        <f>IFERROR(IF(OR(V360&lt;0,AC360&lt;0,AD360&lt;0,AE360&lt;0,AG360&lt;0),1,0),0)</f>
        <v/>
      </c>
      <c r="AP360" s="15">
        <f>IFERROR(IF(AND(A360&lt;&gt;"",COUNTIF($A$6:$A$505,A360)&gt;1),1,0),0)</f>
        <v/>
      </c>
      <c r="AQ360" s="15">
        <f>IFERROR(IF(AND(N360="Canceled",O360&gt;E360),1,0),0)</f>
        <v/>
      </c>
    </row>
    <row r="361">
      <c r="A361" s="13" t="n"/>
      <c r="B361" s="13" t="n"/>
      <c r="C361" s="13" t="n"/>
      <c r="D361" s="39" t="n"/>
      <c r="E361" s="39" t="n"/>
      <c r="F361" s="39" t="n"/>
      <c r="G361" s="15">
        <f>IFERROR(IF(OR(E361="",F361=""),"",F361-E361),"")</f>
        <v/>
      </c>
      <c r="H361" s="13" t="n"/>
      <c r="I361" s="15">
        <f>IFERROR(IF(N361="Canceled",G361*H361,0),"")</f>
        <v/>
      </c>
      <c r="J361" s="13" t="n"/>
      <c r="K361" s="13" t="n"/>
      <c r="L361" s="13" t="n"/>
      <c r="M361" s="13" t="n"/>
      <c r="N361" s="13" t="n"/>
      <c r="O361" s="39" t="n"/>
      <c r="P361" s="15">
        <f>IFERROR(IF(OR(N361&lt;&gt;"Canceled",O361=""),"",E361-O361),"")</f>
        <v/>
      </c>
      <c r="Q361" s="15">
        <f>IFERROR(IF(N361&lt;&gt;"Canceled","",IF(O361="","Review",IF(P361&lt;=Dashboard!$B$5,"Late","Within Standard Window"))),"")</f>
        <v/>
      </c>
      <c r="R361" s="13" t="n"/>
      <c r="S361" s="13" t="n"/>
      <c r="T361" s="13" t="n"/>
      <c r="U361" s="13" t="n"/>
      <c r="V361" s="40" t="n"/>
      <c r="W361" s="41">
        <f>IFERROR(G361*H361*V361,"")</f>
        <v/>
      </c>
      <c r="X361" s="42" t="n"/>
      <c r="Y361" s="41">
        <f>IFERROR(W361*X361,"")</f>
        <v/>
      </c>
      <c r="Z361" s="42" t="n"/>
      <c r="AA361" s="41">
        <f>IFERROR(W361*Z361,"")</f>
        <v/>
      </c>
      <c r="AB361" s="41">
        <f>IFERROR(W361+Y361+AA361,"")</f>
        <v/>
      </c>
      <c r="AC361" s="40" t="n"/>
      <c r="AD361" s="40" t="n"/>
      <c r="AE361" s="40" t="n"/>
      <c r="AF361" s="13" t="n"/>
      <c r="AG361" s="40" t="n"/>
      <c r="AH361" s="41">
        <f>IFERROR(IF(N361="Canceled",MAX(0,AB361-AD361-AG361),0),"")</f>
        <v/>
      </c>
      <c r="AI361" s="43">
        <f>IFERROR(AD361/AC361,"")</f>
        <v/>
      </c>
      <c r="AJ361" s="15">
        <f>IFERROR(E361-D361,"")</f>
        <v/>
      </c>
      <c r="AK361" s="15">
        <f>IF(A361="","",IF(COUNTIF($A$6:$A$505,A361)&gt;1,"Duplicate Reservation ID",IF(F361&lt;=E361,"Review stay dates",IF(AND(N361="Canceled",O361=""),"Enter cancellation date",IF(AND(N361="Canceled",R361=""),"Enter cancellation reason","OK")))))</f>
        <v/>
      </c>
      <c r="AL361" s="13" t="n"/>
      <c r="AM361" s="15">
        <f>IFERROR(IF(AD361&gt;AC361,1,0),0)</f>
        <v/>
      </c>
      <c r="AN361" s="15">
        <f>IFERROR(IF(AF361&gt;I361,1,0),0)</f>
        <v/>
      </c>
      <c r="AO361" s="15">
        <f>IFERROR(IF(OR(V361&lt;0,AC361&lt;0,AD361&lt;0,AE361&lt;0,AG361&lt;0),1,0),0)</f>
        <v/>
      </c>
      <c r="AP361" s="15">
        <f>IFERROR(IF(AND(A361&lt;&gt;"",COUNTIF($A$6:$A$505,A361)&gt;1),1,0),0)</f>
        <v/>
      </c>
      <c r="AQ361" s="15">
        <f>IFERROR(IF(AND(N361="Canceled",O361&gt;E361),1,0),0)</f>
        <v/>
      </c>
    </row>
    <row r="362">
      <c r="A362" s="13" t="n"/>
      <c r="B362" s="13" t="n"/>
      <c r="C362" s="13" t="n"/>
      <c r="D362" s="39" t="n"/>
      <c r="E362" s="39" t="n"/>
      <c r="F362" s="39" t="n"/>
      <c r="G362" s="15">
        <f>IFERROR(IF(OR(E362="",F362=""),"",F362-E362),"")</f>
        <v/>
      </c>
      <c r="H362" s="13" t="n"/>
      <c r="I362" s="15">
        <f>IFERROR(IF(N362="Canceled",G362*H362,0),"")</f>
        <v/>
      </c>
      <c r="J362" s="13" t="n"/>
      <c r="K362" s="13" t="n"/>
      <c r="L362" s="13" t="n"/>
      <c r="M362" s="13" t="n"/>
      <c r="N362" s="13" t="n"/>
      <c r="O362" s="39" t="n"/>
      <c r="P362" s="15">
        <f>IFERROR(IF(OR(N362&lt;&gt;"Canceled",O362=""),"",E362-O362),"")</f>
        <v/>
      </c>
      <c r="Q362" s="15">
        <f>IFERROR(IF(N362&lt;&gt;"Canceled","",IF(O362="","Review",IF(P362&lt;=Dashboard!$B$5,"Late","Within Standard Window"))),"")</f>
        <v/>
      </c>
      <c r="R362" s="13" t="n"/>
      <c r="S362" s="13" t="n"/>
      <c r="T362" s="13" t="n"/>
      <c r="U362" s="13" t="n"/>
      <c r="V362" s="40" t="n"/>
      <c r="W362" s="41">
        <f>IFERROR(G362*H362*V362,"")</f>
        <v/>
      </c>
      <c r="X362" s="42" t="n"/>
      <c r="Y362" s="41">
        <f>IFERROR(W362*X362,"")</f>
        <v/>
      </c>
      <c r="Z362" s="42" t="n"/>
      <c r="AA362" s="41">
        <f>IFERROR(W362*Z362,"")</f>
        <v/>
      </c>
      <c r="AB362" s="41">
        <f>IFERROR(W362+Y362+AA362,"")</f>
        <v/>
      </c>
      <c r="AC362" s="40" t="n"/>
      <c r="AD362" s="40" t="n"/>
      <c r="AE362" s="40" t="n"/>
      <c r="AF362" s="13" t="n"/>
      <c r="AG362" s="40" t="n"/>
      <c r="AH362" s="41">
        <f>IFERROR(IF(N362="Canceled",MAX(0,AB362-AD362-AG362),0),"")</f>
        <v/>
      </c>
      <c r="AI362" s="43">
        <f>IFERROR(AD362/AC362,"")</f>
        <v/>
      </c>
      <c r="AJ362" s="15">
        <f>IFERROR(E362-D362,"")</f>
        <v/>
      </c>
      <c r="AK362" s="15">
        <f>IF(A362="","",IF(COUNTIF($A$6:$A$505,A362)&gt;1,"Duplicate Reservation ID",IF(F362&lt;=E362,"Review stay dates",IF(AND(N362="Canceled",O362=""),"Enter cancellation date",IF(AND(N362="Canceled",R362=""),"Enter cancellation reason","OK")))))</f>
        <v/>
      </c>
      <c r="AL362" s="13" t="n"/>
      <c r="AM362" s="15">
        <f>IFERROR(IF(AD362&gt;AC362,1,0),0)</f>
        <v/>
      </c>
      <c r="AN362" s="15">
        <f>IFERROR(IF(AF362&gt;I362,1,0),0)</f>
        <v/>
      </c>
      <c r="AO362" s="15">
        <f>IFERROR(IF(OR(V362&lt;0,AC362&lt;0,AD362&lt;0,AE362&lt;0,AG362&lt;0),1,0),0)</f>
        <v/>
      </c>
      <c r="AP362" s="15">
        <f>IFERROR(IF(AND(A362&lt;&gt;"",COUNTIF($A$6:$A$505,A362)&gt;1),1,0),0)</f>
        <v/>
      </c>
      <c r="AQ362" s="15">
        <f>IFERROR(IF(AND(N362="Canceled",O362&gt;E362),1,0),0)</f>
        <v/>
      </c>
    </row>
    <row r="363">
      <c r="A363" s="13" t="n"/>
      <c r="B363" s="13" t="n"/>
      <c r="C363" s="13" t="n"/>
      <c r="D363" s="39" t="n"/>
      <c r="E363" s="39" t="n"/>
      <c r="F363" s="39" t="n"/>
      <c r="G363" s="15">
        <f>IFERROR(IF(OR(E363="",F363=""),"",F363-E363),"")</f>
        <v/>
      </c>
      <c r="H363" s="13" t="n"/>
      <c r="I363" s="15">
        <f>IFERROR(IF(N363="Canceled",G363*H363,0),"")</f>
        <v/>
      </c>
      <c r="J363" s="13" t="n"/>
      <c r="K363" s="13" t="n"/>
      <c r="L363" s="13" t="n"/>
      <c r="M363" s="13" t="n"/>
      <c r="N363" s="13" t="n"/>
      <c r="O363" s="39" t="n"/>
      <c r="P363" s="15">
        <f>IFERROR(IF(OR(N363&lt;&gt;"Canceled",O363=""),"",E363-O363),"")</f>
        <v/>
      </c>
      <c r="Q363" s="15">
        <f>IFERROR(IF(N363&lt;&gt;"Canceled","",IF(O363="","Review",IF(P363&lt;=Dashboard!$B$5,"Late","Within Standard Window"))),"")</f>
        <v/>
      </c>
      <c r="R363" s="13" t="n"/>
      <c r="S363" s="13" t="n"/>
      <c r="T363" s="13" t="n"/>
      <c r="U363" s="13" t="n"/>
      <c r="V363" s="40" t="n"/>
      <c r="W363" s="41">
        <f>IFERROR(G363*H363*V363,"")</f>
        <v/>
      </c>
      <c r="X363" s="42" t="n"/>
      <c r="Y363" s="41">
        <f>IFERROR(W363*X363,"")</f>
        <v/>
      </c>
      <c r="Z363" s="42" t="n"/>
      <c r="AA363" s="41">
        <f>IFERROR(W363*Z363,"")</f>
        <v/>
      </c>
      <c r="AB363" s="41">
        <f>IFERROR(W363+Y363+AA363,"")</f>
        <v/>
      </c>
      <c r="AC363" s="40" t="n"/>
      <c r="AD363" s="40" t="n"/>
      <c r="AE363" s="40" t="n"/>
      <c r="AF363" s="13" t="n"/>
      <c r="AG363" s="40" t="n"/>
      <c r="AH363" s="41">
        <f>IFERROR(IF(N363="Canceled",MAX(0,AB363-AD363-AG363),0),"")</f>
        <v/>
      </c>
      <c r="AI363" s="43">
        <f>IFERROR(AD363/AC363,"")</f>
        <v/>
      </c>
      <c r="AJ363" s="15">
        <f>IFERROR(E363-D363,"")</f>
        <v/>
      </c>
      <c r="AK363" s="15">
        <f>IF(A363="","",IF(COUNTIF($A$6:$A$505,A363)&gt;1,"Duplicate Reservation ID",IF(F363&lt;=E363,"Review stay dates",IF(AND(N363="Canceled",O363=""),"Enter cancellation date",IF(AND(N363="Canceled",R363=""),"Enter cancellation reason","OK")))))</f>
        <v/>
      </c>
      <c r="AL363" s="13" t="n"/>
      <c r="AM363" s="15">
        <f>IFERROR(IF(AD363&gt;AC363,1,0),0)</f>
        <v/>
      </c>
      <c r="AN363" s="15">
        <f>IFERROR(IF(AF363&gt;I363,1,0),0)</f>
        <v/>
      </c>
      <c r="AO363" s="15">
        <f>IFERROR(IF(OR(V363&lt;0,AC363&lt;0,AD363&lt;0,AE363&lt;0,AG363&lt;0),1,0),0)</f>
        <v/>
      </c>
      <c r="AP363" s="15">
        <f>IFERROR(IF(AND(A363&lt;&gt;"",COUNTIF($A$6:$A$505,A363)&gt;1),1,0),0)</f>
        <v/>
      </c>
      <c r="AQ363" s="15">
        <f>IFERROR(IF(AND(N363="Canceled",O363&gt;E363),1,0),0)</f>
        <v/>
      </c>
    </row>
    <row r="364">
      <c r="A364" s="13" t="n"/>
      <c r="B364" s="13" t="n"/>
      <c r="C364" s="13" t="n"/>
      <c r="D364" s="39" t="n"/>
      <c r="E364" s="39" t="n"/>
      <c r="F364" s="39" t="n"/>
      <c r="G364" s="15">
        <f>IFERROR(IF(OR(E364="",F364=""),"",F364-E364),"")</f>
        <v/>
      </c>
      <c r="H364" s="13" t="n"/>
      <c r="I364" s="15">
        <f>IFERROR(IF(N364="Canceled",G364*H364,0),"")</f>
        <v/>
      </c>
      <c r="J364" s="13" t="n"/>
      <c r="K364" s="13" t="n"/>
      <c r="L364" s="13" t="n"/>
      <c r="M364" s="13" t="n"/>
      <c r="N364" s="13" t="n"/>
      <c r="O364" s="39" t="n"/>
      <c r="P364" s="15">
        <f>IFERROR(IF(OR(N364&lt;&gt;"Canceled",O364=""),"",E364-O364),"")</f>
        <v/>
      </c>
      <c r="Q364" s="15">
        <f>IFERROR(IF(N364&lt;&gt;"Canceled","",IF(O364="","Review",IF(P364&lt;=Dashboard!$B$5,"Late","Within Standard Window"))),"")</f>
        <v/>
      </c>
      <c r="R364" s="13" t="n"/>
      <c r="S364" s="13" t="n"/>
      <c r="T364" s="13" t="n"/>
      <c r="U364" s="13" t="n"/>
      <c r="V364" s="40" t="n"/>
      <c r="W364" s="41">
        <f>IFERROR(G364*H364*V364,"")</f>
        <v/>
      </c>
      <c r="X364" s="42" t="n"/>
      <c r="Y364" s="41">
        <f>IFERROR(W364*X364,"")</f>
        <v/>
      </c>
      <c r="Z364" s="42" t="n"/>
      <c r="AA364" s="41">
        <f>IFERROR(W364*Z364,"")</f>
        <v/>
      </c>
      <c r="AB364" s="41">
        <f>IFERROR(W364+Y364+AA364,"")</f>
        <v/>
      </c>
      <c r="AC364" s="40" t="n"/>
      <c r="AD364" s="40" t="n"/>
      <c r="AE364" s="40" t="n"/>
      <c r="AF364" s="13" t="n"/>
      <c r="AG364" s="40" t="n"/>
      <c r="AH364" s="41">
        <f>IFERROR(IF(N364="Canceled",MAX(0,AB364-AD364-AG364),0),"")</f>
        <v/>
      </c>
      <c r="AI364" s="43">
        <f>IFERROR(AD364/AC364,"")</f>
        <v/>
      </c>
      <c r="AJ364" s="15">
        <f>IFERROR(E364-D364,"")</f>
        <v/>
      </c>
      <c r="AK364" s="15">
        <f>IF(A364="","",IF(COUNTIF($A$6:$A$505,A364)&gt;1,"Duplicate Reservation ID",IF(F364&lt;=E364,"Review stay dates",IF(AND(N364="Canceled",O364=""),"Enter cancellation date",IF(AND(N364="Canceled",R364=""),"Enter cancellation reason","OK")))))</f>
        <v/>
      </c>
      <c r="AL364" s="13" t="n"/>
      <c r="AM364" s="15">
        <f>IFERROR(IF(AD364&gt;AC364,1,0),0)</f>
        <v/>
      </c>
      <c r="AN364" s="15">
        <f>IFERROR(IF(AF364&gt;I364,1,0),0)</f>
        <v/>
      </c>
      <c r="AO364" s="15">
        <f>IFERROR(IF(OR(V364&lt;0,AC364&lt;0,AD364&lt;0,AE364&lt;0,AG364&lt;0),1,0),0)</f>
        <v/>
      </c>
      <c r="AP364" s="15">
        <f>IFERROR(IF(AND(A364&lt;&gt;"",COUNTIF($A$6:$A$505,A364)&gt;1),1,0),0)</f>
        <v/>
      </c>
      <c r="AQ364" s="15">
        <f>IFERROR(IF(AND(N364="Canceled",O364&gt;E364),1,0),0)</f>
        <v/>
      </c>
    </row>
    <row r="365">
      <c r="A365" s="13" t="n"/>
      <c r="B365" s="13" t="n"/>
      <c r="C365" s="13" t="n"/>
      <c r="D365" s="39" t="n"/>
      <c r="E365" s="39" t="n"/>
      <c r="F365" s="39" t="n"/>
      <c r="G365" s="15">
        <f>IFERROR(IF(OR(E365="",F365=""),"",F365-E365),"")</f>
        <v/>
      </c>
      <c r="H365" s="13" t="n"/>
      <c r="I365" s="15">
        <f>IFERROR(IF(N365="Canceled",G365*H365,0),"")</f>
        <v/>
      </c>
      <c r="J365" s="13" t="n"/>
      <c r="K365" s="13" t="n"/>
      <c r="L365" s="13" t="n"/>
      <c r="M365" s="13" t="n"/>
      <c r="N365" s="13" t="n"/>
      <c r="O365" s="39" t="n"/>
      <c r="P365" s="15">
        <f>IFERROR(IF(OR(N365&lt;&gt;"Canceled",O365=""),"",E365-O365),"")</f>
        <v/>
      </c>
      <c r="Q365" s="15">
        <f>IFERROR(IF(N365&lt;&gt;"Canceled","",IF(O365="","Review",IF(P365&lt;=Dashboard!$B$5,"Late","Within Standard Window"))),"")</f>
        <v/>
      </c>
      <c r="R365" s="13" t="n"/>
      <c r="S365" s="13" t="n"/>
      <c r="T365" s="13" t="n"/>
      <c r="U365" s="13" t="n"/>
      <c r="V365" s="40" t="n"/>
      <c r="W365" s="41">
        <f>IFERROR(G365*H365*V365,"")</f>
        <v/>
      </c>
      <c r="X365" s="42" t="n"/>
      <c r="Y365" s="41">
        <f>IFERROR(W365*X365,"")</f>
        <v/>
      </c>
      <c r="Z365" s="42" t="n"/>
      <c r="AA365" s="41">
        <f>IFERROR(W365*Z365,"")</f>
        <v/>
      </c>
      <c r="AB365" s="41">
        <f>IFERROR(W365+Y365+AA365,"")</f>
        <v/>
      </c>
      <c r="AC365" s="40" t="n"/>
      <c r="AD365" s="40" t="n"/>
      <c r="AE365" s="40" t="n"/>
      <c r="AF365" s="13" t="n"/>
      <c r="AG365" s="40" t="n"/>
      <c r="AH365" s="41">
        <f>IFERROR(IF(N365="Canceled",MAX(0,AB365-AD365-AG365),0),"")</f>
        <v/>
      </c>
      <c r="AI365" s="43">
        <f>IFERROR(AD365/AC365,"")</f>
        <v/>
      </c>
      <c r="AJ365" s="15">
        <f>IFERROR(E365-D365,"")</f>
        <v/>
      </c>
      <c r="AK365" s="15">
        <f>IF(A365="","",IF(COUNTIF($A$6:$A$505,A365)&gt;1,"Duplicate Reservation ID",IF(F365&lt;=E365,"Review stay dates",IF(AND(N365="Canceled",O365=""),"Enter cancellation date",IF(AND(N365="Canceled",R365=""),"Enter cancellation reason","OK")))))</f>
        <v/>
      </c>
      <c r="AL365" s="13" t="n"/>
      <c r="AM365" s="15">
        <f>IFERROR(IF(AD365&gt;AC365,1,0),0)</f>
        <v/>
      </c>
      <c r="AN365" s="15">
        <f>IFERROR(IF(AF365&gt;I365,1,0),0)</f>
        <v/>
      </c>
      <c r="AO365" s="15">
        <f>IFERROR(IF(OR(V365&lt;0,AC365&lt;0,AD365&lt;0,AE365&lt;0,AG365&lt;0),1,0),0)</f>
        <v/>
      </c>
      <c r="AP365" s="15">
        <f>IFERROR(IF(AND(A365&lt;&gt;"",COUNTIF($A$6:$A$505,A365)&gt;1),1,0),0)</f>
        <v/>
      </c>
      <c r="AQ365" s="15">
        <f>IFERROR(IF(AND(N365="Canceled",O365&gt;E365),1,0),0)</f>
        <v/>
      </c>
    </row>
    <row r="366">
      <c r="A366" s="13" t="n"/>
      <c r="B366" s="13" t="n"/>
      <c r="C366" s="13" t="n"/>
      <c r="D366" s="39" t="n"/>
      <c r="E366" s="39" t="n"/>
      <c r="F366" s="39" t="n"/>
      <c r="G366" s="15">
        <f>IFERROR(IF(OR(E366="",F366=""),"",F366-E366),"")</f>
        <v/>
      </c>
      <c r="H366" s="13" t="n"/>
      <c r="I366" s="15">
        <f>IFERROR(IF(N366="Canceled",G366*H366,0),"")</f>
        <v/>
      </c>
      <c r="J366" s="13" t="n"/>
      <c r="K366" s="13" t="n"/>
      <c r="L366" s="13" t="n"/>
      <c r="M366" s="13" t="n"/>
      <c r="N366" s="13" t="n"/>
      <c r="O366" s="39" t="n"/>
      <c r="P366" s="15">
        <f>IFERROR(IF(OR(N366&lt;&gt;"Canceled",O366=""),"",E366-O366),"")</f>
        <v/>
      </c>
      <c r="Q366" s="15">
        <f>IFERROR(IF(N366&lt;&gt;"Canceled","",IF(O366="","Review",IF(P366&lt;=Dashboard!$B$5,"Late","Within Standard Window"))),"")</f>
        <v/>
      </c>
      <c r="R366" s="13" t="n"/>
      <c r="S366" s="13" t="n"/>
      <c r="T366" s="13" t="n"/>
      <c r="U366" s="13" t="n"/>
      <c r="V366" s="40" t="n"/>
      <c r="W366" s="41">
        <f>IFERROR(G366*H366*V366,"")</f>
        <v/>
      </c>
      <c r="X366" s="42" t="n"/>
      <c r="Y366" s="41">
        <f>IFERROR(W366*X366,"")</f>
        <v/>
      </c>
      <c r="Z366" s="42" t="n"/>
      <c r="AA366" s="41">
        <f>IFERROR(W366*Z366,"")</f>
        <v/>
      </c>
      <c r="AB366" s="41">
        <f>IFERROR(W366+Y366+AA366,"")</f>
        <v/>
      </c>
      <c r="AC366" s="40" t="n"/>
      <c r="AD366" s="40" t="n"/>
      <c r="AE366" s="40" t="n"/>
      <c r="AF366" s="13" t="n"/>
      <c r="AG366" s="40" t="n"/>
      <c r="AH366" s="41">
        <f>IFERROR(IF(N366="Canceled",MAX(0,AB366-AD366-AG366),0),"")</f>
        <v/>
      </c>
      <c r="AI366" s="43">
        <f>IFERROR(AD366/AC366,"")</f>
        <v/>
      </c>
      <c r="AJ366" s="15">
        <f>IFERROR(E366-D366,"")</f>
        <v/>
      </c>
      <c r="AK366" s="15">
        <f>IF(A366="","",IF(COUNTIF($A$6:$A$505,A366)&gt;1,"Duplicate Reservation ID",IF(F366&lt;=E366,"Review stay dates",IF(AND(N366="Canceled",O366=""),"Enter cancellation date",IF(AND(N366="Canceled",R366=""),"Enter cancellation reason","OK")))))</f>
        <v/>
      </c>
      <c r="AL366" s="13" t="n"/>
      <c r="AM366" s="15">
        <f>IFERROR(IF(AD366&gt;AC366,1,0),0)</f>
        <v/>
      </c>
      <c r="AN366" s="15">
        <f>IFERROR(IF(AF366&gt;I366,1,0),0)</f>
        <v/>
      </c>
      <c r="AO366" s="15">
        <f>IFERROR(IF(OR(V366&lt;0,AC366&lt;0,AD366&lt;0,AE366&lt;0,AG366&lt;0),1,0),0)</f>
        <v/>
      </c>
      <c r="AP366" s="15">
        <f>IFERROR(IF(AND(A366&lt;&gt;"",COUNTIF($A$6:$A$505,A366)&gt;1),1,0),0)</f>
        <v/>
      </c>
      <c r="AQ366" s="15">
        <f>IFERROR(IF(AND(N366="Canceled",O366&gt;E366),1,0),0)</f>
        <v/>
      </c>
    </row>
    <row r="367">
      <c r="A367" s="13" t="n"/>
      <c r="B367" s="13" t="n"/>
      <c r="C367" s="13" t="n"/>
      <c r="D367" s="39" t="n"/>
      <c r="E367" s="39" t="n"/>
      <c r="F367" s="39" t="n"/>
      <c r="G367" s="15">
        <f>IFERROR(IF(OR(E367="",F367=""),"",F367-E367),"")</f>
        <v/>
      </c>
      <c r="H367" s="13" t="n"/>
      <c r="I367" s="15">
        <f>IFERROR(IF(N367="Canceled",G367*H367,0),"")</f>
        <v/>
      </c>
      <c r="J367" s="13" t="n"/>
      <c r="K367" s="13" t="n"/>
      <c r="L367" s="13" t="n"/>
      <c r="M367" s="13" t="n"/>
      <c r="N367" s="13" t="n"/>
      <c r="O367" s="39" t="n"/>
      <c r="P367" s="15">
        <f>IFERROR(IF(OR(N367&lt;&gt;"Canceled",O367=""),"",E367-O367),"")</f>
        <v/>
      </c>
      <c r="Q367" s="15">
        <f>IFERROR(IF(N367&lt;&gt;"Canceled","",IF(O367="","Review",IF(P367&lt;=Dashboard!$B$5,"Late","Within Standard Window"))),"")</f>
        <v/>
      </c>
      <c r="R367" s="13" t="n"/>
      <c r="S367" s="13" t="n"/>
      <c r="T367" s="13" t="n"/>
      <c r="U367" s="13" t="n"/>
      <c r="V367" s="40" t="n"/>
      <c r="W367" s="41">
        <f>IFERROR(G367*H367*V367,"")</f>
        <v/>
      </c>
      <c r="X367" s="42" t="n"/>
      <c r="Y367" s="41">
        <f>IFERROR(W367*X367,"")</f>
        <v/>
      </c>
      <c r="Z367" s="42" t="n"/>
      <c r="AA367" s="41">
        <f>IFERROR(W367*Z367,"")</f>
        <v/>
      </c>
      <c r="AB367" s="41">
        <f>IFERROR(W367+Y367+AA367,"")</f>
        <v/>
      </c>
      <c r="AC367" s="40" t="n"/>
      <c r="AD367" s="40" t="n"/>
      <c r="AE367" s="40" t="n"/>
      <c r="AF367" s="13" t="n"/>
      <c r="AG367" s="40" t="n"/>
      <c r="AH367" s="41">
        <f>IFERROR(IF(N367="Canceled",MAX(0,AB367-AD367-AG367),0),"")</f>
        <v/>
      </c>
      <c r="AI367" s="43">
        <f>IFERROR(AD367/AC367,"")</f>
        <v/>
      </c>
      <c r="AJ367" s="15">
        <f>IFERROR(E367-D367,"")</f>
        <v/>
      </c>
      <c r="AK367" s="15">
        <f>IF(A367="","",IF(COUNTIF($A$6:$A$505,A367)&gt;1,"Duplicate Reservation ID",IF(F367&lt;=E367,"Review stay dates",IF(AND(N367="Canceled",O367=""),"Enter cancellation date",IF(AND(N367="Canceled",R367=""),"Enter cancellation reason","OK")))))</f>
        <v/>
      </c>
      <c r="AL367" s="13" t="n"/>
      <c r="AM367" s="15">
        <f>IFERROR(IF(AD367&gt;AC367,1,0),0)</f>
        <v/>
      </c>
      <c r="AN367" s="15">
        <f>IFERROR(IF(AF367&gt;I367,1,0),0)</f>
        <v/>
      </c>
      <c r="AO367" s="15">
        <f>IFERROR(IF(OR(V367&lt;0,AC367&lt;0,AD367&lt;0,AE367&lt;0,AG367&lt;0),1,0),0)</f>
        <v/>
      </c>
      <c r="AP367" s="15">
        <f>IFERROR(IF(AND(A367&lt;&gt;"",COUNTIF($A$6:$A$505,A367)&gt;1),1,0),0)</f>
        <v/>
      </c>
      <c r="AQ367" s="15">
        <f>IFERROR(IF(AND(N367="Canceled",O367&gt;E367),1,0),0)</f>
        <v/>
      </c>
    </row>
    <row r="368">
      <c r="A368" s="13" t="n"/>
      <c r="B368" s="13" t="n"/>
      <c r="C368" s="13" t="n"/>
      <c r="D368" s="39" t="n"/>
      <c r="E368" s="39" t="n"/>
      <c r="F368" s="39" t="n"/>
      <c r="G368" s="15">
        <f>IFERROR(IF(OR(E368="",F368=""),"",F368-E368),"")</f>
        <v/>
      </c>
      <c r="H368" s="13" t="n"/>
      <c r="I368" s="15">
        <f>IFERROR(IF(N368="Canceled",G368*H368,0),"")</f>
        <v/>
      </c>
      <c r="J368" s="13" t="n"/>
      <c r="K368" s="13" t="n"/>
      <c r="L368" s="13" t="n"/>
      <c r="M368" s="13" t="n"/>
      <c r="N368" s="13" t="n"/>
      <c r="O368" s="39" t="n"/>
      <c r="P368" s="15">
        <f>IFERROR(IF(OR(N368&lt;&gt;"Canceled",O368=""),"",E368-O368),"")</f>
        <v/>
      </c>
      <c r="Q368" s="15">
        <f>IFERROR(IF(N368&lt;&gt;"Canceled","",IF(O368="","Review",IF(P368&lt;=Dashboard!$B$5,"Late","Within Standard Window"))),"")</f>
        <v/>
      </c>
      <c r="R368" s="13" t="n"/>
      <c r="S368" s="13" t="n"/>
      <c r="T368" s="13" t="n"/>
      <c r="U368" s="13" t="n"/>
      <c r="V368" s="40" t="n"/>
      <c r="W368" s="41">
        <f>IFERROR(G368*H368*V368,"")</f>
        <v/>
      </c>
      <c r="X368" s="42" t="n"/>
      <c r="Y368" s="41">
        <f>IFERROR(W368*X368,"")</f>
        <v/>
      </c>
      <c r="Z368" s="42" t="n"/>
      <c r="AA368" s="41">
        <f>IFERROR(W368*Z368,"")</f>
        <v/>
      </c>
      <c r="AB368" s="41">
        <f>IFERROR(W368+Y368+AA368,"")</f>
        <v/>
      </c>
      <c r="AC368" s="40" t="n"/>
      <c r="AD368" s="40" t="n"/>
      <c r="AE368" s="40" t="n"/>
      <c r="AF368" s="13" t="n"/>
      <c r="AG368" s="40" t="n"/>
      <c r="AH368" s="41">
        <f>IFERROR(IF(N368="Canceled",MAX(0,AB368-AD368-AG368),0),"")</f>
        <v/>
      </c>
      <c r="AI368" s="43">
        <f>IFERROR(AD368/AC368,"")</f>
        <v/>
      </c>
      <c r="AJ368" s="15">
        <f>IFERROR(E368-D368,"")</f>
        <v/>
      </c>
      <c r="AK368" s="15">
        <f>IF(A368="","",IF(COUNTIF($A$6:$A$505,A368)&gt;1,"Duplicate Reservation ID",IF(F368&lt;=E368,"Review stay dates",IF(AND(N368="Canceled",O368=""),"Enter cancellation date",IF(AND(N368="Canceled",R368=""),"Enter cancellation reason","OK")))))</f>
        <v/>
      </c>
      <c r="AL368" s="13" t="n"/>
      <c r="AM368" s="15">
        <f>IFERROR(IF(AD368&gt;AC368,1,0),0)</f>
        <v/>
      </c>
      <c r="AN368" s="15">
        <f>IFERROR(IF(AF368&gt;I368,1,0),0)</f>
        <v/>
      </c>
      <c r="AO368" s="15">
        <f>IFERROR(IF(OR(V368&lt;0,AC368&lt;0,AD368&lt;0,AE368&lt;0,AG368&lt;0),1,0),0)</f>
        <v/>
      </c>
      <c r="AP368" s="15">
        <f>IFERROR(IF(AND(A368&lt;&gt;"",COUNTIF($A$6:$A$505,A368)&gt;1),1,0),0)</f>
        <v/>
      </c>
      <c r="AQ368" s="15">
        <f>IFERROR(IF(AND(N368="Canceled",O368&gt;E368),1,0),0)</f>
        <v/>
      </c>
    </row>
    <row r="369">
      <c r="A369" s="13" t="n"/>
      <c r="B369" s="13" t="n"/>
      <c r="C369" s="13" t="n"/>
      <c r="D369" s="39" t="n"/>
      <c r="E369" s="39" t="n"/>
      <c r="F369" s="39" t="n"/>
      <c r="G369" s="15">
        <f>IFERROR(IF(OR(E369="",F369=""),"",F369-E369),"")</f>
        <v/>
      </c>
      <c r="H369" s="13" t="n"/>
      <c r="I369" s="15">
        <f>IFERROR(IF(N369="Canceled",G369*H369,0),"")</f>
        <v/>
      </c>
      <c r="J369" s="13" t="n"/>
      <c r="K369" s="13" t="n"/>
      <c r="L369" s="13" t="n"/>
      <c r="M369" s="13" t="n"/>
      <c r="N369" s="13" t="n"/>
      <c r="O369" s="39" t="n"/>
      <c r="P369" s="15">
        <f>IFERROR(IF(OR(N369&lt;&gt;"Canceled",O369=""),"",E369-O369),"")</f>
        <v/>
      </c>
      <c r="Q369" s="15">
        <f>IFERROR(IF(N369&lt;&gt;"Canceled","",IF(O369="","Review",IF(P369&lt;=Dashboard!$B$5,"Late","Within Standard Window"))),"")</f>
        <v/>
      </c>
      <c r="R369" s="13" t="n"/>
      <c r="S369" s="13" t="n"/>
      <c r="T369" s="13" t="n"/>
      <c r="U369" s="13" t="n"/>
      <c r="V369" s="40" t="n"/>
      <c r="W369" s="41">
        <f>IFERROR(G369*H369*V369,"")</f>
        <v/>
      </c>
      <c r="X369" s="42" t="n"/>
      <c r="Y369" s="41">
        <f>IFERROR(W369*X369,"")</f>
        <v/>
      </c>
      <c r="Z369" s="42" t="n"/>
      <c r="AA369" s="41">
        <f>IFERROR(W369*Z369,"")</f>
        <v/>
      </c>
      <c r="AB369" s="41">
        <f>IFERROR(W369+Y369+AA369,"")</f>
        <v/>
      </c>
      <c r="AC369" s="40" t="n"/>
      <c r="AD369" s="40" t="n"/>
      <c r="AE369" s="40" t="n"/>
      <c r="AF369" s="13" t="n"/>
      <c r="AG369" s="40" t="n"/>
      <c r="AH369" s="41">
        <f>IFERROR(IF(N369="Canceled",MAX(0,AB369-AD369-AG369),0),"")</f>
        <v/>
      </c>
      <c r="AI369" s="43">
        <f>IFERROR(AD369/AC369,"")</f>
        <v/>
      </c>
      <c r="AJ369" s="15">
        <f>IFERROR(E369-D369,"")</f>
        <v/>
      </c>
      <c r="AK369" s="15">
        <f>IF(A369="","",IF(COUNTIF($A$6:$A$505,A369)&gt;1,"Duplicate Reservation ID",IF(F369&lt;=E369,"Review stay dates",IF(AND(N369="Canceled",O369=""),"Enter cancellation date",IF(AND(N369="Canceled",R369=""),"Enter cancellation reason","OK")))))</f>
        <v/>
      </c>
      <c r="AL369" s="13" t="n"/>
      <c r="AM369" s="15">
        <f>IFERROR(IF(AD369&gt;AC369,1,0),0)</f>
        <v/>
      </c>
      <c r="AN369" s="15">
        <f>IFERROR(IF(AF369&gt;I369,1,0),0)</f>
        <v/>
      </c>
      <c r="AO369" s="15">
        <f>IFERROR(IF(OR(V369&lt;0,AC369&lt;0,AD369&lt;0,AE369&lt;0,AG369&lt;0),1,0),0)</f>
        <v/>
      </c>
      <c r="AP369" s="15">
        <f>IFERROR(IF(AND(A369&lt;&gt;"",COUNTIF($A$6:$A$505,A369)&gt;1),1,0),0)</f>
        <v/>
      </c>
      <c r="AQ369" s="15">
        <f>IFERROR(IF(AND(N369="Canceled",O369&gt;E369),1,0),0)</f>
        <v/>
      </c>
    </row>
    <row r="370">
      <c r="A370" s="13" t="n"/>
      <c r="B370" s="13" t="n"/>
      <c r="C370" s="13" t="n"/>
      <c r="D370" s="39" t="n"/>
      <c r="E370" s="39" t="n"/>
      <c r="F370" s="39" t="n"/>
      <c r="G370" s="15">
        <f>IFERROR(IF(OR(E370="",F370=""),"",F370-E370),"")</f>
        <v/>
      </c>
      <c r="H370" s="13" t="n"/>
      <c r="I370" s="15">
        <f>IFERROR(IF(N370="Canceled",G370*H370,0),"")</f>
        <v/>
      </c>
      <c r="J370" s="13" t="n"/>
      <c r="K370" s="13" t="n"/>
      <c r="L370" s="13" t="n"/>
      <c r="M370" s="13" t="n"/>
      <c r="N370" s="13" t="n"/>
      <c r="O370" s="39" t="n"/>
      <c r="P370" s="15">
        <f>IFERROR(IF(OR(N370&lt;&gt;"Canceled",O370=""),"",E370-O370),"")</f>
        <v/>
      </c>
      <c r="Q370" s="15">
        <f>IFERROR(IF(N370&lt;&gt;"Canceled","",IF(O370="","Review",IF(P370&lt;=Dashboard!$B$5,"Late","Within Standard Window"))),"")</f>
        <v/>
      </c>
      <c r="R370" s="13" t="n"/>
      <c r="S370" s="13" t="n"/>
      <c r="T370" s="13" t="n"/>
      <c r="U370" s="13" t="n"/>
      <c r="V370" s="40" t="n"/>
      <c r="W370" s="41">
        <f>IFERROR(G370*H370*V370,"")</f>
        <v/>
      </c>
      <c r="X370" s="42" t="n"/>
      <c r="Y370" s="41">
        <f>IFERROR(W370*X370,"")</f>
        <v/>
      </c>
      <c r="Z370" s="42" t="n"/>
      <c r="AA370" s="41">
        <f>IFERROR(W370*Z370,"")</f>
        <v/>
      </c>
      <c r="AB370" s="41">
        <f>IFERROR(W370+Y370+AA370,"")</f>
        <v/>
      </c>
      <c r="AC370" s="40" t="n"/>
      <c r="AD370" s="40" t="n"/>
      <c r="AE370" s="40" t="n"/>
      <c r="AF370" s="13" t="n"/>
      <c r="AG370" s="40" t="n"/>
      <c r="AH370" s="41">
        <f>IFERROR(IF(N370="Canceled",MAX(0,AB370-AD370-AG370),0),"")</f>
        <v/>
      </c>
      <c r="AI370" s="43">
        <f>IFERROR(AD370/AC370,"")</f>
        <v/>
      </c>
      <c r="AJ370" s="15">
        <f>IFERROR(E370-D370,"")</f>
        <v/>
      </c>
      <c r="AK370" s="15">
        <f>IF(A370="","",IF(COUNTIF($A$6:$A$505,A370)&gt;1,"Duplicate Reservation ID",IF(F370&lt;=E370,"Review stay dates",IF(AND(N370="Canceled",O370=""),"Enter cancellation date",IF(AND(N370="Canceled",R370=""),"Enter cancellation reason","OK")))))</f>
        <v/>
      </c>
      <c r="AL370" s="13" t="n"/>
      <c r="AM370" s="15">
        <f>IFERROR(IF(AD370&gt;AC370,1,0),0)</f>
        <v/>
      </c>
      <c r="AN370" s="15">
        <f>IFERROR(IF(AF370&gt;I370,1,0),0)</f>
        <v/>
      </c>
      <c r="AO370" s="15">
        <f>IFERROR(IF(OR(V370&lt;0,AC370&lt;0,AD370&lt;0,AE370&lt;0,AG370&lt;0),1,0),0)</f>
        <v/>
      </c>
      <c r="AP370" s="15">
        <f>IFERROR(IF(AND(A370&lt;&gt;"",COUNTIF($A$6:$A$505,A370)&gt;1),1,0),0)</f>
        <v/>
      </c>
      <c r="AQ370" s="15">
        <f>IFERROR(IF(AND(N370="Canceled",O370&gt;E370),1,0),0)</f>
        <v/>
      </c>
    </row>
    <row r="371">
      <c r="A371" s="13" t="n"/>
      <c r="B371" s="13" t="n"/>
      <c r="C371" s="13" t="n"/>
      <c r="D371" s="39" t="n"/>
      <c r="E371" s="39" t="n"/>
      <c r="F371" s="39" t="n"/>
      <c r="G371" s="15">
        <f>IFERROR(IF(OR(E371="",F371=""),"",F371-E371),"")</f>
        <v/>
      </c>
      <c r="H371" s="13" t="n"/>
      <c r="I371" s="15">
        <f>IFERROR(IF(N371="Canceled",G371*H371,0),"")</f>
        <v/>
      </c>
      <c r="J371" s="13" t="n"/>
      <c r="K371" s="13" t="n"/>
      <c r="L371" s="13" t="n"/>
      <c r="M371" s="13" t="n"/>
      <c r="N371" s="13" t="n"/>
      <c r="O371" s="39" t="n"/>
      <c r="P371" s="15">
        <f>IFERROR(IF(OR(N371&lt;&gt;"Canceled",O371=""),"",E371-O371),"")</f>
        <v/>
      </c>
      <c r="Q371" s="15">
        <f>IFERROR(IF(N371&lt;&gt;"Canceled","",IF(O371="","Review",IF(P371&lt;=Dashboard!$B$5,"Late","Within Standard Window"))),"")</f>
        <v/>
      </c>
      <c r="R371" s="13" t="n"/>
      <c r="S371" s="13" t="n"/>
      <c r="T371" s="13" t="n"/>
      <c r="U371" s="13" t="n"/>
      <c r="V371" s="40" t="n"/>
      <c r="W371" s="41">
        <f>IFERROR(G371*H371*V371,"")</f>
        <v/>
      </c>
      <c r="X371" s="42" t="n"/>
      <c r="Y371" s="41">
        <f>IFERROR(W371*X371,"")</f>
        <v/>
      </c>
      <c r="Z371" s="42" t="n"/>
      <c r="AA371" s="41">
        <f>IFERROR(W371*Z371,"")</f>
        <v/>
      </c>
      <c r="AB371" s="41">
        <f>IFERROR(W371+Y371+AA371,"")</f>
        <v/>
      </c>
      <c r="AC371" s="40" t="n"/>
      <c r="AD371" s="40" t="n"/>
      <c r="AE371" s="40" t="n"/>
      <c r="AF371" s="13" t="n"/>
      <c r="AG371" s="40" t="n"/>
      <c r="AH371" s="41">
        <f>IFERROR(IF(N371="Canceled",MAX(0,AB371-AD371-AG371),0),"")</f>
        <v/>
      </c>
      <c r="AI371" s="43">
        <f>IFERROR(AD371/AC371,"")</f>
        <v/>
      </c>
      <c r="AJ371" s="15">
        <f>IFERROR(E371-D371,"")</f>
        <v/>
      </c>
      <c r="AK371" s="15">
        <f>IF(A371="","",IF(COUNTIF($A$6:$A$505,A371)&gt;1,"Duplicate Reservation ID",IF(F371&lt;=E371,"Review stay dates",IF(AND(N371="Canceled",O371=""),"Enter cancellation date",IF(AND(N371="Canceled",R371=""),"Enter cancellation reason","OK")))))</f>
        <v/>
      </c>
      <c r="AL371" s="13" t="n"/>
      <c r="AM371" s="15">
        <f>IFERROR(IF(AD371&gt;AC371,1,0),0)</f>
        <v/>
      </c>
      <c r="AN371" s="15">
        <f>IFERROR(IF(AF371&gt;I371,1,0),0)</f>
        <v/>
      </c>
      <c r="AO371" s="15">
        <f>IFERROR(IF(OR(V371&lt;0,AC371&lt;0,AD371&lt;0,AE371&lt;0,AG371&lt;0),1,0),0)</f>
        <v/>
      </c>
      <c r="AP371" s="15">
        <f>IFERROR(IF(AND(A371&lt;&gt;"",COUNTIF($A$6:$A$505,A371)&gt;1),1,0),0)</f>
        <v/>
      </c>
      <c r="AQ371" s="15">
        <f>IFERROR(IF(AND(N371="Canceled",O371&gt;E371),1,0),0)</f>
        <v/>
      </c>
    </row>
    <row r="372">
      <c r="A372" s="13" t="n"/>
      <c r="B372" s="13" t="n"/>
      <c r="C372" s="13" t="n"/>
      <c r="D372" s="39" t="n"/>
      <c r="E372" s="39" t="n"/>
      <c r="F372" s="39" t="n"/>
      <c r="G372" s="15">
        <f>IFERROR(IF(OR(E372="",F372=""),"",F372-E372),"")</f>
        <v/>
      </c>
      <c r="H372" s="13" t="n"/>
      <c r="I372" s="15">
        <f>IFERROR(IF(N372="Canceled",G372*H372,0),"")</f>
        <v/>
      </c>
      <c r="J372" s="13" t="n"/>
      <c r="K372" s="13" t="n"/>
      <c r="L372" s="13" t="n"/>
      <c r="M372" s="13" t="n"/>
      <c r="N372" s="13" t="n"/>
      <c r="O372" s="39" t="n"/>
      <c r="P372" s="15">
        <f>IFERROR(IF(OR(N372&lt;&gt;"Canceled",O372=""),"",E372-O372),"")</f>
        <v/>
      </c>
      <c r="Q372" s="15">
        <f>IFERROR(IF(N372&lt;&gt;"Canceled","",IF(O372="","Review",IF(P372&lt;=Dashboard!$B$5,"Late","Within Standard Window"))),"")</f>
        <v/>
      </c>
      <c r="R372" s="13" t="n"/>
      <c r="S372" s="13" t="n"/>
      <c r="T372" s="13" t="n"/>
      <c r="U372" s="13" t="n"/>
      <c r="V372" s="40" t="n"/>
      <c r="W372" s="41">
        <f>IFERROR(G372*H372*V372,"")</f>
        <v/>
      </c>
      <c r="X372" s="42" t="n"/>
      <c r="Y372" s="41">
        <f>IFERROR(W372*X372,"")</f>
        <v/>
      </c>
      <c r="Z372" s="42" t="n"/>
      <c r="AA372" s="41">
        <f>IFERROR(W372*Z372,"")</f>
        <v/>
      </c>
      <c r="AB372" s="41">
        <f>IFERROR(W372+Y372+AA372,"")</f>
        <v/>
      </c>
      <c r="AC372" s="40" t="n"/>
      <c r="AD372" s="40" t="n"/>
      <c r="AE372" s="40" t="n"/>
      <c r="AF372" s="13" t="n"/>
      <c r="AG372" s="40" t="n"/>
      <c r="AH372" s="41">
        <f>IFERROR(IF(N372="Canceled",MAX(0,AB372-AD372-AG372),0),"")</f>
        <v/>
      </c>
      <c r="AI372" s="43">
        <f>IFERROR(AD372/AC372,"")</f>
        <v/>
      </c>
      <c r="AJ372" s="15">
        <f>IFERROR(E372-D372,"")</f>
        <v/>
      </c>
      <c r="AK372" s="15">
        <f>IF(A372="","",IF(COUNTIF($A$6:$A$505,A372)&gt;1,"Duplicate Reservation ID",IF(F372&lt;=E372,"Review stay dates",IF(AND(N372="Canceled",O372=""),"Enter cancellation date",IF(AND(N372="Canceled",R372=""),"Enter cancellation reason","OK")))))</f>
        <v/>
      </c>
      <c r="AL372" s="13" t="n"/>
      <c r="AM372" s="15">
        <f>IFERROR(IF(AD372&gt;AC372,1,0),0)</f>
        <v/>
      </c>
      <c r="AN372" s="15">
        <f>IFERROR(IF(AF372&gt;I372,1,0),0)</f>
        <v/>
      </c>
      <c r="AO372" s="15">
        <f>IFERROR(IF(OR(V372&lt;0,AC372&lt;0,AD372&lt;0,AE372&lt;0,AG372&lt;0),1,0),0)</f>
        <v/>
      </c>
      <c r="AP372" s="15">
        <f>IFERROR(IF(AND(A372&lt;&gt;"",COUNTIF($A$6:$A$505,A372)&gt;1),1,0),0)</f>
        <v/>
      </c>
      <c r="AQ372" s="15">
        <f>IFERROR(IF(AND(N372="Canceled",O372&gt;E372),1,0),0)</f>
        <v/>
      </c>
    </row>
    <row r="373">
      <c r="A373" s="13" t="n"/>
      <c r="B373" s="13" t="n"/>
      <c r="C373" s="13" t="n"/>
      <c r="D373" s="39" t="n"/>
      <c r="E373" s="39" t="n"/>
      <c r="F373" s="39" t="n"/>
      <c r="G373" s="15">
        <f>IFERROR(IF(OR(E373="",F373=""),"",F373-E373),"")</f>
        <v/>
      </c>
      <c r="H373" s="13" t="n"/>
      <c r="I373" s="15">
        <f>IFERROR(IF(N373="Canceled",G373*H373,0),"")</f>
        <v/>
      </c>
      <c r="J373" s="13" t="n"/>
      <c r="K373" s="13" t="n"/>
      <c r="L373" s="13" t="n"/>
      <c r="M373" s="13" t="n"/>
      <c r="N373" s="13" t="n"/>
      <c r="O373" s="39" t="n"/>
      <c r="P373" s="15">
        <f>IFERROR(IF(OR(N373&lt;&gt;"Canceled",O373=""),"",E373-O373),"")</f>
        <v/>
      </c>
      <c r="Q373" s="15">
        <f>IFERROR(IF(N373&lt;&gt;"Canceled","",IF(O373="","Review",IF(P373&lt;=Dashboard!$B$5,"Late","Within Standard Window"))),"")</f>
        <v/>
      </c>
      <c r="R373" s="13" t="n"/>
      <c r="S373" s="13" t="n"/>
      <c r="T373" s="13" t="n"/>
      <c r="U373" s="13" t="n"/>
      <c r="V373" s="40" t="n"/>
      <c r="W373" s="41">
        <f>IFERROR(G373*H373*V373,"")</f>
        <v/>
      </c>
      <c r="X373" s="42" t="n"/>
      <c r="Y373" s="41">
        <f>IFERROR(W373*X373,"")</f>
        <v/>
      </c>
      <c r="Z373" s="42" t="n"/>
      <c r="AA373" s="41">
        <f>IFERROR(W373*Z373,"")</f>
        <v/>
      </c>
      <c r="AB373" s="41">
        <f>IFERROR(W373+Y373+AA373,"")</f>
        <v/>
      </c>
      <c r="AC373" s="40" t="n"/>
      <c r="AD373" s="40" t="n"/>
      <c r="AE373" s="40" t="n"/>
      <c r="AF373" s="13" t="n"/>
      <c r="AG373" s="40" t="n"/>
      <c r="AH373" s="41">
        <f>IFERROR(IF(N373="Canceled",MAX(0,AB373-AD373-AG373),0),"")</f>
        <v/>
      </c>
      <c r="AI373" s="43">
        <f>IFERROR(AD373/AC373,"")</f>
        <v/>
      </c>
      <c r="AJ373" s="15">
        <f>IFERROR(E373-D373,"")</f>
        <v/>
      </c>
      <c r="AK373" s="15">
        <f>IF(A373="","",IF(COUNTIF($A$6:$A$505,A373)&gt;1,"Duplicate Reservation ID",IF(F373&lt;=E373,"Review stay dates",IF(AND(N373="Canceled",O373=""),"Enter cancellation date",IF(AND(N373="Canceled",R373=""),"Enter cancellation reason","OK")))))</f>
        <v/>
      </c>
      <c r="AL373" s="13" t="n"/>
      <c r="AM373" s="15">
        <f>IFERROR(IF(AD373&gt;AC373,1,0),0)</f>
        <v/>
      </c>
      <c r="AN373" s="15">
        <f>IFERROR(IF(AF373&gt;I373,1,0),0)</f>
        <v/>
      </c>
      <c r="AO373" s="15">
        <f>IFERROR(IF(OR(V373&lt;0,AC373&lt;0,AD373&lt;0,AE373&lt;0,AG373&lt;0),1,0),0)</f>
        <v/>
      </c>
      <c r="AP373" s="15">
        <f>IFERROR(IF(AND(A373&lt;&gt;"",COUNTIF($A$6:$A$505,A373)&gt;1),1,0),0)</f>
        <v/>
      </c>
      <c r="AQ373" s="15">
        <f>IFERROR(IF(AND(N373="Canceled",O373&gt;E373),1,0),0)</f>
        <v/>
      </c>
    </row>
    <row r="374">
      <c r="A374" s="13" t="n"/>
      <c r="B374" s="13" t="n"/>
      <c r="C374" s="13" t="n"/>
      <c r="D374" s="39" t="n"/>
      <c r="E374" s="39" t="n"/>
      <c r="F374" s="39" t="n"/>
      <c r="G374" s="15">
        <f>IFERROR(IF(OR(E374="",F374=""),"",F374-E374),"")</f>
        <v/>
      </c>
      <c r="H374" s="13" t="n"/>
      <c r="I374" s="15">
        <f>IFERROR(IF(N374="Canceled",G374*H374,0),"")</f>
        <v/>
      </c>
      <c r="J374" s="13" t="n"/>
      <c r="K374" s="13" t="n"/>
      <c r="L374" s="13" t="n"/>
      <c r="M374" s="13" t="n"/>
      <c r="N374" s="13" t="n"/>
      <c r="O374" s="39" t="n"/>
      <c r="P374" s="15">
        <f>IFERROR(IF(OR(N374&lt;&gt;"Canceled",O374=""),"",E374-O374),"")</f>
        <v/>
      </c>
      <c r="Q374" s="15">
        <f>IFERROR(IF(N374&lt;&gt;"Canceled","",IF(O374="","Review",IF(P374&lt;=Dashboard!$B$5,"Late","Within Standard Window"))),"")</f>
        <v/>
      </c>
      <c r="R374" s="13" t="n"/>
      <c r="S374" s="13" t="n"/>
      <c r="T374" s="13" t="n"/>
      <c r="U374" s="13" t="n"/>
      <c r="V374" s="40" t="n"/>
      <c r="W374" s="41">
        <f>IFERROR(G374*H374*V374,"")</f>
        <v/>
      </c>
      <c r="X374" s="42" t="n"/>
      <c r="Y374" s="41">
        <f>IFERROR(W374*X374,"")</f>
        <v/>
      </c>
      <c r="Z374" s="42" t="n"/>
      <c r="AA374" s="41">
        <f>IFERROR(W374*Z374,"")</f>
        <v/>
      </c>
      <c r="AB374" s="41">
        <f>IFERROR(W374+Y374+AA374,"")</f>
        <v/>
      </c>
      <c r="AC374" s="40" t="n"/>
      <c r="AD374" s="40" t="n"/>
      <c r="AE374" s="40" t="n"/>
      <c r="AF374" s="13" t="n"/>
      <c r="AG374" s="40" t="n"/>
      <c r="AH374" s="41">
        <f>IFERROR(IF(N374="Canceled",MAX(0,AB374-AD374-AG374),0),"")</f>
        <v/>
      </c>
      <c r="AI374" s="43">
        <f>IFERROR(AD374/AC374,"")</f>
        <v/>
      </c>
      <c r="AJ374" s="15">
        <f>IFERROR(E374-D374,"")</f>
        <v/>
      </c>
      <c r="AK374" s="15">
        <f>IF(A374="","",IF(COUNTIF($A$6:$A$505,A374)&gt;1,"Duplicate Reservation ID",IF(F374&lt;=E374,"Review stay dates",IF(AND(N374="Canceled",O374=""),"Enter cancellation date",IF(AND(N374="Canceled",R374=""),"Enter cancellation reason","OK")))))</f>
        <v/>
      </c>
      <c r="AL374" s="13" t="n"/>
      <c r="AM374" s="15">
        <f>IFERROR(IF(AD374&gt;AC374,1,0),0)</f>
        <v/>
      </c>
      <c r="AN374" s="15">
        <f>IFERROR(IF(AF374&gt;I374,1,0),0)</f>
        <v/>
      </c>
      <c r="AO374" s="15">
        <f>IFERROR(IF(OR(V374&lt;0,AC374&lt;0,AD374&lt;0,AE374&lt;0,AG374&lt;0),1,0),0)</f>
        <v/>
      </c>
      <c r="AP374" s="15">
        <f>IFERROR(IF(AND(A374&lt;&gt;"",COUNTIF($A$6:$A$505,A374)&gt;1),1,0),0)</f>
        <v/>
      </c>
      <c r="AQ374" s="15">
        <f>IFERROR(IF(AND(N374="Canceled",O374&gt;E374),1,0),0)</f>
        <v/>
      </c>
    </row>
    <row r="375">
      <c r="A375" s="13" t="n"/>
      <c r="B375" s="13" t="n"/>
      <c r="C375" s="13" t="n"/>
      <c r="D375" s="39" t="n"/>
      <c r="E375" s="39" t="n"/>
      <c r="F375" s="39" t="n"/>
      <c r="G375" s="15">
        <f>IFERROR(IF(OR(E375="",F375=""),"",F375-E375),"")</f>
        <v/>
      </c>
      <c r="H375" s="13" t="n"/>
      <c r="I375" s="15">
        <f>IFERROR(IF(N375="Canceled",G375*H375,0),"")</f>
        <v/>
      </c>
      <c r="J375" s="13" t="n"/>
      <c r="K375" s="13" t="n"/>
      <c r="L375" s="13" t="n"/>
      <c r="M375" s="13" t="n"/>
      <c r="N375" s="13" t="n"/>
      <c r="O375" s="39" t="n"/>
      <c r="P375" s="15">
        <f>IFERROR(IF(OR(N375&lt;&gt;"Canceled",O375=""),"",E375-O375),"")</f>
        <v/>
      </c>
      <c r="Q375" s="15">
        <f>IFERROR(IF(N375&lt;&gt;"Canceled","",IF(O375="","Review",IF(P375&lt;=Dashboard!$B$5,"Late","Within Standard Window"))),"")</f>
        <v/>
      </c>
      <c r="R375" s="13" t="n"/>
      <c r="S375" s="13" t="n"/>
      <c r="T375" s="13" t="n"/>
      <c r="U375" s="13" t="n"/>
      <c r="V375" s="40" t="n"/>
      <c r="W375" s="41">
        <f>IFERROR(G375*H375*V375,"")</f>
        <v/>
      </c>
      <c r="X375" s="42" t="n"/>
      <c r="Y375" s="41">
        <f>IFERROR(W375*X375,"")</f>
        <v/>
      </c>
      <c r="Z375" s="42" t="n"/>
      <c r="AA375" s="41">
        <f>IFERROR(W375*Z375,"")</f>
        <v/>
      </c>
      <c r="AB375" s="41">
        <f>IFERROR(W375+Y375+AA375,"")</f>
        <v/>
      </c>
      <c r="AC375" s="40" t="n"/>
      <c r="AD375" s="40" t="n"/>
      <c r="AE375" s="40" t="n"/>
      <c r="AF375" s="13" t="n"/>
      <c r="AG375" s="40" t="n"/>
      <c r="AH375" s="41">
        <f>IFERROR(IF(N375="Canceled",MAX(0,AB375-AD375-AG375),0),"")</f>
        <v/>
      </c>
      <c r="AI375" s="43">
        <f>IFERROR(AD375/AC375,"")</f>
        <v/>
      </c>
      <c r="AJ375" s="15">
        <f>IFERROR(E375-D375,"")</f>
        <v/>
      </c>
      <c r="AK375" s="15">
        <f>IF(A375="","",IF(COUNTIF($A$6:$A$505,A375)&gt;1,"Duplicate Reservation ID",IF(F375&lt;=E375,"Review stay dates",IF(AND(N375="Canceled",O375=""),"Enter cancellation date",IF(AND(N375="Canceled",R375=""),"Enter cancellation reason","OK")))))</f>
        <v/>
      </c>
      <c r="AL375" s="13" t="n"/>
      <c r="AM375" s="15">
        <f>IFERROR(IF(AD375&gt;AC375,1,0),0)</f>
        <v/>
      </c>
      <c r="AN375" s="15">
        <f>IFERROR(IF(AF375&gt;I375,1,0),0)</f>
        <v/>
      </c>
      <c r="AO375" s="15">
        <f>IFERROR(IF(OR(V375&lt;0,AC375&lt;0,AD375&lt;0,AE375&lt;0,AG375&lt;0),1,0),0)</f>
        <v/>
      </c>
      <c r="AP375" s="15">
        <f>IFERROR(IF(AND(A375&lt;&gt;"",COUNTIF($A$6:$A$505,A375)&gt;1),1,0),0)</f>
        <v/>
      </c>
      <c r="AQ375" s="15">
        <f>IFERROR(IF(AND(N375="Canceled",O375&gt;E375),1,0),0)</f>
        <v/>
      </c>
    </row>
    <row r="376">
      <c r="A376" s="13" t="n"/>
      <c r="B376" s="13" t="n"/>
      <c r="C376" s="13" t="n"/>
      <c r="D376" s="39" t="n"/>
      <c r="E376" s="39" t="n"/>
      <c r="F376" s="39" t="n"/>
      <c r="G376" s="15">
        <f>IFERROR(IF(OR(E376="",F376=""),"",F376-E376),"")</f>
        <v/>
      </c>
      <c r="H376" s="13" t="n"/>
      <c r="I376" s="15">
        <f>IFERROR(IF(N376="Canceled",G376*H376,0),"")</f>
        <v/>
      </c>
      <c r="J376" s="13" t="n"/>
      <c r="K376" s="13" t="n"/>
      <c r="L376" s="13" t="n"/>
      <c r="M376" s="13" t="n"/>
      <c r="N376" s="13" t="n"/>
      <c r="O376" s="39" t="n"/>
      <c r="P376" s="15">
        <f>IFERROR(IF(OR(N376&lt;&gt;"Canceled",O376=""),"",E376-O376),"")</f>
        <v/>
      </c>
      <c r="Q376" s="15">
        <f>IFERROR(IF(N376&lt;&gt;"Canceled","",IF(O376="","Review",IF(P376&lt;=Dashboard!$B$5,"Late","Within Standard Window"))),"")</f>
        <v/>
      </c>
      <c r="R376" s="13" t="n"/>
      <c r="S376" s="13" t="n"/>
      <c r="T376" s="13" t="n"/>
      <c r="U376" s="13" t="n"/>
      <c r="V376" s="40" t="n"/>
      <c r="W376" s="41">
        <f>IFERROR(G376*H376*V376,"")</f>
        <v/>
      </c>
      <c r="X376" s="42" t="n"/>
      <c r="Y376" s="41">
        <f>IFERROR(W376*X376,"")</f>
        <v/>
      </c>
      <c r="Z376" s="42" t="n"/>
      <c r="AA376" s="41">
        <f>IFERROR(W376*Z376,"")</f>
        <v/>
      </c>
      <c r="AB376" s="41">
        <f>IFERROR(W376+Y376+AA376,"")</f>
        <v/>
      </c>
      <c r="AC376" s="40" t="n"/>
      <c r="AD376" s="40" t="n"/>
      <c r="AE376" s="40" t="n"/>
      <c r="AF376" s="13" t="n"/>
      <c r="AG376" s="40" t="n"/>
      <c r="AH376" s="41">
        <f>IFERROR(IF(N376="Canceled",MAX(0,AB376-AD376-AG376),0),"")</f>
        <v/>
      </c>
      <c r="AI376" s="43">
        <f>IFERROR(AD376/AC376,"")</f>
        <v/>
      </c>
      <c r="AJ376" s="15">
        <f>IFERROR(E376-D376,"")</f>
        <v/>
      </c>
      <c r="AK376" s="15">
        <f>IF(A376="","",IF(COUNTIF($A$6:$A$505,A376)&gt;1,"Duplicate Reservation ID",IF(F376&lt;=E376,"Review stay dates",IF(AND(N376="Canceled",O376=""),"Enter cancellation date",IF(AND(N376="Canceled",R376=""),"Enter cancellation reason","OK")))))</f>
        <v/>
      </c>
      <c r="AL376" s="13" t="n"/>
      <c r="AM376" s="15">
        <f>IFERROR(IF(AD376&gt;AC376,1,0),0)</f>
        <v/>
      </c>
      <c r="AN376" s="15">
        <f>IFERROR(IF(AF376&gt;I376,1,0),0)</f>
        <v/>
      </c>
      <c r="AO376" s="15">
        <f>IFERROR(IF(OR(V376&lt;0,AC376&lt;0,AD376&lt;0,AE376&lt;0,AG376&lt;0),1,0),0)</f>
        <v/>
      </c>
      <c r="AP376" s="15">
        <f>IFERROR(IF(AND(A376&lt;&gt;"",COUNTIF($A$6:$A$505,A376)&gt;1),1,0),0)</f>
        <v/>
      </c>
      <c r="AQ376" s="15">
        <f>IFERROR(IF(AND(N376="Canceled",O376&gt;E376),1,0),0)</f>
        <v/>
      </c>
    </row>
    <row r="377">
      <c r="A377" s="13" t="n"/>
      <c r="B377" s="13" t="n"/>
      <c r="C377" s="13" t="n"/>
      <c r="D377" s="39" t="n"/>
      <c r="E377" s="39" t="n"/>
      <c r="F377" s="39" t="n"/>
      <c r="G377" s="15">
        <f>IFERROR(IF(OR(E377="",F377=""),"",F377-E377),"")</f>
        <v/>
      </c>
      <c r="H377" s="13" t="n"/>
      <c r="I377" s="15">
        <f>IFERROR(IF(N377="Canceled",G377*H377,0),"")</f>
        <v/>
      </c>
      <c r="J377" s="13" t="n"/>
      <c r="K377" s="13" t="n"/>
      <c r="L377" s="13" t="n"/>
      <c r="M377" s="13" t="n"/>
      <c r="N377" s="13" t="n"/>
      <c r="O377" s="39" t="n"/>
      <c r="P377" s="15">
        <f>IFERROR(IF(OR(N377&lt;&gt;"Canceled",O377=""),"",E377-O377),"")</f>
        <v/>
      </c>
      <c r="Q377" s="15">
        <f>IFERROR(IF(N377&lt;&gt;"Canceled","",IF(O377="","Review",IF(P377&lt;=Dashboard!$B$5,"Late","Within Standard Window"))),"")</f>
        <v/>
      </c>
      <c r="R377" s="13" t="n"/>
      <c r="S377" s="13" t="n"/>
      <c r="T377" s="13" t="n"/>
      <c r="U377" s="13" t="n"/>
      <c r="V377" s="40" t="n"/>
      <c r="W377" s="41">
        <f>IFERROR(G377*H377*V377,"")</f>
        <v/>
      </c>
      <c r="X377" s="42" t="n"/>
      <c r="Y377" s="41">
        <f>IFERROR(W377*X377,"")</f>
        <v/>
      </c>
      <c r="Z377" s="42" t="n"/>
      <c r="AA377" s="41">
        <f>IFERROR(W377*Z377,"")</f>
        <v/>
      </c>
      <c r="AB377" s="41">
        <f>IFERROR(W377+Y377+AA377,"")</f>
        <v/>
      </c>
      <c r="AC377" s="40" t="n"/>
      <c r="AD377" s="40" t="n"/>
      <c r="AE377" s="40" t="n"/>
      <c r="AF377" s="13" t="n"/>
      <c r="AG377" s="40" t="n"/>
      <c r="AH377" s="41">
        <f>IFERROR(IF(N377="Canceled",MAX(0,AB377-AD377-AG377),0),"")</f>
        <v/>
      </c>
      <c r="AI377" s="43">
        <f>IFERROR(AD377/AC377,"")</f>
        <v/>
      </c>
      <c r="AJ377" s="15">
        <f>IFERROR(E377-D377,"")</f>
        <v/>
      </c>
      <c r="AK377" s="15">
        <f>IF(A377="","",IF(COUNTIF($A$6:$A$505,A377)&gt;1,"Duplicate Reservation ID",IF(F377&lt;=E377,"Review stay dates",IF(AND(N377="Canceled",O377=""),"Enter cancellation date",IF(AND(N377="Canceled",R377=""),"Enter cancellation reason","OK")))))</f>
        <v/>
      </c>
      <c r="AL377" s="13" t="n"/>
      <c r="AM377" s="15">
        <f>IFERROR(IF(AD377&gt;AC377,1,0),0)</f>
        <v/>
      </c>
      <c r="AN377" s="15">
        <f>IFERROR(IF(AF377&gt;I377,1,0),0)</f>
        <v/>
      </c>
      <c r="AO377" s="15">
        <f>IFERROR(IF(OR(V377&lt;0,AC377&lt;0,AD377&lt;0,AE377&lt;0,AG377&lt;0),1,0),0)</f>
        <v/>
      </c>
      <c r="AP377" s="15">
        <f>IFERROR(IF(AND(A377&lt;&gt;"",COUNTIF($A$6:$A$505,A377)&gt;1),1,0),0)</f>
        <v/>
      </c>
      <c r="AQ377" s="15">
        <f>IFERROR(IF(AND(N377="Canceled",O377&gt;E377),1,0),0)</f>
        <v/>
      </c>
    </row>
    <row r="378">
      <c r="A378" s="13" t="n"/>
      <c r="B378" s="13" t="n"/>
      <c r="C378" s="13" t="n"/>
      <c r="D378" s="39" t="n"/>
      <c r="E378" s="39" t="n"/>
      <c r="F378" s="39" t="n"/>
      <c r="G378" s="15">
        <f>IFERROR(IF(OR(E378="",F378=""),"",F378-E378),"")</f>
        <v/>
      </c>
      <c r="H378" s="13" t="n"/>
      <c r="I378" s="15">
        <f>IFERROR(IF(N378="Canceled",G378*H378,0),"")</f>
        <v/>
      </c>
      <c r="J378" s="13" t="n"/>
      <c r="K378" s="13" t="n"/>
      <c r="L378" s="13" t="n"/>
      <c r="M378" s="13" t="n"/>
      <c r="N378" s="13" t="n"/>
      <c r="O378" s="39" t="n"/>
      <c r="P378" s="15">
        <f>IFERROR(IF(OR(N378&lt;&gt;"Canceled",O378=""),"",E378-O378),"")</f>
        <v/>
      </c>
      <c r="Q378" s="15">
        <f>IFERROR(IF(N378&lt;&gt;"Canceled","",IF(O378="","Review",IF(P378&lt;=Dashboard!$B$5,"Late","Within Standard Window"))),"")</f>
        <v/>
      </c>
      <c r="R378" s="13" t="n"/>
      <c r="S378" s="13" t="n"/>
      <c r="T378" s="13" t="n"/>
      <c r="U378" s="13" t="n"/>
      <c r="V378" s="40" t="n"/>
      <c r="W378" s="41">
        <f>IFERROR(G378*H378*V378,"")</f>
        <v/>
      </c>
      <c r="X378" s="42" t="n"/>
      <c r="Y378" s="41">
        <f>IFERROR(W378*X378,"")</f>
        <v/>
      </c>
      <c r="Z378" s="42" t="n"/>
      <c r="AA378" s="41">
        <f>IFERROR(W378*Z378,"")</f>
        <v/>
      </c>
      <c r="AB378" s="41">
        <f>IFERROR(W378+Y378+AA378,"")</f>
        <v/>
      </c>
      <c r="AC378" s="40" t="n"/>
      <c r="AD378" s="40" t="n"/>
      <c r="AE378" s="40" t="n"/>
      <c r="AF378" s="13" t="n"/>
      <c r="AG378" s="40" t="n"/>
      <c r="AH378" s="41">
        <f>IFERROR(IF(N378="Canceled",MAX(0,AB378-AD378-AG378),0),"")</f>
        <v/>
      </c>
      <c r="AI378" s="43">
        <f>IFERROR(AD378/AC378,"")</f>
        <v/>
      </c>
      <c r="AJ378" s="15">
        <f>IFERROR(E378-D378,"")</f>
        <v/>
      </c>
      <c r="AK378" s="15">
        <f>IF(A378="","",IF(COUNTIF($A$6:$A$505,A378)&gt;1,"Duplicate Reservation ID",IF(F378&lt;=E378,"Review stay dates",IF(AND(N378="Canceled",O378=""),"Enter cancellation date",IF(AND(N378="Canceled",R378=""),"Enter cancellation reason","OK")))))</f>
        <v/>
      </c>
      <c r="AL378" s="13" t="n"/>
      <c r="AM378" s="15">
        <f>IFERROR(IF(AD378&gt;AC378,1,0),0)</f>
        <v/>
      </c>
      <c r="AN378" s="15">
        <f>IFERROR(IF(AF378&gt;I378,1,0),0)</f>
        <v/>
      </c>
      <c r="AO378" s="15">
        <f>IFERROR(IF(OR(V378&lt;0,AC378&lt;0,AD378&lt;0,AE378&lt;0,AG378&lt;0),1,0),0)</f>
        <v/>
      </c>
      <c r="AP378" s="15">
        <f>IFERROR(IF(AND(A378&lt;&gt;"",COUNTIF($A$6:$A$505,A378)&gt;1),1,0),0)</f>
        <v/>
      </c>
      <c r="AQ378" s="15">
        <f>IFERROR(IF(AND(N378="Canceled",O378&gt;E378),1,0),0)</f>
        <v/>
      </c>
    </row>
    <row r="379">
      <c r="A379" s="13" t="n"/>
      <c r="B379" s="13" t="n"/>
      <c r="C379" s="13" t="n"/>
      <c r="D379" s="39" t="n"/>
      <c r="E379" s="39" t="n"/>
      <c r="F379" s="39" t="n"/>
      <c r="G379" s="15">
        <f>IFERROR(IF(OR(E379="",F379=""),"",F379-E379),"")</f>
        <v/>
      </c>
      <c r="H379" s="13" t="n"/>
      <c r="I379" s="15">
        <f>IFERROR(IF(N379="Canceled",G379*H379,0),"")</f>
        <v/>
      </c>
      <c r="J379" s="13" t="n"/>
      <c r="K379" s="13" t="n"/>
      <c r="L379" s="13" t="n"/>
      <c r="M379" s="13" t="n"/>
      <c r="N379" s="13" t="n"/>
      <c r="O379" s="39" t="n"/>
      <c r="P379" s="15">
        <f>IFERROR(IF(OR(N379&lt;&gt;"Canceled",O379=""),"",E379-O379),"")</f>
        <v/>
      </c>
      <c r="Q379" s="15">
        <f>IFERROR(IF(N379&lt;&gt;"Canceled","",IF(O379="","Review",IF(P379&lt;=Dashboard!$B$5,"Late","Within Standard Window"))),"")</f>
        <v/>
      </c>
      <c r="R379" s="13" t="n"/>
      <c r="S379" s="13" t="n"/>
      <c r="T379" s="13" t="n"/>
      <c r="U379" s="13" t="n"/>
      <c r="V379" s="40" t="n"/>
      <c r="W379" s="41">
        <f>IFERROR(G379*H379*V379,"")</f>
        <v/>
      </c>
      <c r="X379" s="42" t="n"/>
      <c r="Y379" s="41">
        <f>IFERROR(W379*X379,"")</f>
        <v/>
      </c>
      <c r="Z379" s="42" t="n"/>
      <c r="AA379" s="41">
        <f>IFERROR(W379*Z379,"")</f>
        <v/>
      </c>
      <c r="AB379" s="41">
        <f>IFERROR(W379+Y379+AA379,"")</f>
        <v/>
      </c>
      <c r="AC379" s="40" t="n"/>
      <c r="AD379" s="40" t="n"/>
      <c r="AE379" s="40" t="n"/>
      <c r="AF379" s="13" t="n"/>
      <c r="AG379" s="40" t="n"/>
      <c r="AH379" s="41">
        <f>IFERROR(IF(N379="Canceled",MAX(0,AB379-AD379-AG379),0),"")</f>
        <v/>
      </c>
      <c r="AI379" s="43">
        <f>IFERROR(AD379/AC379,"")</f>
        <v/>
      </c>
      <c r="AJ379" s="15">
        <f>IFERROR(E379-D379,"")</f>
        <v/>
      </c>
      <c r="AK379" s="15">
        <f>IF(A379="","",IF(COUNTIF($A$6:$A$505,A379)&gt;1,"Duplicate Reservation ID",IF(F379&lt;=E379,"Review stay dates",IF(AND(N379="Canceled",O379=""),"Enter cancellation date",IF(AND(N379="Canceled",R379=""),"Enter cancellation reason","OK")))))</f>
        <v/>
      </c>
      <c r="AL379" s="13" t="n"/>
      <c r="AM379" s="15">
        <f>IFERROR(IF(AD379&gt;AC379,1,0),0)</f>
        <v/>
      </c>
      <c r="AN379" s="15">
        <f>IFERROR(IF(AF379&gt;I379,1,0),0)</f>
        <v/>
      </c>
      <c r="AO379" s="15">
        <f>IFERROR(IF(OR(V379&lt;0,AC379&lt;0,AD379&lt;0,AE379&lt;0,AG379&lt;0),1,0),0)</f>
        <v/>
      </c>
      <c r="AP379" s="15">
        <f>IFERROR(IF(AND(A379&lt;&gt;"",COUNTIF($A$6:$A$505,A379)&gt;1),1,0),0)</f>
        <v/>
      </c>
      <c r="AQ379" s="15">
        <f>IFERROR(IF(AND(N379="Canceled",O379&gt;E379),1,0),0)</f>
        <v/>
      </c>
    </row>
    <row r="380">
      <c r="A380" s="13" t="n"/>
      <c r="B380" s="13" t="n"/>
      <c r="C380" s="13" t="n"/>
      <c r="D380" s="39" t="n"/>
      <c r="E380" s="39" t="n"/>
      <c r="F380" s="39" t="n"/>
      <c r="G380" s="15">
        <f>IFERROR(IF(OR(E380="",F380=""),"",F380-E380),"")</f>
        <v/>
      </c>
      <c r="H380" s="13" t="n"/>
      <c r="I380" s="15">
        <f>IFERROR(IF(N380="Canceled",G380*H380,0),"")</f>
        <v/>
      </c>
      <c r="J380" s="13" t="n"/>
      <c r="K380" s="13" t="n"/>
      <c r="L380" s="13" t="n"/>
      <c r="M380" s="13" t="n"/>
      <c r="N380" s="13" t="n"/>
      <c r="O380" s="39" t="n"/>
      <c r="P380" s="15">
        <f>IFERROR(IF(OR(N380&lt;&gt;"Canceled",O380=""),"",E380-O380),"")</f>
        <v/>
      </c>
      <c r="Q380" s="15">
        <f>IFERROR(IF(N380&lt;&gt;"Canceled","",IF(O380="","Review",IF(P380&lt;=Dashboard!$B$5,"Late","Within Standard Window"))),"")</f>
        <v/>
      </c>
      <c r="R380" s="13" t="n"/>
      <c r="S380" s="13" t="n"/>
      <c r="T380" s="13" t="n"/>
      <c r="U380" s="13" t="n"/>
      <c r="V380" s="40" t="n"/>
      <c r="W380" s="41">
        <f>IFERROR(G380*H380*V380,"")</f>
        <v/>
      </c>
      <c r="X380" s="42" t="n"/>
      <c r="Y380" s="41">
        <f>IFERROR(W380*X380,"")</f>
        <v/>
      </c>
      <c r="Z380" s="42" t="n"/>
      <c r="AA380" s="41">
        <f>IFERROR(W380*Z380,"")</f>
        <v/>
      </c>
      <c r="AB380" s="41">
        <f>IFERROR(W380+Y380+AA380,"")</f>
        <v/>
      </c>
      <c r="AC380" s="40" t="n"/>
      <c r="AD380" s="40" t="n"/>
      <c r="AE380" s="40" t="n"/>
      <c r="AF380" s="13" t="n"/>
      <c r="AG380" s="40" t="n"/>
      <c r="AH380" s="41">
        <f>IFERROR(IF(N380="Canceled",MAX(0,AB380-AD380-AG380),0),"")</f>
        <v/>
      </c>
      <c r="AI380" s="43">
        <f>IFERROR(AD380/AC380,"")</f>
        <v/>
      </c>
      <c r="AJ380" s="15">
        <f>IFERROR(E380-D380,"")</f>
        <v/>
      </c>
      <c r="AK380" s="15">
        <f>IF(A380="","",IF(COUNTIF($A$6:$A$505,A380)&gt;1,"Duplicate Reservation ID",IF(F380&lt;=E380,"Review stay dates",IF(AND(N380="Canceled",O380=""),"Enter cancellation date",IF(AND(N380="Canceled",R380=""),"Enter cancellation reason","OK")))))</f>
        <v/>
      </c>
      <c r="AL380" s="13" t="n"/>
      <c r="AM380" s="15">
        <f>IFERROR(IF(AD380&gt;AC380,1,0),0)</f>
        <v/>
      </c>
      <c r="AN380" s="15">
        <f>IFERROR(IF(AF380&gt;I380,1,0),0)</f>
        <v/>
      </c>
      <c r="AO380" s="15">
        <f>IFERROR(IF(OR(V380&lt;0,AC380&lt;0,AD380&lt;0,AE380&lt;0,AG380&lt;0),1,0),0)</f>
        <v/>
      </c>
      <c r="AP380" s="15">
        <f>IFERROR(IF(AND(A380&lt;&gt;"",COUNTIF($A$6:$A$505,A380)&gt;1),1,0),0)</f>
        <v/>
      </c>
      <c r="AQ380" s="15">
        <f>IFERROR(IF(AND(N380="Canceled",O380&gt;E380),1,0),0)</f>
        <v/>
      </c>
    </row>
    <row r="381">
      <c r="A381" s="13" t="n"/>
      <c r="B381" s="13" t="n"/>
      <c r="C381" s="13" t="n"/>
      <c r="D381" s="39" t="n"/>
      <c r="E381" s="39" t="n"/>
      <c r="F381" s="39" t="n"/>
      <c r="G381" s="15">
        <f>IFERROR(IF(OR(E381="",F381=""),"",F381-E381),"")</f>
        <v/>
      </c>
      <c r="H381" s="13" t="n"/>
      <c r="I381" s="15">
        <f>IFERROR(IF(N381="Canceled",G381*H381,0),"")</f>
        <v/>
      </c>
      <c r="J381" s="13" t="n"/>
      <c r="K381" s="13" t="n"/>
      <c r="L381" s="13" t="n"/>
      <c r="M381" s="13" t="n"/>
      <c r="N381" s="13" t="n"/>
      <c r="O381" s="39" t="n"/>
      <c r="P381" s="15">
        <f>IFERROR(IF(OR(N381&lt;&gt;"Canceled",O381=""),"",E381-O381),"")</f>
        <v/>
      </c>
      <c r="Q381" s="15">
        <f>IFERROR(IF(N381&lt;&gt;"Canceled","",IF(O381="","Review",IF(P381&lt;=Dashboard!$B$5,"Late","Within Standard Window"))),"")</f>
        <v/>
      </c>
      <c r="R381" s="13" t="n"/>
      <c r="S381" s="13" t="n"/>
      <c r="T381" s="13" t="n"/>
      <c r="U381" s="13" t="n"/>
      <c r="V381" s="40" t="n"/>
      <c r="W381" s="41">
        <f>IFERROR(G381*H381*V381,"")</f>
        <v/>
      </c>
      <c r="X381" s="42" t="n"/>
      <c r="Y381" s="41">
        <f>IFERROR(W381*X381,"")</f>
        <v/>
      </c>
      <c r="Z381" s="42" t="n"/>
      <c r="AA381" s="41">
        <f>IFERROR(W381*Z381,"")</f>
        <v/>
      </c>
      <c r="AB381" s="41">
        <f>IFERROR(W381+Y381+AA381,"")</f>
        <v/>
      </c>
      <c r="AC381" s="40" t="n"/>
      <c r="AD381" s="40" t="n"/>
      <c r="AE381" s="40" t="n"/>
      <c r="AF381" s="13" t="n"/>
      <c r="AG381" s="40" t="n"/>
      <c r="AH381" s="41">
        <f>IFERROR(IF(N381="Canceled",MAX(0,AB381-AD381-AG381),0),"")</f>
        <v/>
      </c>
      <c r="AI381" s="43">
        <f>IFERROR(AD381/AC381,"")</f>
        <v/>
      </c>
      <c r="AJ381" s="15">
        <f>IFERROR(E381-D381,"")</f>
        <v/>
      </c>
      <c r="AK381" s="15">
        <f>IF(A381="","",IF(COUNTIF($A$6:$A$505,A381)&gt;1,"Duplicate Reservation ID",IF(F381&lt;=E381,"Review stay dates",IF(AND(N381="Canceled",O381=""),"Enter cancellation date",IF(AND(N381="Canceled",R381=""),"Enter cancellation reason","OK")))))</f>
        <v/>
      </c>
      <c r="AL381" s="13" t="n"/>
      <c r="AM381" s="15">
        <f>IFERROR(IF(AD381&gt;AC381,1,0),0)</f>
        <v/>
      </c>
      <c r="AN381" s="15">
        <f>IFERROR(IF(AF381&gt;I381,1,0),0)</f>
        <v/>
      </c>
      <c r="AO381" s="15">
        <f>IFERROR(IF(OR(V381&lt;0,AC381&lt;0,AD381&lt;0,AE381&lt;0,AG381&lt;0),1,0),0)</f>
        <v/>
      </c>
      <c r="AP381" s="15">
        <f>IFERROR(IF(AND(A381&lt;&gt;"",COUNTIF($A$6:$A$505,A381)&gt;1),1,0),0)</f>
        <v/>
      </c>
      <c r="AQ381" s="15">
        <f>IFERROR(IF(AND(N381="Canceled",O381&gt;E381),1,0),0)</f>
        <v/>
      </c>
    </row>
    <row r="382">
      <c r="A382" s="13" t="n"/>
      <c r="B382" s="13" t="n"/>
      <c r="C382" s="13" t="n"/>
      <c r="D382" s="39" t="n"/>
      <c r="E382" s="39" t="n"/>
      <c r="F382" s="39" t="n"/>
      <c r="G382" s="15">
        <f>IFERROR(IF(OR(E382="",F382=""),"",F382-E382),"")</f>
        <v/>
      </c>
      <c r="H382" s="13" t="n"/>
      <c r="I382" s="15">
        <f>IFERROR(IF(N382="Canceled",G382*H382,0),"")</f>
        <v/>
      </c>
      <c r="J382" s="13" t="n"/>
      <c r="K382" s="13" t="n"/>
      <c r="L382" s="13" t="n"/>
      <c r="M382" s="13" t="n"/>
      <c r="N382" s="13" t="n"/>
      <c r="O382" s="39" t="n"/>
      <c r="P382" s="15">
        <f>IFERROR(IF(OR(N382&lt;&gt;"Canceled",O382=""),"",E382-O382),"")</f>
        <v/>
      </c>
      <c r="Q382" s="15">
        <f>IFERROR(IF(N382&lt;&gt;"Canceled","",IF(O382="","Review",IF(P382&lt;=Dashboard!$B$5,"Late","Within Standard Window"))),"")</f>
        <v/>
      </c>
      <c r="R382" s="13" t="n"/>
      <c r="S382" s="13" t="n"/>
      <c r="T382" s="13" t="n"/>
      <c r="U382" s="13" t="n"/>
      <c r="V382" s="40" t="n"/>
      <c r="W382" s="41">
        <f>IFERROR(G382*H382*V382,"")</f>
        <v/>
      </c>
      <c r="X382" s="42" t="n"/>
      <c r="Y382" s="41">
        <f>IFERROR(W382*X382,"")</f>
        <v/>
      </c>
      <c r="Z382" s="42" t="n"/>
      <c r="AA382" s="41">
        <f>IFERROR(W382*Z382,"")</f>
        <v/>
      </c>
      <c r="AB382" s="41">
        <f>IFERROR(W382+Y382+AA382,"")</f>
        <v/>
      </c>
      <c r="AC382" s="40" t="n"/>
      <c r="AD382" s="40" t="n"/>
      <c r="AE382" s="40" t="n"/>
      <c r="AF382" s="13" t="n"/>
      <c r="AG382" s="40" t="n"/>
      <c r="AH382" s="41">
        <f>IFERROR(IF(N382="Canceled",MAX(0,AB382-AD382-AG382),0),"")</f>
        <v/>
      </c>
      <c r="AI382" s="43">
        <f>IFERROR(AD382/AC382,"")</f>
        <v/>
      </c>
      <c r="AJ382" s="15">
        <f>IFERROR(E382-D382,"")</f>
        <v/>
      </c>
      <c r="AK382" s="15">
        <f>IF(A382="","",IF(COUNTIF($A$6:$A$505,A382)&gt;1,"Duplicate Reservation ID",IF(F382&lt;=E382,"Review stay dates",IF(AND(N382="Canceled",O382=""),"Enter cancellation date",IF(AND(N382="Canceled",R382=""),"Enter cancellation reason","OK")))))</f>
        <v/>
      </c>
      <c r="AL382" s="13" t="n"/>
      <c r="AM382" s="15">
        <f>IFERROR(IF(AD382&gt;AC382,1,0),0)</f>
        <v/>
      </c>
      <c r="AN382" s="15">
        <f>IFERROR(IF(AF382&gt;I382,1,0),0)</f>
        <v/>
      </c>
      <c r="AO382" s="15">
        <f>IFERROR(IF(OR(V382&lt;0,AC382&lt;0,AD382&lt;0,AE382&lt;0,AG382&lt;0),1,0),0)</f>
        <v/>
      </c>
      <c r="AP382" s="15">
        <f>IFERROR(IF(AND(A382&lt;&gt;"",COUNTIF($A$6:$A$505,A382)&gt;1),1,0),0)</f>
        <v/>
      </c>
      <c r="AQ382" s="15">
        <f>IFERROR(IF(AND(N382="Canceled",O382&gt;E382),1,0),0)</f>
        <v/>
      </c>
    </row>
    <row r="383">
      <c r="A383" s="13" t="n"/>
      <c r="B383" s="13" t="n"/>
      <c r="C383" s="13" t="n"/>
      <c r="D383" s="39" t="n"/>
      <c r="E383" s="39" t="n"/>
      <c r="F383" s="39" t="n"/>
      <c r="G383" s="15">
        <f>IFERROR(IF(OR(E383="",F383=""),"",F383-E383),"")</f>
        <v/>
      </c>
      <c r="H383" s="13" t="n"/>
      <c r="I383" s="15">
        <f>IFERROR(IF(N383="Canceled",G383*H383,0),"")</f>
        <v/>
      </c>
      <c r="J383" s="13" t="n"/>
      <c r="K383" s="13" t="n"/>
      <c r="L383" s="13" t="n"/>
      <c r="M383" s="13" t="n"/>
      <c r="N383" s="13" t="n"/>
      <c r="O383" s="39" t="n"/>
      <c r="P383" s="15">
        <f>IFERROR(IF(OR(N383&lt;&gt;"Canceled",O383=""),"",E383-O383),"")</f>
        <v/>
      </c>
      <c r="Q383" s="15">
        <f>IFERROR(IF(N383&lt;&gt;"Canceled","",IF(O383="","Review",IF(P383&lt;=Dashboard!$B$5,"Late","Within Standard Window"))),"")</f>
        <v/>
      </c>
      <c r="R383" s="13" t="n"/>
      <c r="S383" s="13" t="n"/>
      <c r="T383" s="13" t="n"/>
      <c r="U383" s="13" t="n"/>
      <c r="V383" s="40" t="n"/>
      <c r="W383" s="41">
        <f>IFERROR(G383*H383*V383,"")</f>
        <v/>
      </c>
      <c r="X383" s="42" t="n"/>
      <c r="Y383" s="41">
        <f>IFERROR(W383*X383,"")</f>
        <v/>
      </c>
      <c r="Z383" s="42" t="n"/>
      <c r="AA383" s="41">
        <f>IFERROR(W383*Z383,"")</f>
        <v/>
      </c>
      <c r="AB383" s="41">
        <f>IFERROR(W383+Y383+AA383,"")</f>
        <v/>
      </c>
      <c r="AC383" s="40" t="n"/>
      <c r="AD383" s="40" t="n"/>
      <c r="AE383" s="40" t="n"/>
      <c r="AF383" s="13" t="n"/>
      <c r="AG383" s="40" t="n"/>
      <c r="AH383" s="41">
        <f>IFERROR(IF(N383="Canceled",MAX(0,AB383-AD383-AG383),0),"")</f>
        <v/>
      </c>
      <c r="AI383" s="43">
        <f>IFERROR(AD383/AC383,"")</f>
        <v/>
      </c>
      <c r="AJ383" s="15">
        <f>IFERROR(E383-D383,"")</f>
        <v/>
      </c>
      <c r="AK383" s="15">
        <f>IF(A383="","",IF(COUNTIF($A$6:$A$505,A383)&gt;1,"Duplicate Reservation ID",IF(F383&lt;=E383,"Review stay dates",IF(AND(N383="Canceled",O383=""),"Enter cancellation date",IF(AND(N383="Canceled",R383=""),"Enter cancellation reason","OK")))))</f>
        <v/>
      </c>
      <c r="AL383" s="13" t="n"/>
      <c r="AM383" s="15">
        <f>IFERROR(IF(AD383&gt;AC383,1,0),0)</f>
        <v/>
      </c>
      <c r="AN383" s="15">
        <f>IFERROR(IF(AF383&gt;I383,1,0),0)</f>
        <v/>
      </c>
      <c r="AO383" s="15">
        <f>IFERROR(IF(OR(V383&lt;0,AC383&lt;0,AD383&lt;0,AE383&lt;0,AG383&lt;0),1,0),0)</f>
        <v/>
      </c>
      <c r="AP383" s="15">
        <f>IFERROR(IF(AND(A383&lt;&gt;"",COUNTIF($A$6:$A$505,A383)&gt;1),1,0),0)</f>
        <v/>
      </c>
      <c r="AQ383" s="15">
        <f>IFERROR(IF(AND(N383="Canceled",O383&gt;E383),1,0),0)</f>
        <v/>
      </c>
    </row>
    <row r="384">
      <c r="A384" s="13" t="n"/>
      <c r="B384" s="13" t="n"/>
      <c r="C384" s="13" t="n"/>
      <c r="D384" s="39" t="n"/>
      <c r="E384" s="39" t="n"/>
      <c r="F384" s="39" t="n"/>
      <c r="G384" s="15">
        <f>IFERROR(IF(OR(E384="",F384=""),"",F384-E384),"")</f>
        <v/>
      </c>
      <c r="H384" s="13" t="n"/>
      <c r="I384" s="15">
        <f>IFERROR(IF(N384="Canceled",G384*H384,0),"")</f>
        <v/>
      </c>
      <c r="J384" s="13" t="n"/>
      <c r="K384" s="13" t="n"/>
      <c r="L384" s="13" t="n"/>
      <c r="M384" s="13" t="n"/>
      <c r="N384" s="13" t="n"/>
      <c r="O384" s="39" t="n"/>
      <c r="P384" s="15">
        <f>IFERROR(IF(OR(N384&lt;&gt;"Canceled",O384=""),"",E384-O384),"")</f>
        <v/>
      </c>
      <c r="Q384" s="15">
        <f>IFERROR(IF(N384&lt;&gt;"Canceled","",IF(O384="","Review",IF(P384&lt;=Dashboard!$B$5,"Late","Within Standard Window"))),"")</f>
        <v/>
      </c>
      <c r="R384" s="13" t="n"/>
      <c r="S384" s="13" t="n"/>
      <c r="T384" s="13" t="n"/>
      <c r="U384" s="13" t="n"/>
      <c r="V384" s="40" t="n"/>
      <c r="W384" s="41">
        <f>IFERROR(G384*H384*V384,"")</f>
        <v/>
      </c>
      <c r="X384" s="42" t="n"/>
      <c r="Y384" s="41">
        <f>IFERROR(W384*X384,"")</f>
        <v/>
      </c>
      <c r="Z384" s="42" t="n"/>
      <c r="AA384" s="41">
        <f>IFERROR(W384*Z384,"")</f>
        <v/>
      </c>
      <c r="AB384" s="41">
        <f>IFERROR(W384+Y384+AA384,"")</f>
        <v/>
      </c>
      <c r="AC384" s="40" t="n"/>
      <c r="AD384" s="40" t="n"/>
      <c r="AE384" s="40" t="n"/>
      <c r="AF384" s="13" t="n"/>
      <c r="AG384" s="40" t="n"/>
      <c r="AH384" s="41">
        <f>IFERROR(IF(N384="Canceled",MAX(0,AB384-AD384-AG384),0),"")</f>
        <v/>
      </c>
      <c r="AI384" s="43">
        <f>IFERROR(AD384/AC384,"")</f>
        <v/>
      </c>
      <c r="AJ384" s="15">
        <f>IFERROR(E384-D384,"")</f>
        <v/>
      </c>
      <c r="AK384" s="15">
        <f>IF(A384="","",IF(COUNTIF($A$6:$A$505,A384)&gt;1,"Duplicate Reservation ID",IF(F384&lt;=E384,"Review stay dates",IF(AND(N384="Canceled",O384=""),"Enter cancellation date",IF(AND(N384="Canceled",R384=""),"Enter cancellation reason","OK")))))</f>
        <v/>
      </c>
      <c r="AL384" s="13" t="n"/>
      <c r="AM384" s="15">
        <f>IFERROR(IF(AD384&gt;AC384,1,0),0)</f>
        <v/>
      </c>
      <c r="AN384" s="15">
        <f>IFERROR(IF(AF384&gt;I384,1,0),0)</f>
        <v/>
      </c>
      <c r="AO384" s="15">
        <f>IFERROR(IF(OR(V384&lt;0,AC384&lt;0,AD384&lt;0,AE384&lt;0,AG384&lt;0),1,0),0)</f>
        <v/>
      </c>
      <c r="AP384" s="15">
        <f>IFERROR(IF(AND(A384&lt;&gt;"",COUNTIF($A$6:$A$505,A384)&gt;1),1,0),0)</f>
        <v/>
      </c>
      <c r="AQ384" s="15">
        <f>IFERROR(IF(AND(N384="Canceled",O384&gt;E384),1,0),0)</f>
        <v/>
      </c>
    </row>
    <row r="385">
      <c r="A385" s="13" t="n"/>
      <c r="B385" s="13" t="n"/>
      <c r="C385" s="13" t="n"/>
      <c r="D385" s="39" t="n"/>
      <c r="E385" s="39" t="n"/>
      <c r="F385" s="39" t="n"/>
      <c r="G385" s="15">
        <f>IFERROR(IF(OR(E385="",F385=""),"",F385-E385),"")</f>
        <v/>
      </c>
      <c r="H385" s="13" t="n"/>
      <c r="I385" s="15">
        <f>IFERROR(IF(N385="Canceled",G385*H385,0),"")</f>
        <v/>
      </c>
      <c r="J385" s="13" t="n"/>
      <c r="K385" s="13" t="n"/>
      <c r="L385" s="13" t="n"/>
      <c r="M385" s="13" t="n"/>
      <c r="N385" s="13" t="n"/>
      <c r="O385" s="39" t="n"/>
      <c r="P385" s="15">
        <f>IFERROR(IF(OR(N385&lt;&gt;"Canceled",O385=""),"",E385-O385),"")</f>
        <v/>
      </c>
      <c r="Q385" s="15">
        <f>IFERROR(IF(N385&lt;&gt;"Canceled","",IF(O385="","Review",IF(P385&lt;=Dashboard!$B$5,"Late","Within Standard Window"))),"")</f>
        <v/>
      </c>
      <c r="R385" s="13" t="n"/>
      <c r="S385" s="13" t="n"/>
      <c r="T385" s="13" t="n"/>
      <c r="U385" s="13" t="n"/>
      <c r="V385" s="40" t="n"/>
      <c r="W385" s="41">
        <f>IFERROR(G385*H385*V385,"")</f>
        <v/>
      </c>
      <c r="X385" s="42" t="n"/>
      <c r="Y385" s="41">
        <f>IFERROR(W385*X385,"")</f>
        <v/>
      </c>
      <c r="Z385" s="42" t="n"/>
      <c r="AA385" s="41">
        <f>IFERROR(W385*Z385,"")</f>
        <v/>
      </c>
      <c r="AB385" s="41">
        <f>IFERROR(W385+Y385+AA385,"")</f>
        <v/>
      </c>
      <c r="AC385" s="40" t="n"/>
      <c r="AD385" s="40" t="n"/>
      <c r="AE385" s="40" t="n"/>
      <c r="AF385" s="13" t="n"/>
      <c r="AG385" s="40" t="n"/>
      <c r="AH385" s="41">
        <f>IFERROR(IF(N385="Canceled",MAX(0,AB385-AD385-AG385),0),"")</f>
        <v/>
      </c>
      <c r="AI385" s="43">
        <f>IFERROR(AD385/AC385,"")</f>
        <v/>
      </c>
      <c r="AJ385" s="15">
        <f>IFERROR(E385-D385,"")</f>
        <v/>
      </c>
      <c r="AK385" s="15">
        <f>IF(A385="","",IF(COUNTIF($A$6:$A$505,A385)&gt;1,"Duplicate Reservation ID",IF(F385&lt;=E385,"Review stay dates",IF(AND(N385="Canceled",O385=""),"Enter cancellation date",IF(AND(N385="Canceled",R385=""),"Enter cancellation reason","OK")))))</f>
        <v/>
      </c>
      <c r="AL385" s="13" t="n"/>
      <c r="AM385" s="15">
        <f>IFERROR(IF(AD385&gt;AC385,1,0),0)</f>
        <v/>
      </c>
      <c r="AN385" s="15">
        <f>IFERROR(IF(AF385&gt;I385,1,0),0)</f>
        <v/>
      </c>
      <c r="AO385" s="15">
        <f>IFERROR(IF(OR(V385&lt;0,AC385&lt;0,AD385&lt;0,AE385&lt;0,AG385&lt;0),1,0),0)</f>
        <v/>
      </c>
      <c r="AP385" s="15">
        <f>IFERROR(IF(AND(A385&lt;&gt;"",COUNTIF($A$6:$A$505,A385)&gt;1),1,0),0)</f>
        <v/>
      </c>
      <c r="AQ385" s="15">
        <f>IFERROR(IF(AND(N385="Canceled",O385&gt;E385),1,0),0)</f>
        <v/>
      </c>
    </row>
    <row r="386">
      <c r="A386" s="13" t="n"/>
      <c r="B386" s="13" t="n"/>
      <c r="C386" s="13" t="n"/>
      <c r="D386" s="39" t="n"/>
      <c r="E386" s="39" t="n"/>
      <c r="F386" s="39" t="n"/>
      <c r="G386" s="15">
        <f>IFERROR(IF(OR(E386="",F386=""),"",F386-E386),"")</f>
        <v/>
      </c>
      <c r="H386" s="13" t="n"/>
      <c r="I386" s="15">
        <f>IFERROR(IF(N386="Canceled",G386*H386,0),"")</f>
        <v/>
      </c>
      <c r="J386" s="13" t="n"/>
      <c r="K386" s="13" t="n"/>
      <c r="L386" s="13" t="n"/>
      <c r="M386" s="13" t="n"/>
      <c r="N386" s="13" t="n"/>
      <c r="O386" s="39" t="n"/>
      <c r="P386" s="15">
        <f>IFERROR(IF(OR(N386&lt;&gt;"Canceled",O386=""),"",E386-O386),"")</f>
        <v/>
      </c>
      <c r="Q386" s="15">
        <f>IFERROR(IF(N386&lt;&gt;"Canceled","",IF(O386="","Review",IF(P386&lt;=Dashboard!$B$5,"Late","Within Standard Window"))),"")</f>
        <v/>
      </c>
      <c r="R386" s="13" t="n"/>
      <c r="S386" s="13" t="n"/>
      <c r="T386" s="13" t="n"/>
      <c r="U386" s="13" t="n"/>
      <c r="V386" s="40" t="n"/>
      <c r="W386" s="41">
        <f>IFERROR(G386*H386*V386,"")</f>
        <v/>
      </c>
      <c r="X386" s="42" t="n"/>
      <c r="Y386" s="41">
        <f>IFERROR(W386*X386,"")</f>
        <v/>
      </c>
      <c r="Z386" s="42" t="n"/>
      <c r="AA386" s="41">
        <f>IFERROR(W386*Z386,"")</f>
        <v/>
      </c>
      <c r="AB386" s="41">
        <f>IFERROR(W386+Y386+AA386,"")</f>
        <v/>
      </c>
      <c r="AC386" s="40" t="n"/>
      <c r="AD386" s="40" t="n"/>
      <c r="AE386" s="40" t="n"/>
      <c r="AF386" s="13" t="n"/>
      <c r="AG386" s="40" t="n"/>
      <c r="AH386" s="41">
        <f>IFERROR(IF(N386="Canceled",MAX(0,AB386-AD386-AG386),0),"")</f>
        <v/>
      </c>
      <c r="AI386" s="43">
        <f>IFERROR(AD386/AC386,"")</f>
        <v/>
      </c>
      <c r="AJ386" s="15">
        <f>IFERROR(E386-D386,"")</f>
        <v/>
      </c>
      <c r="AK386" s="15">
        <f>IF(A386="","",IF(COUNTIF($A$6:$A$505,A386)&gt;1,"Duplicate Reservation ID",IF(F386&lt;=E386,"Review stay dates",IF(AND(N386="Canceled",O386=""),"Enter cancellation date",IF(AND(N386="Canceled",R386=""),"Enter cancellation reason","OK")))))</f>
        <v/>
      </c>
      <c r="AL386" s="13" t="n"/>
      <c r="AM386" s="15">
        <f>IFERROR(IF(AD386&gt;AC386,1,0),0)</f>
        <v/>
      </c>
      <c r="AN386" s="15">
        <f>IFERROR(IF(AF386&gt;I386,1,0),0)</f>
        <v/>
      </c>
      <c r="AO386" s="15">
        <f>IFERROR(IF(OR(V386&lt;0,AC386&lt;0,AD386&lt;0,AE386&lt;0,AG386&lt;0),1,0),0)</f>
        <v/>
      </c>
      <c r="AP386" s="15">
        <f>IFERROR(IF(AND(A386&lt;&gt;"",COUNTIF($A$6:$A$505,A386)&gt;1),1,0),0)</f>
        <v/>
      </c>
      <c r="AQ386" s="15">
        <f>IFERROR(IF(AND(N386="Canceled",O386&gt;E386),1,0),0)</f>
        <v/>
      </c>
    </row>
    <row r="387">
      <c r="A387" s="13" t="n"/>
      <c r="B387" s="13" t="n"/>
      <c r="C387" s="13" t="n"/>
      <c r="D387" s="39" t="n"/>
      <c r="E387" s="39" t="n"/>
      <c r="F387" s="39" t="n"/>
      <c r="G387" s="15">
        <f>IFERROR(IF(OR(E387="",F387=""),"",F387-E387),"")</f>
        <v/>
      </c>
      <c r="H387" s="13" t="n"/>
      <c r="I387" s="15">
        <f>IFERROR(IF(N387="Canceled",G387*H387,0),"")</f>
        <v/>
      </c>
      <c r="J387" s="13" t="n"/>
      <c r="K387" s="13" t="n"/>
      <c r="L387" s="13" t="n"/>
      <c r="M387" s="13" t="n"/>
      <c r="N387" s="13" t="n"/>
      <c r="O387" s="39" t="n"/>
      <c r="P387" s="15">
        <f>IFERROR(IF(OR(N387&lt;&gt;"Canceled",O387=""),"",E387-O387),"")</f>
        <v/>
      </c>
      <c r="Q387" s="15">
        <f>IFERROR(IF(N387&lt;&gt;"Canceled","",IF(O387="","Review",IF(P387&lt;=Dashboard!$B$5,"Late","Within Standard Window"))),"")</f>
        <v/>
      </c>
      <c r="R387" s="13" t="n"/>
      <c r="S387" s="13" t="n"/>
      <c r="T387" s="13" t="n"/>
      <c r="U387" s="13" t="n"/>
      <c r="V387" s="40" t="n"/>
      <c r="W387" s="41">
        <f>IFERROR(G387*H387*V387,"")</f>
        <v/>
      </c>
      <c r="X387" s="42" t="n"/>
      <c r="Y387" s="41">
        <f>IFERROR(W387*X387,"")</f>
        <v/>
      </c>
      <c r="Z387" s="42" t="n"/>
      <c r="AA387" s="41">
        <f>IFERROR(W387*Z387,"")</f>
        <v/>
      </c>
      <c r="AB387" s="41">
        <f>IFERROR(W387+Y387+AA387,"")</f>
        <v/>
      </c>
      <c r="AC387" s="40" t="n"/>
      <c r="AD387" s="40" t="n"/>
      <c r="AE387" s="40" t="n"/>
      <c r="AF387" s="13" t="n"/>
      <c r="AG387" s="40" t="n"/>
      <c r="AH387" s="41">
        <f>IFERROR(IF(N387="Canceled",MAX(0,AB387-AD387-AG387),0),"")</f>
        <v/>
      </c>
      <c r="AI387" s="43">
        <f>IFERROR(AD387/AC387,"")</f>
        <v/>
      </c>
      <c r="AJ387" s="15">
        <f>IFERROR(E387-D387,"")</f>
        <v/>
      </c>
      <c r="AK387" s="15">
        <f>IF(A387="","",IF(COUNTIF($A$6:$A$505,A387)&gt;1,"Duplicate Reservation ID",IF(F387&lt;=E387,"Review stay dates",IF(AND(N387="Canceled",O387=""),"Enter cancellation date",IF(AND(N387="Canceled",R387=""),"Enter cancellation reason","OK")))))</f>
        <v/>
      </c>
      <c r="AL387" s="13" t="n"/>
      <c r="AM387" s="15">
        <f>IFERROR(IF(AD387&gt;AC387,1,0),0)</f>
        <v/>
      </c>
      <c r="AN387" s="15">
        <f>IFERROR(IF(AF387&gt;I387,1,0),0)</f>
        <v/>
      </c>
      <c r="AO387" s="15">
        <f>IFERROR(IF(OR(V387&lt;0,AC387&lt;0,AD387&lt;0,AE387&lt;0,AG387&lt;0),1,0),0)</f>
        <v/>
      </c>
      <c r="AP387" s="15">
        <f>IFERROR(IF(AND(A387&lt;&gt;"",COUNTIF($A$6:$A$505,A387)&gt;1),1,0),0)</f>
        <v/>
      </c>
      <c r="AQ387" s="15">
        <f>IFERROR(IF(AND(N387="Canceled",O387&gt;E387),1,0),0)</f>
        <v/>
      </c>
    </row>
    <row r="388">
      <c r="A388" s="13" t="n"/>
      <c r="B388" s="13" t="n"/>
      <c r="C388" s="13" t="n"/>
      <c r="D388" s="39" t="n"/>
      <c r="E388" s="39" t="n"/>
      <c r="F388" s="39" t="n"/>
      <c r="G388" s="15">
        <f>IFERROR(IF(OR(E388="",F388=""),"",F388-E388),"")</f>
        <v/>
      </c>
      <c r="H388" s="13" t="n"/>
      <c r="I388" s="15">
        <f>IFERROR(IF(N388="Canceled",G388*H388,0),"")</f>
        <v/>
      </c>
      <c r="J388" s="13" t="n"/>
      <c r="K388" s="13" t="n"/>
      <c r="L388" s="13" t="n"/>
      <c r="M388" s="13" t="n"/>
      <c r="N388" s="13" t="n"/>
      <c r="O388" s="39" t="n"/>
      <c r="P388" s="15">
        <f>IFERROR(IF(OR(N388&lt;&gt;"Canceled",O388=""),"",E388-O388),"")</f>
        <v/>
      </c>
      <c r="Q388" s="15">
        <f>IFERROR(IF(N388&lt;&gt;"Canceled","",IF(O388="","Review",IF(P388&lt;=Dashboard!$B$5,"Late","Within Standard Window"))),"")</f>
        <v/>
      </c>
      <c r="R388" s="13" t="n"/>
      <c r="S388" s="13" t="n"/>
      <c r="T388" s="13" t="n"/>
      <c r="U388" s="13" t="n"/>
      <c r="V388" s="40" t="n"/>
      <c r="W388" s="41">
        <f>IFERROR(G388*H388*V388,"")</f>
        <v/>
      </c>
      <c r="X388" s="42" t="n"/>
      <c r="Y388" s="41">
        <f>IFERROR(W388*X388,"")</f>
        <v/>
      </c>
      <c r="Z388" s="42" t="n"/>
      <c r="AA388" s="41">
        <f>IFERROR(W388*Z388,"")</f>
        <v/>
      </c>
      <c r="AB388" s="41">
        <f>IFERROR(W388+Y388+AA388,"")</f>
        <v/>
      </c>
      <c r="AC388" s="40" t="n"/>
      <c r="AD388" s="40" t="n"/>
      <c r="AE388" s="40" t="n"/>
      <c r="AF388" s="13" t="n"/>
      <c r="AG388" s="40" t="n"/>
      <c r="AH388" s="41">
        <f>IFERROR(IF(N388="Canceled",MAX(0,AB388-AD388-AG388),0),"")</f>
        <v/>
      </c>
      <c r="AI388" s="43">
        <f>IFERROR(AD388/AC388,"")</f>
        <v/>
      </c>
      <c r="AJ388" s="15">
        <f>IFERROR(E388-D388,"")</f>
        <v/>
      </c>
      <c r="AK388" s="15">
        <f>IF(A388="","",IF(COUNTIF($A$6:$A$505,A388)&gt;1,"Duplicate Reservation ID",IF(F388&lt;=E388,"Review stay dates",IF(AND(N388="Canceled",O388=""),"Enter cancellation date",IF(AND(N388="Canceled",R388=""),"Enter cancellation reason","OK")))))</f>
        <v/>
      </c>
      <c r="AL388" s="13" t="n"/>
      <c r="AM388" s="15">
        <f>IFERROR(IF(AD388&gt;AC388,1,0),0)</f>
        <v/>
      </c>
      <c r="AN388" s="15">
        <f>IFERROR(IF(AF388&gt;I388,1,0),0)</f>
        <v/>
      </c>
      <c r="AO388" s="15">
        <f>IFERROR(IF(OR(V388&lt;0,AC388&lt;0,AD388&lt;0,AE388&lt;0,AG388&lt;0),1,0),0)</f>
        <v/>
      </c>
      <c r="AP388" s="15">
        <f>IFERROR(IF(AND(A388&lt;&gt;"",COUNTIF($A$6:$A$505,A388)&gt;1),1,0),0)</f>
        <v/>
      </c>
      <c r="AQ388" s="15">
        <f>IFERROR(IF(AND(N388="Canceled",O388&gt;E388),1,0),0)</f>
        <v/>
      </c>
    </row>
    <row r="389">
      <c r="A389" s="13" t="n"/>
      <c r="B389" s="13" t="n"/>
      <c r="C389" s="13" t="n"/>
      <c r="D389" s="39" t="n"/>
      <c r="E389" s="39" t="n"/>
      <c r="F389" s="39" t="n"/>
      <c r="G389" s="15">
        <f>IFERROR(IF(OR(E389="",F389=""),"",F389-E389),"")</f>
        <v/>
      </c>
      <c r="H389" s="13" t="n"/>
      <c r="I389" s="15">
        <f>IFERROR(IF(N389="Canceled",G389*H389,0),"")</f>
        <v/>
      </c>
      <c r="J389" s="13" t="n"/>
      <c r="K389" s="13" t="n"/>
      <c r="L389" s="13" t="n"/>
      <c r="M389" s="13" t="n"/>
      <c r="N389" s="13" t="n"/>
      <c r="O389" s="39" t="n"/>
      <c r="P389" s="15">
        <f>IFERROR(IF(OR(N389&lt;&gt;"Canceled",O389=""),"",E389-O389),"")</f>
        <v/>
      </c>
      <c r="Q389" s="15">
        <f>IFERROR(IF(N389&lt;&gt;"Canceled","",IF(O389="","Review",IF(P389&lt;=Dashboard!$B$5,"Late","Within Standard Window"))),"")</f>
        <v/>
      </c>
      <c r="R389" s="13" t="n"/>
      <c r="S389" s="13" t="n"/>
      <c r="T389" s="13" t="n"/>
      <c r="U389" s="13" t="n"/>
      <c r="V389" s="40" t="n"/>
      <c r="W389" s="41">
        <f>IFERROR(G389*H389*V389,"")</f>
        <v/>
      </c>
      <c r="X389" s="42" t="n"/>
      <c r="Y389" s="41">
        <f>IFERROR(W389*X389,"")</f>
        <v/>
      </c>
      <c r="Z389" s="42" t="n"/>
      <c r="AA389" s="41">
        <f>IFERROR(W389*Z389,"")</f>
        <v/>
      </c>
      <c r="AB389" s="41">
        <f>IFERROR(W389+Y389+AA389,"")</f>
        <v/>
      </c>
      <c r="AC389" s="40" t="n"/>
      <c r="AD389" s="40" t="n"/>
      <c r="AE389" s="40" t="n"/>
      <c r="AF389" s="13" t="n"/>
      <c r="AG389" s="40" t="n"/>
      <c r="AH389" s="41">
        <f>IFERROR(IF(N389="Canceled",MAX(0,AB389-AD389-AG389),0),"")</f>
        <v/>
      </c>
      <c r="AI389" s="43">
        <f>IFERROR(AD389/AC389,"")</f>
        <v/>
      </c>
      <c r="AJ389" s="15">
        <f>IFERROR(E389-D389,"")</f>
        <v/>
      </c>
      <c r="AK389" s="15">
        <f>IF(A389="","",IF(COUNTIF($A$6:$A$505,A389)&gt;1,"Duplicate Reservation ID",IF(F389&lt;=E389,"Review stay dates",IF(AND(N389="Canceled",O389=""),"Enter cancellation date",IF(AND(N389="Canceled",R389=""),"Enter cancellation reason","OK")))))</f>
        <v/>
      </c>
      <c r="AL389" s="13" t="n"/>
      <c r="AM389" s="15">
        <f>IFERROR(IF(AD389&gt;AC389,1,0),0)</f>
        <v/>
      </c>
      <c r="AN389" s="15">
        <f>IFERROR(IF(AF389&gt;I389,1,0),0)</f>
        <v/>
      </c>
      <c r="AO389" s="15">
        <f>IFERROR(IF(OR(V389&lt;0,AC389&lt;0,AD389&lt;0,AE389&lt;0,AG389&lt;0),1,0),0)</f>
        <v/>
      </c>
      <c r="AP389" s="15">
        <f>IFERROR(IF(AND(A389&lt;&gt;"",COUNTIF($A$6:$A$505,A389)&gt;1),1,0),0)</f>
        <v/>
      </c>
      <c r="AQ389" s="15">
        <f>IFERROR(IF(AND(N389="Canceled",O389&gt;E389),1,0),0)</f>
        <v/>
      </c>
    </row>
    <row r="390">
      <c r="A390" s="13" t="n"/>
      <c r="B390" s="13" t="n"/>
      <c r="C390" s="13" t="n"/>
      <c r="D390" s="39" t="n"/>
      <c r="E390" s="39" t="n"/>
      <c r="F390" s="39" t="n"/>
      <c r="G390" s="15">
        <f>IFERROR(IF(OR(E390="",F390=""),"",F390-E390),"")</f>
        <v/>
      </c>
      <c r="H390" s="13" t="n"/>
      <c r="I390" s="15">
        <f>IFERROR(IF(N390="Canceled",G390*H390,0),"")</f>
        <v/>
      </c>
      <c r="J390" s="13" t="n"/>
      <c r="K390" s="13" t="n"/>
      <c r="L390" s="13" t="n"/>
      <c r="M390" s="13" t="n"/>
      <c r="N390" s="13" t="n"/>
      <c r="O390" s="39" t="n"/>
      <c r="P390" s="15">
        <f>IFERROR(IF(OR(N390&lt;&gt;"Canceled",O390=""),"",E390-O390),"")</f>
        <v/>
      </c>
      <c r="Q390" s="15">
        <f>IFERROR(IF(N390&lt;&gt;"Canceled","",IF(O390="","Review",IF(P390&lt;=Dashboard!$B$5,"Late","Within Standard Window"))),"")</f>
        <v/>
      </c>
      <c r="R390" s="13" t="n"/>
      <c r="S390" s="13" t="n"/>
      <c r="T390" s="13" t="n"/>
      <c r="U390" s="13" t="n"/>
      <c r="V390" s="40" t="n"/>
      <c r="W390" s="41">
        <f>IFERROR(G390*H390*V390,"")</f>
        <v/>
      </c>
      <c r="X390" s="42" t="n"/>
      <c r="Y390" s="41">
        <f>IFERROR(W390*X390,"")</f>
        <v/>
      </c>
      <c r="Z390" s="42" t="n"/>
      <c r="AA390" s="41">
        <f>IFERROR(W390*Z390,"")</f>
        <v/>
      </c>
      <c r="AB390" s="41">
        <f>IFERROR(W390+Y390+AA390,"")</f>
        <v/>
      </c>
      <c r="AC390" s="40" t="n"/>
      <c r="AD390" s="40" t="n"/>
      <c r="AE390" s="40" t="n"/>
      <c r="AF390" s="13" t="n"/>
      <c r="AG390" s="40" t="n"/>
      <c r="AH390" s="41">
        <f>IFERROR(IF(N390="Canceled",MAX(0,AB390-AD390-AG390),0),"")</f>
        <v/>
      </c>
      <c r="AI390" s="43">
        <f>IFERROR(AD390/AC390,"")</f>
        <v/>
      </c>
      <c r="AJ390" s="15">
        <f>IFERROR(E390-D390,"")</f>
        <v/>
      </c>
      <c r="AK390" s="15">
        <f>IF(A390="","",IF(COUNTIF($A$6:$A$505,A390)&gt;1,"Duplicate Reservation ID",IF(F390&lt;=E390,"Review stay dates",IF(AND(N390="Canceled",O390=""),"Enter cancellation date",IF(AND(N390="Canceled",R390=""),"Enter cancellation reason","OK")))))</f>
        <v/>
      </c>
      <c r="AL390" s="13" t="n"/>
      <c r="AM390" s="15">
        <f>IFERROR(IF(AD390&gt;AC390,1,0),0)</f>
        <v/>
      </c>
      <c r="AN390" s="15">
        <f>IFERROR(IF(AF390&gt;I390,1,0),0)</f>
        <v/>
      </c>
      <c r="AO390" s="15">
        <f>IFERROR(IF(OR(V390&lt;0,AC390&lt;0,AD390&lt;0,AE390&lt;0,AG390&lt;0),1,0),0)</f>
        <v/>
      </c>
      <c r="AP390" s="15">
        <f>IFERROR(IF(AND(A390&lt;&gt;"",COUNTIF($A$6:$A$505,A390)&gt;1),1,0),0)</f>
        <v/>
      </c>
      <c r="AQ390" s="15">
        <f>IFERROR(IF(AND(N390="Canceled",O390&gt;E390),1,0),0)</f>
        <v/>
      </c>
    </row>
    <row r="391">
      <c r="A391" s="13" t="n"/>
      <c r="B391" s="13" t="n"/>
      <c r="C391" s="13" t="n"/>
      <c r="D391" s="39" t="n"/>
      <c r="E391" s="39" t="n"/>
      <c r="F391" s="39" t="n"/>
      <c r="G391" s="15">
        <f>IFERROR(IF(OR(E391="",F391=""),"",F391-E391),"")</f>
        <v/>
      </c>
      <c r="H391" s="13" t="n"/>
      <c r="I391" s="15">
        <f>IFERROR(IF(N391="Canceled",G391*H391,0),"")</f>
        <v/>
      </c>
      <c r="J391" s="13" t="n"/>
      <c r="K391" s="13" t="n"/>
      <c r="L391" s="13" t="n"/>
      <c r="M391" s="13" t="n"/>
      <c r="N391" s="13" t="n"/>
      <c r="O391" s="39" t="n"/>
      <c r="P391" s="15">
        <f>IFERROR(IF(OR(N391&lt;&gt;"Canceled",O391=""),"",E391-O391),"")</f>
        <v/>
      </c>
      <c r="Q391" s="15">
        <f>IFERROR(IF(N391&lt;&gt;"Canceled","",IF(O391="","Review",IF(P391&lt;=Dashboard!$B$5,"Late","Within Standard Window"))),"")</f>
        <v/>
      </c>
      <c r="R391" s="13" t="n"/>
      <c r="S391" s="13" t="n"/>
      <c r="T391" s="13" t="n"/>
      <c r="U391" s="13" t="n"/>
      <c r="V391" s="40" t="n"/>
      <c r="W391" s="41">
        <f>IFERROR(G391*H391*V391,"")</f>
        <v/>
      </c>
      <c r="X391" s="42" t="n"/>
      <c r="Y391" s="41">
        <f>IFERROR(W391*X391,"")</f>
        <v/>
      </c>
      <c r="Z391" s="42" t="n"/>
      <c r="AA391" s="41">
        <f>IFERROR(W391*Z391,"")</f>
        <v/>
      </c>
      <c r="AB391" s="41">
        <f>IFERROR(W391+Y391+AA391,"")</f>
        <v/>
      </c>
      <c r="AC391" s="40" t="n"/>
      <c r="AD391" s="40" t="n"/>
      <c r="AE391" s="40" t="n"/>
      <c r="AF391" s="13" t="n"/>
      <c r="AG391" s="40" t="n"/>
      <c r="AH391" s="41">
        <f>IFERROR(IF(N391="Canceled",MAX(0,AB391-AD391-AG391),0),"")</f>
        <v/>
      </c>
      <c r="AI391" s="43">
        <f>IFERROR(AD391/AC391,"")</f>
        <v/>
      </c>
      <c r="AJ391" s="15">
        <f>IFERROR(E391-D391,"")</f>
        <v/>
      </c>
      <c r="AK391" s="15">
        <f>IF(A391="","",IF(COUNTIF($A$6:$A$505,A391)&gt;1,"Duplicate Reservation ID",IF(F391&lt;=E391,"Review stay dates",IF(AND(N391="Canceled",O391=""),"Enter cancellation date",IF(AND(N391="Canceled",R391=""),"Enter cancellation reason","OK")))))</f>
        <v/>
      </c>
      <c r="AL391" s="13" t="n"/>
      <c r="AM391" s="15">
        <f>IFERROR(IF(AD391&gt;AC391,1,0),0)</f>
        <v/>
      </c>
      <c r="AN391" s="15">
        <f>IFERROR(IF(AF391&gt;I391,1,0),0)</f>
        <v/>
      </c>
      <c r="AO391" s="15">
        <f>IFERROR(IF(OR(V391&lt;0,AC391&lt;0,AD391&lt;0,AE391&lt;0,AG391&lt;0),1,0),0)</f>
        <v/>
      </c>
      <c r="AP391" s="15">
        <f>IFERROR(IF(AND(A391&lt;&gt;"",COUNTIF($A$6:$A$505,A391)&gt;1),1,0),0)</f>
        <v/>
      </c>
      <c r="AQ391" s="15">
        <f>IFERROR(IF(AND(N391="Canceled",O391&gt;E391),1,0),0)</f>
        <v/>
      </c>
    </row>
    <row r="392">
      <c r="A392" s="13" t="n"/>
      <c r="B392" s="13" t="n"/>
      <c r="C392" s="13" t="n"/>
      <c r="D392" s="39" t="n"/>
      <c r="E392" s="39" t="n"/>
      <c r="F392" s="39" t="n"/>
      <c r="G392" s="15">
        <f>IFERROR(IF(OR(E392="",F392=""),"",F392-E392),"")</f>
        <v/>
      </c>
      <c r="H392" s="13" t="n"/>
      <c r="I392" s="15">
        <f>IFERROR(IF(N392="Canceled",G392*H392,0),"")</f>
        <v/>
      </c>
      <c r="J392" s="13" t="n"/>
      <c r="K392" s="13" t="n"/>
      <c r="L392" s="13" t="n"/>
      <c r="M392" s="13" t="n"/>
      <c r="N392" s="13" t="n"/>
      <c r="O392" s="39" t="n"/>
      <c r="P392" s="15">
        <f>IFERROR(IF(OR(N392&lt;&gt;"Canceled",O392=""),"",E392-O392),"")</f>
        <v/>
      </c>
      <c r="Q392" s="15">
        <f>IFERROR(IF(N392&lt;&gt;"Canceled","",IF(O392="","Review",IF(P392&lt;=Dashboard!$B$5,"Late","Within Standard Window"))),"")</f>
        <v/>
      </c>
      <c r="R392" s="13" t="n"/>
      <c r="S392" s="13" t="n"/>
      <c r="T392" s="13" t="n"/>
      <c r="U392" s="13" t="n"/>
      <c r="V392" s="40" t="n"/>
      <c r="W392" s="41">
        <f>IFERROR(G392*H392*V392,"")</f>
        <v/>
      </c>
      <c r="X392" s="42" t="n"/>
      <c r="Y392" s="41">
        <f>IFERROR(W392*X392,"")</f>
        <v/>
      </c>
      <c r="Z392" s="42" t="n"/>
      <c r="AA392" s="41">
        <f>IFERROR(W392*Z392,"")</f>
        <v/>
      </c>
      <c r="AB392" s="41">
        <f>IFERROR(W392+Y392+AA392,"")</f>
        <v/>
      </c>
      <c r="AC392" s="40" t="n"/>
      <c r="AD392" s="40" t="n"/>
      <c r="AE392" s="40" t="n"/>
      <c r="AF392" s="13" t="n"/>
      <c r="AG392" s="40" t="n"/>
      <c r="AH392" s="41">
        <f>IFERROR(IF(N392="Canceled",MAX(0,AB392-AD392-AG392),0),"")</f>
        <v/>
      </c>
      <c r="AI392" s="43">
        <f>IFERROR(AD392/AC392,"")</f>
        <v/>
      </c>
      <c r="AJ392" s="15">
        <f>IFERROR(E392-D392,"")</f>
        <v/>
      </c>
      <c r="AK392" s="15">
        <f>IF(A392="","",IF(COUNTIF($A$6:$A$505,A392)&gt;1,"Duplicate Reservation ID",IF(F392&lt;=E392,"Review stay dates",IF(AND(N392="Canceled",O392=""),"Enter cancellation date",IF(AND(N392="Canceled",R392=""),"Enter cancellation reason","OK")))))</f>
        <v/>
      </c>
      <c r="AL392" s="13" t="n"/>
      <c r="AM392" s="15">
        <f>IFERROR(IF(AD392&gt;AC392,1,0),0)</f>
        <v/>
      </c>
      <c r="AN392" s="15">
        <f>IFERROR(IF(AF392&gt;I392,1,0),0)</f>
        <v/>
      </c>
      <c r="AO392" s="15">
        <f>IFERROR(IF(OR(V392&lt;0,AC392&lt;0,AD392&lt;0,AE392&lt;0,AG392&lt;0),1,0),0)</f>
        <v/>
      </c>
      <c r="AP392" s="15">
        <f>IFERROR(IF(AND(A392&lt;&gt;"",COUNTIF($A$6:$A$505,A392)&gt;1),1,0),0)</f>
        <v/>
      </c>
      <c r="AQ392" s="15">
        <f>IFERROR(IF(AND(N392="Canceled",O392&gt;E392),1,0),0)</f>
        <v/>
      </c>
    </row>
    <row r="393">
      <c r="A393" s="13" t="n"/>
      <c r="B393" s="13" t="n"/>
      <c r="C393" s="13" t="n"/>
      <c r="D393" s="39" t="n"/>
      <c r="E393" s="39" t="n"/>
      <c r="F393" s="39" t="n"/>
      <c r="G393" s="15">
        <f>IFERROR(IF(OR(E393="",F393=""),"",F393-E393),"")</f>
        <v/>
      </c>
      <c r="H393" s="13" t="n"/>
      <c r="I393" s="15">
        <f>IFERROR(IF(N393="Canceled",G393*H393,0),"")</f>
        <v/>
      </c>
      <c r="J393" s="13" t="n"/>
      <c r="K393" s="13" t="n"/>
      <c r="L393" s="13" t="n"/>
      <c r="M393" s="13" t="n"/>
      <c r="N393" s="13" t="n"/>
      <c r="O393" s="39" t="n"/>
      <c r="P393" s="15">
        <f>IFERROR(IF(OR(N393&lt;&gt;"Canceled",O393=""),"",E393-O393),"")</f>
        <v/>
      </c>
      <c r="Q393" s="15">
        <f>IFERROR(IF(N393&lt;&gt;"Canceled","",IF(O393="","Review",IF(P393&lt;=Dashboard!$B$5,"Late","Within Standard Window"))),"")</f>
        <v/>
      </c>
      <c r="R393" s="13" t="n"/>
      <c r="S393" s="13" t="n"/>
      <c r="T393" s="13" t="n"/>
      <c r="U393" s="13" t="n"/>
      <c r="V393" s="40" t="n"/>
      <c r="W393" s="41">
        <f>IFERROR(G393*H393*V393,"")</f>
        <v/>
      </c>
      <c r="X393" s="42" t="n"/>
      <c r="Y393" s="41">
        <f>IFERROR(W393*X393,"")</f>
        <v/>
      </c>
      <c r="Z393" s="42" t="n"/>
      <c r="AA393" s="41">
        <f>IFERROR(W393*Z393,"")</f>
        <v/>
      </c>
      <c r="AB393" s="41">
        <f>IFERROR(W393+Y393+AA393,"")</f>
        <v/>
      </c>
      <c r="AC393" s="40" t="n"/>
      <c r="AD393" s="40" t="n"/>
      <c r="AE393" s="40" t="n"/>
      <c r="AF393" s="13" t="n"/>
      <c r="AG393" s="40" t="n"/>
      <c r="AH393" s="41">
        <f>IFERROR(IF(N393="Canceled",MAX(0,AB393-AD393-AG393),0),"")</f>
        <v/>
      </c>
      <c r="AI393" s="43">
        <f>IFERROR(AD393/AC393,"")</f>
        <v/>
      </c>
      <c r="AJ393" s="15">
        <f>IFERROR(E393-D393,"")</f>
        <v/>
      </c>
      <c r="AK393" s="15">
        <f>IF(A393="","",IF(COUNTIF($A$6:$A$505,A393)&gt;1,"Duplicate Reservation ID",IF(F393&lt;=E393,"Review stay dates",IF(AND(N393="Canceled",O393=""),"Enter cancellation date",IF(AND(N393="Canceled",R393=""),"Enter cancellation reason","OK")))))</f>
        <v/>
      </c>
      <c r="AL393" s="13" t="n"/>
      <c r="AM393" s="15">
        <f>IFERROR(IF(AD393&gt;AC393,1,0),0)</f>
        <v/>
      </c>
      <c r="AN393" s="15">
        <f>IFERROR(IF(AF393&gt;I393,1,0),0)</f>
        <v/>
      </c>
      <c r="AO393" s="15">
        <f>IFERROR(IF(OR(V393&lt;0,AC393&lt;0,AD393&lt;0,AE393&lt;0,AG393&lt;0),1,0),0)</f>
        <v/>
      </c>
      <c r="AP393" s="15">
        <f>IFERROR(IF(AND(A393&lt;&gt;"",COUNTIF($A$6:$A$505,A393)&gt;1),1,0),0)</f>
        <v/>
      </c>
      <c r="AQ393" s="15">
        <f>IFERROR(IF(AND(N393="Canceled",O393&gt;E393),1,0),0)</f>
        <v/>
      </c>
    </row>
    <row r="394">
      <c r="A394" s="13" t="n"/>
      <c r="B394" s="13" t="n"/>
      <c r="C394" s="13" t="n"/>
      <c r="D394" s="39" t="n"/>
      <c r="E394" s="39" t="n"/>
      <c r="F394" s="39" t="n"/>
      <c r="G394" s="15">
        <f>IFERROR(IF(OR(E394="",F394=""),"",F394-E394),"")</f>
        <v/>
      </c>
      <c r="H394" s="13" t="n"/>
      <c r="I394" s="15">
        <f>IFERROR(IF(N394="Canceled",G394*H394,0),"")</f>
        <v/>
      </c>
      <c r="J394" s="13" t="n"/>
      <c r="K394" s="13" t="n"/>
      <c r="L394" s="13" t="n"/>
      <c r="M394" s="13" t="n"/>
      <c r="N394" s="13" t="n"/>
      <c r="O394" s="39" t="n"/>
      <c r="P394" s="15">
        <f>IFERROR(IF(OR(N394&lt;&gt;"Canceled",O394=""),"",E394-O394),"")</f>
        <v/>
      </c>
      <c r="Q394" s="15">
        <f>IFERROR(IF(N394&lt;&gt;"Canceled","",IF(O394="","Review",IF(P394&lt;=Dashboard!$B$5,"Late","Within Standard Window"))),"")</f>
        <v/>
      </c>
      <c r="R394" s="13" t="n"/>
      <c r="S394" s="13" t="n"/>
      <c r="T394" s="13" t="n"/>
      <c r="U394" s="13" t="n"/>
      <c r="V394" s="40" t="n"/>
      <c r="W394" s="41">
        <f>IFERROR(G394*H394*V394,"")</f>
        <v/>
      </c>
      <c r="X394" s="42" t="n"/>
      <c r="Y394" s="41">
        <f>IFERROR(W394*X394,"")</f>
        <v/>
      </c>
      <c r="Z394" s="42" t="n"/>
      <c r="AA394" s="41">
        <f>IFERROR(W394*Z394,"")</f>
        <v/>
      </c>
      <c r="AB394" s="41">
        <f>IFERROR(W394+Y394+AA394,"")</f>
        <v/>
      </c>
      <c r="AC394" s="40" t="n"/>
      <c r="AD394" s="40" t="n"/>
      <c r="AE394" s="40" t="n"/>
      <c r="AF394" s="13" t="n"/>
      <c r="AG394" s="40" t="n"/>
      <c r="AH394" s="41">
        <f>IFERROR(IF(N394="Canceled",MAX(0,AB394-AD394-AG394),0),"")</f>
        <v/>
      </c>
      <c r="AI394" s="43">
        <f>IFERROR(AD394/AC394,"")</f>
        <v/>
      </c>
      <c r="AJ394" s="15">
        <f>IFERROR(E394-D394,"")</f>
        <v/>
      </c>
      <c r="AK394" s="15">
        <f>IF(A394="","",IF(COUNTIF($A$6:$A$505,A394)&gt;1,"Duplicate Reservation ID",IF(F394&lt;=E394,"Review stay dates",IF(AND(N394="Canceled",O394=""),"Enter cancellation date",IF(AND(N394="Canceled",R394=""),"Enter cancellation reason","OK")))))</f>
        <v/>
      </c>
      <c r="AL394" s="13" t="n"/>
      <c r="AM394" s="15">
        <f>IFERROR(IF(AD394&gt;AC394,1,0),0)</f>
        <v/>
      </c>
      <c r="AN394" s="15">
        <f>IFERROR(IF(AF394&gt;I394,1,0),0)</f>
        <v/>
      </c>
      <c r="AO394" s="15">
        <f>IFERROR(IF(OR(V394&lt;0,AC394&lt;0,AD394&lt;0,AE394&lt;0,AG394&lt;0),1,0),0)</f>
        <v/>
      </c>
      <c r="AP394" s="15">
        <f>IFERROR(IF(AND(A394&lt;&gt;"",COUNTIF($A$6:$A$505,A394)&gt;1),1,0),0)</f>
        <v/>
      </c>
      <c r="AQ394" s="15">
        <f>IFERROR(IF(AND(N394="Canceled",O394&gt;E394),1,0),0)</f>
        <v/>
      </c>
    </row>
    <row r="395">
      <c r="A395" s="13" t="n"/>
      <c r="B395" s="13" t="n"/>
      <c r="C395" s="13" t="n"/>
      <c r="D395" s="39" t="n"/>
      <c r="E395" s="39" t="n"/>
      <c r="F395" s="39" t="n"/>
      <c r="G395" s="15">
        <f>IFERROR(IF(OR(E395="",F395=""),"",F395-E395),"")</f>
        <v/>
      </c>
      <c r="H395" s="13" t="n"/>
      <c r="I395" s="15">
        <f>IFERROR(IF(N395="Canceled",G395*H395,0),"")</f>
        <v/>
      </c>
      <c r="J395" s="13" t="n"/>
      <c r="K395" s="13" t="n"/>
      <c r="L395" s="13" t="n"/>
      <c r="M395" s="13" t="n"/>
      <c r="N395" s="13" t="n"/>
      <c r="O395" s="39" t="n"/>
      <c r="P395" s="15">
        <f>IFERROR(IF(OR(N395&lt;&gt;"Canceled",O395=""),"",E395-O395),"")</f>
        <v/>
      </c>
      <c r="Q395" s="15">
        <f>IFERROR(IF(N395&lt;&gt;"Canceled","",IF(O395="","Review",IF(P395&lt;=Dashboard!$B$5,"Late","Within Standard Window"))),"")</f>
        <v/>
      </c>
      <c r="R395" s="13" t="n"/>
      <c r="S395" s="13" t="n"/>
      <c r="T395" s="13" t="n"/>
      <c r="U395" s="13" t="n"/>
      <c r="V395" s="40" t="n"/>
      <c r="W395" s="41">
        <f>IFERROR(G395*H395*V395,"")</f>
        <v/>
      </c>
      <c r="X395" s="42" t="n"/>
      <c r="Y395" s="41">
        <f>IFERROR(W395*X395,"")</f>
        <v/>
      </c>
      <c r="Z395" s="42" t="n"/>
      <c r="AA395" s="41">
        <f>IFERROR(W395*Z395,"")</f>
        <v/>
      </c>
      <c r="AB395" s="41">
        <f>IFERROR(W395+Y395+AA395,"")</f>
        <v/>
      </c>
      <c r="AC395" s="40" t="n"/>
      <c r="AD395" s="40" t="n"/>
      <c r="AE395" s="40" t="n"/>
      <c r="AF395" s="13" t="n"/>
      <c r="AG395" s="40" t="n"/>
      <c r="AH395" s="41">
        <f>IFERROR(IF(N395="Canceled",MAX(0,AB395-AD395-AG395),0),"")</f>
        <v/>
      </c>
      <c r="AI395" s="43">
        <f>IFERROR(AD395/AC395,"")</f>
        <v/>
      </c>
      <c r="AJ395" s="15">
        <f>IFERROR(E395-D395,"")</f>
        <v/>
      </c>
      <c r="AK395" s="15">
        <f>IF(A395="","",IF(COUNTIF($A$6:$A$505,A395)&gt;1,"Duplicate Reservation ID",IF(F395&lt;=E395,"Review stay dates",IF(AND(N395="Canceled",O395=""),"Enter cancellation date",IF(AND(N395="Canceled",R395=""),"Enter cancellation reason","OK")))))</f>
        <v/>
      </c>
      <c r="AL395" s="13" t="n"/>
      <c r="AM395" s="15">
        <f>IFERROR(IF(AD395&gt;AC395,1,0),0)</f>
        <v/>
      </c>
      <c r="AN395" s="15">
        <f>IFERROR(IF(AF395&gt;I395,1,0),0)</f>
        <v/>
      </c>
      <c r="AO395" s="15">
        <f>IFERROR(IF(OR(V395&lt;0,AC395&lt;0,AD395&lt;0,AE395&lt;0,AG395&lt;0),1,0),0)</f>
        <v/>
      </c>
      <c r="AP395" s="15">
        <f>IFERROR(IF(AND(A395&lt;&gt;"",COUNTIF($A$6:$A$505,A395)&gt;1),1,0),0)</f>
        <v/>
      </c>
      <c r="AQ395" s="15">
        <f>IFERROR(IF(AND(N395="Canceled",O395&gt;E395),1,0),0)</f>
        <v/>
      </c>
    </row>
    <row r="396">
      <c r="A396" s="13" t="n"/>
      <c r="B396" s="13" t="n"/>
      <c r="C396" s="13" t="n"/>
      <c r="D396" s="39" t="n"/>
      <c r="E396" s="39" t="n"/>
      <c r="F396" s="39" t="n"/>
      <c r="G396" s="15">
        <f>IFERROR(IF(OR(E396="",F396=""),"",F396-E396),"")</f>
        <v/>
      </c>
      <c r="H396" s="13" t="n"/>
      <c r="I396" s="15">
        <f>IFERROR(IF(N396="Canceled",G396*H396,0),"")</f>
        <v/>
      </c>
      <c r="J396" s="13" t="n"/>
      <c r="K396" s="13" t="n"/>
      <c r="L396" s="13" t="n"/>
      <c r="M396" s="13" t="n"/>
      <c r="N396" s="13" t="n"/>
      <c r="O396" s="39" t="n"/>
      <c r="P396" s="15">
        <f>IFERROR(IF(OR(N396&lt;&gt;"Canceled",O396=""),"",E396-O396),"")</f>
        <v/>
      </c>
      <c r="Q396" s="15">
        <f>IFERROR(IF(N396&lt;&gt;"Canceled","",IF(O396="","Review",IF(P396&lt;=Dashboard!$B$5,"Late","Within Standard Window"))),"")</f>
        <v/>
      </c>
      <c r="R396" s="13" t="n"/>
      <c r="S396" s="13" t="n"/>
      <c r="T396" s="13" t="n"/>
      <c r="U396" s="13" t="n"/>
      <c r="V396" s="40" t="n"/>
      <c r="W396" s="41">
        <f>IFERROR(G396*H396*V396,"")</f>
        <v/>
      </c>
      <c r="X396" s="42" t="n"/>
      <c r="Y396" s="41">
        <f>IFERROR(W396*X396,"")</f>
        <v/>
      </c>
      <c r="Z396" s="42" t="n"/>
      <c r="AA396" s="41">
        <f>IFERROR(W396*Z396,"")</f>
        <v/>
      </c>
      <c r="AB396" s="41">
        <f>IFERROR(W396+Y396+AA396,"")</f>
        <v/>
      </c>
      <c r="AC396" s="40" t="n"/>
      <c r="AD396" s="40" t="n"/>
      <c r="AE396" s="40" t="n"/>
      <c r="AF396" s="13" t="n"/>
      <c r="AG396" s="40" t="n"/>
      <c r="AH396" s="41">
        <f>IFERROR(IF(N396="Canceled",MAX(0,AB396-AD396-AG396),0),"")</f>
        <v/>
      </c>
      <c r="AI396" s="43">
        <f>IFERROR(AD396/AC396,"")</f>
        <v/>
      </c>
      <c r="AJ396" s="15">
        <f>IFERROR(E396-D396,"")</f>
        <v/>
      </c>
      <c r="AK396" s="15">
        <f>IF(A396="","",IF(COUNTIF($A$6:$A$505,A396)&gt;1,"Duplicate Reservation ID",IF(F396&lt;=E396,"Review stay dates",IF(AND(N396="Canceled",O396=""),"Enter cancellation date",IF(AND(N396="Canceled",R396=""),"Enter cancellation reason","OK")))))</f>
        <v/>
      </c>
      <c r="AL396" s="13" t="n"/>
      <c r="AM396" s="15">
        <f>IFERROR(IF(AD396&gt;AC396,1,0),0)</f>
        <v/>
      </c>
      <c r="AN396" s="15">
        <f>IFERROR(IF(AF396&gt;I396,1,0),0)</f>
        <v/>
      </c>
      <c r="AO396" s="15">
        <f>IFERROR(IF(OR(V396&lt;0,AC396&lt;0,AD396&lt;0,AE396&lt;0,AG396&lt;0),1,0),0)</f>
        <v/>
      </c>
      <c r="AP396" s="15">
        <f>IFERROR(IF(AND(A396&lt;&gt;"",COUNTIF($A$6:$A$505,A396)&gt;1),1,0),0)</f>
        <v/>
      </c>
      <c r="AQ396" s="15">
        <f>IFERROR(IF(AND(N396="Canceled",O396&gt;E396),1,0),0)</f>
        <v/>
      </c>
    </row>
    <row r="397">
      <c r="A397" s="13" t="n"/>
      <c r="B397" s="13" t="n"/>
      <c r="C397" s="13" t="n"/>
      <c r="D397" s="39" t="n"/>
      <c r="E397" s="39" t="n"/>
      <c r="F397" s="39" t="n"/>
      <c r="G397" s="15">
        <f>IFERROR(IF(OR(E397="",F397=""),"",F397-E397),"")</f>
        <v/>
      </c>
      <c r="H397" s="13" t="n"/>
      <c r="I397" s="15">
        <f>IFERROR(IF(N397="Canceled",G397*H397,0),"")</f>
        <v/>
      </c>
      <c r="J397" s="13" t="n"/>
      <c r="K397" s="13" t="n"/>
      <c r="L397" s="13" t="n"/>
      <c r="M397" s="13" t="n"/>
      <c r="N397" s="13" t="n"/>
      <c r="O397" s="39" t="n"/>
      <c r="P397" s="15">
        <f>IFERROR(IF(OR(N397&lt;&gt;"Canceled",O397=""),"",E397-O397),"")</f>
        <v/>
      </c>
      <c r="Q397" s="15">
        <f>IFERROR(IF(N397&lt;&gt;"Canceled","",IF(O397="","Review",IF(P397&lt;=Dashboard!$B$5,"Late","Within Standard Window"))),"")</f>
        <v/>
      </c>
      <c r="R397" s="13" t="n"/>
      <c r="S397" s="13" t="n"/>
      <c r="T397" s="13" t="n"/>
      <c r="U397" s="13" t="n"/>
      <c r="V397" s="40" t="n"/>
      <c r="W397" s="41">
        <f>IFERROR(G397*H397*V397,"")</f>
        <v/>
      </c>
      <c r="X397" s="42" t="n"/>
      <c r="Y397" s="41">
        <f>IFERROR(W397*X397,"")</f>
        <v/>
      </c>
      <c r="Z397" s="42" t="n"/>
      <c r="AA397" s="41">
        <f>IFERROR(W397*Z397,"")</f>
        <v/>
      </c>
      <c r="AB397" s="41">
        <f>IFERROR(W397+Y397+AA397,"")</f>
        <v/>
      </c>
      <c r="AC397" s="40" t="n"/>
      <c r="AD397" s="40" t="n"/>
      <c r="AE397" s="40" t="n"/>
      <c r="AF397" s="13" t="n"/>
      <c r="AG397" s="40" t="n"/>
      <c r="AH397" s="41">
        <f>IFERROR(IF(N397="Canceled",MAX(0,AB397-AD397-AG397),0),"")</f>
        <v/>
      </c>
      <c r="AI397" s="43">
        <f>IFERROR(AD397/AC397,"")</f>
        <v/>
      </c>
      <c r="AJ397" s="15">
        <f>IFERROR(E397-D397,"")</f>
        <v/>
      </c>
      <c r="AK397" s="15">
        <f>IF(A397="","",IF(COUNTIF($A$6:$A$505,A397)&gt;1,"Duplicate Reservation ID",IF(F397&lt;=E397,"Review stay dates",IF(AND(N397="Canceled",O397=""),"Enter cancellation date",IF(AND(N397="Canceled",R397=""),"Enter cancellation reason","OK")))))</f>
        <v/>
      </c>
      <c r="AL397" s="13" t="n"/>
      <c r="AM397" s="15">
        <f>IFERROR(IF(AD397&gt;AC397,1,0),0)</f>
        <v/>
      </c>
      <c r="AN397" s="15">
        <f>IFERROR(IF(AF397&gt;I397,1,0),0)</f>
        <v/>
      </c>
      <c r="AO397" s="15">
        <f>IFERROR(IF(OR(V397&lt;0,AC397&lt;0,AD397&lt;0,AE397&lt;0,AG397&lt;0),1,0),0)</f>
        <v/>
      </c>
      <c r="AP397" s="15">
        <f>IFERROR(IF(AND(A397&lt;&gt;"",COUNTIF($A$6:$A$505,A397)&gt;1),1,0),0)</f>
        <v/>
      </c>
      <c r="AQ397" s="15">
        <f>IFERROR(IF(AND(N397="Canceled",O397&gt;E397),1,0),0)</f>
        <v/>
      </c>
    </row>
    <row r="398">
      <c r="A398" s="13" t="n"/>
      <c r="B398" s="13" t="n"/>
      <c r="C398" s="13" t="n"/>
      <c r="D398" s="39" t="n"/>
      <c r="E398" s="39" t="n"/>
      <c r="F398" s="39" t="n"/>
      <c r="G398" s="15">
        <f>IFERROR(IF(OR(E398="",F398=""),"",F398-E398),"")</f>
        <v/>
      </c>
      <c r="H398" s="13" t="n"/>
      <c r="I398" s="15">
        <f>IFERROR(IF(N398="Canceled",G398*H398,0),"")</f>
        <v/>
      </c>
      <c r="J398" s="13" t="n"/>
      <c r="K398" s="13" t="n"/>
      <c r="L398" s="13" t="n"/>
      <c r="M398" s="13" t="n"/>
      <c r="N398" s="13" t="n"/>
      <c r="O398" s="39" t="n"/>
      <c r="P398" s="15">
        <f>IFERROR(IF(OR(N398&lt;&gt;"Canceled",O398=""),"",E398-O398),"")</f>
        <v/>
      </c>
      <c r="Q398" s="15">
        <f>IFERROR(IF(N398&lt;&gt;"Canceled","",IF(O398="","Review",IF(P398&lt;=Dashboard!$B$5,"Late","Within Standard Window"))),"")</f>
        <v/>
      </c>
      <c r="R398" s="13" t="n"/>
      <c r="S398" s="13" t="n"/>
      <c r="T398" s="13" t="n"/>
      <c r="U398" s="13" t="n"/>
      <c r="V398" s="40" t="n"/>
      <c r="W398" s="41">
        <f>IFERROR(G398*H398*V398,"")</f>
        <v/>
      </c>
      <c r="X398" s="42" t="n"/>
      <c r="Y398" s="41">
        <f>IFERROR(W398*X398,"")</f>
        <v/>
      </c>
      <c r="Z398" s="42" t="n"/>
      <c r="AA398" s="41">
        <f>IFERROR(W398*Z398,"")</f>
        <v/>
      </c>
      <c r="AB398" s="41">
        <f>IFERROR(W398+Y398+AA398,"")</f>
        <v/>
      </c>
      <c r="AC398" s="40" t="n"/>
      <c r="AD398" s="40" t="n"/>
      <c r="AE398" s="40" t="n"/>
      <c r="AF398" s="13" t="n"/>
      <c r="AG398" s="40" t="n"/>
      <c r="AH398" s="41">
        <f>IFERROR(IF(N398="Canceled",MAX(0,AB398-AD398-AG398),0),"")</f>
        <v/>
      </c>
      <c r="AI398" s="43">
        <f>IFERROR(AD398/AC398,"")</f>
        <v/>
      </c>
      <c r="AJ398" s="15">
        <f>IFERROR(E398-D398,"")</f>
        <v/>
      </c>
      <c r="AK398" s="15">
        <f>IF(A398="","",IF(COUNTIF($A$6:$A$505,A398)&gt;1,"Duplicate Reservation ID",IF(F398&lt;=E398,"Review stay dates",IF(AND(N398="Canceled",O398=""),"Enter cancellation date",IF(AND(N398="Canceled",R398=""),"Enter cancellation reason","OK")))))</f>
        <v/>
      </c>
      <c r="AL398" s="13" t="n"/>
      <c r="AM398" s="15">
        <f>IFERROR(IF(AD398&gt;AC398,1,0),0)</f>
        <v/>
      </c>
      <c r="AN398" s="15">
        <f>IFERROR(IF(AF398&gt;I398,1,0),0)</f>
        <v/>
      </c>
      <c r="AO398" s="15">
        <f>IFERROR(IF(OR(V398&lt;0,AC398&lt;0,AD398&lt;0,AE398&lt;0,AG398&lt;0),1,0),0)</f>
        <v/>
      </c>
      <c r="AP398" s="15">
        <f>IFERROR(IF(AND(A398&lt;&gt;"",COUNTIF($A$6:$A$505,A398)&gt;1),1,0),0)</f>
        <v/>
      </c>
      <c r="AQ398" s="15">
        <f>IFERROR(IF(AND(N398="Canceled",O398&gt;E398),1,0),0)</f>
        <v/>
      </c>
    </row>
    <row r="399">
      <c r="A399" s="13" t="n"/>
      <c r="B399" s="13" t="n"/>
      <c r="C399" s="13" t="n"/>
      <c r="D399" s="39" t="n"/>
      <c r="E399" s="39" t="n"/>
      <c r="F399" s="39" t="n"/>
      <c r="G399" s="15">
        <f>IFERROR(IF(OR(E399="",F399=""),"",F399-E399),"")</f>
        <v/>
      </c>
      <c r="H399" s="13" t="n"/>
      <c r="I399" s="15">
        <f>IFERROR(IF(N399="Canceled",G399*H399,0),"")</f>
        <v/>
      </c>
      <c r="J399" s="13" t="n"/>
      <c r="K399" s="13" t="n"/>
      <c r="L399" s="13" t="n"/>
      <c r="M399" s="13" t="n"/>
      <c r="N399" s="13" t="n"/>
      <c r="O399" s="39" t="n"/>
      <c r="P399" s="15">
        <f>IFERROR(IF(OR(N399&lt;&gt;"Canceled",O399=""),"",E399-O399),"")</f>
        <v/>
      </c>
      <c r="Q399" s="15">
        <f>IFERROR(IF(N399&lt;&gt;"Canceled","",IF(O399="","Review",IF(P399&lt;=Dashboard!$B$5,"Late","Within Standard Window"))),"")</f>
        <v/>
      </c>
      <c r="R399" s="13" t="n"/>
      <c r="S399" s="13" t="n"/>
      <c r="T399" s="13" t="n"/>
      <c r="U399" s="13" t="n"/>
      <c r="V399" s="40" t="n"/>
      <c r="W399" s="41">
        <f>IFERROR(G399*H399*V399,"")</f>
        <v/>
      </c>
      <c r="X399" s="42" t="n"/>
      <c r="Y399" s="41">
        <f>IFERROR(W399*X399,"")</f>
        <v/>
      </c>
      <c r="Z399" s="42" t="n"/>
      <c r="AA399" s="41">
        <f>IFERROR(W399*Z399,"")</f>
        <v/>
      </c>
      <c r="AB399" s="41">
        <f>IFERROR(W399+Y399+AA399,"")</f>
        <v/>
      </c>
      <c r="AC399" s="40" t="n"/>
      <c r="AD399" s="40" t="n"/>
      <c r="AE399" s="40" t="n"/>
      <c r="AF399" s="13" t="n"/>
      <c r="AG399" s="40" t="n"/>
      <c r="AH399" s="41">
        <f>IFERROR(IF(N399="Canceled",MAX(0,AB399-AD399-AG399),0),"")</f>
        <v/>
      </c>
      <c r="AI399" s="43">
        <f>IFERROR(AD399/AC399,"")</f>
        <v/>
      </c>
      <c r="AJ399" s="15">
        <f>IFERROR(E399-D399,"")</f>
        <v/>
      </c>
      <c r="AK399" s="15">
        <f>IF(A399="","",IF(COUNTIF($A$6:$A$505,A399)&gt;1,"Duplicate Reservation ID",IF(F399&lt;=E399,"Review stay dates",IF(AND(N399="Canceled",O399=""),"Enter cancellation date",IF(AND(N399="Canceled",R399=""),"Enter cancellation reason","OK")))))</f>
        <v/>
      </c>
      <c r="AL399" s="13" t="n"/>
      <c r="AM399" s="15">
        <f>IFERROR(IF(AD399&gt;AC399,1,0),0)</f>
        <v/>
      </c>
      <c r="AN399" s="15">
        <f>IFERROR(IF(AF399&gt;I399,1,0),0)</f>
        <v/>
      </c>
      <c r="AO399" s="15">
        <f>IFERROR(IF(OR(V399&lt;0,AC399&lt;0,AD399&lt;0,AE399&lt;0,AG399&lt;0),1,0),0)</f>
        <v/>
      </c>
      <c r="AP399" s="15">
        <f>IFERROR(IF(AND(A399&lt;&gt;"",COUNTIF($A$6:$A$505,A399)&gt;1),1,0),0)</f>
        <v/>
      </c>
      <c r="AQ399" s="15">
        <f>IFERROR(IF(AND(N399="Canceled",O399&gt;E399),1,0),0)</f>
        <v/>
      </c>
    </row>
    <row r="400">
      <c r="A400" s="13" t="n"/>
      <c r="B400" s="13" t="n"/>
      <c r="C400" s="13" t="n"/>
      <c r="D400" s="39" t="n"/>
      <c r="E400" s="39" t="n"/>
      <c r="F400" s="39" t="n"/>
      <c r="G400" s="15">
        <f>IFERROR(IF(OR(E400="",F400=""),"",F400-E400),"")</f>
        <v/>
      </c>
      <c r="H400" s="13" t="n"/>
      <c r="I400" s="15">
        <f>IFERROR(IF(N400="Canceled",G400*H400,0),"")</f>
        <v/>
      </c>
      <c r="J400" s="13" t="n"/>
      <c r="K400" s="13" t="n"/>
      <c r="L400" s="13" t="n"/>
      <c r="M400" s="13" t="n"/>
      <c r="N400" s="13" t="n"/>
      <c r="O400" s="39" t="n"/>
      <c r="P400" s="15">
        <f>IFERROR(IF(OR(N400&lt;&gt;"Canceled",O400=""),"",E400-O400),"")</f>
        <v/>
      </c>
      <c r="Q400" s="15">
        <f>IFERROR(IF(N400&lt;&gt;"Canceled","",IF(O400="","Review",IF(P400&lt;=Dashboard!$B$5,"Late","Within Standard Window"))),"")</f>
        <v/>
      </c>
      <c r="R400" s="13" t="n"/>
      <c r="S400" s="13" t="n"/>
      <c r="T400" s="13" t="n"/>
      <c r="U400" s="13" t="n"/>
      <c r="V400" s="40" t="n"/>
      <c r="W400" s="41">
        <f>IFERROR(G400*H400*V400,"")</f>
        <v/>
      </c>
      <c r="X400" s="42" t="n"/>
      <c r="Y400" s="41">
        <f>IFERROR(W400*X400,"")</f>
        <v/>
      </c>
      <c r="Z400" s="42" t="n"/>
      <c r="AA400" s="41">
        <f>IFERROR(W400*Z400,"")</f>
        <v/>
      </c>
      <c r="AB400" s="41">
        <f>IFERROR(W400+Y400+AA400,"")</f>
        <v/>
      </c>
      <c r="AC400" s="40" t="n"/>
      <c r="AD400" s="40" t="n"/>
      <c r="AE400" s="40" t="n"/>
      <c r="AF400" s="13" t="n"/>
      <c r="AG400" s="40" t="n"/>
      <c r="AH400" s="41">
        <f>IFERROR(IF(N400="Canceled",MAX(0,AB400-AD400-AG400),0),"")</f>
        <v/>
      </c>
      <c r="AI400" s="43">
        <f>IFERROR(AD400/AC400,"")</f>
        <v/>
      </c>
      <c r="AJ400" s="15">
        <f>IFERROR(E400-D400,"")</f>
        <v/>
      </c>
      <c r="AK400" s="15">
        <f>IF(A400="","",IF(COUNTIF($A$6:$A$505,A400)&gt;1,"Duplicate Reservation ID",IF(F400&lt;=E400,"Review stay dates",IF(AND(N400="Canceled",O400=""),"Enter cancellation date",IF(AND(N400="Canceled",R400=""),"Enter cancellation reason","OK")))))</f>
        <v/>
      </c>
      <c r="AL400" s="13" t="n"/>
      <c r="AM400" s="15">
        <f>IFERROR(IF(AD400&gt;AC400,1,0),0)</f>
        <v/>
      </c>
      <c r="AN400" s="15">
        <f>IFERROR(IF(AF400&gt;I400,1,0),0)</f>
        <v/>
      </c>
      <c r="AO400" s="15">
        <f>IFERROR(IF(OR(V400&lt;0,AC400&lt;0,AD400&lt;0,AE400&lt;0,AG400&lt;0),1,0),0)</f>
        <v/>
      </c>
      <c r="AP400" s="15">
        <f>IFERROR(IF(AND(A400&lt;&gt;"",COUNTIF($A$6:$A$505,A400)&gt;1),1,0),0)</f>
        <v/>
      </c>
      <c r="AQ400" s="15">
        <f>IFERROR(IF(AND(N400="Canceled",O400&gt;E400),1,0),0)</f>
        <v/>
      </c>
    </row>
    <row r="401">
      <c r="A401" s="13" t="n"/>
      <c r="B401" s="13" t="n"/>
      <c r="C401" s="13" t="n"/>
      <c r="D401" s="39" t="n"/>
      <c r="E401" s="39" t="n"/>
      <c r="F401" s="39" t="n"/>
      <c r="G401" s="15">
        <f>IFERROR(IF(OR(E401="",F401=""),"",F401-E401),"")</f>
        <v/>
      </c>
      <c r="H401" s="13" t="n"/>
      <c r="I401" s="15">
        <f>IFERROR(IF(N401="Canceled",G401*H401,0),"")</f>
        <v/>
      </c>
      <c r="J401" s="13" t="n"/>
      <c r="K401" s="13" t="n"/>
      <c r="L401" s="13" t="n"/>
      <c r="M401" s="13" t="n"/>
      <c r="N401" s="13" t="n"/>
      <c r="O401" s="39" t="n"/>
      <c r="P401" s="15">
        <f>IFERROR(IF(OR(N401&lt;&gt;"Canceled",O401=""),"",E401-O401),"")</f>
        <v/>
      </c>
      <c r="Q401" s="15">
        <f>IFERROR(IF(N401&lt;&gt;"Canceled","",IF(O401="","Review",IF(P401&lt;=Dashboard!$B$5,"Late","Within Standard Window"))),"")</f>
        <v/>
      </c>
      <c r="R401" s="13" t="n"/>
      <c r="S401" s="13" t="n"/>
      <c r="T401" s="13" t="n"/>
      <c r="U401" s="13" t="n"/>
      <c r="V401" s="40" t="n"/>
      <c r="W401" s="41">
        <f>IFERROR(G401*H401*V401,"")</f>
        <v/>
      </c>
      <c r="X401" s="42" t="n"/>
      <c r="Y401" s="41">
        <f>IFERROR(W401*X401,"")</f>
        <v/>
      </c>
      <c r="Z401" s="42" t="n"/>
      <c r="AA401" s="41">
        <f>IFERROR(W401*Z401,"")</f>
        <v/>
      </c>
      <c r="AB401" s="41">
        <f>IFERROR(W401+Y401+AA401,"")</f>
        <v/>
      </c>
      <c r="AC401" s="40" t="n"/>
      <c r="AD401" s="40" t="n"/>
      <c r="AE401" s="40" t="n"/>
      <c r="AF401" s="13" t="n"/>
      <c r="AG401" s="40" t="n"/>
      <c r="AH401" s="41">
        <f>IFERROR(IF(N401="Canceled",MAX(0,AB401-AD401-AG401),0),"")</f>
        <v/>
      </c>
      <c r="AI401" s="43">
        <f>IFERROR(AD401/AC401,"")</f>
        <v/>
      </c>
      <c r="AJ401" s="15">
        <f>IFERROR(E401-D401,"")</f>
        <v/>
      </c>
      <c r="AK401" s="15">
        <f>IF(A401="","",IF(COUNTIF($A$6:$A$505,A401)&gt;1,"Duplicate Reservation ID",IF(F401&lt;=E401,"Review stay dates",IF(AND(N401="Canceled",O401=""),"Enter cancellation date",IF(AND(N401="Canceled",R401=""),"Enter cancellation reason","OK")))))</f>
        <v/>
      </c>
      <c r="AL401" s="13" t="n"/>
      <c r="AM401" s="15">
        <f>IFERROR(IF(AD401&gt;AC401,1,0),0)</f>
        <v/>
      </c>
      <c r="AN401" s="15">
        <f>IFERROR(IF(AF401&gt;I401,1,0),0)</f>
        <v/>
      </c>
      <c r="AO401" s="15">
        <f>IFERROR(IF(OR(V401&lt;0,AC401&lt;0,AD401&lt;0,AE401&lt;0,AG401&lt;0),1,0),0)</f>
        <v/>
      </c>
      <c r="AP401" s="15">
        <f>IFERROR(IF(AND(A401&lt;&gt;"",COUNTIF($A$6:$A$505,A401)&gt;1),1,0),0)</f>
        <v/>
      </c>
      <c r="AQ401" s="15">
        <f>IFERROR(IF(AND(N401="Canceled",O401&gt;E401),1,0),0)</f>
        <v/>
      </c>
    </row>
    <row r="402">
      <c r="A402" s="13" t="n"/>
      <c r="B402" s="13" t="n"/>
      <c r="C402" s="13" t="n"/>
      <c r="D402" s="39" t="n"/>
      <c r="E402" s="39" t="n"/>
      <c r="F402" s="39" t="n"/>
      <c r="G402" s="15">
        <f>IFERROR(IF(OR(E402="",F402=""),"",F402-E402),"")</f>
        <v/>
      </c>
      <c r="H402" s="13" t="n"/>
      <c r="I402" s="15">
        <f>IFERROR(IF(N402="Canceled",G402*H402,0),"")</f>
        <v/>
      </c>
      <c r="J402" s="13" t="n"/>
      <c r="K402" s="13" t="n"/>
      <c r="L402" s="13" t="n"/>
      <c r="M402" s="13" t="n"/>
      <c r="N402" s="13" t="n"/>
      <c r="O402" s="39" t="n"/>
      <c r="P402" s="15">
        <f>IFERROR(IF(OR(N402&lt;&gt;"Canceled",O402=""),"",E402-O402),"")</f>
        <v/>
      </c>
      <c r="Q402" s="15">
        <f>IFERROR(IF(N402&lt;&gt;"Canceled","",IF(O402="","Review",IF(P402&lt;=Dashboard!$B$5,"Late","Within Standard Window"))),"")</f>
        <v/>
      </c>
      <c r="R402" s="13" t="n"/>
      <c r="S402" s="13" t="n"/>
      <c r="T402" s="13" t="n"/>
      <c r="U402" s="13" t="n"/>
      <c r="V402" s="40" t="n"/>
      <c r="W402" s="41">
        <f>IFERROR(G402*H402*V402,"")</f>
        <v/>
      </c>
      <c r="X402" s="42" t="n"/>
      <c r="Y402" s="41">
        <f>IFERROR(W402*X402,"")</f>
        <v/>
      </c>
      <c r="Z402" s="42" t="n"/>
      <c r="AA402" s="41">
        <f>IFERROR(W402*Z402,"")</f>
        <v/>
      </c>
      <c r="AB402" s="41">
        <f>IFERROR(W402+Y402+AA402,"")</f>
        <v/>
      </c>
      <c r="AC402" s="40" t="n"/>
      <c r="AD402" s="40" t="n"/>
      <c r="AE402" s="40" t="n"/>
      <c r="AF402" s="13" t="n"/>
      <c r="AG402" s="40" t="n"/>
      <c r="AH402" s="41">
        <f>IFERROR(IF(N402="Canceled",MAX(0,AB402-AD402-AG402),0),"")</f>
        <v/>
      </c>
      <c r="AI402" s="43">
        <f>IFERROR(AD402/AC402,"")</f>
        <v/>
      </c>
      <c r="AJ402" s="15">
        <f>IFERROR(E402-D402,"")</f>
        <v/>
      </c>
      <c r="AK402" s="15">
        <f>IF(A402="","",IF(COUNTIF($A$6:$A$505,A402)&gt;1,"Duplicate Reservation ID",IF(F402&lt;=E402,"Review stay dates",IF(AND(N402="Canceled",O402=""),"Enter cancellation date",IF(AND(N402="Canceled",R402=""),"Enter cancellation reason","OK")))))</f>
        <v/>
      </c>
      <c r="AL402" s="13" t="n"/>
      <c r="AM402" s="15">
        <f>IFERROR(IF(AD402&gt;AC402,1,0),0)</f>
        <v/>
      </c>
      <c r="AN402" s="15">
        <f>IFERROR(IF(AF402&gt;I402,1,0),0)</f>
        <v/>
      </c>
      <c r="AO402" s="15">
        <f>IFERROR(IF(OR(V402&lt;0,AC402&lt;0,AD402&lt;0,AE402&lt;0,AG402&lt;0),1,0),0)</f>
        <v/>
      </c>
      <c r="AP402" s="15">
        <f>IFERROR(IF(AND(A402&lt;&gt;"",COUNTIF($A$6:$A$505,A402)&gt;1),1,0),0)</f>
        <v/>
      </c>
      <c r="AQ402" s="15">
        <f>IFERROR(IF(AND(N402="Canceled",O402&gt;E402),1,0),0)</f>
        <v/>
      </c>
    </row>
    <row r="403">
      <c r="A403" s="13" t="n"/>
      <c r="B403" s="13" t="n"/>
      <c r="C403" s="13" t="n"/>
      <c r="D403" s="39" t="n"/>
      <c r="E403" s="39" t="n"/>
      <c r="F403" s="39" t="n"/>
      <c r="G403" s="15">
        <f>IFERROR(IF(OR(E403="",F403=""),"",F403-E403),"")</f>
        <v/>
      </c>
      <c r="H403" s="13" t="n"/>
      <c r="I403" s="15">
        <f>IFERROR(IF(N403="Canceled",G403*H403,0),"")</f>
        <v/>
      </c>
      <c r="J403" s="13" t="n"/>
      <c r="K403" s="13" t="n"/>
      <c r="L403" s="13" t="n"/>
      <c r="M403" s="13" t="n"/>
      <c r="N403" s="13" t="n"/>
      <c r="O403" s="39" t="n"/>
      <c r="P403" s="15">
        <f>IFERROR(IF(OR(N403&lt;&gt;"Canceled",O403=""),"",E403-O403),"")</f>
        <v/>
      </c>
      <c r="Q403" s="15">
        <f>IFERROR(IF(N403&lt;&gt;"Canceled","",IF(O403="","Review",IF(P403&lt;=Dashboard!$B$5,"Late","Within Standard Window"))),"")</f>
        <v/>
      </c>
      <c r="R403" s="13" t="n"/>
      <c r="S403" s="13" t="n"/>
      <c r="T403" s="13" t="n"/>
      <c r="U403" s="13" t="n"/>
      <c r="V403" s="40" t="n"/>
      <c r="W403" s="41">
        <f>IFERROR(G403*H403*V403,"")</f>
        <v/>
      </c>
      <c r="X403" s="42" t="n"/>
      <c r="Y403" s="41">
        <f>IFERROR(W403*X403,"")</f>
        <v/>
      </c>
      <c r="Z403" s="42" t="n"/>
      <c r="AA403" s="41">
        <f>IFERROR(W403*Z403,"")</f>
        <v/>
      </c>
      <c r="AB403" s="41">
        <f>IFERROR(W403+Y403+AA403,"")</f>
        <v/>
      </c>
      <c r="AC403" s="40" t="n"/>
      <c r="AD403" s="40" t="n"/>
      <c r="AE403" s="40" t="n"/>
      <c r="AF403" s="13" t="n"/>
      <c r="AG403" s="40" t="n"/>
      <c r="AH403" s="41">
        <f>IFERROR(IF(N403="Canceled",MAX(0,AB403-AD403-AG403),0),"")</f>
        <v/>
      </c>
      <c r="AI403" s="43">
        <f>IFERROR(AD403/AC403,"")</f>
        <v/>
      </c>
      <c r="AJ403" s="15">
        <f>IFERROR(E403-D403,"")</f>
        <v/>
      </c>
      <c r="AK403" s="15">
        <f>IF(A403="","",IF(COUNTIF($A$6:$A$505,A403)&gt;1,"Duplicate Reservation ID",IF(F403&lt;=E403,"Review stay dates",IF(AND(N403="Canceled",O403=""),"Enter cancellation date",IF(AND(N403="Canceled",R403=""),"Enter cancellation reason","OK")))))</f>
        <v/>
      </c>
      <c r="AL403" s="13" t="n"/>
      <c r="AM403" s="15">
        <f>IFERROR(IF(AD403&gt;AC403,1,0),0)</f>
        <v/>
      </c>
      <c r="AN403" s="15">
        <f>IFERROR(IF(AF403&gt;I403,1,0),0)</f>
        <v/>
      </c>
      <c r="AO403" s="15">
        <f>IFERROR(IF(OR(V403&lt;0,AC403&lt;0,AD403&lt;0,AE403&lt;0,AG403&lt;0),1,0),0)</f>
        <v/>
      </c>
      <c r="AP403" s="15">
        <f>IFERROR(IF(AND(A403&lt;&gt;"",COUNTIF($A$6:$A$505,A403)&gt;1),1,0),0)</f>
        <v/>
      </c>
      <c r="AQ403" s="15">
        <f>IFERROR(IF(AND(N403="Canceled",O403&gt;E403),1,0),0)</f>
        <v/>
      </c>
    </row>
    <row r="404">
      <c r="A404" s="13" t="n"/>
      <c r="B404" s="13" t="n"/>
      <c r="C404" s="13" t="n"/>
      <c r="D404" s="39" t="n"/>
      <c r="E404" s="39" t="n"/>
      <c r="F404" s="39" t="n"/>
      <c r="G404" s="15">
        <f>IFERROR(IF(OR(E404="",F404=""),"",F404-E404),"")</f>
        <v/>
      </c>
      <c r="H404" s="13" t="n"/>
      <c r="I404" s="15">
        <f>IFERROR(IF(N404="Canceled",G404*H404,0),"")</f>
        <v/>
      </c>
      <c r="J404" s="13" t="n"/>
      <c r="K404" s="13" t="n"/>
      <c r="L404" s="13" t="n"/>
      <c r="M404" s="13" t="n"/>
      <c r="N404" s="13" t="n"/>
      <c r="O404" s="39" t="n"/>
      <c r="P404" s="15">
        <f>IFERROR(IF(OR(N404&lt;&gt;"Canceled",O404=""),"",E404-O404),"")</f>
        <v/>
      </c>
      <c r="Q404" s="15">
        <f>IFERROR(IF(N404&lt;&gt;"Canceled","",IF(O404="","Review",IF(P404&lt;=Dashboard!$B$5,"Late","Within Standard Window"))),"")</f>
        <v/>
      </c>
      <c r="R404" s="13" t="n"/>
      <c r="S404" s="13" t="n"/>
      <c r="T404" s="13" t="n"/>
      <c r="U404" s="13" t="n"/>
      <c r="V404" s="40" t="n"/>
      <c r="W404" s="41">
        <f>IFERROR(G404*H404*V404,"")</f>
        <v/>
      </c>
      <c r="X404" s="42" t="n"/>
      <c r="Y404" s="41">
        <f>IFERROR(W404*X404,"")</f>
        <v/>
      </c>
      <c r="Z404" s="42" t="n"/>
      <c r="AA404" s="41">
        <f>IFERROR(W404*Z404,"")</f>
        <v/>
      </c>
      <c r="AB404" s="41">
        <f>IFERROR(W404+Y404+AA404,"")</f>
        <v/>
      </c>
      <c r="AC404" s="40" t="n"/>
      <c r="AD404" s="40" t="n"/>
      <c r="AE404" s="40" t="n"/>
      <c r="AF404" s="13" t="n"/>
      <c r="AG404" s="40" t="n"/>
      <c r="AH404" s="41">
        <f>IFERROR(IF(N404="Canceled",MAX(0,AB404-AD404-AG404),0),"")</f>
        <v/>
      </c>
      <c r="AI404" s="43">
        <f>IFERROR(AD404/AC404,"")</f>
        <v/>
      </c>
      <c r="AJ404" s="15">
        <f>IFERROR(E404-D404,"")</f>
        <v/>
      </c>
      <c r="AK404" s="15">
        <f>IF(A404="","",IF(COUNTIF($A$6:$A$505,A404)&gt;1,"Duplicate Reservation ID",IF(F404&lt;=E404,"Review stay dates",IF(AND(N404="Canceled",O404=""),"Enter cancellation date",IF(AND(N404="Canceled",R404=""),"Enter cancellation reason","OK")))))</f>
        <v/>
      </c>
      <c r="AL404" s="13" t="n"/>
      <c r="AM404" s="15">
        <f>IFERROR(IF(AD404&gt;AC404,1,0),0)</f>
        <v/>
      </c>
      <c r="AN404" s="15">
        <f>IFERROR(IF(AF404&gt;I404,1,0),0)</f>
        <v/>
      </c>
      <c r="AO404" s="15">
        <f>IFERROR(IF(OR(V404&lt;0,AC404&lt;0,AD404&lt;0,AE404&lt;0,AG404&lt;0),1,0),0)</f>
        <v/>
      </c>
      <c r="AP404" s="15">
        <f>IFERROR(IF(AND(A404&lt;&gt;"",COUNTIF($A$6:$A$505,A404)&gt;1),1,0),0)</f>
        <v/>
      </c>
      <c r="AQ404" s="15">
        <f>IFERROR(IF(AND(N404="Canceled",O404&gt;E404),1,0),0)</f>
        <v/>
      </c>
    </row>
    <row r="405">
      <c r="A405" s="13" t="n"/>
      <c r="B405" s="13" t="n"/>
      <c r="C405" s="13" t="n"/>
      <c r="D405" s="39" t="n"/>
      <c r="E405" s="39" t="n"/>
      <c r="F405" s="39" t="n"/>
      <c r="G405" s="15">
        <f>IFERROR(IF(OR(E405="",F405=""),"",F405-E405),"")</f>
        <v/>
      </c>
      <c r="H405" s="13" t="n"/>
      <c r="I405" s="15">
        <f>IFERROR(IF(N405="Canceled",G405*H405,0),"")</f>
        <v/>
      </c>
      <c r="J405" s="13" t="n"/>
      <c r="K405" s="13" t="n"/>
      <c r="L405" s="13" t="n"/>
      <c r="M405" s="13" t="n"/>
      <c r="N405" s="13" t="n"/>
      <c r="O405" s="39" t="n"/>
      <c r="P405" s="15">
        <f>IFERROR(IF(OR(N405&lt;&gt;"Canceled",O405=""),"",E405-O405),"")</f>
        <v/>
      </c>
      <c r="Q405" s="15">
        <f>IFERROR(IF(N405&lt;&gt;"Canceled","",IF(O405="","Review",IF(P405&lt;=Dashboard!$B$5,"Late","Within Standard Window"))),"")</f>
        <v/>
      </c>
      <c r="R405" s="13" t="n"/>
      <c r="S405" s="13" t="n"/>
      <c r="T405" s="13" t="n"/>
      <c r="U405" s="13" t="n"/>
      <c r="V405" s="40" t="n"/>
      <c r="W405" s="41">
        <f>IFERROR(G405*H405*V405,"")</f>
        <v/>
      </c>
      <c r="X405" s="42" t="n"/>
      <c r="Y405" s="41">
        <f>IFERROR(W405*X405,"")</f>
        <v/>
      </c>
      <c r="Z405" s="42" t="n"/>
      <c r="AA405" s="41">
        <f>IFERROR(W405*Z405,"")</f>
        <v/>
      </c>
      <c r="AB405" s="41">
        <f>IFERROR(W405+Y405+AA405,"")</f>
        <v/>
      </c>
      <c r="AC405" s="40" t="n"/>
      <c r="AD405" s="40" t="n"/>
      <c r="AE405" s="40" t="n"/>
      <c r="AF405" s="13" t="n"/>
      <c r="AG405" s="40" t="n"/>
      <c r="AH405" s="41">
        <f>IFERROR(IF(N405="Canceled",MAX(0,AB405-AD405-AG405),0),"")</f>
        <v/>
      </c>
      <c r="AI405" s="43">
        <f>IFERROR(AD405/AC405,"")</f>
        <v/>
      </c>
      <c r="AJ405" s="15">
        <f>IFERROR(E405-D405,"")</f>
        <v/>
      </c>
      <c r="AK405" s="15">
        <f>IF(A405="","",IF(COUNTIF($A$6:$A$505,A405)&gt;1,"Duplicate Reservation ID",IF(F405&lt;=E405,"Review stay dates",IF(AND(N405="Canceled",O405=""),"Enter cancellation date",IF(AND(N405="Canceled",R405=""),"Enter cancellation reason","OK")))))</f>
        <v/>
      </c>
      <c r="AL405" s="13" t="n"/>
      <c r="AM405" s="15">
        <f>IFERROR(IF(AD405&gt;AC405,1,0),0)</f>
        <v/>
      </c>
      <c r="AN405" s="15">
        <f>IFERROR(IF(AF405&gt;I405,1,0),0)</f>
        <v/>
      </c>
      <c r="AO405" s="15">
        <f>IFERROR(IF(OR(V405&lt;0,AC405&lt;0,AD405&lt;0,AE405&lt;0,AG405&lt;0),1,0),0)</f>
        <v/>
      </c>
      <c r="AP405" s="15">
        <f>IFERROR(IF(AND(A405&lt;&gt;"",COUNTIF($A$6:$A$505,A405)&gt;1),1,0),0)</f>
        <v/>
      </c>
      <c r="AQ405" s="15">
        <f>IFERROR(IF(AND(N405="Canceled",O405&gt;E405),1,0),0)</f>
        <v/>
      </c>
    </row>
    <row r="406">
      <c r="A406" s="13" t="n"/>
      <c r="B406" s="13" t="n"/>
      <c r="C406" s="13" t="n"/>
      <c r="D406" s="39" t="n"/>
      <c r="E406" s="39" t="n"/>
      <c r="F406" s="39" t="n"/>
      <c r="G406" s="15">
        <f>IFERROR(IF(OR(E406="",F406=""),"",F406-E406),"")</f>
        <v/>
      </c>
      <c r="H406" s="13" t="n"/>
      <c r="I406" s="15">
        <f>IFERROR(IF(N406="Canceled",G406*H406,0),"")</f>
        <v/>
      </c>
      <c r="J406" s="13" t="n"/>
      <c r="K406" s="13" t="n"/>
      <c r="L406" s="13" t="n"/>
      <c r="M406" s="13" t="n"/>
      <c r="N406" s="13" t="n"/>
      <c r="O406" s="39" t="n"/>
      <c r="P406" s="15">
        <f>IFERROR(IF(OR(N406&lt;&gt;"Canceled",O406=""),"",E406-O406),"")</f>
        <v/>
      </c>
      <c r="Q406" s="15">
        <f>IFERROR(IF(N406&lt;&gt;"Canceled","",IF(O406="","Review",IF(P406&lt;=Dashboard!$B$5,"Late","Within Standard Window"))),"")</f>
        <v/>
      </c>
      <c r="R406" s="13" t="n"/>
      <c r="S406" s="13" t="n"/>
      <c r="T406" s="13" t="n"/>
      <c r="U406" s="13" t="n"/>
      <c r="V406" s="40" t="n"/>
      <c r="W406" s="41">
        <f>IFERROR(G406*H406*V406,"")</f>
        <v/>
      </c>
      <c r="X406" s="42" t="n"/>
      <c r="Y406" s="41">
        <f>IFERROR(W406*X406,"")</f>
        <v/>
      </c>
      <c r="Z406" s="42" t="n"/>
      <c r="AA406" s="41">
        <f>IFERROR(W406*Z406,"")</f>
        <v/>
      </c>
      <c r="AB406" s="41">
        <f>IFERROR(W406+Y406+AA406,"")</f>
        <v/>
      </c>
      <c r="AC406" s="40" t="n"/>
      <c r="AD406" s="40" t="n"/>
      <c r="AE406" s="40" t="n"/>
      <c r="AF406" s="13" t="n"/>
      <c r="AG406" s="40" t="n"/>
      <c r="AH406" s="41">
        <f>IFERROR(IF(N406="Canceled",MAX(0,AB406-AD406-AG406),0),"")</f>
        <v/>
      </c>
      <c r="AI406" s="43">
        <f>IFERROR(AD406/AC406,"")</f>
        <v/>
      </c>
      <c r="AJ406" s="15">
        <f>IFERROR(E406-D406,"")</f>
        <v/>
      </c>
      <c r="AK406" s="15">
        <f>IF(A406="","",IF(COUNTIF($A$6:$A$505,A406)&gt;1,"Duplicate Reservation ID",IF(F406&lt;=E406,"Review stay dates",IF(AND(N406="Canceled",O406=""),"Enter cancellation date",IF(AND(N406="Canceled",R406=""),"Enter cancellation reason","OK")))))</f>
        <v/>
      </c>
      <c r="AL406" s="13" t="n"/>
      <c r="AM406" s="15">
        <f>IFERROR(IF(AD406&gt;AC406,1,0),0)</f>
        <v/>
      </c>
      <c r="AN406" s="15">
        <f>IFERROR(IF(AF406&gt;I406,1,0),0)</f>
        <v/>
      </c>
      <c r="AO406" s="15">
        <f>IFERROR(IF(OR(V406&lt;0,AC406&lt;0,AD406&lt;0,AE406&lt;0,AG406&lt;0),1,0),0)</f>
        <v/>
      </c>
      <c r="AP406" s="15">
        <f>IFERROR(IF(AND(A406&lt;&gt;"",COUNTIF($A$6:$A$505,A406)&gt;1),1,0),0)</f>
        <v/>
      </c>
      <c r="AQ406" s="15">
        <f>IFERROR(IF(AND(N406="Canceled",O406&gt;E406),1,0),0)</f>
        <v/>
      </c>
    </row>
    <row r="407">
      <c r="A407" s="13" t="n"/>
      <c r="B407" s="13" t="n"/>
      <c r="C407" s="13" t="n"/>
      <c r="D407" s="39" t="n"/>
      <c r="E407" s="39" t="n"/>
      <c r="F407" s="39" t="n"/>
      <c r="G407" s="15">
        <f>IFERROR(IF(OR(E407="",F407=""),"",F407-E407),"")</f>
        <v/>
      </c>
      <c r="H407" s="13" t="n"/>
      <c r="I407" s="15">
        <f>IFERROR(IF(N407="Canceled",G407*H407,0),"")</f>
        <v/>
      </c>
      <c r="J407" s="13" t="n"/>
      <c r="K407" s="13" t="n"/>
      <c r="L407" s="13" t="n"/>
      <c r="M407" s="13" t="n"/>
      <c r="N407" s="13" t="n"/>
      <c r="O407" s="39" t="n"/>
      <c r="P407" s="15">
        <f>IFERROR(IF(OR(N407&lt;&gt;"Canceled",O407=""),"",E407-O407),"")</f>
        <v/>
      </c>
      <c r="Q407" s="15">
        <f>IFERROR(IF(N407&lt;&gt;"Canceled","",IF(O407="","Review",IF(P407&lt;=Dashboard!$B$5,"Late","Within Standard Window"))),"")</f>
        <v/>
      </c>
      <c r="R407" s="13" t="n"/>
      <c r="S407" s="13" t="n"/>
      <c r="T407" s="13" t="n"/>
      <c r="U407" s="13" t="n"/>
      <c r="V407" s="40" t="n"/>
      <c r="W407" s="41">
        <f>IFERROR(G407*H407*V407,"")</f>
        <v/>
      </c>
      <c r="X407" s="42" t="n"/>
      <c r="Y407" s="41">
        <f>IFERROR(W407*X407,"")</f>
        <v/>
      </c>
      <c r="Z407" s="42" t="n"/>
      <c r="AA407" s="41">
        <f>IFERROR(W407*Z407,"")</f>
        <v/>
      </c>
      <c r="AB407" s="41">
        <f>IFERROR(W407+Y407+AA407,"")</f>
        <v/>
      </c>
      <c r="AC407" s="40" t="n"/>
      <c r="AD407" s="40" t="n"/>
      <c r="AE407" s="40" t="n"/>
      <c r="AF407" s="13" t="n"/>
      <c r="AG407" s="40" t="n"/>
      <c r="AH407" s="41">
        <f>IFERROR(IF(N407="Canceled",MAX(0,AB407-AD407-AG407),0),"")</f>
        <v/>
      </c>
      <c r="AI407" s="43">
        <f>IFERROR(AD407/AC407,"")</f>
        <v/>
      </c>
      <c r="AJ407" s="15">
        <f>IFERROR(E407-D407,"")</f>
        <v/>
      </c>
      <c r="AK407" s="15">
        <f>IF(A407="","",IF(COUNTIF($A$6:$A$505,A407)&gt;1,"Duplicate Reservation ID",IF(F407&lt;=E407,"Review stay dates",IF(AND(N407="Canceled",O407=""),"Enter cancellation date",IF(AND(N407="Canceled",R407=""),"Enter cancellation reason","OK")))))</f>
        <v/>
      </c>
      <c r="AL407" s="13" t="n"/>
      <c r="AM407" s="15">
        <f>IFERROR(IF(AD407&gt;AC407,1,0),0)</f>
        <v/>
      </c>
      <c r="AN407" s="15">
        <f>IFERROR(IF(AF407&gt;I407,1,0),0)</f>
        <v/>
      </c>
      <c r="AO407" s="15">
        <f>IFERROR(IF(OR(V407&lt;0,AC407&lt;0,AD407&lt;0,AE407&lt;0,AG407&lt;0),1,0),0)</f>
        <v/>
      </c>
      <c r="AP407" s="15">
        <f>IFERROR(IF(AND(A407&lt;&gt;"",COUNTIF($A$6:$A$505,A407)&gt;1),1,0),0)</f>
        <v/>
      </c>
      <c r="AQ407" s="15">
        <f>IFERROR(IF(AND(N407="Canceled",O407&gt;E407),1,0),0)</f>
        <v/>
      </c>
    </row>
    <row r="408">
      <c r="A408" s="13" t="n"/>
      <c r="B408" s="13" t="n"/>
      <c r="C408" s="13" t="n"/>
      <c r="D408" s="39" t="n"/>
      <c r="E408" s="39" t="n"/>
      <c r="F408" s="39" t="n"/>
      <c r="G408" s="15">
        <f>IFERROR(IF(OR(E408="",F408=""),"",F408-E408),"")</f>
        <v/>
      </c>
      <c r="H408" s="13" t="n"/>
      <c r="I408" s="15">
        <f>IFERROR(IF(N408="Canceled",G408*H408,0),"")</f>
        <v/>
      </c>
      <c r="J408" s="13" t="n"/>
      <c r="K408" s="13" t="n"/>
      <c r="L408" s="13" t="n"/>
      <c r="M408" s="13" t="n"/>
      <c r="N408" s="13" t="n"/>
      <c r="O408" s="39" t="n"/>
      <c r="P408" s="15">
        <f>IFERROR(IF(OR(N408&lt;&gt;"Canceled",O408=""),"",E408-O408),"")</f>
        <v/>
      </c>
      <c r="Q408" s="15">
        <f>IFERROR(IF(N408&lt;&gt;"Canceled","",IF(O408="","Review",IF(P408&lt;=Dashboard!$B$5,"Late","Within Standard Window"))),"")</f>
        <v/>
      </c>
      <c r="R408" s="13" t="n"/>
      <c r="S408" s="13" t="n"/>
      <c r="T408" s="13" t="n"/>
      <c r="U408" s="13" t="n"/>
      <c r="V408" s="40" t="n"/>
      <c r="W408" s="41">
        <f>IFERROR(G408*H408*V408,"")</f>
        <v/>
      </c>
      <c r="X408" s="42" t="n"/>
      <c r="Y408" s="41">
        <f>IFERROR(W408*X408,"")</f>
        <v/>
      </c>
      <c r="Z408" s="42" t="n"/>
      <c r="AA408" s="41">
        <f>IFERROR(W408*Z408,"")</f>
        <v/>
      </c>
      <c r="AB408" s="41">
        <f>IFERROR(W408+Y408+AA408,"")</f>
        <v/>
      </c>
      <c r="AC408" s="40" t="n"/>
      <c r="AD408" s="40" t="n"/>
      <c r="AE408" s="40" t="n"/>
      <c r="AF408" s="13" t="n"/>
      <c r="AG408" s="40" t="n"/>
      <c r="AH408" s="41">
        <f>IFERROR(IF(N408="Canceled",MAX(0,AB408-AD408-AG408),0),"")</f>
        <v/>
      </c>
      <c r="AI408" s="43">
        <f>IFERROR(AD408/AC408,"")</f>
        <v/>
      </c>
      <c r="AJ408" s="15">
        <f>IFERROR(E408-D408,"")</f>
        <v/>
      </c>
      <c r="AK408" s="15">
        <f>IF(A408="","",IF(COUNTIF($A$6:$A$505,A408)&gt;1,"Duplicate Reservation ID",IF(F408&lt;=E408,"Review stay dates",IF(AND(N408="Canceled",O408=""),"Enter cancellation date",IF(AND(N408="Canceled",R408=""),"Enter cancellation reason","OK")))))</f>
        <v/>
      </c>
      <c r="AL408" s="13" t="n"/>
      <c r="AM408" s="15">
        <f>IFERROR(IF(AD408&gt;AC408,1,0),0)</f>
        <v/>
      </c>
      <c r="AN408" s="15">
        <f>IFERROR(IF(AF408&gt;I408,1,0),0)</f>
        <v/>
      </c>
      <c r="AO408" s="15">
        <f>IFERROR(IF(OR(V408&lt;0,AC408&lt;0,AD408&lt;0,AE408&lt;0,AG408&lt;0),1,0),0)</f>
        <v/>
      </c>
      <c r="AP408" s="15">
        <f>IFERROR(IF(AND(A408&lt;&gt;"",COUNTIF($A$6:$A$505,A408)&gt;1),1,0),0)</f>
        <v/>
      </c>
      <c r="AQ408" s="15">
        <f>IFERROR(IF(AND(N408="Canceled",O408&gt;E408),1,0),0)</f>
        <v/>
      </c>
    </row>
    <row r="409">
      <c r="A409" s="13" t="n"/>
      <c r="B409" s="13" t="n"/>
      <c r="C409" s="13" t="n"/>
      <c r="D409" s="39" t="n"/>
      <c r="E409" s="39" t="n"/>
      <c r="F409" s="39" t="n"/>
      <c r="G409" s="15">
        <f>IFERROR(IF(OR(E409="",F409=""),"",F409-E409),"")</f>
        <v/>
      </c>
      <c r="H409" s="13" t="n"/>
      <c r="I409" s="15">
        <f>IFERROR(IF(N409="Canceled",G409*H409,0),"")</f>
        <v/>
      </c>
      <c r="J409" s="13" t="n"/>
      <c r="K409" s="13" t="n"/>
      <c r="L409" s="13" t="n"/>
      <c r="M409" s="13" t="n"/>
      <c r="N409" s="13" t="n"/>
      <c r="O409" s="39" t="n"/>
      <c r="P409" s="15">
        <f>IFERROR(IF(OR(N409&lt;&gt;"Canceled",O409=""),"",E409-O409),"")</f>
        <v/>
      </c>
      <c r="Q409" s="15">
        <f>IFERROR(IF(N409&lt;&gt;"Canceled","",IF(O409="","Review",IF(P409&lt;=Dashboard!$B$5,"Late","Within Standard Window"))),"")</f>
        <v/>
      </c>
      <c r="R409" s="13" t="n"/>
      <c r="S409" s="13" t="n"/>
      <c r="T409" s="13" t="n"/>
      <c r="U409" s="13" t="n"/>
      <c r="V409" s="40" t="n"/>
      <c r="W409" s="41">
        <f>IFERROR(G409*H409*V409,"")</f>
        <v/>
      </c>
      <c r="X409" s="42" t="n"/>
      <c r="Y409" s="41">
        <f>IFERROR(W409*X409,"")</f>
        <v/>
      </c>
      <c r="Z409" s="42" t="n"/>
      <c r="AA409" s="41">
        <f>IFERROR(W409*Z409,"")</f>
        <v/>
      </c>
      <c r="AB409" s="41">
        <f>IFERROR(W409+Y409+AA409,"")</f>
        <v/>
      </c>
      <c r="AC409" s="40" t="n"/>
      <c r="AD409" s="40" t="n"/>
      <c r="AE409" s="40" t="n"/>
      <c r="AF409" s="13" t="n"/>
      <c r="AG409" s="40" t="n"/>
      <c r="AH409" s="41">
        <f>IFERROR(IF(N409="Canceled",MAX(0,AB409-AD409-AG409),0),"")</f>
        <v/>
      </c>
      <c r="AI409" s="43">
        <f>IFERROR(AD409/AC409,"")</f>
        <v/>
      </c>
      <c r="AJ409" s="15">
        <f>IFERROR(E409-D409,"")</f>
        <v/>
      </c>
      <c r="AK409" s="15">
        <f>IF(A409="","",IF(COUNTIF($A$6:$A$505,A409)&gt;1,"Duplicate Reservation ID",IF(F409&lt;=E409,"Review stay dates",IF(AND(N409="Canceled",O409=""),"Enter cancellation date",IF(AND(N409="Canceled",R409=""),"Enter cancellation reason","OK")))))</f>
        <v/>
      </c>
      <c r="AL409" s="13" t="n"/>
      <c r="AM409" s="15">
        <f>IFERROR(IF(AD409&gt;AC409,1,0),0)</f>
        <v/>
      </c>
      <c r="AN409" s="15">
        <f>IFERROR(IF(AF409&gt;I409,1,0),0)</f>
        <v/>
      </c>
      <c r="AO409" s="15">
        <f>IFERROR(IF(OR(V409&lt;0,AC409&lt;0,AD409&lt;0,AE409&lt;0,AG409&lt;0),1,0),0)</f>
        <v/>
      </c>
      <c r="AP409" s="15">
        <f>IFERROR(IF(AND(A409&lt;&gt;"",COUNTIF($A$6:$A$505,A409)&gt;1),1,0),0)</f>
        <v/>
      </c>
      <c r="AQ409" s="15">
        <f>IFERROR(IF(AND(N409="Canceled",O409&gt;E409),1,0),0)</f>
        <v/>
      </c>
    </row>
    <row r="410">
      <c r="A410" s="13" t="n"/>
      <c r="B410" s="13" t="n"/>
      <c r="C410" s="13" t="n"/>
      <c r="D410" s="39" t="n"/>
      <c r="E410" s="39" t="n"/>
      <c r="F410" s="39" t="n"/>
      <c r="G410" s="15">
        <f>IFERROR(IF(OR(E410="",F410=""),"",F410-E410),"")</f>
        <v/>
      </c>
      <c r="H410" s="13" t="n"/>
      <c r="I410" s="15">
        <f>IFERROR(IF(N410="Canceled",G410*H410,0),"")</f>
        <v/>
      </c>
      <c r="J410" s="13" t="n"/>
      <c r="K410" s="13" t="n"/>
      <c r="L410" s="13" t="n"/>
      <c r="M410" s="13" t="n"/>
      <c r="N410" s="13" t="n"/>
      <c r="O410" s="39" t="n"/>
      <c r="P410" s="15">
        <f>IFERROR(IF(OR(N410&lt;&gt;"Canceled",O410=""),"",E410-O410),"")</f>
        <v/>
      </c>
      <c r="Q410" s="15">
        <f>IFERROR(IF(N410&lt;&gt;"Canceled","",IF(O410="","Review",IF(P410&lt;=Dashboard!$B$5,"Late","Within Standard Window"))),"")</f>
        <v/>
      </c>
      <c r="R410" s="13" t="n"/>
      <c r="S410" s="13" t="n"/>
      <c r="T410" s="13" t="n"/>
      <c r="U410" s="13" t="n"/>
      <c r="V410" s="40" t="n"/>
      <c r="W410" s="41">
        <f>IFERROR(G410*H410*V410,"")</f>
        <v/>
      </c>
      <c r="X410" s="42" t="n"/>
      <c r="Y410" s="41">
        <f>IFERROR(W410*X410,"")</f>
        <v/>
      </c>
      <c r="Z410" s="42" t="n"/>
      <c r="AA410" s="41">
        <f>IFERROR(W410*Z410,"")</f>
        <v/>
      </c>
      <c r="AB410" s="41">
        <f>IFERROR(W410+Y410+AA410,"")</f>
        <v/>
      </c>
      <c r="AC410" s="40" t="n"/>
      <c r="AD410" s="40" t="n"/>
      <c r="AE410" s="40" t="n"/>
      <c r="AF410" s="13" t="n"/>
      <c r="AG410" s="40" t="n"/>
      <c r="AH410" s="41">
        <f>IFERROR(IF(N410="Canceled",MAX(0,AB410-AD410-AG410),0),"")</f>
        <v/>
      </c>
      <c r="AI410" s="43">
        <f>IFERROR(AD410/AC410,"")</f>
        <v/>
      </c>
      <c r="AJ410" s="15">
        <f>IFERROR(E410-D410,"")</f>
        <v/>
      </c>
      <c r="AK410" s="15">
        <f>IF(A410="","",IF(COUNTIF($A$6:$A$505,A410)&gt;1,"Duplicate Reservation ID",IF(F410&lt;=E410,"Review stay dates",IF(AND(N410="Canceled",O410=""),"Enter cancellation date",IF(AND(N410="Canceled",R410=""),"Enter cancellation reason","OK")))))</f>
        <v/>
      </c>
      <c r="AL410" s="13" t="n"/>
      <c r="AM410" s="15">
        <f>IFERROR(IF(AD410&gt;AC410,1,0),0)</f>
        <v/>
      </c>
      <c r="AN410" s="15">
        <f>IFERROR(IF(AF410&gt;I410,1,0),0)</f>
        <v/>
      </c>
      <c r="AO410" s="15">
        <f>IFERROR(IF(OR(V410&lt;0,AC410&lt;0,AD410&lt;0,AE410&lt;0,AG410&lt;0),1,0),0)</f>
        <v/>
      </c>
      <c r="AP410" s="15">
        <f>IFERROR(IF(AND(A410&lt;&gt;"",COUNTIF($A$6:$A$505,A410)&gt;1),1,0),0)</f>
        <v/>
      </c>
      <c r="AQ410" s="15">
        <f>IFERROR(IF(AND(N410="Canceled",O410&gt;E410),1,0),0)</f>
        <v/>
      </c>
    </row>
    <row r="411">
      <c r="A411" s="13" t="n"/>
      <c r="B411" s="13" t="n"/>
      <c r="C411" s="13" t="n"/>
      <c r="D411" s="39" t="n"/>
      <c r="E411" s="39" t="n"/>
      <c r="F411" s="39" t="n"/>
      <c r="G411" s="15">
        <f>IFERROR(IF(OR(E411="",F411=""),"",F411-E411),"")</f>
        <v/>
      </c>
      <c r="H411" s="13" t="n"/>
      <c r="I411" s="15">
        <f>IFERROR(IF(N411="Canceled",G411*H411,0),"")</f>
        <v/>
      </c>
      <c r="J411" s="13" t="n"/>
      <c r="K411" s="13" t="n"/>
      <c r="L411" s="13" t="n"/>
      <c r="M411" s="13" t="n"/>
      <c r="N411" s="13" t="n"/>
      <c r="O411" s="39" t="n"/>
      <c r="P411" s="15">
        <f>IFERROR(IF(OR(N411&lt;&gt;"Canceled",O411=""),"",E411-O411),"")</f>
        <v/>
      </c>
      <c r="Q411" s="15">
        <f>IFERROR(IF(N411&lt;&gt;"Canceled","",IF(O411="","Review",IF(P411&lt;=Dashboard!$B$5,"Late","Within Standard Window"))),"")</f>
        <v/>
      </c>
      <c r="R411" s="13" t="n"/>
      <c r="S411" s="13" t="n"/>
      <c r="T411" s="13" t="n"/>
      <c r="U411" s="13" t="n"/>
      <c r="V411" s="40" t="n"/>
      <c r="W411" s="41">
        <f>IFERROR(G411*H411*V411,"")</f>
        <v/>
      </c>
      <c r="X411" s="42" t="n"/>
      <c r="Y411" s="41">
        <f>IFERROR(W411*X411,"")</f>
        <v/>
      </c>
      <c r="Z411" s="42" t="n"/>
      <c r="AA411" s="41">
        <f>IFERROR(W411*Z411,"")</f>
        <v/>
      </c>
      <c r="AB411" s="41">
        <f>IFERROR(W411+Y411+AA411,"")</f>
        <v/>
      </c>
      <c r="AC411" s="40" t="n"/>
      <c r="AD411" s="40" t="n"/>
      <c r="AE411" s="40" t="n"/>
      <c r="AF411" s="13" t="n"/>
      <c r="AG411" s="40" t="n"/>
      <c r="AH411" s="41">
        <f>IFERROR(IF(N411="Canceled",MAX(0,AB411-AD411-AG411),0),"")</f>
        <v/>
      </c>
      <c r="AI411" s="43">
        <f>IFERROR(AD411/AC411,"")</f>
        <v/>
      </c>
      <c r="AJ411" s="15">
        <f>IFERROR(E411-D411,"")</f>
        <v/>
      </c>
      <c r="AK411" s="15">
        <f>IF(A411="","",IF(COUNTIF($A$6:$A$505,A411)&gt;1,"Duplicate Reservation ID",IF(F411&lt;=E411,"Review stay dates",IF(AND(N411="Canceled",O411=""),"Enter cancellation date",IF(AND(N411="Canceled",R411=""),"Enter cancellation reason","OK")))))</f>
        <v/>
      </c>
      <c r="AL411" s="13" t="n"/>
      <c r="AM411" s="15">
        <f>IFERROR(IF(AD411&gt;AC411,1,0),0)</f>
        <v/>
      </c>
      <c r="AN411" s="15">
        <f>IFERROR(IF(AF411&gt;I411,1,0),0)</f>
        <v/>
      </c>
      <c r="AO411" s="15">
        <f>IFERROR(IF(OR(V411&lt;0,AC411&lt;0,AD411&lt;0,AE411&lt;0,AG411&lt;0),1,0),0)</f>
        <v/>
      </c>
      <c r="AP411" s="15">
        <f>IFERROR(IF(AND(A411&lt;&gt;"",COUNTIF($A$6:$A$505,A411)&gt;1),1,0),0)</f>
        <v/>
      </c>
      <c r="AQ411" s="15">
        <f>IFERROR(IF(AND(N411="Canceled",O411&gt;E411),1,0),0)</f>
        <v/>
      </c>
    </row>
    <row r="412">
      <c r="A412" s="13" t="n"/>
      <c r="B412" s="13" t="n"/>
      <c r="C412" s="13" t="n"/>
      <c r="D412" s="39" t="n"/>
      <c r="E412" s="39" t="n"/>
      <c r="F412" s="39" t="n"/>
      <c r="G412" s="15">
        <f>IFERROR(IF(OR(E412="",F412=""),"",F412-E412),"")</f>
        <v/>
      </c>
      <c r="H412" s="13" t="n"/>
      <c r="I412" s="15">
        <f>IFERROR(IF(N412="Canceled",G412*H412,0),"")</f>
        <v/>
      </c>
      <c r="J412" s="13" t="n"/>
      <c r="K412" s="13" t="n"/>
      <c r="L412" s="13" t="n"/>
      <c r="M412" s="13" t="n"/>
      <c r="N412" s="13" t="n"/>
      <c r="O412" s="39" t="n"/>
      <c r="P412" s="15">
        <f>IFERROR(IF(OR(N412&lt;&gt;"Canceled",O412=""),"",E412-O412),"")</f>
        <v/>
      </c>
      <c r="Q412" s="15">
        <f>IFERROR(IF(N412&lt;&gt;"Canceled","",IF(O412="","Review",IF(P412&lt;=Dashboard!$B$5,"Late","Within Standard Window"))),"")</f>
        <v/>
      </c>
      <c r="R412" s="13" t="n"/>
      <c r="S412" s="13" t="n"/>
      <c r="T412" s="13" t="n"/>
      <c r="U412" s="13" t="n"/>
      <c r="V412" s="40" t="n"/>
      <c r="W412" s="41">
        <f>IFERROR(G412*H412*V412,"")</f>
        <v/>
      </c>
      <c r="X412" s="42" t="n"/>
      <c r="Y412" s="41">
        <f>IFERROR(W412*X412,"")</f>
        <v/>
      </c>
      <c r="Z412" s="42" t="n"/>
      <c r="AA412" s="41">
        <f>IFERROR(W412*Z412,"")</f>
        <v/>
      </c>
      <c r="AB412" s="41">
        <f>IFERROR(W412+Y412+AA412,"")</f>
        <v/>
      </c>
      <c r="AC412" s="40" t="n"/>
      <c r="AD412" s="40" t="n"/>
      <c r="AE412" s="40" t="n"/>
      <c r="AF412" s="13" t="n"/>
      <c r="AG412" s="40" t="n"/>
      <c r="AH412" s="41">
        <f>IFERROR(IF(N412="Canceled",MAX(0,AB412-AD412-AG412),0),"")</f>
        <v/>
      </c>
      <c r="AI412" s="43">
        <f>IFERROR(AD412/AC412,"")</f>
        <v/>
      </c>
      <c r="AJ412" s="15">
        <f>IFERROR(E412-D412,"")</f>
        <v/>
      </c>
      <c r="AK412" s="15">
        <f>IF(A412="","",IF(COUNTIF($A$6:$A$505,A412)&gt;1,"Duplicate Reservation ID",IF(F412&lt;=E412,"Review stay dates",IF(AND(N412="Canceled",O412=""),"Enter cancellation date",IF(AND(N412="Canceled",R412=""),"Enter cancellation reason","OK")))))</f>
        <v/>
      </c>
      <c r="AL412" s="13" t="n"/>
      <c r="AM412" s="15">
        <f>IFERROR(IF(AD412&gt;AC412,1,0),0)</f>
        <v/>
      </c>
      <c r="AN412" s="15">
        <f>IFERROR(IF(AF412&gt;I412,1,0),0)</f>
        <v/>
      </c>
      <c r="AO412" s="15">
        <f>IFERROR(IF(OR(V412&lt;0,AC412&lt;0,AD412&lt;0,AE412&lt;0,AG412&lt;0),1,0),0)</f>
        <v/>
      </c>
      <c r="AP412" s="15">
        <f>IFERROR(IF(AND(A412&lt;&gt;"",COUNTIF($A$6:$A$505,A412)&gt;1),1,0),0)</f>
        <v/>
      </c>
      <c r="AQ412" s="15">
        <f>IFERROR(IF(AND(N412="Canceled",O412&gt;E412),1,0),0)</f>
        <v/>
      </c>
    </row>
    <row r="413">
      <c r="A413" s="13" t="n"/>
      <c r="B413" s="13" t="n"/>
      <c r="C413" s="13" t="n"/>
      <c r="D413" s="39" t="n"/>
      <c r="E413" s="39" t="n"/>
      <c r="F413" s="39" t="n"/>
      <c r="G413" s="15">
        <f>IFERROR(IF(OR(E413="",F413=""),"",F413-E413),"")</f>
        <v/>
      </c>
      <c r="H413" s="13" t="n"/>
      <c r="I413" s="15">
        <f>IFERROR(IF(N413="Canceled",G413*H413,0),"")</f>
        <v/>
      </c>
      <c r="J413" s="13" t="n"/>
      <c r="K413" s="13" t="n"/>
      <c r="L413" s="13" t="n"/>
      <c r="M413" s="13" t="n"/>
      <c r="N413" s="13" t="n"/>
      <c r="O413" s="39" t="n"/>
      <c r="P413" s="15">
        <f>IFERROR(IF(OR(N413&lt;&gt;"Canceled",O413=""),"",E413-O413),"")</f>
        <v/>
      </c>
      <c r="Q413" s="15">
        <f>IFERROR(IF(N413&lt;&gt;"Canceled","",IF(O413="","Review",IF(P413&lt;=Dashboard!$B$5,"Late","Within Standard Window"))),"")</f>
        <v/>
      </c>
      <c r="R413" s="13" t="n"/>
      <c r="S413" s="13" t="n"/>
      <c r="T413" s="13" t="n"/>
      <c r="U413" s="13" t="n"/>
      <c r="V413" s="40" t="n"/>
      <c r="W413" s="41">
        <f>IFERROR(G413*H413*V413,"")</f>
        <v/>
      </c>
      <c r="X413" s="42" t="n"/>
      <c r="Y413" s="41">
        <f>IFERROR(W413*X413,"")</f>
        <v/>
      </c>
      <c r="Z413" s="42" t="n"/>
      <c r="AA413" s="41">
        <f>IFERROR(W413*Z413,"")</f>
        <v/>
      </c>
      <c r="AB413" s="41">
        <f>IFERROR(W413+Y413+AA413,"")</f>
        <v/>
      </c>
      <c r="AC413" s="40" t="n"/>
      <c r="AD413" s="40" t="n"/>
      <c r="AE413" s="40" t="n"/>
      <c r="AF413" s="13" t="n"/>
      <c r="AG413" s="40" t="n"/>
      <c r="AH413" s="41">
        <f>IFERROR(IF(N413="Canceled",MAX(0,AB413-AD413-AG413),0),"")</f>
        <v/>
      </c>
      <c r="AI413" s="43">
        <f>IFERROR(AD413/AC413,"")</f>
        <v/>
      </c>
      <c r="AJ413" s="15">
        <f>IFERROR(E413-D413,"")</f>
        <v/>
      </c>
      <c r="AK413" s="15">
        <f>IF(A413="","",IF(COUNTIF($A$6:$A$505,A413)&gt;1,"Duplicate Reservation ID",IF(F413&lt;=E413,"Review stay dates",IF(AND(N413="Canceled",O413=""),"Enter cancellation date",IF(AND(N413="Canceled",R413=""),"Enter cancellation reason","OK")))))</f>
        <v/>
      </c>
      <c r="AL413" s="13" t="n"/>
      <c r="AM413" s="15">
        <f>IFERROR(IF(AD413&gt;AC413,1,0),0)</f>
        <v/>
      </c>
      <c r="AN413" s="15">
        <f>IFERROR(IF(AF413&gt;I413,1,0),0)</f>
        <v/>
      </c>
      <c r="AO413" s="15">
        <f>IFERROR(IF(OR(V413&lt;0,AC413&lt;0,AD413&lt;0,AE413&lt;0,AG413&lt;0),1,0),0)</f>
        <v/>
      </c>
      <c r="AP413" s="15">
        <f>IFERROR(IF(AND(A413&lt;&gt;"",COUNTIF($A$6:$A$505,A413)&gt;1),1,0),0)</f>
        <v/>
      </c>
      <c r="AQ413" s="15">
        <f>IFERROR(IF(AND(N413="Canceled",O413&gt;E413),1,0),0)</f>
        <v/>
      </c>
    </row>
    <row r="414">
      <c r="A414" s="13" t="n"/>
      <c r="B414" s="13" t="n"/>
      <c r="C414" s="13" t="n"/>
      <c r="D414" s="39" t="n"/>
      <c r="E414" s="39" t="n"/>
      <c r="F414" s="39" t="n"/>
      <c r="G414" s="15">
        <f>IFERROR(IF(OR(E414="",F414=""),"",F414-E414),"")</f>
        <v/>
      </c>
      <c r="H414" s="13" t="n"/>
      <c r="I414" s="15">
        <f>IFERROR(IF(N414="Canceled",G414*H414,0),"")</f>
        <v/>
      </c>
      <c r="J414" s="13" t="n"/>
      <c r="K414" s="13" t="n"/>
      <c r="L414" s="13" t="n"/>
      <c r="M414" s="13" t="n"/>
      <c r="N414" s="13" t="n"/>
      <c r="O414" s="39" t="n"/>
      <c r="P414" s="15">
        <f>IFERROR(IF(OR(N414&lt;&gt;"Canceled",O414=""),"",E414-O414),"")</f>
        <v/>
      </c>
      <c r="Q414" s="15">
        <f>IFERROR(IF(N414&lt;&gt;"Canceled","",IF(O414="","Review",IF(P414&lt;=Dashboard!$B$5,"Late","Within Standard Window"))),"")</f>
        <v/>
      </c>
      <c r="R414" s="13" t="n"/>
      <c r="S414" s="13" t="n"/>
      <c r="T414" s="13" t="n"/>
      <c r="U414" s="13" t="n"/>
      <c r="V414" s="40" t="n"/>
      <c r="W414" s="41">
        <f>IFERROR(G414*H414*V414,"")</f>
        <v/>
      </c>
      <c r="X414" s="42" t="n"/>
      <c r="Y414" s="41">
        <f>IFERROR(W414*X414,"")</f>
        <v/>
      </c>
      <c r="Z414" s="42" t="n"/>
      <c r="AA414" s="41">
        <f>IFERROR(W414*Z414,"")</f>
        <v/>
      </c>
      <c r="AB414" s="41">
        <f>IFERROR(W414+Y414+AA414,"")</f>
        <v/>
      </c>
      <c r="AC414" s="40" t="n"/>
      <c r="AD414" s="40" t="n"/>
      <c r="AE414" s="40" t="n"/>
      <c r="AF414" s="13" t="n"/>
      <c r="AG414" s="40" t="n"/>
      <c r="AH414" s="41">
        <f>IFERROR(IF(N414="Canceled",MAX(0,AB414-AD414-AG414),0),"")</f>
        <v/>
      </c>
      <c r="AI414" s="43">
        <f>IFERROR(AD414/AC414,"")</f>
        <v/>
      </c>
      <c r="AJ414" s="15">
        <f>IFERROR(E414-D414,"")</f>
        <v/>
      </c>
      <c r="AK414" s="15">
        <f>IF(A414="","",IF(COUNTIF($A$6:$A$505,A414)&gt;1,"Duplicate Reservation ID",IF(F414&lt;=E414,"Review stay dates",IF(AND(N414="Canceled",O414=""),"Enter cancellation date",IF(AND(N414="Canceled",R414=""),"Enter cancellation reason","OK")))))</f>
        <v/>
      </c>
      <c r="AL414" s="13" t="n"/>
      <c r="AM414" s="15">
        <f>IFERROR(IF(AD414&gt;AC414,1,0),0)</f>
        <v/>
      </c>
      <c r="AN414" s="15">
        <f>IFERROR(IF(AF414&gt;I414,1,0),0)</f>
        <v/>
      </c>
      <c r="AO414" s="15">
        <f>IFERROR(IF(OR(V414&lt;0,AC414&lt;0,AD414&lt;0,AE414&lt;0,AG414&lt;0),1,0),0)</f>
        <v/>
      </c>
      <c r="AP414" s="15">
        <f>IFERROR(IF(AND(A414&lt;&gt;"",COUNTIF($A$6:$A$505,A414)&gt;1),1,0),0)</f>
        <v/>
      </c>
      <c r="AQ414" s="15">
        <f>IFERROR(IF(AND(N414="Canceled",O414&gt;E414),1,0),0)</f>
        <v/>
      </c>
    </row>
    <row r="415">
      <c r="A415" s="13" t="n"/>
      <c r="B415" s="13" t="n"/>
      <c r="C415" s="13" t="n"/>
      <c r="D415" s="39" t="n"/>
      <c r="E415" s="39" t="n"/>
      <c r="F415" s="39" t="n"/>
      <c r="G415" s="15">
        <f>IFERROR(IF(OR(E415="",F415=""),"",F415-E415),"")</f>
        <v/>
      </c>
      <c r="H415" s="13" t="n"/>
      <c r="I415" s="15">
        <f>IFERROR(IF(N415="Canceled",G415*H415,0),"")</f>
        <v/>
      </c>
      <c r="J415" s="13" t="n"/>
      <c r="K415" s="13" t="n"/>
      <c r="L415" s="13" t="n"/>
      <c r="M415" s="13" t="n"/>
      <c r="N415" s="13" t="n"/>
      <c r="O415" s="39" t="n"/>
      <c r="P415" s="15">
        <f>IFERROR(IF(OR(N415&lt;&gt;"Canceled",O415=""),"",E415-O415),"")</f>
        <v/>
      </c>
      <c r="Q415" s="15">
        <f>IFERROR(IF(N415&lt;&gt;"Canceled","",IF(O415="","Review",IF(P415&lt;=Dashboard!$B$5,"Late","Within Standard Window"))),"")</f>
        <v/>
      </c>
      <c r="R415" s="13" t="n"/>
      <c r="S415" s="13" t="n"/>
      <c r="T415" s="13" t="n"/>
      <c r="U415" s="13" t="n"/>
      <c r="V415" s="40" t="n"/>
      <c r="W415" s="41">
        <f>IFERROR(G415*H415*V415,"")</f>
        <v/>
      </c>
      <c r="X415" s="42" t="n"/>
      <c r="Y415" s="41">
        <f>IFERROR(W415*X415,"")</f>
        <v/>
      </c>
      <c r="Z415" s="42" t="n"/>
      <c r="AA415" s="41">
        <f>IFERROR(W415*Z415,"")</f>
        <v/>
      </c>
      <c r="AB415" s="41">
        <f>IFERROR(W415+Y415+AA415,"")</f>
        <v/>
      </c>
      <c r="AC415" s="40" t="n"/>
      <c r="AD415" s="40" t="n"/>
      <c r="AE415" s="40" t="n"/>
      <c r="AF415" s="13" t="n"/>
      <c r="AG415" s="40" t="n"/>
      <c r="AH415" s="41">
        <f>IFERROR(IF(N415="Canceled",MAX(0,AB415-AD415-AG415),0),"")</f>
        <v/>
      </c>
      <c r="AI415" s="43">
        <f>IFERROR(AD415/AC415,"")</f>
        <v/>
      </c>
      <c r="AJ415" s="15">
        <f>IFERROR(E415-D415,"")</f>
        <v/>
      </c>
      <c r="AK415" s="15">
        <f>IF(A415="","",IF(COUNTIF($A$6:$A$505,A415)&gt;1,"Duplicate Reservation ID",IF(F415&lt;=E415,"Review stay dates",IF(AND(N415="Canceled",O415=""),"Enter cancellation date",IF(AND(N415="Canceled",R415=""),"Enter cancellation reason","OK")))))</f>
        <v/>
      </c>
      <c r="AL415" s="13" t="n"/>
      <c r="AM415" s="15">
        <f>IFERROR(IF(AD415&gt;AC415,1,0),0)</f>
        <v/>
      </c>
      <c r="AN415" s="15">
        <f>IFERROR(IF(AF415&gt;I415,1,0),0)</f>
        <v/>
      </c>
      <c r="AO415" s="15">
        <f>IFERROR(IF(OR(V415&lt;0,AC415&lt;0,AD415&lt;0,AE415&lt;0,AG415&lt;0),1,0),0)</f>
        <v/>
      </c>
      <c r="AP415" s="15">
        <f>IFERROR(IF(AND(A415&lt;&gt;"",COUNTIF($A$6:$A$505,A415)&gt;1),1,0),0)</f>
        <v/>
      </c>
      <c r="AQ415" s="15">
        <f>IFERROR(IF(AND(N415="Canceled",O415&gt;E415),1,0),0)</f>
        <v/>
      </c>
    </row>
    <row r="416">
      <c r="A416" s="13" t="n"/>
      <c r="B416" s="13" t="n"/>
      <c r="C416" s="13" t="n"/>
      <c r="D416" s="39" t="n"/>
      <c r="E416" s="39" t="n"/>
      <c r="F416" s="39" t="n"/>
      <c r="G416" s="15">
        <f>IFERROR(IF(OR(E416="",F416=""),"",F416-E416),"")</f>
        <v/>
      </c>
      <c r="H416" s="13" t="n"/>
      <c r="I416" s="15">
        <f>IFERROR(IF(N416="Canceled",G416*H416,0),"")</f>
        <v/>
      </c>
      <c r="J416" s="13" t="n"/>
      <c r="K416" s="13" t="n"/>
      <c r="L416" s="13" t="n"/>
      <c r="M416" s="13" t="n"/>
      <c r="N416" s="13" t="n"/>
      <c r="O416" s="39" t="n"/>
      <c r="P416" s="15">
        <f>IFERROR(IF(OR(N416&lt;&gt;"Canceled",O416=""),"",E416-O416),"")</f>
        <v/>
      </c>
      <c r="Q416" s="15">
        <f>IFERROR(IF(N416&lt;&gt;"Canceled","",IF(O416="","Review",IF(P416&lt;=Dashboard!$B$5,"Late","Within Standard Window"))),"")</f>
        <v/>
      </c>
      <c r="R416" s="13" t="n"/>
      <c r="S416" s="13" t="n"/>
      <c r="T416" s="13" t="n"/>
      <c r="U416" s="13" t="n"/>
      <c r="V416" s="40" t="n"/>
      <c r="W416" s="41">
        <f>IFERROR(G416*H416*V416,"")</f>
        <v/>
      </c>
      <c r="X416" s="42" t="n"/>
      <c r="Y416" s="41">
        <f>IFERROR(W416*X416,"")</f>
        <v/>
      </c>
      <c r="Z416" s="42" t="n"/>
      <c r="AA416" s="41">
        <f>IFERROR(W416*Z416,"")</f>
        <v/>
      </c>
      <c r="AB416" s="41">
        <f>IFERROR(W416+Y416+AA416,"")</f>
        <v/>
      </c>
      <c r="AC416" s="40" t="n"/>
      <c r="AD416" s="40" t="n"/>
      <c r="AE416" s="40" t="n"/>
      <c r="AF416" s="13" t="n"/>
      <c r="AG416" s="40" t="n"/>
      <c r="AH416" s="41">
        <f>IFERROR(IF(N416="Canceled",MAX(0,AB416-AD416-AG416),0),"")</f>
        <v/>
      </c>
      <c r="AI416" s="43">
        <f>IFERROR(AD416/AC416,"")</f>
        <v/>
      </c>
      <c r="AJ416" s="15">
        <f>IFERROR(E416-D416,"")</f>
        <v/>
      </c>
      <c r="AK416" s="15">
        <f>IF(A416="","",IF(COUNTIF($A$6:$A$505,A416)&gt;1,"Duplicate Reservation ID",IF(F416&lt;=E416,"Review stay dates",IF(AND(N416="Canceled",O416=""),"Enter cancellation date",IF(AND(N416="Canceled",R416=""),"Enter cancellation reason","OK")))))</f>
        <v/>
      </c>
      <c r="AL416" s="13" t="n"/>
      <c r="AM416" s="15">
        <f>IFERROR(IF(AD416&gt;AC416,1,0),0)</f>
        <v/>
      </c>
      <c r="AN416" s="15">
        <f>IFERROR(IF(AF416&gt;I416,1,0),0)</f>
        <v/>
      </c>
      <c r="AO416" s="15">
        <f>IFERROR(IF(OR(V416&lt;0,AC416&lt;0,AD416&lt;0,AE416&lt;0,AG416&lt;0),1,0),0)</f>
        <v/>
      </c>
      <c r="AP416" s="15">
        <f>IFERROR(IF(AND(A416&lt;&gt;"",COUNTIF($A$6:$A$505,A416)&gt;1),1,0),0)</f>
        <v/>
      </c>
      <c r="AQ416" s="15">
        <f>IFERROR(IF(AND(N416="Canceled",O416&gt;E416),1,0),0)</f>
        <v/>
      </c>
    </row>
    <row r="417">
      <c r="A417" s="13" t="n"/>
      <c r="B417" s="13" t="n"/>
      <c r="C417" s="13" t="n"/>
      <c r="D417" s="39" t="n"/>
      <c r="E417" s="39" t="n"/>
      <c r="F417" s="39" t="n"/>
      <c r="G417" s="15">
        <f>IFERROR(IF(OR(E417="",F417=""),"",F417-E417),"")</f>
        <v/>
      </c>
      <c r="H417" s="13" t="n"/>
      <c r="I417" s="15">
        <f>IFERROR(IF(N417="Canceled",G417*H417,0),"")</f>
        <v/>
      </c>
      <c r="J417" s="13" t="n"/>
      <c r="K417" s="13" t="n"/>
      <c r="L417" s="13" t="n"/>
      <c r="M417" s="13" t="n"/>
      <c r="N417" s="13" t="n"/>
      <c r="O417" s="39" t="n"/>
      <c r="P417" s="15">
        <f>IFERROR(IF(OR(N417&lt;&gt;"Canceled",O417=""),"",E417-O417),"")</f>
        <v/>
      </c>
      <c r="Q417" s="15">
        <f>IFERROR(IF(N417&lt;&gt;"Canceled","",IF(O417="","Review",IF(P417&lt;=Dashboard!$B$5,"Late","Within Standard Window"))),"")</f>
        <v/>
      </c>
      <c r="R417" s="13" t="n"/>
      <c r="S417" s="13" t="n"/>
      <c r="T417" s="13" t="n"/>
      <c r="U417" s="13" t="n"/>
      <c r="V417" s="40" t="n"/>
      <c r="W417" s="41">
        <f>IFERROR(G417*H417*V417,"")</f>
        <v/>
      </c>
      <c r="X417" s="42" t="n"/>
      <c r="Y417" s="41">
        <f>IFERROR(W417*X417,"")</f>
        <v/>
      </c>
      <c r="Z417" s="42" t="n"/>
      <c r="AA417" s="41">
        <f>IFERROR(W417*Z417,"")</f>
        <v/>
      </c>
      <c r="AB417" s="41">
        <f>IFERROR(W417+Y417+AA417,"")</f>
        <v/>
      </c>
      <c r="AC417" s="40" t="n"/>
      <c r="AD417" s="40" t="n"/>
      <c r="AE417" s="40" t="n"/>
      <c r="AF417" s="13" t="n"/>
      <c r="AG417" s="40" t="n"/>
      <c r="AH417" s="41">
        <f>IFERROR(IF(N417="Canceled",MAX(0,AB417-AD417-AG417),0),"")</f>
        <v/>
      </c>
      <c r="AI417" s="43">
        <f>IFERROR(AD417/AC417,"")</f>
        <v/>
      </c>
      <c r="AJ417" s="15">
        <f>IFERROR(E417-D417,"")</f>
        <v/>
      </c>
      <c r="AK417" s="15">
        <f>IF(A417="","",IF(COUNTIF($A$6:$A$505,A417)&gt;1,"Duplicate Reservation ID",IF(F417&lt;=E417,"Review stay dates",IF(AND(N417="Canceled",O417=""),"Enter cancellation date",IF(AND(N417="Canceled",R417=""),"Enter cancellation reason","OK")))))</f>
        <v/>
      </c>
      <c r="AL417" s="13" t="n"/>
      <c r="AM417" s="15">
        <f>IFERROR(IF(AD417&gt;AC417,1,0),0)</f>
        <v/>
      </c>
      <c r="AN417" s="15">
        <f>IFERROR(IF(AF417&gt;I417,1,0),0)</f>
        <v/>
      </c>
      <c r="AO417" s="15">
        <f>IFERROR(IF(OR(V417&lt;0,AC417&lt;0,AD417&lt;0,AE417&lt;0,AG417&lt;0),1,0),0)</f>
        <v/>
      </c>
      <c r="AP417" s="15">
        <f>IFERROR(IF(AND(A417&lt;&gt;"",COUNTIF($A$6:$A$505,A417)&gt;1),1,0),0)</f>
        <v/>
      </c>
      <c r="AQ417" s="15">
        <f>IFERROR(IF(AND(N417="Canceled",O417&gt;E417),1,0),0)</f>
        <v/>
      </c>
    </row>
    <row r="418">
      <c r="A418" s="13" t="n"/>
      <c r="B418" s="13" t="n"/>
      <c r="C418" s="13" t="n"/>
      <c r="D418" s="39" t="n"/>
      <c r="E418" s="39" t="n"/>
      <c r="F418" s="39" t="n"/>
      <c r="G418" s="15">
        <f>IFERROR(IF(OR(E418="",F418=""),"",F418-E418),"")</f>
        <v/>
      </c>
      <c r="H418" s="13" t="n"/>
      <c r="I418" s="15">
        <f>IFERROR(IF(N418="Canceled",G418*H418,0),"")</f>
        <v/>
      </c>
      <c r="J418" s="13" t="n"/>
      <c r="K418" s="13" t="n"/>
      <c r="L418" s="13" t="n"/>
      <c r="M418" s="13" t="n"/>
      <c r="N418" s="13" t="n"/>
      <c r="O418" s="39" t="n"/>
      <c r="P418" s="15">
        <f>IFERROR(IF(OR(N418&lt;&gt;"Canceled",O418=""),"",E418-O418),"")</f>
        <v/>
      </c>
      <c r="Q418" s="15">
        <f>IFERROR(IF(N418&lt;&gt;"Canceled","",IF(O418="","Review",IF(P418&lt;=Dashboard!$B$5,"Late","Within Standard Window"))),"")</f>
        <v/>
      </c>
      <c r="R418" s="13" t="n"/>
      <c r="S418" s="13" t="n"/>
      <c r="T418" s="13" t="n"/>
      <c r="U418" s="13" t="n"/>
      <c r="V418" s="40" t="n"/>
      <c r="W418" s="41">
        <f>IFERROR(G418*H418*V418,"")</f>
        <v/>
      </c>
      <c r="X418" s="42" t="n"/>
      <c r="Y418" s="41">
        <f>IFERROR(W418*X418,"")</f>
        <v/>
      </c>
      <c r="Z418" s="42" t="n"/>
      <c r="AA418" s="41">
        <f>IFERROR(W418*Z418,"")</f>
        <v/>
      </c>
      <c r="AB418" s="41">
        <f>IFERROR(W418+Y418+AA418,"")</f>
        <v/>
      </c>
      <c r="AC418" s="40" t="n"/>
      <c r="AD418" s="40" t="n"/>
      <c r="AE418" s="40" t="n"/>
      <c r="AF418" s="13" t="n"/>
      <c r="AG418" s="40" t="n"/>
      <c r="AH418" s="41">
        <f>IFERROR(IF(N418="Canceled",MAX(0,AB418-AD418-AG418),0),"")</f>
        <v/>
      </c>
      <c r="AI418" s="43">
        <f>IFERROR(AD418/AC418,"")</f>
        <v/>
      </c>
      <c r="AJ418" s="15">
        <f>IFERROR(E418-D418,"")</f>
        <v/>
      </c>
      <c r="AK418" s="15">
        <f>IF(A418="","",IF(COUNTIF($A$6:$A$505,A418)&gt;1,"Duplicate Reservation ID",IF(F418&lt;=E418,"Review stay dates",IF(AND(N418="Canceled",O418=""),"Enter cancellation date",IF(AND(N418="Canceled",R418=""),"Enter cancellation reason","OK")))))</f>
        <v/>
      </c>
      <c r="AL418" s="13" t="n"/>
      <c r="AM418" s="15">
        <f>IFERROR(IF(AD418&gt;AC418,1,0),0)</f>
        <v/>
      </c>
      <c r="AN418" s="15">
        <f>IFERROR(IF(AF418&gt;I418,1,0),0)</f>
        <v/>
      </c>
      <c r="AO418" s="15">
        <f>IFERROR(IF(OR(V418&lt;0,AC418&lt;0,AD418&lt;0,AE418&lt;0,AG418&lt;0),1,0),0)</f>
        <v/>
      </c>
      <c r="AP418" s="15">
        <f>IFERROR(IF(AND(A418&lt;&gt;"",COUNTIF($A$6:$A$505,A418)&gt;1),1,0),0)</f>
        <v/>
      </c>
      <c r="AQ418" s="15">
        <f>IFERROR(IF(AND(N418="Canceled",O418&gt;E418),1,0),0)</f>
        <v/>
      </c>
    </row>
    <row r="419">
      <c r="A419" s="13" t="n"/>
      <c r="B419" s="13" t="n"/>
      <c r="C419" s="13" t="n"/>
      <c r="D419" s="39" t="n"/>
      <c r="E419" s="39" t="n"/>
      <c r="F419" s="39" t="n"/>
      <c r="G419" s="15">
        <f>IFERROR(IF(OR(E419="",F419=""),"",F419-E419),"")</f>
        <v/>
      </c>
      <c r="H419" s="13" t="n"/>
      <c r="I419" s="15">
        <f>IFERROR(IF(N419="Canceled",G419*H419,0),"")</f>
        <v/>
      </c>
      <c r="J419" s="13" t="n"/>
      <c r="K419" s="13" t="n"/>
      <c r="L419" s="13" t="n"/>
      <c r="M419" s="13" t="n"/>
      <c r="N419" s="13" t="n"/>
      <c r="O419" s="39" t="n"/>
      <c r="P419" s="15">
        <f>IFERROR(IF(OR(N419&lt;&gt;"Canceled",O419=""),"",E419-O419),"")</f>
        <v/>
      </c>
      <c r="Q419" s="15">
        <f>IFERROR(IF(N419&lt;&gt;"Canceled","",IF(O419="","Review",IF(P419&lt;=Dashboard!$B$5,"Late","Within Standard Window"))),"")</f>
        <v/>
      </c>
      <c r="R419" s="13" t="n"/>
      <c r="S419" s="13" t="n"/>
      <c r="T419" s="13" t="n"/>
      <c r="U419" s="13" t="n"/>
      <c r="V419" s="40" t="n"/>
      <c r="W419" s="41">
        <f>IFERROR(G419*H419*V419,"")</f>
        <v/>
      </c>
      <c r="X419" s="42" t="n"/>
      <c r="Y419" s="41">
        <f>IFERROR(W419*X419,"")</f>
        <v/>
      </c>
      <c r="Z419" s="42" t="n"/>
      <c r="AA419" s="41">
        <f>IFERROR(W419*Z419,"")</f>
        <v/>
      </c>
      <c r="AB419" s="41">
        <f>IFERROR(W419+Y419+AA419,"")</f>
        <v/>
      </c>
      <c r="AC419" s="40" t="n"/>
      <c r="AD419" s="40" t="n"/>
      <c r="AE419" s="40" t="n"/>
      <c r="AF419" s="13" t="n"/>
      <c r="AG419" s="40" t="n"/>
      <c r="AH419" s="41">
        <f>IFERROR(IF(N419="Canceled",MAX(0,AB419-AD419-AG419),0),"")</f>
        <v/>
      </c>
      <c r="AI419" s="43">
        <f>IFERROR(AD419/AC419,"")</f>
        <v/>
      </c>
      <c r="AJ419" s="15">
        <f>IFERROR(E419-D419,"")</f>
        <v/>
      </c>
      <c r="AK419" s="15">
        <f>IF(A419="","",IF(COUNTIF($A$6:$A$505,A419)&gt;1,"Duplicate Reservation ID",IF(F419&lt;=E419,"Review stay dates",IF(AND(N419="Canceled",O419=""),"Enter cancellation date",IF(AND(N419="Canceled",R419=""),"Enter cancellation reason","OK")))))</f>
        <v/>
      </c>
      <c r="AL419" s="13" t="n"/>
      <c r="AM419" s="15">
        <f>IFERROR(IF(AD419&gt;AC419,1,0),0)</f>
        <v/>
      </c>
      <c r="AN419" s="15">
        <f>IFERROR(IF(AF419&gt;I419,1,0),0)</f>
        <v/>
      </c>
      <c r="AO419" s="15">
        <f>IFERROR(IF(OR(V419&lt;0,AC419&lt;0,AD419&lt;0,AE419&lt;0,AG419&lt;0),1,0),0)</f>
        <v/>
      </c>
      <c r="AP419" s="15">
        <f>IFERROR(IF(AND(A419&lt;&gt;"",COUNTIF($A$6:$A$505,A419)&gt;1),1,0),0)</f>
        <v/>
      </c>
      <c r="AQ419" s="15">
        <f>IFERROR(IF(AND(N419="Canceled",O419&gt;E419),1,0),0)</f>
        <v/>
      </c>
    </row>
    <row r="420">
      <c r="A420" s="13" t="n"/>
      <c r="B420" s="13" t="n"/>
      <c r="C420" s="13" t="n"/>
      <c r="D420" s="39" t="n"/>
      <c r="E420" s="39" t="n"/>
      <c r="F420" s="39" t="n"/>
      <c r="G420" s="15">
        <f>IFERROR(IF(OR(E420="",F420=""),"",F420-E420),"")</f>
        <v/>
      </c>
      <c r="H420" s="13" t="n"/>
      <c r="I420" s="15">
        <f>IFERROR(IF(N420="Canceled",G420*H420,0),"")</f>
        <v/>
      </c>
      <c r="J420" s="13" t="n"/>
      <c r="K420" s="13" t="n"/>
      <c r="L420" s="13" t="n"/>
      <c r="M420" s="13" t="n"/>
      <c r="N420" s="13" t="n"/>
      <c r="O420" s="39" t="n"/>
      <c r="P420" s="15">
        <f>IFERROR(IF(OR(N420&lt;&gt;"Canceled",O420=""),"",E420-O420),"")</f>
        <v/>
      </c>
      <c r="Q420" s="15">
        <f>IFERROR(IF(N420&lt;&gt;"Canceled","",IF(O420="","Review",IF(P420&lt;=Dashboard!$B$5,"Late","Within Standard Window"))),"")</f>
        <v/>
      </c>
      <c r="R420" s="13" t="n"/>
      <c r="S420" s="13" t="n"/>
      <c r="T420" s="13" t="n"/>
      <c r="U420" s="13" t="n"/>
      <c r="V420" s="40" t="n"/>
      <c r="W420" s="41">
        <f>IFERROR(G420*H420*V420,"")</f>
        <v/>
      </c>
      <c r="X420" s="42" t="n"/>
      <c r="Y420" s="41">
        <f>IFERROR(W420*X420,"")</f>
        <v/>
      </c>
      <c r="Z420" s="42" t="n"/>
      <c r="AA420" s="41">
        <f>IFERROR(W420*Z420,"")</f>
        <v/>
      </c>
      <c r="AB420" s="41">
        <f>IFERROR(W420+Y420+AA420,"")</f>
        <v/>
      </c>
      <c r="AC420" s="40" t="n"/>
      <c r="AD420" s="40" t="n"/>
      <c r="AE420" s="40" t="n"/>
      <c r="AF420" s="13" t="n"/>
      <c r="AG420" s="40" t="n"/>
      <c r="AH420" s="41">
        <f>IFERROR(IF(N420="Canceled",MAX(0,AB420-AD420-AG420),0),"")</f>
        <v/>
      </c>
      <c r="AI420" s="43">
        <f>IFERROR(AD420/AC420,"")</f>
        <v/>
      </c>
      <c r="AJ420" s="15">
        <f>IFERROR(E420-D420,"")</f>
        <v/>
      </c>
      <c r="AK420" s="15">
        <f>IF(A420="","",IF(COUNTIF($A$6:$A$505,A420)&gt;1,"Duplicate Reservation ID",IF(F420&lt;=E420,"Review stay dates",IF(AND(N420="Canceled",O420=""),"Enter cancellation date",IF(AND(N420="Canceled",R420=""),"Enter cancellation reason","OK")))))</f>
        <v/>
      </c>
      <c r="AL420" s="13" t="n"/>
      <c r="AM420" s="15">
        <f>IFERROR(IF(AD420&gt;AC420,1,0),0)</f>
        <v/>
      </c>
      <c r="AN420" s="15">
        <f>IFERROR(IF(AF420&gt;I420,1,0),0)</f>
        <v/>
      </c>
      <c r="AO420" s="15">
        <f>IFERROR(IF(OR(V420&lt;0,AC420&lt;0,AD420&lt;0,AE420&lt;0,AG420&lt;0),1,0),0)</f>
        <v/>
      </c>
      <c r="AP420" s="15">
        <f>IFERROR(IF(AND(A420&lt;&gt;"",COUNTIF($A$6:$A$505,A420)&gt;1),1,0),0)</f>
        <v/>
      </c>
      <c r="AQ420" s="15">
        <f>IFERROR(IF(AND(N420="Canceled",O420&gt;E420),1,0),0)</f>
        <v/>
      </c>
    </row>
    <row r="421">
      <c r="A421" s="13" t="n"/>
      <c r="B421" s="13" t="n"/>
      <c r="C421" s="13" t="n"/>
      <c r="D421" s="39" t="n"/>
      <c r="E421" s="39" t="n"/>
      <c r="F421" s="39" t="n"/>
      <c r="G421" s="15">
        <f>IFERROR(IF(OR(E421="",F421=""),"",F421-E421),"")</f>
        <v/>
      </c>
      <c r="H421" s="13" t="n"/>
      <c r="I421" s="15">
        <f>IFERROR(IF(N421="Canceled",G421*H421,0),"")</f>
        <v/>
      </c>
      <c r="J421" s="13" t="n"/>
      <c r="K421" s="13" t="n"/>
      <c r="L421" s="13" t="n"/>
      <c r="M421" s="13" t="n"/>
      <c r="N421" s="13" t="n"/>
      <c r="O421" s="39" t="n"/>
      <c r="P421" s="15">
        <f>IFERROR(IF(OR(N421&lt;&gt;"Canceled",O421=""),"",E421-O421),"")</f>
        <v/>
      </c>
      <c r="Q421" s="15">
        <f>IFERROR(IF(N421&lt;&gt;"Canceled","",IF(O421="","Review",IF(P421&lt;=Dashboard!$B$5,"Late","Within Standard Window"))),"")</f>
        <v/>
      </c>
      <c r="R421" s="13" t="n"/>
      <c r="S421" s="13" t="n"/>
      <c r="T421" s="13" t="n"/>
      <c r="U421" s="13" t="n"/>
      <c r="V421" s="40" t="n"/>
      <c r="W421" s="41">
        <f>IFERROR(G421*H421*V421,"")</f>
        <v/>
      </c>
      <c r="X421" s="42" t="n"/>
      <c r="Y421" s="41">
        <f>IFERROR(W421*X421,"")</f>
        <v/>
      </c>
      <c r="Z421" s="42" t="n"/>
      <c r="AA421" s="41">
        <f>IFERROR(W421*Z421,"")</f>
        <v/>
      </c>
      <c r="AB421" s="41">
        <f>IFERROR(W421+Y421+AA421,"")</f>
        <v/>
      </c>
      <c r="AC421" s="40" t="n"/>
      <c r="AD421" s="40" t="n"/>
      <c r="AE421" s="40" t="n"/>
      <c r="AF421" s="13" t="n"/>
      <c r="AG421" s="40" t="n"/>
      <c r="AH421" s="41">
        <f>IFERROR(IF(N421="Canceled",MAX(0,AB421-AD421-AG421),0),"")</f>
        <v/>
      </c>
      <c r="AI421" s="43">
        <f>IFERROR(AD421/AC421,"")</f>
        <v/>
      </c>
      <c r="AJ421" s="15">
        <f>IFERROR(E421-D421,"")</f>
        <v/>
      </c>
      <c r="AK421" s="15">
        <f>IF(A421="","",IF(COUNTIF($A$6:$A$505,A421)&gt;1,"Duplicate Reservation ID",IF(F421&lt;=E421,"Review stay dates",IF(AND(N421="Canceled",O421=""),"Enter cancellation date",IF(AND(N421="Canceled",R421=""),"Enter cancellation reason","OK")))))</f>
        <v/>
      </c>
      <c r="AL421" s="13" t="n"/>
      <c r="AM421" s="15">
        <f>IFERROR(IF(AD421&gt;AC421,1,0),0)</f>
        <v/>
      </c>
      <c r="AN421" s="15">
        <f>IFERROR(IF(AF421&gt;I421,1,0),0)</f>
        <v/>
      </c>
      <c r="AO421" s="15">
        <f>IFERROR(IF(OR(V421&lt;0,AC421&lt;0,AD421&lt;0,AE421&lt;0,AG421&lt;0),1,0),0)</f>
        <v/>
      </c>
      <c r="AP421" s="15">
        <f>IFERROR(IF(AND(A421&lt;&gt;"",COUNTIF($A$6:$A$505,A421)&gt;1),1,0),0)</f>
        <v/>
      </c>
      <c r="AQ421" s="15">
        <f>IFERROR(IF(AND(N421="Canceled",O421&gt;E421),1,0),0)</f>
        <v/>
      </c>
    </row>
    <row r="422">
      <c r="A422" s="13" t="n"/>
      <c r="B422" s="13" t="n"/>
      <c r="C422" s="13" t="n"/>
      <c r="D422" s="39" t="n"/>
      <c r="E422" s="39" t="n"/>
      <c r="F422" s="39" t="n"/>
      <c r="G422" s="15">
        <f>IFERROR(IF(OR(E422="",F422=""),"",F422-E422),"")</f>
        <v/>
      </c>
      <c r="H422" s="13" t="n"/>
      <c r="I422" s="15">
        <f>IFERROR(IF(N422="Canceled",G422*H422,0),"")</f>
        <v/>
      </c>
      <c r="J422" s="13" t="n"/>
      <c r="K422" s="13" t="n"/>
      <c r="L422" s="13" t="n"/>
      <c r="M422" s="13" t="n"/>
      <c r="N422" s="13" t="n"/>
      <c r="O422" s="39" t="n"/>
      <c r="P422" s="15">
        <f>IFERROR(IF(OR(N422&lt;&gt;"Canceled",O422=""),"",E422-O422),"")</f>
        <v/>
      </c>
      <c r="Q422" s="15">
        <f>IFERROR(IF(N422&lt;&gt;"Canceled","",IF(O422="","Review",IF(P422&lt;=Dashboard!$B$5,"Late","Within Standard Window"))),"")</f>
        <v/>
      </c>
      <c r="R422" s="13" t="n"/>
      <c r="S422" s="13" t="n"/>
      <c r="T422" s="13" t="n"/>
      <c r="U422" s="13" t="n"/>
      <c r="V422" s="40" t="n"/>
      <c r="W422" s="41">
        <f>IFERROR(G422*H422*V422,"")</f>
        <v/>
      </c>
      <c r="X422" s="42" t="n"/>
      <c r="Y422" s="41">
        <f>IFERROR(W422*X422,"")</f>
        <v/>
      </c>
      <c r="Z422" s="42" t="n"/>
      <c r="AA422" s="41">
        <f>IFERROR(W422*Z422,"")</f>
        <v/>
      </c>
      <c r="AB422" s="41">
        <f>IFERROR(W422+Y422+AA422,"")</f>
        <v/>
      </c>
      <c r="AC422" s="40" t="n"/>
      <c r="AD422" s="40" t="n"/>
      <c r="AE422" s="40" t="n"/>
      <c r="AF422" s="13" t="n"/>
      <c r="AG422" s="40" t="n"/>
      <c r="AH422" s="41">
        <f>IFERROR(IF(N422="Canceled",MAX(0,AB422-AD422-AG422),0),"")</f>
        <v/>
      </c>
      <c r="AI422" s="43">
        <f>IFERROR(AD422/AC422,"")</f>
        <v/>
      </c>
      <c r="AJ422" s="15">
        <f>IFERROR(E422-D422,"")</f>
        <v/>
      </c>
      <c r="AK422" s="15">
        <f>IF(A422="","",IF(COUNTIF($A$6:$A$505,A422)&gt;1,"Duplicate Reservation ID",IF(F422&lt;=E422,"Review stay dates",IF(AND(N422="Canceled",O422=""),"Enter cancellation date",IF(AND(N422="Canceled",R422=""),"Enter cancellation reason","OK")))))</f>
        <v/>
      </c>
      <c r="AL422" s="13" t="n"/>
      <c r="AM422" s="15">
        <f>IFERROR(IF(AD422&gt;AC422,1,0),0)</f>
        <v/>
      </c>
      <c r="AN422" s="15">
        <f>IFERROR(IF(AF422&gt;I422,1,0),0)</f>
        <v/>
      </c>
      <c r="AO422" s="15">
        <f>IFERROR(IF(OR(V422&lt;0,AC422&lt;0,AD422&lt;0,AE422&lt;0,AG422&lt;0),1,0),0)</f>
        <v/>
      </c>
      <c r="AP422" s="15">
        <f>IFERROR(IF(AND(A422&lt;&gt;"",COUNTIF($A$6:$A$505,A422)&gt;1),1,0),0)</f>
        <v/>
      </c>
      <c r="AQ422" s="15">
        <f>IFERROR(IF(AND(N422="Canceled",O422&gt;E422),1,0),0)</f>
        <v/>
      </c>
    </row>
    <row r="423">
      <c r="A423" s="13" t="n"/>
      <c r="B423" s="13" t="n"/>
      <c r="C423" s="13" t="n"/>
      <c r="D423" s="39" t="n"/>
      <c r="E423" s="39" t="n"/>
      <c r="F423" s="39" t="n"/>
      <c r="G423" s="15">
        <f>IFERROR(IF(OR(E423="",F423=""),"",F423-E423),"")</f>
        <v/>
      </c>
      <c r="H423" s="13" t="n"/>
      <c r="I423" s="15">
        <f>IFERROR(IF(N423="Canceled",G423*H423,0),"")</f>
        <v/>
      </c>
      <c r="J423" s="13" t="n"/>
      <c r="K423" s="13" t="n"/>
      <c r="L423" s="13" t="n"/>
      <c r="M423" s="13" t="n"/>
      <c r="N423" s="13" t="n"/>
      <c r="O423" s="39" t="n"/>
      <c r="P423" s="15">
        <f>IFERROR(IF(OR(N423&lt;&gt;"Canceled",O423=""),"",E423-O423),"")</f>
        <v/>
      </c>
      <c r="Q423" s="15">
        <f>IFERROR(IF(N423&lt;&gt;"Canceled","",IF(O423="","Review",IF(P423&lt;=Dashboard!$B$5,"Late","Within Standard Window"))),"")</f>
        <v/>
      </c>
      <c r="R423" s="13" t="n"/>
      <c r="S423" s="13" t="n"/>
      <c r="T423" s="13" t="n"/>
      <c r="U423" s="13" t="n"/>
      <c r="V423" s="40" t="n"/>
      <c r="W423" s="41">
        <f>IFERROR(G423*H423*V423,"")</f>
        <v/>
      </c>
      <c r="X423" s="42" t="n"/>
      <c r="Y423" s="41">
        <f>IFERROR(W423*X423,"")</f>
        <v/>
      </c>
      <c r="Z423" s="42" t="n"/>
      <c r="AA423" s="41">
        <f>IFERROR(W423*Z423,"")</f>
        <v/>
      </c>
      <c r="AB423" s="41">
        <f>IFERROR(W423+Y423+AA423,"")</f>
        <v/>
      </c>
      <c r="AC423" s="40" t="n"/>
      <c r="AD423" s="40" t="n"/>
      <c r="AE423" s="40" t="n"/>
      <c r="AF423" s="13" t="n"/>
      <c r="AG423" s="40" t="n"/>
      <c r="AH423" s="41">
        <f>IFERROR(IF(N423="Canceled",MAX(0,AB423-AD423-AG423),0),"")</f>
        <v/>
      </c>
      <c r="AI423" s="43">
        <f>IFERROR(AD423/AC423,"")</f>
        <v/>
      </c>
      <c r="AJ423" s="15">
        <f>IFERROR(E423-D423,"")</f>
        <v/>
      </c>
      <c r="AK423" s="15">
        <f>IF(A423="","",IF(COUNTIF($A$6:$A$505,A423)&gt;1,"Duplicate Reservation ID",IF(F423&lt;=E423,"Review stay dates",IF(AND(N423="Canceled",O423=""),"Enter cancellation date",IF(AND(N423="Canceled",R423=""),"Enter cancellation reason","OK")))))</f>
        <v/>
      </c>
      <c r="AL423" s="13" t="n"/>
      <c r="AM423" s="15">
        <f>IFERROR(IF(AD423&gt;AC423,1,0),0)</f>
        <v/>
      </c>
      <c r="AN423" s="15">
        <f>IFERROR(IF(AF423&gt;I423,1,0),0)</f>
        <v/>
      </c>
      <c r="AO423" s="15">
        <f>IFERROR(IF(OR(V423&lt;0,AC423&lt;0,AD423&lt;0,AE423&lt;0,AG423&lt;0),1,0),0)</f>
        <v/>
      </c>
      <c r="AP423" s="15">
        <f>IFERROR(IF(AND(A423&lt;&gt;"",COUNTIF($A$6:$A$505,A423)&gt;1),1,0),0)</f>
        <v/>
      </c>
      <c r="AQ423" s="15">
        <f>IFERROR(IF(AND(N423="Canceled",O423&gt;E423),1,0),0)</f>
        <v/>
      </c>
    </row>
    <row r="424">
      <c r="A424" s="13" t="n"/>
      <c r="B424" s="13" t="n"/>
      <c r="C424" s="13" t="n"/>
      <c r="D424" s="39" t="n"/>
      <c r="E424" s="39" t="n"/>
      <c r="F424" s="39" t="n"/>
      <c r="G424" s="15">
        <f>IFERROR(IF(OR(E424="",F424=""),"",F424-E424),"")</f>
        <v/>
      </c>
      <c r="H424" s="13" t="n"/>
      <c r="I424" s="15">
        <f>IFERROR(IF(N424="Canceled",G424*H424,0),"")</f>
        <v/>
      </c>
      <c r="J424" s="13" t="n"/>
      <c r="K424" s="13" t="n"/>
      <c r="L424" s="13" t="n"/>
      <c r="M424" s="13" t="n"/>
      <c r="N424" s="13" t="n"/>
      <c r="O424" s="39" t="n"/>
      <c r="P424" s="15">
        <f>IFERROR(IF(OR(N424&lt;&gt;"Canceled",O424=""),"",E424-O424),"")</f>
        <v/>
      </c>
      <c r="Q424" s="15">
        <f>IFERROR(IF(N424&lt;&gt;"Canceled","",IF(O424="","Review",IF(P424&lt;=Dashboard!$B$5,"Late","Within Standard Window"))),"")</f>
        <v/>
      </c>
      <c r="R424" s="13" t="n"/>
      <c r="S424" s="13" t="n"/>
      <c r="T424" s="13" t="n"/>
      <c r="U424" s="13" t="n"/>
      <c r="V424" s="40" t="n"/>
      <c r="W424" s="41">
        <f>IFERROR(G424*H424*V424,"")</f>
        <v/>
      </c>
      <c r="X424" s="42" t="n"/>
      <c r="Y424" s="41">
        <f>IFERROR(W424*X424,"")</f>
        <v/>
      </c>
      <c r="Z424" s="42" t="n"/>
      <c r="AA424" s="41">
        <f>IFERROR(W424*Z424,"")</f>
        <v/>
      </c>
      <c r="AB424" s="41">
        <f>IFERROR(W424+Y424+AA424,"")</f>
        <v/>
      </c>
      <c r="AC424" s="40" t="n"/>
      <c r="AD424" s="40" t="n"/>
      <c r="AE424" s="40" t="n"/>
      <c r="AF424" s="13" t="n"/>
      <c r="AG424" s="40" t="n"/>
      <c r="AH424" s="41">
        <f>IFERROR(IF(N424="Canceled",MAX(0,AB424-AD424-AG424),0),"")</f>
        <v/>
      </c>
      <c r="AI424" s="43">
        <f>IFERROR(AD424/AC424,"")</f>
        <v/>
      </c>
      <c r="AJ424" s="15">
        <f>IFERROR(E424-D424,"")</f>
        <v/>
      </c>
      <c r="AK424" s="15">
        <f>IF(A424="","",IF(COUNTIF($A$6:$A$505,A424)&gt;1,"Duplicate Reservation ID",IF(F424&lt;=E424,"Review stay dates",IF(AND(N424="Canceled",O424=""),"Enter cancellation date",IF(AND(N424="Canceled",R424=""),"Enter cancellation reason","OK")))))</f>
        <v/>
      </c>
      <c r="AL424" s="13" t="n"/>
      <c r="AM424" s="15">
        <f>IFERROR(IF(AD424&gt;AC424,1,0),0)</f>
        <v/>
      </c>
      <c r="AN424" s="15">
        <f>IFERROR(IF(AF424&gt;I424,1,0),0)</f>
        <v/>
      </c>
      <c r="AO424" s="15">
        <f>IFERROR(IF(OR(V424&lt;0,AC424&lt;0,AD424&lt;0,AE424&lt;0,AG424&lt;0),1,0),0)</f>
        <v/>
      </c>
      <c r="AP424" s="15">
        <f>IFERROR(IF(AND(A424&lt;&gt;"",COUNTIF($A$6:$A$505,A424)&gt;1),1,0),0)</f>
        <v/>
      </c>
      <c r="AQ424" s="15">
        <f>IFERROR(IF(AND(N424="Canceled",O424&gt;E424),1,0),0)</f>
        <v/>
      </c>
    </row>
    <row r="425">
      <c r="A425" s="13" t="n"/>
      <c r="B425" s="13" t="n"/>
      <c r="C425" s="13" t="n"/>
      <c r="D425" s="39" t="n"/>
      <c r="E425" s="39" t="n"/>
      <c r="F425" s="39" t="n"/>
      <c r="G425" s="15">
        <f>IFERROR(IF(OR(E425="",F425=""),"",F425-E425),"")</f>
        <v/>
      </c>
      <c r="H425" s="13" t="n"/>
      <c r="I425" s="15">
        <f>IFERROR(IF(N425="Canceled",G425*H425,0),"")</f>
        <v/>
      </c>
      <c r="J425" s="13" t="n"/>
      <c r="K425" s="13" t="n"/>
      <c r="L425" s="13" t="n"/>
      <c r="M425" s="13" t="n"/>
      <c r="N425" s="13" t="n"/>
      <c r="O425" s="39" t="n"/>
      <c r="P425" s="15">
        <f>IFERROR(IF(OR(N425&lt;&gt;"Canceled",O425=""),"",E425-O425),"")</f>
        <v/>
      </c>
      <c r="Q425" s="15">
        <f>IFERROR(IF(N425&lt;&gt;"Canceled","",IF(O425="","Review",IF(P425&lt;=Dashboard!$B$5,"Late","Within Standard Window"))),"")</f>
        <v/>
      </c>
      <c r="R425" s="13" t="n"/>
      <c r="S425" s="13" t="n"/>
      <c r="T425" s="13" t="n"/>
      <c r="U425" s="13" t="n"/>
      <c r="V425" s="40" t="n"/>
      <c r="W425" s="41">
        <f>IFERROR(G425*H425*V425,"")</f>
        <v/>
      </c>
      <c r="X425" s="42" t="n"/>
      <c r="Y425" s="41">
        <f>IFERROR(W425*X425,"")</f>
        <v/>
      </c>
      <c r="Z425" s="42" t="n"/>
      <c r="AA425" s="41">
        <f>IFERROR(W425*Z425,"")</f>
        <v/>
      </c>
      <c r="AB425" s="41">
        <f>IFERROR(W425+Y425+AA425,"")</f>
        <v/>
      </c>
      <c r="AC425" s="40" t="n"/>
      <c r="AD425" s="40" t="n"/>
      <c r="AE425" s="40" t="n"/>
      <c r="AF425" s="13" t="n"/>
      <c r="AG425" s="40" t="n"/>
      <c r="AH425" s="41">
        <f>IFERROR(IF(N425="Canceled",MAX(0,AB425-AD425-AG425),0),"")</f>
        <v/>
      </c>
      <c r="AI425" s="43">
        <f>IFERROR(AD425/AC425,"")</f>
        <v/>
      </c>
      <c r="AJ425" s="15">
        <f>IFERROR(E425-D425,"")</f>
        <v/>
      </c>
      <c r="AK425" s="15">
        <f>IF(A425="","",IF(COUNTIF($A$6:$A$505,A425)&gt;1,"Duplicate Reservation ID",IF(F425&lt;=E425,"Review stay dates",IF(AND(N425="Canceled",O425=""),"Enter cancellation date",IF(AND(N425="Canceled",R425=""),"Enter cancellation reason","OK")))))</f>
        <v/>
      </c>
      <c r="AL425" s="13" t="n"/>
      <c r="AM425" s="15">
        <f>IFERROR(IF(AD425&gt;AC425,1,0),0)</f>
        <v/>
      </c>
      <c r="AN425" s="15">
        <f>IFERROR(IF(AF425&gt;I425,1,0),0)</f>
        <v/>
      </c>
      <c r="AO425" s="15">
        <f>IFERROR(IF(OR(V425&lt;0,AC425&lt;0,AD425&lt;0,AE425&lt;0,AG425&lt;0),1,0),0)</f>
        <v/>
      </c>
      <c r="AP425" s="15">
        <f>IFERROR(IF(AND(A425&lt;&gt;"",COUNTIF($A$6:$A$505,A425)&gt;1),1,0),0)</f>
        <v/>
      </c>
      <c r="AQ425" s="15">
        <f>IFERROR(IF(AND(N425="Canceled",O425&gt;E425),1,0),0)</f>
        <v/>
      </c>
    </row>
    <row r="426">
      <c r="A426" s="13" t="n"/>
      <c r="B426" s="13" t="n"/>
      <c r="C426" s="13" t="n"/>
      <c r="D426" s="39" t="n"/>
      <c r="E426" s="39" t="n"/>
      <c r="F426" s="39" t="n"/>
      <c r="G426" s="15">
        <f>IFERROR(IF(OR(E426="",F426=""),"",F426-E426),"")</f>
        <v/>
      </c>
      <c r="H426" s="13" t="n"/>
      <c r="I426" s="15">
        <f>IFERROR(IF(N426="Canceled",G426*H426,0),"")</f>
        <v/>
      </c>
      <c r="J426" s="13" t="n"/>
      <c r="K426" s="13" t="n"/>
      <c r="L426" s="13" t="n"/>
      <c r="M426" s="13" t="n"/>
      <c r="N426" s="13" t="n"/>
      <c r="O426" s="39" t="n"/>
      <c r="P426" s="15">
        <f>IFERROR(IF(OR(N426&lt;&gt;"Canceled",O426=""),"",E426-O426),"")</f>
        <v/>
      </c>
      <c r="Q426" s="15">
        <f>IFERROR(IF(N426&lt;&gt;"Canceled","",IF(O426="","Review",IF(P426&lt;=Dashboard!$B$5,"Late","Within Standard Window"))),"")</f>
        <v/>
      </c>
      <c r="R426" s="13" t="n"/>
      <c r="S426" s="13" t="n"/>
      <c r="T426" s="13" t="n"/>
      <c r="U426" s="13" t="n"/>
      <c r="V426" s="40" t="n"/>
      <c r="W426" s="41">
        <f>IFERROR(G426*H426*V426,"")</f>
        <v/>
      </c>
      <c r="X426" s="42" t="n"/>
      <c r="Y426" s="41">
        <f>IFERROR(W426*X426,"")</f>
        <v/>
      </c>
      <c r="Z426" s="42" t="n"/>
      <c r="AA426" s="41">
        <f>IFERROR(W426*Z426,"")</f>
        <v/>
      </c>
      <c r="AB426" s="41">
        <f>IFERROR(W426+Y426+AA426,"")</f>
        <v/>
      </c>
      <c r="AC426" s="40" t="n"/>
      <c r="AD426" s="40" t="n"/>
      <c r="AE426" s="40" t="n"/>
      <c r="AF426" s="13" t="n"/>
      <c r="AG426" s="40" t="n"/>
      <c r="AH426" s="41">
        <f>IFERROR(IF(N426="Canceled",MAX(0,AB426-AD426-AG426),0),"")</f>
        <v/>
      </c>
      <c r="AI426" s="43">
        <f>IFERROR(AD426/AC426,"")</f>
        <v/>
      </c>
      <c r="AJ426" s="15">
        <f>IFERROR(E426-D426,"")</f>
        <v/>
      </c>
      <c r="AK426" s="15">
        <f>IF(A426="","",IF(COUNTIF($A$6:$A$505,A426)&gt;1,"Duplicate Reservation ID",IF(F426&lt;=E426,"Review stay dates",IF(AND(N426="Canceled",O426=""),"Enter cancellation date",IF(AND(N426="Canceled",R426=""),"Enter cancellation reason","OK")))))</f>
        <v/>
      </c>
      <c r="AL426" s="13" t="n"/>
      <c r="AM426" s="15">
        <f>IFERROR(IF(AD426&gt;AC426,1,0),0)</f>
        <v/>
      </c>
      <c r="AN426" s="15">
        <f>IFERROR(IF(AF426&gt;I426,1,0),0)</f>
        <v/>
      </c>
      <c r="AO426" s="15">
        <f>IFERROR(IF(OR(V426&lt;0,AC426&lt;0,AD426&lt;0,AE426&lt;0,AG426&lt;0),1,0),0)</f>
        <v/>
      </c>
      <c r="AP426" s="15">
        <f>IFERROR(IF(AND(A426&lt;&gt;"",COUNTIF($A$6:$A$505,A426)&gt;1),1,0),0)</f>
        <v/>
      </c>
      <c r="AQ426" s="15">
        <f>IFERROR(IF(AND(N426="Canceled",O426&gt;E426),1,0),0)</f>
        <v/>
      </c>
    </row>
    <row r="427">
      <c r="A427" s="13" t="n"/>
      <c r="B427" s="13" t="n"/>
      <c r="C427" s="13" t="n"/>
      <c r="D427" s="39" t="n"/>
      <c r="E427" s="39" t="n"/>
      <c r="F427" s="39" t="n"/>
      <c r="G427" s="15">
        <f>IFERROR(IF(OR(E427="",F427=""),"",F427-E427),"")</f>
        <v/>
      </c>
      <c r="H427" s="13" t="n"/>
      <c r="I427" s="15">
        <f>IFERROR(IF(N427="Canceled",G427*H427,0),"")</f>
        <v/>
      </c>
      <c r="J427" s="13" t="n"/>
      <c r="K427" s="13" t="n"/>
      <c r="L427" s="13" t="n"/>
      <c r="M427" s="13" t="n"/>
      <c r="N427" s="13" t="n"/>
      <c r="O427" s="39" t="n"/>
      <c r="P427" s="15">
        <f>IFERROR(IF(OR(N427&lt;&gt;"Canceled",O427=""),"",E427-O427),"")</f>
        <v/>
      </c>
      <c r="Q427" s="15">
        <f>IFERROR(IF(N427&lt;&gt;"Canceled","",IF(O427="","Review",IF(P427&lt;=Dashboard!$B$5,"Late","Within Standard Window"))),"")</f>
        <v/>
      </c>
      <c r="R427" s="13" t="n"/>
      <c r="S427" s="13" t="n"/>
      <c r="T427" s="13" t="n"/>
      <c r="U427" s="13" t="n"/>
      <c r="V427" s="40" t="n"/>
      <c r="W427" s="41">
        <f>IFERROR(G427*H427*V427,"")</f>
        <v/>
      </c>
      <c r="X427" s="42" t="n"/>
      <c r="Y427" s="41">
        <f>IFERROR(W427*X427,"")</f>
        <v/>
      </c>
      <c r="Z427" s="42" t="n"/>
      <c r="AA427" s="41">
        <f>IFERROR(W427*Z427,"")</f>
        <v/>
      </c>
      <c r="AB427" s="41">
        <f>IFERROR(W427+Y427+AA427,"")</f>
        <v/>
      </c>
      <c r="AC427" s="40" t="n"/>
      <c r="AD427" s="40" t="n"/>
      <c r="AE427" s="40" t="n"/>
      <c r="AF427" s="13" t="n"/>
      <c r="AG427" s="40" t="n"/>
      <c r="AH427" s="41">
        <f>IFERROR(IF(N427="Canceled",MAX(0,AB427-AD427-AG427),0),"")</f>
        <v/>
      </c>
      <c r="AI427" s="43">
        <f>IFERROR(AD427/AC427,"")</f>
        <v/>
      </c>
      <c r="AJ427" s="15">
        <f>IFERROR(E427-D427,"")</f>
        <v/>
      </c>
      <c r="AK427" s="15">
        <f>IF(A427="","",IF(COUNTIF($A$6:$A$505,A427)&gt;1,"Duplicate Reservation ID",IF(F427&lt;=E427,"Review stay dates",IF(AND(N427="Canceled",O427=""),"Enter cancellation date",IF(AND(N427="Canceled",R427=""),"Enter cancellation reason","OK")))))</f>
        <v/>
      </c>
      <c r="AL427" s="13" t="n"/>
      <c r="AM427" s="15">
        <f>IFERROR(IF(AD427&gt;AC427,1,0),0)</f>
        <v/>
      </c>
      <c r="AN427" s="15">
        <f>IFERROR(IF(AF427&gt;I427,1,0),0)</f>
        <v/>
      </c>
      <c r="AO427" s="15">
        <f>IFERROR(IF(OR(V427&lt;0,AC427&lt;0,AD427&lt;0,AE427&lt;0,AG427&lt;0),1,0),0)</f>
        <v/>
      </c>
      <c r="AP427" s="15">
        <f>IFERROR(IF(AND(A427&lt;&gt;"",COUNTIF($A$6:$A$505,A427)&gt;1),1,0),0)</f>
        <v/>
      </c>
      <c r="AQ427" s="15">
        <f>IFERROR(IF(AND(N427="Canceled",O427&gt;E427),1,0),0)</f>
        <v/>
      </c>
    </row>
    <row r="428">
      <c r="A428" s="13" t="n"/>
      <c r="B428" s="13" t="n"/>
      <c r="C428" s="13" t="n"/>
      <c r="D428" s="39" t="n"/>
      <c r="E428" s="39" t="n"/>
      <c r="F428" s="39" t="n"/>
      <c r="G428" s="15">
        <f>IFERROR(IF(OR(E428="",F428=""),"",F428-E428),"")</f>
        <v/>
      </c>
      <c r="H428" s="13" t="n"/>
      <c r="I428" s="15">
        <f>IFERROR(IF(N428="Canceled",G428*H428,0),"")</f>
        <v/>
      </c>
      <c r="J428" s="13" t="n"/>
      <c r="K428" s="13" t="n"/>
      <c r="L428" s="13" t="n"/>
      <c r="M428" s="13" t="n"/>
      <c r="N428" s="13" t="n"/>
      <c r="O428" s="39" t="n"/>
      <c r="P428" s="15">
        <f>IFERROR(IF(OR(N428&lt;&gt;"Canceled",O428=""),"",E428-O428),"")</f>
        <v/>
      </c>
      <c r="Q428" s="15">
        <f>IFERROR(IF(N428&lt;&gt;"Canceled","",IF(O428="","Review",IF(P428&lt;=Dashboard!$B$5,"Late","Within Standard Window"))),"")</f>
        <v/>
      </c>
      <c r="R428" s="13" t="n"/>
      <c r="S428" s="13" t="n"/>
      <c r="T428" s="13" t="n"/>
      <c r="U428" s="13" t="n"/>
      <c r="V428" s="40" t="n"/>
      <c r="W428" s="41">
        <f>IFERROR(G428*H428*V428,"")</f>
        <v/>
      </c>
      <c r="X428" s="42" t="n"/>
      <c r="Y428" s="41">
        <f>IFERROR(W428*X428,"")</f>
        <v/>
      </c>
      <c r="Z428" s="42" t="n"/>
      <c r="AA428" s="41">
        <f>IFERROR(W428*Z428,"")</f>
        <v/>
      </c>
      <c r="AB428" s="41">
        <f>IFERROR(W428+Y428+AA428,"")</f>
        <v/>
      </c>
      <c r="AC428" s="40" t="n"/>
      <c r="AD428" s="40" t="n"/>
      <c r="AE428" s="40" t="n"/>
      <c r="AF428" s="13" t="n"/>
      <c r="AG428" s="40" t="n"/>
      <c r="AH428" s="41">
        <f>IFERROR(IF(N428="Canceled",MAX(0,AB428-AD428-AG428),0),"")</f>
        <v/>
      </c>
      <c r="AI428" s="43">
        <f>IFERROR(AD428/AC428,"")</f>
        <v/>
      </c>
      <c r="AJ428" s="15">
        <f>IFERROR(E428-D428,"")</f>
        <v/>
      </c>
      <c r="AK428" s="15">
        <f>IF(A428="","",IF(COUNTIF($A$6:$A$505,A428)&gt;1,"Duplicate Reservation ID",IF(F428&lt;=E428,"Review stay dates",IF(AND(N428="Canceled",O428=""),"Enter cancellation date",IF(AND(N428="Canceled",R428=""),"Enter cancellation reason","OK")))))</f>
        <v/>
      </c>
      <c r="AL428" s="13" t="n"/>
      <c r="AM428" s="15">
        <f>IFERROR(IF(AD428&gt;AC428,1,0),0)</f>
        <v/>
      </c>
      <c r="AN428" s="15">
        <f>IFERROR(IF(AF428&gt;I428,1,0),0)</f>
        <v/>
      </c>
      <c r="AO428" s="15">
        <f>IFERROR(IF(OR(V428&lt;0,AC428&lt;0,AD428&lt;0,AE428&lt;0,AG428&lt;0),1,0),0)</f>
        <v/>
      </c>
      <c r="AP428" s="15">
        <f>IFERROR(IF(AND(A428&lt;&gt;"",COUNTIF($A$6:$A$505,A428)&gt;1),1,0),0)</f>
        <v/>
      </c>
      <c r="AQ428" s="15">
        <f>IFERROR(IF(AND(N428="Canceled",O428&gt;E428),1,0),0)</f>
        <v/>
      </c>
    </row>
    <row r="429">
      <c r="A429" s="13" t="n"/>
      <c r="B429" s="13" t="n"/>
      <c r="C429" s="13" t="n"/>
      <c r="D429" s="39" t="n"/>
      <c r="E429" s="39" t="n"/>
      <c r="F429" s="39" t="n"/>
      <c r="G429" s="15">
        <f>IFERROR(IF(OR(E429="",F429=""),"",F429-E429),"")</f>
        <v/>
      </c>
      <c r="H429" s="13" t="n"/>
      <c r="I429" s="15">
        <f>IFERROR(IF(N429="Canceled",G429*H429,0),"")</f>
        <v/>
      </c>
      <c r="J429" s="13" t="n"/>
      <c r="K429" s="13" t="n"/>
      <c r="L429" s="13" t="n"/>
      <c r="M429" s="13" t="n"/>
      <c r="N429" s="13" t="n"/>
      <c r="O429" s="39" t="n"/>
      <c r="P429" s="15">
        <f>IFERROR(IF(OR(N429&lt;&gt;"Canceled",O429=""),"",E429-O429),"")</f>
        <v/>
      </c>
      <c r="Q429" s="15">
        <f>IFERROR(IF(N429&lt;&gt;"Canceled","",IF(O429="","Review",IF(P429&lt;=Dashboard!$B$5,"Late","Within Standard Window"))),"")</f>
        <v/>
      </c>
      <c r="R429" s="13" t="n"/>
      <c r="S429" s="13" t="n"/>
      <c r="T429" s="13" t="n"/>
      <c r="U429" s="13" t="n"/>
      <c r="V429" s="40" t="n"/>
      <c r="W429" s="41">
        <f>IFERROR(G429*H429*V429,"")</f>
        <v/>
      </c>
      <c r="X429" s="42" t="n"/>
      <c r="Y429" s="41">
        <f>IFERROR(W429*X429,"")</f>
        <v/>
      </c>
      <c r="Z429" s="42" t="n"/>
      <c r="AA429" s="41">
        <f>IFERROR(W429*Z429,"")</f>
        <v/>
      </c>
      <c r="AB429" s="41">
        <f>IFERROR(W429+Y429+AA429,"")</f>
        <v/>
      </c>
      <c r="AC429" s="40" t="n"/>
      <c r="AD429" s="40" t="n"/>
      <c r="AE429" s="40" t="n"/>
      <c r="AF429" s="13" t="n"/>
      <c r="AG429" s="40" t="n"/>
      <c r="AH429" s="41">
        <f>IFERROR(IF(N429="Canceled",MAX(0,AB429-AD429-AG429),0),"")</f>
        <v/>
      </c>
      <c r="AI429" s="43">
        <f>IFERROR(AD429/AC429,"")</f>
        <v/>
      </c>
      <c r="AJ429" s="15">
        <f>IFERROR(E429-D429,"")</f>
        <v/>
      </c>
      <c r="AK429" s="15">
        <f>IF(A429="","",IF(COUNTIF($A$6:$A$505,A429)&gt;1,"Duplicate Reservation ID",IF(F429&lt;=E429,"Review stay dates",IF(AND(N429="Canceled",O429=""),"Enter cancellation date",IF(AND(N429="Canceled",R429=""),"Enter cancellation reason","OK")))))</f>
        <v/>
      </c>
      <c r="AL429" s="13" t="n"/>
      <c r="AM429" s="15">
        <f>IFERROR(IF(AD429&gt;AC429,1,0),0)</f>
        <v/>
      </c>
      <c r="AN429" s="15">
        <f>IFERROR(IF(AF429&gt;I429,1,0),0)</f>
        <v/>
      </c>
      <c r="AO429" s="15">
        <f>IFERROR(IF(OR(V429&lt;0,AC429&lt;0,AD429&lt;0,AE429&lt;0,AG429&lt;0),1,0),0)</f>
        <v/>
      </c>
      <c r="AP429" s="15">
        <f>IFERROR(IF(AND(A429&lt;&gt;"",COUNTIF($A$6:$A$505,A429)&gt;1),1,0),0)</f>
        <v/>
      </c>
      <c r="AQ429" s="15">
        <f>IFERROR(IF(AND(N429="Canceled",O429&gt;E429),1,0),0)</f>
        <v/>
      </c>
    </row>
    <row r="430">
      <c r="A430" s="13" t="n"/>
      <c r="B430" s="13" t="n"/>
      <c r="C430" s="13" t="n"/>
      <c r="D430" s="39" t="n"/>
      <c r="E430" s="39" t="n"/>
      <c r="F430" s="39" t="n"/>
      <c r="G430" s="15">
        <f>IFERROR(IF(OR(E430="",F430=""),"",F430-E430),"")</f>
        <v/>
      </c>
      <c r="H430" s="13" t="n"/>
      <c r="I430" s="15">
        <f>IFERROR(IF(N430="Canceled",G430*H430,0),"")</f>
        <v/>
      </c>
      <c r="J430" s="13" t="n"/>
      <c r="K430" s="13" t="n"/>
      <c r="L430" s="13" t="n"/>
      <c r="M430" s="13" t="n"/>
      <c r="N430" s="13" t="n"/>
      <c r="O430" s="39" t="n"/>
      <c r="P430" s="15">
        <f>IFERROR(IF(OR(N430&lt;&gt;"Canceled",O430=""),"",E430-O430),"")</f>
        <v/>
      </c>
      <c r="Q430" s="15">
        <f>IFERROR(IF(N430&lt;&gt;"Canceled","",IF(O430="","Review",IF(P430&lt;=Dashboard!$B$5,"Late","Within Standard Window"))),"")</f>
        <v/>
      </c>
      <c r="R430" s="13" t="n"/>
      <c r="S430" s="13" t="n"/>
      <c r="T430" s="13" t="n"/>
      <c r="U430" s="13" t="n"/>
      <c r="V430" s="40" t="n"/>
      <c r="W430" s="41">
        <f>IFERROR(G430*H430*V430,"")</f>
        <v/>
      </c>
      <c r="X430" s="42" t="n"/>
      <c r="Y430" s="41">
        <f>IFERROR(W430*X430,"")</f>
        <v/>
      </c>
      <c r="Z430" s="42" t="n"/>
      <c r="AA430" s="41">
        <f>IFERROR(W430*Z430,"")</f>
        <v/>
      </c>
      <c r="AB430" s="41">
        <f>IFERROR(W430+Y430+AA430,"")</f>
        <v/>
      </c>
      <c r="AC430" s="40" t="n"/>
      <c r="AD430" s="40" t="n"/>
      <c r="AE430" s="40" t="n"/>
      <c r="AF430" s="13" t="n"/>
      <c r="AG430" s="40" t="n"/>
      <c r="AH430" s="41">
        <f>IFERROR(IF(N430="Canceled",MAX(0,AB430-AD430-AG430),0),"")</f>
        <v/>
      </c>
      <c r="AI430" s="43">
        <f>IFERROR(AD430/AC430,"")</f>
        <v/>
      </c>
      <c r="AJ430" s="15">
        <f>IFERROR(E430-D430,"")</f>
        <v/>
      </c>
      <c r="AK430" s="15">
        <f>IF(A430="","",IF(COUNTIF($A$6:$A$505,A430)&gt;1,"Duplicate Reservation ID",IF(F430&lt;=E430,"Review stay dates",IF(AND(N430="Canceled",O430=""),"Enter cancellation date",IF(AND(N430="Canceled",R430=""),"Enter cancellation reason","OK")))))</f>
        <v/>
      </c>
      <c r="AL430" s="13" t="n"/>
      <c r="AM430" s="15">
        <f>IFERROR(IF(AD430&gt;AC430,1,0),0)</f>
        <v/>
      </c>
      <c r="AN430" s="15">
        <f>IFERROR(IF(AF430&gt;I430,1,0),0)</f>
        <v/>
      </c>
      <c r="AO430" s="15">
        <f>IFERROR(IF(OR(V430&lt;0,AC430&lt;0,AD430&lt;0,AE430&lt;0,AG430&lt;0),1,0),0)</f>
        <v/>
      </c>
      <c r="AP430" s="15">
        <f>IFERROR(IF(AND(A430&lt;&gt;"",COUNTIF($A$6:$A$505,A430)&gt;1),1,0),0)</f>
        <v/>
      </c>
      <c r="AQ430" s="15">
        <f>IFERROR(IF(AND(N430="Canceled",O430&gt;E430),1,0),0)</f>
        <v/>
      </c>
    </row>
    <row r="431">
      <c r="A431" s="13" t="n"/>
      <c r="B431" s="13" t="n"/>
      <c r="C431" s="13" t="n"/>
      <c r="D431" s="39" t="n"/>
      <c r="E431" s="39" t="n"/>
      <c r="F431" s="39" t="n"/>
      <c r="G431" s="15">
        <f>IFERROR(IF(OR(E431="",F431=""),"",F431-E431),"")</f>
        <v/>
      </c>
      <c r="H431" s="13" t="n"/>
      <c r="I431" s="15">
        <f>IFERROR(IF(N431="Canceled",G431*H431,0),"")</f>
        <v/>
      </c>
      <c r="J431" s="13" t="n"/>
      <c r="K431" s="13" t="n"/>
      <c r="L431" s="13" t="n"/>
      <c r="M431" s="13" t="n"/>
      <c r="N431" s="13" t="n"/>
      <c r="O431" s="39" t="n"/>
      <c r="P431" s="15">
        <f>IFERROR(IF(OR(N431&lt;&gt;"Canceled",O431=""),"",E431-O431),"")</f>
        <v/>
      </c>
      <c r="Q431" s="15">
        <f>IFERROR(IF(N431&lt;&gt;"Canceled","",IF(O431="","Review",IF(P431&lt;=Dashboard!$B$5,"Late","Within Standard Window"))),"")</f>
        <v/>
      </c>
      <c r="R431" s="13" t="n"/>
      <c r="S431" s="13" t="n"/>
      <c r="T431" s="13" t="n"/>
      <c r="U431" s="13" t="n"/>
      <c r="V431" s="40" t="n"/>
      <c r="W431" s="41">
        <f>IFERROR(G431*H431*V431,"")</f>
        <v/>
      </c>
      <c r="X431" s="42" t="n"/>
      <c r="Y431" s="41">
        <f>IFERROR(W431*X431,"")</f>
        <v/>
      </c>
      <c r="Z431" s="42" t="n"/>
      <c r="AA431" s="41">
        <f>IFERROR(W431*Z431,"")</f>
        <v/>
      </c>
      <c r="AB431" s="41">
        <f>IFERROR(W431+Y431+AA431,"")</f>
        <v/>
      </c>
      <c r="AC431" s="40" t="n"/>
      <c r="AD431" s="40" t="n"/>
      <c r="AE431" s="40" t="n"/>
      <c r="AF431" s="13" t="n"/>
      <c r="AG431" s="40" t="n"/>
      <c r="AH431" s="41">
        <f>IFERROR(IF(N431="Canceled",MAX(0,AB431-AD431-AG431),0),"")</f>
        <v/>
      </c>
      <c r="AI431" s="43">
        <f>IFERROR(AD431/AC431,"")</f>
        <v/>
      </c>
      <c r="AJ431" s="15">
        <f>IFERROR(E431-D431,"")</f>
        <v/>
      </c>
      <c r="AK431" s="15">
        <f>IF(A431="","",IF(COUNTIF($A$6:$A$505,A431)&gt;1,"Duplicate Reservation ID",IF(F431&lt;=E431,"Review stay dates",IF(AND(N431="Canceled",O431=""),"Enter cancellation date",IF(AND(N431="Canceled",R431=""),"Enter cancellation reason","OK")))))</f>
        <v/>
      </c>
      <c r="AL431" s="13" t="n"/>
      <c r="AM431" s="15">
        <f>IFERROR(IF(AD431&gt;AC431,1,0),0)</f>
        <v/>
      </c>
      <c r="AN431" s="15">
        <f>IFERROR(IF(AF431&gt;I431,1,0),0)</f>
        <v/>
      </c>
      <c r="AO431" s="15">
        <f>IFERROR(IF(OR(V431&lt;0,AC431&lt;0,AD431&lt;0,AE431&lt;0,AG431&lt;0),1,0),0)</f>
        <v/>
      </c>
      <c r="AP431" s="15">
        <f>IFERROR(IF(AND(A431&lt;&gt;"",COUNTIF($A$6:$A$505,A431)&gt;1),1,0),0)</f>
        <v/>
      </c>
      <c r="AQ431" s="15">
        <f>IFERROR(IF(AND(N431="Canceled",O431&gt;E431),1,0),0)</f>
        <v/>
      </c>
    </row>
    <row r="432">
      <c r="A432" s="13" t="n"/>
      <c r="B432" s="13" t="n"/>
      <c r="C432" s="13" t="n"/>
      <c r="D432" s="39" t="n"/>
      <c r="E432" s="39" t="n"/>
      <c r="F432" s="39" t="n"/>
      <c r="G432" s="15">
        <f>IFERROR(IF(OR(E432="",F432=""),"",F432-E432),"")</f>
        <v/>
      </c>
      <c r="H432" s="13" t="n"/>
      <c r="I432" s="15">
        <f>IFERROR(IF(N432="Canceled",G432*H432,0),"")</f>
        <v/>
      </c>
      <c r="J432" s="13" t="n"/>
      <c r="K432" s="13" t="n"/>
      <c r="L432" s="13" t="n"/>
      <c r="M432" s="13" t="n"/>
      <c r="N432" s="13" t="n"/>
      <c r="O432" s="39" t="n"/>
      <c r="P432" s="15">
        <f>IFERROR(IF(OR(N432&lt;&gt;"Canceled",O432=""),"",E432-O432),"")</f>
        <v/>
      </c>
      <c r="Q432" s="15">
        <f>IFERROR(IF(N432&lt;&gt;"Canceled","",IF(O432="","Review",IF(P432&lt;=Dashboard!$B$5,"Late","Within Standard Window"))),"")</f>
        <v/>
      </c>
      <c r="R432" s="13" t="n"/>
      <c r="S432" s="13" t="n"/>
      <c r="T432" s="13" t="n"/>
      <c r="U432" s="13" t="n"/>
      <c r="V432" s="40" t="n"/>
      <c r="W432" s="41">
        <f>IFERROR(G432*H432*V432,"")</f>
        <v/>
      </c>
      <c r="X432" s="42" t="n"/>
      <c r="Y432" s="41">
        <f>IFERROR(W432*X432,"")</f>
        <v/>
      </c>
      <c r="Z432" s="42" t="n"/>
      <c r="AA432" s="41">
        <f>IFERROR(W432*Z432,"")</f>
        <v/>
      </c>
      <c r="AB432" s="41">
        <f>IFERROR(W432+Y432+AA432,"")</f>
        <v/>
      </c>
      <c r="AC432" s="40" t="n"/>
      <c r="AD432" s="40" t="n"/>
      <c r="AE432" s="40" t="n"/>
      <c r="AF432" s="13" t="n"/>
      <c r="AG432" s="40" t="n"/>
      <c r="AH432" s="41">
        <f>IFERROR(IF(N432="Canceled",MAX(0,AB432-AD432-AG432),0),"")</f>
        <v/>
      </c>
      <c r="AI432" s="43">
        <f>IFERROR(AD432/AC432,"")</f>
        <v/>
      </c>
      <c r="AJ432" s="15">
        <f>IFERROR(E432-D432,"")</f>
        <v/>
      </c>
      <c r="AK432" s="15">
        <f>IF(A432="","",IF(COUNTIF($A$6:$A$505,A432)&gt;1,"Duplicate Reservation ID",IF(F432&lt;=E432,"Review stay dates",IF(AND(N432="Canceled",O432=""),"Enter cancellation date",IF(AND(N432="Canceled",R432=""),"Enter cancellation reason","OK")))))</f>
        <v/>
      </c>
      <c r="AL432" s="13" t="n"/>
      <c r="AM432" s="15">
        <f>IFERROR(IF(AD432&gt;AC432,1,0),0)</f>
        <v/>
      </c>
      <c r="AN432" s="15">
        <f>IFERROR(IF(AF432&gt;I432,1,0),0)</f>
        <v/>
      </c>
      <c r="AO432" s="15">
        <f>IFERROR(IF(OR(V432&lt;0,AC432&lt;0,AD432&lt;0,AE432&lt;0,AG432&lt;0),1,0),0)</f>
        <v/>
      </c>
      <c r="AP432" s="15">
        <f>IFERROR(IF(AND(A432&lt;&gt;"",COUNTIF($A$6:$A$505,A432)&gt;1),1,0),0)</f>
        <v/>
      </c>
      <c r="AQ432" s="15">
        <f>IFERROR(IF(AND(N432="Canceled",O432&gt;E432),1,0),0)</f>
        <v/>
      </c>
    </row>
    <row r="433">
      <c r="A433" s="13" t="n"/>
      <c r="B433" s="13" t="n"/>
      <c r="C433" s="13" t="n"/>
      <c r="D433" s="39" t="n"/>
      <c r="E433" s="39" t="n"/>
      <c r="F433" s="39" t="n"/>
      <c r="G433" s="15">
        <f>IFERROR(IF(OR(E433="",F433=""),"",F433-E433),"")</f>
        <v/>
      </c>
      <c r="H433" s="13" t="n"/>
      <c r="I433" s="15">
        <f>IFERROR(IF(N433="Canceled",G433*H433,0),"")</f>
        <v/>
      </c>
      <c r="J433" s="13" t="n"/>
      <c r="K433" s="13" t="n"/>
      <c r="L433" s="13" t="n"/>
      <c r="M433" s="13" t="n"/>
      <c r="N433" s="13" t="n"/>
      <c r="O433" s="39" t="n"/>
      <c r="P433" s="15">
        <f>IFERROR(IF(OR(N433&lt;&gt;"Canceled",O433=""),"",E433-O433),"")</f>
        <v/>
      </c>
      <c r="Q433" s="15">
        <f>IFERROR(IF(N433&lt;&gt;"Canceled","",IF(O433="","Review",IF(P433&lt;=Dashboard!$B$5,"Late","Within Standard Window"))),"")</f>
        <v/>
      </c>
      <c r="R433" s="13" t="n"/>
      <c r="S433" s="13" t="n"/>
      <c r="T433" s="13" t="n"/>
      <c r="U433" s="13" t="n"/>
      <c r="V433" s="40" t="n"/>
      <c r="W433" s="41">
        <f>IFERROR(G433*H433*V433,"")</f>
        <v/>
      </c>
      <c r="X433" s="42" t="n"/>
      <c r="Y433" s="41">
        <f>IFERROR(W433*X433,"")</f>
        <v/>
      </c>
      <c r="Z433" s="42" t="n"/>
      <c r="AA433" s="41">
        <f>IFERROR(W433*Z433,"")</f>
        <v/>
      </c>
      <c r="AB433" s="41">
        <f>IFERROR(W433+Y433+AA433,"")</f>
        <v/>
      </c>
      <c r="AC433" s="40" t="n"/>
      <c r="AD433" s="40" t="n"/>
      <c r="AE433" s="40" t="n"/>
      <c r="AF433" s="13" t="n"/>
      <c r="AG433" s="40" t="n"/>
      <c r="AH433" s="41">
        <f>IFERROR(IF(N433="Canceled",MAX(0,AB433-AD433-AG433),0),"")</f>
        <v/>
      </c>
      <c r="AI433" s="43">
        <f>IFERROR(AD433/AC433,"")</f>
        <v/>
      </c>
      <c r="AJ433" s="15">
        <f>IFERROR(E433-D433,"")</f>
        <v/>
      </c>
      <c r="AK433" s="15">
        <f>IF(A433="","",IF(COUNTIF($A$6:$A$505,A433)&gt;1,"Duplicate Reservation ID",IF(F433&lt;=E433,"Review stay dates",IF(AND(N433="Canceled",O433=""),"Enter cancellation date",IF(AND(N433="Canceled",R433=""),"Enter cancellation reason","OK")))))</f>
        <v/>
      </c>
      <c r="AL433" s="13" t="n"/>
      <c r="AM433" s="15">
        <f>IFERROR(IF(AD433&gt;AC433,1,0),0)</f>
        <v/>
      </c>
      <c r="AN433" s="15">
        <f>IFERROR(IF(AF433&gt;I433,1,0),0)</f>
        <v/>
      </c>
      <c r="AO433" s="15">
        <f>IFERROR(IF(OR(V433&lt;0,AC433&lt;0,AD433&lt;0,AE433&lt;0,AG433&lt;0),1,0),0)</f>
        <v/>
      </c>
      <c r="AP433" s="15">
        <f>IFERROR(IF(AND(A433&lt;&gt;"",COUNTIF($A$6:$A$505,A433)&gt;1),1,0),0)</f>
        <v/>
      </c>
      <c r="AQ433" s="15">
        <f>IFERROR(IF(AND(N433="Canceled",O433&gt;E433),1,0),0)</f>
        <v/>
      </c>
    </row>
    <row r="434">
      <c r="A434" s="13" t="n"/>
      <c r="B434" s="13" t="n"/>
      <c r="C434" s="13" t="n"/>
      <c r="D434" s="39" t="n"/>
      <c r="E434" s="39" t="n"/>
      <c r="F434" s="39" t="n"/>
      <c r="G434" s="15">
        <f>IFERROR(IF(OR(E434="",F434=""),"",F434-E434),"")</f>
        <v/>
      </c>
      <c r="H434" s="13" t="n"/>
      <c r="I434" s="15">
        <f>IFERROR(IF(N434="Canceled",G434*H434,0),"")</f>
        <v/>
      </c>
      <c r="J434" s="13" t="n"/>
      <c r="K434" s="13" t="n"/>
      <c r="L434" s="13" t="n"/>
      <c r="M434" s="13" t="n"/>
      <c r="N434" s="13" t="n"/>
      <c r="O434" s="39" t="n"/>
      <c r="P434" s="15">
        <f>IFERROR(IF(OR(N434&lt;&gt;"Canceled",O434=""),"",E434-O434),"")</f>
        <v/>
      </c>
      <c r="Q434" s="15">
        <f>IFERROR(IF(N434&lt;&gt;"Canceled","",IF(O434="","Review",IF(P434&lt;=Dashboard!$B$5,"Late","Within Standard Window"))),"")</f>
        <v/>
      </c>
      <c r="R434" s="13" t="n"/>
      <c r="S434" s="13" t="n"/>
      <c r="T434" s="13" t="n"/>
      <c r="U434" s="13" t="n"/>
      <c r="V434" s="40" t="n"/>
      <c r="W434" s="41">
        <f>IFERROR(G434*H434*V434,"")</f>
        <v/>
      </c>
      <c r="X434" s="42" t="n"/>
      <c r="Y434" s="41">
        <f>IFERROR(W434*X434,"")</f>
        <v/>
      </c>
      <c r="Z434" s="42" t="n"/>
      <c r="AA434" s="41">
        <f>IFERROR(W434*Z434,"")</f>
        <v/>
      </c>
      <c r="AB434" s="41">
        <f>IFERROR(W434+Y434+AA434,"")</f>
        <v/>
      </c>
      <c r="AC434" s="40" t="n"/>
      <c r="AD434" s="40" t="n"/>
      <c r="AE434" s="40" t="n"/>
      <c r="AF434" s="13" t="n"/>
      <c r="AG434" s="40" t="n"/>
      <c r="AH434" s="41">
        <f>IFERROR(IF(N434="Canceled",MAX(0,AB434-AD434-AG434),0),"")</f>
        <v/>
      </c>
      <c r="AI434" s="43">
        <f>IFERROR(AD434/AC434,"")</f>
        <v/>
      </c>
      <c r="AJ434" s="15">
        <f>IFERROR(E434-D434,"")</f>
        <v/>
      </c>
      <c r="AK434" s="15">
        <f>IF(A434="","",IF(COUNTIF($A$6:$A$505,A434)&gt;1,"Duplicate Reservation ID",IF(F434&lt;=E434,"Review stay dates",IF(AND(N434="Canceled",O434=""),"Enter cancellation date",IF(AND(N434="Canceled",R434=""),"Enter cancellation reason","OK")))))</f>
        <v/>
      </c>
      <c r="AL434" s="13" t="n"/>
      <c r="AM434" s="15">
        <f>IFERROR(IF(AD434&gt;AC434,1,0),0)</f>
        <v/>
      </c>
      <c r="AN434" s="15">
        <f>IFERROR(IF(AF434&gt;I434,1,0),0)</f>
        <v/>
      </c>
      <c r="AO434" s="15">
        <f>IFERROR(IF(OR(V434&lt;0,AC434&lt;0,AD434&lt;0,AE434&lt;0,AG434&lt;0),1,0),0)</f>
        <v/>
      </c>
      <c r="AP434" s="15">
        <f>IFERROR(IF(AND(A434&lt;&gt;"",COUNTIF($A$6:$A$505,A434)&gt;1),1,0),0)</f>
        <v/>
      </c>
      <c r="AQ434" s="15">
        <f>IFERROR(IF(AND(N434="Canceled",O434&gt;E434),1,0),0)</f>
        <v/>
      </c>
    </row>
    <row r="435">
      <c r="A435" s="13" t="n"/>
      <c r="B435" s="13" t="n"/>
      <c r="C435" s="13" t="n"/>
      <c r="D435" s="39" t="n"/>
      <c r="E435" s="39" t="n"/>
      <c r="F435" s="39" t="n"/>
      <c r="G435" s="15">
        <f>IFERROR(IF(OR(E435="",F435=""),"",F435-E435),"")</f>
        <v/>
      </c>
      <c r="H435" s="13" t="n"/>
      <c r="I435" s="15">
        <f>IFERROR(IF(N435="Canceled",G435*H435,0),"")</f>
        <v/>
      </c>
      <c r="J435" s="13" t="n"/>
      <c r="K435" s="13" t="n"/>
      <c r="L435" s="13" t="n"/>
      <c r="M435" s="13" t="n"/>
      <c r="N435" s="13" t="n"/>
      <c r="O435" s="39" t="n"/>
      <c r="P435" s="15">
        <f>IFERROR(IF(OR(N435&lt;&gt;"Canceled",O435=""),"",E435-O435),"")</f>
        <v/>
      </c>
      <c r="Q435" s="15">
        <f>IFERROR(IF(N435&lt;&gt;"Canceled","",IF(O435="","Review",IF(P435&lt;=Dashboard!$B$5,"Late","Within Standard Window"))),"")</f>
        <v/>
      </c>
      <c r="R435" s="13" t="n"/>
      <c r="S435" s="13" t="n"/>
      <c r="T435" s="13" t="n"/>
      <c r="U435" s="13" t="n"/>
      <c r="V435" s="40" t="n"/>
      <c r="W435" s="41">
        <f>IFERROR(G435*H435*V435,"")</f>
        <v/>
      </c>
      <c r="X435" s="42" t="n"/>
      <c r="Y435" s="41">
        <f>IFERROR(W435*X435,"")</f>
        <v/>
      </c>
      <c r="Z435" s="42" t="n"/>
      <c r="AA435" s="41">
        <f>IFERROR(W435*Z435,"")</f>
        <v/>
      </c>
      <c r="AB435" s="41">
        <f>IFERROR(W435+Y435+AA435,"")</f>
        <v/>
      </c>
      <c r="AC435" s="40" t="n"/>
      <c r="AD435" s="40" t="n"/>
      <c r="AE435" s="40" t="n"/>
      <c r="AF435" s="13" t="n"/>
      <c r="AG435" s="40" t="n"/>
      <c r="AH435" s="41">
        <f>IFERROR(IF(N435="Canceled",MAX(0,AB435-AD435-AG435),0),"")</f>
        <v/>
      </c>
      <c r="AI435" s="43">
        <f>IFERROR(AD435/AC435,"")</f>
        <v/>
      </c>
      <c r="AJ435" s="15">
        <f>IFERROR(E435-D435,"")</f>
        <v/>
      </c>
      <c r="AK435" s="15">
        <f>IF(A435="","",IF(COUNTIF($A$6:$A$505,A435)&gt;1,"Duplicate Reservation ID",IF(F435&lt;=E435,"Review stay dates",IF(AND(N435="Canceled",O435=""),"Enter cancellation date",IF(AND(N435="Canceled",R435=""),"Enter cancellation reason","OK")))))</f>
        <v/>
      </c>
      <c r="AL435" s="13" t="n"/>
      <c r="AM435" s="15">
        <f>IFERROR(IF(AD435&gt;AC435,1,0),0)</f>
        <v/>
      </c>
      <c r="AN435" s="15">
        <f>IFERROR(IF(AF435&gt;I435,1,0),0)</f>
        <v/>
      </c>
      <c r="AO435" s="15">
        <f>IFERROR(IF(OR(V435&lt;0,AC435&lt;0,AD435&lt;0,AE435&lt;0,AG435&lt;0),1,0),0)</f>
        <v/>
      </c>
      <c r="AP435" s="15">
        <f>IFERROR(IF(AND(A435&lt;&gt;"",COUNTIF($A$6:$A$505,A435)&gt;1),1,0),0)</f>
        <v/>
      </c>
      <c r="AQ435" s="15">
        <f>IFERROR(IF(AND(N435="Canceled",O435&gt;E435),1,0),0)</f>
        <v/>
      </c>
    </row>
    <row r="436">
      <c r="A436" s="13" t="n"/>
      <c r="B436" s="13" t="n"/>
      <c r="C436" s="13" t="n"/>
      <c r="D436" s="39" t="n"/>
      <c r="E436" s="39" t="n"/>
      <c r="F436" s="39" t="n"/>
      <c r="G436" s="15">
        <f>IFERROR(IF(OR(E436="",F436=""),"",F436-E436),"")</f>
        <v/>
      </c>
      <c r="H436" s="13" t="n"/>
      <c r="I436" s="15">
        <f>IFERROR(IF(N436="Canceled",G436*H436,0),"")</f>
        <v/>
      </c>
      <c r="J436" s="13" t="n"/>
      <c r="K436" s="13" t="n"/>
      <c r="L436" s="13" t="n"/>
      <c r="M436" s="13" t="n"/>
      <c r="N436" s="13" t="n"/>
      <c r="O436" s="39" t="n"/>
      <c r="P436" s="15">
        <f>IFERROR(IF(OR(N436&lt;&gt;"Canceled",O436=""),"",E436-O436),"")</f>
        <v/>
      </c>
      <c r="Q436" s="15">
        <f>IFERROR(IF(N436&lt;&gt;"Canceled","",IF(O436="","Review",IF(P436&lt;=Dashboard!$B$5,"Late","Within Standard Window"))),"")</f>
        <v/>
      </c>
      <c r="R436" s="13" t="n"/>
      <c r="S436" s="13" t="n"/>
      <c r="T436" s="13" t="n"/>
      <c r="U436" s="13" t="n"/>
      <c r="V436" s="40" t="n"/>
      <c r="W436" s="41">
        <f>IFERROR(G436*H436*V436,"")</f>
        <v/>
      </c>
      <c r="X436" s="42" t="n"/>
      <c r="Y436" s="41">
        <f>IFERROR(W436*X436,"")</f>
        <v/>
      </c>
      <c r="Z436" s="42" t="n"/>
      <c r="AA436" s="41">
        <f>IFERROR(W436*Z436,"")</f>
        <v/>
      </c>
      <c r="AB436" s="41">
        <f>IFERROR(W436+Y436+AA436,"")</f>
        <v/>
      </c>
      <c r="AC436" s="40" t="n"/>
      <c r="AD436" s="40" t="n"/>
      <c r="AE436" s="40" t="n"/>
      <c r="AF436" s="13" t="n"/>
      <c r="AG436" s="40" t="n"/>
      <c r="AH436" s="41">
        <f>IFERROR(IF(N436="Canceled",MAX(0,AB436-AD436-AG436),0),"")</f>
        <v/>
      </c>
      <c r="AI436" s="43">
        <f>IFERROR(AD436/AC436,"")</f>
        <v/>
      </c>
      <c r="AJ436" s="15">
        <f>IFERROR(E436-D436,"")</f>
        <v/>
      </c>
      <c r="AK436" s="15">
        <f>IF(A436="","",IF(COUNTIF($A$6:$A$505,A436)&gt;1,"Duplicate Reservation ID",IF(F436&lt;=E436,"Review stay dates",IF(AND(N436="Canceled",O436=""),"Enter cancellation date",IF(AND(N436="Canceled",R436=""),"Enter cancellation reason","OK")))))</f>
        <v/>
      </c>
      <c r="AL436" s="13" t="n"/>
      <c r="AM436" s="15">
        <f>IFERROR(IF(AD436&gt;AC436,1,0),0)</f>
        <v/>
      </c>
      <c r="AN436" s="15">
        <f>IFERROR(IF(AF436&gt;I436,1,0),0)</f>
        <v/>
      </c>
      <c r="AO436" s="15">
        <f>IFERROR(IF(OR(V436&lt;0,AC436&lt;0,AD436&lt;0,AE436&lt;0,AG436&lt;0),1,0),0)</f>
        <v/>
      </c>
      <c r="AP436" s="15">
        <f>IFERROR(IF(AND(A436&lt;&gt;"",COUNTIF($A$6:$A$505,A436)&gt;1),1,0),0)</f>
        <v/>
      </c>
      <c r="AQ436" s="15">
        <f>IFERROR(IF(AND(N436="Canceled",O436&gt;E436),1,0),0)</f>
        <v/>
      </c>
    </row>
    <row r="437">
      <c r="A437" s="13" t="n"/>
      <c r="B437" s="13" t="n"/>
      <c r="C437" s="13" t="n"/>
      <c r="D437" s="39" t="n"/>
      <c r="E437" s="39" t="n"/>
      <c r="F437" s="39" t="n"/>
      <c r="G437" s="15">
        <f>IFERROR(IF(OR(E437="",F437=""),"",F437-E437),"")</f>
        <v/>
      </c>
      <c r="H437" s="13" t="n"/>
      <c r="I437" s="15">
        <f>IFERROR(IF(N437="Canceled",G437*H437,0),"")</f>
        <v/>
      </c>
      <c r="J437" s="13" t="n"/>
      <c r="K437" s="13" t="n"/>
      <c r="L437" s="13" t="n"/>
      <c r="M437" s="13" t="n"/>
      <c r="N437" s="13" t="n"/>
      <c r="O437" s="39" t="n"/>
      <c r="P437" s="15">
        <f>IFERROR(IF(OR(N437&lt;&gt;"Canceled",O437=""),"",E437-O437),"")</f>
        <v/>
      </c>
      <c r="Q437" s="15">
        <f>IFERROR(IF(N437&lt;&gt;"Canceled","",IF(O437="","Review",IF(P437&lt;=Dashboard!$B$5,"Late","Within Standard Window"))),"")</f>
        <v/>
      </c>
      <c r="R437" s="13" t="n"/>
      <c r="S437" s="13" t="n"/>
      <c r="T437" s="13" t="n"/>
      <c r="U437" s="13" t="n"/>
      <c r="V437" s="40" t="n"/>
      <c r="W437" s="41">
        <f>IFERROR(G437*H437*V437,"")</f>
        <v/>
      </c>
      <c r="X437" s="42" t="n"/>
      <c r="Y437" s="41">
        <f>IFERROR(W437*X437,"")</f>
        <v/>
      </c>
      <c r="Z437" s="42" t="n"/>
      <c r="AA437" s="41">
        <f>IFERROR(W437*Z437,"")</f>
        <v/>
      </c>
      <c r="AB437" s="41">
        <f>IFERROR(W437+Y437+AA437,"")</f>
        <v/>
      </c>
      <c r="AC437" s="40" t="n"/>
      <c r="AD437" s="40" t="n"/>
      <c r="AE437" s="40" t="n"/>
      <c r="AF437" s="13" t="n"/>
      <c r="AG437" s="40" t="n"/>
      <c r="AH437" s="41">
        <f>IFERROR(IF(N437="Canceled",MAX(0,AB437-AD437-AG437),0),"")</f>
        <v/>
      </c>
      <c r="AI437" s="43">
        <f>IFERROR(AD437/AC437,"")</f>
        <v/>
      </c>
      <c r="AJ437" s="15">
        <f>IFERROR(E437-D437,"")</f>
        <v/>
      </c>
      <c r="AK437" s="15">
        <f>IF(A437="","",IF(COUNTIF($A$6:$A$505,A437)&gt;1,"Duplicate Reservation ID",IF(F437&lt;=E437,"Review stay dates",IF(AND(N437="Canceled",O437=""),"Enter cancellation date",IF(AND(N437="Canceled",R437=""),"Enter cancellation reason","OK")))))</f>
        <v/>
      </c>
      <c r="AL437" s="13" t="n"/>
      <c r="AM437" s="15">
        <f>IFERROR(IF(AD437&gt;AC437,1,0),0)</f>
        <v/>
      </c>
      <c r="AN437" s="15">
        <f>IFERROR(IF(AF437&gt;I437,1,0),0)</f>
        <v/>
      </c>
      <c r="AO437" s="15">
        <f>IFERROR(IF(OR(V437&lt;0,AC437&lt;0,AD437&lt;0,AE437&lt;0,AG437&lt;0),1,0),0)</f>
        <v/>
      </c>
      <c r="AP437" s="15">
        <f>IFERROR(IF(AND(A437&lt;&gt;"",COUNTIF($A$6:$A$505,A437)&gt;1),1,0),0)</f>
        <v/>
      </c>
      <c r="AQ437" s="15">
        <f>IFERROR(IF(AND(N437="Canceled",O437&gt;E437),1,0),0)</f>
        <v/>
      </c>
    </row>
    <row r="438">
      <c r="A438" s="13" t="n"/>
      <c r="B438" s="13" t="n"/>
      <c r="C438" s="13" t="n"/>
      <c r="D438" s="39" t="n"/>
      <c r="E438" s="39" t="n"/>
      <c r="F438" s="39" t="n"/>
      <c r="G438" s="15">
        <f>IFERROR(IF(OR(E438="",F438=""),"",F438-E438),"")</f>
        <v/>
      </c>
      <c r="H438" s="13" t="n"/>
      <c r="I438" s="15">
        <f>IFERROR(IF(N438="Canceled",G438*H438,0),"")</f>
        <v/>
      </c>
      <c r="J438" s="13" t="n"/>
      <c r="K438" s="13" t="n"/>
      <c r="L438" s="13" t="n"/>
      <c r="M438" s="13" t="n"/>
      <c r="N438" s="13" t="n"/>
      <c r="O438" s="39" t="n"/>
      <c r="P438" s="15">
        <f>IFERROR(IF(OR(N438&lt;&gt;"Canceled",O438=""),"",E438-O438),"")</f>
        <v/>
      </c>
      <c r="Q438" s="15">
        <f>IFERROR(IF(N438&lt;&gt;"Canceled","",IF(O438="","Review",IF(P438&lt;=Dashboard!$B$5,"Late","Within Standard Window"))),"")</f>
        <v/>
      </c>
      <c r="R438" s="13" t="n"/>
      <c r="S438" s="13" t="n"/>
      <c r="T438" s="13" t="n"/>
      <c r="U438" s="13" t="n"/>
      <c r="V438" s="40" t="n"/>
      <c r="W438" s="41">
        <f>IFERROR(G438*H438*V438,"")</f>
        <v/>
      </c>
      <c r="X438" s="42" t="n"/>
      <c r="Y438" s="41">
        <f>IFERROR(W438*X438,"")</f>
        <v/>
      </c>
      <c r="Z438" s="42" t="n"/>
      <c r="AA438" s="41">
        <f>IFERROR(W438*Z438,"")</f>
        <v/>
      </c>
      <c r="AB438" s="41">
        <f>IFERROR(W438+Y438+AA438,"")</f>
        <v/>
      </c>
      <c r="AC438" s="40" t="n"/>
      <c r="AD438" s="40" t="n"/>
      <c r="AE438" s="40" t="n"/>
      <c r="AF438" s="13" t="n"/>
      <c r="AG438" s="40" t="n"/>
      <c r="AH438" s="41">
        <f>IFERROR(IF(N438="Canceled",MAX(0,AB438-AD438-AG438),0),"")</f>
        <v/>
      </c>
      <c r="AI438" s="43">
        <f>IFERROR(AD438/AC438,"")</f>
        <v/>
      </c>
      <c r="AJ438" s="15">
        <f>IFERROR(E438-D438,"")</f>
        <v/>
      </c>
      <c r="AK438" s="15">
        <f>IF(A438="","",IF(COUNTIF($A$6:$A$505,A438)&gt;1,"Duplicate Reservation ID",IF(F438&lt;=E438,"Review stay dates",IF(AND(N438="Canceled",O438=""),"Enter cancellation date",IF(AND(N438="Canceled",R438=""),"Enter cancellation reason","OK")))))</f>
        <v/>
      </c>
      <c r="AL438" s="13" t="n"/>
      <c r="AM438" s="15">
        <f>IFERROR(IF(AD438&gt;AC438,1,0),0)</f>
        <v/>
      </c>
      <c r="AN438" s="15">
        <f>IFERROR(IF(AF438&gt;I438,1,0),0)</f>
        <v/>
      </c>
      <c r="AO438" s="15">
        <f>IFERROR(IF(OR(V438&lt;0,AC438&lt;0,AD438&lt;0,AE438&lt;0,AG438&lt;0),1,0),0)</f>
        <v/>
      </c>
      <c r="AP438" s="15">
        <f>IFERROR(IF(AND(A438&lt;&gt;"",COUNTIF($A$6:$A$505,A438)&gt;1),1,0),0)</f>
        <v/>
      </c>
      <c r="AQ438" s="15">
        <f>IFERROR(IF(AND(N438="Canceled",O438&gt;E438),1,0),0)</f>
        <v/>
      </c>
    </row>
    <row r="439">
      <c r="A439" s="13" t="n"/>
      <c r="B439" s="13" t="n"/>
      <c r="C439" s="13" t="n"/>
      <c r="D439" s="39" t="n"/>
      <c r="E439" s="39" t="n"/>
      <c r="F439" s="39" t="n"/>
      <c r="G439" s="15">
        <f>IFERROR(IF(OR(E439="",F439=""),"",F439-E439),"")</f>
        <v/>
      </c>
      <c r="H439" s="13" t="n"/>
      <c r="I439" s="15">
        <f>IFERROR(IF(N439="Canceled",G439*H439,0),"")</f>
        <v/>
      </c>
      <c r="J439" s="13" t="n"/>
      <c r="K439" s="13" t="n"/>
      <c r="L439" s="13" t="n"/>
      <c r="M439" s="13" t="n"/>
      <c r="N439" s="13" t="n"/>
      <c r="O439" s="39" t="n"/>
      <c r="P439" s="15">
        <f>IFERROR(IF(OR(N439&lt;&gt;"Canceled",O439=""),"",E439-O439),"")</f>
        <v/>
      </c>
      <c r="Q439" s="15">
        <f>IFERROR(IF(N439&lt;&gt;"Canceled","",IF(O439="","Review",IF(P439&lt;=Dashboard!$B$5,"Late","Within Standard Window"))),"")</f>
        <v/>
      </c>
      <c r="R439" s="13" t="n"/>
      <c r="S439" s="13" t="n"/>
      <c r="T439" s="13" t="n"/>
      <c r="U439" s="13" t="n"/>
      <c r="V439" s="40" t="n"/>
      <c r="W439" s="41">
        <f>IFERROR(G439*H439*V439,"")</f>
        <v/>
      </c>
      <c r="X439" s="42" t="n"/>
      <c r="Y439" s="41">
        <f>IFERROR(W439*X439,"")</f>
        <v/>
      </c>
      <c r="Z439" s="42" t="n"/>
      <c r="AA439" s="41">
        <f>IFERROR(W439*Z439,"")</f>
        <v/>
      </c>
      <c r="AB439" s="41">
        <f>IFERROR(W439+Y439+AA439,"")</f>
        <v/>
      </c>
      <c r="AC439" s="40" t="n"/>
      <c r="AD439" s="40" t="n"/>
      <c r="AE439" s="40" t="n"/>
      <c r="AF439" s="13" t="n"/>
      <c r="AG439" s="40" t="n"/>
      <c r="AH439" s="41">
        <f>IFERROR(IF(N439="Canceled",MAX(0,AB439-AD439-AG439),0),"")</f>
        <v/>
      </c>
      <c r="AI439" s="43">
        <f>IFERROR(AD439/AC439,"")</f>
        <v/>
      </c>
      <c r="AJ439" s="15">
        <f>IFERROR(E439-D439,"")</f>
        <v/>
      </c>
      <c r="AK439" s="15">
        <f>IF(A439="","",IF(COUNTIF($A$6:$A$505,A439)&gt;1,"Duplicate Reservation ID",IF(F439&lt;=E439,"Review stay dates",IF(AND(N439="Canceled",O439=""),"Enter cancellation date",IF(AND(N439="Canceled",R439=""),"Enter cancellation reason","OK")))))</f>
        <v/>
      </c>
      <c r="AL439" s="13" t="n"/>
      <c r="AM439" s="15">
        <f>IFERROR(IF(AD439&gt;AC439,1,0),0)</f>
        <v/>
      </c>
      <c r="AN439" s="15">
        <f>IFERROR(IF(AF439&gt;I439,1,0),0)</f>
        <v/>
      </c>
      <c r="AO439" s="15">
        <f>IFERROR(IF(OR(V439&lt;0,AC439&lt;0,AD439&lt;0,AE439&lt;0,AG439&lt;0),1,0),0)</f>
        <v/>
      </c>
      <c r="AP439" s="15">
        <f>IFERROR(IF(AND(A439&lt;&gt;"",COUNTIF($A$6:$A$505,A439)&gt;1),1,0),0)</f>
        <v/>
      </c>
      <c r="AQ439" s="15">
        <f>IFERROR(IF(AND(N439="Canceled",O439&gt;E439),1,0),0)</f>
        <v/>
      </c>
    </row>
    <row r="440">
      <c r="A440" s="13" t="n"/>
      <c r="B440" s="13" t="n"/>
      <c r="C440" s="13" t="n"/>
      <c r="D440" s="39" t="n"/>
      <c r="E440" s="39" t="n"/>
      <c r="F440" s="39" t="n"/>
      <c r="G440" s="15">
        <f>IFERROR(IF(OR(E440="",F440=""),"",F440-E440),"")</f>
        <v/>
      </c>
      <c r="H440" s="13" t="n"/>
      <c r="I440" s="15">
        <f>IFERROR(IF(N440="Canceled",G440*H440,0),"")</f>
        <v/>
      </c>
      <c r="J440" s="13" t="n"/>
      <c r="K440" s="13" t="n"/>
      <c r="L440" s="13" t="n"/>
      <c r="M440" s="13" t="n"/>
      <c r="N440" s="13" t="n"/>
      <c r="O440" s="39" t="n"/>
      <c r="P440" s="15">
        <f>IFERROR(IF(OR(N440&lt;&gt;"Canceled",O440=""),"",E440-O440),"")</f>
        <v/>
      </c>
      <c r="Q440" s="15">
        <f>IFERROR(IF(N440&lt;&gt;"Canceled","",IF(O440="","Review",IF(P440&lt;=Dashboard!$B$5,"Late","Within Standard Window"))),"")</f>
        <v/>
      </c>
      <c r="R440" s="13" t="n"/>
      <c r="S440" s="13" t="n"/>
      <c r="T440" s="13" t="n"/>
      <c r="U440" s="13" t="n"/>
      <c r="V440" s="40" t="n"/>
      <c r="W440" s="41">
        <f>IFERROR(G440*H440*V440,"")</f>
        <v/>
      </c>
      <c r="X440" s="42" t="n"/>
      <c r="Y440" s="41">
        <f>IFERROR(W440*X440,"")</f>
        <v/>
      </c>
      <c r="Z440" s="42" t="n"/>
      <c r="AA440" s="41">
        <f>IFERROR(W440*Z440,"")</f>
        <v/>
      </c>
      <c r="AB440" s="41">
        <f>IFERROR(W440+Y440+AA440,"")</f>
        <v/>
      </c>
      <c r="AC440" s="40" t="n"/>
      <c r="AD440" s="40" t="n"/>
      <c r="AE440" s="40" t="n"/>
      <c r="AF440" s="13" t="n"/>
      <c r="AG440" s="40" t="n"/>
      <c r="AH440" s="41">
        <f>IFERROR(IF(N440="Canceled",MAX(0,AB440-AD440-AG440),0),"")</f>
        <v/>
      </c>
      <c r="AI440" s="43">
        <f>IFERROR(AD440/AC440,"")</f>
        <v/>
      </c>
      <c r="AJ440" s="15">
        <f>IFERROR(E440-D440,"")</f>
        <v/>
      </c>
      <c r="AK440" s="15">
        <f>IF(A440="","",IF(COUNTIF($A$6:$A$505,A440)&gt;1,"Duplicate Reservation ID",IF(F440&lt;=E440,"Review stay dates",IF(AND(N440="Canceled",O440=""),"Enter cancellation date",IF(AND(N440="Canceled",R440=""),"Enter cancellation reason","OK")))))</f>
        <v/>
      </c>
      <c r="AL440" s="13" t="n"/>
      <c r="AM440" s="15">
        <f>IFERROR(IF(AD440&gt;AC440,1,0),0)</f>
        <v/>
      </c>
      <c r="AN440" s="15">
        <f>IFERROR(IF(AF440&gt;I440,1,0),0)</f>
        <v/>
      </c>
      <c r="AO440" s="15">
        <f>IFERROR(IF(OR(V440&lt;0,AC440&lt;0,AD440&lt;0,AE440&lt;0,AG440&lt;0),1,0),0)</f>
        <v/>
      </c>
      <c r="AP440" s="15">
        <f>IFERROR(IF(AND(A440&lt;&gt;"",COUNTIF($A$6:$A$505,A440)&gt;1),1,0),0)</f>
        <v/>
      </c>
      <c r="AQ440" s="15">
        <f>IFERROR(IF(AND(N440="Canceled",O440&gt;E440),1,0),0)</f>
        <v/>
      </c>
    </row>
    <row r="441">
      <c r="A441" s="13" t="n"/>
      <c r="B441" s="13" t="n"/>
      <c r="C441" s="13" t="n"/>
      <c r="D441" s="39" t="n"/>
      <c r="E441" s="39" t="n"/>
      <c r="F441" s="39" t="n"/>
      <c r="G441" s="15">
        <f>IFERROR(IF(OR(E441="",F441=""),"",F441-E441),"")</f>
        <v/>
      </c>
      <c r="H441" s="13" t="n"/>
      <c r="I441" s="15">
        <f>IFERROR(IF(N441="Canceled",G441*H441,0),"")</f>
        <v/>
      </c>
      <c r="J441" s="13" t="n"/>
      <c r="K441" s="13" t="n"/>
      <c r="L441" s="13" t="n"/>
      <c r="M441" s="13" t="n"/>
      <c r="N441" s="13" t="n"/>
      <c r="O441" s="39" t="n"/>
      <c r="P441" s="15">
        <f>IFERROR(IF(OR(N441&lt;&gt;"Canceled",O441=""),"",E441-O441),"")</f>
        <v/>
      </c>
      <c r="Q441" s="15">
        <f>IFERROR(IF(N441&lt;&gt;"Canceled","",IF(O441="","Review",IF(P441&lt;=Dashboard!$B$5,"Late","Within Standard Window"))),"")</f>
        <v/>
      </c>
      <c r="R441" s="13" t="n"/>
      <c r="S441" s="13" t="n"/>
      <c r="T441" s="13" t="n"/>
      <c r="U441" s="13" t="n"/>
      <c r="V441" s="40" t="n"/>
      <c r="W441" s="41">
        <f>IFERROR(G441*H441*V441,"")</f>
        <v/>
      </c>
      <c r="X441" s="42" t="n"/>
      <c r="Y441" s="41">
        <f>IFERROR(W441*X441,"")</f>
        <v/>
      </c>
      <c r="Z441" s="42" t="n"/>
      <c r="AA441" s="41">
        <f>IFERROR(W441*Z441,"")</f>
        <v/>
      </c>
      <c r="AB441" s="41">
        <f>IFERROR(W441+Y441+AA441,"")</f>
        <v/>
      </c>
      <c r="AC441" s="40" t="n"/>
      <c r="AD441" s="40" t="n"/>
      <c r="AE441" s="40" t="n"/>
      <c r="AF441" s="13" t="n"/>
      <c r="AG441" s="40" t="n"/>
      <c r="AH441" s="41">
        <f>IFERROR(IF(N441="Canceled",MAX(0,AB441-AD441-AG441),0),"")</f>
        <v/>
      </c>
      <c r="AI441" s="43">
        <f>IFERROR(AD441/AC441,"")</f>
        <v/>
      </c>
      <c r="AJ441" s="15">
        <f>IFERROR(E441-D441,"")</f>
        <v/>
      </c>
      <c r="AK441" s="15">
        <f>IF(A441="","",IF(COUNTIF($A$6:$A$505,A441)&gt;1,"Duplicate Reservation ID",IF(F441&lt;=E441,"Review stay dates",IF(AND(N441="Canceled",O441=""),"Enter cancellation date",IF(AND(N441="Canceled",R441=""),"Enter cancellation reason","OK")))))</f>
        <v/>
      </c>
      <c r="AL441" s="13" t="n"/>
      <c r="AM441" s="15">
        <f>IFERROR(IF(AD441&gt;AC441,1,0),0)</f>
        <v/>
      </c>
      <c r="AN441" s="15">
        <f>IFERROR(IF(AF441&gt;I441,1,0),0)</f>
        <v/>
      </c>
      <c r="AO441" s="15">
        <f>IFERROR(IF(OR(V441&lt;0,AC441&lt;0,AD441&lt;0,AE441&lt;0,AG441&lt;0),1,0),0)</f>
        <v/>
      </c>
      <c r="AP441" s="15">
        <f>IFERROR(IF(AND(A441&lt;&gt;"",COUNTIF($A$6:$A$505,A441)&gt;1),1,0),0)</f>
        <v/>
      </c>
      <c r="AQ441" s="15">
        <f>IFERROR(IF(AND(N441="Canceled",O441&gt;E441),1,0),0)</f>
        <v/>
      </c>
    </row>
    <row r="442">
      <c r="A442" s="13" t="n"/>
      <c r="B442" s="13" t="n"/>
      <c r="C442" s="13" t="n"/>
      <c r="D442" s="39" t="n"/>
      <c r="E442" s="39" t="n"/>
      <c r="F442" s="39" t="n"/>
      <c r="G442" s="15">
        <f>IFERROR(IF(OR(E442="",F442=""),"",F442-E442),"")</f>
        <v/>
      </c>
      <c r="H442" s="13" t="n"/>
      <c r="I442" s="15">
        <f>IFERROR(IF(N442="Canceled",G442*H442,0),"")</f>
        <v/>
      </c>
      <c r="J442" s="13" t="n"/>
      <c r="K442" s="13" t="n"/>
      <c r="L442" s="13" t="n"/>
      <c r="M442" s="13" t="n"/>
      <c r="N442" s="13" t="n"/>
      <c r="O442" s="39" t="n"/>
      <c r="P442" s="15">
        <f>IFERROR(IF(OR(N442&lt;&gt;"Canceled",O442=""),"",E442-O442),"")</f>
        <v/>
      </c>
      <c r="Q442" s="15">
        <f>IFERROR(IF(N442&lt;&gt;"Canceled","",IF(O442="","Review",IF(P442&lt;=Dashboard!$B$5,"Late","Within Standard Window"))),"")</f>
        <v/>
      </c>
      <c r="R442" s="13" t="n"/>
      <c r="S442" s="13" t="n"/>
      <c r="T442" s="13" t="n"/>
      <c r="U442" s="13" t="n"/>
      <c r="V442" s="40" t="n"/>
      <c r="W442" s="41">
        <f>IFERROR(G442*H442*V442,"")</f>
        <v/>
      </c>
      <c r="X442" s="42" t="n"/>
      <c r="Y442" s="41">
        <f>IFERROR(W442*X442,"")</f>
        <v/>
      </c>
      <c r="Z442" s="42" t="n"/>
      <c r="AA442" s="41">
        <f>IFERROR(W442*Z442,"")</f>
        <v/>
      </c>
      <c r="AB442" s="41">
        <f>IFERROR(W442+Y442+AA442,"")</f>
        <v/>
      </c>
      <c r="AC442" s="40" t="n"/>
      <c r="AD442" s="40" t="n"/>
      <c r="AE442" s="40" t="n"/>
      <c r="AF442" s="13" t="n"/>
      <c r="AG442" s="40" t="n"/>
      <c r="AH442" s="41">
        <f>IFERROR(IF(N442="Canceled",MAX(0,AB442-AD442-AG442),0),"")</f>
        <v/>
      </c>
      <c r="AI442" s="43">
        <f>IFERROR(AD442/AC442,"")</f>
        <v/>
      </c>
      <c r="AJ442" s="15">
        <f>IFERROR(E442-D442,"")</f>
        <v/>
      </c>
      <c r="AK442" s="15">
        <f>IF(A442="","",IF(COUNTIF($A$6:$A$505,A442)&gt;1,"Duplicate Reservation ID",IF(F442&lt;=E442,"Review stay dates",IF(AND(N442="Canceled",O442=""),"Enter cancellation date",IF(AND(N442="Canceled",R442=""),"Enter cancellation reason","OK")))))</f>
        <v/>
      </c>
      <c r="AL442" s="13" t="n"/>
      <c r="AM442" s="15">
        <f>IFERROR(IF(AD442&gt;AC442,1,0),0)</f>
        <v/>
      </c>
      <c r="AN442" s="15">
        <f>IFERROR(IF(AF442&gt;I442,1,0),0)</f>
        <v/>
      </c>
      <c r="AO442" s="15">
        <f>IFERROR(IF(OR(V442&lt;0,AC442&lt;0,AD442&lt;0,AE442&lt;0,AG442&lt;0),1,0),0)</f>
        <v/>
      </c>
      <c r="AP442" s="15">
        <f>IFERROR(IF(AND(A442&lt;&gt;"",COUNTIF($A$6:$A$505,A442)&gt;1),1,0),0)</f>
        <v/>
      </c>
      <c r="AQ442" s="15">
        <f>IFERROR(IF(AND(N442="Canceled",O442&gt;E442),1,0),0)</f>
        <v/>
      </c>
    </row>
    <row r="443">
      <c r="A443" s="13" t="n"/>
      <c r="B443" s="13" t="n"/>
      <c r="C443" s="13" t="n"/>
      <c r="D443" s="39" t="n"/>
      <c r="E443" s="39" t="n"/>
      <c r="F443" s="39" t="n"/>
      <c r="G443" s="15">
        <f>IFERROR(IF(OR(E443="",F443=""),"",F443-E443),"")</f>
        <v/>
      </c>
      <c r="H443" s="13" t="n"/>
      <c r="I443" s="15">
        <f>IFERROR(IF(N443="Canceled",G443*H443,0),"")</f>
        <v/>
      </c>
      <c r="J443" s="13" t="n"/>
      <c r="K443" s="13" t="n"/>
      <c r="L443" s="13" t="n"/>
      <c r="M443" s="13" t="n"/>
      <c r="N443" s="13" t="n"/>
      <c r="O443" s="39" t="n"/>
      <c r="P443" s="15">
        <f>IFERROR(IF(OR(N443&lt;&gt;"Canceled",O443=""),"",E443-O443),"")</f>
        <v/>
      </c>
      <c r="Q443" s="15">
        <f>IFERROR(IF(N443&lt;&gt;"Canceled","",IF(O443="","Review",IF(P443&lt;=Dashboard!$B$5,"Late","Within Standard Window"))),"")</f>
        <v/>
      </c>
      <c r="R443" s="13" t="n"/>
      <c r="S443" s="13" t="n"/>
      <c r="T443" s="13" t="n"/>
      <c r="U443" s="13" t="n"/>
      <c r="V443" s="40" t="n"/>
      <c r="W443" s="41">
        <f>IFERROR(G443*H443*V443,"")</f>
        <v/>
      </c>
      <c r="X443" s="42" t="n"/>
      <c r="Y443" s="41">
        <f>IFERROR(W443*X443,"")</f>
        <v/>
      </c>
      <c r="Z443" s="42" t="n"/>
      <c r="AA443" s="41">
        <f>IFERROR(W443*Z443,"")</f>
        <v/>
      </c>
      <c r="AB443" s="41">
        <f>IFERROR(W443+Y443+AA443,"")</f>
        <v/>
      </c>
      <c r="AC443" s="40" t="n"/>
      <c r="AD443" s="40" t="n"/>
      <c r="AE443" s="40" t="n"/>
      <c r="AF443" s="13" t="n"/>
      <c r="AG443" s="40" t="n"/>
      <c r="AH443" s="41">
        <f>IFERROR(IF(N443="Canceled",MAX(0,AB443-AD443-AG443),0),"")</f>
        <v/>
      </c>
      <c r="AI443" s="43">
        <f>IFERROR(AD443/AC443,"")</f>
        <v/>
      </c>
      <c r="AJ443" s="15">
        <f>IFERROR(E443-D443,"")</f>
        <v/>
      </c>
      <c r="AK443" s="15">
        <f>IF(A443="","",IF(COUNTIF($A$6:$A$505,A443)&gt;1,"Duplicate Reservation ID",IF(F443&lt;=E443,"Review stay dates",IF(AND(N443="Canceled",O443=""),"Enter cancellation date",IF(AND(N443="Canceled",R443=""),"Enter cancellation reason","OK")))))</f>
        <v/>
      </c>
      <c r="AL443" s="13" t="n"/>
      <c r="AM443" s="15">
        <f>IFERROR(IF(AD443&gt;AC443,1,0),0)</f>
        <v/>
      </c>
      <c r="AN443" s="15">
        <f>IFERROR(IF(AF443&gt;I443,1,0),0)</f>
        <v/>
      </c>
      <c r="AO443" s="15">
        <f>IFERROR(IF(OR(V443&lt;0,AC443&lt;0,AD443&lt;0,AE443&lt;0,AG443&lt;0),1,0),0)</f>
        <v/>
      </c>
      <c r="AP443" s="15">
        <f>IFERROR(IF(AND(A443&lt;&gt;"",COUNTIF($A$6:$A$505,A443)&gt;1),1,0),0)</f>
        <v/>
      </c>
      <c r="AQ443" s="15">
        <f>IFERROR(IF(AND(N443="Canceled",O443&gt;E443),1,0),0)</f>
        <v/>
      </c>
    </row>
    <row r="444">
      <c r="A444" s="13" t="n"/>
      <c r="B444" s="13" t="n"/>
      <c r="C444" s="13" t="n"/>
      <c r="D444" s="39" t="n"/>
      <c r="E444" s="39" t="n"/>
      <c r="F444" s="39" t="n"/>
      <c r="G444" s="15">
        <f>IFERROR(IF(OR(E444="",F444=""),"",F444-E444),"")</f>
        <v/>
      </c>
      <c r="H444" s="13" t="n"/>
      <c r="I444" s="15">
        <f>IFERROR(IF(N444="Canceled",G444*H444,0),"")</f>
        <v/>
      </c>
      <c r="J444" s="13" t="n"/>
      <c r="K444" s="13" t="n"/>
      <c r="L444" s="13" t="n"/>
      <c r="M444" s="13" t="n"/>
      <c r="N444" s="13" t="n"/>
      <c r="O444" s="39" t="n"/>
      <c r="P444" s="15">
        <f>IFERROR(IF(OR(N444&lt;&gt;"Canceled",O444=""),"",E444-O444),"")</f>
        <v/>
      </c>
      <c r="Q444" s="15">
        <f>IFERROR(IF(N444&lt;&gt;"Canceled","",IF(O444="","Review",IF(P444&lt;=Dashboard!$B$5,"Late","Within Standard Window"))),"")</f>
        <v/>
      </c>
      <c r="R444" s="13" t="n"/>
      <c r="S444" s="13" t="n"/>
      <c r="T444" s="13" t="n"/>
      <c r="U444" s="13" t="n"/>
      <c r="V444" s="40" t="n"/>
      <c r="W444" s="41">
        <f>IFERROR(G444*H444*V444,"")</f>
        <v/>
      </c>
      <c r="X444" s="42" t="n"/>
      <c r="Y444" s="41">
        <f>IFERROR(W444*X444,"")</f>
        <v/>
      </c>
      <c r="Z444" s="42" t="n"/>
      <c r="AA444" s="41">
        <f>IFERROR(W444*Z444,"")</f>
        <v/>
      </c>
      <c r="AB444" s="41">
        <f>IFERROR(W444+Y444+AA444,"")</f>
        <v/>
      </c>
      <c r="AC444" s="40" t="n"/>
      <c r="AD444" s="40" t="n"/>
      <c r="AE444" s="40" t="n"/>
      <c r="AF444" s="13" t="n"/>
      <c r="AG444" s="40" t="n"/>
      <c r="AH444" s="41">
        <f>IFERROR(IF(N444="Canceled",MAX(0,AB444-AD444-AG444),0),"")</f>
        <v/>
      </c>
      <c r="AI444" s="43">
        <f>IFERROR(AD444/AC444,"")</f>
        <v/>
      </c>
      <c r="AJ444" s="15">
        <f>IFERROR(E444-D444,"")</f>
        <v/>
      </c>
      <c r="AK444" s="15">
        <f>IF(A444="","",IF(COUNTIF($A$6:$A$505,A444)&gt;1,"Duplicate Reservation ID",IF(F444&lt;=E444,"Review stay dates",IF(AND(N444="Canceled",O444=""),"Enter cancellation date",IF(AND(N444="Canceled",R444=""),"Enter cancellation reason","OK")))))</f>
        <v/>
      </c>
      <c r="AL444" s="13" t="n"/>
      <c r="AM444" s="15">
        <f>IFERROR(IF(AD444&gt;AC444,1,0),0)</f>
        <v/>
      </c>
      <c r="AN444" s="15">
        <f>IFERROR(IF(AF444&gt;I444,1,0),0)</f>
        <v/>
      </c>
      <c r="AO444" s="15">
        <f>IFERROR(IF(OR(V444&lt;0,AC444&lt;0,AD444&lt;0,AE444&lt;0,AG444&lt;0),1,0),0)</f>
        <v/>
      </c>
      <c r="AP444" s="15">
        <f>IFERROR(IF(AND(A444&lt;&gt;"",COUNTIF($A$6:$A$505,A444)&gt;1),1,0),0)</f>
        <v/>
      </c>
      <c r="AQ444" s="15">
        <f>IFERROR(IF(AND(N444="Canceled",O444&gt;E444),1,0),0)</f>
        <v/>
      </c>
    </row>
    <row r="445">
      <c r="A445" s="13" t="n"/>
      <c r="B445" s="13" t="n"/>
      <c r="C445" s="13" t="n"/>
      <c r="D445" s="39" t="n"/>
      <c r="E445" s="39" t="n"/>
      <c r="F445" s="39" t="n"/>
      <c r="G445" s="15">
        <f>IFERROR(IF(OR(E445="",F445=""),"",F445-E445),"")</f>
        <v/>
      </c>
      <c r="H445" s="13" t="n"/>
      <c r="I445" s="15">
        <f>IFERROR(IF(N445="Canceled",G445*H445,0),"")</f>
        <v/>
      </c>
      <c r="J445" s="13" t="n"/>
      <c r="K445" s="13" t="n"/>
      <c r="L445" s="13" t="n"/>
      <c r="M445" s="13" t="n"/>
      <c r="N445" s="13" t="n"/>
      <c r="O445" s="39" t="n"/>
      <c r="P445" s="15">
        <f>IFERROR(IF(OR(N445&lt;&gt;"Canceled",O445=""),"",E445-O445),"")</f>
        <v/>
      </c>
      <c r="Q445" s="15">
        <f>IFERROR(IF(N445&lt;&gt;"Canceled","",IF(O445="","Review",IF(P445&lt;=Dashboard!$B$5,"Late","Within Standard Window"))),"")</f>
        <v/>
      </c>
      <c r="R445" s="13" t="n"/>
      <c r="S445" s="13" t="n"/>
      <c r="T445" s="13" t="n"/>
      <c r="U445" s="13" t="n"/>
      <c r="V445" s="40" t="n"/>
      <c r="W445" s="41">
        <f>IFERROR(G445*H445*V445,"")</f>
        <v/>
      </c>
      <c r="X445" s="42" t="n"/>
      <c r="Y445" s="41">
        <f>IFERROR(W445*X445,"")</f>
        <v/>
      </c>
      <c r="Z445" s="42" t="n"/>
      <c r="AA445" s="41">
        <f>IFERROR(W445*Z445,"")</f>
        <v/>
      </c>
      <c r="AB445" s="41">
        <f>IFERROR(W445+Y445+AA445,"")</f>
        <v/>
      </c>
      <c r="AC445" s="40" t="n"/>
      <c r="AD445" s="40" t="n"/>
      <c r="AE445" s="40" t="n"/>
      <c r="AF445" s="13" t="n"/>
      <c r="AG445" s="40" t="n"/>
      <c r="AH445" s="41">
        <f>IFERROR(IF(N445="Canceled",MAX(0,AB445-AD445-AG445),0),"")</f>
        <v/>
      </c>
      <c r="AI445" s="43">
        <f>IFERROR(AD445/AC445,"")</f>
        <v/>
      </c>
      <c r="AJ445" s="15">
        <f>IFERROR(E445-D445,"")</f>
        <v/>
      </c>
      <c r="AK445" s="15">
        <f>IF(A445="","",IF(COUNTIF($A$6:$A$505,A445)&gt;1,"Duplicate Reservation ID",IF(F445&lt;=E445,"Review stay dates",IF(AND(N445="Canceled",O445=""),"Enter cancellation date",IF(AND(N445="Canceled",R445=""),"Enter cancellation reason","OK")))))</f>
        <v/>
      </c>
      <c r="AL445" s="13" t="n"/>
      <c r="AM445" s="15">
        <f>IFERROR(IF(AD445&gt;AC445,1,0),0)</f>
        <v/>
      </c>
      <c r="AN445" s="15">
        <f>IFERROR(IF(AF445&gt;I445,1,0),0)</f>
        <v/>
      </c>
      <c r="AO445" s="15">
        <f>IFERROR(IF(OR(V445&lt;0,AC445&lt;0,AD445&lt;0,AE445&lt;0,AG445&lt;0),1,0),0)</f>
        <v/>
      </c>
      <c r="AP445" s="15">
        <f>IFERROR(IF(AND(A445&lt;&gt;"",COUNTIF($A$6:$A$505,A445)&gt;1),1,0),0)</f>
        <v/>
      </c>
      <c r="AQ445" s="15">
        <f>IFERROR(IF(AND(N445="Canceled",O445&gt;E445),1,0),0)</f>
        <v/>
      </c>
    </row>
    <row r="446">
      <c r="A446" s="13" t="n"/>
      <c r="B446" s="13" t="n"/>
      <c r="C446" s="13" t="n"/>
      <c r="D446" s="39" t="n"/>
      <c r="E446" s="39" t="n"/>
      <c r="F446" s="39" t="n"/>
      <c r="G446" s="15">
        <f>IFERROR(IF(OR(E446="",F446=""),"",F446-E446),"")</f>
        <v/>
      </c>
      <c r="H446" s="13" t="n"/>
      <c r="I446" s="15">
        <f>IFERROR(IF(N446="Canceled",G446*H446,0),"")</f>
        <v/>
      </c>
      <c r="J446" s="13" t="n"/>
      <c r="K446" s="13" t="n"/>
      <c r="L446" s="13" t="n"/>
      <c r="M446" s="13" t="n"/>
      <c r="N446" s="13" t="n"/>
      <c r="O446" s="39" t="n"/>
      <c r="P446" s="15">
        <f>IFERROR(IF(OR(N446&lt;&gt;"Canceled",O446=""),"",E446-O446),"")</f>
        <v/>
      </c>
      <c r="Q446" s="15">
        <f>IFERROR(IF(N446&lt;&gt;"Canceled","",IF(O446="","Review",IF(P446&lt;=Dashboard!$B$5,"Late","Within Standard Window"))),"")</f>
        <v/>
      </c>
      <c r="R446" s="13" t="n"/>
      <c r="S446" s="13" t="n"/>
      <c r="T446" s="13" t="n"/>
      <c r="U446" s="13" t="n"/>
      <c r="V446" s="40" t="n"/>
      <c r="W446" s="41">
        <f>IFERROR(G446*H446*V446,"")</f>
        <v/>
      </c>
      <c r="X446" s="42" t="n"/>
      <c r="Y446" s="41">
        <f>IFERROR(W446*X446,"")</f>
        <v/>
      </c>
      <c r="Z446" s="42" t="n"/>
      <c r="AA446" s="41">
        <f>IFERROR(W446*Z446,"")</f>
        <v/>
      </c>
      <c r="AB446" s="41">
        <f>IFERROR(W446+Y446+AA446,"")</f>
        <v/>
      </c>
      <c r="AC446" s="40" t="n"/>
      <c r="AD446" s="40" t="n"/>
      <c r="AE446" s="40" t="n"/>
      <c r="AF446" s="13" t="n"/>
      <c r="AG446" s="40" t="n"/>
      <c r="AH446" s="41">
        <f>IFERROR(IF(N446="Canceled",MAX(0,AB446-AD446-AG446),0),"")</f>
        <v/>
      </c>
      <c r="AI446" s="43">
        <f>IFERROR(AD446/AC446,"")</f>
        <v/>
      </c>
      <c r="AJ446" s="15">
        <f>IFERROR(E446-D446,"")</f>
        <v/>
      </c>
      <c r="AK446" s="15">
        <f>IF(A446="","",IF(COUNTIF($A$6:$A$505,A446)&gt;1,"Duplicate Reservation ID",IF(F446&lt;=E446,"Review stay dates",IF(AND(N446="Canceled",O446=""),"Enter cancellation date",IF(AND(N446="Canceled",R446=""),"Enter cancellation reason","OK")))))</f>
        <v/>
      </c>
      <c r="AL446" s="13" t="n"/>
      <c r="AM446" s="15">
        <f>IFERROR(IF(AD446&gt;AC446,1,0),0)</f>
        <v/>
      </c>
      <c r="AN446" s="15">
        <f>IFERROR(IF(AF446&gt;I446,1,0),0)</f>
        <v/>
      </c>
      <c r="AO446" s="15">
        <f>IFERROR(IF(OR(V446&lt;0,AC446&lt;0,AD446&lt;0,AE446&lt;0,AG446&lt;0),1,0),0)</f>
        <v/>
      </c>
      <c r="AP446" s="15">
        <f>IFERROR(IF(AND(A446&lt;&gt;"",COUNTIF($A$6:$A$505,A446)&gt;1),1,0),0)</f>
        <v/>
      </c>
      <c r="AQ446" s="15">
        <f>IFERROR(IF(AND(N446="Canceled",O446&gt;E446),1,0),0)</f>
        <v/>
      </c>
    </row>
    <row r="447">
      <c r="A447" s="13" t="n"/>
      <c r="B447" s="13" t="n"/>
      <c r="C447" s="13" t="n"/>
      <c r="D447" s="39" t="n"/>
      <c r="E447" s="39" t="n"/>
      <c r="F447" s="39" t="n"/>
      <c r="G447" s="15">
        <f>IFERROR(IF(OR(E447="",F447=""),"",F447-E447),"")</f>
        <v/>
      </c>
      <c r="H447" s="13" t="n"/>
      <c r="I447" s="15">
        <f>IFERROR(IF(N447="Canceled",G447*H447,0),"")</f>
        <v/>
      </c>
      <c r="J447" s="13" t="n"/>
      <c r="K447" s="13" t="n"/>
      <c r="L447" s="13" t="n"/>
      <c r="M447" s="13" t="n"/>
      <c r="N447" s="13" t="n"/>
      <c r="O447" s="39" t="n"/>
      <c r="P447" s="15">
        <f>IFERROR(IF(OR(N447&lt;&gt;"Canceled",O447=""),"",E447-O447),"")</f>
        <v/>
      </c>
      <c r="Q447" s="15">
        <f>IFERROR(IF(N447&lt;&gt;"Canceled","",IF(O447="","Review",IF(P447&lt;=Dashboard!$B$5,"Late","Within Standard Window"))),"")</f>
        <v/>
      </c>
      <c r="R447" s="13" t="n"/>
      <c r="S447" s="13" t="n"/>
      <c r="T447" s="13" t="n"/>
      <c r="U447" s="13" t="n"/>
      <c r="V447" s="40" t="n"/>
      <c r="W447" s="41">
        <f>IFERROR(G447*H447*V447,"")</f>
        <v/>
      </c>
      <c r="X447" s="42" t="n"/>
      <c r="Y447" s="41">
        <f>IFERROR(W447*X447,"")</f>
        <v/>
      </c>
      <c r="Z447" s="42" t="n"/>
      <c r="AA447" s="41">
        <f>IFERROR(W447*Z447,"")</f>
        <v/>
      </c>
      <c r="AB447" s="41">
        <f>IFERROR(W447+Y447+AA447,"")</f>
        <v/>
      </c>
      <c r="AC447" s="40" t="n"/>
      <c r="AD447" s="40" t="n"/>
      <c r="AE447" s="40" t="n"/>
      <c r="AF447" s="13" t="n"/>
      <c r="AG447" s="40" t="n"/>
      <c r="AH447" s="41">
        <f>IFERROR(IF(N447="Canceled",MAX(0,AB447-AD447-AG447),0),"")</f>
        <v/>
      </c>
      <c r="AI447" s="43">
        <f>IFERROR(AD447/AC447,"")</f>
        <v/>
      </c>
      <c r="AJ447" s="15">
        <f>IFERROR(E447-D447,"")</f>
        <v/>
      </c>
      <c r="AK447" s="15">
        <f>IF(A447="","",IF(COUNTIF($A$6:$A$505,A447)&gt;1,"Duplicate Reservation ID",IF(F447&lt;=E447,"Review stay dates",IF(AND(N447="Canceled",O447=""),"Enter cancellation date",IF(AND(N447="Canceled",R447=""),"Enter cancellation reason","OK")))))</f>
        <v/>
      </c>
      <c r="AL447" s="13" t="n"/>
      <c r="AM447" s="15">
        <f>IFERROR(IF(AD447&gt;AC447,1,0),0)</f>
        <v/>
      </c>
      <c r="AN447" s="15">
        <f>IFERROR(IF(AF447&gt;I447,1,0),0)</f>
        <v/>
      </c>
      <c r="AO447" s="15">
        <f>IFERROR(IF(OR(V447&lt;0,AC447&lt;0,AD447&lt;0,AE447&lt;0,AG447&lt;0),1,0),0)</f>
        <v/>
      </c>
      <c r="AP447" s="15">
        <f>IFERROR(IF(AND(A447&lt;&gt;"",COUNTIF($A$6:$A$505,A447)&gt;1),1,0),0)</f>
        <v/>
      </c>
      <c r="AQ447" s="15">
        <f>IFERROR(IF(AND(N447="Canceled",O447&gt;E447),1,0),0)</f>
        <v/>
      </c>
    </row>
    <row r="448">
      <c r="A448" s="13" t="n"/>
      <c r="B448" s="13" t="n"/>
      <c r="C448" s="13" t="n"/>
      <c r="D448" s="39" t="n"/>
      <c r="E448" s="39" t="n"/>
      <c r="F448" s="39" t="n"/>
      <c r="G448" s="15">
        <f>IFERROR(IF(OR(E448="",F448=""),"",F448-E448),"")</f>
        <v/>
      </c>
      <c r="H448" s="13" t="n"/>
      <c r="I448" s="15">
        <f>IFERROR(IF(N448="Canceled",G448*H448,0),"")</f>
        <v/>
      </c>
      <c r="J448" s="13" t="n"/>
      <c r="K448" s="13" t="n"/>
      <c r="L448" s="13" t="n"/>
      <c r="M448" s="13" t="n"/>
      <c r="N448" s="13" t="n"/>
      <c r="O448" s="39" t="n"/>
      <c r="P448" s="15">
        <f>IFERROR(IF(OR(N448&lt;&gt;"Canceled",O448=""),"",E448-O448),"")</f>
        <v/>
      </c>
      <c r="Q448" s="15">
        <f>IFERROR(IF(N448&lt;&gt;"Canceled","",IF(O448="","Review",IF(P448&lt;=Dashboard!$B$5,"Late","Within Standard Window"))),"")</f>
        <v/>
      </c>
      <c r="R448" s="13" t="n"/>
      <c r="S448" s="13" t="n"/>
      <c r="T448" s="13" t="n"/>
      <c r="U448" s="13" t="n"/>
      <c r="V448" s="40" t="n"/>
      <c r="W448" s="41">
        <f>IFERROR(G448*H448*V448,"")</f>
        <v/>
      </c>
      <c r="X448" s="42" t="n"/>
      <c r="Y448" s="41">
        <f>IFERROR(W448*X448,"")</f>
        <v/>
      </c>
      <c r="Z448" s="42" t="n"/>
      <c r="AA448" s="41">
        <f>IFERROR(W448*Z448,"")</f>
        <v/>
      </c>
      <c r="AB448" s="41">
        <f>IFERROR(W448+Y448+AA448,"")</f>
        <v/>
      </c>
      <c r="AC448" s="40" t="n"/>
      <c r="AD448" s="40" t="n"/>
      <c r="AE448" s="40" t="n"/>
      <c r="AF448" s="13" t="n"/>
      <c r="AG448" s="40" t="n"/>
      <c r="AH448" s="41">
        <f>IFERROR(IF(N448="Canceled",MAX(0,AB448-AD448-AG448),0),"")</f>
        <v/>
      </c>
      <c r="AI448" s="43">
        <f>IFERROR(AD448/AC448,"")</f>
        <v/>
      </c>
      <c r="AJ448" s="15">
        <f>IFERROR(E448-D448,"")</f>
        <v/>
      </c>
      <c r="AK448" s="15">
        <f>IF(A448="","",IF(COUNTIF($A$6:$A$505,A448)&gt;1,"Duplicate Reservation ID",IF(F448&lt;=E448,"Review stay dates",IF(AND(N448="Canceled",O448=""),"Enter cancellation date",IF(AND(N448="Canceled",R448=""),"Enter cancellation reason","OK")))))</f>
        <v/>
      </c>
      <c r="AL448" s="13" t="n"/>
      <c r="AM448" s="15">
        <f>IFERROR(IF(AD448&gt;AC448,1,0),0)</f>
        <v/>
      </c>
      <c r="AN448" s="15">
        <f>IFERROR(IF(AF448&gt;I448,1,0),0)</f>
        <v/>
      </c>
      <c r="AO448" s="15">
        <f>IFERROR(IF(OR(V448&lt;0,AC448&lt;0,AD448&lt;0,AE448&lt;0,AG448&lt;0),1,0),0)</f>
        <v/>
      </c>
      <c r="AP448" s="15">
        <f>IFERROR(IF(AND(A448&lt;&gt;"",COUNTIF($A$6:$A$505,A448)&gt;1),1,0),0)</f>
        <v/>
      </c>
      <c r="AQ448" s="15">
        <f>IFERROR(IF(AND(N448="Canceled",O448&gt;E448),1,0),0)</f>
        <v/>
      </c>
    </row>
    <row r="449">
      <c r="A449" s="13" t="n"/>
      <c r="B449" s="13" t="n"/>
      <c r="C449" s="13" t="n"/>
      <c r="D449" s="39" t="n"/>
      <c r="E449" s="39" t="n"/>
      <c r="F449" s="39" t="n"/>
      <c r="G449" s="15">
        <f>IFERROR(IF(OR(E449="",F449=""),"",F449-E449),"")</f>
        <v/>
      </c>
      <c r="H449" s="13" t="n"/>
      <c r="I449" s="15">
        <f>IFERROR(IF(N449="Canceled",G449*H449,0),"")</f>
        <v/>
      </c>
      <c r="J449" s="13" t="n"/>
      <c r="K449" s="13" t="n"/>
      <c r="L449" s="13" t="n"/>
      <c r="M449" s="13" t="n"/>
      <c r="N449" s="13" t="n"/>
      <c r="O449" s="39" t="n"/>
      <c r="P449" s="15">
        <f>IFERROR(IF(OR(N449&lt;&gt;"Canceled",O449=""),"",E449-O449),"")</f>
        <v/>
      </c>
      <c r="Q449" s="15">
        <f>IFERROR(IF(N449&lt;&gt;"Canceled","",IF(O449="","Review",IF(P449&lt;=Dashboard!$B$5,"Late","Within Standard Window"))),"")</f>
        <v/>
      </c>
      <c r="R449" s="13" t="n"/>
      <c r="S449" s="13" t="n"/>
      <c r="T449" s="13" t="n"/>
      <c r="U449" s="13" t="n"/>
      <c r="V449" s="40" t="n"/>
      <c r="W449" s="41">
        <f>IFERROR(G449*H449*V449,"")</f>
        <v/>
      </c>
      <c r="X449" s="42" t="n"/>
      <c r="Y449" s="41">
        <f>IFERROR(W449*X449,"")</f>
        <v/>
      </c>
      <c r="Z449" s="42" t="n"/>
      <c r="AA449" s="41">
        <f>IFERROR(W449*Z449,"")</f>
        <v/>
      </c>
      <c r="AB449" s="41">
        <f>IFERROR(W449+Y449+AA449,"")</f>
        <v/>
      </c>
      <c r="AC449" s="40" t="n"/>
      <c r="AD449" s="40" t="n"/>
      <c r="AE449" s="40" t="n"/>
      <c r="AF449" s="13" t="n"/>
      <c r="AG449" s="40" t="n"/>
      <c r="AH449" s="41">
        <f>IFERROR(IF(N449="Canceled",MAX(0,AB449-AD449-AG449),0),"")</f>
        <v/>
      </c>
      <c r="AI449" s="43">
        <f>IFERROR(AD449/AC449,"")</f>
        <v/>
      </c>
      <c r="AJ449" s="15">
        <f>IFERROR(E449-D449,"")</f>
        <v/>
      </c>
      <c r="AK449" s="15">
        <f>IF(A449="","",IF(COUNTIF($A$6:$A$505,A449)&gt;1,"Duplicate Reservation ID",IF(F449&lt;=E449,"Review stay dates",IF(AND(N449="Canceled",O449=""),"Enter cancellation date",IF(AND(N449="Canceled",R449=""),"Enter cancellation reason","OK")))))</f>
        <v/>
      </c>
      <c r="AL449" s="13" t="n"/>
      <c r="AM449" s="15">
        <f>IFERROR(IF(AD449&gt;AC449,1,0),0)</f>
        <v/>
      </c>
      <c r="AN449" s="15">
        <f>IFERROR(IF(AF449&gt;I449,1,0),0)</f>
        <v/>
      </c>
      <c r="AO449" s="15">
        <f>IFERROR(IF(OR(V449&lt;0,AC449&lt;0,AD449&lt;0,AE449&lt;0,AG449&lt;0),1,0),0)</f>
        <v/>
      </c>
      <c r="AP449" s="15">
        <f>IFERROR(IF(AND(A449&lt;&gt;"",COUNTIF($A$6:$A$505,A449)&gt;1),1,0),0)</f>
        <v/>
      </c>
      <c r="AQ449" s="15">
        <f>IFERROR(IF(AND(N449="Canceled",O449&gt;E449),1,0),0)</f>
        <v/>
      </c>
    </row>
    <row r="450">
      <c r="A450" s="13" t="n"/>
      <c r="B450" s="13" t="n"/>
      <c r="C450" s="13" t="n"/>
      <c r="D450" s="39" t="n"/>
      <c r="E450" s="39" t="n"/>
      <c r="F450" s="39" t="n"/>
      <c r="G450" s="15">
        <f>IFERROR(IF(OR(E450="",F450=""),"",F450-E450),"")</f>
        <v/>
      </c>
      <c r="H450" s="13" t="n"/>
      <c r="I450" s="15">
        <f>IFERROR(IF(N450="Canceled",G450*H450,0),"")</f>
        <v/>
      </c>
      <c r="J450" s="13" t="n"/>
      <c r="K450" s="13" t="n"/>
      <c r="L450" s="13" t="n"/>
      <c r="M450" s="13" t="n"/>
      <c r="N450" s="13" t="n"/>
      <c r="O450" s="39" t="n"/>
      <c r="P450" s="15">
        <f>IFERROR(IF(OR(N450&lt;&gt;"Canceled",O450=""),"",E450-O450),"")</f>
        <v/>
      </c>
      <c r="Q450" s="15">
        <f>IFERROR(IF(N450&lt;&gt;"Canceled","",IF(O450="","Review",IF(P450&lt;=Dashboard!$B$5,"Late","Within Standard Window"))),"")</f>
        <v/>
      </c>
      <c r="R450" s="13" t="n"/>
      <c r="S450" s="13" t="n"/>
      <c r="T450" s="13" t="n"/>
      <c r="U450" s="13" t="n"/>
      <c r="V450" s="40" t="n"/>
      <c r="W450" s="41">
        <f>IFERROR(G450*H450*V450,"")</f>
        <v/>
      </c>
      <c r="X450" s="42" t="n"/>
      <c r="Y450" s="41">
        <f>IFERROR(W450*X450,"")</f>
        <v/>
      </c>
      <c r="Z450" s="42" t="n"/>
      <c r="AA450" s="41">
        <f>IFERROR(W450*Z450,"")</f>
        <v/>
      </c>
      <c r="AB450" s="41">
        <f>IFERROR(W450+Y450+AA450,"")</f>
        <v/>
      </c>
      <c r="AC450" s="40" t="n"/>
      <c r="AD450" s="40" t="n"/>
      <c r="AE450" s="40" t="n"/>
      <c r="AF450" s="13" t="n"/>
      <c r="AG450" s="40" t="n"/>
      <c r="AH450" s="41">
        <f>IFERROR(IF(N450="Canceled",MAX(0,AB450-AD450-AG450),0),"")</f>
        <v/>
      </c>
      <c r="AI450" s="43">
        <f>IFERROR(AD450/AC450,"")</f>
        <v/>
      </c>
      <c r="AJ450" s="15">
        <f>IFERROR(E450-D450,"")</f>
        <v/>
      </c>
      <c r="AK450" s="15">
        <f>IF(A450="","",IF(COUNTIF($A$6:$A$505,A450)&gt;1,"Duplicate Reservation ID",IF(F450&lt;=E450,"Review stay dates",IF(AND(N450="Canceled",O450=""),"Enter cancellation date",IF(AND(N450="Canceled",R450=""),"Enter cancellation reason","OK")))))</f>
        <v/>
      </c>
      <c r="AL450" s="13" t="n"/>
      <c r="AM450" s="15">
        <f>IFERROR(IF(AD450&gt;AC450,1,0),0)</f>
        <v/>
      </c>
      <c r="AN450" s="15">
        <f>IFERROR(IF(AF450&gt;I450,1,0),0)</f>
        <v/>
      </c>
      <c r="AO450" s="15">
        <f>IFERROR(IF(OR(V450&lt;0,AC450&lt;0,AD450&lt;0,AE450&lt;0,AG450&lt;0),1,0),0)</f>
        <v/>
      </c>
      <c r="AP450" s="15">
        <f>IFERROR(IF(AND(A450&lt;&gt;"",COUNTIF($A$6:$A$505,A450)&gt;1),1,0),0)</f>
        <v/>
      </c>
      <c r="AQ450" s="15">
        <f>IFERROR(IF(AND(N450="Canceled",O450&gt;E450),1,0),0)</f>
        <v/>
      </c>
    </row>
    <row r="451">
      <c r="A451" s="13" t="n"/>
      <c r="B451" s="13" t="n"/>
      <c r="C451" s="13" t="n"/>
      <c r="D451" s="39" t="n"/>
      <c r="E451" s="39" t="n"/>
      <c r="F451" s="39" t="n"/>
      <c r="G451" s="15">
        <f>IFERROR(IF(OR(E451="",F451=""),"",F451-E451),"")</f>
        <v/>
      </c>
      <c r="H451" s="13" t="n"/>
      <c r="I451" s="15">
        <f>IFERROR(IF(N451="Canceled",G451*H451,0),"")</f>
        <v/>
      </c>
      <c r="J451" s="13" t="n"/>
      <c r="K451" s="13" t="n"/>
      <c r="L451" s="13" t="n"/>
      <c r="M451" s="13" t="n"/>
      <c r="N451" s="13" t="n"/>
      <c r="O451" s="39" t="n"/>
      <c r="P451" s="15">
        <f>IFERROR(IF(OR(N451&lt;&gt;"Canceled",O451=""),"",E451-O451),"")</f>
        <v/>
      </c>
      <c r="Q451" s="15">
        <f>IFERROR(IF(N451&lt;&gt;"Canceled","",IF(O451="","Review",IF(P451&lt;=Dashboard!$B$5,"Late","Within Standard Window"))),"")</f>
        <v/>
      </c>
      <c r="R451" s="13" t="n"/>
      <c r="S451" s="13" t="n"/>
      <c r="T451" s="13" t="n"/>
      <c r="U451" s="13" t="n"/>
      <c r="V451" s="40" t="n"/>
      <c r="W451" s="41">
        <f>IFERROR(G451*H451*V451,"")</f>
        <v/>
      </c>
      <c r="X451" s="42" t="n"/>
      <c r="Y451" s="41">
        <f>IFERROR(W451*X451,"")</f>
        <v/>
      </c>
      <c r="Z451" s="42" t="n"/>
      <c r="AA451" s="41">
        <f>IFERROR(W451*Z451,"")</f>
        <v/>
      </c>
      <c r="AB451" s="41">
        <f>IFERROR(W451+Y451+AA451,"")</f>
        <v/>
      </c>
      <c r="AC451" s="40" t="n"/>
      <c r="AD451" s="40" t="n"/>
      <c r="AE451" s="40" t="n"/>
      <c r="AF451" s="13" t="n"/>
      <c r="AG451" s="40" t="n"/>
      <c r="AH451" s="41">
        <f>IFERROR(IF(N451="Canceled",MAX(0,AB451-AD451-AG451),0),"")</f>
        <v/>
      </c>
      <c r="AI451" s="43">
        <f>IFERROR(AD451/AC451,"")</f>
        <v/>
      </c>
      <c r="AJ451" s="15">
        <f>IFERROR(E451-D451,"")</f>
        <v/>
      </c>
      <c r="AK451" s="15">
        <f>IF(A451="","",IF(COUNTIF($A$6:$A$505,A451)&gt;1,"Duplicate Reservation ID",IF(F451&lt;=E451,"Review stay dates",IF(AND(N451="Canceled",O451=""),"Enter cancellation date",IF(AND(N451="Canceled",R451=""),"Enter cancellation reason","OK")))))</f>
        <v/>
      </c>
      <c r="AL451" s="13" t="n"/>
      <c r="AM451" s="15">
        <f>IFERROR(IF(AD451&gt;AC451,1,0),0)</f>
        <v/>
      </c>
      <c r="AN451" s="15">
        <f>IFERROR(IF(AF451&gt;I451,1,0),0)</f>
        <v/>
      </c>
      <c r="AO451" s="15">
        <f>IFERROR(IF(OR(V451&lt;0,AC451&lt;0,AD451&lt;0,AE451&lt;0,AG451&lt;0),1,0),0)</f>
        <v/>
      </c>
      <c r="AP451" s="15">
        <f>IFERROR(IF(AND(A451&lt;&gt;"",COUNTIF($A$6:$A$505,A451)&gt;1),1,0),0)</f>
        <v/>
      </c>
      <c r="AQ451" s="15">
        <f>IFERROR(IF(AND(N451="Canceled",O451&gt;E451),1,0),0)</f>
        <v/>
      </c>
    </row>
    <row r="452">
      <c r="A452" s="13" t="n"/>
      <c r="B452" s="13" t="n"/>
      <c r="C452" s="13" t="n"/>
      <c r="D452" s="39" t="n"/>
      <c r="E452" s="39" t="n"/>
      <c r="F452" s="39" t="n"/>
      <c r="G452" s="15">
        <f>IFERROR(IF(OR(E452="",F452=""),"",F452-E452),"")</f>
        <v/>
      </c>
      <c r="H452" s="13" t="n"/>
      <c r="I452" s="15">
        <f>IFERROR(IF(N452="Canceled",G452*H452,0),"")</f>
        <v/>
      </c>
      <c r="J452" s="13" t="n"/>
      <c r="K452" s="13" t="n"/>
      <c r="L452" s="13" t="n"/>
      <c r="M452" s="13" t="n"/>
      <c r="N452" s="13" t="n"/>
      <c r="O452" s="39" t="n"/>
      <c r="P452" s="15">
        <f>IFERROR(IF(OR(N452&lt;&gt;"Canceled",O452=""),"",E452-O452),"")</f>
        <v/>
      </c>
      <c r="Q452" s="15">
        <f>IFERROR(IF(N452&lt;&gt;"Canceled","",IF(O452="","Review",IF(P452&lt;=Dashboard!$B$5,"Late","Within Standard Window"))),"")</f>
        <v/>
      </c>
      <c r="R452" s="13" t="n"/>
      <c r="S452" s="13" t="n"/>
      <c r="T452" s="13" t="n"/>
      <c r="U452" s="13" t="n"/>
      <c r="V452" s="40" t="n"/>
      <c r="W452" s="41">
        <f>IFERROR(G452*H452*V452,"")</f>
        <v/>
      </c>
      <c r="X452" s="42" t="n"/>
      <c r="Y452" s="41">
        <f>IFERROR(W452*X452,"")</f>
        <v/>
      </c>
      <c r="Z452" s="42" t="n"/>
      <c r="AA452" s="41">
        <f>IFERROR(W452*Z452,"")</f>
        <v/>
      </c>
      <c r="AB452" s="41">
        <f>IFERROR(W452+Y452+AA452,"")</f>
        <v/>
      </c>
      <c r="AC452" s="40" t="n"/>
      <c r="AD452" s="40" t="n"/>
      <c r="AE452" s="40" t="n"/>
      <c r="AF452" s="13" t="n"/>
      <c r="AG452" s="40" t="n"/>
      <c r="AH452" s="41">
        <f>IFERROR(IF(N452="Canceled",MAX(0,AB452-AD452-AG452),0),"")</f>
        <v/>
      </c>
      <c r="AI452" s="43">
        <f>IFERROR(AD452/AC452,"")</f>
        <v/>
      </c>
      <c r="AJ452" s="15">
        <f>IFERROR(E452-D452,"")</f>
        <v/>
      </c>
      <c r="AK452" s="15">
        <f>IF(A452="","",IF(COUNTIF($A$6:$A$505,A452)&gt;1,"Duplicate Reservation ID",IF(F452&lt;=E452,"Review stay dates",IF(AND(N452="Canceled",O452=""),"Enter cancellation date",IF(AND(N452="Canceled",R452=""),"Enter cancellation reason","OK")))))</f>
        <v/>
      </c>
      <c r="AL452" s="13" t="n"/>
      <c r="AM452" s="15">
        <f>IFERROR(IF(AD452&gt;AC452,1,0),0)</f>
        <v/>
      </c>
      <c r="AN452" s="15">
        <f>IFERROR(IF(AF452&gt;I452,1,0),0)</f>
        <v/>
      </c>
      <c r="AO452" s="15">
        <f>IFERROR(IF(OR(V452&lt;0,AC452&lt;0,AD452&lt;0,AE452&lt;0,AG452&lt;0),1,0),0)</f>
        <v/>
      </c>
      <c r="AP452" s="15">
        <f>IFERROR(IF(AND(A452&lt;&gt;"",COUNTIF($A$6:$A$505,A452)&gt;1),1,0),0)</f>
        <v/>
      </c>
      <c r="AQ452" s="15">
        <f>IFERROR(IF(AND(N452="Canceled",O452&gt;E452),1,0),0)</f>
        <v/>
      </c>
    </row>
    <row r="453">
      <c r="A453" s="13" t="n"/>
      <c r="B453" s="13" t="n"/>
      <c r="C453" s="13" t="n"/>
      <c r="D453" s="39" t="n"/>
      <c r="E453" s="39" t="n"/>
      <c r="F453" s="39" t="n"/>
      <c r="G453" s="15">
        <f>IFERROR(IF(OR(E453="",F453=""),"",F453-E453),"")</f>
        <v/>
      </c>
      <c r="H453" s="13" t="n"/>
      <c r="I453" s="15">
        <f>IFERROR(IF(N453="Canceled",G453*H453,0),"")</f>
        <v/>
      </c>
      <c r="J453" s="13" t="n"/>
      <c r="K453" s="13" t="n"/>
      <c r="L453" s="13" t="n"/>
      <c r="M453" s="13" t="n"/>
      <c r="N453" s="13" t="n"/>
      <c r="O453" s="39" t="n"/>
      <c r="P453" s="15">
        <f>IFERROR(IF(OR(N453&lt;&gt;"Canceled",O453=""),"",E453-O453),"")</f>
        <v/>
      </c>
      <c r="Q453" s="15">
        <f>IFERROR(IF(N453&lt;&gt;"Canceled","",IF(O453="","Review",IF(P453&lt;=Dashboard!$B$5,"Late","Within Standard Window"))),"")</f>
        <v/>
      </c>
      <c r="R453" s="13" t="n"/>
      <c r="S453" s="13" t="n"/>
      <c r="T453" s="13" t="n"/>
      <c r="U453" s="13" t="n"/>
      <c r="V453" s="40" t="n"/>
      <c r="W453" s="41">
        <f>IFERROR(G453*H453*V453,"")</f>
        <v/>
      </c>
      <c r="X453" s="42" t="n"/>
      <c r="Y453" s="41">
        <f>IFERROR(W453*X453,"")</f>
        <v/>
      </c>
      <c r="Z453" s="42" t="n"/>
      <c r="AA453" s="41">
        <f>IFERROR(W453*Z453,"")</f>
        <v/>
      </c>
      <c r="AB453" s="41">
        <f>IFERROR(W453+Y453+AA453,"")</f>
        <v/>
      </c>
      <c r="AC453" s="40" t="n"/>
      <c r="AD453" s="40" t="n"/>
      <c r="AE453" s="40" t="n"/>
      <c r="AF453" s="13" t="n"/>
      <c r="AG453" s="40" t="n"/>
      <c r="AH453" s="41">
        <f>IFERROR(IF(N453="Canceled",MAX(0,AB453-AD453-AG453),0),"")</f>
        <v/>
      </c>
      <c r="AI453" s="43">
        <f>IFERROR(AD453/AC453,"")</f>
        <v/>
      </c>
      <c r="AJ453" s="15">
        <f>IFERROR(E453-D453,"")</f>
        <v/>
      </c>
      <c r="AK453" s="15">
        <f>IF(A453="","",IF(COUNTIF($A$6:$A$505,A453)&gt;1,"Duplicate Reservation ID",IF(F453&lt;=E453,"Review stay dates",IF(AND(N453="Canceled",O453=""),"Enter cancellation date",IF(AND(N453="Canceled",R453=""),"Enter cancellation reason","OK")))))</f>
        <v/>
      </c>
      <c r="AL453" s="13" t="n"/>
      <c r="AM453" s="15">
        <f>IFERROR(IF(AD453&gt;AC453,1,0),0)</f>
        <v/>
      </c>
      <c r="AN453" s="15">
        <f>IFERROR(IF(AF453&gt;I453,1,0),0)</f>
        <v/>
      </c>
      <c r="AO453" s="15">
        <f>IFERROR(IF(OR(V453&lt;0,AC453&lt;0,AD453&lt;0,AE453&lt;0,AG453&lt;0),1,0),0)</f>
        <v/>
      </c>
      <c r="AP453" s="15">
        <f>IFERROR(IF(AND(A453&lt;&gt;"",COUNTIF($A$6:$A$505,A453)&gt;1),1,0),0)</f>
        <v/>
      </c>
      <c r="AQ453" s="15">
        <f>IFERROR(IF(AND(N453="Canceled",O453&gt;E453),1,0),0)</f>
        <v/>
      </c>
    </row>
    <row r="454">
      <c r="A454" s="13" t="n"/>
      <c r="B454" s="13" t="n"/>
      <c r="C454" s="13" t="n"/>
      <c r="D454" s="39" t="n"/>
      <c r="E454" s="39" t="n"/>
      <c r="F454" s="39" t="n"/>
      <c r="G454" s="15">
        <f>IFERROR(IF(OR(E454="",F454=""),"",F454-E454),"")</f>
        <v/>
      </c>
      <c r="H454" s="13" t="n"/>
      <c r="I454" s="15">
        <f>IFERROR(IF(N454="Canceled",G454*H454,0),"")</f>
        <v/>
      </c>
      <c r="J454" s="13" t="n"/>
      <c r="K454" s="13" t="n"/>
      <c r="L454" s="13" t="n"/>
      <c r="M454" s="13" t="n"/>
      <c r="N454" s="13" t="n"/>
      <c r="O454" s="39" t="n"/>
      <c r="P454" s="15">
        <f>IFERROR(IF(OR(N454&lt;&gt;"Canceled",O454=""),"",E454-O454),"")</f>
        <v/>
      </c>
      <c r="Q454" s="15">
        <f>IFERROR(IF(N454&lt;&gt;"Canceled","",IF(O454="","Review",IF(P454&lt;=Dashboard!$B$5,"Late","Within Standard Window"))),"")</f>
        <v/>
      </c>
      <c r="R454" s="13" t="n"/>
      <c r="S454" s="13" t="n"/>
      <c r="T454" s="13" t="n"/>
      <c r="U454" s="13" t="n"/>
      <c r="V454" s="40" t="n"/>
      <c r="W454" s="41">
        <f>IFERROR(G454*H454*V454,"")</f>
        <v/>
      </c>
      <c r="X454" s="42" t="n"/>
      <c r="Y454" s="41">
        <f>IFERROR(W454*X454,"")</f>
        <v/>
      </c>
      <c r="Z454" s="42" t="n"/>
      <c r="AA454" s="41">
        <f>IFERROR(W454*Z454,"")</f>
        <v/>
      </c>
      <c r="AB454" s="41">
        <f>IFERROR(W454+Y454+AA454,"")</f>
        <v/>
      </c>
      <c r="AC454" s="40" t="n"/>
      <c r="AD454" s="40" t="n"/>
      <c r="AE454" s="40" t="n"/>
      <c r="AF454" s="13" t="n"/>
      <c r="AG454" s="40" t="n"/>
      <c r="AH454" s="41">
        <f>IFERROR(IF(N454="Canceled",MAX(0,AB454-AD454-AG454),0),"")</f>
        <v/>
      </c>
      <c r="AI454" s="43">
        <f>IFERROR(AD454/AC454,"")</f>
        <v/>
      </c>
      <c r="AJ454" s="15">
        <f>IFERROR(E454-D454,"")</f>
        <v/>
      </c>
      <c r="AK454" s="15">
        <f>IF(A454="","",IF(COUNTIF($A$6:$A$505,A454)&gt;1,"Duplicate Reservation ID",IF(F454&lt;=E454,"Review stay dates",IF(AND(N454="Canceled",O454=""),"Enter cancellation date",IF(AND(N454="Canceled",R454=""),"Enter cancellation reason","OK")))))</f>
        <v/>
      </c>
      <c r="AL454" s="13" t="n"/>
      <c r="AM454" s="15">
        <f>IFERROR(IF(AD454&gt;AC454,1,0),0)</f>
        <v/>
      </c>
      <c r="AN454" s="15">
        <f>IFERROR(IF(AF454&gt;I454,1,0),0)</f>
        <v/>
      </c>
      <c r="AO454" s="15">
        <f>IFERROR(IF(OR(V454&lt;0,AC454&lt;0,AD454&lt;0,AE454&lt;0,AG454&lt;0),1,0),0)</f>
        <v/>
      </c>
      <c r="AP454" s="15">
        <f>IFERROR(IF(AND(A454&lt;&gt;"",COUNTIF($A$6:$A$505,A454)&gt;1),1,0),0)</f>
        <v/>
      </c>
      <c r="AQ454" s="15">
        <f>IFERROR(IF(AND(N454="Canceled",O454&gt;E454),1,0),0)</f>
        <v/>
      </c>
    </row>
    <row r="455">
      <c r="A455" s="13" t="n"/>
      <c r="B455" s="13" t="n"/>
      <c r="C455" s="13" t="n"/>
      <c r="D455" s="39" t="n"/>
      <c r="E455" s="39" t="n"/>
      <c r="F455" s="39" t="n"/>
      <c r="G455" s="15">
        <f>IFERROR(IF(OR(E455="",F455=""),"",F455-E455),"")</f>
        <v/>
      </c>
      <c r="H455" s="13" t="n"/>
      <c r="I455" s="15">
        <f>IFERROR(IF(N455="Canceled",G455*H455,0),"")</f>
        <v/>
      </c>
      <c r="J455" s="13" t="n"/>
      <c r="K455" s="13" t="n"/>
      <c r="L455" s="13" t="n"/>
      <c r="M455" s="13" t="n"/>
      <c r="N455" s="13" t="n"/>
      <c r="O455" s="39" t="n"/>
      <c r="P455" s="15">
        <f>IFERROR(IF(OR(N455&lt;&gt;"Canceled",O455=""),"",E455-O455),"")</f>
        <v/>
      </c>
      <c r="Q455" s="15">
        <f>IFERROR(IF(N455&lt;&gt;"Canceled","",IF(O455="","Review",IF(P455&lt;=Dashboard!$B$5,"Late","Within Standard Window"))),"")</f>
        <v/>
      </c>
      <c r="R455" s="13" t="n"/>
      <c r="S455" s="13" t="n"/>
      <c r="T455" s="13" t="n"/>
      <c r="U455" s="13" t="n"/>
      <c r="V455" s="40" t="n"/>
      <c r="W455" s="41">
        <f>IFERROR(G455*H455*V455,"")</f>
        <v/>
      </c>
      <c r="X455" s="42" t="n"/>
      <c r="Y455" s="41">
        <f>IFERROR(W455*X455,"")</f>
        <v/>
      </c>
      <c r="Z455" s="42" t="n"/>
      <c r="AA455" s="41">
        <f>IFERROR(W455*Z455,"")</f>
        <v/>
      </c>
      <c r="AB455" s="41">
        <f>IFERROR(W455+Y455+AA455,"")</f>
        <v/>
      </c>
      <c r="AC455" s="40" t="n"/>
      <c r="AD455" s="40" t="n"/>
      <c r="AE455" s="40" t="n"/>
      <c r="AF455" s="13" t="n"/>
      <c r="AG455" s="40" t="n"/>
      <c r="AH455" s="41">
        <f>IFERROR(IF(N455="Canceled",MAX(0,AB455-AD455-AG455),0),"")</f>
        <v/>
      </c>
      <c r="AI455" s="43">
        <f>IFERROR(AD455/AC455,"")</f>
        <v/>
      </c>
      <c r="AJ455" s="15">
        <f>IFERROR(E455-D455,"")</f>
        <v/>
      </c>
      <c r="AK455" s="15">
        <f>IF(A455="","",IF(COUNTIF($A$6:$A$505,A455)&gt;1,"Duplicate Reservation ID",IF(F455&lt;=E455,"Review stay dates",IF(AND(N455="Canceled",O455=""),"Enter cancellation date",IF(AND(N455="Canceled",R455=""),"Enter cancellation reason","OK")))))</f>
        <v/>
      </c>
      <c r="AL455" s="13" t="n"/>
      <c r="AM455" s="15">
        <f>IFERROR(IF(AD455&gt;AC455,1,0),0)</f>
        <v/>
      </c>
      <c r="AN455" s="15">
        <f>IFERROR(IF(AF455&gt;I455,1,0),0)</f>
        <v/>
      </c>
      <c r="AO455" s="15">
        <f>IFERROR(IF(OR(V455&lt;0,AC455&lt;0,AD455&lt;0,AE455&lt;0,AG455&lt;0),1,0),0)</f>
        <v/>
      </c>
      <c r="AP455" s="15">
        <f>IFERROR(IF(AND(A455&lt;&gt;"",COUNTIF($A$6:$A$505,A455)&gt;1),1,0),0)</f>
        <v/>
      </c>
      <c r="AQ455" s="15">
        <f>IFERROR(IF(AND(N455="Canceled",O455&gt;E455),1,0),0)</f>
        <v/>
      </c>
    </row>
    <row r="456">
      <c r="A456" s="13" t="n"/>
      <c r="B456" s="13" t="n"/>
      <c r="C456" s="13" t="n"/>
      <c r="D456" s="39" t="n"/>
      <c r="E456" s="39" t="n"/>
      <c r="F456" s="39" t="n"/>
      <c r="G456" s="15">
        <f>IFERROR(IF(OR(E456="",F456=""),"",F456-E456),"")</f>
        <v/>
      </c>
      <c r="H456" s="13" t="n"/>
      <c r="I456" s="15">
        <f>IFERROR(IF(N456="Canceled",G456*H456,0),"")</f>
        <v/>
      </c>
      <c r="J456" s="13" t="n"/>
      <c r="K456" s="13" t="n"/>
      <c r="L456" s="13" t="n"/>
      <c r="M456" s="13" t="n"/>
      <c r="N456" s="13" t="n"/>
      <c r="O456" s="39" t="n"/>
      <c r="P456" s="15">
        <f>IFERROR(IF(OR(N456&lt;&gt;"Canceled",O456=""),"",E456-O456),"")</f>
        <v/>
      </c>
      <c r="Q456" s="15">
        <f>IFERROR(IF(N456&lt;&gt;"Canceled","",IF(O456="","Review",IF(P456&lt;=Dashboard!$B$5,"Late","Within Standard Window"))),"")</f>
        <v/>
      </c>
      <c r="R456" s="13" t="n"/>
      <c r="S456" s="13" t="n"/>
      <c r="T456" s="13" t="n"/>
      <c r="U456" s="13" t="n"/>
      <c r="V456" s="40" t="n"/>
      <c r="W456" s="41">
        <f>IFERROR(G456*H456*V456,"")</f>
        <v/>
      </c>
      <c r="X456" s="42" t="n"/>
      <c r="Y456" s="41">
        <f>IFERROR(W456*X456,"")</f>
        <v/>
      </c>
      <c r="Z456" s="42" t="n"/>
      <c r="AA456" s="41">
        <f>IFERROR(W456*Z456,"")</f>
        <v/>
      </c>
      <c r="AB456" s="41">
        <f>IFERROR(W456+Y456+AA456,"")</f>
        <v/>
      </c>
      <c r="AC456" s="40" t="n"/>
      <c r="AD456" s="40" t="n"/>
      <c r="AE456" s="40" t="n"/>
      <c r="AF456" s="13" t="n"/>
      <c r="AG456" s="40" t="n"/>
      <c r="AH456" s="41">
        <f>IFERROR(IF(N456="Canceled",MAX(0,AB456-AD456-AG456),0),"")</f>
        <v/>
      </c>
      <c r="AI456" s="43">
        <f>IFERROR(AD456/AC456,"")</f>
        <v/>
      </c>
      <c r="AJ456" s="15">
        <f>IFERROR(E456-D456,"")</f>
        <v/>
      </c>
      <c r="AK456" s="15">
        <f>IF(A456="","",IF(COUNTIF($A$6:$A$505,A456)&gt;1,"Duplicate Reservation ID",IF(F456&lt;=E456,"Review stay dates",IF(AND(N456="Canceled",O456=""),"Enter cancellation date",IF(AND(N456="Canceled",R456=""),"Enter cancellation reason","OK")))))</f>
        <v/>
      </c>
      <c r="AL456" s="13" t="n"/>
      <c r="AM456" s="15">
        <f>IFERROR(IF(AD456&gt;AC456,1,0),0)</f>
        <v/>
      </c>
      <c r="AN456" s="15">
        <f>IFERROR(IF(AF456&gt;I456,1,0),0)</f>
        <v/>
      </c>
      <c r="AO456" s="15">
        <f>IFERROR(IF(OR(V456&lt;0,AC456&lt;0,AD456&lt;0,AE456&lt;0,AG456&lt;0),1,0),0)</f>
        <v/>
      </c>
      <c r="AP456" s="15">
        <f>IFERROR(IF(AND(A456&lt;&gt;"",COUNTIF($A$6:$A$505,A456)&gt;1),1,0),0)</f>
        <v/>
      </c>
      <c r="AQ456" s="15">
        <f>IFERROR(IF(AND(N456="Canceled",O456&gt;E456),1,0),0)</f>
        <v/>
      </c>
    </row>
    <row r="457">
      <c r="A457" s="13" t="n"/>
      <c r="B457" s="13" t="n"/>
      <c r="C457" s="13" t="n"/>
      <c r="D457" s="39" t="n"/>
      <c r="E457" s="39" t="n"/>
      <c r="F457" s="39" t="n"/>
      <c r="G457" s="15">
        <f>IFERROR(IF(OR(E457="",F457=""),"",F457-E457),"")</f>
        <v/>
      </c>
      <c r="H457" s="13" t="n"/>
      <c r="I457" s="15">
        <f>IFERROR(IF(N457="Canceled",G457*H457,0),"")</f>
        <v/>
      </c>
      <c r="J457" s="13" t="n"/>
      <c r="K457" s="13" t="n"/>
      <c r="L457" s="13" t="n"/>
      <c r="M457" s="13" t="n"/>
      <c r="N457" s="13" t="n"/>
      <c r="O457" s="39" t="n"/>
      <c r="P457" s="15">
        <f>IFERROR(IF(OR(N457&lt;&gt;"Canceled",O457=""),"",E457-O457),"")</f>
        <v/>
      </c>
      <c r="Q457" s="15">
        <f>IFERROR(IF(N457&lt;&gt;"Canceled","",IF(O457="","Review",IF(P457&lt;=Dashboard!$B$5,"Late","Within Standard Window"))),"")</f>
        <v/>
      </c>
      <c r="R457" s="13" t="n"/>
      <c r="S457" s="13" t="n"/>
      <c r="T457" s="13" t="n"/>
      <c r="U457" s="13" t="n"/>
      <c r="V457" s="40" t="n"/>
      <c r="W457" s="41">
        <f>IFERROR(G457*H457*V457,"")</f>
        <v/>
      </c>
      <c r="X457" s="42" t="n"/>
      <c r="Y457" s="41">
        <f>IFERROR(W457*X457,"")</f>
        <v/>
      </c>
      <c r="Z457" s="42" t="n"/>
      <c r="AA457" s="41">
        <f>IFERROR(W457*Z457,"")</f>
        <v/>
      </c>
      <c r="AB457" s="41">
        <f>IFERROR(W457+Y457+AA457,"")</f>
        <v/>
      </c>
      <c r="AC457" s="40" t="n"/>
      <c r="AD457" s="40" t="n"/>
      <c r="AE457" s="40" t="n"/>
      <c r="AF457" s="13" t="n"/>
      <c r="AG457" s="40" t="n"/>
      <c r="AH457" s="41">
        <f>IFERROR(IF(N457="Canceled",MAX(0,AB457-AD457-AG457),0),"")</f>
        <v/>
      </c>
      <c r="AI457" s="43">
        <f>IFERROR(AD457/AC457,"")</f>
        <v/>
      </c>
      <c r="AJ457" s="15">
        <f>IFERROR(E457-D457,"")</f>
        <v/>
      </c>
      <c r="AK457" s="15">
        <f>IF(A457="","",IF(COUNTIF($A$6:$A$505,A457)&gt;1,"Duplicate Reservation ID",IF(F457&lt;=E457,"Review stay dates",IF(AND(N457="Canceled",O457=""),"Enter cancellation date",IF(AND(N457="Canceled",R457=""),"Enter cancellation reason","OK")))))</f>
        <v/>
      </c>
      <c r="AL457" s="13" t="n"/>
      <c r="AM457" s="15">
        <f>IFERROR(IF(AD457&gt;AC457,1,0),0)</f>
        <v/>
      </c>
      <c r="AN457" s="15">
        <f>IFERROR(IF(AF457&gt;I457,1,0),0)</f>
        <v/>
      </c>
      <c r="AO457" s="15">
        <f>IFERROR(IF(OR(V457&lt;0,AC457&lt;0,AD457&lt;0,AE457&lt;0,AG457&lt;0),1,0),0)</f>
        <v/>
      </c>
      <c r="AP457" s="15">
        <f>IFERROR(IF(AND(A457&lt;&gt;"",COUNTIF($A$6:$A$505,A457)&gt;1),1,0),0)</f>
        <v/>
      </c>
      <c r="AQ457" s="15">
        <f>IFERROR(IF(AND(N457="Canceled",O457&gt;E457),1,0),0)</f>
        <v/>
      </c>
    </row>
    <row r="458">
      <c r="A458" s="13" t="n"/>
      <c r="B458" s="13" t="n"/>
      <c r="C458" s="13" t="n"/>
      <c r="D458" s="39" t="n"/>
      <c r="E458" s="39" t="n"/>
      <c r="F458" s="39" t="n"/>
      <c r="G458" s="15">
        <f>IFERROR(IF(OR(E458="",F458=""),"",F458-E458),"")</f>
        <v/>
      </c>
      <c r="H458" s="13" t="n"/>
      <c r="I458" s="15">
        <f>IFERROR(IF(N458="Canceled",G458*H458,0),"")</f>
        <v/>
      </c>
      <c r="J458" s="13" t="n"/>
      <c r="K458" s="13" t="n"/>
      <c r="L458" s="13" t="n"/>
      <c r="M458" s="13" t="n"/>
      <c r="N458" s="13" t="n"/>
      <c r="O458" s="39" t="n"/>
      <c r="P458" s="15">
        <f>IFERROR(IF(OR(N458&lt;&gt;"Canceled",O458=""),"",E458-O458),"")</f>
        <v/>
      </c>
      <c r="Q458" s="15">
        <f>IFERROR(IF(N458&lt;&gt;"Canceled","",IF(O458="","Review",IF(P458&lt;=Dashboard!$B$5,"Late","Within Standard Window"))),"")</f>
        <v/>
      </c>
      <c r="R458" s="13" t="n"/>
      <c r="S458" s="13" t="n"/>
      <c r="T458" s="13" t="n"/>
      <c r="U458" s="13" t="n"/>
      <c r="V458" s="40" t="n"/>
      <c r="W458" s="41">
        <f>IFERROR(G458*H458*V458,"")</f>
        <v/>
      </c>
      <c r="X458" s="42" t="n"/>
      <c r="Y458" s="41">
        <f>IFERROR(W458*X458,"")</f>
        <v/>
      </c>
      <c r="Z458" s="42" t="n"/>
      <c r="AA458" s="41">
        <f>IFERROR(W458*Z458,"")</f>
        <v/>
      </c>
      <c r="AB458" s="41">
        <f>IFERROR(W458+Y458+AA458,"")</f>
        <v/>
      </c>
      <c r="AC458" s="40" t="n"/>
      <c r="AD458" s="40" t="n"/>
      <c r="AE458" s="40" t="n"/>
      <c r="AF458" s="13" t="n"/>
      <c r="AG458" s="40" t="n"/>
      <c r="AH458" s="41">
        <f>IFERROR(IF(N458="Canceled",MAX(0,AB458-AD458-AG458),0),"")</f>
        <v/>
      </c>
      <c r="AI458" s="43">
        <f>IFERROR(AD458/AC458,"")</f>
        <v/>
      </c>
      <c r="AJ458" s="15">
        <f>IFERROR(E458-D458,"")</f>
        <v/>
      </c>
      <c r="AK458" s="15">
        <f>IF(A458="","",IF(COUNTIF($A$6:$A$505,A458)&gt;1,"Duplicate Reservation ID",IF(F458&lt;=E458,"Review stay dates",IF(AND(N458="Canceled",O458=""),"Enter cancellation date",IF(AND(N458="Canceled",R458=""),"Enter cancellation reason","OK")))))</f>
        <v/>
      </c>
      <c r="AL458" s="13" t="n"/>
      <c r="AM458" s="15">
        <f>IFERROR(IF(AD458&gt;AC458,1,0),0)</f>
        <v/>
      </c>
      <c r="AN458" s="15">
        <f>IFERROR(IF(AF458&gt;I458,1,0),0)</f>
        <v/>
      </c>
      <c r="AO458" s="15">
        <f>IFERROR(IF(OR(V458&lt;0,AC458&lt;0,AD458&lt;0,AE458&lt;0,AG458&lt;0),1,0),0)</f>
        <v/>
      </c>
      <c r="AP458" s="15">
        <f>IFERROR(IF(AND(A458&lt;&gt;"",COUNTIF($A$6:$A$505,A458)&gt;1),1,0),0)</f>
        <v/>
      </c>
      <c r="AQ458" s="15">
        <f>IFERROR(IF(AND(N458="Canceled",O458&gt;E458),1,0),0)</f>
        <v/>
      </c>
    </row>
    <row r="459">
      <c r="A459" s="13" t="n"/>
      <c r="B459" s="13" t="n"/>
      <c r="C459" s="13" t="n"/>
      <c r="D459" s="39" t="n"/>
      <c r="E459" s="39" t="n"/>
      <c r="F459" s="39" t="n"/>
      <c r="G459" s="15">
        <f>IFERROR(IF(OR(E459="",F459=""),"",F459-E459),"")</f>
        <v/>
      </c>
      <c r="H459" s="13" t="n"/>
      <c r="I459" s="15">
        <f>IFERROR(IF(N459="Canceled",G459*H459,0),"")</f>
        <v/>
      </c>
      <c r="J459" s="13" t="n"/>
      <c r="K459" s="13" t="n"/>
      <c r="L459" s="13" t="n"/>
      <c r="M459" s="13" t="n"/>
      <c r="N459" s="13" t="n"/>
      <c r="O459" s="39" t="n"/>
      <c r="P459" s="15">
        <f>IFERROR(IF(OR(N459&lt;&gt;"Canceled",O459=""),"",E459-O459),"")</f>
        <v/>
      </c>
      <c r="Q459" s="15">
        <f>IFERROR(IF(N459&lt;&gt;"Canceled","",IF(O459="","Review",IF(P459&lt;=Dashboard!$B$5,"Late","Within Standard Window"))),"")</f>
        <v/>
      </c>
      <c r="R459" s="13" t="n"/>
      <c r="S459" s="13" t="n"/>
      <c r="T459" s="13" t="n"/>
      <c r="U459" s="13" t="n"/>
      <c r="V459" s="40" t="n"/>
      <c r="W459" s="41">
        <f>IFERROR(G459*H459*V459,"")</f>
        <v/>
      </c>
      <c r="X459" s="42" t="n"/>
      <c r="Y459" s="41">
        <f>IFERROR(W459*X459,"")</f>
        <v/>
      </c>
      <c r="Z459" s="42" t="n"/>
      <c r="AA459" s="41">
        <f>IFERROR(W459*Z459,"")</f>
        <v/>
      </c>
      <c r="AB459" s="41">
        <f>IFERROR(W459+Y459+AA459,"")</f>
        <v/>
      </c>
      <c r="AC459" s="40" t="n"/>
      <c r="AD459" s="40" t="n"/>
      <c r="AE459" s="40" t="n"/>
      <c r="AF459" s="13" t="n"/>
      <c r="AG459" s="40" t="n"/>
      <c r="AH459" s="41">
        <f>IFERROR(IF(N459="Canceled",MAX(0,AB459-AD459-AG459),0),"")</f>
        <v/>
      </c>
      <c r="AI459" s="43">
        <f>IFERROR(AD459/AC459,"")</f>
        <v/>
      </c>
      <c r="AJ459" s="15">
        <f>IFERROR(E459-D459,"")</f>
        <v/>
      </c>
      <c r="AK459" s="15">
        <f>IF(A459="","",IF(COUNTIF($A$6:$A$505,A459)&gt;1,"Duplicate Reservation ID",IF(F459&lt;=E459,"Review stay dates",IF(AND(N459="Canceled",O459=""),"Enter cancellation date",IF(AND(N459="Canceled",R459=""),"Enter cancellation reason","OK")))))</f>
        <v/>
      </c>
      <c r="AL459" s="13" t="n"/>
      <c r="AM459" s="15">
        <f>IFERROR(IF(AD459&gt;AC459,1,0),0)</f>
        <v/>
      </c>
      <c r="AN459" s="15">
        <f>IFERROR(IF(AF459&gt;I459,1,0),0)</f>
        <v/>
      </c>
      <c r="AO459" s="15">
        <f>IFERROR(IF(OR(V459&lt;0,AC459&lt;0,AD459&lt;0,AE459&lt;0,AG459&lt;0),1,0),0)</f>
        <v/>
      </c>
      <c r="AP459" s="15">
        <f>IFERROR(IF(AND(A459&lt;&gt;"",COUNTIF($A$6:$A$505,A459)&gt;1),1,0),0)</f>
        <v/>
      </c>
      <c r="AQ459" s="15">
        <f>IFERROR(IF(AND(N459="Canceled",O459&gt;E459),1,0),0)</f>
        <v/>
      </c>
    </row>
    <row r="460">
      <c r="A460" s="13" t="n"/>
      <c r="B460" s="13" t="n"/>
      <c r="C460" s="13" t="n"/>
      <c r="D460" s="39" t="n"/>
      <c r="E460" s="39" t="n"/>
      <c r="F460" s="39" t="n"/>
      <c r="G460" s="15">
        <f>IFERROR(IF(OR(E460="",F460=""),"",F460-E460),"")</f>
        <v/>
      </c>
      <c r="H460" s="13" t="n"/>
      <c r="I460" s="15">
        <f>IFERROR(IF(N460="Canceled",G460*H460,0),"")</f>
        <v/>
      </c>
      <c r="J460" s="13" t="n"/>
      <c r="K460" s="13" t="n"/>
      <c r="L460" s="13" t="n"/>
      <c r="M460" s="13" t="n"/>
      <c r="N460" s="13" t="n"/>
      <c r="O460" s="39" t="n"/>
      <c r="P460" s="15">
        <f>IFERROR(IF(OR(N460&lt;&gt;"Canceled",O460=""),"",E460-O460),"")</f>
        <v/>
      </c>
      <c r="Q460" s="15">
        <f>IFERROR(IF(N460&lt;&gt;"Canceled","",IF(O460="","Review",IF(P460&lt;=Dashboard!$B$5,"Late","Within Standard Window"))),"")</f>
        <v/>
      </c>
      <c r="R460" s="13" t="n"/>
      <c r="S460" s="13" t="n"/>
      <c r="T460" s="13" t="n"/>
      <c r="U460" s="13" t="n"/>
      <c r="V460" s="40" t="n"/>
      <c r="W460" s="41">
        <f>IFERROR(G460*H460*V460,"")</f>
        <v/>
      </c>
      <c r="X460" s="42" t="n"/>
      <c r="Y460" s="41">
        <f>IFERROR(W460*X460,"")</f>
        <v/>
      </c>
      <c r="Z460" s="42" t="n"/>
      <c r="AA460" s="41">
        <f>IFERROR(W460*Z460,"")</f>
        <v/>
      </c>
      <c r="AB460" s="41">
        <f>IFERROR(W460+Y460+AA460,"")</f>
        <v/>
      </c>
      <c r="AC460" s="40" t="n"/>
      <c r="AD460" s="40" t="n"/>
      <c r="AE460" s="40" t="n"/>
      <c r="AF460" s="13" t="n"/>
      <c r="AG460" s="40" t="n"/>
      <c r="AH460" s="41">
        <f>IFERROR(IF(N460="Canceled",MAX(0,AB460-AD460-AG460),0),"")</f>
        <v/>
      </c>
      <c r="AI460" s="43">
        <f>IFERROR(AD460/AC460,"")</f>
        <v/>
      </c>
      <c r="AJ460" s="15">
        <f>IFERROR(E460-D460,"")</f>
        <v/>
      </c>
      <c r="AK460" s="15">
        <f>IF(A460="","",IF(COUNTIF($A$6:$A$505,A460)&gt;1,"Duplicate Reservation ID",IF(F460&lt;=E460,"Review stay dates",IF(AND(N460="Canceled",O460=""),"Enter cancellation date",IF(AND(N460="Canceled",R460=""),"Enter cancellation reason","OK")))))</f>
        <v/>
      </c>
      <c r="AL460" s="13" t="n"/>
      <c r="AM460" s="15">
        <f>IFERROR(IF(AD460&gt;AC460,1,0),0)</f>
        <v/>
      </c>
      <c r="AN460" s="15">
        <f>IFERROR(IF(AF460&gt;I460,1,0),0)</f>
        <v/>
      </c>
      <c r="AO460" s="15">
        <f>IFERROR(IF(OR(V460&lt;0,AC460&lt;0,AD460&lt;0,AE460&lt;0,AG460&lt;0),1,0),0)</f>
        <v/>
      </c>
      <c r="AP460" s="15">
        <f>IFERROR(IF(AND(A460&lt;&gt;"",COUNTIF($A$6:$A$505,A460)&gt;1),1,0),0)</f>
        <v/>
      </c>
      <c r="AQ460" s="15">
        <f>IFERROR(IF(AND(N460="Canceled",O460&gt;E460),1,0),0)</f>
        <v/>
      </c>
    </row>
    <row r="461">
      <c r="A461" s="13" t="n"/>
      <c r="B461" s="13" t="n"/>
      <c r="C461" s="13" t="n"/>
      <c r="D461" s="39" t="n"/>
      <c r="E461" s="39" t="n"/>
      <c r="F461" s="39" t="n"/>
      <c r="G461" s="15">
        <f>IFERROR(IF(OR(E461="",F461=""),"",F461-E461),"")</f>
        <v/>
      </c>
      <c r="H461" s="13" t="n"/>
      <c r="I461" s="15">
        <f>IFERROR(IF(N461="Canceled",G461*H461,0),"")</f>
        <v/>
      </c>
      <c r="J461" s="13" t="n"/>
      <c r="K461" s="13" t="n"/>
      <c r="L461" s="13" t="n"/>
      <c r="M461" s="13" t="n"/>
      <c r="N461" s="13" t="n"/>
      <c r="O461" s="39" t="n"/>
      <c r="P461" s="15">
        <f>IFERROR(IF(OR(N461&lt;&gt;"Canceled",O461=""),"",E461-O461),"")</f>
        <v/>
      </c>
      <c r="Q461" s="15">
        <f>IFERROR(IF(N461&lt;&gt;"Canceled","",IF(O461="","Review",IF(P461&lt;=Dashboard!$B$5,"Late","Within Standard Window"))),"")</f>
        <v/>
      </c>
      <c r="R461" s="13" t="n"/>
      <c r="S461" s="13" t="n"/>
      <c r="T461" s="13" t="n"/>
      <c r="U461" s="13" t="n"/>
      <c r="V461" s="40" t="n"/>
      <c r="W461" s="41">
        <f>IFERROR(G461*H461*V461,"")</f>
        <v/>
      </c>
      <c r="X461" s="42" t="n"/>
      <c r="Y461" s="41">
        <f>IFERROR(W461*X461,"")</f>
        <v/>
      </c>
      <c r="Z461" s="42" t="n"/>
      <c r="AA461" s="41">
        <f>IFERROR(W461*Z461,"")</f>
        <v/>
      </c>
      <c r="AB461" s="41">
        <f>IFERROR(W461+Y461+AA461,"")</f>
        <v/>
      </c>
      <c r="AC461" s="40" t="n"/>
      <c r="AD461" s="40" t="n"/>
      <c r="AE461" s="40" t="n"/>
      <c r="AF461" s="13" t="n"/>
      <c r="AG461" s="40" t="n"/>
      <c r="AH461" s="41">
        <f>IFERROR(IF(N461="Canceled",MAX(0,AB461-AD461-AG461),0),"")</f>
        <v/>
      </c>
      <c r="AI461" s="43">
        <f>IFERROR(AD461/AC461,"")</f>
        <v/>
      </c>
      <c r="AJ461" s="15">
        <f>IFERROR(E461-D461,"")</f>
        <v/>
      </c>
      <c r="AK461" s="15">
        <f>IF(A461="","",IF(COUNTIF($A$6:$A$505,A461)&gt;1,"Duplicate Reservation ID",IF(F461&lt;=E461,"Review stay dates",IF(AND(N461="Canceled",O461=""),"Enter cancellation date",IF(AND(N461="Canceled",R461=""),"Enter cancellation reason","OK")))))</f>
        <v/>
      </c>
      <c r="AL461" s="13" t="n"/>
      <c r="AM461" s="15">
        <f>IFERROR(IF(AD461&gt;AC461,1,0),0)</f>
        <v/>
      </c>
      <c r="AN461" s="15">
        <f>IFERROR(IF(AF461&gt;I461,1,0),0)</f>
        <v/>
      </c>
      <c r="AO461" s="15">
        <f>IFERROR(IF(OR(V461&lt;0,AC461&lt;0,AD461&lt;0,AE461&lt;0,AG461&lt;0),1,0),0)</f>
        <v/>
      </c>
      <c r="AP461" s="15">
        <f>IFERROR(IF(AND(A461&lt;&gt;"",COUNTIF($A$6:$A$505,A461)&gt;1),1,0),0)</f>
        <v/>
      </c>
      <c r="AQ461" s="15">
        <f>IFERROR(IF(AND(N461="Canceled",O461&gt;E461),1,0),0)</f>
        <v/>
      </c>
    </row>
    <row r="462">
      <c r="A462" s="13" t="n"/>
      <c r="B462" s="13" t="n"/>
      <c r="C462" s="13" t="n"/>
      <c r="D462" s="39" t="n"/>
      <c r="E462" s="39" t="n"/>
      <c r="F462" s="39" t="n"/>
      <c r="G462" s="15">
        <f>IFERROR(IF(OR(E462="",F462=""),"",F462-E462),"")</f>
        <v/>
      </c>
      <c r="H462" s="13" t="n"/>
      <c r="I462" s="15">
        <f>IFERROR(IF(N462="Canceled",G462*H462,0),"")</f>
        <v/>
      </c>
      <c r="J462" s="13" t="n"/>
      <c r="K462" s="13" t="n"/>
      <c r="L462" s="13" t="n"/>
      <c r="M462" s="13" t="n"/>
      <c r="N462" s="13" t="n"/>
      <c r="O462" s="39" t="n"/>
      <c r="P462" s="15">
        <f>IFERROR(IF(OR(N462&lt;&gt;"Canceled",O462=""),"",E462-O462),"")</f>
        <v/>
      </c>
      <c r="Q462" s="15">
        <f>IFERROR(IF(N462&lt;&gt;"Canceled","",IF(O462="","Review",IF(P462&lt;=Dashboard!$B$5,"Late","Within Standard Window"))),"")</f>
        <v/>
      </c>
      <c r="R462" s="13" t="n"/>
      <c r="S462" s="13" t="n"/>
      <c r="T462" s="13" t="n"/>
      <c r="U462" s="13" t="n"/>
      <c r="V462" s="40" t="n"/>
      <c r="W462" s="41">
        <f>IFERROR(G462*H462*V462,"")</f>
        <v/>
      </c>
      <c r="X462" s="42" t="n"/>
      <c r="Y462" s="41">
        <f>IFERROR(W462*X462,"")</f>
        <v/>
      </c>
      <c r="Z462" s="42" t="n"/>
      <c r="AA462" s="41">
        <f>IFERROR(W462*Z462,"")</f>
        <v/>
      </c>
      <c r="AB462" s="41">
        <f>IFERROR(W462+Y462+AA462,"")</f>
        <v/>
      </c>
      <c r="AC462" s="40" t="n"/>
      <c r="AD462" s="40" t="n"/>
      <c r="AE462" s="40" t="n"/>
      <c r="AF462" s="13" t="n"/>
      <c r="AG462" s="40" t="n"/>
      <c r="AH462" s="41">
        <f>IFERROR(IF(N462="Canceled",MAX(0,AB462-AD462-AG462),0),"")</f>
        <v/>
      </c>
      <c r="AI462" s="43">
        <f>IFERROR(AD462/AC462,"")</f>
        <v/>
      </c>
      <c r="AJ462" s="15">
        <f>IFERROR(E462-D462,"")</f>
        <v/>
      </c>
      <c r="AK462" s="15">
        <f>IF(A462="","",IF(COUNTIF($A$6:$A$505,A462)&gt;1,"Duplicate Reservation ID",IF(F462&lt;=E462,"Review stay dates",IF(AND(N462="Canceled",O462=""),"Enter cancellation date",IF(AND(N462="Canceled",R462=""),"Enter cancellation reason","OK")))))</f>
        <v/>
      </c>
      <c r="AL462" s="13" t="n"/>
      <c r="AM462" s="15">
        <f>IFERROR(IF(AD462&gt;AC462,1,0),0)</f>
        <v/>
      </c>
      <c r="AN462" s="15">
        <f>IFERROR(IF(AF462&gt;I462,1,0),0)</f>
        <v/>
      </c>
      <c r="AO462" s="15">
        <f>IFERROR(IF(OR(V462&lt;0,AC462&lt;0,AD462&lt;0,AE462&lt;0,AG462&lt;0),1,0),0)</f>
        <v/>
      </c>
      <c r="AP462" s="15">
        <f>IFERROR(IF(AND(A462&lt;&gt;"",COUNTIF($A$6:$A$505,A462)&gt;1),1,0),0)</f>
        <v/>
      </c>
      <c r="AQ462" s="15">
        <f>IFERROR(IF(AND(N462="Canceled",O462&gt;E462),1,0),0)</f>
        <v/>
      </c>
    </row>
    <row r="463">
      <c r="A463" s="13" t="n"/>
      <c r="B463" s="13" t="n"/>
      <c r="C463" s="13" t="n"/>
      <c r="D463" s="39" t="n"/>
      <c r="E463" s="39" t="n"/>
      <c r="F463" s="39" t="n"/>
      <c r="G463" s="15">
        <f>IFERROR(IF(OR(E463="",F463=""),"",F463-E463),"")</f>
        <v/>
      </c>
      <c r="H463" s="13" t="n"/>
      <c r="I463" s="15">
        <f>IFERROR(IF(N463="Canceled",G463*H463,0),"")</f>
        <v/>
      </c>
      <c r="J463" s="13" t="n"/>
      <c r="K463" s="13" t="n"/>
      <c r="L463" s="13" t="n"/>
      <c r="M463" s="13" t="n"/>
      <c r="N463" s="13" t="n"/>
      <c r="O463" s="39" t="n"/>
      <c r="P463" s="15">
        <f>IFERROR(IF(OR(N463&lt;&gt;"Canceled",O463=""),"",E463-O463),"")</f>
        <v/>
      </c>
      <c r="Q463" s="15">
        <f>IFERROR(IF(N463&lt;&gt;"Canceled","",IF(O463="","Review",IF(P463&lt;=Dashboard!$B$5,"Late","Within Standard Window"))),"")</f>
        <v/>
      </c>
      <c r="R463" s="13" t="n"/>
      <c r="S463" s="13" t="n"/>
      <c r="T463" s="13" t="n"/>
      <c r="U463" s="13" t="n"/>
      <c r="V463" s="40" t="n"/>
      <c r="W463" s="41">
        <f>IFERROR(G463*H463*V463,"")</f>
        <v/>
      </c>
      <c r="X463" s="42" t="n"/>
      <c r="Y463" s="41">
        <f>IFERROR(W463*X463,"")</f>
        <v/>
      </c>
      <c r="Z463" s="42" t="n"/>
      <c r="AA463" s="41">
        <f>IFERROR(W463*Z463,"")</f>
        <v/>
      </c>
      <c r="AB463" s="41">
        <f>IFERROR(W463+Y463+AA463,"")</f>
        <v/>
      </c>
      <c r="AC463" s="40" t="n"/>
      <c r="AD463" s="40" t="n"/>
      <c r="AE463" s="40" t="n"/>
      <c r="AF463" s="13" t="n"/>
      <c r="AG463" s="40" t="n"/>
      <c r="AH463" s="41">
        <f>IFERROR(IF(N463="Canceled",MAX(0,AB463-AD463-AG463),0),"")</f>
        <v/>
      </c>
      <c r="AI463" s="43">
        <f>IFERROR(AD463/AC463,"")</f>
        <v/>
      </c>
      <c r="AJ463" s="15">
        <f>IFERROR(E463-D463,"")</f>
        <v/>
      </c>
      <c r="AK463" s="15">
        <f>IF(A463="","",IF(COUNTIF($A$6:$A$505,A463)&gt;1,"Duplicate Reservation ID",IF(F463&lt;=E463,"Review stay dates",IF(AND(N463="Canceled",O463=""),"Enter cancellation date",IF(AND(N463="Canceled",R463=""),"Enter cancellation reason","OK")))))</f>
        <v/>
      </c>
      <c r="AL463" s="13" t="n"/>
      <c r="AM463" s="15">
        <f>IFERROR(IF(AD463&gt;AC463,1,0),0)</f>
        <v/>
      </c>
      <c r="AN463" s="15">
        <f>IFERROR(IF(AF463&gt;I463,1,0),0)</f>
        <v/>
      </c>
      <c r="AO463" s="15">
        <f>IFERROR(IF(OR(V463&lt;0,AC463&lt;0,AD463&lt;0,AE463&lt;0,AG463&lt;0),1,0),0)</f>
        <v/>
      </c>
      <c r="AP463" s="15">
        <f>IFERROR(IF(AND(A463&lt;&gt;"",COUNTIF($A$6:$A$505,A463)&gt;1),1,0),0)</f>
        <v/>
      </c>
      <c r="AQ463" s="15">
        <f>IFERROR(IF(AND(N463="Canceled",O463&gt;E463),1,0),0)</f>
        <v/>
      </c>
    </row>
    <row r="464">
      <c r="A464" s="13" t="n"/>
      <c r="B464" s="13" t="n"/>
      <c r="C464" s="13" t="n"/>
      <c r="D464" s="39" t="n"/>
      <c r="E464" s="39" t="n"/>
      <c r="F464" s="39" t="n"/>
      <c r="G464" s="15">
        <f>IFERROR(IF(OR(E464="",F464=""),"",F464-E464),"")</f>
        <v/>
      </c>
      <c r="H464" s="13" t="n"/>
      <c r="I464" s="15">
        <f>IFERROR(IF(N464="Canceled",G464*H464,0),"")</f>
        <v/>
      </c>
      <c r="J464" s="13" t="n"/>
      <c r="K464" s="13" t="n"/>
      <c r="L464" s="13" t="n"/>
      <c r="M464" s="13" t="n"/>
      <c r="N464" s="13" t="n"/>
      <c r="O464" s="39" t="n"/>
      <c r="P464" s="15">
        <f>IFERROR(IF(OR(N464&lt;&gt;"Canceled",O464=""),"",E464-O464),"")</f>
        <v/>
      </c>
      <c r="Q464" s="15">
        <f>IFERROR(IF(N464&lt;&gt;"Canceled","",IF(O464="","Review",IF(P464&lt;=Dashboard!$B$5,"Late","Within Standard Window"))),"")</f>
        <v/>
      </c>
      <c r="R464" s="13" t="n"/>
      <c r="S464" s="13" t="n"/>
      <c r="T464" s="13" t="n"/>
      <c r="U464" s="13" t="n"/>
      <c r="V464" s="40" t="n"/>
      <c r="W464" s="41">
        <f>IFERROR(G464*H464*V464,"")</f>
        <v/>
      </c>
      <c r="X464" s="42" t="n"/>
      <c r="Y464" s="41">
        <f>IFERROR(W464*X464,"")</f>
        <v/>
      </c>
      <c r="Z464" s="42" t="n"/>
      <c r="AA464" s="41">
        <f>IFERROR(W464*Z464,"")</f>
        <v/>
      </c>
      <c r="AB464" s="41">
        <f>IFERROR(W464+Y464+AA464,"")</f>
        <v/>
      </c>
      <c r="AC464" s="40" t="n"/>
      <c r="AD464" s="40" t="n"/>
      <c r="AE464" s="40" t="n"/>
      <c r="AF464" s="13" t="n"/>
      <c r="AG464" s="40" t="n"/>
      <c r="AH464" s="41">
        <f>IFERROR(IF(N464="Canceled",MAX(0,AB464-AD464-AG464),0),"")</f>
        <v/>
      </c>
      <c r="AI464" s="43">
        <f>IFERROR(AD464/AC464,"")</f>
        <v/>
      </c>
      <c r="AJ464" s="15">
        <f>IFERROR(E464-D464,"")</f>
        <v/>
      </c>
      <c r="AK464" s="15">
        <f>IF(A464="","",IF(COUNTIF($A$6:$A$505,A464)&gt;1,"Duplicate Reservation ID",IF(F464&lt;=E464,"Review stay dates",IF(AND(N464="Canceled",O464=""),"Enter cancellation date",IF(AND(N464="Canceled",R464=""),"Enter cancellation reason","OK")))))</f>
        <v/>
      </c>
      <c r="AL464" s="13" t="n"/>
      <c r="AM464" s="15">
        <f>IFERROR(IF(AD464&gt;AC464,1,0),0)</f>
        <v/>
      </c>
      <c r="AN464" s="15">
        <f>IFERROR(IF(AF464&gt;I464,1,0),0)</f>
        <v/>
      </c>
      <c r="AO464" s="15">
        <f>IFERROR(IF(OR(V464&lt;0,AC464&lt;0,AD464&lt;0,AE464&lt;0,AG464&lt;0),1,0),0)</f>
        <v/>
      </c>
      <c r="AP464" s="15">
        <f>IFERROR(IF(AND(A464&lt;&gt;"",COUNTIF($A$6:$A$505,A464)&gt;1),1,0),0)</f>
        <v/>
      </c>
      <c r="AQ464" s="15">
        <f>IFERROR(IF(AND(N464="Canceled",O464&gt;E464),1,0),0)</f>
        <v/>
      </c>
    </row>
    <row r="465">
      <c r="A465" s="13" t="n"/>
      <c r="B465" s="13" t="n"/>
      <c r="C465" s="13" t="n"/>
      <c r="D465" s="39" t="n"/>
      <c r="E465" s="39" t="n"/>
      <c r="F465" s="39" t="n"/>
      <c r="G465" s="15">
        <f>IFERROR(IF(OR(E465="",F465=""),"",F465-E465),"")</f>
        <v/>
      </c>
      <c r="H465" s="13" t="n"/>
      <c r="I465" s="15">
        <f>IFERROR(IF(N465="Canceled",G465*H465,0),"")</f>
        <v/>
      </c>
      <c r="J465" s="13" t="n"/>
      <c r="K465" s="13" t="n"/>
      <c r="L465" s="13" t="n"/>
      <c r="M465" s="13" t="n"/>
      <c r="N465" s="13" t="n"/>
      <c r="O465" s="39" t="n"/>
      <c r="P465" s="15">
        <f>IFERROR(IF(OR(N465&lt;&gt;"Canceled",O465=""),"",E465-O465),"")</f>
        <v/>
      </c>
      <c r="Q465" s="15">
        <f>IFERROR(IF(N465&lt;&gt;"Canceled","",IF(O465="","Review",IF(P465&lt;=Dashboard!$B$5,"Late","Within Standard Window"))),"")</f>
        <v/>
      </c>
      <c r="R465" s="13" t="n"/>
      <c r="S465" s="13" t="n"/>
      <c r="T465" s="13" t="n"/>
      <c r="U465" s="13" t="n"/>
      <c r="V465" s="40" t="n"/>
      <c r="W465" s="41">
        <f>IFERROR(G465*H465*V465,"")</f>
        <v/>
      </c>
      <c r="X465" s="42" t="n"/>
      <c r="Y465" s="41">
        <f>IFERROR(W465*X465,"")</f>
        <v/>
      </c>
      <c r="Z465" s="42" t="n"/>
      <c r="AA465" s="41">
        <f>IFERROR(W465*Z465,"")</f>
        <v/>
      </c>
      <c r="AB465" s="41">
        <f>IFERROR(W465+Y465+AA465,"")</f>
        <v/>
      </c>
      <c r="AC465" s="40" t="n"/>
      <c r="AD465" s="40" t="n"/>
      <c r="AE465" s="40" t="n"/>
      <c r="AF465" s="13" t="n"/>
      <c r="AG465" s="40" t="n"/>
      <c r="AH465" s="41">
        <f>IFERROR(IF(N465="Canceled",MAX(0,AB465-AD465-AG465),0),"")</f>
        <v/>
      </c>
      <c r="AI465" s="43">
        <f>IFERROR(AD465/AC465,"")</f>
        <v/>
      </c>
      <c r="AJ465" s="15">
        <f>IFERROR(E465-D465,"")</f>
        <v/>
      </c>
      <c r="AK465" s="15">
        <f>IF(A465="","",IF(COUNTIF($A$6:$A$505,A465)&gt;1,"Duplicate Reservation ID",IF(F465&lt;=E465,"Review stay dates",IF(AND(N465="Canceled",O465=""),"Enter cancellation date",IF(AND(N465="Canceled",R465=""),"Enter cancellation reason","OK")))))</f>
        <v/>
      </c>
      <c r="AL465" s="13" t="n"/>
      <c r="AM465" s="15">
        <f>IFERROR(IF(AD465&gt;AC465,1,0),0)</f>
        <v/>
      </c>
      <c r="AN465" s="15">
        <f>IFERROR(IF(AF465&gt;I465,1,0),0)</f>
        <v/>
      </c>
      <c r="AO465" s="15">
        <f>IFERROR(IF(OR(V465&lt;0,AC465&lt;0,AD465&lt;0,AE465&lt;0,AG465&lt;0),1,0),0)</f>
        <v/>
      </c>
      <c r="AP465" s="15">
        <f>IFERROR(IF(AND(A465&lt;&gt;"",COUNTIF($A$6:$A$505,A465)&gt;1),1,0),0)</f>
        <v/>
      </c>
      <c r="AQ465" s="15">
        <f>IFERROR(IF(AND(N465="Canceled",O465&gt;E465),1,0),0)</f>
        <v/>
      </c>
    </row>
    <row r="466">
      <c r="A466" s="13" t="n"/>
      <c r="B466" s="13" t="n"/>
      <c r="C466" s="13" t="n"/>
      <c r="D466" s="39" t="n"/>
      <c r="E466" s="39" t="n"/>
      <c r="F466" s="39" t="n"/>
      <c r="G466" s="15">
        <f>IFERROR(IF(OR(E466="",F466=""),"",F466-E466),"")</f>
        <v/>
      </c>
      <c r="H466" s="13" t="n"/>
      <c r="I466" s="15">
        <f>IFERROR(IF(N466="Canceled",G466*H466,0),"")</f>
        <v/>
      </c>
      <c r="J466" s="13" t="n"/>
      <c r="K466" s="13" t="n"/>
      <c r="L466" s="13" t="n"/>
      <c r="M466" s="13" t="n"/>
      <c r="N466" s="13" t="n"/>
      <c r="O466" s="39" t="n"/>
      <c r="P466" s="15">
        <f>IFERROR(IF(OR(N466&lt;&gt;"Canceled",O466=""),"",E466-O466),"")</f>
        <v/>
      </c>
      <c r="Q466" s="15">
        <f>IFERROR(IF(N466&lt;&gt;"Canceled","",IF(O466="","Review",IF(P466&lt;=Dashboard!$B$5,"Late","Within Standard Window"))),"")</f>
        <v/>
      </c>
      <c r="R466" s="13" t="n"/>
      <c r="S466" s="13" t="n"/>
      <c r="T466" s="13" t="n"/>
      <c r="U466" s="13" t="n"/>
      <c r="V466" s="40" t="n"/>
      <c r="W466" s="41">
        <f>IFERROR(G466*H466*V466,"")</f>
        <v/>
      </c>
      <c r="X466" s="42" t="n"/>
      <c r="Y466" s="41">
        <f>IFERROR(W466*X466,"")</f>
        <v/>
      </c>
      <c r="Z466" s="42" t="n"/>
      <c r="AA466" s="41">
        <f>IFERROR(W466*Z466,"")</f>
        <v/>
      </c>
      <c r="AB466" s="41">
        <f>IFERROR(W466+Y466+AA466,"")</f>
        <v/>
      </c>
      <c r="AC466" s="40" t="n"/>
      <c r="AD466" s="40" t="n"/>
      <c r="AE466" s="40" t="n"/>
      <c r="AF466" s="13" t="n"/>
      <c r="AG466" s="40" t="n"/>
      <c r="AH466" s="41">
        <f>IFERROR(IF(N466="Canceled",MAX(0,AB466-AD466-AG466),0),"")</f>
        <v/>
      </c>
      <c r="AI466" s="43">
        <f>IFERROR(AD466/AC466,"")</f>
        <v/>
      </c>
      <c r="AJ466" s="15">
        <f>IFERROR(E466-D466,"")</f>
        <v/>
      </c>
      <c r="AK466" s="15">
        <f>IF(A466="","",IF(COUNTIF($A$6:$A$505,A466)&gt;1,"Duplicate Reservation ID",IF(F466&lt;=E466,"Review stay dates",IF(AND(N466="Canceled",O466=""),"Enter cancellation date",IF(AND(N466="Canceled",R466=""),"Enter cancellation reason","OK")))))</f>
        <v/>
      </c>
      <c r="AL466" s="13" t="n"/>
      <c r="AM466" s="15">
        <f>IFERROR(IF(AD466&gt;AC466,1,0),0)</f>
        <v/>
      </c>
      <c r="AN466" s="15">
        <f>IFERROR(IF(AF466&gt;I466,1,0),0)</f>
        <v/>
      </c>
      <c r="AO466" s="15">
        <f>IFERROR(IF(OR(V466&lt;0,AC466&lt;0,AD466&lt;0,AE466&lt;0,AG466&lt;0),1,0),0)</f>
        <v/>
      </c>
      <c r="AP466" s="15">
        <f>IFERROR(IF(AND(A466&lt;&gt;"",COUNTIF($A$6:$A$505,A466)&gt;1),1,0),0)</f>
        <v/>
      </c>
      <c r="AQ466" s="15">
        <f>IFERROR(IF(AND(N466="Canceled",O466&gt;E466),1,0),0)</f>
        <v/>
      </c>
    </row>
    <row r="467">
      <c r="A467" s="13" t="n"/>
      <c r="B467" s="13" t="n"/>
      <c r="C467" s="13" t="n"/>
      <c r="D467" s="39" t="n"/>
      <c r="E467" s="39" t="n"/>
      <c r="F467" s="39" t="n"/>
      <c r="G467" s="15">
        <f>IFERROR(IF(OR(E467="",F467=""),"",F467-E467),"")</f>
        <v/>
      </c>
      <c r="H467" s="13" t="n"/>
      <c r="I467" s="15">
        <f>IFERROR(IF(N467="Canceled",G467*H467,0),"")</f>
        <v/>
      </c>
      <c r="J467" s="13" t="n"/>
      <c r="K467" s="13" t="n"/>
      <c r="L467" s="13" t="n"/>
      <c r="M467" s="13" t="n"/>
      <c r="N467" s="13" t="n"/>
      <c r="O467" s="39" t="n"/>
      <c r="P467" s="15">
        <f>IFERROR(IF(OR(N467&lt;&gt;"Canceled",O467=""),"",E467-O467),"")</f>
        <v/>
      </c>
      <c r="Q467" s="15">
        <f>IFERROR(IF(N467&lt;&gt;"Canceled","",IF(O467="","Review",IF(P467&lt;=Dashboard!$B$5,"Late","Within Standard Window"))),"")</f>
        <v/>
      </c>
      <c r="R467" s="13" t="n"/>
      <c r="S467" s="13" t="n"/>
      <c r="T467" s="13" t="n"/>
      <c r="U467" s="13" t="n"/>
      <c r="V467" s="40" t="n"/>
      <c r="W467" s="41">
        <f>IFERROR(G467*H467*V467,"")</f>
        <v/>
      </c>
      <c r="X467" s="42" t="n"/>
      <c r="Y467" s="41">
        <f>IFERROR(W467*X467,"")</f>
        <v/>
      </c>
      <c r="Z467" s="42" t="n"/>
      <c r="AA467" s="41">
        <f>IFERROR(W467*Z467,"")</f>
        <v/>
      </c>
      <c r="AB467" s="41">
        <f>IFERROR(W467+Y467+AA467,"")</f>
        <v/>
      </c>
      <c r="AC467" s="40" t="n"/>
      <c r="AD467" s="40" t="n"/>
      <c r="AE467" s="40" t="n"/>
      <c r="AF467" s="13" t="n"/>
      <c r="AG467" s="40" t="n"/>
      <c r="AH467" s="41">
        <f>IFERROR(IF(N467="Canceled",MAX(0,AB467-AD467-AG467),0),"")</f>
        <v/>
      </c>
      <c r="AI467" s="43">
        <f>IFERROR(AD467/AC467,"")</f>
        <v/>
      </c>
      <c r="AJ467" s="15">
        <f>IFERROR(E467-D467,"")</f>
        <v/>
      </c>
      <c r="AK467" s="15">
        <f>IF(A467="","",IF(COUNTIF($A$6:$A$505,A467)&gt;1,"Duplicate Reservation ID",IF(F467&lt;=E467,"Review stay dates",IF(AND(N467="Canceled",O467=""),"Enter cancellation date",IF(AND(N467="Canceled",R467=""),"Enter cancellation reason","OK")))))</f>
        <v/>
      </c>
      <c r="AL467" s="13" t="n"/>
      <c r="AM467" s="15">
        <f>IFERROR(IF(AD467&gt;AC467,1,0),0)</f>
        <v/>
      </c>
      <c r="AN467" s="15">
        <f>IFERROR(IF(AF467&gt;I467,1,0),0)</f>
        <v/>
      </c>
      <c r="AO467" s="15">
        <f>IFERROR(IF(OR(V467&lt;0,AC467&lt;0,AD467&lt;0,AE467&lt;0,AG467&lt;0),1,0),0)</f>
        <v/>
      </c>
      <c r="AP467" s="15">
        <f>IFERROR(IF(AND(A467&lt;&gt;"",COUNTIF($A$6:$A$505,A467)&gt;1),1,0),0)</f>
        <v/>
      </c>
      <c r="AQ467" s="15">
        <f>IFERROR(IF(AND(N467="Canceled",O467&gt;E467),1,0),0)</f>
        <v/>
      </c>
    </row>
    <row r="468">
      <c r="A468" s="13" t="n"/>
      <c r="B468" s="13" t="n"/>
      <c r="C468" s="13" t="n"/>
      <c r="D468" s="39" t="n"/>
      <c r="E468" s="39" t="n"/>
      <c r="F468" s="39" t="n"/>
      <c r="G468" s="15">
        <f>IFERROR(IF(OR(E468="",F468=""),"",F468-E468),"")</f>
        <v/>
      </c>
      <c r="H468" s="13" t="n"/>
      <c r="I468" s="15">
        <f>IFERROR(IF(N468="Canceled",G468*H468,0),"")</f>
        <v/>
      </c>
      <c r="J468" s="13" t="n"/>
      <c r="K468" s="13" t="n"/>
      <c r="L468" s="13" t="n"/>
      <c r="M468" s="13" t="n"/>
      <c r="N468" s="13" t="n"/>
      <c r="O468" s="39" t="n"/>
      <c r="P468" s="15">
        <f>IFERROR(IF(OR(N468&lt;&gt;"Canceled",O468=""),"",E468-O468),"")</f>
        <v/>
      </c>
      <c r="Q468" s="15">
        <f>IFERROR(IF(N468&lt;&gt;"Canceled","",IF(O468="","Review",IF(P468&lt;=Dashboard!$B$5,"Late","Within Standard Window"))),"")</f>
        <v/>
      </c>
      <c r="R468" s="13" t="n"/>
      <c r="S468" s="13" t="n"/>
      <c r="T468" s="13" t="n"/>
      <c r="U468" s="13" t="n"/>
      <c r="V468" s="40" t="n"/>
      <c r="W468" s="41">
        <f>IFERROR(G468*H468*V468,"")</f>
        <v/>
      </c>
      <c r="X468" s="42" t="n"/>
      <c r="Y468" s="41">
        <f>IFERROR(W468*X468,"")</f>
        <v/>
      </c>
      <c r="Z468" s="42" t="n"/>
      <c r="AA468" s="41">
        <f>IFERROR(W468*Z468,"")</f>
        <v/>
      </c>
      <c r="AB468" s="41">
        <f>IFERROR(W468+Y468+AA468,"")</f>
        <v/>
      </c>
      <c r="AC468" s="40" t="n"/>
      <c r="AD468" s="40" t="n"/>
      <c r="AE468" s="40" t="n"/>
      <c r="AF468" s="13" t="n"/>
      <c r="AG468" s="40" t="n"/>
      <c r="AH468" s="41">
        <f>IFERROR(IF(N468="Canceled",MAX(0,AB468-AD468-AG468),0),"")</f>
        <v/>
      </c>
      <c r="AI468" s="43">
        <f>IFERROR(AD468/AC468,"")</f>
        <v/>
      </c>
      <c r="AJ468" s="15">
        <f>IFERROR(E468-D468,"")</f>
        <v/>
      </c>
      <c r="AK468" s="15">
        <f>IF(A468="","",IF(COUNTIF($A$6:$A$505,A468)&gt;1,"Duplicate Reservation ID",IF(F468&lt;=E468,"Review stay dates",IF(AND(N468="Canceled",O468=""),"Enter cancellation date",IF(AND(N468="Canceled",R468=""),"Enter cancellation reason","OK")))))</f>
        <v/>
      </c>
      <c r="AL468" s="13" t="n"/>
      <c r="AM468" s="15">
        <f>IFERROR(IF(AD468&gt;AC468,1,0),0)</f>
        <v/>
      </c>
      <c r="AN468" s="15">
        <f>IFERROR(IF(AF468&gt;I468,1,0),0)</f>
        <v/>
      </c>
      <c r="AO468" s="15">
        <f>IFERROR(IF(OR(V468&lt;0,AC468&lt;0,AD468&lt;0,AE468&lt;0,AG468&lt;0),1,0),0)</f>
        <v/>
      </c>
      <c r="AP468" s="15">
        <f>IFERROR(IF(AND(A468&lt;&gt;"",COUNTIF($A$6:$A$505,A468)&gt;1),1,0),0)</f>
        <v/>
      </c>
      <c r="AQ468" s="15">
        <f>IFERROR(IF(AND(N468="Canceled",O468&gt;E468),1,0),0)</f>
        <v/>
      </c>
    </row>
    <row r="469">
      <c r="A469" s="13" t="n"/>
      <c r="B469" s="13" t="n"/>
      <c r="C469" s="13" t="n"/>
      <c r="D469" s="39" t="n"/>
      <c r="E469" s="39" t="n"/>
      <c r="F469" s="39" t="n"/>
      <c r="G469" s="15">
        <f>IFERROR(IF(OR(E469="",F469=""),"",F469-E469),"")</f>
        <v/>
      </c>
      <c r="H469" s="13" t="n"/>
      <c r="I469" s="15">
        <f>IFERROR(IF(N469="Canceled",G469*H469,0),"")</f>
        <v/>
      </c>
      <c r="J469" s="13" t="n"/>
      <c r="K469" s="13" t="n"/>
      <c r="L469" s="13" t="n"/>
      <c r="M469" s="13" t="n"/>
      <c r="N469" s="13" t="n"/>
      <c r="O469" s="39" t="n"/>
      <c r="P469" s="15">
        <f>IFERROR(IF(OR(N469&lt;&gt;"Canceled",O469=""),"",E469-O469),"")</f>
        <v/>
      </c>
      <c r="Q469" s="15">
        <f>IFERROR(IF(N469&lt;&gt;"Canceled","",IF(O469="","Review",IF(P469&lt;=Dashboard!$B$5,"Late","Within Standard Window"))),"")</f>
        <v/>
      </c>
      <c r="R469" s="13" t="n"/>
      <c r="S469" s="13" t="n"/>
      <c r="T469" s="13" t="n"/>
      <c r="U469" s="13" t="n"/>
      <c r="V469" s="40" t="n"/>
      <c r="W469" s="41">
        <f>IFERROR(G469*H469*V469,"")</f>
        <v/>
      </c>
      <c r="X469" s="42" t="n"/>
      <c r="Y469" s="41">
        <f>IFERROR(W469*X469,"")</f>
        <v/>
      </c>
      <c r="Z469" s="42" t="n"/>
      <c r="AA469" s="41">
        <f>IFERROR(W469*Z469,"")</f>
        <v/>
      </c>
      <c r="AB469" s="41">
        <f>IFERROR(W469+Y469+AA469,"")</f>
        <v/>
      </c>
      <c r="AC469" s="40" t="n"/>
      <c r="AD469" s="40" t="n"/>
      <c r="AE469" s="40" t="n"/>
      <c r="AF469" s="13" t="n"/>
      <c r="AG469" s="40" t="n"/>
      <c r="AH469" s="41">
        <f>IFERROR(IF(N469="Canceled",MAX(0,AB469-AD469-AG469),0),"")</f>
        <v/>
      </c>
      <c r="AI469" s="43">
        <f>IFERROR(AD469/AC469,"")</f>
        <v/>
      </c>
      <c r="AJ469" s="15">
        <f>IFERROR(E469-D469,"")</f>
        <v/>
      </c>
      <c r="AK469" s="15">
        <f>IF(A469="","",IF(COUNTIF($A$6:$A$505,A469)&gt;1,"Duplicate Reservation ID",IF(F469&lt;=E469,"Review stay dates",IF(AND(N469="Canceled",O469=""),"Enter cancellation date",IF(AND(N469="Canceled",R469=""),"Enter cancellation reason","OK")))))</f>
        <v/>
      </c>
      <c r="AL469" s="13" t="n"/>
      <c r="AM469" s="15">
        <f>IFERROR(IF(AD469&gt;AC469,1,0),0)</f>
        <v/>
      </c>
      <c r="AN469" s="15">
        <f>IFERROR(IF(AF469&gt;I469,1,0),0)</f>
        <v/>
      </c>
      <c r="AO469" s="15">
        <f>IFERROR(IF(OR(V469&lt;0,AC469&lt;0,AD469&lt;0,AE469&lt;0,AG469&lt;0),1,0),0)</f>
        <v/>
      </c>
      <c r="AP469" s="15">
        <f>IFERROR(IF(AND(A469&lt;&gt;"",COUNTIF($A$6:$A$505,A469)&gt;1),1,0),0)</f>
        <v/>
      </c>
      <c r="AQ469" s="15">
        <f>IFERROR(IF(AND(N469="Canceled",O469&gt;E469),1,0),0)</f>
        <v/>
      </c>
    </row>
    <row r="470">
      <c r="A470" s="13" t="n"/>
      <c r="B470" s="13" t="n"/>
      <c r="C470" s="13" t="n"/>
      <c r="D470" s="39" t="n"/>
      <c r="E470" s="39" t="n"/>
      <c r="F470" s="39" t="n"/>
      <c r="G470" s="15">
        <f>IFERROR(IF(OR(E470="",F470=""),"",F470-E470),"")</f>
        <v/>
      </c>
      <c r="H470" s="13" t="n"/>
      <c r="I470" s="15">
        <f>IFERROR(IF(N470="Canceled",G470*H470,0),"")</f>
        <v/>
      </c>
      <c r="J470" s="13" t="n"/>
      <c r="K470" s="13" t="n"/>
      <c r="L470" s="13" t="n"/>
      <c r="M470" s="13" t="n"/>
      <c r="N470" s="13" t="n"/>
      <c r="O470" s="39" t="n"/>
      <c r="P470" s="15">
        <f>IFERROR(IF(OR(N470&lt;&gt;"Canceled",O470=""),"",E470-O470),"")</f>
        <v/>
      </c>
      <c r="Q470" s="15">
        <f>IFERROR(IF(N470&lt;&gt;"Canceled","",IF(O470="","Review",IF(P470&lt;=Dashboard!$B$5,"Late","Within Standard Window"))),"")</f>
        <v/>
      </c>
      <c r="R470" s="13" t="n"/>
      <c r="S470" s="13" t="n"/>
      <c r="T470" s="13" t="n"/>
      <c r="U470" s="13" t="n"/>
      <c r="V470" s="40" t="n"/>
      <c r="W470" s="41">
        <f>IFERROR(G470*H470*V470,"")</f>
        <v/>
      </c>
      <c r="X470" s="42" t="n"/>
      <c r="Y470" s="41">
        <f>IFERROR(W470*X470,"")</f>
        <v/>
      </c>
      <c r="Z470" s="42" t="n"/>
      <c r="AA470" s="41">
        <f>IFERROR(W470*Z470,"")</f>
        <v/>
      </c>
      <c r="AB470" s="41">
        <f>IFERROR(W470+Y470+AA470,"")</f>
        <v/>
      </c>
      <c r="AC470" s="40" t="n"/>
      <c r="AD470" s="40" t="n"/>
      <c r="AE470" s="40" t="n"/>
      <c r="AF470" s="13" t="n"/>
      <c r="AG470" s="40" t="n"/>
      <c r="AH470" s="41">
        <f>IFERROR(IF(N470="Canceled",MAX(0,AB470-AD470-AG470),0),"")</f>
        <v/>
      </c>
      <c r="AI470" s="43">
        <f>IFERROR(AD470/AC470,"")</f>
        <v/>
      </c>
      <c r="AJ470" s="15">
        <f>IFERROR(E470-D470,"")</f>
        <v/>
      </c>
      <c r="AK470" s="15">
        <f>IF(A470="","",IF(COUNTIF($A$6:$A$505,A470)&gt;1,"Duplicate Reservation ID",IF(F470&lt;=E470,"Review stay dates",IF(AND(N470="Canceled",O470=""),"Enter cancellation date",IF(AND(N470="Canceled",R470=""),"Enter cancellation reason","OK")))))</f>
        <v/>
      </c>
      <c r="AL470" s="13" t="n"/>
      <c r="AM470" s="15">
        <f>IFERROR(IF(AD470&gt;AC470,1,0),0)</f>
        <v/>
      </c>
      <c r="AN470" s="15">
        <f>IFERROR(IF(AF470&gt;I470,1,0),0)</f>
        <v/>
      </c>
      <c r="AO470" s="15">
        <f>IFERROR(IF(OR(V470&lt;0,AC470&lt;0,AD470&lt;0,AE470&lt;0,AG470&lt;0),1,0),0)</f>
        <v/>
      </c>
      <c r="AP470" s="15">
        <f>IFERROR(IF(AND(A470&lt;&gt;"",COUNTIF($A$6:$A$505,A470)&gt;1),1,0),0)</f>
        <v/>
      </c>
      <c r="AQ470" s="15">
        <f>IFERROR(IF(AND(N470="Canceled",O470&gt;E470),1,0),0)</f>
        <v/>
      </c>
    </row>
    <row r="471">
      <c r="A471" s="13" t="n"/>
      <c r="B471" s="13" t="n"/>
      <c r="C471" s="13" t="n"/>
      <c r="D471" s="39" t="n"/>
      <c r="E471" s="39" t="n"/>
      <c r="F471" s="39" t="n"/>
      <c r="G471" s="15">
        <f>IFERROR(IF(OR(E471="",F471=""),"",F471-E471),"")</f>
        <v/>
      </c>
      <c r="H471" s="13" t="n"/>
      <c r="I471" s="15">
        <f>IFERROR(IF(N471="Canceled",G471*H471,0),"")</f>
        <v/>
      </c>
      <c r="J471" s="13" t="n"/>
      <c r="K471" s="13" t="n"/>
      <c r="L471" s="13" t="n"/>
      <c r="M471" s="13" t="n"/>
      <c r="N471" s="13" t="n"/>
      <c r="O471" s="39" t="n"/>
      <c r="P471" s="15">
        <f>IFERROR(IF(OR(N471&lt;&gt;"Canceled",O471=""),"",E471-O471),"")</f>
        <v/>
      </c>
      <c r="Q471" s="15">
        <f>IFERROR(IF(N471&lt;&gt;"Canceled","",IF(O471="","Review",IF(P471&lt;=Dashboard!$B$5,"Late","Within Standard Window"))),"")</f>
        <v/>
      </c>
      <c r="R471" s="13" t="n"/>
      <c r="S471" s="13" t="n"/>
      <c r="T471" s="13" t="n"/>
      <c r="U471" s="13" t="n"/>
      <c r="V471" s="40" t="n"/>
      <c r="W471" s="41">
        <f>IFERROR(G471*H471*V471,"")</f>
        <v/>
      </c>
      <c r="X471" s="42" t="n"/>
      <c r="Y471" s="41">
        <f>IFERROR(W471*X471,"")</f>
        <v/>
      </c>
      <c r="Z471" s="42" t="n"/>
      <c r="AA471" s="41">
        <f>IFERROR(W471*Z471,"")</f>
        <v/>
      </c>
      <c r="AB471" s="41">
        <f>IFERROR(W471+Y471+AA471,"")</f>
        <v/>
      </c>
      <c r="AC471" s="40" t="n"/>
      <c r="AD471" s="40" t="n"/>
      <c r="AE471" s="40" t="n"/>
      <c r="AF471" s="13" t="n"/>
      <c r="AG471" s="40" t="n"/>
      <c r="AH471" s="41">
        <f>IFERROR(IF(N471="Canceled",MAX(0,AB471-AD471-AG471),0),"")</f>
        <v/>
      </c>
      <c r="AI471" s="43">
        <f>IFERROR(AD471/AC471,"")</f>
        <v/>
      </c>
      <c r="AJ471" s="15">
        <f>IFERROR(E471-D471,"")</f>
        <v/>
      </c>
      <c r="AK471" s="15">
        <f>IF(A471="","",IF(COUNTIF($A$6:$A$505,A471)&gt;1,"Duplicate Reservation ID",IF(F471&lt;=E471,"Review stay dates",IF(AND(N471="Canceled",O471=""),"Enter cancellation date",IF(AND(N471="Canceled",R471=""),"Enter cancellation reason","OK")))))</f>
        <v/>
      </c>
      <c r="AL471" s="13" t="n"/>
      <c r="AM471" s="15">
        <f>IFERROR(IF(AD471&gt;AC471,1,0),0)</f>
        <v/>
      </c>
      <c r="AN471" s="15">
        <f>IFERROR(IF(AF471&gt;I471,1,0),0)</f>
        <v/>
      </c>
      <c r="AO471" s="15">
        <f>IFERROR(IF(OR(V471&lt;0,AC471&lt;0,AD471&lt;0,AE471&lt;0,AG471&lt;0),1,0),0)</f>
        <v/>
      </c>
      <c r="AP471" s="15">
        <f>IFERROR(IF(AND(A471&lt;&gt;"",COUNTIF($A$6:$A$505,A471)&gt;1),1,0),0)</f>
        <v/>
      </c>
      <c r="AQ471" s="15">
        <f>IFERROR(IF(AND(N471="Canceled",O471&gt;E471),1,0),0)</f>
        <v/>
      </c>
    </row>
    <row r="472">
      <c r="A472" s="13" t="n"/>
      <c r="B472" s="13" t="n"/>
      <c r="C472" s="13" t="n"/>
      <c r="D472" s="39" t="n"/>
      <c r="E472" s="39" t="n"/>
      <c r="F472" s="39" t="n"/>
      <c r="G472" s="15">
        <f>IFERROR(IF(OR(E472="",F472=""),"",F472-E472),"")</f>
        <v/>
      </c>
      <c r="H472" s="13" t="n"/>
      <c r="I472" s="15">
        <f>IFERROR(IF(N472="Canceled",G472*H472,0),"")</f>
        <v/>
      </c>
      <c r="J472" s="13" t="n"/>
      <c r="K472" s="13" t="n"/>
      <c r="L472" s="13" t="n"/>
      <c r="M472" s="13" t="n"/>
      <c r="N472" s="13" t="n"/>
      <c r="O472" s="39" t="n"/>
      <c r="P472" s="15">
        <f>IFERROR(IF(OR(N472&lt;&gt;"Canceled",O472=""),"",E472-O472),"")</f>
        <v/>
      </c>
      <c r="Q472" s="15">
        <f>IFERROR(IF(N472&lt;&gt;"Canceled","",IF(O472="","Review",IF(P472&lt;=Dashboard!$B$5,"Late","Within Standard Window"))),"")</f>
        <v/>
      </c>
      <c r="R472" s="13" t="n"/>
      <c r="S472" s="13" t="n"/>
      <c r="T472" s="13" t="n"/>
      <c r="U472" s="13" t="n"/>
      <c r="V472" s="40" t="n"/>
      <c r="W472" s="41">
        <f>IFERROR(G472*H472*V472,"")</f>
        <v/>
      </c>
      <c r="X472" s="42" t="n"/>
      <c r="Y472" s="41">
        <f>IFERROR(W472*X472,"")</f>
        <v/>
      </c>
      <c r="Z472" s="42" t="n"/>
      <c r="AA472" s="41">
        <f>IFERROR(W472*Z472,"")</f>
        <v/>
      </c>
      <c r="AB472" s="41">
        <f>IFERROR(W472+Y472+AA472,"")</f>
        <v/>
      </c>
      <c r="AC472" s="40" t="n"/>
      <c r="AD472" s="40" t="n"/>
      <c r="AE472" s="40" t="n"/>
      <c r="AF472" s="13" t="n"/>
      <c r="AG472" s="40" t="n"/>
      <c r="AH472" s="41">
        <f>IFERROR(IF(N472="Canceled",MAX(0,AB472-AD472-AG472),0),"")</f>
        <v/>
      </c>
      <c r="AI472" s="43">
        <f>IFERROR(AD472/AC472,"")</f>
        <v/>
      </c>
      <c r="AJ472" s="15">
        <f>IFERROR(E472-D472,"")</f>
        <v/>
      </c>
      <c r="AK472" s="15">
        <f>IF(A472="","",IF(COUNTIF($A$6:$A$505,A472)&gt;1,"Duplicate Reservation ID",IF(F472&lt;=E472,"Review stay dates",IF(AND(N472="Canceled",O472=""),"Enter cancellation date",IF(AND(N472="Canceled",R472=""),"Enter cancellation reason","OK")))))</f>
        <v/>
      </c>
      <c r="AL472" s="13" t="n"/>
      <c r="AM472" s="15">
        <f>IFERROR(IF(AD472&gt;AC472,1,0),0)</f>
        <v/>
      </c>
      <c r="AN472" s="15">
        <f>IFERROR(IF(AF472&gt;I472,1,0),0)</f>
        <v/>
      </c>
      <c r="AO472" s="15">
        <f>IFERROR(IF(OR(V472&lt;0,AC472&lt;0,AD472&lt;0,AE472&lt;0,AG472&lt;0),1,0),0)</f>
        <v/>
      </c>
      <c r="AP472" s="15">
        <f>IFERROR(IF(AND(A472&lt;&gt;"",COUNTIF($A$6:$A$505,A472)&gt;1),1,0),0)</f>
        <v/>
      </c>
      <c r="AQ472" s="15">
        <f>IFERROR(IF(AND(N472="Canceled",O472&gt;E472),1,0),0)</f>
        <v/>
      </c>
    </row>
    <row r="473">
      <c r="A473" s="13" t="n"/>
      <c r="B473" s="13" t="n"/>
      <c r="C473" s="13" t="n"/>
      <c r="D473" s="39" t="n"/>
      <c r="E473" s="39" t="n"/>
      <c r="F473" s="39" t="n"/>
      <c r="G473" s="15">
        <f>IFERROR(IF(OR(E473="",F473=""),"",F473-E473),"")</f>
        <v/>
      </c>
      <c r="H473" s="13" t="n"/>
      <c r="I473" s="15">
        <f>IFERROR(IF(N473="Canceled",G473*H473,0),"")</f>
        <v/>
      </c>
      <c r="J473" s="13" t="n"/>
      <c r="K473" s="13" t="n"/>
      <c r="L473" s="13" t="n"/>
      <c r="M473" s="13" t="n"/>
      <c r="N473" s="13" t="n"/>
      <c r="O473" s="39" t="n"/>
      <c r="P473" s="15">
        <f>IFERROR(IF(OR(N473&lt;&gt;"Canceled",O473=""),"",E473-O473),"")</f>
        <v/>
      </c>
      <c r="Q473" s="15">
        <f>IFERROR(IF(N473&lt;&gt;"Canceled","",IF(O473="","Review",IF(P473&lt;=Dashboard!$B$5,"Late","Within Standard Window"))),"")</f>
        <v/>
      </c>
      <c r="R473" s="13" t="n"/>
      <c r="S473" s="13" t="n"/>
      <c r="T473" s="13" t="n"/>
      <c r="U473" s="13" t="n"/>
      <c r="V473" s="40" t="n"/>
      <c r="W473" s="41">
        <f>IFERROR(G473*H473*V473,"")</f>
        <v/>
      </c>
      <c r="X473" s="42" t="n"/>
      <c r="Y473" s="41">
        <f>IFERROR(W473*X473,"")</f>
        <v/>
      </c>
      <c r="Z473" s="42" t="n"/>
      <c r="AA473" s="41">
        <f>IFERROR(W473*Z473,"")</f>
        <v/>
      </c>
      <c r="AB473" s="41">
        <f>IFERROR(W473+Y473+AA473,"")</f>
        <v/>
      </c>
      <c r="AC473" s="40" t="n"/>
      <c r="AD473" s="40" t="n"/>
      <c r="AE473" s="40" t="n"/>
      <c r="AF473" s="13" t="n"/>
      <c r="AG473" s="40" t="n"/>
      <c r="AH473" s="41">
        <f>IFERROR(IF(N473="Canceled",MAX(0,AB473-AD473-AG473),0),"")</f>
        <v/>
      </c>
      <c r="AI473" s="43">
        <f>IFERROR(AD473/AC473,"")</f>
        <v/>
      </c>
      <c r="AJ473" s="15">
        <f>IFERROR(E473-D473,"")</f>
        <v/>
      </c>
      <c r="AK473" s="15">
        <f>IF(A473="","",IF(COUNTIF($A$6:$A$505,A473)&gt;1,"Duplicate Reservation ID",IF(F473&lt;=E473,"Review stay dates",IF(AND(N473="Canceled",O473=""),"Enter cancellation date",IF(AND(N473="Canceled",R473=""),"Enter cancellation reason","OK")))))</f>
        <v/>
      </c>
      <c r="AL473" s="13" t="n"/>
      <c r="AM473" s="15">
        <f>IFERROR(IF(AD473&gt;AC473,1,0),0)</f>
        <v/>
      </c>
      <c r="AN473" s="15">
        <f>IFERROR(IF(AF473&gt;I473,1,0),0)</f>
        <v/>
      </c>
      <c r="AO473" s="15">
        <f>IFERROR(IF(OR(V473&lt;0,AC473&lt;0,AD473&lt;0,AE473&lt;0,AG473&lt;0),1,0),0)</f>
        <v/>
      </c>
      <c r="AP473" s="15">
        <f>IFERROR(IF(AND(A473&lt;&gt;"",COUNTIF($A$6:$A$505,A473)&gt;1),1,0),0)</f>
        <v/>
      </c>
      <c r="AQ473" s="15">
        <f>IFERROR(IF(AND(N473="Canceled",O473&gt;E473),1,0),0)</f>
        <v/>
      </c>
    </row>
    <row r="474">
      <c r="A474" s="13" t="n"/>
      <c r="B474" s="13" t="n"/>
      <c r="C474" s="13" t="n"/>
      <c r="D474" s="39" t="n"/>
      <c r="E474" s="39" t="n"/>
      <c r="F474" s="39" t="n"/>
      <c r="G474" s="15">
        <f>IFERROR(IF(OR(E474="",F474=""),"",F474-E474),"")</f>
        <v/>
      </c>
      <c r="H474" s="13" t="n"/>
      <c r="I474" s="15">
        <f>IFERROR(IF(N474="Canceled",G474*H474,0),"")</f>
        <v/>
      </c>
      <c r="J474" s="13" t="n"/>
      <c r="K474" s="13" t="n"/>
      <c r="L474" s="13" t="n"/>
      <c r="M474" s="13" t="n"/>
      <c r="N474" s="13" t="n"/>
      <c r="O474" s="39" t="n"/>
      <c r="P474" s="15">
        <f>IFERROR(IF(OR(N474&lt;&gt;"Canceled",O474=""),"",E474-O474),"")</f>
        <v/>
      </c>
      <c r="Q474" s="15">
        <f>IFERROR(IF(N474&lt;&gt;"Canceled","",IF(O474="","Review",IF(P474&lt;=Dashboard!$B$5,"Late","Within Standard Window"))),"")</f>
        <v/>
      </c>
      <c r="R474" s="13" t="n"/>
      <c r="S474" s="13" t="n"/>
      <c r="T474" s="13" t="n"/>
      <c r="U474" s="13" t="n"/>
      <c r="V474" s="40" t="n"/>
      <c r="W474" s="41">
        <f>IFERROR(G474*H474*V474,"")</f>
        <v/>
      </c>
      <c r="X474" s="42" t="n"/>
      <c r="Y474" s="41">
        <f>IFERROR(W474*X474,"")</f>
        <v/>
      </c>
      <c r="Z474" s="42" t="n"/>
      <c r="AA474" s="41">
        <f>IFERROR(W474*Z474,"")</f>
        <v/>
      </c>
      <c r="AB474" s="41">
        <f>IFERROR(W474+Y474+AA474,"")</f>
        <v/>
      </c>
      <c r="AC474" s="40" t="n"/>
      <c r="AD474" s="40" t="n"/>
      <c r="AE474" s="40" t="n"/>
      <c r="AF474" s="13" t="n"/>
      <c r="AG474" s="40" t="n"/>
      <c r="AH474" s="41">
        <f>IFERROR(IF(N474="Canceled",MAX(0,AB474-AD474-AG474),0),"")</f>
        <v/>
      </c>
      <c r="AI474" s="43">
        <f>IFERROR(AD474/AC474,"")</f>
        <v/>
      </c>
      <c r="AJ474" s="15">
        <f>IFERROR(E474-D474,"")</f>
        <v/>
      </c>
      <c r="AK474" s="15">
        <f>IF(A474="","",IF(COUNTIF($A$6:$A$505,A474)&gt;1,"Duplicate Reservation ID",IF(F474&lt;=E474,"Review stay dates",IF(AND(N474="Canceled",O474=""),"Enter cancellation date",IF(AND(N474="Canceled",R474=""),"Enter cancellation reason","OK")))))</f>
        <v/>
      </c>
      <c r="AL474" s="13" t="n"/>
      <c r="AM474" s="15">
        <f>IFERROR(IF(AD474&gt;AC474,1,0),0)</f>
        <v/>
      </c>
      <c r="AN474" s="15">
        <f>IFERROR(IF(AF474&gt;I474,1,0),0)</f>
        <v/>
      </c>
      <c r="AO474" s="15">
        <f>IFERROR(IF(OR(V474&lt;0,AC474&lt;0,AD474&lt;0,AE474&lt;0,AG474&lt;0),1,0),0)</f>
        <v/>
      </c>
      <c r="AP474" s="15">
        <f>IFERROR(IF(AND(A474&lt;&gt;"",COUNTIF($A$6:$A$505,A474)&gt;1),1,0),0)</f>
        <v/>
      </c>
      <c r="AQ474" s="15">
        <f>IFERROR(IF(AND(N474="Canceled",O474&gt;E474),1,0),0)</f>
        <v/>
      </c>
    </row>
    <row r="475">
      <c r="A475" s="13" t="n"/>
      <c r="B475" s="13" t="n"/>
      <c r="C475" s="13" t="n"/>
      <c r="D475" s="39" t="n"/>
      <c r="E475" s="39" t="n"/>
      <c r="F475" s="39" t="n"/>
      <c r="G475" s="15">
        <f>IFERROR(IF(OR(E475="",F475=""),"",F475-E475),"")</f>
        <v/>
      </c>
      <c r="H475" s="13" t="n"/>
      <c r="I475" s="15">
        <f>IFERROR(IF(N475="Canceled",G475*H475,0),"")</f>
        <v/>
      </c>
      <c r="J475" s="13" t="n"/>
      <c r="K475" s="13" t="n"/>
      <c r="L475" s="13" t="n"/>
      <c r="M475" s="13" t="n"/>
      <c r="N475" s="13" t="n"/>
      <c r="O475" s="39" t="n"/>
      <c r="P475" s="15">
        <f>IFERROR(IF(OR(N475&lt;&gt;"Canceled",O475=""),"",E475-O475),"")</f>
        <v/>
      </c>
      <c r="Q475" s="15">
        <f>IFERROR(IF(N475&lt;&gt;"Canceled","",IF(O475="","Review",IF(P475&lt;=Dashboard!$B$5,"Late","Within Standard Window"))),"")</f>
        <v/>
      </c>
      <c r="R475" s="13" t="n"/>
      <c r="S475" s="13" t="n"/>
      <c r="T475" s="13" t="n"/>
      <c r="U475" s="13" t="n"/>
      <c r="V475" s="40" t="n"/>
      <c r="W475" s="41">
        <f>IFERROR(G475*H475*V475,"")</f>
        <v/>
      </c>
      <c r="X475" s="42" t="n"/>
      <c r="Y475" s="41">
        <f>IFERROR(W475*X475,"")</f>
        <v/>
      </c>
      <c r="Z475" s="42" t="n"/>
      <c r="AA475" s="41">
        <f>IFERROR(W475*Z475,"")</f>
        <v/>
      </c>
      <c r="AB475" s="41">
        <f>IFERROR(W475+Y475+AA475,"")</f>
        <v/>
      </c>
      <c r="AC475" s="40" t="n"/>
      <c r="AD475" s="40" t="n"/>
      <c r="AE475" s="40" t="n"/>
      <c r="AF475" s="13" t="n"/>
      <c r="AG475" s="40" t="n"/>
      <c r="AH475" s="41">
        <f>IFERROR(IF(N475="Canceled",MAX(0,AB475-AD475-AG475),0),"")</f>
        <v/>
      </c>
      <c r="AI475" s="43">
        <f>IFERROR(AD475/AC475,"")</f>
        <v/>
      </c>
      <c r="AJ475" s="15">
        <f>IFERROR(E475-D475,"")</f>
        <v/>
      </c>
      <c r="AK475" s="15">
        <f>IF(A475="","",IF(COUNTIF($A$6:$A$505,A475)&gt;1,"Duplicate Reservation ID",IF(F475&lt;=E475,"Review stay dates",IF(AND(N475="Canceled",O475=""),"Enter cancellation date",IF(AND(N475="Canceled",R475=""),"Enter cancellation reason","OK")))))</f>
        <v/>
      </c>
      <c r="AL475" s="13" t="n"/>
      <c r="AM475" s="15">
        <f>IFERROR(IF(AD475&gt;AC475,1,0),0)</f>
        <v/>
      </c>
      <c r="AN475" s="15">
        <f>IFERROR(IF(AF475&gt;I475,1,0),0)</f>
        <v/>
      </c>
      <c r="AO475" s="15">
        <f>IFERROR(IF(OR(V475&lt;0,AC475&lt;0,AD475&lt;0,AE475&lt;0,AG475&lt;0),1,0),0)</f>
        <v/>
      </c>
      <c r="AP475" s="15">
        <f>IFERROR(IF(AND(A475&lt;&gt;"",COUNTIF($A$6:$A$505,A475)&gt;1),1,0),0)</f>
        <v/>
      </c>
      <c r="AQ475" s="15">
        <f>IFERROR(IF(AND(N475="Canceled",O475&gt;E475),1,0),0)</f>
        <v/>
      </c>
    </row>
    <row r="476">
      <c r="A476" s="13" t="n"/>
      <c r="B476" s="13" t="n"/>
      <c r="C476" s="13" t="n"/>
      <c r="D476" s="39" t="n"/>
      <c r="E476" s="39" t="n"/>
      <c r="F476" s="39" t="n"/>
      <c r="G476" s="15">
        <f>IFERROR(IF(OR(E476="",F476=""),"",F476-E476),"")</f>
        <v/>
      </c>
      <c r="H476" s="13" t="n"/>
      <c r="I476" s="15">
        <f>IFERROR(IF(N476="Canceled",G476*H476,0),"")</f>
        <v/>
      </c>
      <c r="J476" s="13" t="n"/>
      <c r="K476" s="13" t="n"/>
      <c r="L476" s="13" t="n"/>
      <c r="M476" s="13" t="n"/>
      <c r="N476" s="13" t="n"/>
      <c r="O476" s="39" t="n"/>
      <c r="P476" s="15">
        <f>IFERROR(IF(OR(N476&lt;&gt;"Canceled",O476=""),"",E476-O476),"")</f>
        <v/>
      </c>
      <c r="Q476" s="15">
        <f>IFERROR(IF(N476&lt;&gt;"Canceled","",IF(O476="","Review",IF(P476&lt;=Dashboard!$B$5,"Late","Within Standard Window"))),"")</f>
        <v/>
      </c>
      <c r="R476" s="13" t="n"/>
      <c r="S476" s="13" t="n"/>
      <c r="T476" s="13" t="n"/>
      <c r="U476" s="13" t="n"/>
      <c r="V476" s="40" t="n"/>
      <c r="W476" s="41">
        <f>IFERROR(G476*H476*V476,"")</f>
        <v/>
      </c>
      <c r="X476" s="42" t="n"/>
      <c r="Y476" s="41">
        <f>IFERROR(W476*X476,"")</f>
        <v/>
      </c>
      <c r="Z476" s="42" t="n"/>
      <c r="AA476" s="41">
        <f>IFERROR(W476*Z476,"")</f>
        <v/>
      </c>
      <c r="AB476" s="41">
        <f>IFERROR(W476+Y476+AA476,"")</f>
        <v/>
      </c>
      <c r="AC476" s="40" t="n"/>
      <c r="AD476" s="40" t="n"/>
      <c r="AE476" s="40" t="n"/>
      <c r="AF476" s="13" t="n"/>
      <c r="AG476" s="40" t="n"/>
      <c r="AH476" s="41">
        <f>IFERROR(IF(N476="Canceled",MAX(0,AB476-AD476-AG476),0),"")</f>
        <v/>
      </c>
      <c r="AI476" s="43">
        <f>IFERROR(AD476/AC476,"")</f>
        <v/>
      </c>
      <c r="AJ476" s="15">
        <f>IFERROR(E476-D476,"")</f>
        <v/>
      </c>
      <c r="AK476" s="15">
        <f>IF(A476="","",IF(COUNTIF($A$6:$A$505,A476)&gt;1,"Duplicate Reservation ID",IF(F476&lt;=E476,"Review stay dates",IF(AND(N476="Canceled",O476=""),"Enter cancellation date",IF(AND(N476="Canceled",R476=""),"Enter cancellation reason","OK")))))</f>
        <v/>
      </c>
      <c r="AL476" s="13" t="n"/>
      <c r="AM476" s="15">
        <f>IFERROR(IF(AD476&gt;AC476,1,0),0)</f>
        <v/>
      </c>
      <c r="AN476" s="15">
        <f>IFERROR(IF(AF476&gt;I476,1,0),0)</f>
        <v/>
      </c>
      <c r="AO476" s="15">
        <f>IFERROR(IF(OR(V476&lt;0,AC476&lt;0,AD476&lt;0,AE476&lt;0,AG476&lt;0),1,0),0)</f>
        <v/>
      </c>
      <c r="AP476" s="15">
        <f>IFERROR(IF(AND(A476&lt;&gt;"",COUNTIF($A$6:$A$505,A476)&gt;1),1,0),0)</f>
        <v/>
      </c>
      <c r="AQ476" s="15">
        <f>IFERROR(IF(AND(N476="Canceled",O476&gt;E476),1,0),0)</f>
        <v/>
      </c>
    </row>
    <row r="477">
      <c r="A477" s="13" t="n"/>
      <c r="B477" s="13" t="n"/>
      <c r="C477" s="13" t="n"/>
      <c r="D477" s="39" t="n"/>
      <c r="E477" s="39" t="n"/>
      <c r="F477" s="39" t="n"/>
      <c r="G477" s="15">
        <f>IFERROR(IF(OR(E477="",F477=""),"",F477-E477),"")</f>
        <v/>
      </c>
      <c r="H477" s="13" t="n"/>
      <c r="I477" s="15">
        <f>IFERROR(IF(N477="Canceled",G477*H477,0),"")</f>
        <v/>
      </c>
      <c r="J477" s="13" t="n"/>
      <c r="K477" s="13" t="n"/>
      <c r="L477" s="13" t="n"/>
      <c r="M477" s="13" t="n"/>
      <c r="N477" s="13" t="n"/>
      <c r="O477" s="39" t="n"/>
      <c r="P477" s="15">
        <f>IFERROR(IF(OR(N477&lt;&gt;"Canceled",O477=""),"",E477-O477),"")</f>
        <v/>
      </c>
      <c r="Q477" s="15">
        <f>IFERROR(IF(N477&lt;&gt;"Canceled","",IF(O477="","Review",IF(P477&lt;=Dashboard!$B$5,"Late","Within Standard Window"))),"")</f>
        <v/>
      </c>
      <c r="R477" s="13" t="n"/>
      <c r="S477" s="13" t="n"/>
      <c r="T477" s="13" t="n"/>
      <c r="U477" s="13" t="n"/>
      <c r="V477" s="40" t="n"/>
      <c r="W477" s="41">
        <f>IFERROR(G477*H477*V477,"")</f>
        <v/>
      </c>
      <c r="X477" s="42" t="n"/>
      <c r="Y477" s="41">
        <f>IFERROR(W477*X477,"")</f>
        <v/>
      </c>
      <c r="Z477" s="42" t="n"/>
      <c r="AA477" s="41">
        <f>IFERROR(W477*Z477,"")</f>
        <v/>
      </c>
      <c r="AB477" s="41">
        <f>IFERROR(W477+Y477+AA477,"")</f>
        <v/>
      </c>
      <c r="AC477" s="40" t="n"/>
      <c r="AD477" s="40" t="n"/>
      <c r="AE477" s="40" t="n"/>
      <c r="AF477" s="13" t="n"/>
      <c r="AG477" s="40" t="n"/>
      <c r="AH477" s="41">
        <f>IFERROR(IF(N477="Canceled",MAX(0,AB477-AD477-AG477),0),"")</f>
        <v/>
      </c>
      <c r="AI477" s="43">
        <f>IFERROR(AD477/AC477,"")</f>
        <v/>
      </c>
      <c r="AJ477" s="15">
        <f>IFERROR(E477-D477,"")</f>
        <v/>
      </c>
      <c r="AK477" s="15">
        <f>IF(A477="","",IF(COUNTIF($A$6:$A$505,A477)&gt;1,"Duplicate Reservation ID",IF(F477&lt;=E477,"Review stay dates",IF(AND(N477="Canceled",O477=""),"Enter cancellation date",IF(AND(N477="Canceled",R477=""),"Enter cancellation reason","OK")))))</f>
        <v/>
      </c>
      <c r="AL477" s="13" t="n"/>
      <c r="AM477" s="15">
        <f>IFERROR(IF(AD477&gt;AC477,1,0),0)</f>
        <v/>
      </c>
      <c r="AN477" s="15">
        <f>IFERROR(IF(AF477&gt;I477,1,0),0)</f>
        <v/>
      </c>
      <c r="AO477" s="15">
        <f>IFERROR(IF(OR(V477&lt;0,AC477&lt;0,AD477&lt;0,AE477&lt;0,AG477&lt;0),1,0),0)</f>
        <v/>
      </c>
      <c r="AP477" s="15">
        <f>IFERROR(IF(AND(A477&lt;&gt;"",COUNTIF($A$6:$A$505,A477)&gt;1),1,0),0)</f>
        <v/>
      </c>
      <c r="AQ477" s="15">
        <f>IFERROR(IF(AND(N477="Canceled",O477&gt;E477),1,0),0)</f>
        <v/>
      </c>
    </row>
    <row r="478">
      <c r="A478" s="13" t="n"/>
      <c r="B478" s="13" t="n"/>
      <c r="C478" s="13" t="n"/>
      <c r="D478" s="39" t="n"/>
      <c r="E478" s="39" t="n"/>
      <c r="F478" s="39" t="n"/>
      <c r="G478" s="15">
        <f>IFERROR(IF(OR(E478="",F478=""),"",F478-E478),"")</f>
        <v/>
      </c>
      <c r="H478" s="13" t="n"/>
      <c r="I478" s="15">
        <f>IFERROR(IF(N478="Canceled",G478*H478,0),"")</f>
        <v/>
      </c>
      <c r="J478" s="13" t="n"/>
      <c r="K478" s="13" t="n"/>
      <c r="L478" s="13" t="n"/>
      <c r="M478" s="13" t="n"/>
      <c r="N478" s="13" t="n"/>
      <c r="O478" s="39" t="n"/>
      <c r="P478" s="15">
        <f>IFERROR(IF(OR(N478&lt;&gt;"Canceled",O478=""),"",E478-O478),"")</f>
        <v/>
      </c>
      <c r="Q478" s="15">
        <f>IFERROR(IF(N478&lt;&gt;"Canceled","",IF(O478="","Review",IF(P478&lt;=Dashboard!$B$5,"Late","Within Standard Window"))),"")</f>
        <v/>
      </c>
      <c r="R478" s="13" t="n"/>
      <c r="S478" s="13" t="n"/>
      <c r="T478" s="13" t="n"/>
      <c r="U478" s="13" t="n"/>
      <c r="V478" s="40" t="n"/>
      <c r="W478" s="41">
        <f>IFERROR(G478*H478*V478,"")</f>
        <v/>
      </c>
      <c r="X478" s="42" t="n"/>
      <c r="Y478" s="41">
        <f>IFERROR(W478*X478,"")</f>
        <v/>
      </c>
      <c r="Z478" s="42" t="n"/>
      <c r="AA478" s="41">
        <f>IFERROR(W478*Z478,"")</f>
        <v/>
      </c>
      <c r="AB478" s="41">
        <f>IFERROR(W478+Y478+AA478,"")</f>
        <v/>
      </c>
      <c r="AC478" s="40" t="n"/>
      <c r="AD478" s="40" t="n"/>
      <c r="AE478" s="40" t="n"/>
      <c r="AF478" s="13" t="n"/>
      <c r="AG478" s="40" t="n"/>
      <c r="AH478" s="41">
        <f>IFERROR(IF(N478="Canceled",MAX(0,AB478-AD478-AG478),0),"")</f>
        <v/>
      </c>
      <c r="AI478" s="43">
        <f>IFERROR(AD478/AC478,"")</f>
        <v/>
      </c>
      <c r="AJ478" s="15">
        <f>IFERROR(E478-D478,"")</f>
        <v/>
      </c>
      <c r="AK478" s="15">
        <f>IF(A478="","",IF(COUNTIF($A$6:$A$505,A478)&gt;1,"Duplicate Reservation ID",IF(F478&lt;=E478,"Review stay dates",IF(AND(N478="Canceled",O478=""),"Enter cancellation date",IF(AND(N478="Canceled",R478=""),"Enter cancellation reason","OK")))))</f>
        <v/>
      </c>
      <c r="AL478" s="13" t="n"/>
      <c r="AM478" s="15">
        <f>IFERROR(IF(AD478&gt;AC478,1,0),0)</f>
        <v/>
      </c>
      <c r="AN478" s="15">
        <f>IFERROR(IF(AF478&gt;I478,1,0),0)</f>
        <v/>
      </c>
      <c r="AO478" s="15">
        <f>IFERROR(IF(OR(V478&lt;0,AC478&lt;0,AD478&lt;0,AE478&lt;0,AG478&lt;0),1,0),0)</f>
        <v/>
      </c>
      <c r="AP478" s="15">
        <f>IFERROR(IF(AND(A478&lt;&gt;"",COUNTIF($A$6:$A$505,A478)&gt;1),1,0),0)</f>
        <v/>
      </c>
      <c r="AQ478" s="15">
        <f>IFERROR(IF(AND(N478="Canceled",O478&gt;E478),1,0),0)</f>
        <v/>
      </c>
    </row>
    <row r="479">
      <c r="A479" s="13" t="n"/>
      <c r="B479" s="13" t="n"/>
      <c r="C479" s="13" t="n"/>
      <c r="D479" s="39" t="n"/>
      <c r="E479" s="39" t="n"/>
      <c r="F479" s="39" t="n"/>
      <c r="G479" s="15">
        <f>IFERROR(IF(OR(E479="",F479=""),"",F479-E479),"")</f>
        <v/>
      </c>
      <c r="H479" s="13" t="n"/>
      <c r="I479" s="15">
        <f>IFERROR(IF(N479="Canceled",G479*H479,0),"")</f>
        <v/>
      </c>
      <c r="J479" s="13" t="n"/>
      <c r="K479" s="13" t="n"/>
      <c r="L479" s="13" t="n"/>
      <c r="M479" s="13" t="n"/>
      <c r="N479" s="13" t="n"/>
      <c r="O479" s="39" t="n"/>
      <c r="P479" s="15">
        <f>IFERROR(IF(OR(N479&lt;&gt;"Canceled",O479=""),"",E479-O479),"")</f>
        <v/>
      </c>
      <c r="Q479" s="15">
        <f>IFERROR(IF(N479&lt;&gt;"Canceled","",IF(O479="","Review",IF(P479&lt;=Dashboard!$B$5,"Late","Within Standard Window"))),"")</f>
        <v/>
      </c>
      <c r="R479" s="13" t="n"/>
      <c r="S479" s="13" t="n"/>
      <c r="T479" s="13" t="n"/>
      <c r="U479" s="13" t="n"/>
      <c r="V479" s="40" t="n"/>
      <c r="W479" s="41">
        <f>IFERROR(G479*H479*V479,"")</f>
        <v/>
      </c>
      <c r="X479" s="42" t="n"/>
      <c r="Y479" s="41">
        <f>IFERROR(W479*X479,"")</f>
        <v/>
      </c>
      <c r="Z479" s="42" t="n"/>
      <c r="AA479" s="41">
        <f>IFERROR(W479*Z479,"")</f>
        <v/>
      </c>
      <c r="AB479" s="41">
        <f>IFERROR(W479+Y479+AA479,"")</f>
        <v/>
      </c>
      <c r="AC479" s="40" t="n"/>
      <c r="AD479" s="40" t="n"/>
      <c r="AE479" s="40" t="n"/>
      <c r="AF479" s="13" t="n"/>
      <c r="AG479" s="40" t="n"/>
      <c r="AH479" s="41">
        <f>IFERROR(IF(N479="Canceled",MAX(0,AB479-AD479-AG479),0),"")</f>
        <v/>
      </c>
      <c r="AI479" s="43">
        <f>IFERROR(AD479/AC479,"")</f>
        <v/>
      </c>
      <c r="AJ479" s="15">
        <f>IFERROR(E479-D479,"")</f>
        <v/>
      </c>
      <c r="AK479" s="15">
        <f>IF(A479="","",IF(COUNTIF($A$6:$A$505,A479)&gt;1,"Duplicate Reservation ID",IF(F479&lt;=E479,"Review stay dates",IF(AND(N479="Canceled",O479=""),"Enter cancellation date",IF(AND(N479="Canceled",R479=""),"Enter cancellation reason","OK")))))</f>
        <v/>
      </c>
      <c r="AL479" s="13" t="n"/>
      <c r="AM479" s="15">
        <f>IFERROR(IF(AD479&gt;AC479,1,0),0)</f>
        <v/>
      </c>
      <c r="AN479" s="15">
        <f>IFERROR(IF(AF479&gt;I479,1,0),0)</f>
        <v/>
      </c>
      <c r="AO479" s="15">
        <f>IFERROR(IF(OR(V479&lt;0,AC479&lt;0,AD479&lt;0,AE479&lt;0,AG479&lt;0),1,0),0)</f>
        <v/>
      </c>
      <c r="AP479" s="15">
        <f>IFERROR(IF(AND(A479&lt;&gt;"",COUNTIF($A$6:$A$505,A479)&gt;1),1,0),0)</f>
        <v/>
      </c>
      <c r="AQ479" s="15">
        <f>IFERROR(IF(AND(N479="Canceled",O479&gt;E479),1,0),0)</f>
        <v/>
      </c>
    </row>
    <row r="480">
      <c r="A480" s="13" t="n"/>
      <c r="B480" s="13" t="n"/>
      <c r="C480" s="13" t="n"/>
      <c r="D480" s="39" t="n"/>
      <c r="E480" s="39" t="n"/>
      <c r="F480" s="39" t="n"/>
      <c r="G480" s="15">
        <f>IFERROR(IF(OR(E480="",F480=""),"",F480-E480),"")</f>
        <v/>
      </c>
      <c r="H480" s="13" t="n"/>
      <c r="I480" s="15">
        <f>IFERROR(IF(N480="Canceled",G480*H480,0),"")</f>
        <v/>
      </c>
      <c r="J480" s="13" t="n"/>
      <c r="K480" s="13" t="n"/>
      <c r="L480" s="13" t="n"/>
      <c r="M480" s="13" t="n"/>
      <c r="N480" s="13" t="n"/>
      <c r="O480" s="39" t="n"/>
      <c r="P480" s="15">
        <f>IFERROR(IF(OR(N480&lt;&gt;"Canceled",O480=""),"",E480-O480),"")</f>
        <v/>
      </c>
      <c r="Q480" s="15">
        <f>IFERROR(IF(N480&lt;&gt;"Canceled","",IF(O480="","Review",IF(P480&lt;=Dashboard!$B$5,"Late","Within Standard Window"))),"")</f>
        <v/>
      </c>
      <c r="R480" s="13" t="n"/>
      <c r="S480" s="13" t="n"/>
      <c r="T480" s="13" t="n"/>
      <c r="U480" s="13" t="n"/>
      <c r="V480" s="40" t="n"/>
      <c r="W480" s="41">
        <f>IFERROR(G480*H480*V480,"")</f>
        <v/>
      </c>
      <c r="X480" s="42" t="n"/>
      <c r="Y480" s="41">
        <f>IFERROR(W480*X480,"")</f>
        <v/>
      </c>
      <c r="Z480" s="42" t="n"/>
      <c r="AA480" s="41">
        <f>IFERROR(W480*Z480,"")</f>
        <v/>
      </c>
      <c r="AB480" s="41">
        <f>IFERROR(W480+Y480+AA480,"")</f>
        <v/>
      </c>
      <c r="AC480" s="40" t="n"/>
      <c r="AD480" s="40" t="n"/>
      <c r="AE480" s="40" t="n"/>
      <c r="AF480" s="13" t="n"/>
      <c r="AG480" s="40" t="n"/>
      <c r="AH480" s="41">
        <f>IFERROR(IF(N480="Canceled",MAX(0,AB480-AD480-AG480),0),"")</f>
        <v/>
      </c>
      <c r="AI480" s="43">
        <f>IFERROR(AD480/AC480,"")</f>
        <v/>
      </c>
      <c r="AJ480" s="15">
        <f>IFERROR(E480-D480,"")</f>
        <v/>
      </c>
      <c r="AK480" s="15">
        <f>IF(A480="","",IF(COUNTIF($A$6:$A$505,A480)&gt;1,"Duplicate Reservation ID",IF(F480&lt;=E480,"Review stay dates",IF(AND(N480="Canceled",O480=""),"Enter cancellation date",IF(AND(N480="Canceled",R480=""),"Enter cancellation reason","OK")))))</f>
        <v/>
      </c>
      <c r="AL480" s="13" t="n"/>
      <c r="AM480" s="15">
        <f>IFERROR(IF(AD480&gt;AC480,1,0),0)</f>
        <v/>
      </c>
      <c r="AN480" s="15">
        <f>IFERROR(IF(AF480&gt;I480,1,0),0)</f>
        <v/>
      </c>
      <c r="AO480" s="15">
        <f>IFERROR(IF(OR(V480&lt;0,AC480&lt;0,AD480&lt;0,AE480&lt;0,AG480&lt;0),1,0),0)</f>
        <v/>
      </c>
      <c r="AP480" s="15">
        <f>IFERROR(IF(AND(A480&lt;&gt;"",COUNTIF($A$6:$A$505,A480)&gt;1),1,0),0)</f>
        <v/>
      </c>
      <c r="AQ480" s="15">
        <f>IFERROR(IF(AND(N480="Canceled",O480&gt;E480),1,0),0)</f>
        <v/>
      </c>
    </row>
    <row r="481">
      <c r="A481" s="13" t="n"/>
      <c r="B481" s="13" t="n"/>
      <c r="C481" s="13" t="n"/>
      <c r="D481" s="39" t="n"/>
      <c r="E481" s="39" t="n"/>
      <c r="F481" s="39" t="n"/>
      <c r="G481" s="15">
        <f>IFERROR(IF(OR(E481="",F481=""),"",F481-E481),"")</f>
        <v/>
      </c>
      <c r="H481" s="13" t="n"/>
      <c r="I481" s="15">
        <f>IFERROR(IF(N481="Canceled",G481*H481,0),"")</f>
        <v/>
      </c>
      <c r="J481" s="13" t="n"/>
      <c r="K481" s="13" t="n"/>
      <c r="L481" s="13" t="n"/>
      <c r="M481" s="13" t="n"/>
      <c r="N481" s="13" t="n"/>
      <c r="O481" s="39" t="n"/>
      <c r="P481" s="15">
        <f>IFERROR(IF(OR(N481&lt;&gt;"Canceled",O481=""),"",E481-O481),"")</f>
        <v/>
      </c>
      <c r="Q481" s="15">
        <f>IFERROR(IF(N481&lt;&gt;"Canceled","",IF(O481="","Review",IF(P481&lt;=Dashboard!$B$5,"Late","Within Standard Window"))),"")</f>
        <v/>
      </c>
      <c r="R481" s="13" t="n"/>
      <c r="S481" s="13" t="n"/>
      <c r="T481" s="13" t="n"/>
      <c r="U481" s="13" t="n"/>
      <c r="V481" s="40" t="n"/>
      <c r="W481" s="41">
        <f>IFERROR(G481*H481*V481,"")</f>
        <v/>
      </c>
      <c r="X481" s="42" t="n"/>
      <c r="Y481" s="41">
        <f>IFERROR(W481*X481,"")</f>
        <v/>
      </c>
      <c r="Z481" s="42" t="n"/>
      <c r="AA481" s="41">
        <f>IFERROR(W481*Z481,"")</f>
        <v/>
      </c>
      <c r="AB481" s="41">
        <f>IFERROR(W481+Y481+AA481,"")</f>
        <v/>
      </c>
      <c r="AC481" s="40" t="n"/>
      <c r="AD481" s="40" t="n"/>
      <c r="AE481" s="40" t="n"/>
      <c r="AF481" s="13" t="n"/>
      <c r="AG481" s="40" t="n"/>
      <c r="AH481" s="41">
        <f>IFERROR(IF(N481="Canceled",MAX(0,AB481-AD481-AG481),0),"")</f>
        <v/>
      </c>
      <c r="AI481" s="43">
        <f>IFERROR(AD481/AC481,"")</f>
        <v/>
      </c>
      <c r="AJ481" s="15">
        <f>IFERROR(E481-D481,"")</f>
        <v/>
      </c>
      <c r="AK481" s="15">
        <f>IF(A481="","",IF(COUNTIF($A$6:$A$505,A481)&gt;1,"Duplicate Reservation ID",IF(F481&lt;=E481,"Review stay dates",IF(AND(N481="Canceled",O481=""),"Enter cancellation date",IF(AND(N481="Canceled",R481=""),"Enter cancellation reason","OK")))))</f>
        <v/>
      </c>
      <c r="AL481" s="13" t="n"/>
      <c r="AM481" s="15">
        <f>IFERROR(IF(AD481&gt;AC481,1,0),0)</f>
        <v/>
      </c>
      <c r="AN481" s="15">
        <f>IFERROR(IF(AF481&gt;I481,1,0),0)</f>
        <v/>
      </c>
      <c r="AO481" s="15">
        <f>IFERROR(IF(OR(V481&lt;0,AC481&lt;0,AD481&lt;0,AE481&lt;0,AG481&lt;0),1,0),0)</f>
        <v/>
      </c>
      <c r="AP481" s="15">
        <f>IFERROR(IF(AND(A481&lt;&gt;"",COUNTIF($A$6:$A$505,A481)&gt;1),1,0),0)</f>
        <v/>
      </c>
      <c r="AQ481" s="15">
        <f>IFERROR(IF(AND(N481="Canceled",O481&gt;E481),1,0),0)</f>
        <v/>
      </c>
    </row>
    <row r="482">
      <c r="A482" s="13" t="n"/>
      <c r="B482" s="13" t="n"/>
      <c r="C482" s="13" t="n"/>
      <c r="D482" s="39" t="n"/>
      <c r="E482" s="39" t="n"/>
      <c r="F482" s="39" t="n"/>
      <c r="G482" s="15">
        <f>IFERROR(IF(OR(E482="",F482=""),"",F482-E482),"")</f>
        <v/>
      </c>
      <c r="H482" s="13" t="n"/>
      <c r="I482" s="15">
        <f>IFERROR(IF(N482="Canceled",G482*H482,0),"")</f>
        <v/>
      </c>
      <c r="J482" s="13" t="n"/>
      <c r="K482" s="13" t="n"/>
      <c r="L482" s="13" t="n"/>
      <c r="M482" s="13" t="n"/>
      <c r="N482" s="13" t="n"/>
      <c r="O482" s="39" t="n"/>
      <c r="P482" s="15">
        <f>IFERROR(IF(OR(N482&lt;&gt;"Canceled",O482=""),"",E482-O482),"")</f>
        <v/>
      </c>
      <c r="Q482" s="15">
        <f>IFERROR(IF(N482&lt;&gt;"Canceled","",IF(O482="","Review",IF(P482&lt;=Dashboard!$B$5,"Late","Within Standard Window"))),"")</f>
        <v/>
      </c>
      <c r="R482" s="13" t="n"/>
      <c r="S482" s="13" t="n"/>
      <c r="T482" s="13" t="n"/>
      <c r="U482" s="13" t="n"/>
      <c r="V482" s="40" t="n"/>
      <c r="W482" s="41">
        <f>IFERROR(G482*H482*V482,"")</f>
        <v/>
      </c>
      <c r="X482" s="42" t="n"/>
      <c r="Y482" s="41">
        <f>IFERROR(W482*X482,"")</f>
        <v/>
      </c>
      <c r="Z482" s="42" t="n"/>
      <c r="AA482" s="41">
        <f>IFERROR(W482*Z482,"")</f>
        <v/>
      </c>
      <c r="AB482" s="41">
        <f>IFERROR(W482+Y482+AA482,"")</f>
        <v/>
      </c>
      <c r="AC482" s="40" t="n"/>
      <c r="AD482" s="40" t="n"/>
      <c r="AE482" s="40" t="n"/>
      <c r="AF482" s="13" t="n"/>
      <c r="AG482" s="40" t="n"/>
      <c r="AH482" s="41">
        <f>IFERROR(IF(N482="Canceled",MAX(0,AB482-AD482-AG482),0),"")</f>
        <v/>
      </c>
      <c r="AI482" s="43">
        <f>IFERROR(AD482/AC482,"")</f>
        <v/>
      </c>
      <c r="AJ482" s="15">
        <f>IFERROR(E482-D482,"")</f>
        <v/>
      </c>
      <c r="AK482" s="15">
        <f>IF(A482="","",IF(COUNTIF($A$6:$A$505,A482)&gt;1,"Duplicate Reservation ID",IF(F482&lt;=E482,"Review stay dates",IF(AND(N482="Canceled",O482=""),"Enter cancellation date",IF(AND(N482="Canceled",R482=""),"Enter cancellation reason","OK")))))</f>
        <v/>
      </c>
      <c r="AL482" s="13" t="n"/>
      <c r="AM482" s="15">
        <f>IFERROR(IF(AD482&gt;AC482,1,0),0)</f>
        <v/>
      </c>
      <c r="AN482" s="15">
        <f>IFERROR(IF(AF482&gt;I482,1,0),0)</f>
        <v/>
      </c>
      <c r="AO482" s="15">
        <f>IFERROR(IF(OR(V482&lt;0,AC482&lt;0,AD482&lt;0,AE482&lt;0,AG482&lt;0),1,0),0)</f>
        <v/>
      </c>
      <c r="AP482" s="15">
        <f>IFERROR(IF(AND(A482&lt;&gt;"",COUNTIF($A$6:$A$505,A482)&gt;1),1,0),0)</f>
        <v/>
      </c>
      <c r="AQ482" s="15">
        <f>IFERROR(IF(AND(N482="Canceled",O482&gt;E482),1,0),0)</f>
        <v/>
      </c>
    </row>
    <row r="483">
      <c r="A483" s="13" t="n"/>
      <c r="B483" s="13" t="n"/>
      <c r="C483" s="13" t="n"/>
      <c r="D483" s="39" t="n"/>
      <c r="E483" s="39" t="n"/>
      <c r="F483" s="39" t="n"/>
      <c r="G483" s="15">
        <f>IFERROR(IF(OR(E483="",F483=""),"",F483-E483),"")</f>
        <v/>
      </c>
      <c r="H483" s="13" t="n"/>
      <c r="I483" s="15">
        <f>IFERROR(IF(N483="Canceled",G483*H483,0),"")</f>
        <v/>
      </c>
      <c r="J483" s="13" t="n"/>
      <c r="K483" s="13" t="n"/>
      <c r="L483" s="13" t="n"/>
      <c r="M483" s="13" t="n"/>
      <c r="N483" s="13" t="n"/>
      <c r="O483" s="39" t="n"/>
      <c r="P483" s="15">
        <f>IFERROR(IF(OR(N483&lt;&gt;"Canceled",O483=""),"",E483-O483),"")</f>
        <v/>
      </c>
      <c r="Q483" s="15">
        <f>IFERROR(IF(N483&lt;&gt;"Canceled","",IF(O483="","Review",IF(P483&lt;=Dashboard!$B$5,"Late","Within Standard Window"))),"")</f>
        <v/>
      </c>
      <c r="R483" s="13" t="n"/>
      <c r="S483" s="13" t="n"/>
      <c r="T483" s="13" t="n"/>
      <c r="U483" s="13" t="n"/>
      <c r="V483" s="40" t="n"/>
      <c r="W483" s="41">
        <f>IFERROR(G483*H483*V483,"")</f>
        <v/>
      </c>
      <c r="X483" s="42" t="n"/>
      <c r="Y483" s="41">
        <f>IFERROR(W483*X483,"")</f>
        <v/>
      </c>
      <c r="Z483" s="42" t="n"/>
      <c r="AA483" s="41">
        <f>IFERROR(W483*Z483,"")</f>
        <v/>
      </c>
      <c r="AB483" s="41">
        <f>IFERROR(W483+Y483+AA483,"")</f>
        <v/>
      </c>
      <c r="AC483" s="40" t="n"/>
      <c r="AD483" s="40" t="n"/>
      <c r="AE483" s="40" t="n"/>
      <c r="AF483" s="13" t="n"/>
      <c r="AG483" s="40" t="n"/>
      <c r="AH483" s="41">
        <f>IFERROR(IF(N483="Canceled",MAX(0,AB483-AD483-AG483),0),"")</f>
        <v/>
      </c>
      <c r="AI483" s="43">
        <f>IFERROR(AD483/AC483,"")</f>
        <v/>
      </c>
      <c r="AJ483" s="15">
        <f>IFERROR(E483-D483,"")</f>
        <v/>
      </c>
      <c r="AK483" s="15">
        <f>IF(A483="","",IF(COUNTIF($A$6:$A$505,A483)&gt;1,"Duplicate Reservation ID",IF(F483&lt;=E483,"Review stay dates",IF(AND(N483="Canceled",O483=""),"Enter cancellation date",IF(AND(N483="Canceled",R483=""),"Enter cancellation reason","OK")))))</f>
        <v/>
      </c>
      <c r="AL483" s="13" t="n"/>
      <c r="AM483" s="15">
        <f>IFERROR(IF(AD483&gt;AC483,1,0),0)</f>
        <v/>
      </c>
      <c r="AN483" s="15">
        <f>IFERROR(IF(AF483&gt;I483,1,0),0)</f>
        <v/>
      </c>
      <c r="AO483" s="15">
        <f>IFERROR(IF(OR(V483&lt;0,AC483&lt;0,AD483&lt;0,AE483&lt;0,AG483&lt;0),1,0),0)</f>
        <v/>
      </c>
      <c r="AP483" s="15">
        <f>IFERROR(IF(AND(A483&lt;&gt;"",COUNTIF($A$6:$A$505,A483)&gt;1),1,0),0)</f>
        <v/>
      </c>
      <c r="AQ483" s="15">
        <f>IFERROR(IF(AND(N483="Canceled",O483&gt;E483),1,0),0)</f>
        <v/>
      </c>
    </row>
    <row r="484">
      <c r="A484" s="13" t="n"/>
      <c r="B484" s="13" t="n"/>
      <c r="C484" s="13" t="n"/>
      <c r="D484" s="39" t="n"/>
      <c r="E484" s="39" t="n"/>
      <c r="F484" s="39" t="n"/>
      <c r="G484" s="15">
        <f>IFERROR(IF(OR(E484="",F484=""),"",F484-E484),"")</f>
        <v/>
      </c>
      <c r="H484" s="13" t="n"/>
      <c r="I484" s="15">
        <f>IFERROR(IF(N484="Canceled",G484*H484,0),"")</f>
        <v/>
      </c>
      <c r="J484" s="13" t="n"/>
      <c r="K484" s="13" t="n"/>
      <c r="L484" s="13" t="n"/>
      <c r="M484" s="13" t="n"/>
      <c r="N484" s="13" t="n"/>
      <c r="O484" s="39" t="n"/>
      <c r="P484" s="15">
        <f>IFERROR(IF(OR(N484&lt;&gt;"Canceled",O484=""),"",E484-O484),"")</f>
        <v/>
      </c>
      <c r="Q484" s="15">
        <f>IFERROR(IF(N484&lt;&gt;"Canceled","",IF(O484="","Review",IF(P484&lt;=Dashboard!$B$5,"Late","Within Standard Window"))),"")</f>
        <v/>
      </c>
      <c r="R484" s="13" t="n"/>
      <c r="S484" s="13" t="n"/>
      <c r="T484" s="13" t="n"/>
      <c r="U484" s="13" t="n"/>
      <c r="V484" s="40" t="n"/>
      <c r="W484" s="41">
        <f>IFERROR(G484*H484*V484,"")</f>
        <v/>
      </c>
      <c r="X484" s="42" t="n"/>
      <c r="Y484" s="41">
        <f>IFERROR(W484*X484,"")</f>
        <v/>
      </c>
      <c r="Z484" s="42" t="n"/>
      <c r="AA484" s="41">
        <f>IFERROR(W484*Z484,"")</f>
        <v/>
      </c>
      <c r="AB484" s="41">
        <f>IFERROR(W484+Y484+AA484,"")</f>
        <v/>
      </c>
      <c r="AC484" s="40" t="n"/>
      <c r="AD484" s="40" t="n"/>
      <c r="AE484" s="40" t="n"/>
      <c r="AF484" s="13" t="n"/>
      <c r="AG484" s="40" t="n"/>
      <c r="AH484" s="41">
        <f>IFERROR(IF(N484="Canceled",MAX(0,AB484-AD484-AG484),0),"")</f>
        <v/>
      </c>
      <c r="AI484" s="43">
        <f>IFERROR(AD484/AC484,"")</f>
        <v/>
      </c>
      <c r="AJ484" s="15">
        <f>IFERROR(E484-D484,"")</f>
        <v/>
      </c>
      <c r="AK484" s="15">
        <f>IF(A484="","",IF(COUNTIF($A$6:$A$505,A484)&gt;1,"Duplicate Reservation ID",IF(F484&lt;=E484,"Review stay dates",IF(AND(N484="Canceled",O484=""),"Enter cancellation date",IF(AND(N484="Canceled",R484=""),"Enter cancellation reason","OK")))))</f>
        <v/>
      </c>
      <c r="AL484" s="13" t="n"/>
      <c r="AM484" s="15">
        <f>IFERROR(IF(AD484&gt;AC484,1,0),0)</f>
        <v/>
      </c>
      <c r="AN484" s="15">
        <f>IFERROR(IF(AF484&gt;I484,1,0),0)</f>
        <v/>
      </c>
      <c r="AO484" s="15">
        <f>IFERROR(IF(OR(V484&lt;0,AC484&lt;0,AD484&lt;0,AE484&lt;0,AG484&lt;0),1,0),0)</f>
        <v/>
      </c>
      <c r="AP484" s="15">
        <f>IFERROR(IF(AND(A484&lt;&gt;"",COUNTIF($A$6:$A$505,A484)&gt;1),1,0),0)</f>
        <v/>
      </c>
      <c r="AQ484" s="15">
        <f>IFERROR(IF(AND(N484="Canceled",O484&gt;E484),1,0),0)</f>
        <v/>
      </c>
    </row>
    <row r="485">
      <c r="A485" s="13" t="n"/>
      <c r="B485" s="13" t="n"/>
      <c r="C485" s="13" t="n"/>
      <c r="D485" s="39" t="n"/>
      <c r="E485" s="39" t="n"/>
      <c r="F485" s="39" t="n"/>
      <c r="G485" s="15">
        <f>IFERROR(IF(OR(E485="",F485=""),"",F485-E485),"")</f>
        <v/>
      </c>
      <c r="H485" s="13" t="n"/>
      <c r="I485" s="15">
        <f>IFERROR(IF(N485="Canceled",G485*H485,0),"")</f>
        <v/>
      </c>
      <c r="J485" s="13" t="n"/>
      <c r="K485" s="13" t="n"/>
      <c r="L485" s="13" t="n"/>
      <c r="M485" s="13" t="n"/>
      <c r="N485" s="13" t="n"/>
      <c r="O485" s="39" t="n"/>
      <c r="P485" s="15">
        <f>IFERROR(IF(OR(N485&lt;&gt;"Canceled",O485=""),"",E485-O485),"")</f>
        <v/>
      </c>
      <c r="Q485" s="15">
        <f>IFERROR(IF(N485&lt;&gt;"Canceled","",IF(O485="","Review",IF(P485&lt;=Dashboard!$B$5,"Late","Within Standard Window"))),"")</f>
        <v/>
      </c>
      <c r="R485" s="13" t="n"/>
      <c r="S485" s="13" t="n"/>
      <c r="T485" s="13" t="n"/>
      <c r="U485" s="13" t="n"/>
      <c r="V485" s="40" t="n"/>
      <c r="W485" s="41">
        <f>IFERROR(G485*H485*V485,"")</f>
        <v/>
      </c>
      <c r="X485" s="42" t="n"/>
      <c r="Y485" s="41">
        <f>IFERROR(W485*X485,"")</f>
        <v/>
      </c>
      <c r="Z485" s="42" t="n"/>
      <c r="AA485" s="41">
        <f>IFERROR(W485*Z485,"")</f>
        <v/>
      </c>
      <c r="AB485" s="41">
        <f>IFERROR(W485+Y485+AA485,"")</f>
        <v/>
      </c>
      <c r="AC485" s="40" t="n"/>
      <c r="AD485" s="40" t="n"/>
      <c r="AE485" s="40" t="n"/>
      <c r="AF485" s="13" t="n"/>
      <c r="AG485" s="40" t="n"/>
      <c r="AH485" s="41">
        <f>IFERROR(IF(N485="Canceled",MAX(0,AB485-AD485-AG485),0),"")</f>
        <v/>
      </c>
      <c r="AI485" s="43">
        <f>IFERROR(AD485/AC485,"")</f>
        <v/>
      </c>
      <c r="AJ485" s="15">
        <f>IFERROR(E485-D485,"")</f>
        <v/>
      </c>
      <c r="AK485" s="15">
        <f>IF(A485="","",IF(COUNTIF($A$6:$A$505,A485)&gt;1,"Duplicate Reservation ID",IF(F485&lt;=E485,"Review stay dates",IF(AND(N485="Canceled",O485=""),"Enter cancellation date",IF(AND(N485="Canceled",R485=""),"Enter cancellation reason","OK")))))</f>
        <v/>
      </c>
      <c r="AL485" s="13" t="n"/>
      <c r="AM485" s="15">
        <f>IFERROR(IF(AD485&gt;AC485,1,0),0)</f>
        <v/>
      </c>
      <c r="AN485" s="15">
        <f>IFERROR(IF(AF485&gt;I485,1,0),0)</f>
        <v/>
      </c>
      <c r="AO485" s="15">
        <f>IFERROR(IF(OR(V485&lt;0,AC485&lt;0,AD485&lt;0,AE485&lt;0,AG485&lt;0),1,0),0)</f>
        <v/>
      </c>
      <c r="AP485" s="15">
        <f>IFERROR(IF(AND(A485&lt;&gt;"",COUNTIF($A$6:$A$505,A485)&gt;1),1,0),0)</f>
        <v/>
      </c>
      <c r="AQ485" s="15">
        <f>IFERROR(IF(AND(N485="Canceled",O485&gt;E485),1,0),0)</f>
        <v/>
      </c>
    </row>
    <row r="486">
      <c r="A486" s="13" t="n"/>
      <c r="B486" s="13" t="n"/>
      <c r="C486" s="13" t="n"/>
      <c r="D486" s="39" t="n"/>
      <c r="E486" s="39" t="n"/>
      <c r="F486" s="39" t="n"/>
      <c r="G486" s="15">
        <f>IFERROR(IF(OR(E486="",F486=""),"",F486-E486),"")</f>
        <v/>
      </c>
      <c r="H486" s="13" t="n"/>
      <c r="I486" s="15">
        <f>IFERROR(IF(N486="Canceled",G486*H486,0),"")</f>
        <v/>
      </c>
      <c r="J486" s="13" t="n"/>
      <c r="K486" s="13" t="n"/>
      <c r="L486" s="13" t="n"/>
      <c r="M486" s="13" t="n"/>
      <c r="N486" s="13" t="n"/>
      <c r="O486" s="39" t="n"/>
      <c r="P486" s="15">
        <f>IFERROR(IF(OR(N486&lt;&gt;"Canceled",O486=""),"",E486-O486),"")</f>
        <v/>
      </c>
      <c r="Q486" s="15">
        <f>IFERROR(IF(N486&lt;&gt;"Canceled","",IF(O486="","Review",IF(P486&lt;=Dashboard!$B$5,"Late","Within Standard Window"))),"")</f>
        <v/>
      </c>
      <c r="R486" s="13" t="n"/>
      <c r="S486" s="13" t="n"/>
      <c r="T486" s="13" t="n"/>
      <c r="U486" s="13" t="n"/>
      <c r="V486" s="40" t="n"/>
      <c r="W486" s="41">
        <f>IFERROR(G486*H486*V486,"")</f>
        <v/>
      </c>
      <c r="X486" s="42" t="n"/>
      <c r="Y486" s="41">
        <f>IFERROR(W486*X486,"")</f>
        <v/>
      </c>
      <c r="Z486" s="42" t="n"/>
      <c r="AA486" s="41">
        <f>IFERROR(W486*Z486,"")</f>
        <v/>
      </c>
      <c r="AB486" s="41">
        <f>IFERROR(W486+Y486+AA486,"")</f>
        <v/>
      </c>
      <c r="AC486" s="40" t="n"/>
      <c r="AD486" s="40" t="n"/>
      <c r="AE486" s="40" t="n"/>
      <c r="AF486" s="13" t="n"/>
      <c r="AG486" s="40" t="n"/>
      <c r="AH486" s="41">
        <f>IFERROR(IF(N486="Canceled",MAX(0,AB486-AD486-AG486),0),"")</f>
        <v/>
      </c>
      <c r="AI486" s="43">
        <f>IFERROR(AD486/AC486,"")</f>
        <v/>
      </c>
      <c r="AJ486" s="15">
        <f>IFERROR(E486-D486,"")</f>
        <v/>
      </c>
      <c r="AK486" s="15">
        <f>IF(A486="","",IF(COUNTIF($A$6:$A$505,A486)&gt;1,"Duplicate Reservation ID",IF(F486&lt;=E486,"Review stay dates",IF(AND(N486="Canceled",O486=""),"Enter cancellation date",IF(AND(N486="Canceled",R486=""),"Enter cancellation reason","OK")))))</f>
        <v/>
      </c>
      <c r="AL486" s="13" t="n"/>
      <c r="AM486" s="15">
        <f>IFERROR(IF(AD486&gt;AC486,1,0),0)</f>
        <v/>
      </c>
      <c r="AN486" s="15">
        <f>IFERROR(IF(AF486&gt;I486,1,0),0)</f>
        <v/>
      </c>
      <c r="AO486" s="15">
        <f>IFERROR(IF(OR(V486&lt;0,AC486&lt;0,AD486&lt;0,AE486&lt;0,AG486&lt;0),1,0),0)</f>
        <v/>
      </c>
      <c r="AP486" s="15">
        <f>IFERROR(IF(AND(A486&lt;&gt;"",COUNTIF($A$6:$A$505,A486)&gt;1),1,0),0)</f>
        <v/>
      </c>
      <c r="AQ486" s="15">
        <f>IFERROR(IF(AND(N486="Canceled",O486&gt;E486),1,0),0)</f>
        <v/>
      </c>
    </row>
    <row r="487">
      <c r="A487" s="13" t="n"/>
      <c r="B487" s="13" t="n"/>
      <c r="C487" s="13" t="n"/>
      <c r="D487" s="39" t="n"/>
      <c r="E487" s="39" t="n"/>
      <c r="F487" s="39" t="n"/>
      <c r="G487" s="15">
        <f>IFERROR(IF(OR(E487="",F487=""),"",F487-E487),"")</f>
        <v/>
      </c>
      <c r="H487" s="13" t="n"/>
      <c r="I487" s="15">
        <f>IFERROR(IF(N487="Canceled",G487*H487,0),"")</f>
        <v/>
      </c>
      <c r="J487" s="13" t="n"/>
      <c r="K487" s="13" t="n"/>
      <c r="L487" s="13" t="n"/>
      <c r="M487" s="13" t="n"/>
      <c r="N487" s="13" t="n"/>
      <c r="O487" s="39" t="n"/>
      <c r="P487" s="15">
        <f>IFERROR(IF(OR(N487&lt;&gt;"Canceled",O487=""),"",E487-O487),"")</f>
        <v/>
      </c>
      <c r="Q487" s="15">
        <f>IFERROR(IF(N487&lt;&gt;"Canceled","",IF(O487="","Review",IF(P487&lt;=Dashboard!$B$5,"Late","Within Standard Window"))),"")</f>
        <v/>
      </c>
      <c r="R487" s="13" t="n"/>
      <c r="S487" s="13" t="n"/>
      <c r="T487" s="13" t="n"/>
      <c r="U487" s="13" t="n"/>
      <c r="V487" s="40" t="n"/>
      <c r="W487" s="41">
        <f>IFERROR(G487*H487*V487,"")</f>
        <v/>
      </c>
      <c r="X487" s="42" t="n"/>
      <c r="Y487" s="41">
        <f>IFERROR(W487*X487,"")</f>
        <v/>
      </c>
      <c r="Z487" s="42" t="n"/>
      <c r="AA487" s="41">
        <f>IFERROR(W487*Z487,"")</f>
        <v/>
      </c>
      <c r="AB487" s="41">
        <f>IFERROR(W487+Y487+AA487,"")</f>
        <v/>
      </c>
      <c r="AC487" s="40" t="n"/>
      <c r="AD487" s="40" t="n"/>
      <c r="AE487" s="40" t="n"/>
      <c r="AF487" s="13" t="n"/>
      <c r="AG487" s="40" t="n"/>
      <c r="AH487" s="41">
        <f>IFERROR(IF(N487="Canceled",MAX(0,AB487-AD487-AG487),0),"")</f>
        <v/>
      </c>
      <c r="AI487" s="43">
        <f>IFERROR(AD487/AC487,"")</f>
        <v/>
      </c>
      <c r="AJ487" s="15">
        <f>IFERROR(E487-D487,"")</f>
        <v/>
      </c>
      <c r="AK487" s="15">
        <f>IF(A487="","",IF(COUNTIF($A$6:$A$505,A487)&gt;1,"Duplicate Reservation ID",IF(F487&lt;=E487,"Review stay dates",IF(AND(N487="Canceled",O487=""),"Enter cancellation date",IF(AND(N487="Canceled",R487=""),"Enter cancellation reason","OK")))))</f>
        <v/>
      </c>
      <c r="AL487" s="13" t="n"/>
      <c r="AM487" s="15">
        <f>IFERROR(IF(AD487&gt;AC487,1,0),0)</f>
        <v/>
      </c>
      <c r="AN487" s="15">
        <f>IFERROR(IF(AF487&gt;I487,1,0),0)</f>
        <v/>
      </c>
      <c r="AO487" s="15">
        <f>IFERROR(IF(OR(V487&lt;0,AC487&lt;0,AD487&lt;0,AE487&lt;0,AG487&lt;0),1,0),0)</f>
        <v/>
      </c>
      <c r="AP487" s="15">
        <f>IFERROR(IF(AND(A487&lt;&gt;"",COUNTIF($A$6:$A$505,A487)&gt;1),1,0),0)</f>
        <v/>
      </c>
      <c r="AQ487" s="15">
        <f>IFERROR(IF(AND(N487="Canceled",O487&gt;E487),1,0),0)</f>
        <v/>
      </c>
    </row>
    <row r="488">
      <c r="A488" s="13" t="n"/>
      <c r="B488" s="13" t="n"/>
      <c r="C488" s="13" t="n"/>
      <c r="D488" s="39" t="n"/>
      <c r="E488" s="39" t="n"/>
      <c r="F488" s="39" t="n"/>
      <c r="G488" s="15">
        <f>IFERROR(IF(OR(E488="",F488=""),"",F488-E488),"")</f>
        <v/>
      </c>
      <c r="H488" s="13" t="n"/>
      <c r="I488" s="15">
        <f>IFERROR(IF(N488="Canceled",G488*H488,0),"")</f>
        <v/>
      </c>
      <c r="J488" s="13" t="n"/>
      <c r="K488" s="13" t="n"/>
      <c r="L488" s="13" t="n"/>
      <c r="M488" s="13" t="n"/>
      <c r="N488" s="13" t="n"/>
      <c r="O488" s="39" t="n"/>
      <c r="P488" s="15">
        <f>IFERROR(IF(OR(N488&lt;&gt;"Canceled",O488=""),"",E488-O488),"")</f>
        <v/>
      </c>
      <c r="Q488" s="15">
        <f>IFERROR(IF(N488&lt;&gt;"Canceled","",IF(O488="","Review",IF(P488&lt;=Dashboard!$B$5,"Late","Within Standard Window"))),"")</f>
        <v/>
      </c>
      <c r="R488" s="13" t="n"/>
      <c r="S488" s="13" t="n"/>
      <c r="T488" s="13" t="n"/>
      <c r="U488" s="13" t="n"/>
      <c r="V488" s="40" t="n"/>
      <c r="W488" s="41">
        <f>IFERROR(G488*H488*V488,"")</f>
        <v/>
      </c>
      <c r="X488" s="42" t="n"/>
      <c r="Y488" s="41">
        <f>IFERROR(W488*X488,"")</f>
        <v/>
      </c>
      <c r="Z488" s="42" t="n"/>
      <c r="AA488" s="41">
        <f>IFERROR(W488*Z488,"")</f>
        <v/>
      </c>
      <c r="AB488" s="41">
        <f>IFERROR(W488+Y488+AA488,"")</f>
        <v/>
      </c>
      <c r="AC488" s="40" t="n"/>
      <c r="AD488" s="40" t="n"/>
      <c r="AE488" s="40" t="n"/>
      <c r="AF488" s="13" t="n"/>
      <c r="AG488" s="40" t="n"/>
      <c r="AH488" s="41">
        <f>IFERROR(IF(N488="Canceled",MAX(0,AB488-AD488-AG488),0),"")</f>
        <v/>
      </c>
      <c r="AI488" s="43">
        <f>IFERROR(AD488/AC488,"")</f>
        <v/>
      </c>
      <c r="AJ488" s="15">
        <f>IFERROR(E488-D488,"")</f>
        <v/>
      </c>
      <c r="AK488" s="15">
        <f>IF(A488="","",IF(COUNTIF($A$6:$A$505,A488)&gt;1,"Duplicate Reservation ID",IF(F488&lt;=E488,"Review stay dates",IF(AND(N488="Canceled",O488=""),"Enter cancellation date",IF(AND(N488="Canceled",R488=""),"Enter cancellation reason","OK")))))</f>
        <v/>
      </c>
      <c r="AL488" s="13" t="n"/>
      <c r="AM488" s="15">
        <f>IFERROR(IF(AD488&gt;AC488,1,0),0)</f>
        <v/>
      </c>
      <c r="AN488" s="15">
        <f>IFERROR(IF(AF488&gt;I488,1,0),0)</f>
        <v/>
      </c>
      <c r="AO488" s="15">
        <f>IFERROR(IF(OR(V488&lt;0,AC488&lt;0,AD488&lt;0,AE488&lt;0,AG488&lt;0),1,0),0)</f>
        <v/>
      </c>
      <c r="AP488" s="15">
        <f>IFERROR(IF(AND(A488&lt;&gt;"",COUNTIF($A$6:$A$505,A488)&gt;1),1,0),0)</f>
        <v/>
      </c>
      <c r="AQ488" s="15">
        <f>IFERROR(IF(AND(N488="Canceled",O488&gt;E488),1,0),0)</f>
        <v/>
      </c>
    </row>
    <row r="489">
      <c r="A489" s="13" t="n"/>
      <c r="B489" s="13" t="n"/>
      <c r="C489" s="13" t="n"/>
      <c r="D489" s="39" t="n"/>
      <c r="E489" s="39" t="n"/>
      <c r="F489" s="39" t="n"/>
      <c r="G489" s="15">
        <f>IFERROR(IF(OR(E489="",F489=""),"",F489-E489),"")</f>
        <v/>
      </c>
      <c r="H489" s="13" t="n"/>
      <c r="I489" s="15">
        <f>IFERROR(IF(N489="Canceled",G489*H489,0),"")</f>
        <v/>
      </c>
      <c r="J489" s="13" t="n"/>
      <c r="K489" s="13" t="n"/>
      <c r="L489" s="13" t="n"/>
      <c r="M489" s="13" t="n"/>
      <c r="N489" s="13" t="n"/>
      <c r="O489" s="39" t="n"/>
      <c r="P489" s="15">
        <f>IFERROR(IF(OR(N489&lt;&gt;"Canceled",O489=""),"",E489-O489),"")</f>
        <v/>
      </c>
      <c r="Q489" s="15">
        <f>IFERROR(IF(N489&lt;&gt;"Canceled","",IF(O489="","Review",IF(P489&lt;=Dashboard!$B$5,"Late","Within Standard Window"))),"")</f>
        <v/>
      </c>
      <c r="R489" s="13" t="n"/>
      <c r="S489" s="13" t="n"/>
      <c r="T489" s="13" t="n"/>
      <c r="U489" s="13" t="n"/>
      <c r="V489" s="40" t="n"/>
      <c r="W489" s="41">
        <f>IFERROR(G489*H489*V489,"")</f>
        <v/>
      </c>
      <c r="X489" s="42" t="n"/>
      <c r="Y489" s="41">
        <f>IFERROR(W489*X489,"")</f>
        <v/>
      </c>
      <c r="Z489" s="42" t="n"/>
      <c r="AA489" s="41">
        <f>IFERROR(W489*Z489,"")</f>
        <v/>
      </c>
      <c r="AB489" s="41">
        <f>IFERROR(W489+Y489+AA489,"")</f>
        <v/>
      </c>
      <c r="AC489" s="40" t="n"/>
      <c r="AD489" s="40" t="n"/>
      <c r="AE489" s="40" t="n"/>
      <c r="AF489" s="13" t="n"/>
      <c r="AG489" s="40" t="n"/>
      <c r="AH489" s="41">
        <f>IFERROR(IF(N489="Canceled",MAX(0,AB489-AD489-AG489),0),"")</f>
        <v/>
      </c>
      <c r="AI489" s="43">
        <f>IFERROR(AD489/AC489,"")</f>
        <v/>
      </c>
      <c r="AJ489" s="15">
        <f>IFERROR(E489-D489,"")</f>
        <v/>
      </c>
      <c r="AK489" s="15">
        <f>IF(A489="","",IF(COUNTIF($A$6:$A$505,A489)&gt;1,"Duplicate Reservation ID",IF(F489&lt;=E489,"Review stay dates",IF(AND(N489="Canceled",O489=""),"Enter cancellation date",IF(AND(N489="Canceled",R489=""),"Enter cancellation reason","OK")))))</f>
        <v/>
      </c>
      <c r="AL489" s="13" t="n"/>
      <c r="AM489" s="15">
        <f>IFERROR(IF(AD489&gt;AC489,1,0),0)</f>
        <v/>
      </c>
      <c r="AN489" s="15">
        <f>IFERROR(IF(AF489&gt;I489,1,0),0)</f>
        <v/>
      </c>
      <c r="AO489" s="15">
        <f>IFERROR(IF(OR(V489&lt;0,AC489&lt;0,AD489&lt;0,AE489&lt;0,AG489&lt;0),1,0),0)</f>
        <v/>
      </c>
      <c r="AP489" s="15">
        <f>IFERROR(IF(AND(A489&lt;&gt;"",COUNTIF($A$6:$A$505,A489)&gt;1),1,0),0)</f>
        <v/>
      </c>
      <c r="AQ489" s="15">
        <f>IFERROR(IF(AND(N489="Canceled",O489&gt;E489),1,0),0)</f>
        <v/>
      </c>
    </row>
    <row r="490">
      <c r="A490" s="13" t="n"/>
      <c r="B490" s="13" t="n"/>
      <c r="C490" s="13" t="n"/>
      <c r="D490" s="39" t="n"/>
      <c r="E490" s="39" t="n"/>
      <c r="F490" s="39" t="n"/>
      <c r="G490" s="15">
        <f>IFERROR(IF(OR(E490="",F490=""),"",F490-E490),"")</f>
        <v/>
      </c>
      <c r="H490" s="13" t="n"/>
      <c r="I490" s="15">
        <f>IFERROR(IF(N490="Canceled",G490*H490,0),"")</f>
        <v/>
      </c>
      <c r="J490" s="13" t="n"/>
      <c r="K490" s="13" t="n"/>
      <c r="L490" s="13" t="n"/>
      <c r="M490" s="13" t="n"/>
      <c r="N490" s="13" t="n"/>
      <c r="O490" s="39" t="n"/>
      <c r="P490" s="15">
        <f>IFERROR(IF(OR(N490&lt;&gt;"Canceled",O490=""),"",E490-O490),"")</f>
        <v/>
      </c>
      <c r="Q490" s="15">
        <f>IFERROR(IF(N490&lt;&gt;"Canceled","",IF(O490="","Review",IF(P490&lt;=Dashboard!$B$5,"Late","Within Standard Window"))),"")</f>
        <v/>
      </c>
      <c r="R490" s="13" t="n"/>
      <c r="S490" s="13" t="n"/>
      <c r="T490" s="13" t="n"/>
      <c r="U490" s="13" t="n"/>
      <c r="V490" s="40" t="n"/>
      <c r="W490" s="41">
        <f>IFERROR(G490*H490*V490,"")</f>
        <v/>
      </c>
      <c r="X490" s="42" t="n"/>
      <c r="Y490" s="41">
        <f>IFERROR(W490*X490,"")</f>
        <v/>
      </c>
      <c r="Z490" s="42" t="n"/>
      <c r="AA490" s="41">
        <f>IFERROR(W490*Z490,"")</f>
        <v/>
      </c>
      <c r="AB490" s="41">
        <f>IFERROR(W490+Y490+AA490,"")</f>
        <v/>
      </c>
      <c r="AC490" s="40" t="n"/>
      <c r="AD490" s="40" t="n"/>
      <c r="AE490" s="40" t="n"/>
      <c r="AF490" s="13" t="n"/>
      <c r="AG490" s="40" t="n"/>
      <c r="AH490" s="41">
        <f>IFERROR(IF(N490="Canceled",MAX(0,AB490-AD490-AG490),0),"")</f>
        <v/>
      </c>
      <c r="AI490" s="43">
        <f>IFERROR(AD490/AC490,"")</f>
        <v/>
      </c>
      <c r="AJ490" s="15">
        <f>IFERROR(E490-D490,"")</f>
        <v/>
      </c>
      <c r="AK490" s="15">
        <f>IF(A490="","",IF(COUNTIF($A$6:$A$505,A490)&gt;1,"Duplicate Reservation ID",IF(F490&lt;=E490,"Review stay dates",IF(AND(N490="Canceled",O490=""),"Enter cancellation date",IF(AND(N490="Canceled",R490=""),"Enter cancellation reason","OK")))))</f>
        <v/>
      </c>
      <c r="AL490" s="13" t="n"/>
      <c r="AM490" s="15">
        <f>IFERROR(IF(AD490&gt;AC490,1,0),0)</f>
        <v/>
      </c>
      <c r="AN490" s="15">
        <f>IFERROR(IF(AF490&gt;I490,1,0),0)</f>
        <v/>
      </c>
      <c r="AO490" s="15">
        <f>IFERROR(IF(OR(V490&lt;0,AC490&lt;0,AD490&lt;0,AE490&lt;0,AG490&lt;0),1,0),0)</f>
        <v/>
      </c>
      <c r="AP490" s="15">
        <f>IFERROR(IF(AND(A490&lt;&gt;"",COUNTIF($A$6:$A$505,A490)&gt;1),1,0),0)</f>
        <v/>
      </c>
      <c r="AQ490" s="15">
        <f>IFERROR(IF(AND(N490="Canceled",O490&gt;E490),1,0),0)</f>
        <v/>
      </c>
    </row>
    <row r="491">
      <c r="A491" s="13" t="n"/>
      <c r="B491" s="13" t="n"/>
      <c r="C491" s="13" t="n"/>
      <c r="D491" s="39" t="n"/>
      <c r="E491" s="39" t="n"/>
      <c r="F491" s="39" t="n"/>
      <c r="G491" s="15">
        <f>IFERROR(IF(OR(E491="",F491=""),"",F491-E491),"")</f>
        <v/>
      </c>
      <c r="H491" s="13" t="n"/>
      <c r="I491" s="15">
        <f>IFERROR(IF(N491="Canceled",G491*H491,0),"")</f>
        <v/>
      </c>
      <c r="J491" s="13" t="n"/>
      <c r="K491" s="13" t="n"/>
      <c r="L491" s="13" t="n"/>
      <c r="M491" s="13" t="n"/>
      <c r="N491" s="13" t="n"/>
      <c r="O491" s="39" t="n"/>
      <c r="P491" s="15">
        <f>IFERROR(IF(OR(N491&lt;&gt;"Canceled",O491=""),"",E491-O491),"")</f>
        <v/>
      </c>
      <c r="Q491" s="15">
        <f>IFERROR(IF(N491&lt;&gt;"Canceled","",IF(O491="","Review",IF(P491&lt;=Dashboard!$B$5,"Late","Within Standard Window"))),"")</f>
        <v/>
      </c>
      <c r="R491" s="13" t="n"/>
      <c r="S491" s="13" t="n"/>
      <c r="T491" s="13" t="n"/>
      <c r="U491" s="13" t="n"/>
      <c r="V491" s="40" t="n"/>
      <c r="W491" s="41">
        <f>IFERROR(G491*H491*V491,"")</f>
        <v/>
      </c>
      <c r="X491" s="42" t="n"/>
      <c r="Y491" s="41">
        <f>IFERROR(W491*X491,"")</f>
        <v/>
      </c>
      <c r="Z491" s="42" t="n"/>
      <c r="AA491" s="41">
        <f>IFERROR(W491*Z491,"")</f>
        <v/>
      </c>
      <c r="AB491" s="41">
        <f>IFERROR(W491+Y491+AA491,"")</f>
        <v/>
      </c>
      <c r="AC491" s="40" t="n"/>
      <c r="AD491" s="40" t="n"/>
      <c r="AE491" s="40" t="n"/>
      <c r="AF491" s="13" t="n"/>
      <c r="AG491" s="40" t="n"/>
      <c r="AH491" s="41">
        <f>IFERROR(IF(N491="Canceled",MAX(0,AB491-AD491-AG491),0),"")</f>
        <v/>
      </c>
      <c r="AI491" s="43">
        <f>IFERROR(AD491/AC491,"")</f>
        <v/>
      </c>
      <c r="AJ491" s="15">
        <f>IFERROR(E491-D491,"")</f>
        <v/>
      </c>
      <c r="AK491" s="15">
        <f>IF(A491="","",IF(COUNTIF($A$6:$A$505,A491)&gt;1,"Duplicate Reservation ID",IF(F491&lt;=E491,"Review stay dates",IF(AND(N491="Canceled",O491=""),"Enter cancellation date",IF(AND(N491="Canceled",R491=""),"Enter cancellation reason","OK")))))</f>
        <v/>
      </c>
      <c r="AL491" s="13" t="n"/>
      <c r="AM491" s="15">
        <f>IFERROR(IF(AD491&gt;AC491,1,0),0)</f>
        <v/>
      </c>
      <c r="AN491" s="15">
        <f>IFERROR(IF(AF491&gt;I491,1,0),0)</f>
        <v/>
      </c>
      <c r="AO491" s="15">
        <f>IFERROR(IF(OR(V491&lt;0,AC491&lt;0,AD491&lt;0,AE491&lt;0,AG491&lt;0),1,0),0)</f>
        <v/>
      </c>
      <c r="AP491" s="15">
        <f>IFERROR(IF(AND(A491&lt;&gt;"",COUNTIF($A$6:$A$505,A491)&gt;1),1,0),0)</f>
        <v/>
      </c>
      <c r="AQ491" s="15">
        <f>IFERROR(IF(AND(N491="Canceled",O491&gt;E491),1,0),0)</f>
        <v/>
      </c>
    </row>
    <row r="492">
      <c r="A492" s="13" t="n"/>
      <c r="B492" s="13" t="n"/>
      <c r="C492" s="13" t="n"/>
      <c r="D492" s="39" t="n"/>
      <c r="E492" s="39" t="n"/>
      <c r="F492" s="39" t="n"/>
      <c r="G492" s="15">
        <f>IFERROR(IF(OR(E492="",F492=""),"",F492-E492),"")</f>
        <v/>
      </c>
      <c r="H492" s="13" t="n"/>
      <c r="I492" s="15">
        <f>IFERROR(IF(N492="Canceled",G492*H492,0),"")</f>
        <v/>
      </c>
      <c r="J492" s="13" t="n"/>
      <c r="K492" s="13" t="n"/>
      <c r="L492" s="13" t="n"/>
      <c r="M492" s="13" t="n"/>
      <c r="N492" s="13" t="n"/>
      <c r="O492" s="39" t="n"/>
      <c r="P492" s="15">
        <f>IFERROR(IF(OR(N492&lt;&gt;"Canceled",O492=""),"",E492-O492),"")</f>
        <v/>
      </c>
      <c r="Q492" s="15">
        <f>IFERROR(IF(N492&lt;&gt;"Canceled","",IF(O492="","Review",IF(P492&lt;=Dashboard!$B$5,"Late","Within Standard Window"))),"")</f>
        <v/>
      </c>
      <c r="R492" s="13" t="n"/>
      <c r="S492" s="13" t="n"/>
      <c r="T492" s="13" t="n"/>
      <c r="U492" s="13" t="n"/>
      <c r="V492" s="40" t="n"/>
      <c r="W492" s="41">
        <f>IFERROR(G492*H492*V492,"")</f>
        <v/>
      </c>
      <c r="X492" s="42" t="n"/>
      <c r="Y492" s="41">
        <f>IFERROR(W492*X492,"")</f>
        <v/>
      </c>
      <c r="Z492" s="42" t="n"/>
      <c r="AA492" s="41">
        <f>IFERROR(W492*Z492,"")</f>
        <v/>
      </c>
      <c r="AB492" s="41">
        <f>IFERROR(W492+Y492+AA492,"")</f>
        <v/>
      </c>
      <c r="AC492" s="40" t="n"/>
      <c r="AD492" s="40" t="n"/>
      <c r="AE492" s="40" t="n"/>
      <c r="AF492" s="13" t="n"/>
      <c r="AG492" s="40" t="n"/>
      <c r="AH492" s="41">
        <f>IFERROR(IF(N492="Canceled",MAX(0,AB492-AD492-AG492),0),"")</f>
        <v/>
      </c>
      <c r="AI492" s="43">
        <f>IFERROR(AD492/AC492,"")</f>
        <v/>
      </c>
      <c r="AJ492" s="15">
        <f>IFERROR(E492-D492,"")</f>
        <v/>
      </c>
      <c r="AK492" s="15">
        <f>IF(A492="","",IF(COUNTIF($A$6:$A$505,A492)&gt;1,"Duplicate Reservation ID",IF(F492&lt;=E492,"Review stay dates",IF(AND(N492="Canceled",O492=""),"Enter cancellation date",IF(AND(N492="Canceled",R492=""),"Enter cancellation reason","OK")))))</f>
        <v/>
      </c>
      <c r="AL492" s="13" t="n"/>
      <c r="AM492" s="15">
        <f>IFERROR(IF(AD492&gt;AC492,1,0),0)</f>
        <v/>
      </c>
      <c r="AN492" s="15">
        <f>IFERROR(IF(AF492&gt;I492,1,0),0)</f>
        <v/>
      </c>
      <c r="AO492" s="15">
        <f>IFERROR(IF(OR(V492&lt;0,AC492&lt;0,AD492&lt;0,AE492&lt;0,AG492&lt;0),1,0),0)</f>
        <v/>
      </c>
      <c r="AP492" s="15">
        <f>IFERROR(IF(AND(A492&lt;&gt;"",COUNTIF($A$6:$A$505,A492)&gt;1),1,0),0)</f>
        <v/>
      </c>
      <c r="AQ492" s="15">
        <f>IFERROR(IF(AND(N492="Canceled",O492&gt;E492),1,0),0)</f>
        <v/>
      </c>
    </row>
    <row r="493">
      <c r="A493" s="13" t="n"/>
      <c r="B493" s="13" t="n"/>
      <c r="C493" s="13" t="n"/>
      <c r="D493" s="39" t="n"/>
      <c r="E493" s="39" t="n"/>
      <c r="F493" s="39" t="n"/>
      <c r="G493" s="15">
        <f>IFERROR(IF(OR(E493="",F493=""),"",F493-E493),"")</f>
        <v/>
      </c>
      <c r="H493" s="13" t="n"/>
      <c r="I493" s="15">
        <f>IFERROR(IF(N493="Canceled",G493*H493,0),"")</f>
        <v/>
      </c>
      <c r="J493" s="13" t="n"/>
      <c r="K493" s="13" t="n"/>
      <c r="L493" s="13" t="n"/>
      <c r="M493" s="13" t="n"/>
      <c r="N493" s="13" t="n"/>
      <c r="O493" s="39" t="n"/>
      <c r="P493" s="15">
        <f>IFERROR(IF(OR(N493&lt;&gt;"Canceled",O493=""),"",E493-O493),"")</f>
        <v/>
      </c>
      <c r="Q493" s="15">
        <f>IFERROR(IF(N493&lt;&gt;"Canceled","",IF(O493="","Review",IF(P493&lt;=Dashboard!$B$5,"Late","Within Standard Window"))),"")</f>
        <v/>
      </c>
      <c r="R493" s="13" t="n"/>
      <c r="S493" s="13" t="n"/>
      <c r="T493" s="13" t="n"/>
      <c r="U493" s="13" t="n"/>
      <c r="V493" s="40" t="n"/>
      <c r="W493" s="41">
        <f>IFERROR(G493*H493*V493,"")</f>
        <v/>
      </c>
      <c r="X493" s="42" t="n"/>
      <c r="Y493" s="41">
        <f>IFERROR(W493*X493,"")</f>
        <v/>
      </c>
      <c r="Z493" s="42" t="n"/>
      <c r="AA493" s="41">
        <f>IFERROR(W493*Z493,"")</f>
        <v/>
      </c>
      <c r="AB493" s="41">
        <f>IFERROR(W493+Y493+AA493,"")</f>
        <v/>
      </c>
      <c r="AC493" s="40" t="n"/>
      <c r="AD493" s="40" t="n"/>
      <c r="AE493" s="40" t="n"/>
      <c r="AF493" s="13" t="n"/>
      <c r="AG493" s="40" t="n"/>
      <c r="AH493" s="41">
        <f>IFERROR(IF(N493="Canceled",MAX(0,AB493-AD493-AG493),0),"")</f>
        <v/>
      </c>
      <c r="AI493" s="43">
        <f>IFERROR(AD493/AC493,"")</f>
        <v/>
      </c>
      <c r="AJ493" s="15">
        <f>IFERROR(E493-D493,"")</f>
        <v/>
      </c>
      <c r="AK493" s="15">
        <f>IF(A493="","",IF(COUNTIF($A$6:$A$505,A493)&gt;1,"Duplicate Reservation ID",IF(F493&lt;=E493,"Review stay dates",IF(AND(N493="Canceled",O493=""),"Enter cancellation date",IF(AND(N493="Canceled",R493=""),"Enter cancellation reason","OK")))))</f>
        <v/>
      </c>
      <c r="AL493" s="13" t="n"/>
      <c r="AM493" s="15">
        <f>IFERROR(IF(AD493&gt;AC493,1,0),0)</f>
        <v/>
      </c>
      <c r="AN493" s="15">
        <f>IFERROR(IF(AF493&gt;I493,1,0),0)</f>
        <v/>
      </c>
      <c r="AO493" s="15">
        <f>IFERROR(IF(OR(V493&lt;0,AC493&lt;0,AD493&lt;0,AE493&lt;0,AG493&lt;0),1,0),0)</f>
        <v/>
      </c>
      <c r="AP493" s="15">
        <f>IFERROR(IF(AND(A493&lt;&gt;"",COUNTIF($A$6:$A$505,A493)&gt;1),1,0),0)</f>
        <v/>
      </c>
      <c r="AQ493" s="15">
        <f>IFERROR(IF(AND(N493="Canceled",O493&gt;E493),1,0),0)</f>
        <v/>
      </c>
    </row>
    <row r="494">
      <c r="A494" s="13" t="n"/>
      <c r="B494" s="13" t="n"/>
      <c r="C494" s="13" t="n"/>
      <c r="D494" s="39" t="n"/>
      <c r="E494" s="39" t="n"/>
      <c r="F494" s="39" t="n"/>
      <c r="G494" s="15">
        <f>IFERROR(IF(OR(E494="",F494=""),"",F494-E494),"")</f>
        <v/>
      </c>
      <c r="H494" s="13" t="n"/>
      <c r="I494" s="15">
        <f>IFERROR(IF(N494="Canceled",G494*H494,0),"")</f>
        <v/>
      </c>
      <c r="J494" s="13" t="n"/>
      <c r="K494" s="13" t="n"/>
      <c r="L494" s="13" t="n"/>
      <c r="M494" s="13" t="n"/>
      <c r="N494" s="13" t="n"/>
      <c r="O494" s="39" t="n"/>
      <c r="P494" s="15">
        <f>IFERROR(IF(OR(N494&lt;&gt;"Canceled",O494=""),"",E494-O494),"")</f>
        <v/>
      </c>
      <c r="Q494" s="15">
        <f>IFERROR(IF(N494&lt;&gt;"Canceled","",IF(O494="","Review",IF(P494&lt;=Dashboard!$B$5,"Late","Within Standard Window"))),"")</f>
        <v/>
      </c>
      <c r="R494" s="13" t="n"/>
      <c r="S494" s="13" t="n"/>
      <c r="T494" s="13" t="n"/>
      <c r="U494" s="13" t="n"/>
      <c r="V494" s="40" t="n"/>
      <c r="W494" s="41">
        <f>IFERROR(G494*H494*V494,"")</f>
        <v/>
      </c>
      <c r="X494" s="42" t="n"/>
      <c r="Y494" s="41">
        <f>IFERROR(W494*X494,"")</f>
        <v/>
      </c>
      <c r="Z494" s="42" t="n"/>
      <c r="AA494" s="41">
        <f>IFERROR(W494*Z494,"")</f>
        <v/>
      </c>
      <c r="AB494" s="41">
        <f>IFERROR(W494+Y494+AA494,"")</f>
        <v/>
      </c>
      <c r="AC494" s="40" t="n"/>
      <c r="AD494" s="40" t="n"/>
      <c r="AE494" s="40" t="n"/>
      <c r="AF494" s="13" t="n"/>
      <c r="AG494" s="40" t="n"/>
      <c r="AH494" s="41">
        <f>IFERROR(IF(N494="Canceled",MAX(0,AB494-AD494-AG494),0),"")</f>
        <v/>
      </c>
      <c r="AI494" s="43">
        <f>IFERROR(AD494/AC494,"")</f>
        <v/>
      </c>
      <c r="AJ494" s="15">
        <f>IFERROR(E494-D494,"")</f>
        <v/>
      </c>
      <c r="AK494" s="15">
        <f>IF(A494="","",IF(COUNTIF($A$6:$A$505,A494)&gt;1,"Duplicate Reservation ID",IF(F494&lt;=E494,"Review stay dates",IF(AND(N494="Canceled",O494=""),"Enter cancellation date",IF(AND(N494="Canceled",R494=""),"Enter cancellation reason","OK")))))</f>
        <v/>
      </c>
      <c r="AL494" s="13" t="n"/>
      <c r="AM494" s="15">
        <f>IFERROR(IF(AD494&gt;AC494,1,0),0)</f>
        <v/>
      </c>
      <c r="AN494" s="15">
        <f>IFERROR(IF(AF494&gt;I494,1,0),0)</f>
        <v/>
      </c>
      <c r="AO494" s="15">
        <f>IFERROR(IF(OR(V494&lt;0,AC494&lt;0,AD494&lt;0,AE494&lt;0,AG494&lt;0),1,0),0)</f>
        <v/>
      </c>
      <c r="AP494" s="15">
        <f>IFERROR(IF(AND(A494&lt;&gt;"",COUNTIF($A$6:$A$505,A494)&gt;1),1,0),0)</f>
        <v/>
      </c>
      <c r="AQ494" s="15">
        <f>IFERROR(IF(AND(N494="Canceled",O494&gt;E494),1,0),0)</f>
        <v/>
      </c>
    </row>
    <row r="495">
      <c r="A495" s="13" t="n"/>
      <c r="B495" s="13" t="n"/>
      <c r="C495" s="13" t="n"/>
      <c r="D495" s="39" t="n"/>
      <c r="E495" s="39" t="n"/>
      <c r="F495" s="39" t="n"/>
      <c r="G495" s="15">
        <f>IFERROR(IF(OR(E495="",F495=""),"",F495-E495),"")</f>
        <v/>
      </c>
      <c r="H495" s="13" t="n"/>
      <c r="I495" s="15">
        <f>IFERROR(IF(N495="Canceled",G495*H495,0),"")</f>
        <v/>
      </c>
      <c r="J495" s="13" t="n"/>
      <c r="K495" s="13" t="n"/>
      <c r="L495" s="13" t="n"/>
      <c r="M495" s="13" t="n"/>
      <c r="N495" s="13" t="n"/>
      <c r="O495" s="39" t="n"/>
      <c r="P495" s="15">
        <f>IFERROR(IF(OR(N495&lt;&gt;"Canceled",O495=""),"",E495-O495),"")</f>
        <v/>
      </c>
      <c r="Q495" s="15">
        <f>IFERROR(IF(N495&lt;&gt;"Canceled","",IF(O495="","Review",IF(P495&lt;=Dashboard!$B$5,"Late","Within Standard Window"))),"")</f>
        <v/>
      </c>
      <c r="R495" s="13" t="n"/>
      <c r="S495" s="13" t="n"/>
      <c r="T495" s="13" t="n"/>
      <c r="U495" s="13" t="n"/>
      <c r="V495" s="40" t="n"/>
      <c r="W495" s="41">
        <f>IFERROR(G495*H495*V495,"")</f>
        <v/>
      </c>
      <c r="X495" s="42" t="n"/>
      <c r="Y495" s="41">
        <f>IFERROR(W495*X495,"")</f>
        <v/>
      </c>
      <c r="Z495" s="42" t="n"/>
      <c r="AA495" s="41">
        <f>IFERROR(W495*Z495,"")</f>
        <v/>
      </c>
      <c r="AB495" s="41">
        <f>IFERROR(W495+Y495+AA495,"")</f>
        <v/>
      </c>
      <c r="AC495" s="40" t="n"/>
      <c r="AD495" s="40" t="n"/>
      <c r="AE495" s="40" t="n"/>
      <c r="AF495" s="13" t="n"/>
      <c r="AG495" s="40" t="n"/>
      <c r="AH495" s="41">
        <f>IFERROR(IF(N495="Canceled",MAX(0,AB495-AD495-AG495),0),"")</f>
        <v/>
      </c>
      <c r="AI495" s="43">
        <f>IFERROR(AD495/AC495,"")</f>
        <v/>
      </c>
      <c r="AJ495" s="15">
        <f>IFERROR(E495-D495,"")</f>
        <v/>
      </c>
      <c r="AK495" s="15">
        <f>IF(A495="","",IF(COUNTIF($A$6:$A$505,A495)&gt;1,"Duplicate Reservation ID",IF(F495&lt;=E495,"Review stay dates",IF(AND(N495="Canceled",O495=""),"Enter cancellation date",IF(AND(N495="Canceled",R495=""),"Enter cancellation reason","OK")))))</f>
        <v/>
      </c>
      <c r="AL495" s="13" t="n"/>
      <c r="AM495" s="15">
        <f>IFERROR(IF(AD495&gt;AC495,1,0),0)</f>
        <v/>
      </c>
      <c r="AN495" s="15">
        <f>IFERROR(IF(AF495&gt;I495,1,0),0)</f>
        <v/>
      </c>
      <c r="AO495" s="15">
        <f>IFERROR(IF(OR(V495&lt;0,AC495&lt;0,AD495&lt;0,AE495&lt;0,AG495&lt;0),1,0),0)</f>
        <v/>
      </c>
      <c r="AP495" s="15">
        <f>IFERROR(IF(AND(A495&lt;&gt;"",COUNTIF($A$6:$A$505,A495)&gt;1),1,0),0)</f>
        <v/>
      </c>
      <c r="AQ495" s="15">
        <f>IFERROR(IF(AND(N495="Canceled",O495&gt;E495),1,0),0)</f>
        <v/>
      </c>
    </row>
    <row r="496">
      <c r="A496" s="13" t="n"/>
      <c r="B496" s="13" t="n"/>
      <c r="C496" s="13" t="n"/>
      <c r="D496" s="39" t="n"/>
      <c r="E496" s="39" t="n"/>
      <c r="F496" s="39" t="n"/>
      <c r="G496" s="15">
        <f>IFERROR(IF(OR(E496="",F496=""),"",F496-E496),"")</f>
        <v/>
      </c>
      <c r="H496" s="13" t="n"/>
      <c r="I496" s="15">
        <f>IFERROR(IF(N496="Canceled",G496*H496,0),"")</f>
        <v/>
      </c>
      <c r="J496" s="13" t="n"/>
      <c r="K496" s="13" t="n"/>
      <c r="L496" s="13" t="n"/>
      <c r="M496" s="13" t="n"/>
      <c r="N496" s="13" t="n"/>
      <c r="O496" s="39" t="n"/>
      <c r="P496" s="15">
        <f>IFERROR(IF(OR(N496&lt;&gt;"Canceled",O496=""),"",E496-O496),"")</f>
        <v/>
      </c>
      <c r="Q496" s="15">
        <f>IFERROR(IF(N496&lt;&gt;"Canceled","",IF(O496="","Review",IF(P496&lt;=Dashboard!$B$5,"Late","Within Standard Window"))),"")</f>
        <v/>
      </c>
      <c r="R496" s="13" t="n"/>
      <c r="S496" s="13" t="n"/>
      <c r="T496" s="13" t="n"/>
      <c r="U496" s="13" t="n"/>
      <c r="V496" s="40" t="n"/>
      <c r="W496" s="41">
        <f>IFERROR(G496*H496*V496,"")</f>
        <v/>
      </c>
      <c r="X496" s="42" t="n"/>
      <c r="Y496" s="41">
        <f>IFERROR(W496*X496,"")</f>
        <v/>
      </c>
      <c r="Z496" s="42" t="n"/>
      <c r="AA496" s="41">
        <f>IFERROR(W496*Z496,"")</f>
        <v/>
      </c>
      <c r="AB496" s="41">
        <f>IFERROR(W496+Y496+AA496,"")</f>
        <v/>
      </c>
      <c r="AC496" s="40" t="n"/>
      <c r="AD496" s="40" t="n"/>
      <c r="AE496" s="40" t="n"/>
      <c r="AF496" s="13" t="n"/>
      <c r="AG496" s="40" t="n"/>
      <c r="AH496" s="41">
        <f>IFERROR(IF(N496="Canceled",MAX(0,AB496-AD496-AG496),0),"")</f>
        <v/>
      </c>
      <c r="AI496" s="43">
        <f>IFERROR(AD496/AC496,"")</f>
        <v/>
      </c>
      <c r="AJ496" s="15">
        <f>IFERROR(E496-D496,"")</f>
        <v/>
      </c>
      <c r="AK496" s="15">
        <f>IF(A496="","",IF(COUNTIF($A$6:$A$505,A496)&gt;1,"Duplicate Reservation ID",IF(F496&lt;=E496,"Review stay dates",IF(AND(N496="Canceled",O496=""),"Enter cancellation date",IF(AND(N496="Canceled",R496=""),"Enter cancellation reason","OK")))))</f>
        <v/>
      </c>
      <c r="AL496" s="13" t="n"/>
      <c r="AM496" s="15">
        <f>IFERROR(IF(AD496&gt;AC496,1,0),0)</f>
        <v/>
      </c>
      <c r="AN496" s="15">
        <f>IFERROR(IF(AF496&gt;I496,1,0),0)</f>
        <v/>
      </c>
      <c r="AO496" s="15">
        <f>IFERROR(IF(OR(V496&lt;0,AC496&lt;0,AD496&lt;0,AE496&lt;0,AG496&lt;0),1,0),0)</f>
        <v/>
      </c>
      <c r="AP496" s="15">
        <f>IFERROR(IF(AND(A496&lt;&gt;"",COUNTIF($A$6:$A$505,A496)&gt;1),1,0),0)</f>
        <v/>
      </c>
      <c r="AQ496" s="15">
        <f>IFERROR(IF(AND(N496="Canceled",O496&gt;E496),1,0),0)</f>
        <v/>
      </c>
    </row>
    <row r="497">
      <c r="A497" s="13" t="n"/>
      <c r="B497" s="13" t="n"/>
      <c r="C497" s="13" t="n"/>
      <c r="D497" s="39" t="n"/>
      <c r="E497" s="39" t="n"/>
      <c r="F497" s="39" t="n"/>
      <c r="G497" s="15">
        <f>IFERROR(IF(OR(E497="",F497=""),"",F497-E497),"")</f>
        <v/>
      </c>
      <c r="H497" s="13" t="n"/>
      <c r="I497" s="15">
        <f>IFERROR(IF(N497="Canceled",G497*H497,0),"")</f>
        <v/>
      </c>
      <c r="J497" s="13" t="n"/>
      <c r="K497" s="13" t="n"/>
      <c r="L497" s="13" t="n"/>
      <c r="M497" s="13" t="n"/>
      <c r="N497" s="13" t="n"/>
      <c r="O497" s="39" t="n"/>
      <c r="P497" s="15">
        <f>IFERROR(IF(OR(N497&lt;&gt;"Canceled",O497=""),"",E497-O497),"")</f>
        <v/>
      </c>
      <c r="Q497" s="15">
        <f>IFERROR(IF(N497&lt;&gt;"Canceled","",IF(O497="","Review",IF(P497&lt;=Dashboard!$B$5,"Late","Within Standard Window"))),"")</f>
        <v/>
      </c>
      <c r="R497" s="13" t="n"/>
      <c r="S497" s="13" t="n"/>
      <c r="T497" s="13" t="n"/>
      <c r="U497" s="13" t="n"/>
      <c r="V497" s="40" t="n"/>
      <c r="W497" s="41">
        <f>IFERROR(G497*H497*V497,"")</f>
        <v/>
      </c>
      <c r="X497" s="42" t="n"/>
      <c r="Y497" s="41">
        <f>IFERROR(W497*X497,"")</f>
        <v/>
      </c>
      <c r="Z497" s="42" t="n"/>
      <c r="AA497" s="41">
        <f>IFERROR(W497*Z497,"")</f>
        <v/>
      </c>
      <c r="AB497" s="41">
        <f>IFERROR(W497+Y497+AA497,"")</f>
        <v/>
      </c>
      <c r="AC497" s="40" t="n"/>
      <c r="AD497" s="40" t="n"/>
      <c r="AE497" s="40" t="n"/>
      <c r="AF497" s="13" t="n"/>
      <c r="AG497" s="40" t="n"/>
      <c r="AH497" s="41">
        <f>IFERROR(IF(N497="Canceled",MAX(0,AB497-AD497-AG497),0),"")</f>
        <v/>
      </c>
      <c r="AI497" s="43">
        <f>IFERROR(AD497/AC497,"")</f>
        <v/>
      </c>
      <c r="AJ497" s="15">
        <f>IFERROR(E497-D497,"")</f>
        <v/>
      </c>
      <c r="AK497" s="15">
        <f>IF(A497="","",IF(COUNTIF($A$6:$A$505,A497)&gt;1,"Duplicate Reservation ID",IF(F497&lt;=E497,"Review stay dates",IF(AND(N497="Canceled",O497=""),"Enter cancellation date",IF(AND(N497="Canceled",R497=""),"Enter cancellation reason","OK")))))</f>
        <v/>
      </c>
      <c r="AL497" s="13" t="n"/>
      <c r="AM497" s="15">
        <f>IFERROR(IF(AD497&gt;AC497,1,0),0)</f>
        <v/>
      </c>
      <c r="AN497" s="15">
        <f>IFERROR(IF(AF497&gt;I497,1,0),0)</f>
        <v/>
      </c>
      <c r="AO497" s="15">
        <f>IFERROR(IF(OR(V497&lt;0,AC497&lt;0,AD497&lt;0,AE497&lt;0,AG497&lt;0),1,0),0)</f>
        <v/>
      </c>
      <c r="AP497" s="15">
        <f>IFERROR(IF(AND(A497&lt;&gt;"",COUNTIF($A$6:$A$505,A497)&gt;1),1,0),0)</f>
        <v/>
      </c>
      <c r="AQ497" s="15">
        <f>IFERROR(IF(AND(N497="Canceled",O497&gt;E497),1,0),0)</f>
        <v/>
      </c>
    </row>
    <row r="498">
      <c r="A498" s="13" t="n"/>
      <c r="B498" s="13" t="n"/>
      <c r="C498" s="13" t="n"/>
      <c r="D498" s="39" t="n"/>
      <c r="E498" s="39" t="n"/>
      <c r="F498" s="39" t="n"/>
      <c r="G498" s="15">
        <f>IFERROR(IF(OR(E498="",F498=""),"",F498-E498),"")</f>
        <v/>
      </c>
      <c r="H498" s="13" t="n"/>
      <c r="I498" s="15">
        <f>IFERROR(IF(N498="Canceled",G498*H498,0),"")</f>
        <v/>
      </c>
      <c r="J498" s="13" t="n"/>
      <c r="K498" s="13" t="n"/>
      <c r="L498" s="13" t="n"/>
      <c r="M498" s="13" t="n"/>
      <c r="N498" s="13" t="n"/>
      <c r="O498" s="39" t="n"/>
      <c r="P498" s="15">
        <f>IFERROR(IF(OR(N498&lt;&gt;"Canceled",O498=""),"",E498-O498),"")</f>
        <v/>
      </c>
      <c r="Q498" s="15">
        <f>IFERROR(IF(N498&lt;&gt;"Canceled","",IF(O498="","Review",IF(P498&lt;=Dashboard!$B$5,"Late","Within Standard Window"))),"")</f>
        <v/>
      </c>
      <c r="R498" s="13" t="n"/>
      <c r="S498" s="13" t="n"/>
      <c r="T498" s="13" t="n"/>
      <c r="U498" s="13" t="n"/>
      <c r="V498" s="40" t="n"/>
      <c r="W498" s="41">
        <f>IFERROR(G498*H498*V498,"")</f>
        <v/>
      </c>
      <c r="X498" s="42" t="n"/>
      <c r="Y498" s="41">
        <f>IFERROR(W498*X498,"")</f>
        <v/>
      </c>
      <c r="Z498" s="42" t="n"/>
      <c r="AA498" s="41">
        <f>IFERROR(W498*Z498,"")</f>
        <v/>
      </c>
      <c r="AB498" s="41">
        <f>IFERROR(W498+Y498+AA498,"")</f>
        <v/>
      </c>
      <c r="AC498" s="40" t="n"/>
      <c r="AD498" s="40" t="n"/>
      <c r="AE498" s="40" t="n"/>
      <c r="AF498" s="13" t="n"/>
      <c r="AG498" s="40" t="n"/>
      <c r="AH498" s="41">
        <f>IFERROR(IF(N498="Canceled",MAX(0,AB498-AD498-AG498),0),"")</f>
        <v/>
      </c>
      <c r="AI498" s="43">
        <f>IFERROR(AD498/AC498,"")</f>
        <v/>
      </c>
      <c r="AJ498" s="15">
        <f>IFERROR(E498-D498,"")</f>
        <v/>
      </c>
      <c r="AK498" s="15">
        <f>IF(A498="","",IF(COUNTIF($A$6:$A$505,A498)&gt;1,"Duplicate Reservation ID",IF(F498&lt;=E498,"Review stay dates",IF(AND(N498="Canceled",O498=""),"Enter cancellation date",IF(AND(N498="Canceled",R498=""),"Enter cancellation reason","OK")))))</f>
        <v/>
      </c>
      <c r="AL498" s="13" t="n"/>
      <c r="AM498" s="15">
        <f>IFERROR(IF(AD498&gt;AC498,1,0),0)</f>
        <v/>
      </c>
      <c r="AN498" s="15">
        <f>IFERROR(IF(AF498&gt;I498,1,0),0)</f>
        <v/>
      </c>
      <c r="AO498" s="15">
        <f>IFERROR(IF(OR(V498&lt;0,AC498&lt;0,AD498&lt;0,AE498&lt;0,AG498&lt;0),1,0),0)</f>
        <v/>
      </c>
      <c r="AP498" s="15">
        <f>IFERROR(IF(AND(A498&lt;&gt;"",COUNTIF($A$6:$A$505,A498)&gt;1),1,0),0)</f>
        <v/>
      </c>
      <c r="AQ498" s="15">
        <f>IFERROR(IF(AND(N498="Canceled",O498&gt;E498),1,0),0)</f>
        <v/>
      </c>
    </row>
    <row r="499">
      <c r="A499" s="13" t="n"/>
      <c r="B499" s="13" t="n"/>
      <c r="C499" s="13" t="n"/>
      <c r="D499" s="39" t="n"/>
      <c r="E499" s="39" t="n"/>
      <c r="F499" s="39" t="n"/>
      <c r="G499" s="15">
        <f>IFERROR(IF(OR(E499="",F499=""),"",F499-E499),"")</f>
        <v/>
      </c>
      <c r="H499" s="13" t="n"/>
      <c r="I499" s="15">
        <f>IFERROR(IF(N499="Canceled",G499*H499,0),"")</f>
        <v/>
      </c>
      <c r="J499" s="13" t="n"/>
      <c r="K499" s="13" t="n"/>
      <c r="L499" s="13" t="n"/>
      <c r="M499" s="13" t="n"/>
      <c r="N499" s="13" t="n"/>
      <c r="O499" s="39" t="n"/>
      <c r="P499" s="15">
        <f>IFERROR(IF(OR(N499&lt;&gt;"Canceled",O499=""),"",E499-O499),"")</f>
        <v/>
      </c>
      <c r="Q499" s="15">
        <f>IFERROR(IF(N499&lt;&gt;"Canceled","",IF(O499="","Review",IF(P499&lt;=Dashboard!$B$5,"Late","Within Standard Window"))),"")</f>
        <v/>
      </c>
      <c r="R499" s="13" t="n"/>
      <c r="S499" s="13" t="n"/>
      <c r="T499" s="13" t="n"/>
      <c r="U499" s="13" t="n"/>
      <c r="V499" s="40" t="n"/>
      <c r="W499" s="41">
        <f>IFERROR(G499*H499*V499,"")</f>
        <v/>
      </c>
      <c r="X499" s="42" t="n"/>
      <c r="Y499" s="41">
        <f>IFERROR(W499*X499,"")</f>
        <v/>
      </c>
      <c r="Z499" s="42" t="n"/>
      <c r="AA499" s="41">
        <f>IFERROR(W499*Z499,"")</f>
        <v/>
      </c>
      <c r="AB499" s="41">
        <f>IFERROR(W499+Y499+AA499,"")</f>
        <v/>
      </c>
      <c r="AC499" s="40" t="n"/>
      <c r="AD499" s="40" t="n"/>
      <c r="AE499" s="40" t="n"/>
      <c r="AF499" s="13" t="n"/>
      <c r="AG499" s="40" t="n"/>
      <c r="AH499" s="41">
        <f>IFERROR(IF(N499="Canceled",MAX(0,AB499-AD499-AG499),0),"")</f>
        <v/>
      </c>
      <c r="AI499" s="43">
        <f>IFERROR(AD499/AC499,"")</f>
        <v/>
      </c>
      <c r="AJ499" s="15">
        <f>IFERROR(E499-D499,"")</f>
        <v/>
      </c>
      <c r="AK499" s="15">
        <f>IF(A499="","",IF(COUNTIF($A$6:$A$505,A499)&gt;1,"Duplicate Reservation ID",IF(F499&lt;=E499,"Review stay dates",IF(AND(N499="Canceled",O499=""),"Enter cancellation date",IF(AND(N499="Canceled",R499=""),"Enter cancellation reason","OK")))))</f>
        <v/>
      </c>
      <c r="AL499" s="13" t="n"/>
      <c r="AM499" s="15">
        <f>IFERROR(IF(AD499&gt;AC499,1,0),0)</f>
        <v/>
      </c>
      <c r="AN499" s="15">
        <f>IFERROR(IF(AF499&gt;I499,1,0),0)</f>
        <v/>
      </c>
      <c r="AO499" s="15">
        <f>IFERROR(IF(OR(V499&lt;0,AC499&lt;0,AD499&lt;0,AE499&lt;0,AG499&lt;0),1,0),0)</f>
        <v/>
      </c>
      <c r="AP499" s="15">
        <f>IFERROR(IF(AND(A499&lt;&gt;"",COUNTIF($A$6:$A$505,A499)&gt;1),1,0),0)</f>
        <v/>
      </c>
      <c r="AQ499" s="15">
        <f>IFERROR(IF(AND(N499="Canceled",O499&gt;E499),1,0),0)</f>
        <v/>
      </c>
    </row>
    <row r="500">
      <c r="A500" s="13" t="n"/>
      <c r="B500" s="13" t="n"/>
      <c r="C500" s="13" t="n"/>
      <c r="D500" s="39" t="n"/>
      <c r="E500" s="39" t="n"/>
      <c r="F500" s="39" t="n"/>
      <c r="G500" s="15">
        <f>IFERROR(IF(OR(E500="",F500=""),"",F500-E500),"")</f>
        <v/>
      </c>
      <c r="H500" s="13" t="n"/>
      <c r="I500" s="15">
        <f>IFERROR(IF(N500="Canceled",G500*H500,0),"")</f>
        <v/>
      </c>
      <c r="J500" s="13" t="n"/>
      <c r="K500" s="13" t="n"/>
      <c r="L500" s="13" t="n"/>
      <c r="M500" s="13" t="n"/>
      <c r="N500" s="13" t="n"/>
      <c r="O500" s="39" t="n"/>
      <c r="P500" s="15">
        <f>IFERROR(IF(OR(N500&lt;&gt;"Canceled",O500=""),"",E500-O500),"")</f>
        <v/>
      </c>
      <c r="Q500" s="15">
        <f>IFERROR(IF(N500&lt;&gt;"Canceled","",IF(O500="","Review",IF(P500&lt;=Dashboard!$B$5,"Late","Within Standard Window"))),"")</f>
        <v/>
      </c>
      <c r="R500" s="13" t="n"/>
      <c r="S500" s="13" t="n"/>
      <c r="T500" s="13" t="n"/>
      <c r="U500" s="13" t="n"/>
      <c r="V500" s="40" t="n"/>
      <c r="W500" s="41">
        <f>IFERROR(G500*H500*V500,"")</f>
        <v/>
      </c>
      <c r="X500" s="42" t="n"/>
      <c r="Y500" s="41">
        <f>IFERROR(W500*X500,"")</f>
        <v/>
      </c>
      <c r="Z500" s="42" t="n"/>
      <c r="AA500" s="41">
        <f>IFERROR(W500*Z500,"")</f>
        <v/>
      </c>
      <c r="AB500" s="41">
        <f>IFERROR(W500+Y500+AA500,"")</f>
        <v/>
      </c>
      <c r="AC500" s="40" t="n"/>
      <c r="AD500" s="40" t="n"/>
      <c r="AE500" s="40" t="n"/>
      <c r="AF500" s="13" t="n"/>
      <c r="AG500" s="40" t="n"/>
      <c r="AH500" s="41">
        <f>IFERROR(IF(N500="Canceled",MAX(0,AB500-AD500-AG500),0),"")</f>
        <v/>
      </c>
      <c r="AI500" s="43">
        <f>IFERROR(AD500/AC500,"")</f>
        <v/>
      </c>
      <c r="AJ500" s="15">
        <f>IFERROR(E500-D500,"")</f>
        <v/>
      </c>
      <c r="AK500" s="15">
        <f>IF(A500="","",IF(COUNTIF($A$6:$A$505,A500)&gt;1,"Duplicate Reservation ID",IF(F500&lt;=E500,"Review stay dates",IF(AND(N500="Canceled",O500=""),"Enter cancellation date",IF(AND(N500="Canceled",R500=""),"Enter cancellation reason","OK")))))</f>
        <v/>
      </c>
      <c r="AL500" s="13" t="n"/>
      <c r="AM500" s="15">
        <f>IFERROR(IF(AD500&gt;AC500,1,0),0)</f>
        <v/>
      </c>
      <c r="AN500" s="15">
        <f>IFERROR(IF(AF500&gt;I500,1,0),0)</f>
        <v/>
      </c>
      <c r="AO500" s="15">
        <f>IFERROR(IF(OR(V500&lt;0,AC500&lt;0,AD500&lt;0,AE500&lt;0,AG500&lt;0),1,0),0)</f>
        <v/>
      </c>
      <c r="AP500" s="15">
        <f>IFERROR(IF(AND(A500&lt;&gt;"",COUNTIF($A$6:$A$505,A500)&gt;1),1,0),0)</f>
        <v/>
      </c>
      <c r="AQ500" s="15">
        <f>IFERROR(IF(AND(N500="Canceled",O500&gt;E500),1,0),0)</f>
        <v/>
      </c>
    </row>
    <row r="501">
      <c r="A501" s="13" t="n"/>
      <c r="B501" s="13" t="n"/>
      <c r="C501" s="13" t="n"/>
      <c r="D501" s="39" t="n"/>
      <c r="E501" s="39" t="n"/>
      <c r="F501" s="39" t="n"/>
      <c r="G501" s="15">
        <f>IFERROR(IF(OR(E501="",F501=""),"",F501-E501),"")</f>
        <v/>
      </c>
      <c r="H501" s="13" t="n"/>
      <c r="I501" s="15">
        <f>IFERROR(IF(N501="Canceled",G501*H501,0),"")</f>
        <v/>
      </c>
      <c r="J501" s="13" t="n"/>
      <c r="K501" s="13" t="n"/>
      <c r="L501" s="13" t="n"/>
      <c r="M501" s="13" t="n"/>
      <c r="N501" s="13" t="n"/>
      <c r="O501" s="39" t="n"/>
      <c r="P501" s="15">
        <f>IFERROR(IF(OR(N501&lt;&gt;"Canceled",O501=""),"",E501-O501),"")</f>
        <v/>
      </c>
      <c r="Q501" s="15">
        <f>IFERROR(IF(N501&lt;&gt;"Canceled","",IF(O501="","Review",IF(P501&lt;=Dashboard!$B$5,"Late","Within Standard Window"))),"")</f>
        <v/>
      </c>
      <c r="R501" s="13" t="n"/>
      <c r="S501" s="13" t="n"/>
      <c r="T501" s="13" t="n"/>
      <c r="U501" s="13" t="n"/>
      <c r="V501" s="40" t="n"/>
      <c r="W501" s="41">
        <f>IFERROR(G501*H501*V501,"")</f>
        <v/>
      </c>
      <c r="X501" s="42" t="n"/>
      <c r="Y501" s="41">
        <f>IFERROR(W501*X501,"")</f>
        <v/>
      </c>
      <c r="Z501" s="42" t="n"/>
      <c r="AA501" s="41">
        <f>IFERROR(W501*Z501,"")</f>
        <v/>
      </c>
      <c r="AB501" s="41">
        <f>IFERROR(W501+Y501+AA501,"")</f>
        <v/>
      </c>
      <c r="AC501" s="40" t="n"/>
      <c r="AD501" s="40" t="n"/>
      <c r="AE501" s="40" t="n"/>
      <c r="AF501" s="13" t="n"/>
      <c r="AG501" s="40" t="n"/>
      <c r="AH501" s="41">
        <f>IFERROR(IF(N501="Canceled",MAX(0,AB501-AD501-AG501),0),"")</f>
        <v/>
      </c>
      <c r="AI501" s="43">
        <f>IFERROR(AD501/AC501,"")</f>
        <v/>
      </c>
      <c r="AJ501" s="15">
        <f>IFERROR(E501-D501,"")</f>
        <v/>
      </c>
      <c r="AK501" s="15">
        <f>IF(A501="","",IF(COUNTIF($A$6:$A$505,A501)&gt;1,"Duplicate Reservation ID",IF(F501&lt;=E501,"Review stay dates",IF(AND(N501="Canceled",O501=""),"Enter cancellation date",IF(AND(N501="Canceled",R501=""),"Enter cancellation reason","OK")))))</f>
        <v/>
      </c>
      <c r="AL501" s="13" t="n"/>
      <c r="AM501" s="15">
        <f>IFERROR(IF(AD501&gt;AC501,1,0),0)</f>
        <v/>
      </c>
      <c r="AN501" s="15">
        <f>IFERROR(IF(AF501&gt;I501,1,0),0)</f>
        <v/>
      </c>
      <c r="AO501" s="15">
        <f>IFERROR(IF(OR(V501&lt;0,AC501&lt;0,AD501&lt;0,AE501&lt;0,AG501&lt;0),1,0),0)</f>
        <v/>
      </c>
      <c r="AP501" s="15">
        <f>IFERROR(IF(AND(A501&lt;&gt;"",COUNTIF($A$6:$A$505,A501)&gt;1),1,0),0)</f>
        <v/>
      </c>
      <c r="AQ501" s="15">
        <f>IFERROR(IF(AND(N501="Canceled",O501&gt;E501),1,0),0)</f>
        <v/>
      </c>
    </row>
    <row r="502">
      <c r="A502" s="13" t="n"/>
      <c r="B502" s="13" t="n"/>
      <c r="C502" s="13" t="n"/>
      <c r="D502" s="39" t="n"/>
      <c r="E502" s="39" t="n"/>
      <c r="F502" s="39" t="n"/>
      <c r="G502" s="15">
        <f>IFERROR(IF(OR(E502="",F502=""),"",F502-E502),"")</f>
        <v/>
      </c>
      <c r="H502" s="13" t="n"/>
      <c r="I502" s="15">
        <f>IFERROR(IF(N502="Canceled",G502*H502,0),"")</f>
        <v/>
      </c>
      <c r="J502" s="13" t="n"/>
      <c r="K502" s="13" t="n"/>
      <c r="L502" s="13" t="n"/>
      <c r="M502" s="13" t="n"/>
      <c r="N502" s="13" t="n"/>
      <c r="O502" s="39" t="n"/>
      <c r="P502" s="15">
        <f>IFERROR(IF(OR(N502&lt;&gt;"Canceled",O502=""),"",E502-O502),"")</f>
        <v/>
      </c>
      <c r="Q502" s="15">
        <f>IFERROR(IF(N502&lt;&gt;"Canceled","",IF(O502="","Review",IF(P502&lt;=Dashboard!$B$5,"Late","Within Standard Window"))),"")</f>
        <v/>
      </c>
      <c r="R502" s="13" t="n"/>
      <c r="S502" s="13" t="n"/>
      <c r="T502" s="13" t="n"/>
      <c r="U502" s="13" t="n"/>
      <c r="V502" s="40" t="n"/>
      <c r="W502" s="41">
        <f>IFERROR(G502*H502*V502,"")</f>
        <v/>
      </c>
      <c r="X502" s="42" t="n"/>
      <c r="Y502" s="41">
        <f>IFERROR(W502*X502,"")</f>
        <v/>
      </c>
      <c r="Z502" s="42" t="n"/>
      <c r="AA502" s="41">
        <f>IFERROR(W502*Z502,"")</f>
        <v/>
      </c>
      <c r="AB502" s="41">
        <f>IFERROR(W502+Y502+AA502,"")</f>
        <v/>
      </c>
      <c r="AC502" s="40" t="n"/>
      <c r="AD502" s="40" t="n"/>
      <c r="AE502" s="40" t="n"/>
      <c r="AF502" s="13" t="n"/>
      <c r="AG502" s="40" t="n"/>
      <c r="AH502" s="41">
        <f>IFERROR(IF(N502="Canceled",MAX(0,AB502-AD502-AG502),0),"")</f>
        <v/>
      </c>
      <c r="AI502" s="43">
        <f>IFERROR(AD502/AC502,"")</f>
        <v/>
      </c>
      <c r="AJ502" s="15">
        <f>IFERROR(E502-D502,"")</f>
        <v/>
      </c>
      <c r="AK502" s="15">
        <f>IF(A502="","",IF(COUNTIF($A$6:$A$505,A502)&gt;1,"Duplicate Reservation ID",IF(F502&lt;=E502,"Review stay dates",IF(AND(N502="Canceled",O502=""),"Enter cancellation date",IF(AND(N502="Canceled",R502=""),"Enter cancellation reason","OK")))))</f>
        <v/>
      </c>
      <c r="AL502" s="13" t="n"/>
      <c r="AM502" s="15">
        <f>IFERROR(IF(AD502&gt;AC502,1,0),0)</f>
        <v/>
      </c>
      <c r="AN502" s="15">
        <f>IFERROR(IF(AF502&gt;I502,1,0),0)</f>
        <v/>
      </c>
      <c r="AO502" s="15">
        <f>IFERROR(IF(OR(V502&lt;0,AC502&lt;0,AD502&lt;0,AE502&lt;0,AG502&lt;0),1,0),0)</f>
        <v/>
      </c>
      <c r="AP502" s="15">
        <f>IFERROR(IF(AND(A502&lt;&gt;"",COUNTIF($A$6:$A$505,A502)&gt;1),1,0),0)</f>
        <v/>
      </c>
      <c r="AQ502" s="15">
        <f>IFERROR(IF(AND(N502="Canceled",O502&gt;E502),1,0),0)</f>
        <v/>
      </c>
    </row>
    <row r="503">
      <c r="A503" s="13" t="n"/>
      <c r="B503" s="13" t="n"/>
      <c r="C503" s="13" t="n"/>
      <c r="D503" s="39" t="n"/>
      <c r="E503" s="39" t="n"/>
      <c r="F503" s="39" t="n"/>
      <c r="G503" s="15">
        <f>IFERROR(IF(OR(E503="",F503=""),"",F503-E503),"")</f>
        <v/>
      </c>
      <c r="H503" s="13" t="n"/>
      <c r="I503" s="15">
        <f>IFERROR(IF(N503="Canceled",G503*H503,0),"")</f>
        <v/>
      </c>
      <c r="J503" s="13" t="n"/>
      <c r="K503" s="13" t="n"/>
      <c r="L503" s="13" t="n"/>
      <c r="M503" s="13" t="n"/>
      <c r="N503" s="13" t="n"/>
      <c r="O503" s="39" t="n"/>
      <c r="P503" s="15">
        <f>IFERROR(IF(OR(N503&lt;&gt;"Canceled",O503=""),"",E503-O503),"")</f>
        <v/>
      </c>
      <c r="Q503" s="15">
        <f>IFERROR(IF(N503&lt;&gt;"Canceled","",IF(O503="","Review",IF(P503&lt;=Dashboard!$B$5,"Late","Within Standard Window"))),"")</f>
        <v/>
      </c>
      <c r="R503" s="13" t="n"/>
      <c r="S503" s="13" t="n"/>
      <c r="T503" s="13" t="n"/>
      <c r="U503" s="13" t="n"/>
      <c r="V503" s="40" t="n"/>
      <c r="W503" s="41">
        <f>IFERROR(G503*H503*V503,"")</f>
        <v/>
      </c>
      <c r="X503" s="42" t="n"/>
      <c r="Y503" s="41">
        <f>IFERROR(W503*X503,"")</f>
        <v/>
      </c>
      <c r="Z503" s="42" t="n"/>
      <c r="AA503" s="41">
        <f>IFERROR(W503*Z503,"")</f>
        <v/>
      </c>
      <c r="AB503" s="41">
        <f>IFERROR(W503+Y503+AA503,"")</f>
        <v/>
      </c>
      <c r="AC503" s="40" t="n"/>
      <c r="AD503" s="40" t="n"/>
      <c r="AE503" s="40" t="n"/>
      <c r="AF503" s="13" t="n"/>
      <c r="AG503" s="40" t="n"/>
      <c r="AH503" s="41">
        <f>IFERROR(IF(N503="Canceled",MAX(0,AB503-AD503-AG503),0),"")</f>
        <v/>
      </c>
      <c r="AI503" s="43">
        <f>IFERROR(AD503/AC503,"")</f>
        <v/>
      </c>
      <c r="AJ503" s="15">
        <f>IFERROR(E503-D503,"")</f>
        <v/>
      </c>
      <c r="AK503" s="15">
        <f>IF(A503="","",IF(COUNTIF($A$6:$A$505,A503)&gt;1,"Duplicate Reservation ID",IF(F503&lt;=E503,"Review stay dates",IF(AND(N503="Canceled",O503=""),"Enter cancellation date",IF(AND(N503="Canceled",R503=""),"Enter cancellation reason","OK")))))</f>
        <v/>
      </c>
      <c r="AL503" s="13" t="n"/>
      <c r="AM503" s="15">
        <f>IFERROR(IF(AD503&gt;AC503,1,0),0)</f>
        <v/>
      </c>
      <c r="AN503" s="15">
        <f>IFERROR(IF(AF503&gt;I503,1,0),0)</f>
        <v/>
      </c>
      <c r="AO503" s="15">
        <f>IFERROR(IF(OR(V503&lt;0,AC503&lt;0,AD503&lt;0,AE503&lt;0,AG503&lt;0),1,0),0)</f>
        <v/>
      </c>
      <c r="AP503" s="15">
        <f>IFERROR(IF(AND(A503&lt;&gt;"",COUNTIF($A$6:$A$505,A503)&gt;1),1,0),0)</f>
        <v/>
      </c>
      <c r="AQ503" s="15">
        <f>IFERROR(IF(AND(N503="Canceled",O503&gt;E503),1,0),0)</f>
        <v/>
      </c>
    </row>
    <row r="504">
      <c r="A504" s="13" t="n"/>
      <c r="B504" s="13" t="n"/>
      <c r="C504" s="13" t="n"/>
      <c r="D504" s="39" t="n"/>
      <c r="E504" s="39" t="n"/>
      <c r="F504" s="39" t="n"/>
      <c r="G504" s="15">
        <f>IFERROR(IF(OR(E504="",F504=""),"",F504-E504),"")</f>
        <v/>
      </c>
      <c r="H504" s="13" t="n"/>
      <c r="I504" s="15">
        <f>IFERROR(IF(N504="Canceled",G504*H504,0),"")</f>
        <v/>
      </c>
      <c r="J504" s="13" t="n"/>
      <c r="K504" s="13" t="n"/>
      <c r="L504" s="13" t="n"/>
      <c r="M504" s="13" t="n"/>
      <c r="N504" s="13" t="n"/>
      <c r="O504" s="39" t="n"/>
      <c r="P504" s="15">
        <f>IFERROR(IF(OR(N504&lt;&gt;"Canceled",O504=""),"",E504-O504),"")</f>
        <v/>
      </c>
      <c r="Q504" s="15">
        <f>IFERROR(IF(N504&lt;&gt;"Canceled","",IF(O504="","Review",IF(P504&lt;=Dashboard!$B$5,"Late","Within Standard Window"))),"")</f>
        <v/>
      </c>
      <c r="R504" s="13" t="n"/>
      <c r="S504" s="13" t="n"/>
      <c r="T504" s="13" t="n"/>
      <c r="U504" s="13" t="n"/>
      <c r="V504" s="40" t="n"/>
      <c r="W504" s="41">
        <f>IFERROR(G504*H504*V504,"")</f>
        <v/>
      </c>
      <c r="X504" s="42" t="n"/>
      <c r="Y504" s="41">
        <f>IFERROR(W504*X504,"")</f>
        <v/>
      </c>
      <c r="Z504" s="42" t="n"/>
      <c r="AA504" s="41">
        <f>IFERROR(W504*Z504,"")</f>
        <v/>
      </c>
      <c r="AB504" s="41">
        <f>IFERROR(W504+Y504+AA504,"")</f>
        <v/>
      </c>
      <c r="AC504" s="40" t="n"/>
      <c r="AD504" s="40" t="n"/>
      <c r="AE504" s="40" t="n"/>
      <c r="AF504" s="13" t="n"/>
      <c r="AG504" s="40" t="n"/>
      <c r="AH504" s="41">
        <f>IFERROR(IF(N504="Canceled",MAX(0,AB504-AD504-AG504),0),"")</f>
        <v/>
      </c>
      <c r="AI504" s="43">
        <f>IFERROR(AD504/AC504,"")</f>
        <v/>
      </c>
      <c r="AJ504" s="15">
        <f>IFERROR(E504-D504,"")</f>
        <v/>
      </c>
      <c r="AK504" s="15">
        <f>IF(A504="","",IF(COUNTIF($A$6:$A$505,A504)&gt;1,"Duplicate Reservation ID",IF(F504&lt;=E504,"Review stay dates",IF(AND(N504="Canceled",O504=""),"Enter cancellation date",IF(AND(N504="Canceled",R504=""),"Enter cancellation reason","OK")))))</f>
        <v/>
      </c>
      <c r="AL504" s="13" t="n"/>
      <c r="AM504" s="15">
        <f>IFERROR(IF(AD504&gt;AC504,1,0),0)</f>
        <v/>
      </c>
      <c r="AN504" s="15">
        <f>IFERROR(IF(AF504&gt;I504,1,0),0)</f>
        <v/>
      </c>
      <c r="AO504" s="15">
        <f>IFERROR(IF(OR(V504&lt;0,AC504&lt;0,AD504&lt;0,AE504&lt;0,AG504&lt;0),1,0),0)</f>
        <v/>
      </c>
      <c r="AP504" s="15">
        <f>IFERROR(IF(AND(A504&lt;&gt;"",COUNTIF($A$6:$A$505,A504)&gt;1),1,0),0)</f>
        <v/>
      </c>
      <c r="AQ504" s="15">
        <f>IFERROR(IF(AND(N504="Canceled",O504&gt;E504),1,0),0)</f>
        <v/>
      </c>
    </row>
    <row r="505">
      <c r="A505" s="13" t="n"/>
      <c r="B505" s="13" t="n"/>
      <c r="C505" s="13" t="n"/>
      <c r="D505" s="39" t="n"/>
      <c r="E505" s="39" t="n"/>
      <c r="F505" s="39" t="n"/>
      <c r="G505" s="15">
        <f>IFERROR(IF(OR(E505="",F505=""),"",F505-E505),"")</f>
        <v/>
      </c>
      <c r="H505" s="13" t="n"/>
      <c r="I505" s="15">
        <f>IFERROR(IF(N505="Canceled",G505*H505,0),"")</f>
        <v/>
      </c>
      <c r="J505" s="13" t="n"/>
      <c r="K505" s="13" t="n"/>
      <c r="L505" s="13" t="n"/>
      <c r="M505" s="13" t="n"/>
      <c r="N505" s="13" t="n"/>
      <c r="O505" s="39" t="n"/>
      <c r="P505" s="15">
        <f>IFERROR(IF(OR(N505&lt;&gt;"Canceled",O505=""),"",E505-O505),"")</f>
        <v/>
      </c>
      <c r="Q505" s="15">
        <f>IFERROR(IF(N505&lt;&gt;"Canceled","",IF(O505="","Review",IF(P505&lt;=Dashboard!$B$5,"Late","Within Standard Window"))),"")</f>
        <v/>
      </c>
      <c r="R505" s="13" t="n"/>
      <c r="S505" s="13" t="n"/>
      <c r="T505" s="13" t="n"/>
      <c r="U505" s="13" t="n"/>
      <c r="V505" s="40" t="n"/>
      <c r="W505" s="41">
        <f>IFERROR(G505*H505*V505,"")</f>
        <v/>
      </c>
      <c r="X505" s="42" t="n"/>
      <c r="Y505" s="41">
        <f>IFERROR(W505*X505,"")</f>
        <v/>
      </c>
      <c r="Z505" s="42" t="n"/>
      <c r="AA505" s="41">
        <f>IFERROR(W505*Z505,"")</f>
        <v/>
      </c>
      <c r="AB505" s="41">
        <f>IFERROR(W505+Y505+AA505,"")</f>
        <v/>
      </c>
      <c r="AC505" s="40" t="n"/>
      <c r="AD505" s="40" t="n"/>
      <c r="AE505" s="40" t="n"/>
      <c r="AF505" s="13" t="n"/>
      <c r="AG505" s="40" t="n"/>
      <c r="AH505" s="41">
        <f>IFERROR(IF(N505="Canceled",MAX(0,AB505-AD505-AG505),0),"")</f>
        <v/>
      </c>
      <c r="AI505" s="43">
        <f>IFERROR(AD505/AC505,"")</f>
        <v/>
      </c>
      <c r="AJ505" s="15">
        <f>IFERROR(E505-D505,"")</f>
        <v/>
      </c>
      <c r="AK505" s="15">
        <f>IF(A505="","",IF(COUNTIF($A$6:$A$505,A505)&gt;1,"Duplicate Reservation ID",IF(F505&lt;=E505,"Review stay dates",IF(AND(N505="Canceled",O505=""),"Enter cancellation date",IF(AND(N505="Canceled",R505=""),"Enter cancellation reason","OK")))))</f>
        <v/>
      </c>
      <c r="AL505" s="13" t="n"/>
      <c r="AM505" s="15">
        <f>IFERROR(IF(AD505&gt;AC505,1,0),0)</f>
        <v/>
      </c>
      <c r="AN505" s="15">
        <f>IFERROR(IF(AF505&gt;I505,1,0),0)</f>
        <v/>
      </c>
      <c r="AO505" s="15">
        <f>IFERROR(IF(OR(V505&lt;0,AC505&lt;0,AD505&lt;0,AE505&lt;0,AG505&lt;0),1,0),0)</f>
        <v/>
      </c>
      <c r="AP505" s="15">
        <f>IFERROR(IF(AND(A505&lt;&gt;"",COUNTIF($A$6:$A$505,A505)&gt;1),1,0),0)</f>
        <v/>
      </c>
      <c r="AQ505" s="15">
        <f>IFERROR(IF(AND(N505="Canceled",O505&gt;E505),1,0),0)</f>
        <v/>
      </c>
    </row>
  </sheetData>
  <mergeCells count="2">
    <mergeCell ref="A1:AQ1"/>
    <mergeCell ref="A2:AQ2"/>
  </mergeCells>
  <conditionalFormatting sqref="AK6:AK505">
    <cfRule type="expression" priority="1" dxfId="0">
      <formula>AK6="OK"</formula>
    </cfRule>
    <cfRule type="expression" priority="2" dxfId="1">
      <formula>AND(AK6&lt;&gt;"",AK6&lt;&gt;"OK")</formula>
    </cfRule>
  </conditionalFormatting>
  <conditionalFormatting sqref="N6:N505">
    <cfRule type="expression" priority="3" dxfId="1">
      <formula>N6="Canceled"</formula>
    </cfRule>
    <cfRule type="expression" priority="4" dxfId="2">
      <formula>N6="No-Show"</formula>
    </cfRule>
  </conditionalFormatting>
  <dataValidations count="7">
    <dataValidation sqref="L6:L505" showDropDown="0" showInputMessage="0" showErrorMessage="1" allowBlank="0" error="Select a value from the approved list." type="list">
      <formula1>'Instructions'!$H$3:$H$10</formula1>
    </dataValidation>
    <dataValidation sqref="M6:M505" showDropDown="0" showInputMessage="0" showErrorMessage="1" allowBlank="0" error="Select a value from the approved list." type="list">
      <formula1>'Instructions'!$I$3:$I$10</formula1>
    </dataValidation>
    <dataValidation sqref="N6:N505" showDropDown="0" showInputMessage="0" showErrorMessage="1" allowBlank="0" error="Select a value from the approved list." type="list">
      <formula1>'Instructions'!$J$3:$J$7</formula1>
    </dataValidation>
    <dataValidation sqref="R6:R505" showDropDown="0" showInputMessage="0" showErrorMessage="1" allowBlank="0" error="Select a value from the approved list." type="list">
      <formula1>'Instructions'!$K$3:$K$13</formula1>
    </dataValidation>
    <dataValidation sqref="S6:S505" showDropDown="0" showInputMessage="0" showErrorMessage="1" allowBlank="0" error="Select a value from the approved list." type="list">
      <formula1>'Instructions'!$L$3:$L$8</formula1>
    </dataValidation>
    <dataValidation sqref="T6:T505" showDropDown="0" showInputMessage="0" showErrorMessage="1" allowBlank="0" error="Select a value from the approved list." type="list">
      <formula1>'Instructions'!$M$3:$M$10</formula1>
    </dataValidation>
    <dataValidation sqref="U6:U505" showDropDown="0" showInputMessage="0" showErrorMessage="1" allowBlank="0" error="Select a value from the approved list." type="list">
      <formula1>'Instructions'!$N$3:$N$10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7" customWidth="1" min="3" max="3"/>
    <col width="19" customWidth="1" min="4" max="4"/>
    <col width="17" customWidth="1" min="5" max="5"/>
    <col width="18" customWidth="1" min="6" max="6"/>
    <col width="22" customWidth="1" min="7" max="7"/>
    <col width="21" customWidth="1" min="8" max="8"/>
    <col width="21" customWidth="1" min="9" max="9"/>
    <col width="17" customWidth="1" min="10" max="10"/>
    <col width="19" customWidth="1" min="11" max="11"/>
    <col width="20" customWidth="1" min="12" max="12"/>
    <col width="22" customWidth="1" min="13" max="13"/>
    <col width="17" customWidth="1" min="14" max="14"/>
    <col width="20" customWidth="1" min="15" max="15"/>
  </cols>
  <sheetData>
    <row r="1">
      <c r="A1" s="1" t="inlineStr">
        <is>
          <t>Cancellation Analysis</t>
        </is>
      </c>
    </row>
    <row r="2">
      <c r="A2" s="20" t="inlineStr">
        <is>
          <t>Formula-driven summaries update from reservation detail and Dashboard report controls.</t>
        </is>
      </c>
    </row>
    <row r="5">
      <c r="A5" s="12" t="inlineStr">
        <is>
          <t>Period or Category</t>
        </is>
      </c>
      <c r="B5" s="12" t="inlineStr">
        <is>
          <t>Period Start</t>
        </is>
      </c>
      <c r="C5" s="12" t="inlineStr">
        <is>
          <t>Total Reservations</t>
        </is>
      </c>
      <c r="D5" s="12" t="inlineStr">
        <is>
          <t>Canceled Reservations</t>
        </is>
      </c>
      <c r="E5" s="12" t="inlineStr">
        <is>
          <t>Cancellation Rate</t>
        </is>
      </c>
      <c r="F5" s="12" t="inlineStr">
        <is>
          <t>Canceled Room Nights</t>
        </is>
      </c>
      <c r="G5" s="12" t="inlineStr">
        <is>
          <t>Gross Canceled Booking Value</t>
        </is>
      </c>
      <c r="H5" s="12" t="inlineStr">
        <is>
          <t>Cancellation Fees Expected</t>
        </is>
      </c>
      <c r="I5" s="12" t="inlineStr">
        <is>
          <t>Cancellation Fees Collected</t>
        </is>
      </c>
      <c r="J5" s="12" t="inlineStr">
        <is>
          <t>Fee Recovery Rate</t>
        </is>
      </c>
      <c r="K5" s="12" t="inlineStr">
        <is>
          <t>Replacement Revenue</t>
        </is>
      </c>
      <c r="L5" s="12" t="inlineStr">
        <is>
          <t>Net Revenue Exposure</t>
        </is>
      </c>
      <c r="M5" s="12" t="inlineStr">
        <is>
          <t>Average Days Before Arrival Canceled</t>
        </is>
      </c>
      <c r="N5" s="12" t="inlineStr">
        <is>
          <t>Late Cancellations</t>
        </is>
      </c>
      <c r="O5" s="12" t="inlineStr">
        <is>
          <t>Cancellation Rate Target</t>
        </is>
      </c>
    </row>
    <row r="6">
      <c r="A6" s="21">
        <f>TEXT(B6,"mmm yyyy")</f>
        <v/>
      </c>
      <c r="B6" s="44">
        <f>DATE(2026,1,1)</f>
        <v/>
      </c>
      <c r="C6" s="21">
        <f>IFERROR(COUNTIFS(Reservations!$E$6:$E$505,"&gt;="&amp;B6,Reservations!$E$6:$E$505,"&lt;"&amp;EDATE(B6,1),Reservations!$A$6:$A$505,"&lt;&gt;"),0)</f>
        <v/>
      </c>
      <c r="D6" s="21">
        <f>IFERROR(COUNTIFS(Reservations!$E$6:$E$505,"&gt;="&amp;B6,Reservations!$E$6:$E$505,"&lt;"&amp;EDATE(B6,1),Reservations!$N$6:$N$505,"Canceled"),0)</f>
        <v/>
      </c>
      <c r="E6" s="45">
        <f>IFERROR(D6/C6,0)</f>
        <v/>
      </c>
      <c r="F6" s="21">
        <f>IFERROR(SUMIFS(Reservations!$I$6:$I$505,Reservations!$E$6:$E$505,"&gt;="&amp;B6,Reservations!$E$6:$E$505,"&lt;"&amp;EDATE(B6,1),Reservations!$N$6:$N$505,"Canceled"),0)</f>
        <v/>
      </c>
      <c r="G6" s="46">
        <f>IFERROR(SUMIFS(Reservations!$AB$6:$AB$505,Reservations!$E$6:$E$505,"&gt;="&amp;B6,Reservations!$E$6:$E$505,"&lt;"&amp;EDATE(B6,1),Reservations!$N$6:$N$505,"Canceled"),0)</f>
        <v/>
      </c>
      <c r="H6" s="46">
        <f>IFERROR(SUMIFS(Reservations!$AC$6:$AC$505,Reservations!$E$6:$E$505,"&gt;="&amp;B6,Reservations!$E$6:$E$505,"&lt;"&amp;EDATE(B6,1),Reservations!$N$6:$N$505,"Canceled"),0)</f>
        <v/>
      </c>
      <c r="I6" s="46">
        <f>IFERROR(SUMIFS(Reservations!$AD$6:$AD$505,Reservations!$E$6:$E$505,"&gt;="&amp;B6,Reservations!$E$6:$E$505,"&lt;"&amp;EDATE(B6,1),Reservations!$N$6:$N$505,"Canceled"),0)</f>
        <v/>
      </c>
      <c r="J6" s="45">
        <f>IFERROR(I6/H6,0)</f>
        <v/>
      </c>
      <c r="K6" s="46">
        <f>IFERROR(SUMIFS(Reservations!$AG$6:$AG$505,Reservations!$E$6:$E$505,"&gt;="&amp;B6,Reservations!$E$6:$E$505,"&lt;"&amp;EDATE(B6,1),Reservations!$N$6:$N$505,"Canceled"),0)</f>
        <v/>
      </c>
      <c r="L6" s="46">
        <f>IFERROR(SUMIFS(Reservations!$AH$6:$AH$505,Reservations!$E$6:$E$505,"&gt;="&amp;B6,Reservations!$E$6:$E$505,"&lt;"&amp;EDATE(B6,1),Reservations!$N$6:$N$505,"Canceled"),0)</f>
        <v/>
      </c>
      <c r="M6" s="21">
        <f>IFERROR(AVERAGEIFS(Reservations!$P$6:$P$505,Reservations!$E$6:$E$505,"&gt;="&amp;B6,Reservations!$E$6:$E$505,"&lt;"&amp;EDATE(B6,1),Reservations!$N$6:$N$505,"Canceled"),0)</f>
        <v/>
      </c>
      <c r="N6" s="21">
        <f>IFERROR(COUNTIFS(Reservations!$E$6:$E$505,"&gt;="&amp;B6,Reservations!$E$6:$E$505,"&lt;"&amp;EDATE(B6,1),Reservations!$Q$6:$Q$505,"Late"),0)</f>
        <v/>
      </c>
      <c r="O6" s="45">
        <f>Dashboard!$D$5</f>
        <v/>
      </c>
    </row>
    <row r="7">
      <c r="A7" s="25">
        <f>TEXT(B7,"mmm yyyy")</f>
        <v/>
      </c>
      <c r="B7" s="47">
        <f>DATE(2026,2,1)</f>
        <v/>
      </c>
      <c r="C7" s="25">
        <f>IFERROR(COUNTIFS(Reservations!$E$6:$E$505,"&gt;="&amp;B7,Reservations!$E$6:$E$505,"&lt;"&amp;EDATE(B7,1),Reservations!$A$6:$A$505,"&lt;&gt;"),0)</f>
        <v/>
      </c>
      <c r="D7" s="25">
        <f>IFERROR(COUNTIFS(Reservations!$E$6:$E$505,"&gt;="&amp;B7,Reservations!$E$6:$E$505,"&lt;"&amp;EDATE(B7,1),Reservations!$N$6:$N$505,"Canceled"),0)</f>
        <v/>
      </c>
      <c r="E7" s="48">
        <f>IFERROR(D7/C7,0)</f>
        <v/>
      </c>
      <c r="F7" s="25">
        <f>IFERROR(SUMIFS(Reservations!$I$6:$I$505,Reservations!$E$6:$E$505,"&gt;="&amp;B7,Reservations!$E$6:$E$505,"&lt;"&amp;EDATE(B7,1),Reservations!$N$6:$N$505,"Canceled"),0)</f>
        <v/>
      </c>
      <c r="G7" s="49">
        <f>IFERROR(SUMIFS(Reservations!$AB$6:$AB$505,Reservations!$E$6:$E$505,"&gt;="&amp;B7,Reservations!$E$6:$E$505,"&lt;"&amp;EDATE(B7,1),Reservations!$N$6:$N$505,"Canceled"),0)</f>
        <v/>
      </c>
      <c r="H7" s="49">
        <f>IFERROR(SUMIFS(Reservations!$AC$6:$AC$505,Reservations!$E$6:$E$505,"&gt;="&amp;B7,Reservations!$E$6:$E$505,"&lt;"&amp;EDATE(B7,1),Reservations!$N$6:$N$505,"Canceled"),0)</f>
        <v/>
      </c>
      <c r="I7" s="49">
        <f>IFERROR(SUMIFS(Reservations!$AD$6:$AD$505,Reservations!$E$6:$E$505,"&gt;="&amp;B7,Reservations!$E$6:$E$505,"&lt;"&amp;EDATE(B7,1),Reservations!$N$6:$N$505,"Canceled"),0)</f>
        <v/>
      </c>
      <c r="J7" s="48">
        <f>IFERROR(I7/H7,0)</f>
        <v/>
      </c>
      <c r="K7" s="49">
        <f>IFERROR(SUMIFS(Reservations!$AG$6:$AG$505,Reservations!$E$6:$E$505,"&gt;="&amp;B7,Reservations!$E$6:$E$505,"&lt;"&amp;EDATE(B7,1),Reservations!$N$6:$N$505,"Canceled"),0)</f>
        <v/>
      </c>
      <c r="L7" s="49">
        <f>IFERROR(SUMIFS(Reservations!$AH$6:$AH$505,Reservations!$E$6:$E$505,"&gt;="&amp;B7,Reservations!$E$6:$E$505,"&lt;"&amp;EDATE(B7,1),Reservations!$N$6:$N$505,"Canceled"),0)</f>
        <v/>
      </c>
      <c r="M7" s="25">
        <f>IFERROR(AVERAGEIFS(Reservations!$P$6:$P$505,Reservations!$E$6:$E$505,"&gt;="&amp;B7,Reservations!$E$6:$E$505,"&lt;"&amp;EDATE(B7,1),Reservations!$N$6:$N$505,"Canceled"),0)</f>
        <v/>
      </c>
      <c r="N7" s="25">
        <f>IFERROR(COUNTIFS(Reservations!$E$6:$E$505,"&gt;="&amp;B7,Reservations!$E$6:$E$505,"&lt;"&amp;EDATE(B7,1),Reservations!$Q$6:$Q$505,"Late"),0)</f>
        <v/>
      </c>
      <c r="O7" s="48">
        <f>Dashboard!$D$5</f>
        <v/>
      </c>
    </row>
    <row r="8">
      <c r="A8" s="21">
        <f>TEXT(B8,"mmm yyyy")</f>
        <v/>
      </c>
      <c r="B8" s="44">
        <f>DATE(2026,3,1)</f>
        <v/>
      </c>
      <c r="C8" s="21">
        <f>IFERROR(COUNTIFS(Reservations!$E$6:$E$505,"&gt;="&amp;B8,Reservations!$E$6:$E$505,"&lt;"&amp;EDATE(B8,1),Reservations!$A$6:$A$505,"&lt;&gt;"),0)</f>
        <v/>
      </c>
      <c r="D8" s="21">
        <f>IFERROR(COUNTIFS(Reservations!$E$6:$E$505,"&gt;="&amp;B8,Reservations!$E$6:$E$505,"&lt;"&amp;EDATE(B8,1),Reservations!$N$6:$N$505,"Canceled"),0)</f>
        <v/>
      </c>
      <c r="E8" s="45">
        <f>IFERROR(D8/C8,0)</f>
        <v/>
      </c>
      <c r="F8" s="21">
        <f>IFERROR(SUMIFS(Reservations!$I$6:$I$505,Reservations!$E$6:$E$505,"&gt;="&amp;B8,Reservations!$E$6:$E$505,"&lt;"&amp;EDATE(B8,1),Reservations!$N$6:$N$505,"Canceled"),0)</f>
        <v/>
      </c>
      <c r="G8" s="46">
        <f>IFERROR(SUMIFS(Reservations!$AB$6:$AB$505,Reservations!$E$6:$E$505,"&gt;="&amp;B8,Reservations!$E$6:$E$505,"&lt;"&amp;EDATE(B8,1),Reservations!$N$6:$N$505,"Canceled"),0)</f>
        <v/>
      </c>
      <c r="H8" s="46">
        <f>IFERROR(SUMIFS(Reservations!$AC$6:$AC$505,Reservations!$E$6:$E$505,"&gt;="&amp;B8,Reservations!$E$6:$E$505,"&lt;"&amp;EDATE(B8,1),Reservations!$N$6:$N$505,"Canceled"),0)</f>
        <v/>
      </c>
      <c r="I8" s="46">
        <f>IFERROR(SUMIFS(Reservations!$AD$6:$AD$505,Reservations!$E$6:$E$505,"&gt;="&amp;B8,Reservations!$E$6:$E$505,"&lt;"&amp;EDATE(B8,1),Reservations!$N$6:$N$505,"Canceled"),0)</f>
        <v/>
      </c>
      <c r="J8" s="45">
        <f>IFERROR(I8/H8,0)</f>
        <v/>
      </c>
      <c r="K8" s="46">
        <f>IFERROR(SUMIFS(Reservations!$AG$6:$AG$505,Reservations!$E$6:$E$505,"&gt;="&amp;B8,Reservations!$E$6:$E$505,"&lt;"&amp;EDATE(B8,1),Reservations!$N$6:$N$505,"Canceled"),0)</f>
        <v/>
      </c>
      <c r="L8" s="46">
        <f>IFERROR(SUMIFS(Reservations!$AH$6:$AH$505,Reservations!$E$6:$E$505,"&gt;="&amp;B8,Reservations!$E$6:$E$505,"&lt;"&amp;EDATE(B8,1),Reservations!$N$6:$N$505,"Canceled"),0)</f>
        <v/>
      </c>
      <c r="M8" s="21">
        <f>IFERROR(AVERAGEIFS(Reservations!$P$6:$P$505,Reservations!$E$6:$E$505,"&gt;="&amp;B8,Reservations!$E$6:$E$505,"&lt;"&amp;EDATE(B8,1),Reservations!$N$6:$N$505,"Canceled"),0)</f>
        <v/>
      </c>
      <c r="N8" s="21">
        <f>IFERROR(COUNTIFS(Reservations!$E$6:$E$505,"&gt;="&amp;B8,Reservations!$E$6:$E$505,"&lt;"&amp;EDATE(B8,1),Reservations!$Q$6:$Q$505,"Late"),0)</f>
        <v/>
      </c>
      <c r="O8" s="45">
        <f>Dashboard!$D$5</f>
        <v/>
      </c>
    </row>
    <row r="9">
      <c r="A9" s="25">
        <f>TEXT(B9,"mmm yyyy")</f>
        <v/>
      </c>
      <c r="B9" s="47">
        <f>DATE(2026,4,1)</f>
        <v/>
      </c>
      <c r="C9" s="25">
        <f>IFERROR(COUNTIFS(Reservations!$E$6:$E$505,"&gt;="&amp;B9,Reservations!$E$6:$E$505,"&lt;"&amp;EDATE(B9,1),Reservations!$A$6:$A$505,"&lt;&gt;"),0)</f>
        <v/>
      </c>
      <c r="D9" s="25">
        <f>IFERROR(COUNTIFS(Reservations!$E$6:$E$505,"&gt;="&amp;B9,Reservations!$E$6:$E$505,"&lt;"&amp;EDATE(B9,1),Reservations!$N$6:$N$505,"Canceled"),0)</f>
        <v/>
      </c>
      <c r="E9" s="48">
        <f>IFERROR(D9/C9,0)</f>
        <v/>
      </c>
      <c r="F9" s="25">
        <f>IFERROR(SUMIFS(Reservations!$I$6:$I$505,Reservations!$E$6:$E$505,"&gt;="&amp;B9,Reservations!$E$6:$E$505,"&lt;"&amp;EDATE(B9,1),Reservations!$N$6:$N$505,"Canceled"),0)</f>
        <v/>
      </c>
      <c r="G9" s="49">
        <f>IFERROR(SUMIFS(Reservations!$AB$6:$AB$505,Reservations!$E$6:$E$505,"&gt;="&amp;B9,Reservations!$E$6:$E$505,"&lt;"&amp;EDATE(B9,1),Reservations!$N$6:$N$505,"Canceled"),0)</f>
        <v/>
      </c>
      <c r="H9" s="49">
        <f>IFERROR(SUMIFS(Reservations!$AC$6:$AC$505,Reservations!$E$6:$E$505,"&gt;="&amp;B9,Reservations!$E$6:$E$505,"&lt;"&amp;EDATE(B9,1),Reservations!$N$6:$N$505,"Canceled"),0)</f>
        <v/>
      </c>
      <c r="I9" s="49">
        <f>IFERROR(SUMIFS(Reservations!$AD$6:$AD$505,Reservations!$E$6:$E$505,"&gt;="&amp;B9,Reservations!$E$6:$E$505,"&lt;"&amp;EDATE(B9,1),Reservations!$N$6:$N$505,"Canceled"),0)</f>
        <v/>
      </c>
      <c r="J9" s="48">
        <f>IFERROR(I9/H9,0)</f>
        <v/>
      </c>
      <c r="K9" s="49">
        <f>IFERROR(SUMIFS(Reservations!$AG$6:$AG$505,Reservations!$E$6:$E$505,"&gt;="&amp;B9,Reservations!$E$6:$E$505,"&lt;"&amp;EDATE(B9,1),Reservations!$N$6:$N$505,"Canceled"),0)</f>
        <v/>
      </c>
      <c r="L9" s="49">
        <f>IFERROR(SUMIFS(Reservations!$AH$6:$AH$505,Reservations!$E$6:$E$505,"&gt;="&amp;B9,Reservations!$E$6:$E$505,"&lt;"&amp;EDATE(B9,1),Reservations!$N$6:$N$505,"Canceled"),0)</f>
        <v/>
      </c>
      <c r="M9" s="25">
        <f>IFERROR(AVERAGEIFS(Reservations!$P$6:$P$505,Reservations!$E$6:$E$505,"&gt;="&amp;B9,Reservations!$E$6:$E$505,"&lt;"&amp;EDATE(B9,1),Reservations!$N$6:$N$505,"Canceled"),0)</f>
        <v/>
      </c>
      <c r="N9" s="25">
        <f>IFERROR(COUNTIFS(Reservations!$E$6:$E$505,"&gt;="&amp;B9,Reservations!$E$6:$E$505,"&lt;"&amp;EDATE(B9,1),Reservations!$Q$6:$Q$505,"Late"),0)</f>
        <v/>
      </c>
      <c r="O9" s="48">
        <f>Dashboard!$D$5</f>
        <v/>
      </c>
    </row>
    <row r="10">
      <c r="A10" s="21">
        <f>TEXT(B10,"mmm yyyy")</f>
        <v/>
      </c>
      <c r="B10" s="44">
        <f>DATE(2026,5,1)</f>
        <v/>
      </c>
      <c r="C10" s="21">
        <f>IFERROR(COUNTIFS(Reservations!$E$6:$E$505,"&gt;="&amp;B10,Reservations!$E$6:$E$505,"&lt;"&amp;EDATE(B10,1),Reservations!$A$6:$A$505,"&lt;&gt;"),0)</f>
        <v/>
      </c>
      <c r="D10" s="21">
        <f>IFERROR(COUNTIFS(Reservations!$E$6:$E$505,"&gt;="&amp;B10,Reservations!$E$6:$E$505,"&lt;"&amp;EDATE(B10,1),Reservations!$N$6:$N$505,"Canceled"),0)</f>
        <v/>
      </c>
      <c r="E10" s="45">
        <f>IFERROR(D10/C10,0)</f>
        <v/>
      </c>
      <c r="F10" s="21">
        <f>IFERROR(SUMIFS(Reservations!$I$6:$I$505,Reservations!$E$6:$E$505,"&gt;="&amp;B10,Reservations!$E$6:$E$505,"&lt;"&amp;EDATE(B10,1),Reservations!$N$6:$N$505,"Canceled"),0)</f>
        <v/>
      </c>
      <c r="G10" s="46">
        <f>IFERROR(SUMIFS(Reservations!$AB$6:$AB$505,Reservations!$E$6:$E$505,"&gt;="&amp;B10,Reservations!$E$6:$E$505,"&lt;"&amp;EDATE(B10,1),Reservations!$N$6:$N$505,"Canceled"),0)</f>
        <v/>
      </c>
      <c r="H10" s="46">
        <f>IFERROR(SUMIFS(Reservations!$AC$6:$AC$505,Reservations!$E$6:$E$505,"&gt;="&amp;B10,Reservations!$E$6:$E$505,"&lt;"&amp;EDATE(B10,1),Reservations!$N$6:$N$505,"Canceled"),0)</f>
        <v/>
      </c>
      <c r="I10" s="46">
        <f>IFERROR(SUMIFS(Reservations!$AD$6:$AD$505,Reservations!$E$6:$E$505,"&gt;="&amp;B10,Reservations!$E$6:$E$505,"&lt;"&amp;EDATE(B10,1),Reservations!$N$6:$N$505,"Canceled"),0)</f>
        <v/>
      </c>
      <c r="J10" s="45">
        <f>IFERROR(I10/H10,0)</f>
        <v/>
      </c>
      <c r="K10" s="46">
        <f>IFERROR(SUMIFS(Reservations!$AG$6:$AG$505,Reservations!$E$6:$E$505,"&gt;="&amp;B10,Reservations!$E$6:$E$505,"&lt;"&amp;EDATE(B10,1),Reservations!$N$6:$N$505,"Canceled"),0)</f>
        <v/>
      </c>
      <c r="L10" s="46">
        <f>IFERROR(SUMIFS(Reservations!$AH$6:$AH$505,Reservations!$E$6:$E$505,"&gt;="&amp;B10,Reservations!$E$6:$E$505,"&lt;"&amp;EDATE(B10,1),Reservations!$N$6:$N$505,"Canceled"),0)</f>
        <v/>
      </c>
      <c r="M10" s="21">
        <f>IFERROR(AVERAGEIFS(Reservations!$P$6:$P$505,Reservations!$E$6:$E$505,"&gt;="&amp;B10,Reservations!$E$6:$E$505,"&lt;"&amp;EDATE(B10,1),Reservations!$N$6:$N$505,"Canceled"),0)</f>
        <v/>
      </c>
      <c r="N10" s="21">
        <f>IFERROR(COUNTIFS(Reservations!$E$6:$E$505,"&gt;="&amp;B10,Reservations!$E$6:$E$505,"&lt;"&amp;EDATE(B10,1),Reservations!$Q$6:$Q$505,"Late"),0)</f>
        <v/>
      </c>
      <c r="O10" s="45">
        <f>Dashboard!$D$5</f>
        <v/>
      </c>
    </row>
    <row r="11">
      <c r="A11" s="25">
        <f>TEXT(B11,"mmm yyyy")</f>
        <v/>
      </c>
      <c r="B11" s="47">
        <f>DATE(2026,6,1)</f>
        <v/>
      </c>
      <c r="C11" s="25">
        <f>IFERROR(COUNTIFS(Reservations!$E$6:$E$505,"&gt;="&amp;B11,Reservations!$E$6:$E$505,"&lt;"&amp;EDATE(B11,1),Reservations!$A$6:$A$505,"&lt;&gt;"),0)</f>
        <v/>
      </c>
      <c r="D11" s="25">
        <f>IFERROR(COUNTIFS(Reservations!$E$6:$E$505,"&gt;="&amp;B11,Reservations!$E$6:$E$505,"&lt;"&amp;EDATE(B11,1),Reservations!$N$6:$N$505,"Canceled"),0)</f>
        <v/>
      </c>
      <c r="E11" s="48">
        <f>IFERROR(D11/C11,0)</f>
        <v/>
      </c>
      <c r="F11" s="25">
        <f>IFERROR(SUMIFS(Reservations!$I$6:$I$505,Reservations!$E$6:$E$505,"&gt;="&amp;B11,Reservations!$E$6:$E$505,"&lt;"&amp;EDATE(B11,1),Reservations!$N$6:$N$505,"Canceled"),0)</f>
        <v/>
      </c>
      <c r="G11" s="49">
        <f>IFERROR(SUMIFS(Reservations!$AB$6:$AB$505,Reservations!$E$6:$E$505,"&gt;="&amp;B11,Reservations!$E$6:$E$505,"&lt;"&amp;EDATE(B11,1),Reservations!$N$6:$N$505,"Canceled"),0)</f>
        <v/>
      </c>
      <c r="H11" s="49">
        <f>IFERROR(SUMIFS(Reservations!$AC$6:$AC$505,Reservations!$E$6:$E$505,"&gt;="&amp;B11,Reservations!$E$6:$E$505,"&lt;"&amp;EDATE(B11,1),Reservations!$N$6:$N$505,"Canceled"),0)</f>
        <v/>
      </c>
      <c r="I11" s="49">
        <f>IFERROR(SUMIFS(Reservations!$AD$6:$AD$505,Reservations!$E$6:$E$505,"&gt;="&amp;B11,Reservations!$E$6:$E$505,"&lt;"&amp;EDATE(B11,1),Reservations!$N$6:$N$505,"Canceled"),0)</f>
        <v/>
      </c>
      <c r="J11" s="48">
        <f>IFERROR(I11/H11,0)</f>
        <v/>
      </c>
      <c r="K11" s="49">
        <f>IFERROR(SUMIFS(Reservations!$AG$6:$AG$505,Reservations!$E$6:$E$505,"&gt;="&amp;B11,Reservations!$E$6:$E$505,"&lt;"&amp;EDATE(B11,1),Reservations!$N$6:$N$505,"Canceled"),0)</f>
        <v/>
      </c>
      <c r="L11" s="49">
        <f>IFERROR(SUMIFS(Reservations!$AH$6:$AH$505,Reservations!$E$6:$E$505,"&gt;="&amp;B11,Reservations!$E$6:$E$505,"&lt;"&amp;EDATE(B11,1),Reservations!$N$6:$N$505,"Canceled"),0)</f>
        <v/>
      </c>
      <c r="M11" s="25">
        <f>IFERROR(AVERAGEIFS(Reservations!$P$6:$P$505,Reservations!$E$6:$E$505,"&gt;="&amp;B11,Reservations!$E$6:$E$505,"&lt;"&amp;EDATE(B11,1),Reservations!$N$6:$N$505,"Canceled"),0)</f>
        <v/>
      </c>
      <c r="N11" s="25">
        <f>IFERROR(COUNTIFS(Reservations!$E$6:$E$505,"&gt;="&amp;B11,Reservations!$E$6:$E$505,"&lt;"&amp;EDATE(B11,1),Reservations!$Q$6:$Q$505,"Late"),0)</f>
        <v/>
      </c>
      <c r="O11" s="48">
        <f>Dashboard!$D$5</f>
        <v/>
      </c>
    </row>
    <row r="12">
      <c r="A12" s="21">
        <f>TEXT(B12,"mmm yyyy")</f>
        <v/>
      </c>
      <c r="B12" s="44">
        <f>DATE(2026,7,1)</f>
        <v/>
      </c>
      <c r="C12" s="21">
        <f>IFERROR(COUNTIFS(Reservations!$E$6:$E$505,"&gt;="&amp;B12,Reservations!$E$6:$E$505,"&lt;"&amp;EDATE(B12,1),Reservations!$A$6:$A$505,"&lt;&gt;"),0)</f>
        <v/>
      </c>
      <c r="D12" s="21">
        <f>IFERROR(COUNTIFS(Reservations!$E$6:$E$505,"&gt;="&amp;B12,Reservations!$E$6:$E$505,"&lt;"&amp;EDATE(B12,1),Reservations!$N$6:$N$505,"Canceled"),0)</f>
        <v/>
      </c>
      <c r="E12" s="45">
        <f>IFERROR(D12/C12,0)</f>
        <v/>
      </c>
      <c r="F12" s="21">
        <f>IFERROR(SUMIFS(Reservations!$I$6:$I$505,Reservations!$E$6:$E$505,"&gt;="&amp;B12,Reservations!$E$6:$E$505,"&lt;"&amp;EDATE(B12,1),Reservations!$N$6:$N$505,"Canceled"),0)</f>
        <v/>
      </c>
      <c r="G12" s="46">
        <f>IFERROR(SUMIFS(Reservations!$AB$6:$AB$505,Reservations!$E$6:$E$505,"&gt;="&amp;B12,Reservations!$E$6:$E$505,"&lt;"&amp;EDATE(B12,1),Reservations!$N$6:$N$505,"Canceled"),0)</f>
        <v/>
      </c>
      <c r="H12" s="46">
        <f>IFERROR(SUMIFS(Reservations!$AC$6:$AC$505,Reservations!$E$6:$E$505,"&gt;="&amp;B12,Reservations!$E$6:$E$505,"&lt;"&amp;EDATE(B12,1),Reservations!$N$6:$N$505,"Canceled"),0)</f>
        <v/>
      </c>
      <c r="I12" s="46">
        <f>IFERROR(SUMIFS(Reservations!$AD$6:$AD$505,Reservations!$E$6:$E$505,"&gt;="&amp;B12,Reservations!$E$6:$E$505,"&lt;"&amp;EDATE(B12,1),Reservations!$N$6:$N$505,"Canceled"),0)</f>
        <v/>
      </c>
      <c r="J12" s="45">
        <f>IFERROR(I12/H12,0)</f>
        <v/>
      </c>
      <c r="K12" s="46">
        <f>IFERROR(SUMIFS(Reservations!$AG$6:$AG$505,Reservations!$E$6:$E$505,"&gt;="&amp;B12,Reservations!$E$6:$E$505,"&lt;"&amp;EDATE(B12,1),Reservations!$N$6:$N$505,"Canceled"),0)</f>
        <v/>
      </c>
      <c r="L12" s="46">
        <f>IFERROR(SUMIFS(Reservations!$AH$6:$AH$505,Reservations!$E$6:$E$505,"&gt;="&amp;B12,Reservations!$E$6:$E$505,"&lt;"&amp;EDATE(B12,1),Reservations!$N$6:$N$505,"Canceled"),0)</f>
        <v/>
      </c>
      <c r="M12" s="21">
        <f>IFERROR(AVERAGEIFS(Reservations!$P$6:$P$505,Reservations!$E$6:$E$505,"&gt;="&amp;B12,Reservations!$E$6:$E$505,"&lt;"&amp;EDATE(B12,1),Reservations!$N$6:$N$505,"Canceled"),0)</f>
        <v/>
      </c>
      <c r="N12" s="21">
        <f>IFERROR(COUNTIFS(Reservations!$E$6:$E$505,"&gt;="&amp;B12,Reservations!$E$6:$E$505,"&lt;"&amp;EDATE(B12,1),Reservations!$Q$6:$Q$505,"Late"),0)</f>
        <v/>
      </c>
      <c r="O12" s="45">
        <f>Dashboard!$D$5</f>
        <v/>
      </c>
    </row>
    <row r="13">
      <c r="A13" s="25">
        <f>TEXT(B13,"mmm yyyy")</f>
        <v/>
      </c>
      <c r="B13" s="47">
        <f>DATE(2026,8,1)</f>
        <v/>
      </c>
      <c r="C13" s="25">
        <f>IFERROR(COUNTIFS(Reservations!$E$6:$E$505,"&gt;="&amp;B13,Reservations!$E$6:$E$505,"&lt;"&amp;EDATE(B13,1),Reservations!$A$6:$A$505,"&lt;&gt;"),0)</f>
        <v/>
      </c>
      <c r="D13" s="25">
        <f>IFERROR(COUNTIFS(Reservations!$E$6:$E$505,"&gt;="&amp;B13,Reservations!$E$6:$E$505,"&lt;"&amp;EDATE(B13,1),Reservations!$N$6:$N$505,"Canceled"),0)</f>
        <v/>
      </c>
      <c r="E13" s="48">
        <f>IFERROR(D13/C13,0)</f>
        <v/>
      </c>
      <c r="F13" s="25">
        <f>IFERROR(SUMIFS(Reservations!$I$6:$I$505,Reservations!$E$6:$E$505,"&gt;="&amp;B13,Reservations!$E$6:$E$505,"&lt;"&amp;EDATE(B13,1),Reservations!$N$6:$N$505,"Canceled"),0)</f>
        <v/>
      </c>
      <c r="G13" s="49">
        <f>IFERROR(SUMIFS(Reservations!$AB$6:$AB$505,Reservations!$E$6:$E$505,"&gt;="&amp;B13,Reservations!$E$6:$E$505,"&lt;"&amp;EDATE(B13,1),Reservations!$N$6:$N$505,"Canceled"),0)</f>
        <v/>
      </c>
      <c r="H13" s="49">
        <f>IFERROR(SUMIFS(Reservations!$AC$6:$AC$505,Reservations!$E$6:$E$505,"&gt;="&amp;B13,Reservations!$E$6:$E$505,"&lt;"&amp;EDATE(B13,1),Reservations!$N$6:$N$505,"Canceled"),0)</f>
        <v/>
      </c>
      <c r="I13" s="49">
        <f>IFERROR(SUMIFS(Reservations!$AD$6:$AD$505,Reservations!$E$6:$E$505,"&gt;="&amp;B13,Reservations!$E$6:$E$505,"&lt;"&amp;EDATE(B13,1),Reservations!$N$6:$N$505,"Canceled"),0)</f>
        <v/>
      </c>
      <c r="J13" s="48">
        <f>IFERROR(I13/H13,0)</f>
        <v/>
      </c>
      <c r="K13" s="49">
        <f>IFERROR(SUMIFS(Reservations!$AG$6:$AG$505,Reservations!$E$6:$E$505,"&gt;="&amp;B13,Reservations!$E$6:$E$505,"&lt;"&amp;EDATE(B13,1),Reservations!$N$6:$N$505,"Canceled"),0)</f>
        <v/>
      </c>
      <c r="L13" s="49">
        <f>IFERROR(SUMIFS(Reservations!$AH$6:$AH$505,Reservations!$E$6:$E$505,"&gt;="&amp;B13,Reservations!$E$6:$E$505,"&lt;"&amp;EDATE(B13,1),Reservations!$N$6:$N$505,"Canceled"),0)</f>
        <v/>
      </c>
      <c r="M13" s="25">
        <f>IFERROR(AVERAGEIFS(Reservations!$P$6:$P$505,Reservations!$E$6:$E$505,"&gt;="&amp;B13,Reservations!$E$6:$E$505,"&lt;"&amp;EDATE(B13,1),Reservations!$N$6:$N$505,"Canceled"),0)</f>
        <v/>
      </c>
      <c r="N13" s="25">
        <f>IFERROR(COUNTIFS(Reservations!$E$6:$E$505,"&gt;="&amp;B13,Reservations!$E$6:$E$505,"&lt;"&amp;EDATE(B13,1),Reservations!$Q$6:$Q$505,"Late"),0)</f>
        <v/>
      </c>
      <c r="O13" s="48">
        <f>Dashboard!$D$5</f>
        <v/>
      </c>
    </row>
    <row r="14">
      <c r="A14" s="21">
        <f>TEXT(B14,"mmm yyyy")</f>
        <v/>
      </c>
      <c r="B14" s="44">
        <f>DATE(2026,9,1)</f>
        <v/>
      </c>
      <c r="C14" s="21">
        <f>IFERROR(COUNTIFS(Reservations!$E$6:$E$505,"&gt;="&amp;B14,Reservations!$E$6:$E$505,"&lt;"&amp;EDATE(B14,1),Reservations!$A$6:$A$505,"&lt;&gt;"),0)</f>
        <v/>
      </c>
      <c r="D14" s="21">
        <f>IFERROR(COUNTIFS(Reservations!$E$6:$E$505,"&gt;="&amp;B14,Reservations!$E$6:$E$505,"&lt;"&amp;EDATE(B14,1),Reservations!$N$6:$N$505,"Canceled"),0)</f>
        <v/>
      </c>
      <c r="E14" s="45">
        <f>IFERROR(D14/C14,0)</f>
        <v/>
      </c>
      <c r="F14" s="21">
        <f>IFERROR(SUMIFS(Reservations!$I$6:$I$505,Reservations!$E$6:$E$505,"&gt;="&amp;B14,Reservations!$E$6:$E$505,"&lt;"&amp;EDATE(B14,1),Reservations!$N$6:$N$505,"Canceled"),0)</f>
        <v/>
      </c>
      <c r="G14" s="46">
        <f>IFERROR(SUMIFS(Reservations!$AB$6:$AB$505,Reservations!$E$6:$E$505,"&gt;="&amp;B14,Reservations!$E$6:$E$505,"&lt;"&amp;EDATE(B14,1),Reservations!$N$6:$N$505,"Canceled"),0)</f>
        <v/>
      </c>
      <c r="H14" s="46">
        <f>IFERROR(SUMIFS(Reservations!$AC$6:$AC$505,Reservations!$E$6:$E$505,"&gt;="&amp;B14,Reservations!$E$6:$E$505,"&lt;"&amp;EDATE(B14,1),Reservations!$N$6:$N$505,"Canceled"),0)</f>
        <v/>
      </c>
      <c r="I14" s="46">
        <f>IFERROR(SUMIFS(Reservations!$AD$6:$AD$505,Reservations!$E$6:$E$505,"&gt;="&amp;B14,Reservations!$E$6:$E$505,"&lt;"&amp;EDATE(B14,1),Reservations!$N$6:$N$505,"Canceled"),0)</f>
        <v/>
      </c>
      <c r="J14" s="45">
        <f>IFERROR(I14/H14,0)</f>
        <v/>
      </c>
      <c r="K14" s="46">
        <f>IFERROR(SUMIFS(Reservations!$AG$6:$AG$505,Reservations!$E$6:$E$505,"&gt;="&amp;B14,Reservations!$E$6:$E$505,"&lt;"&amp;EDATE(B14,1),Reservations!$N$6:$N$505,"Canceled"),0)</f>
        <v/>
      </c>
      <c r="L14" s="46">
        <f>IFERROR(SUMIFS(Reservations!$AH$6:$AH$505,Reservations!$E$6:$E$505,"&gt;="&amp;B14,Reservations!$E$6:$E$505,"&lt;"&amp;EDATE(B14,1),Reservations!$N$6:$N$505,"Canceled"),0)</f>
        <v/>
      </c>
      <c r="M14" s="21">
        <f>IFERROR(AVERAGEIFS(Reservations!$P$6:$P$505,Reservations!$E$6:$E$505,"&gt;="&amp;B14,Reservations!$E$6:$E$505,"&lt;"&amp;EDATE(B14,1),Reservations!$N$6:$N$505,"Canceled"),0)</f>
        <v/>
      </c>
      <c r="N14" s="21">
        <f>IFERROR(COUNTIFS(Reservations!$E$6:$E$505,"&gt;="&amp;B14,Reservations!$E$6:$E$505,"&lt;"&amp;EDATE(B14,1),Reservations!$Q$6:$Q$505,"Late"),0)</f>
        <v/>
      </c>
      <c r="O14" s="45">
        <f>Dashboard!$D$5</f>
        <v/>
      </c>
    </row>
    <row r="15">
      <c r="A15" s="25">
        <f>TEXT(B15,"mmm yyyy")</f>
        <v/>
      </c>
      <c r="B15" s="47">
        <f>DATE(2026,10,1)</f>
        <v/>
      </c>
      <c r="C15" s="25">
        <f>IFERROR(COUNTIFS(Reservations!$E$6:$E$505,"&gt;="&amp;B15,Reservations!$E$6:$E$505,"&lt;"&amp;EDATE(B15,1),Reservations!$A$6:$A$505,"&lt;&gt;"),0)</f>
        <v/>
      </c>
      <c r="D15" s="25">
        <f>IFERROR(COUNTIFS(Reservations!$E$6:$E$505,"&gt;="&amp;B15,Reservations!$E$6:$E$505,"&lt;"&amp;EDATE(B15,1),Reservations!$N$6:$N$505,"Canceled"),0)</f>
        <v/>
      </c>
      <c r="E15" s="48">
        <f>IFERROR(D15/C15,0)</f>
        <v/>
      </c>
      <c r="F15" s="25">
        <f>IFERROR(SUMIFS(Reservations!$I$6:$I$505,Reservations!$E$6:$E$505,"&gt;="&amp;B15,Reservations!$E$6:$E$505,"&lt;"&amp;EDATE(B15,1),Reservations!$N$6:$N$505,"Canceled"),0)</f>
        <v/>
      </c>
      <c r="G15" s="49">
        <f>IFERROR(SUMIFS(Reservations!$AB$6:$AB$505,Reservations!$E$6:$E$505,"&gt;="&amp;B15,Reservations!$E$6:$E$505,"&lt;"&amp;EDATE(B15,1),Reservations!$N$6:$N$505,"Canceled"),0)</f>
        <v/>
      </c>
      <c r="H15" s="49">
        <f>IFERROR(SUMIFS(Reservations!$AC$6:$AC$505,Reservations!$E$6:$E$505,"&gt;="&amp;B15,Reservations!$E$6:$E$505,"&lt;"&amp;EDATE(B15,1),Reservations!$N$6:$N$505,"Canceled"),0)</f>
        <v/>
      </c>
      <c r="I15" s="49">
        <f>IFERROR(SUMIFS(Reservations!$AD$6:$AD$505,Reservations!$E$6:$E$505,"&gt;="&amp;B15,Reservations!$E$6:$E$505,"&lt;"&amp;EDATE(B15,1),Reservations!$N$6:$N$505,"Canceled"),0)</f>
        <v/>
      </c>
      <c r="J15" s="48">
        <f>IFERROR(I15/H15,0)</f>
        <v/>
      </c>
      <c r="K15" s="49">
        <f>IFERROR(SUMIFS(Reservations!$AG$6:$AG$505,Reservations!$E$6:$E$505,"&gt;="&amp;B15,Reservations!$E$6:$E$505,"&lt;"&amp;EDATE(B15,1),Reservations!$N$6:$N$505,"Canceled"),0)</f>
        <v/>
      </c>
      <c r="L15" s="49">
        <f>IFERROR(SUMIFS(Reservations!$AH$6:$AH$505,Reservations!$E$6:$E$505,"&gt;="&amp;B15,Reservations!$E$6:$E$505,"&lt;"&amp;EDATE(B15,1),Reservations!$N$6:$N$505,"Canceled"),0)</f>
        <v/>
      </c>
      <c r="M15" s="25">
        <f>IFERROR(AVERAGEIFS(Reservations!$P$6:$P$505,Reservations!$E$6:$E$505,"&gt;="&amp;B15,Reservations!$E$6:$E$505,"&lt;"&amp;EDATE(B15,1),Reservations!$N$6:$N$505,"Canceled"),0)</f>
        <v/>
      </c>
      <c r="N15" s="25">
        <f>IFERROR(COUNTIFS(Reservations!$E$6:$E$505,"&gt;="&amp;B15,Reservations!$E$6:$E$505,"&lt;"&amp;EDATE(B15,1),Reservations!$Q$6:$Q$505,"Late"),0)</f>
        <v/>
      </c>
      <c r="O15" s="48">
        <f>Dashboard!$D$5</f>
        <v/>
      </c>
    </row>
    <row r="16">
      <c r="A16" s="21">
        <f>TEXT(B16,"mmm yyyy")</f>
        <v/>
      </c>
      <c r="B16" s="44">
        <f>DATE(2026,11,1)</f>
        <v/>
      </c>
      <c r="C16" s="21">
        <f>IFERROR(COUNTIFS(Reservations!$E$6:$E$505,"&gt;="&amp;B16,Reservations!$E$6:$E$505,"&lt;"&amp;EDATE(B16,1),Reservations!$A$6:$A$505,"&lt;&gt;"),0)</f>
        <v/>
      </c>
      <c r="D16" s="21">
        <f>IFERROR(COUNTIFS(Reservations!$E$6:$E$505,"&gt;="&amp;B16,Reservations!$E$6:$E$505,"&lt;"&amp;EDATE(B16,1),Reservations!$N$6:$N$505,"Canceled"),0)</f>
        <v/>
      </c>
      <c r="E16" s="45">
        <f>IFERROR(D16/C16,0)</f>
        <v/>
      </c>
      <c r="F16" s="21">
        <f>IFERROR(SUMIFS(Reservations!$I$6:$I$505,Reservations!$E$6:$E$505,"&gt;="&amp;B16,Reservations!$E$6:$E$505,"&lt;"&amp;EDATE(B16,1),Reservations!$N$6:$N$505,"Canceled"),0)</f>
        <v/>
      </c>
      <c r="G16" s="46">
        <f>IFERROR(SUMIFS(Reservations!$AB$6:$AB$505,Reservations!$E$6:$E$505,"&gt;="&amp;B16,Reservations!$E$6:$E$505,"&lt;"&amp;EDATE(B16,1),Reservations!$N$6:$N$505,"Canceled"),0)</f>
        <v/>
      </c>
      <c r="H16" s="46">
        <f>IFERROR(SUMIFS(Reservations!$AC$6:$AC$505,Reservations!$E$6:$E$505,"&gt;="&amp;B16,Reservations!$E$6:$E$505,"&lt;"&amp;EDATE(B16,1),Reservations!$N$6:$N$505,"Canceled"),0)</f>
        <v/>
      </c>
      <c r="I16" s="46">
        <f>IFERROR(SUMIFS(Reservations!$AD$6:$AD$505,Reservations!$E$6:$E$505,"&gt;="&amp;B16,Reservations!$E$6:$E$505,"&lt;"&amp;EDATE(B16,1),Reservations!$N$6:$N$505,"Canceled"),0)</f>
        <v/>
      </c>
      <c r="J16" s="45">
        <f>IFERROR(I16/H16,0)</f>
        <v/>
      </c>
      <c r="K16" s="46">
        <f>IFERROR(SUMIFS(Reservations!$AG$6:$AG$505,Reservations!$E$6:$E$505,"&gt;="&amp;B16,Reservations!$E$6:$E$505,"&lt;"&amp;EDATE(B16,1),Reservations!$N$6:$N$505,"Canceled"),0)</f>
        <v/>
      </c>
      <c r="L16" s="46">
        <f>IFERROR(SUMIFS(Reservations!$AH$6:$AH$505,Reservations!$E$6:$E$505,"&gt;="&amp;B16,Reservations!$E$6:$E$505,"&lt;"&amp;EDATE(B16,1),Reservations!$N$6:$N$505,"Canceled"),0)</f>
        <v/>
      </c>
      <c r="M16" s="21">
        <f>IFERROR(AVERAGEIFS(Reservations!$P$6:$P$505,Reservations!$E$6:$E$505,"&gt;="&amp;B16,Reservations!$E$6:$E$505,"&lt;"&amp;EDATE(B16,1),Reservations!$N$6:$N$505,"Canceled"),0)</f>
        <v/>
      </c>
      <c r="N16" s="21">
        <f>IFERROR(COUNTIFS(Reservations!$E$6:$E$505,"&gt;="&amp;B16,Reservations!$E$6:$E$505,"&lt;"&amp;EDATE(B16,1),Reservations!$Q$6:$Q$505,"Late"),0)</f>
        <v/>
      </c>
      <c r="O16" s="45">
        <f>Dashboard!$D$5</f>
        <v/>
      </c>
    </row>
    <row r="17">
      <c r="A17" s="25">
        <f>TEXT(B17,"mmm yyyy")</f>
        <v/>
      </c>
      <c r="B17" s="47">
        <f>DATE(2026,12,1)</f>
        <v/>
      </c>
      <c r="C17" s="25">
        <f>IFERROR(COUNTIFS(Reservations!$E$6:$E$505,"&gt;="&amp;B17,Reservations!$E$6:$E$505,"&lt;"&amp;EDATE(B17,1),Reservations!$A$6:$A$505,"&lt;&gt;"),0)</f>
        <v/>
      </c>
      <c r="D17" s="25">
        <f>IFERROR(COUNTIFS(Reservations!$E$6:$E$505,"&gt;="&amp;B17,Reservations!$E$6:$E$505,"&lt;"&amp;EDATE(B17,1),Reservations!$N$6:$N$505,"Canceled"),0)</f>
        <v/>
      </c>
      <c r="E17" s="48">
        <f>IFERROR(D17/C17,0)</f>
        <v/>
      </c>
      <c r="F17" s="25">
        <f>IFERROR(SUMIFS(Reservations!$I$6:$I$505,Reservations!$E$6:$E$505,"&gt;="&amp;B17,Reservations!$E$6:$E$505,"&lt;"&amp;EDATE(B17,1),Reservations!$N$6:$N$505,"Canceled"),0)</f>
        <v/>
      </c>
      <c r="G17" s="49">
        <f>IFERROR(SUMIFS(Reservations!$AB$6:$AB$505,Reservations!$E$6:$E$505,"&gt;="&amp;B17,Reservations!$E$6:$E$505,"&lt;"&amp;EDATE(B17,1),Reservations!$N$6:$N$505,"Canceled"),0)</f>
        <v/>
      </c>
      <c r="H17" s="49">
        <f>IFERROR(SUMIFS(Reservations!$AC$6:$AC$505,Reservations!$E$6:$E$505,"&gt;="&amp;B17,Reservations!$E$6:$E$505,"&lt;"&amp;EDATE(B17,1),Reservations!$N$6:$N$505,"Canceled"),0)</f>
        <v/>
      </c>
      <c r="I17" s="49">
        <f>IFERROR(SUMIFS(Reservations!$AD$6:$AD$505,Reservations!$E$6:$E$505,"&gt;="&amp;B17,Reservations!$E$6:$E$505,"&lt;"&amp;EDATE(B17,1),Reservations!$N$6:$N$505,"Canceled"),0)</f>
        <v/>
      </c>
      <c r="J17" s="48">
        <f>IFERROR(I17/H17,0)</f>
        <v/>
      </c>
      <c r="K17" s="49">
        <f>IFERROR(SUMIFS(Reservations!$AG$6:$AG$505,Reservations!$E$6:$E$505,"&gt;="&amp;B17,Reservations!$E$6:$E$505,"&lt;"&amp;EDATE(B17,1),Reservations!$N$6:$N$505,"Canceled"),0)</f>
        <v/>
      </c>
      <c r="L17" s="49">
        <f>IFERROR(SUMIFS(Reservations!$AH$6:$AH$505,Reservations!$E$6:$E$505,"&gt;="&amp;B17,Reservations!$E$6:$E$505,"&lt;"&amp;EDATE(B17,1),Reservations!$N$6:$N$505,"Canceled"),0)</f>
        <v/>
      </c>
      <c r="M17" s="25">
        <f>IFERROR(AVERAGEIFS(Reservations!$P$6:$P$505,Reservations!$E$6:$E$505,"&gt;="&amp;B17,Reservations!$E$6:$E$505,"&lt;"&amp;EDATE(B17,1),Reservations!$N$6:$N$505,"Canceled"),0)</f>
        <v/>
      </c>
      <c r="N17" s="25">
        <f>IFERROR(COUNTIFS(Reservations!$E$6:$E$505,"&gt;="&amp;B17,Reservations!$E$6:$E$505,"&lt;"&amp;EDATE(B17,1),Reservations!$Q$6:$Q$505,"Late"),0)</f>
        <v/>
      </c>
      <c r="O17" s="48">
        <f>Dashboard!$D$5</f>
        <v/>
      </c>
    </row>
    <row r="18">
      <c r="A18" s="21">
        <f>TEXT(B18,"mmm yyyy")</f>
        <v/>
      </c>
      <c r="B18" s="44">
        <f>DATE(2027,1,1)</f>
        <v/>
      </c>
      <c r="C18" s="21">
        <f>IFERROR(COUNTIFS(Reservations!$E$6:$E$505,"&gt;="&amp;B18,Reservations!$E$6:$E$505,"&lt;"&amp;EDATE(B18,1),Reservations!$A$6:$A$505,"&lt;&gt;"),0)</f>
        <v/>
      </c>
      <c r="D18" s="21">
        <f>IFERROR(COUNTIFS(Reservations!$E$6:$E$505,"&gt;="&amp;B18,Reservations!$E$6:$E$505,"&lt;"&amp;EDATE(B18,1),Reservations!$N$6:$N$505,"Canceled"),0)</f>
        <v/>
      </c>
      <c r="E18" s="45">
        <f>IFERROR(D18/C18,0)</f>
        <v/>
      </c>
      <c r="F18" s="21">
        <f>IFERROR(SUMIFS(Reservations!$I$6:$I$505,Reservations!$E$6:$E$505,"&gt;="&amp;B18,Reservations!$E$6:$E$505,"&lt;"&amp;EDATE(B18,1),Reservations!$N$6:$N$505,"Canceled"),0)</f>
        <v/>
      </c>
      <c r="G18" s="46">
        <f>IFERROR(SUMIFS(Reservations!$AB$6:$AB$505,Reservations!$E$6:$E$505,"&gt;="&amp;B18,Reservations!$E$6:$E$505,"&lt;"&amp;EDATE(B18,1),Reservations!$N$6:$N$505,"Canceled"),0)</f>
        <v/>
      </c>
      <c r="H18" s="46">
        <f>IFERROR(SUMIFS(Reservations!$AC$6:$AC$505,Reservations!$E$6:$E$505,"&gt;="&amp;B18,Reservations!$E$6:$E$505,"&lt;"&amp;EDATE(B18,1),Reservations!$N$6:$N$505,"Canceled"),0)</f>
        <v/>
      </c>
      <c r="I18" s="46">
        <f>IFERROR(SUMIFS(Reservations!$AD$6:$AD$505,Reservations!$E$6:$E$505,"&gt;="&amp;B18,Reservations!$E$6:$E$505,"&lt;"&amp;EDATE(B18,1),Reservations!$N$6:$N$505,"Canceled"),0)</f>
        <v/>
      </c>
      <c r="J18" s="45">
        <f>IFERROR(I18/H18,0)</f>
        <v/>
      </c>
      <c r="K18" s="46">
        <f>IFERROR(SUMIFS(Reservations!$AG$6:$AG$505,Reservations!$E$6:$E$505,"&gt;="&amp;B18,Reservations!$E$6:$E$505,"&lt;"&amp;EDATE(B18,1),Reservations!$N$6:$N$505,"Canceled"),0)</f>
        <v/>
      </c>
      <c r="L18" s="46">
        <f>IFERROR(SUMIFS(Reservations!$AH$6:$AH$505,Reservations!$E$6:$E$505,"&gt;="&amp;B18,Reservations!$E$6:$E$505,"&lt;"&amp;EDATE(B18,1),Reservations!$N$6:$N$505,"Canceled"),0)</f>
        <v/>
      </c>
      <c r="M18" s="21">
        <f>IFERROR(AVERAGEIFS(Reservations!$P$6:$P$505,Reservations!$E$6:$E$505,"&gt;="&amp;B18,Reservations!$E$6:$E$505,"&lt;"&amp;EDATE(B18,1),Reservations!$N$6:$N$505,"Canceled"),0)</f>
        <v/>
      </c>
      <c r="N18" s="21">
        <f>IFERROR(COUNTIFS(Reservations!$E$6:$E$505,"&gt;="&amp;B18,Reservations!$E$6:$E$505,"&lt;"&amp;EDATE(B18,1),Reservations!$Q$6:$Q$505,"Late"),0)</f>
        <v/>
      </c>
      <c r="O18" s="45">
        <f>Dashboard!$D$5</f>
        <v/>
      </c>
    </row>
    <row r="19">
      <c r="A19" s="25">
        <f>TEXT(B19,"mmm yyyy")</f>
        <v/>
      </c>
      <c r="B19" s="47">
        <f>DATE(2027,2,1)</f>
        <v/>
      </c>
      <c r="C19" s="25">
        <f>IFERROR(COUNTIFS(Reservations!$E$6:$E$505,"&gt;="&amp;B19,Reservations!$E$6:$E$505,"&lt;"&amp;EDATE(B19,1),Reservations!$A$6:$A$505,"&lt;&gt;"),0)</f>
        <v/>
      </c>
      <c r="D19" s="25">
        <f>IFERROR(COUNTIFS(Reservations!$E$6:$E$505,"&gt;="&amp;B19,Reservations!$E$6:$E$505,"&lt;"&amp;EDATE(B19,1),Reservations!$N$6:$N$505,"Canceled"),0)</f>
        <v/>
      </c>
      <c r="E19" s="48">
        <f>IFERROR(D19/C19,0)</f>
        <v/>
      </c>
      <c r="F19" s="25">
        <f>IFERROR(SUMIFS(Reservations!$I$6:$I$505,Reservations!$E$6:$E$505,"&gt;="&amp;B19,Reservations!$E$6:$E$505,"&lt;"&amp;EDATE(B19,1),Reservations!$N$6:$N$505,"Canceled"),0)</f>
        <v/>
      </c>
      <c r="G19" s="49">
        <f>IFERROR(SUMIFS(Reservations!$AB$6:$AB$505,Reservations!$E$6:$E$505,"&gt;="&amp;B19,Reservations!$E$6:$E$505,"&lt;"&amp;EDATE(B19,1),Reservations!$N$6:$N$505,"Canceled"),0)</f>
        <v/>
      </c>
      <c r="H19" s="49">
        <f>IFERROR(SUMIFS(Reservations!$AC$6:$AC$505,Reservations!$E$6:$E$505,"&gt;="&amp;B19,Reservations!$E$6:$E$505,"&lt;"&amp;EDATE(B19,1),Reservations!$N$6:$N$505,"Canceled"),0)</f>
        <v/>
      </c>
      <c r="I19" s="49">
        <f>IFERROR(SUMIFS(Reservations!$AD$6:$AD$505,Reservations!$E$6:$E$505,"&gt;="&amp;B19,Reservations!$E$6:$E$505,"&lt;"&amp;EDATE(B19,1),Reservations!$N$6:$N$505,"Canceled"),0)</f>
        <v/>
      </c>
      <c r="J19" s="48">
        <f>IFERROR(I19/H19,0)</f>
        <v/>
      </c>
      <c r="K19" s="49">
        <f>IFERROR(SUMIFS(Reservations!$AG$6:$AG$505,Reservations!$E$6:$E$505,"&gt;="&amp;B19,Reservations!$E$6:$E$505,"&lt;"&amp;EDATE(B19,1),Reservations!$N$6:$N$505,"Canceled"),0)</f>
        <v/>
      </c>
      <c r="L19" s="49">
        <f>IFERROR(SUMIFS(Reservations!$AH$6:$AH$505,Reservations!$E$6:$E$505,"&gt;="&amp;B19,Reservations!$E$6:$E$505,"&lt;"&amp;EDATE(B19,1),Reservations!$N$6:$N$505,"Canceled"),0)</f>
        <v/>
      </c>
      <c r="M19" s="25">
        <f>IFERROR(AVERAGEIFS(Reservations!$P$6:$P$505,Reservations!$E$6:$E$505,"&gt;="&amp;B19,Reservations!$E$6:$E$505,"&lt;"&amp;EDATE(B19,1),Reservations!$N$6:$N$505,"Canceled"),0)</f>
        <v/>
      </c>
      <c r="N19" s="25">
        <f>IFERROR(COUNTIFS(Reservations!$E$6:$E$505,"&gt;="&amp;B19,Reservations!$E$6:$E$505,"&lt;"&amp;EDATE(B19,1),Reservations!$Q$6:$Q$505,"Late"),0)</f>
        <v/>
      </c>
      <c r="O19" s="48">
        <f>Dashboard!$D$5</f>
        <v/>
      </c>
    </row>
    <row r="20">
      <c r="A20" s="21">
        <f>TEXT(B20,"mmm yyyy")</f>
        <v/>
      </c>
      <c r="B20" s="44">
        <f>DATE(2027,3,1)</f>
        <v/>
      </c>
      <c r="C20" s="21">
        <f>IFERROR(COUNTIFS(Reservations!$E$6:$E$505,"&gt;="&amp;B20,Reservations!$E$6:$E$505,"&lt;"&amp;EDATE(B20,1),Reservations!$A$6:$A$505,"&lt;&gt;"),0)</f>
        <v/>
      </c>
      <c r="D20" s="21">
        <f>IFERROR(COUNTIFS(Reservations!$E$6:$E$505,"&gt;="&amp;B20,Reservations!$E$6:$E$505,"&lt;"&amp;EDATE(B20,1),Reservations!$N$6:$N$505,"Canceled"),0)</f>
        <v/>
      </c>
      <c r="E20" s="45">
        <f>IFERROR(D20/C20,0)</f>
        <v/>
      </c>
      <c r="F20" s="21">
        <f>IFERROR(SUMIFS(Reservations!$I$6:$I$505,Reservations!$E$6:$E$505,"&gt;="&amp;B20,Reservations!$E$6:$E$505,"&lt;"&amp;EDATE(B20,1),Reservations!$N$6:$N$505,"Canceled"),0)</f>
        <v/>
      </c>
      <c r="G20" s="46">
        <f>IFERROR(SUMIFS(Reservations!$AB$6:$AB$505,Reservations!$E$6:$E$505,"&gt;="&amp;B20,Reservations!$E$6:$E$505,"&lt;"&amp;EDATE(B20,1),Reservations!$N$6:$N$505,"Canceled"),0)</f>
        <v/>
      </c>
      <c r="H20" s="46">
        <f>IFERROR(SUMIFS(Reservations!$AC$6:$AC$505,Reservations!$E$6:$E$505,"&gt;="&amp;B20,Reservations!$E$6:$E$505,"&lt;"&amp;EDATE(B20,1),Reservations!$N$6:$N$505,"Canceled"),0)</f>
        <v/>
      </c>
      <c r="I20" s="46">
        <f>IFERROR(SUMIFS(Reservations!$AD$6:$AD$505,Reservations!$E$6:$E$505,"&gt;="&amp;B20,Reservations!$E$6:$E$505,"&lt;"&amp;EDATE(B20,1),Reservations!$N$6:$N$505,"Canceled"),0)</f>
        <v/>
      </c>
      <c r="J20" s="45">
        <f>IFERROR(I20/H20,0)</f>
        <v/>
      </c>
      <c r="K20" s="46">
        <f>IFERROR(SUMIFS(Reservations!$AG$6:$AG$505,Reservations!$E$6:$E$505,"&gt;="&amp;B20,Reservations!$E$6:$E$505,"&lt;"&amp;EDATE(B20,1),Reservations!$N$6:$N$505,"Canceled"),0)</f>
        <v/>
      </c>
      <c r="L20" s="46">
        <f>IFERROR(SUMIFS(Reservations!$AH$6:$AH$505,Reservations!$E$6:$E$505,"&gt;="&amp;B20,Reservations!$E$6:$E$505,"&lt;"&amp;EDATE(B20,1),Reservations!$N$6:$N$505,"Canceled"),0)</f>
        <v/>
      </c>
      <c r="M20" s="21">
        <f>IFERROR(AVERAGEIFS(Reservations!$P$6:$P$505,Reservations!$E$6:$E$505,"&gt;="&amp;B20,Reservations!$E$6:$E$505,"&lt;"&amp;EDATE(B20,1),Reservations!$N$6:$N$505,"Canceled"),0)</f>
        <v/>
      </c>
      <c r="N20" s="21">
        <f>IFERROR(COUNTIFS(Reservations!$E$6:$E$505,"&gt;="&amp;B20,Reservations!$E$6:$E$505,"&lt;"&amp;EDATE(B20,1),Reservations!$Q$6:$Q$505,"Late"),0)</f>
        <v/>
      </c>
      <c r="O20" s="45">
        <f>Dashboard!$D$5</f>
        <v/>
      </c>
    </row>
    <row r="21">
      <c r="A21" s="25">
        <f>TEXT(B21,"mmm yyyy")</f>
        <v/>
      </c>
      <c r="B21" s="47">
        <f>DATE(2027,4,1)</f>
        <v/>
      </c>
      <c r="C21" s="25">
        <f>IFERROR(COUNTIFS(Reservations!$E$6:$E$505,"&gt;="&amp;B21,Reservations!$E$6:$E$505,"&lt;"&amp;EDATE(B21,1),Reservations!$A$6:$A$505,"&lt;&gt;"),0)</f>
        <v/>
      </c>
      <c r="D21" s="25">
        <f>IFERROR(COUNTIFS(Reservations!$E$6:$E$505,"&gt;="&amp;B21,Reservations!$E$6:$E$505,"&lt;"&amp;EDATE(B21,1),Reservations!$N$6:$N$505,"Canceled"),0)</f>
        <v/>
      </c>
      <c r="E21" s="48">
        <f>IFERROR(D21/C21,0)</f>
        <v/>
      </c>
      <c r="F21" s="25">
        <f>IFERROR(SUMIFS(Reservations!$I$6:$I$505,Reservations!$E$6:$E$505,"&gt;="&amp;B21,Reservations!$E$6:$E$505,"&lt;"&amp;EDATE(B21,1),Reservations!$N$6:$N$505,"Canceled"),0)</f>
        <v/>
      </c>
      <c r="G21" s="49">
        <f>IFERROR(SUMIFS(Reservations!$AB$6:$AB$505,Reservations!$E$6:$E$505,"&gt;="&amp;B21,Reservations!$E$6:$E$505,"&lt;"&amp;EDATE(B21,1),Reservations!$N$6:$N$505,"Canceled"),0)</f>
        <v/>
      </c>
      <c r="H21" s="49">
        <f>IFERROR(SUMIFS(Reservations!$AC$6:$AC$505,Reservations!$E$6:$E$505,"&gt;="&amp;B21,Reservations!$E$6:$E$505,"&lt;"&amp;EDATE(B21,1),Reservations!$N$6:$N$505,"Canceled"),0)</f>
        <v/>
      </c>
      <c r="I21" s="49">
        <f>IFERROR(SUMIFS(Reservations!$AD$6:$AD$505,Reservations!$E$6:$E$505,"&gt;="&amp;B21,Reservations!$E$6:$E$505,"&lt;"&amp;EDATE(B21,1),Reservations!$N$6:$N$505,"Canceled"),0)</f>
        <v/>
      </c>
      <c r="J21" s="48">
        <f>IFERROR(I21/H21,0)</f>
        <v/>
      </c>
      <c r="K21" s="49">
        <f>IFERROR(SUMIFS(Reservations!$AG$6:$AG$505,Reservations!$E$6:$E$505,"&gt;="&amp;B21,Reservations!$E$6:$E$505,"&lt;"&amp;EDATE(B21,1),Reservations!$N$6:$N$505,"Canceled"),0)</f>
        <v/>
      </c>
      <c r="L21" s="49">
        <f>IFERROR(SUMIFS(Reservations!$AH$6:$AH$505,Reservations!$E$6:$E$505,"&gt;="&amp;B21,Reservations!$E$6:$E$505,"&lt;"&amp;EDATE(B21,1),Reservations!$N$6:$N$505,"Canceled"),0)</f>
        <v/>
      </c>
      <c r="M21" s="25">
        <f>IFERROR(AVERAGEIFS(Reservations!$P$6:$P$505,Reservations!$E$6:$E$505,"&gt;="&amp;B21,Reservations!$E$6:$E$505,"&lt;"&amp;EDATE(B21,1),Reservations!$N$6:$N$505,"Canceled"),0)</f>
        <v/>
      </c>
      <c r="N21" s="25">
        <f>IFERROR(COUNTIFS(Reservations!$E$6:$E$505,"&gt;="&amp;B21,Reservations!$E$6:$E$505,"&lt;"&amp;EDATE(B21,1),Reservations!$Q$6:$Q$505,"Late"),0)</f>
        <v/>
      </c>
      <c r="O21" s="48">
        <f>Dashboard!$D$5</f>
        <v/>
      </c>
    </row>
    <row r="22">
      <c r="A22" s="21">
        <f>TEXT(B22,"mmm yyyy")</f>
        <v/>
      </c>
      <c r="B22" s="44">
        <f>DATE(2027,5,1)</f>
        <v/>
      </c>
      <c r="C22" s="21">
        <f>IFERROR(COUNTIFS(Reservations!$E$6:$E$505,"&gt;="&amp;B22,Reservations!$E$6:$E$505,"&lt;"&amp;EDATE(B22,1),Reservations!$A$6:$A$505,"&lt;&gt;"),0)</f>
        <v/>
      </c>
      <c r="D22" s="21">
        <f>IFERROR(COUNTIFS(Reservations!$E$6:$E$505,"&gt;="&amp;B22,Reservations!$E$6:$E$505,"&lt;"&amp;EDATE(B22,1),Reservations!$N$6:$N$505,"Canceled"),0)</f>
        <v/>
      </c>
      <c r="E22" s="45">
        <f>IFERROR(D22/C22,0)</f>
        <v/>
      </c>
      <c r="F22" s="21">
        <f>IFERROR(SUMIFS(Reservations!$I$6:$I$505,Reservations!$E$6:$E$505,"&gt;="&amp;B22,Reservations!$E$6:$E$505,"&lt;"&amp;EDATE(B22,1),Reservations!$N$6:$N$505,"Canceled"),0)</f>
        <v/>
      </c>
      <c r="G22" s="46">
        <f>IFERROR(SUMIFS(Reservations!$AB$6:$AB$505,Reservations!$E$6:$E$505,"&gt;="&amp;B22,Reservations!$E$6:$E$505,"&lt;"&amp;EDATE(B22,1),Reservations!$N$6:$N$505,"Canceled"),0)</f>
        <v/>
      </c>
      <c r="H22" s="46">
        <f>IFERROR(SUMIFS(Reservations!$AC$6:$AC$505,Reservations!$E$6:$E$505,"&gt;="&amp;B22,Reservations!$E$6:$E$505,"&lt;"&amp;EDATE(B22,1),Reservations!$N$6:$N$505,"Canceled"),0)</f>
        <v/>
      </c>
      <c r="I22" s="46">
        <f>IFERROR(SUMIFS(Reservations!$AD$6:$AD$505,Reservations!$E$6:$E$505,"&gt;="&amp;B22,Reservations!$E$6:$E$505,"&lt;"&amp;EDATE(B22,1),Reservations!$N$6:$N$505,"Canceled"),0)</f>
        <v/>
      </c>
      <c r="J22" s="45">
        <f>IFERROR(I22/H22,0)</f>
        <v/>
      </c>
      <c r="K22" s="46">
        <f>IFERROR(SUMIFS(Reservations!$AG$6:$AG$505,Reservations!$E$6:$E$505,"&gt;="&amp;B22,Reservations!$E$6:$E$505,"&lt;"&amp;EDATE(B22,1),Reservations!$N$6:$N$505,"Canceled"),0)</f>
        <v/>
      </c>
      <c r="L22" s="46">
        <f>IFERROR(SUMIFS(Reservations!$AH$6:$AH$505,Reservations!$E$6:$E$505,"&gt;="&amp;B22,Reservations!$E$6:$E$505,"&lt;"&amp;EDATE(B22,1),Reservations!$N$6:$N$505,"Canceled"),0)</f>
        <v/>
      </c>
      <c r="M22" s="21">
        <f>IFERROR(AVERAGEIFS(Reservations!$P$6:$P$505,Reservations!$E$6:$E$505,"&gt;="&amp;B22,Reservations!$E$6:$E$505,"&lt;"&amp;EDATE(B22,1),Reservations!$N$6:$N$505,"Canceled"),0)</f>
        <v/>
      </c>
      <c r="N22" s="21">
        <f>IFERROR(COUNTIFS(Reservations!$E$6:$E$505,"&gt;="&amp;B22,Reservations!$E$6:$E$505,"&lt;"&amp;EDATE(B22,1),Reservations!$Q$6:$Q$505,"Late"),0)</f>
        <v/>
      </c>
      <c r="O22" s="45">
        <f>Dashboard!$D$5</f>
        <v/>
      </c>
    </row>
    <row r="23">
      <c r="A23" s="25">
        <f>TEXT(B23,"mmm yyyy")</f>
        <v/>
      </c>
      <c r="B23" s="47">
        <f>DATE(2027,6,1)</f>
        <v/>
      </c>
      <c r="C23" s="25">
        <f>IFERROR(COUNTIFS(Reservations!$E$6:$E$505,"&gt;="&amp;B23,Reservations!$E$6:$E$505,"&lt;"&amp;EDATE(B23,1),Reservations!$A$6:$A$505,"&lt;&gt;"),0)</f>
        <v/>
      </c>
      <c r="D23" s="25">
        <f>IFERROR(COUNTIFS(Reservations!$E$6:$E$505,"&gt;="&amp;B23,Reservations!$E$6:$E$505,"&lt;"&amp;EDATE(B23,1),Reservations!$N$6:$N$505,"Canceled"),0)</f>
        <v/>
      </c>
      <c r="E23" s="48">
        <f>IFERROR(D23/C23,0)</f>
        <v/>
      </c>
      <c r="F23" s="25">
        <f>IFERROR(SUMIFS(Reservations!$I$6:$I$505,Reservations!$E$6:$E$505,"&gt;="&amp;B23,Reservations!$E$6:$E$505,"&lt;"&amp;EDATE(B23,1),Reservations!$N$6:$N$505,"Canceled"),0)</f>
        <v/>
      </c>
      <c r="G23" s="49">
        <f>IFERROR(SUMIFS(Reservations!$AB$6:$AB$505,Reservations!$E$6:$E$505,"&gt;="&amp;B23,Reservations!$E$6:$E$505,"&lt;"&amp;EDATE(B23,1),Reservations!$N$6:$N$505,"Canceled"),0)</f>
        <v/>
      </c>
      <c r="H23" s="49">
        <f>IFERROR(SUMIFS(Reservations!$AC$6:$AC$505,Reservations!$E$6:$E$505,"&gt;="&amp;B23,Reservations!$E$6:$E$505,"&lt;"&amp;EDATE(B23,1),Reservations!$N$6:$N$505,"Canceled"),0)</f>
        <v/>
      </c>
      <c r="I23" s="49">
        <f>IFERROR(SUMIFS(Reservations!$AD$6:$AD$505,Reservations!$E$6:$E$505,"&gt;="&amp;B23,Reservations!$E$6:$E$505,"&lt;"&amp;EDATE(B23,1),Reservations!$N$6:$N$505,"Canceled"),0)</f>
        <v/>
      </c>
      <c r="J23" s="48">
        <f>IFERROR(I23/H23,0)</f>
        <v/>
      </c>
      <c r="K23" s="49">
        <f>IFERROR(SUMIFS(Reservations!$AG$6:$AG$505,Reservations!$E$6:$E$505,"&gt;="&amp;B23,Reservations!$E$6:$E$505,"&lt;"&amp;EDATE(B23,1),Reservations!$N$6:$N$505,"Canceled"),0)</f>
        <v/>
      </c>
      <c r="L23" s="49">
        <f>IFERROR(SUMIFS(Reservations!$AH$6:$AH$505,Reservations!$E$6:$E$505,"&gt;="&amp;B23,Reservations!$E$6:$E$505,"&lt;"&amp;EDATE(B23,1),Reservations!$N$6:$N$505,"Canceled"),0)</f>
        <v/>
      </c>
      <c r="M23" s="25">
        <f>IFERROR(AVERAGEIFS(Reservations!$P$6:$P$505,Reservations!$E$6:$E$505,"&gt;="&amp;B23,Reservations!$E$6:$E$505,"&lt;"&amp;EDATE(B23,1),Reservations!$N$6:$N$505,"Canceled"),0)</f>
        <v/>
      </c>
      <c r="N23" s="25">
        <f>IFERROR(COUNTIFS(Reservations!$E$6:$E$505,"&gt;="&amp;B23,Reservations!$E$6:$E$505,"&lt;"&amp;EDATE(B23,1),Reservations!$Q$6:$Q$505,"Late"),0)</f>
        <v/>
      </c>
      <c r="O23" s="48">
        <f>Dashboard!$D$5</f>
        <v/>
      </c>
    </row>
    <row r="24">
      <c r="A24" s="21">
        <f>TEXT(B24,"mmm yyyy")</f>
        <v/>
      </c>
      <c r="B24" s="44">
        <f>DATE(2027,7,1)</f>
        <v/>
      </c>
      <c r="C24" s="21">
        <f>IFERROR(COUNTIFS(Reservations!$E$6:$E$505,"&gt;="&amp;B24,Reservations!$E$6:$E$505,"&lt;"&amp;EDATE(B24,1),Reservations!$A$6:$A$505,"&lt;&gt;"),0)</f>
        <v/>
      </c>
      <c r="D24" s="21">
        <f>IFERROR(COUNTIFS(Reservations!$E$6:$E$505,"&gt;="&amp;B24,Reservations!$E$6:$E$505,"&lt;"&amp;EDATE(B24,1),Reservations!$N$6:$N$505,"Canceled"),0)</f>
        <v/>
      </c>
      <c r="E24" s="45">
        <f>IFERROR(D24/C24,0)</f>
        <v/>
      </c>
      <c r="F24" s="21">
        <f>IFERROR(SUMIFS(Reservations!$I$6:$I$505,Reservations!$E$6:$E$505,"&gt;="&amp;B24,Reservations!$E$6:$E$505,"&lt;"&amp;EDATE(B24,1),Reservations!$N$6:$N$505,"Canceled"),0)</f>
        <v/>
      </c>
      <c r="G24" s="46">
        <f>IFERROR(SUMIFS(Reservations!$AB$6:$AB$505,Reservations!$E$6:$E$505,"&gt;="&amp;B24,Reservations!$E$6:$E$505,"&lt;"&amp;EDATE(B24,1),Reservations!$N$6:$N$505,"Canceled"),0)</f>
        <v/>
      </c>
      <c r="H24" s="46">
        <f>IFERROR(SUMIFS(Reservations!$AC$6:$AC$505,Reservations!$E$6:$E$505,"&gt;="&amp;B24,Reservations!$E$6:$E$505,"&lt;"&amp;EDATE(B24,1),Reservations!$N$6:$N$505,"Canceled"),0)</f>
        <v/>
      </c>
      <c r="I24" s="46">
        <f>IFERROR(SUMIFS(Reservations!$AD$6:$AD$505,Reservations!$E$6:$E$505,"&gt;="&amp;B24,Reservations!$E$6:$E$505,"&lt;"&amp;EDATE(B24,1),Reservations!$N$6:$N$505,"Canceled"),0)</f>
        <v/>
      </c>
      <c r="J24" s="45">
        <f>IFERROR(I24/H24,0)</f>
        <v/>
      </c>
      <c r="K24" s="46">
        <f>IFERROR(SUMIFS(Reservations!$AG$6:$AG$505,Reservations!$E$6:$E$505,"&gt;="&amp;B24,Reservations!$E$6:$E$505,"&lt;"&amp;EDATE(B24,1),Reservations!$N$6:$N$505,"Canceled"),0)</f>
        <v/>
      </c>
      <c r="L24" s="46">
        <f>IFERROR(SUMIFS(Reservations!$AH$6:$AH$505,Reservations!$E$6:$E$505,"&gt;="&amp;B24,Reservations!$E$6:$E$505,"&lt;"&amp;EDATE(B24,1),Reservations!$N$6:$N$505,"Canceled"),0)</f>
        <v/>
      </c>
      <c r="M24" s="21">
        <f>IFERROR(AVERAGEIFS(Reservations!$P$6:$P$505,Reservations!$E$6:$E$505,"&gt;="&amp;B24,Reservations!$E$6:$E$505,"&lt;"&amp;EDATE(B24,1),Reservations!$N$6:$N$505,"Canceled"),0)</f>
        <v/>
      </c>
      <c r="N24" s="21">
        <f>IFERROR(COUNTIFS(Reservations!$E$6:$E$505,"&gt;="&amp;B24,Reservations!$E$6:$E$505,"&lt;"&amp;EDATE(B24,1),Reservations!$Q$6:$Q$505,"Late"),0)</f>
        <v/>
      </c>
      <c r="O24" s="45">
        <f>Dashboard!$D$5</f>
        <v/>
      </c>
    </row>
    <row r="25">
      <c r="A25" s="25">
        <f>TEXT(B25,"mmm yyyy")</f>
        <v/>
      </c>
      <c r="B25" s="47">
        <f>DATE(2027,8,1)</f>
        <v/>
      </c>
      <c r="C25" s="25">
        <f>IFERROR(COUNTIFS(Reservations!$E$6:$E$505,"&gt;="&amp;B25,Reservations!$E$6:$E$505,"&lt;"&amp;EDATE(B25,1),Reservations!$A$6:$A$505,"&lt;&gt;"),0)</f>
        <v/>
      </c>
      <c r="D25" s="25">
        <f>IFERROR(COUNTIFS(Reservations!$E$6:$E$505,"&gt;="&amp;B25,Reservations!$E$6:$E$505,"&lt;"&amp;EDATE(B25,1),Reservations!$N$6:$N$505,"Canceled"),0)</f>
        <v/>
      </c>
      <c r="E25" s="48">
        <f>IFERROR(D25/C25,0)</f>
        <v/>
      </c>
      <c r="F25" s="25">
        <f>IFERROR(SUMIFS(Reservations!$I$6:$I$505,Reservations!$E$6:$E$505,"&gt;="&amp;B25,Reservations!$E$6:$E$505,"&lt;"&amp;EDATE(B25,1),Reservations!$N$6:$N$505,"Canceled"),0)</f>
        <v/>
      </c>
      <c r="G25" s="49">
        <f>IFERROR(SUMIFS(Reservations!$AB$6:$AB$505,Reservations!$E$6:$E$505,"&gt;="&amp;B25,Reservations!$E$6:$E$505,"&lt;"&amp;EDATE(B25,1),Reservations!$N$6:$N$505,"Canceled"),0)</f>
        <v/>
      </c>
      <c r="H25" s="49">
        <f>IFERROR(SUMIFS(Reservations!$AC$6:$AC$505,Reservations!$E$6:$E$505,"&gt;="&amp;B25,Reservations!$E$6:$E$505,"&lt;"&amp;EDATE(B25,1),Reservations!$N$6:$N$505,"Canceled"),0)</f>
        <v/>
      </c>
      <c r="I25" s="49">
        <f>IFERROR(SUMIFS(Reservations!$AD$6:$AD$505,Reservations!$E$6:$E$505,"&gt;="&amp;B25,Reservations!$E$6:$E$505,"&lt;"&amp;EDATE(B25,1),Reservations!$N$6:$N$505,"Canceled"),0)</f>
        <v/>
      </c>
      <c r="J25" s="48">
        <f>IFERROR(I25/H25,0)</f>
        <v/>
      </c>
      <c r="K25" s="49">
        <f>IFERROR(SUMIFS(Reservations!$AG$6:$AG$505,Reservations!$E$6:$E$505,"&gt;="&amp;B25,Reservations!$E$6:$E$505,"&lt;"&amp;EDATE(B25,1),Reservations!$N$6:$N$505,"Canceled"),0)</f>
        <v/>
      </c>
      <c r="L25" s="49">
        <f>IFERROR(SUMIFS(Reservations!$AH$6:$AH$505,Reservations!$E$6:$E$505,"&gt;="&amp;B25,Reservations!$E$6:$E$505,"&lt;"&amp;EDATE(B25,1),Reservations!$N$6:$N$505,"Canceled"),0)</f>
        <v/>
      </c>
      <c r="M25" s="25">
        <f>IFERROR(AVERAGEIFS(Reservations!$P$6:$P$505,Reservations!$E$6:$E$505,"&gt;="&amp;B25,Reservations!$E$6:$E$505,"&lt;"&amp;EDATE(B25,1),Reservations!$N$6:$N$505,"Canceled"),0)</f>
        <v/>
      </c>
      <c r="N25" s="25">
        <f>IFERROR(COUNTIFS(Reservations!$E$6:$E$505,"&gt;="&amp;B25,Reservations!$E$6:$E$505,"&lt;"&amp;EDATE(B25,1),Reservations!$Q$6:$Q$505,"Late"),0)</f>
        <v/>
      </c>
      <c r="O25" s="48">
        <f>Dashboard!$D$5</f>
        <v/>
      </c>
    </row>
    <row r="26">
      <c r="A26" s="21">
        <f>TEXT(B26,"mmm yyyy")</f>
        <v/>
      </c>
      <c r="B26" s="44">
        <f>DATE(2027,9,1)</f>
        <v/>
      </c>
      <c r="C26" s="21">
        <f>IFERROR(COUNTIFS(Reservations!$E$6:$E$505,"&gt;="&amp;B26,Reservations!$E$6:$E$505,"&lt;"&amp;EDATE(B26,1),Reservations!$A$6:$A$505,"&lt;&gt;"),0)</f>
        <v/>
      </c>
      <c r="D26" s="21">
        <f>IFERROR(COUNTIFS(Reservations!$E$6:$E$505,"&gt;="&amp;B26,Reservations!$E$6:$E$505,"&lt;"&amp;EDATE(B26,1),Reservations!$N$6:$N$505,"Canceled"),0)</f>
        <v/>
      </c>
      <c r="E26" s="45">
        <f>IFERROR(D26/C26,0)</f>
        <v/>
      </c>
      <c r="F26" s="21">
        <f>IFERROR(SUMIFS(Reservations!$I$6:$I$505,Reservations!$E$6:$E$505,"&gt;="&amp;B26,Reservations!$E$6:$E$505,"&lt;"&amp;EDATE(B26,1),Reservations!$N$6:$N$505,"Canceled"),0)</f>
        <v/>
      </c>
      <c r="G26" s="46">
        <f>IFERROR(SUMIFS(Reservations!$AB$6:$AB$505,Reservations!$E$6:$E$505,"&gt;="&amp;B26,Reservations!$E$6:$E$505,"&lt;"&amp;EDATE(B26,1),Reservations!$N$6:$N$505,"Canceled"),0)</f>
        <v/>
      </c>
      <c r="H26" s="46">
        <f>IFERROR(SUMIFS(Reservations!$AC$6:$AC$505,Reservations!$E$6:$E$505,"&gt;="&amp;B26,Reservations!$E$6:$E$505,"&lt;"&amp;EDATE(B26,1),Reservations!$N$6:$N$505,"Canceled"),0)</f>
        <v/>
      </c>
      <c r="I26" s="46">
        <f>IFERROR(SUMIFS(Reservations!$AD$6:$AD$505,Reservations!$E$6:$E$505,"&gt;="&amp;B26,Reservations!$E$6:$E$505,"&lt;"&amp;EDATE(B26,1),Reservations!$N$6:$N$505,"Canceled"),0)</f>
        <v/>
      </c>
      <c r="J26" s="45">
        <f>IFERROR(I26/H26,0)</f>
        <v/>
      </c>
      <c r="K26" s="46">
        <f>IFERROR(SUMIFS(Reservations!$AG$6:$AG$505,Reservations!$E$6:$E$505,"&gt;="&amp;B26,Reservations!$E$6:$E$505,"&lt;"&amp;EDATE(B26,1),Reservations!$N$6:$N$505,"Canceled"),0)</f>
        <v/>
      </c>
      <c r="L26" s="46">
        <f>IFERROR(SUMIFS(Reservations!$AH$6:$AH$505,Reservations!$E$6:$E$505,"&gt;="&amp;B26,Reservations!$E$6:$E$505,"&lt;"&amp;EDATE(B26,1),Reservations!$N$6:$N$505,"Canceled"),0)</f>
        <v/>
      </c>
      <c r="M26" s="21">
        <f>IFERROR(AVERAGEIFS(Reservations!$P$6:$P$505,Reservations!$E$6:$E$505,"&gt;="&amp;B26,Reservations!$E$6:$E$505,"&lt;"&amp;EDATE(B26,1),Reservations!$N$6:$N$505,"Canceled"),0)</f>
        <v/>
      </c>
      <c r="N26" s="21">
        <f>IFERROR(COUNTIFS(Reservations!$E$6:$E$505,"&gt;="&amp;B26,Reservations!$E$6:$E$505,"&lt;"&amp;EDATE(B26,1),Reservations!$Q$6:$Q$505,"Late"),0)</f>
        <v/>
      </c>
      <c r="O26" s="45">
        <f>Dashboard!$D$5</f>
        <v/>
      </c>
    </row>
    <row r="27">
      <c r="A27" s="25">
        <f>TEXT(B27,"mmm yyyy")</f>
        <v/>
      </c>
      <c r="B27" s="47">
        <f>DATE(2027,10,1)</f>
        <v/>
      </c>
      <c r="C27" s="25">
        <f>IFERROR(COUNTIFS(Reservations!$E$6:$E$505,"&gt;="&amp;B27,Reservations!$E$6:$E$505,"&lt;"&amp;EDATE(B27,1),Reservations!$A$6:$A$505,"&lt;&gt;"),0)</f>
        <v/>
      </c>
      <c r="D27" s="25">
        <f>IFERROR(COUNTIFS(Reservations!$E$6:$E$505,"&gt;="&amp;B27,Reservations!$E$6:$E$505,"&lt;"&amp;EDATE(B27,1),Reservations!$N$6:$N$505,"Canceled"),0)</f>
        <v/>
      </c>
      <c r="E27" s="48">
        <f>IFERROR(D27/C27,0)</f>
        <v/>
      </c>
      <c r="F27" s="25">
        <f>IFERROR(SUMIFS(Reservations!$I$6:$I$505,Reservations!$E$6:$E$505,"&gt;="&amp;B27,Reservations!$E$6:$E$505,"&lt;"&amp;EDATE(B27,1),Reservations!$N$6:$N$505,"Canceled"),0)</f>
        <v/>
      </c>
      <c r="G27" s="49">
        <f>IFERROR(SUMIFS(Reservations!$AB$6:$AB$505,Reservations!$E$6:$E$505,"&gt;="&amp;B27,Reservations!$E$6:$E$505,"&lt;"&amp;EDATE(B27,1),Reservations!$N$6:$N$505,"Canceled"),0)</f>
        <v/>
      </c>
      <c r="H27" s="49">
        <f>IFERROR(SUMIFS(Reservations!$AC$6:$AC$505,Reservations!$E$6:$E$505,"&gt;="&amp;B27,Reservations!$E$6:$E$505,"&lt;"&amp;EDATE(B27,1),Reservations!$N$6:$N$505,"Canceled"),0)</f>
        <v/>
      </c>
      <c r="I27" s="49">
        <f>IFERROR(SUMIFS(Reservations!$AD$6:$AD$505,Reservations!$E$6:$E$505,"&gt;="&amp;B27,Reservations!$E$6:$E$505,"&lt;"&amp;EDATE(B27,1),Reservations!$N$6:$N$505,"Canceled"),0)</f>
        <v/>
      </c>
      <c r="J27" s="48">
        <f>IFERROR(I27/H27,0)</f>
        <v/>
      </c>
      <c r="K27" s="49">
        <f>IFERROR(SUMIFS(Reservations!$AG$6:$AG$505,Reservations!$E$6:$E$505,"&gt;="&amp;B27,Reservations!$E$6:$E$505,"&lt;"&amp;EDATE(B27,1),Reservations!$N$6:$N$505,"Canceled"),0)</f>
        <v/>
      </c>
      <c r="L27" s="49">
        <f>IFERROR(SUMIFS(Reservations!$AH$6:$AH$505,Reservations!$E$6:$E$505,"&gt;="&amp;B27,Reservations!$E$6:$E$505,"&lt;"&amp;EDATE(B27,1),Reservations!$N$6:$N$505,"Canceled"),0)</f>
        <v/>
      </c>
      <c r="M27" s="25">
        <f>IFERROR(AVERAGEIFS(Reservations!$P$6:$P$505,Reservations!$E$6:$E$505,"&gt;="&amp;B27,Reservations!$E$6:$E$505,"&lt;"&amp;EDATE(B27,1),Reservations!$N$6:$N$505,"Canceled"),0)</f>
        <v/>
      </c>
      <c r="N27" s="25">
        <f>IFERROR(COUNTIFS(Reservations!$E$6:$E$505,"&gt;="&amp;B27,Reservations!$E$6:$E$505,"&lt;"&amp;EDATE(B27,1),Reservations!$Q$6:$Q$505,"Late"),0)</f>
        <v/>
      </c>
      <c r="O27" s="48">
        <f>Dashboard!$D$5</f>
        <v/>
      </c>
    </row>
    <row r="28">
      <c r="A28" s="21">
        <f>TEXT(B28,"mmm yyyy")</f>
        <v/>
      </c>
      <c r="B28" s="44">
        <f>DATE(2027,11,1)</f>
        <v/>
      </c>
      <c r="C28" s="21">
        <f>IFERROR(COUNTIFS(Reservations!$E$6:$E$505,"&gt;="&amp;B28,Reservations!$E$6:$E$505,"&lt;"&amp;EDATE(B28,1),Reservations!$A$6:$A$505,"&lt;&gt;"),0)</f>
        <v/>
      </c>
      <c r="D28" s="21">
        <f>IFERROR(COUNTIFS(Reservations!$E$6:$E$505,"&gt;="&amp;B28,Reservations!$E$6:$E$505,"&lt;"&amp;EDATE(B28,1),Reservations!$N$6:$N$505,"Canceled"),0)</f>
        <v/>
      </c>
      <c r="E28" s="45">
        <f>IFERROR(D28/C28,0)</f>
        <v/>
      </c>
      <c r="F28" s="21">
        <f>IFERROR(SUMIFS(Reservations!$I$6:$I$505,Reservations!$E$6:$E$505,"&gt;="&amp;B28,Reservations!$E$6:$E$505,"&lt;"&amp;EDATE(B28,1),Reservations!$N$6:$N$505,"Canceled"),0)</f>
        <v/>
      </c>
      <c r="G28" s="46">
        <f>IFERROR(SUMIFS(Reservations!$AB$6:$AB$505,Reservations!$E$6:$E$505,"&gt;="&amp;B28,Reservations!$E$6:$E$505,"&lt;"&amp;EDATE(B28,1),Reservations!$N$6:$N$505,"Canceled"),0)</f>
        <v/>
      </c>
      <c r="H28" s="46">
        <f>IFERROR(SUMIFS(Reservations!$AC$6:$AC$505,Reservations!$E$6:$E$505,"&gt;="&amp;B28,Reservations!$E$6:$E$505,"&lt;"&amp;EDATE(B28,1),Reservations!$N$6:$N$505,"Canceled"),0)</f>
        <v/>
      </c>
      <c r="I28" s="46">
        <f>IFERROR(SUMIFS(Reservations!$AD$6:$AD$505,Reservations!$E$6:$E$505,"&gt;="&amp;B28,Reservations!$E$6:$E$505,"&lt;"&amp;EDATE(B28,1),Reservations!$N$6:$N$505,"Canceled"),0)</f>
        <v/>
      </c>
      <c r="J28" s="45">
        <f>IFERROR(I28/H28,0)</f>
        <v/>
      </c>
      <c r="K28" s="46">
        <f>IFERROR(SUMIFS(Reservations!$AG$6:$AG$505,Reservations!$E$6:$E$505,"&gt;="&amp;B28,Reservations!$E$6:$E$505,"&lt;"&amp;EDATE(B28,1),Reservations!$N$6:$N$505,"Canceled"),0)</f>
        <v/>
      </c>
      <c r="L28" s="46">
        <f>IFERROR(SUMIFS(Reservations!$AH$6:$AH$505,Reservations!$E$6:$E$505,"&gt;="&amp;B28,Reservations!$E$6:$E$505,"&lt;"&amp;EDATE(B28,1),Reservations!$N$6:$N$505,"Canceled"),0)</f>
        <v/>
      </c>
      <c r="M28" s="21">
        <f>IFERROR(AVERAGEIFS(Reservations!$P$6:$P$505,Reservations!$E$6:$E$505,"&gt;="&amp;B28,Reservations!$E$6:$E$505,"&lt;"&amp;EDATE(B28,1),Reservations!$N$6:$N$505,"Canceled"),0)</f>
        <v/>
      </c>
      <c r="N28" s="21">
        <f>IFERROR(COUNTIFS(Reservations!$E$6:$E$505,"&gt;="&amp;B28,Reservations!$E$6:$E$505,"&lt;"&amp;EDATE(B28,1),Reservations!$Q$6:$Q$505,"Late"),0)</f>
        <v/>
      </c>
      <c r="O28" s="45">
        <f>Dashboard!$D$5</f>
        <v/>
      </c>
    </row>
    <row r="29">
      <c r="A29" s="25">
        <f>TEXT(B29,"mmm yyyy")</f>
        <v/>
      </c>
      <c r="B29" s="47">
        <f>DATE(2027,12,1)</f>
        <v/>
      </c>
      <c r="C29" s="25">
        <f>IFERROR(COUNTIFS(Reservations!$E$6:$E$505,"&gt;="&amp;B29,Reservations!$E$6:$E$505,"&lt;"&amp;EDATE(B29,1),Reservations!$A$6:$A$505,"&lt;&gt;"),0)</f>
        <v/>
      </c>
      <c r="D29" s="25">
        <f>IFERROR(COUNTIFS(Reservations!$E$6:$E$505,"&gt;="&amp;B29,Reservations!$E$6:$E$505,"&lt;"&amp;EDATE(B29,1),Reservations!$N$6:$N$505,"Canceled"),0)</f>
        <v/>
      </c>
      <c r="E29" s="48">
        <f>IFERROR(D29/C29,0)</f>
        <v/>
      </c>
      <c r="F29" s="25">
        <f>IFERROR(SUMIFS(Reservations!$I$6:$I$505,Reservations!$E$6:$E$505,"&gt;="&amp;B29,Reservations!$E$6:$E$505,"&lt;"&amp;EDATE(B29,1),Reservations!$N$6:$N$505,"Canceled"),0)</f>
        <v/>
      </c>
      <c r="G29" s="49">
        <f>IFERROR(SUMIFS(Reservations!$AB$6:$AB$505,Reservations!$E$6:$E$505,"&gt;="&amp;B29,Reservations!$E$6:$E$505,"&lt;"&amp;EDATE(B29,1),Reservations!$N$6:$N$505,"Canceled"),0)</f>
        <v/>
      </c>
      <c r="H29" s="49">
        <f>IFERROR(SUMIFS(Reservations!$AC$6:$AC$505,Reservations!$E$6:$E$505,"&gt;="&amp;B29,Reservations!$E$6:$E$505,"&lt;"&amp;EDATE(B29,1),Reservations!$N$6:$N$505,"Canceled"),0)</f>
        <v/>
      </c>
      <c r="I29" s="49">
        <f>IFERROR(SUMIFS(Reservations!$AD$6:$AD$505,Reservations!$E$6:$E$505,"&gt;="&amp;B29,Reservations!$E$6:$E$505,"&lt;"&amp;EDATE(B29,1),Reservations!$N$6:$N$505,"Canceled"),0)</f>
        <v/>
      </c>
      <c r="J29" s="48">
        <f>IFERROR(I29/H29,0)</f>
        <v/>
      </c>
      <c r="K29" s="49">
        <f>IFERROR(SUMIFS(Reservations!$AG$6:$AG$505,Reservations!$E$6:$E$505,"&gt;="&amp;B29,Reservations!$E$6:$E$505,"&lt;"&amp;EDATE(B29,1),Reservations!$N$6:$N$505,"Canceled"),0)</f>
        <v/>
      </c>
      <c r="L29" s="49">
        <f>IFERROR(SUMIFS(Reservations!$AH$6:$AH$505,Reservations!$E$6:$E$505,"&gt;="&amp;B29,Reservations!$E$6:$E$505,"&lt;"&amp;EDATE(B29,1),Reservations!$N$6:$N$505,"Canceled"),0)</f>
        <v/>
      </c>
      <c r="M29" s="25">
        <f>IFERROR(AVERAGEIFS(Reservations!$P$6:$P$505,Reservations!$E$6:$E$505,"&gt;="&amp;B29,Reservations!$E$6:$E$505,"&lt;"&amp;EDATE(B29,1),Reservations!$N$6:$N$505,"Canceled"),0)</f>
        <v/>
      </c>
      <c r="N29" s="25">
        <f>IFERROR(COUNTIFS(Reservations!$E$6:$E$505,"&gt;="&amp;B29,Reservations!$E$6:$E$505,"&lt;"&amp;EDATE(B29,1),Reservations!$Q$6:$Q$505,"Late"),0)</f>
        <v/>
      </c>
      <c r="O29" s="48">
        <f>Dashboard!$D$5</f>
        <v/>
      </c>
    </row>
    <row r="30">
      <c r="A30" s="21">
        <f>TEXT(B30,"mmm yyyy")</f>
        <v/>
      </c>
      <c r="B30" s="44">
        <f>DATE(2028,1,1)</f>
        <v/>
      </c>
      <c r="C30" s="21">
        <f>IFERROR(COUNTIFS(Reservations!$E$6:$E$505,"&gt;="&amp;B30,Reservations!$E$6:$E$505,"&lt;"&amp;EDATE(B30,1),Reservations!$A$6:$A$505,"&lt;&gt;"),0)</f>
        <v/>
      </c>
      <c r="D30" s="21">
        <f>IFERROR(COUNTIFS(Reservations!$E$6:$E$505,"&gt;="&amp;B30,Reservations!$E$6:$E$505,"&lt;"&amp;EDATE(B30,1),Reservations!$N$6:$N$505,"Canceled"),0)</f>
        <v/>
      </c>
      <c r="E30" s="45">
        <f>IFERROR(D30/C30,0)</f>
        <v/>
      </c>
      <c r="F30" s="21">
        <f>IFERROR(SUMIFS(Reservations!$I$6:$I$505,Reservations!$E$6:$E$505,"&gt;="&amp;B30,Reservations!$E$6:$E$505,"&lt;"&amp;EDATE(B30,1),Reservations!$N$6:$N$505,"Canceled"),0)</f>
        <v/>
      </c>
      <c r="G30" s="46">
        <f>IFERROR(SUMIFS(Reservations!$AB$6:$AB$505,Reservations!$E$6:$E$505,"&gt;="&amp;B30,Reservations!$E$6:$E$505,"&lt;"&amp;EDATE(B30,1),Reservations!$N$6:$N$505,"Canceled"),0)</f>
        <v/>
      </c>
      <c r="H30" s="46">
        <f>IFERROR(SUMIFS(Reservations!$AC$6:$AC$505,Reservations!$E$6:$E$505,"&gt;="&amp;B30,Reservations!$E$6:$E$505,"&lt;"&amp;EDATE(B30,1),Reservations!$N$6:$N$505,"Canceled"),0)</f>
        <v/>
      </c>
      <c r="I30" s="46">
        <f>IFERROR(SUMIFS(Reservations!$AD$6:$AD$505,Reservations!$E$6:$E$505,"&gt;="&amp;B30,Reservations!$E$6:$E$505,"&lt;"&amp;EDATE(B30,1),Reservations!$N$6:$N$505,"Canceled"),0)</f>
        <v/>
      </c>
      <c r="J30" s="45">
        <f>IFERROR(I30/H30,0)</f>
        <v/>
      </c>
      <c r="K30" s="46">
        <f>IFERROR(SUMIFS(Reservations!$AG$6:$AG$505,Reservations!$E$6:$E$505,"&gt;="&amp;B30,Reservations!$E$6:$E$505,"&lt;"&amp;EDATE(B30,1),Reservations!$N$6:$N$505,"Canceled"),0)</f>
        <v/>
      </c>
      <c r="L30" s="46">
        <f>IFERROR(SUMIFS(Reservations!$AH$6:$AH$505,Reservations!$E$6:$E$505,"&gt;="&amp;B30,Reservations!$E$6:$E$505,"&lt;"&amp;EDATE(B30,1),Reservations!$N$6:$N$505,"Canceled"),0)</f>
        <v/>
      </c>
      <c r="M30" s="21">
        <f>IFERROR(AVERAGEIFS(Reservations!$P$6:$P$505,Reservations!$E$6:$E$505,"&gt;="&amp;B30,Reservations!$E$6:$E$505,"&lt;"&amp;EDATE(B30,1),Reservations!$N$6:$N$505,"Canceled"),0)</f>
        <v/>
      </c>
      <c r="N30" s="21">
        <f>IFERROR(COUNTIFS(Reservations!$E$6:$E$505,"&gt;="&amp;B30,Reservations!$E$6:$E$505,"&lt;"&amp;EDATE(B30,1),Reservations!$Q$6:$Q$505,"Late"),0)</f>
        <v/>
      </c>
      <c r="O30" s="45">
        <f>Dashboard!$D$5</f>
        <v/>
      </c>
    </row>
    <row r="31">
      <c r="A31" s="25">
        <f>TEXT(B31,"mmm yyyy")</f>
        <v/>
      </c>
      <c r="B31" s="47">
        <f>DATE(2028,2,1)</f>
        <v/>
      </c>
      <c r="C31" s="25">
        <f>IFERROR(COUNTIFS(Reservations!$E$6:$E$505,"&gt;="&amp;B31,Reservations!$E$6:$E$505,"&lt;"&amp;EDATE(B31,1),Reservations!$A$6:$A$505,"&lt;&gt;"),0)</f>
        <v/>
      </c>
      <c r="D31" s="25">
        <f>IFERROR(COUNTIFS(Reservations!$E$6:$E$505,"&gt;="&amp;B31,Reservations!$E$6:$E$505,"&lt;"&amp;EDATE(B31,1),Reservations!$N$6:$N$505,"Canceled"),0)</f>
        <v/>
      </c>
      <c r="E31" s="48">
        <f>IFERROR(D31/C31,0)</f>
        <v/>
      </c>
      <c r="F31" s="25">
        <f>IFERROR(SUMIFS(Reservations!$I$6:$I$505,Reservations!$E$6:$E$505,"&gt;="&amp;B31,Reservations!$E$6:$E$505,"&lt;"&amp;EDATE(B31,1),Reservations!$N$6:$N$505,"Canceled"),0)</f>
        <v/>
      </c>
      <c r="G31" s="49">
        <f>IFERROR(SUMIFS(Reservations!$AB$6:$AB$505,Reservations!$E$6:$E$505,"&gt;="&amp;B31,Reservations!$E$6:$E$505,"&lt;"&amp;EDATE(B31,1),Reservations!$N$6:$N$505,"Canceled"),0)</f>
        <v/>
      </c>
      <c r="H31" s="49">
        <f>IFERROR(SUMIFS(Reservations!$AC$6:$AC$505,Reservations!$E$6:$E$505,"&gt;="&amp;B31,Reservations!$E$6:$E$505,"&lt;"&amp;EDATE(B31,1),Reservations!$N$6:$N$505,"Canceled"),0)</f>
        <v/>
      </c>
      <c r="I31" s="49">
        <f>IFERROR(SUMIFS(Reservations!$AD$6:$AD$505,Reservations!$E$6:$E$505,"&gt;="&amp;B31,Reservations!$E$6:$E$505,"&lt;"&amp;EDATE(B31,1),Reservations!$N$6:$N$505,"Canceled"),0)</f>
        <v/>
      </c>
      <c r="J31" s="48">
        <f>IFERROR(I31/H31,0)</f>
        <v/>
      </c>
      <c r="K31" s="49">
        <f>IFERROR(SUMIFS(Reservations!$AG$6:$AG$505,Reservations!$E$6:$E$505,"&gt;="&amp;B31,Reservations!$E$6:$E$505,"&lt;"&amp;EDATE(B31,1),Reservations!$N$6:$N$505,"Canceled"),0)</f>
        <v/>
      </c>
      <c r="L31" s="49">
        <f>IFERROR(SUMIFS(Reservations!$AH$6:$AH$505,Reservations!$E$6:$E$505,"&gt;="&amp;B31,Reservations!$E$6:$E$505,"&lt;"&amp;EDATE(B31,1),Reservations!$N$6:$N$505,"Canceled"),0)</f>
        <v/>
      </c>
      <c r="M31" s="25">
        <f>IFERROR(AVERAGEIFS(Reservations!$P$6:$P$505,Reservations!$E$6:$E$505,"&gt;="&amp;B31,Reservations!$E$6:$E$505,"&lt;"&amp;EDATE(B31,1),Reservations!$N$6:$N$505,"Canceled"),0)</f>
        <v/>
      </c>
      <c r="N31" s="25">
        <f>IFERROR(COUNTIFS(Reservations!$E$6:$E$505,"&gt;="&amp;B31,Reservations!$E$6:$E$505,"&lt;"&amp;EDATE(B31,1),Reservations!$Q$6:$Q$505,"Late"),0)</f>
        <v/>
      </c>
      <c r="O31" s="48">
        <f>Dashboard!$D$5</f>
        <v/>
      </c>
    </row>
    <row r="32">
      <c r="A32" s="21">
        <f>TEXT(B32,"mmm yyyy")</f>
        <v/>
      </c>
      <c r="B32" s="44">
        <f>DATE(2028,3,1)</f>
        <v/>
      </c>
      <c r="C32" s="21">
        <f>IFERROR(COUNTIFS(Reservations!$E$6:$E$505,"&gt;="&amp;B32,Reservations!$E$6:$E$505,"&lt;"&amp;EDATE(B32,1),Reservations!$A$6:$A$505,"&lt;&gt;"),0)</f>
        <v/>
      </c>
      <c r="D32" s="21">
        <f>IFERROR(COUNTIFS(Reservations!$E$6:$E$505,"&gt;="&amp;B32,Reservations!$E$6:$E$505,"&lt;"&amp;EDATE(B32,1),Reservations!$N$6:$N$505,"Canceled"),0)</f>
        <v/>
      </c>
      <c r="E32" s="45">
        <f>IFERROR(D32/C32,0)</f>
        <v/>
      </c>
      <c r="F32" s="21">
        <f>IFERROR(SUMIFS(Reservations!$I$6:$I$505,Reservations!$E$6:$E$505,"&gt;="&amp;B32,Reservations!$E$6:$E$505,"&lt;"&amp;EDATE(B32,1),Reservations!$N$6:$N$505,"Canceled"),0)</f>
        <v/>
      </c>
      <c r="G32" s="46">
        <f>IFERROR(SUMIFS(Reservations!$AB$6:$AB$505,Reservations!$E$6:$E$505,"&gt;="&amp;B32,Reservations!$E$6:$E$505,"&lt;"&amp;EDATE(B32,1),Reservations!$N$6:$N$505,"Canceled"),0)</f>
        <v/>
      </c>
      <c r="H32" s="46">
        <f>IFERROR(SUMIFS(Reservations!$AC$6:$AC$505,Reservations!$E$6:$E$505,"&gt;="&amp;B32,Reservations!$E$6:$E$505,"&lt;"&amp;EDATE(B32,1),Reservations!$N$6:$N$505,"Canceled"),0)</f>
        <v/>
      </c>
      <c r="I32" s="46">
        <f>IFERROR(SUMIFS(Reservations!$AD$6:$AD$505,Reservations!$E$6:$E$505,"&gt;="&amp;B32,Reservations!$E$6:$E$505,"&lt;"&amp;EDATE(B32,1),Reservations!$N$6:$N$505,"Canceled"),0)</f>
        <v/>
      </c>
      <c r="J32" s="45">
        <f>IFERROR(I32/H32,0)</f>
        <v/>
      </c>
      <c r="K32" s="46">
        <f>IFERROR(SUMIFS(Reservations!$AG$6:$AG$505,Reservations!$E$6:$E$505,"&gt;="&amp;B32,Reservations!$E$6:$E$505,"&lt;"&amp;EDATE(B32,1),Reservations!$N$6:$N$505,"Canceled"),0)</f>
        <v/>
      </c>
      <c r="L32" s="46">
        <f>IFERROR(SUMIFS(Reservations!$AH$6:$AH$505,Reservations!$E$6:$E$505,"&gt;="&amp;B32,Reservations!$E$6:$E$505,"&lt;"&amp;EDATE(B32,1),Reservations!$N$6:$N$505,"Canceled"),0)</f>
        <v/>
      </c>
      <c r="M32" s="21">
        <f>IFERROR(AVERAGEIFS(Reservations!$P$6:$P$505,Reservations!$E$6:$E$505,"&gt;="&amp;B32,Reservations!$E$6:$E$505,"&lt;"&amp;EDATE(B32,1),Reservations!$N$6:$N$505,"Canceled"),0)</f>
        <v/>
      </c>
      <c r="N32" s="21">
        <f>IFERROR(COUNTIFS(Reservations!$E$6:$E$505,"&gt;="&amp;B32,Reservations!$E$6:$E$505,"&lt;"&amp;EDATE(B32,1),Reservations!$Q$6:$Q$505,"Late"),0)</f>
        <v/>
      </c>
      <c r="O32" s="45">
        <f>Dashboard!$D$5</f>
        <v/>
      </c>
    </row>
    <row r="33">
      <c r="A33" s="25">
        <f>TEXT(B33,"mmm yyyy")</f>
        <v/>
      </c>
      <c r="B33" s="47">
        <f>DATE(2028,4,1)</f>
        <v/>
      </c>
      <c r="C33" s="25">
        <f>IFERROR(COUNTIFS(Reservations!$E$6:$E$505,"&gt;="&amp;B33,Reservations!$E$6:$E$505,"&lt;"&amp;EDATE(B33,1),Reservations!$A$6:$A$505,"&lt;&gt;"),0)</f>
        <v/>
      </c>
      <c r="D33" s="25">
        <f>IFERROR(COUNTIFS(Reservations!$E$6:$E$505,"&gt;="&amp;B33,Reservations!$E$6:$E$505,"&lt;"&amp;EDATE(B33,1),Reservations!$N$6:$N$505,"Canceled"),0)</f>
        <v/>
      </c>
      <c r="E33" s="48">
        <f>IFERROR(D33/C33,0)</f>
        <v/>
      </c>
      <c r="F33" s="25">
        <f>IFERROR(SUMIFS(Reservations!$I$6:$I$505,Reservations!$E$6:$E$505,"&gt;="&amp;B33,Reservations!$E$6:$E$505,"&lt;"&amp;EDATE(B33,1),Reservations!$N$6:$N$505,"Canceled"),0)</f>
        <v/>
      </c>
      <c r="G33" s="49">
        <f>IFERROR(SUMIFS(Reservations!$AB$6:$AB$505,Reservations!$E$6:$E$505,"&gt;="&amp;B33,Reservations!$E$6:$E$505,"&lt;"&amp;EDATE(B33,1),Reservations!$N$6:$N$505,"Canceled"),0)</f>
        <v/>
      </c>
      <c r="H33" s="49">
        <f>IFERROR(SUMIFS(Reservations!$AC$6:$AC$505,Reservations!$E$6:$E$505,"&gt;="&amp;B33,Reservations!$E$6:$E$505,"&lt;"&amp;EDATE(B33,1),Reservations!$N$6:$N$505,"Canceled"),0)</f>
        <v/>
      </c>
      <c r="I33" s="49">
        <f>IFERROR(SUMIFS(Reservations!$AD$6:$AD$505,Reservations!$E$6:$E$505,"&gt;="&amp;B33,Reservations!$E$6:$E$505,"&lt;"&amp;EDATE(B33,1),Reservations!$N$6:$N$505,"Canceled"),0)</f>
        <v/>
      </c>
      <c r="J33" s="48">
        <f>IFERROR(I33/H33,0)</f>
        <v/>
      </c>
      <c r="K33" s="49">
        <f>IFERROR(SUMIFS(Reservations!$AG$6:$AG$505,Reservations!$E$6:$E$505,"&gt;="&amp;B33,Reservations!$E$6:$E$505,"&lt;"&amp;EDATE(B33,1),Reservations!$N$6:$N$505,"Canceled"),0)</f>
        <v/>
      </c>
      <c r="L33" s="49">
        <f>IFERROR(SUMIFS(Reservations!$AH$6:$AH$505,Reservations!$E$6:$E$505,"&gt;="&amp;B33,Reservations!$E$6:$E$505,"&lt;"&amp;EDATE(B33,1),Reservations!$N$6:$N$505,"Canceled"),0)</f>
        <v/>
      </c>
      <c r="M33" s="25">
        <f>IFERROR(AVERAGEIFS(Reservations!$P$6:$P$505,Reservations!$E$6:$E$505,"&gt;="&amp;B33,Reservations!$E$6:$E$505,"&lt;"&amp;EDATE(B33,1),Reservations!$N$6:$N$505,"Canceled"),0)</f>
        <v/>
      </c>
      <c r="N33" s="25">
        <f>IFERROR(COUNTIFS(Reservations!$E$6:$E$505,"&gt;="&amp;B33,Reservations!$E$6:$E$505,"&lt;"&amp;EDATE(B33,1),Reservations!$Q$6:$Q$505,"Late"),0)</f>
        <v/>
      </c>
      <c r="O33" s="48">
        <f>Dashboard!$D$5</f>
        <v/>
      </c>
    </row>
    <row r="34">
      <c r="A34" s="21">
        <f>TEXT(B34,"mmm yyyy")</f>
        <v/>
      </c>
      <c r="B34" s="44">
        <f>DATE(2028,5,1)</f>
        <v/>
      </c>
      <c r="C34" s="21">
        <f>IFERROR(COUNTIFS(Reservations!$E$6:$E$505,"&gt;="&amp;B34,Reservations!$E$6:$E$505,"&lt;"&amp;EDATE(B34,1),Reservations!$A$6:$A$505,"&lt;&gt;"),0)</f>
        <v/>
      </c>
      <c r="D34" s="21">
        <f>IFERROR(COUNTIFS(Reservations!$E$6:$E$505,"&gt;="&amp;B34,Reservations!$E$6:$E$505,"&lt;"&amp;EDATE(B34,1),Reservations!$N$6:$N$505,"Canceled"),0)</f>
        <v/>
      </c>
      <c r="E34" s="45">
        <f>IFERROR(D34/C34,0)</f>
        <v/>
      </c>
      <c r="F34" s="21">
        <f>IFERROR(SUMIFS(Reservations!$I$6:$I$505,Reservations!$E$6:$E$505,"&gt;="&amp;B34,Reservations!$E$6:$E$505,"&lt;"&amp;EDATE(B34,1),Reservations!$N$6:$N$505,"Canceled"),0)</f>
        <v/>
      </c>
      <c r="G34" s="46">
        <f>IFERROR(SUMIFS(Reservations!$AB$6:$AB$505,Reservations!$E$6:$E$505,"&gt;="&amp;B34,Reservations!$E$6:$E$505,"&lt;"&amp;EDATE(B34,1),Reservations!$N$6:$N$505,"Canceled"),0)</f>
        <v/>
      </c>
      <c r="H34" s="46">
        <f>IFERROR(SUMIFS(Reservations!$AC$6:$AC$505,Reservations!$E$6:$E$505,"&gt;="&amp;B34,Reservations!$E$6:$E$505,"&lt;"&amp;EDATE(B34,1),Reservations!$N$6:$N$505,"Canceled"),0)</f>
        <v/>
      </c>
      <c r="I34" s="46">
        <f>IFERROR(SUMIFS(Reservations!$AD$6:$AD$505,Reservations!$E$6:$E$505,"&gt;="&amp;B34,Reservations!$E$6:$E$505,"&lt;"&amp;EDATE(B34,1),Reservations!$N$6:$N$505,"Canceled"),0)</f>
        <v/>
      </c>
      <c r="J34" s="45">
        <f>IFERROR(I34/H34,0)</f>
        <v/>
      </c>
      <c r="K34" s="46">
        <f>IFERROR(SUMIFS(Reservations!$AG$6:$AG$505,Reservations!$E$6:$E$505,"&gt;="&amp;B34,Reservations!$E$6:$E$505,"&lt;"&amp;EDATE(B34,1),Reservations!$N$6:$N$505,"Canceled"),0)</f>
        <v/>
      </c>
      <c r="L34" s="46">
        <f>IFERROR(SUMIFS(Reservations!$AH$6:$AH$505,Reservations!$E$6:$E$505,"&gt;="&amp;B34,Reservations!$E$6:$E$505,"&lt;"&amp;EDATE(B34,1),Reservations!$N$6:$N$505,"Canceled"),0)</f>
        <v/>
      </c>
      <c r="M34" s="21">
        <f>IFERROR(AVERAGEIFS(Reservations!$P$6:$P$505,Reservations!$E$6:$E$505,"&gt;="&amp;B34,Reservations!$E$6:$E$505,"&lt;"&amp;EDATE(B34,1),Reservations!$N$6:$N$505,"Canceled"),0)</f>
        <v/>
      </c>
      <c r="N34" s="21">
        <f>IFERROR(COUNTIFS(Reservations!$E$6:$E$505,"&gt;="&amp;B34,Reservations!$E$6:$E$505,"&lt;"&amp;EDATE(B34,1),Reservations!$Q$6:$Q$505,"Late"),0)</f>
        <v/>
      </c>
      <c r="O34" s="45">
        <f>Dashboard!$D$5</f>
        <v/>
      </c>
    </row>
    <row r="35">
      <c r="A35" s="25">
        <f>TEXT(B35,"mmm yyyy")</f>
        <v/>
      </c>
      <c r="B35" s="47">
        <f>DATE(2028,6,1)</f>
        <v/>
      </c>
      <c r="C35" s="25">
        <f>IFERROR(COUNTIFS(Reservations!$E$6:$E$505,"&gt;="&amp;B35,Reservations!$E$6:$E$505,"&lt;"&amp;EDATE(B35,1),Reservations!$A$6:$A$505,"&lt;&gt;"),0)</f>
        <v/>
      </c>
      <c r="D35" s="25">
        <f>IFERROR(COUNTIFS(Reservations!$E$6:$E$505,"&gt;="&amp;B35,Reservations!$E$6:$E$505,"&lt;"&amp;EDATE(B35,1),Reservations!$N$6:$N$505,"Canceled"),0)</f>
        <v/>
      </c>
      <c r="E35" s="48">
        <f>IFERROR(D35/C35,0)</f>
        <v/>
      </c>
      <c r="F35" s="25">
        <f>IFERROR(SUMIFS(Reservations!$I$6:$I$505,Reservations!$E$6:$E$505,"&gt;="&amp;B35,Reservations!$E$6:$E$505,"&lt;"&amp;EDATE(B35,1),Reservations!$N$6:$N$505,"Canceled"),0)</f>
        <v/>
      </c>
      <c r="G35" s="49">
        <f>IFERROR(SUMIFS(Reservations!$AB$6:$AB$505,Reservations!$E$6:$E$505,"&gt;="&amp;B35,Reservations!$E$6:$E$505,"&lt;"&amp;EDATE(B35,1),Reservations!$N$6:$N$505,"Canceled"),0)</f>
        <v/>
      </c>
      <c r="H35" s="49">
        <f>IFERROR(SUMIFS(Reservations!$AC$6:$AC$505,Reservations!$E$6:$E$505,"&gt;="&amp;B35,Reservations!$E$6:$E$505,"&lt;"&amp;EDATE(B35,1),Reservations!$N$6:$N$505,"Canceled"),0)</f>
        <v/>
      </c>
      <c r="I35" s="49">
        <f>IFERROR(SUMIFS(Reservations!$AD$6:$AD$505,Reservations!$E$6:$E$505,"&gt;="&amp;B35,Reservations!$E$6:$E$505,"&lt;"&amp;EDATE(B35,1),Reservations!$N$6:$N$505,"Canceled"),0)</f>
        <v/>
      </c>
      <c r="J35" s="48">
        <f>IFERROR(I35/H35,0)</f>
        <v/>
      </c>
      <c r="K35" s="49">
        <f>IFERROR(SUMIFS(Reservations!$AG$6:$AG$505,Reservations!$E$6:$E$505,"&gt;="&amp;B35,Reservations!$E$6:$E$505,"&lt;"&amp;EDATE(B35,1),Reservations!$N$6:$N$505,"Canceled"),0)</f>
        <v/>
      </c>
      <c r="L35" s="49">
        <f>IFERROR(SUMIFS(Reservations!$AH$6:$AH$505,Reservations!$E$6:$E$505,"&gt;="&amp;B35,Reservations!$E$6:$E$505,"&lt;"&amp;EDATE(B35,1),Reservations!$N$6:$N$505,"Canceled"),0)</f>
        <v/>
      </c>
      <c r="M35" s="25">
        <f>IFERROR(AVERAGEIFS(Reservations!$P$6:$P$505,Reservations!$E$6:$E$505,"&gt;="&amp;B35,Reservations!$E$6:$E$505,"&lt;"&amp;EDATE(B35,1),Reservations!$N$6:$N$505,"Canceled"),0)</f>
        <v/>
      </c>
      <c r="N35" s="25">
        <f>IFERROR(COUNTIFS(Reservations!$E$6:$E$505,"&gt;="&amp;B35,Reservations!$E$6:$E$505,"&lt;"&amp;EDATE(B35,1),Reservations!$Q$6:$Q$505,"Late"),0)</f>
        <v/>
      </c>
      <c r="O35" s="48">
        <f>Dashboard!$D$5</f>
        <v/>
      </c>
    </row>
    <row r="36">
      <c r="A36" s="21">
        <f>TEXT(B36,"mmm yyyy")</f>
        <v/>
      </c>
      <c r="B36" s="44">
        <f>DATE(2028,7,1)</f>
        <v/>
      </c>
      <c r="C36" s="21">
        <f>IFERROR(COUNTIFS(Reservations!$E$6:$E$505,"&gt;="&amp;B36,Reservations!$E$6:$E$505,"&lt;"&amp;EDATE(B36,1),Reservations!$A$6:$A$505,"&lt;&gt;"),0)</f>
        <v/>
      </c>
      <c r="D36" s="21">
        <f>IFERROR(COUNTIFS(Reservations!$E$6:$E$505,"&gt;="&amp;B36,Reservations!$E$6:$E$505,"&lt;"&amp;EDATE(B36,1),Reservations!$N$6:$N$505,"Canceled"),0)</f>
        <v/>
      </c>
      <c r="E36" s="45">
        <f>IFERROR(D36/C36,0)</f>
        <v/>
      </c>
      <c r="F36" s="21">
        <f>IFERROR(SUMIFS(Reservations!$I$6:$I$505,Reservations!$E$6:$E$505,"&gt;="&amp;B36,Reservations!$E$6:$E$505,"&lt;"&amp;EDATE(B36,1),Reservations!$N$6:$N$505,"Canceled"),0)</f>
        <v/>
      </c>
      <c r="G36" s="46">
        <f>IFERROR(SUMIFS(Reservations!$AB$6:$AB$505,Reservations!$E$6:$E$505,"&gt;="&amp;B36,Reservations!$E$6:$E$505,"&lt;"&amp;EDATE(B36,1),Reservations!$N$6:$N$505,"Canceled"),0)</f>
        <v/>
      </c>
      <c r="H36" s="46">
        <f>IFERROR(SUMIFS(Reservations!$AC$6:$AC$505,Reservations!$E$6:$E$505,"&gt;="&amp;B36,Reservations!$E$6:$E$505,"&lt;"&amp;EDATE(B36,1),Reservations!$N$6:$N$505,"Canceled"),0)</f>
        <v/>
      </c>
      <c r="I36" s="46">
        <f>IFERROR(SUMIFS(Reservations!$AD$6:$AD$505,Reservations!$E$6:$E$505,"&gt;="&amp;B36,Reservations!$E$6:$E$505,"&lt;"&amp;EDATE(B36,1),Reservations!$N$6:$N$505,"Canceled"),0)</f>
        <v/>
      </c>
      <c r="J36" s="45">
        <f>IFERROR(I36/H36,0)</f>
        <v/>
      </c>
      <c r="K36" s="46">
        <f>IFERROR(SUMIFS(Reservations!$AG$6:$AG$505,Reservations!$E$6:$E$505,"&gt;="&amp;B36,Reservations!$E$6:$E$505,"&lt;"&amp;EDATE(B36,1),Reservations!$N$6:$N$505,"Canceled"),0)</f>
        <v/>
      </c>
      <c r="L36" s="46">
        <f>IFERROR(SUMIFS(Reservations!$AH$6:$AH$505,Reservations!$E$6:$E$505,"&gt;="&amp;B36,Reservations!$E$6:$E$505,"&lt;"&amp;EDATE(B36,1),Reservations!$N$6:$N$505,"Canceled"),0)</f>
        <v/>
      </c>
      <c r="M36" s="21">
        <f>IFERROR(AVERAGEIFS(Reservations!$P$6:$P$505,Reservations!$E$6:$E$505,"&gt;="&amp;B36,Reservations!$E$6:$E$505,"&lt;"&amp;EDATE(B36,1),Reservations!$N$6:$N$505,"Canceled"),0)</f>
        <v/>
      </c>
      <c r="N36" s="21">
        <f>IFERROR(COUNTIFS(Reservations!$E$6:$E$505,"&gt;="&amp;B36,Reservations!$E$6:$E$505,"&lt;"&amp;EDATE(B36,1),Reservations!$Q$6:$Q$505,"Late"),0)</f>
        <v/>
      </c>
      <c r="O36" s="45">
        <f>Dashboard!$D$5</f>
        <v/>
      </c>
    </row>
    <row r="37">
      <c r="A37" s="25">
        <f>TEXT(B37,"mmm yyyy")</f>
        <v/>
      </c>
      <c r="B37" s="47">
        <f>DATE(2028,8,1)</f>
        <v/>
      </c>
      <c r="C37" s="25">
        <f>IFERROR(COUNTIFS(Reservations!$E$6:$E$505,"&gt;="&amp;B37,Reservations!$E$6:$E$505,"&lt;"&amp;EDATE(B37,1),Reservations!$A$6:$A$505,"&lt;&gt;"),0)</f>
        <v/>
      </c>
      <c r="D37" s="25">
        <f>IFERROR(COUNTIFS(Reservations!$E$6:$E$505,"&gt;="&amp;B37,Reservations!$E$6:$E$505,"&lt;"&amp;EDATE(B37,1),Reservations!$N$6:$N$505,"Canceled"),0)</f>
        <v/>
      </c>
      <c r="E37" s="48">
        <f>IFERROR(D37/C37,0)</f>
        <v/>
      </c>
      <c r="F37" s="25">
        <f>IFERROR(SUMIFS(Reservations!$I$6:$I$505,Reservations!$E$6:$E$505,"&gt;="&amp;B37,Reservations!$E$6:$E$505,"&lt;"&amp;EDATE(B37,1),Reservations!$N$6:$N$505,"Canceled"),0)</f>
        <v/>
      </c>
      <c r="G37" s="49">
        <f>IFERROR(SUMIFS(Reservations!$AB$6:$AB$505,Reservations!$E$6:$E$505,"&gt;="&amp;B37,Reservations!$E$6:$E$505,"&lt;"&amp;EDATE(B37,1),Reservations!$N$6:$N$505,"Canceled"),0)</f>
        <v/>
      </c>
      <c r="H37" s="49">
        <f>IFERROR(SUMIFS(Reservations!$AC$6:$AC$505,Reservations!$E$6:$E$505,"&gt;="&amp;B37,Reservations!$E$6:$E$505,"&lt;"&amp;EDATE(B37,1),Reservations!$N$6:$N$505,"Canceled"),0)</f>
        <v/>
      </c>
      <c r="I37" s="49">
        <f>IFERROR(SUMIFS(Reservations!$AD$6:$AD$505,Reservations!$E$6:$E$505,"&gt;="&amp;B37,Reservations!$E$6:$E$505,"&lt;"&amp;EDATE(B37,1),Reservations!$N$6:$N$505,"Canceled"),0)</f>
        <v/>
      </c>
      <c r="J37" s="48">
        <f>IFERROR(I37/H37,0)</f>
        <v/>
      </c>
      <c r="K37" s="49">
        <f>IFERROR(SUMIFS(Reservations!$AG$6:$AG$505,Reservations!$E$6:$E$505,"&gt;="&amp;B37,Reservations!$E$6:$E$505,"&lt;"&amp;EDATE(B37,1),Reservations!$N$6:$N$505,"Canceled"),0)</f>
        <v/>
      </c>
      <c r="L37" s="49">
        <f>IFERROR(SUMIFS(Reservations!$AH$6:$AH$505,Reservations!$E$6:$E$505,"&gt;="&amp;B37,Reservations!$E$6:$E$505,"&lt;"&amp;EDATE(B37,1),Reservations!$N$6:$N$505,"Canceled"),0)</f>
        <v/>
      </c>
      <c r="M37" s="25">
        <f>IFERROR(AVERAGEIFS(Reservations!$P$6:$P$505,Reservations!$E$6:$E$505,"&gt;="&amp;B37,Reservations!$E$6:$E$505,"&lt;"&amp;EDATE(B37,1),Reservations!$N$6:$N$505,"Canceled"),0)</f>
        <v/>
      </c>
      <c r="N37" s="25">
        <f>IFERROR(COUNTIFS(Reservations!$E$6:$E$505,"&gt;="&amp;B37,Reservations!$E$6:$E$505,"&lt;"&amp;EDATE(B37,1),Reservations!$Q$6:$Q$505,"Late"),0)</f>
        <v/>
      </c>
      <c r="O37" s="48">
        <f>Dashboard!$D$5</f>
        <v/>
      </c>
    </row>
    <row r="38">
      <c r="A38" s="21">
        <f>TEXT(B38,"mmm yyyy")</f>
        <v/>
      </c>
      <c r="B38" s="44">
        <f>DATE(2028,9,1)</f>
        <v/>
      </c>
      <c r="C38" s="21">
        <f>IFERROR(COUNTIFS(Reservations!$E$6:$E$505,"&gt;="&amp;B38,Reservations!$E$6:$E$505,"&lt;"&amp;EDATE(B38,1),Reservations!$A$6:$A$505,"&lt;&gt;"),0)</f>
        <v/>
      </c>
      <c r="D38" s="21">
        <f>IFERROR(COUNTIFS(Reservations!$E$6:$E$505,"&gt;="&amp;B38,Reservations!$E$6:$E$505,"&lt;"&amp;EDATE(B38,1),Reservations!$N$6:$N$505,"Canceled"),0)</f>
        <v/>
      </c>
      <c r="E38" s="45">
        <f>IFERROR(D38/C38,0)</f>
        <v/>
      </c>
      <c r="F38" s="21">
        <f>IFERROR(SUMIFS(Reservations!$I$6:$I$505,Reservations!$E$6:$E$505,"&gt;="&amp;B38,Reservations!$E$6:$E$505,"&lt;"&amp;EDATE(B38,1),Reservations!$N$6:$N$505,"Canceled"),0)</f>
        <v/>
      </c>
      <c r="G38" s="46">
        <f>IFERROR(SUMIFS(Reservations!$AB$6:$AB$505,Reservations!$E$6:$E$505,"&gt;="&amp;B38,Reservations!$E$6:$E$505,"&lt;"&amp;EDATE(B38,1),Reservations!$N$6:$N$505,"Canceled"),0)</f>
        <v/>
      </c>
      <c r="H38" s="46">
        <f>IFERROR(SUMIFS(Reservations!$AC$6:$AC$505,Reservations!$E$6:$E$505,"&gt;="&amp;B38,Reservations!$E$6:$E$505,"&lt;"&amp;EDATE(B38,1),Reservations!$N$6:$N$505,"Canceled"),0)</f>
        <v/>
      </c>
      <c r="I38" s="46">
        <f>IFERROR(SUMIFS(Reservations!$AD$6:$AD$505,Reservations!$E$6:$E$505,"&gt;="&amp;B38,Reservations!$E$6:$E$505,"&lt;"&amp;EDATE(B38,1),Reservations!$N$6:$N$505,"Canceled"),0)</f>
        <v/>
      </c>
      <c r="J38" s="45">
        <f>IFERROR(I38/H38,0)</f>
        <v/>
      </c>
      <c r="K38" s="46">
        <f>IFERROR(SUMIFS(Reservations!$AG$6:$AG$505,Reservations!$E$6:$E$505,"&gt;="&amp;B38,Reservations!$E$6:$E$505,"&lt;"&amp;EDATE(B38,1),Reservations!$N$6:$N$505,"Canceled"),0)</f>
        <v/>
      </c>
      <c r="L38" s="46">
        <f>IFERROR(SUMIFS(Reservations!$AH$6:$AH$505,Reservations!$E$6:$E$505,"&gt;="&amp;B38,Reservations!$E$6:$E$505,"&lt;"&amp;EDATE(B38,1),Reservations!$N$6:$N$505,"Canceled"),0)</f>
        <v/>
      </c>
      <c r="M38" s="21">
        <f>IFERROR(AVERAGEIFS(Reservations!$P$6:$P$505,Reservations!$E$6:$E$505,"&gt;="&amp;B38,Reservations!$E$6:$E$505,"&lt;"&amp;EDATE(B38,1),Reservations!$N$6:$N$505,"Canceled"),0)</f>
        <v/>
      </c>
      <c r="N38" s="21">
        <f>IFERROR(COUNTIFS(Reservations!$E$6:$E$505,"&gt;="&amp;B38,Reservations!$E$6:$E$505,"&lt;"&amp;EDATE(B38,1),Reservations!$Q$6:$Q$505,"Late"),0)</f>
        <v/>
      </c>
      <c r="O38" s="45">
        <f>Dashboard!$D$5</f>
        <v/>
      </c>
    </row>
    <row r="39">
      <c r="A39" s="25">
        <f>TEXT(B39,"mmm yyyy")</f>
        <v/>
      </c>
      <c r="B39" s="47">
        <f>DATE(2028,10,1)</f>
        <v/>
      </c>
      <c r="C39" s="25">
        <f>IFERROR(COUNTIFS(Reservations!$E$6:$E$505,"&gt;="&amp;B39,Reservations!$E$6:$E$505,"&lt;"&amp;EDATE(B39,1),Reservations!$A$6:$A$505,"&lt;&gt;"),0)</f>
        <v/>
      </c>
      <c r="D39" s="25">
        <f>IFERROR(COUNTIFS(Reservations!$E$6:$E$505,"&gt;="&amp;B39,Reservations!$E$6:$E$505,"&lt;"&amp;EDATE(B39,1),Reservations!$N$6:$N$505,"Canceled"),0)</f>
        <v/>
      </c>
      <c r="E39" s="48">
        <f>IFERROR(D39/C39,0)</f>
        <v/>
      </c>
      <c r="F39" s="25">
        <f>IFERROR(SUMIFS(Reservations!$I$6:$I$505,Reservations!$E$6:$E$505,"&gt;="&amp;B39,Reservations!$E$6:$E$505,"&lt;"&amp;EDATE(B39,1),Reservations!$N$6:$N$505,"Canceled"),0)</f>
        <v/>
      </c>
      <c r="G39" s="49">
        <f>IFERROR(SUMIFS(Reservations!$AB$6:$AB$505,Reservations!$E$6:$E$505,"&gt;="&amp;B39,Reservations!$E$6:$E$505,"&lt;"&amp;EDATE(B39,1),Reservations!$N$6:$N$505,"Canceled"),0)</f>
        <v/>
      </c>
      <c r="H39" s="49">
        <f>IFERROR(SUMIFS(Reservations!$AC$6:$AC$505,Reservations!$E$6:$E$505,"&gt;="&amp;B39,Reservations!$E$6:$E$505,"&lt;"&amp;EDATE(B39,1),Reservations!$N$6:$N$505,"Canceled"),0)</f>
        <v/>
      </c>
      <c r="I39" s="49">
        <f>IFERROR(SUMIFS(Reservations!$AD$6:$AD$505,Reservations!$E$6:$E$505,"&gt;="&amp;B39,Reservations!$E$6:$E$505,"&lt;"&amp;EDATE(B39,1),Reservations!$N$6:$N$505,"Canceled"),0)</f>
        <v/>
      </c>
      <c r="J39" s="48">
        <f>IFERROR(I39/H39,0)</f>
        <v/>
      </c>
      <c r="K39" s="49">
        <f>IFERROR(SUMIFS(Reservations!$AG$6:$AG$505,Reservations!$E$6:$E$505,"&gt;="&amp;B39,Reservations!$E$6:$E$505,"&lt;"&amp;EDATE(B39,1),Reservations!$N$6:$N$505,"Canceled"),0)</f>
        <v/>
      </c>
      <c r="L39" s="49">
        <f>IFERROR(SUMIFS(Reservations!$AH$6:$AH$505,Reservations!$E$6:$E$505,"&gt;="&amp;B39,Reservations!$E$6:$E$505,"&lt;"&amp;EDATE(B39,1),Reservations!$N$6:$N$505,"Canceled"),0)</f>
        <v/>
      </c>
      <c r="M39" s="25">
        <f>IFERROR(AVERAGEIFS(Reservations!$P$6:$P$505,Reservations!$E$6:$E$505,"&gt;="&amp;B39,Reservations!$E$6:$E$505,"&lt;"&amp;EDATE(B39,1),Reservations!$N$6:$N$505,"Canceled"),0)</f>
        <v/>
      </c>
      <c r="N39" s="25">
        <f>IFERROR(COUNTIFS(Reservations!$E$6:$E$505,"&gt;="&amp;B39,Reservations!$E$6:$E$505,"&lt;"&amp;EDATE(B39,1),Reservations!$Q$6:$Q$505,"Late"),0)</f>
        <v/>
      </c>
      <c r="O39" s="48">
        <f>Dashboard!$D$5</f>
        <v/>
      </c>
    </row>
    <row r="40">
      <c r="A40" s="21">
        <f>TEXT(B40,"mmm yyyy")</f>
        <v/>
      </c>
      <c r="B40" s="44">
        <f>DATE(2028,11,1)</f>
        <v/>
      </c>
      <c r="C40" s="21">
        <f>IFERROR(COUNTIFS(Reservations!$E$6:$E$505,"&gt;="&amp;B40,Reservations!$E$6:$E$505,"&lt;"&amp;EDATE(B40,1),Reservations!$A$6:$A$505,"&lt;&gt;"),0)</f>
        <v/>
      </c>
      <c r="D40" s="21">
        <f>IFERROR(COUNTIFS(Reservations!$E$6:$E$505,"&gt;="&amp;B40,Reservations!$E$6:$E$505,"&lt;"&amp;EDATE(B40,1),Reservations!$N$6:$N$505,"Canceled"),0)</f>
        <v/>
      </c>
      <c r="E40" s="45">
        <f>IFERROR(D40/C40,0)</f>
        <v/>
      </c>
      <c r="F40" s="21">
        <f>IFERROR(SUMIFS(Reservations!$I$6:$I$505,Reservations!$E$6:$E$505,"&gt;="&amp;B40,Reservations!$E$6:$E$505,"&lt;"&amp;EDATE(B40,1),Reservations!$N$6:$N$505,"Canceled"),0)</f>
        <v/>
      </c>
      <c r="G40" s="46">
        <f>IFERROR(SUMIFS(Reservations!$AB$6:$AB$505,Reservations!$E$6:$E$505,"&gt;="&amp;B40,Reservations!$E$6:$E$505,"&lt;"&amp;EDATE(B40,1),Reservations!$N$6:$N$505,"Canceled"),0)</f>
        <v/>
      </c>
      <c r="H40" s="46">
        <f>IFERROR(SUMIFS(Reservations!$AC$6:$AC$505,Reservations!$E$6:$E$505,"&gt;="&amp;B40,Reservations!$E$6:$E$505,"&lt;"&amp;EDATE(B40,1),Reservations!$N$6:$N$505,"Canceled"),0)</f>
        <v/>
      </c>
      <c r="I40" s="46">
        <f>IFERROR(SUMIFS(Reservations!$AD$6:$AD$505,Reservations!$E$6:$E$505,"&gt;="&amp;B40,Reservations!$E$6:$E$505,"&lt;"&amp;EDATE(B40,1),Reservations!$N$6:$N$505,"Canceled"),0)</f>
        <v/>
      </c>
      <c r="J40" s="45">
        <f>IFERROR(I40/H40,0)</f>
        <v/>
      </c>
      <c r="K40" s="46">
        <f>IFERROR(SUMIFS(Reservations!$AG$6:$AG$505,Reservations!$E$6:$E$505,"&gt;="&amp;B40,Reservations!$E$6:$E$505,"&lt;"&amp;EDATE(B40,1),Reservations!$N$6:$N$505,"Canceled"),0)</f>
        <v/>
      </c>
      <c r="L40" s="46">
        <f>IFERROR(SUMIFS(Reservations!$AH$6:$AH$505,Reservations!$E$6:$E$505,"&gt;="&amp;B40,Reservations!$E$6:$E$505,"&lt;"&amp;EDATE(B40,1),Reservations!$N$6:$N$505,"Canceled"),0)</f>
        <v/>
      </c>
      <c r="M40" s="21">
        <f>IFERROR(AVERAGEIFS(Reservations!$P$6:$P$505,Reservations!$E$6:$E$505,"&gt;="&amp;B40,Reservations!$E$6:$E$505,"&lt;"&amp;EDATE(B40,1),Reservations!$N$6:$N$505,"Canceled"),0)</f>
        <v/>
      </c>
      <c r="N40" s="21">
        <f>IFERROR(COUNTIFS(Reservations!$E$6:$E$505,"&gt;="&amp;B40,Reservations!$E$6:$E$505,"&lt;"&amp;EDATE(B40,1),Reservations!$Q$6:$Q$505,"Late"),0)</f>
        <v/>
      </c>
      <c r="O40" s="45">
        <f>Dashboard!$D$5</f>
        <v/>
      </c>
    </row>
    <row r="41">
      <c r="A41" s="25">
        <f>TEXT(B41,"mmm yyyy")</f>
        <v/>
      </c>
      <c r="B41" s="47">
        <f>DATE(2028,12,1)</f>
        <v/>
      </c>
      <c r="C41" s="25">
        <f>IFERROR(COUNTIFS(Reservations!$E$6:$E$505,"&gt;="&amp;B41,Reservations!$E$6:$E$505,"&lt;"&amp;EDATE(B41,1),Reservations!$A$6:$A$505,"&lt;&gt;"),0)</f>
        <v/>
      </c>
      <c r="D41" s="25">
        <f>IFERROR(COUNTIFS(Reservations!$E$6:$E$505,"&gt;="&amp;B41,Reservations!$E$6:$E$505,"&lt;"&amp;EDATE(B41,1),Reservations!$N$6:$N$505,"Canceled"),0)</f>
        <v/>
      </c>
      <c r="E41" s="48">
        <f>IFERROR(D41/C41,0)</f>
        <v/>
      </c>
      <c r="F41" s="25">
        <f>IFERROR(SUMIFS(Reservations!$I$6:$I$505,Reservations!$E$6:$E$505,"&gt;="&amp;B41,Reservations!$E$6:$E$505,"&lt;"&amp;EDATE(B41,1),Reservations!$N$6:$N$505,"Canceled"),0)</f>
        <v/>
      </c>
      <c r="G41" s="49">
        <f>IFERROR(SUMIFS(Reservations!$AB$6:$AB$505,Reservations!$E$6:$E$505,"&gt;="&amp;B41,Reservations!$E$6:$E$505,"&lt;"&amp;EDATE(B41,1),Reservations!$N$6:$N$505,"Canceled"),0)</f>
        <v/>
      </c>
      <c r="H41" s="49">
        <f>IFERROR(SUMIFS(Reservations!$AC$6:$AC$505,Reservations!$E$6:$E$505,"&gt;="&amp;B41,Reservations!$E$6:$E$505,"&lt;"&amp;EDATE(B41,1),Reservations!$N$6:$N$505,"Canceled"),0)</f>
        <v/>
      </c>
      <c r="I41" s="49">
        <f>IFERROR(SUMIFS(Reservations!$AD$6:$AD$505,Reservations!$E$6:$E$505,"&gt;="&amp;B41,Reservations!$E$6:$E$505,"&lt;"&amp;EDATE(B41,1),Reservations!$N$6:$N$505,"Canceled"),0)</f>
        <v/>
      </c>
      <c r="J41" s="48">
        <f>IFERROR(I41/H41,0)</f>
        <v/>
      </c>
      <c r="K41" s="49">
        <f>IFERROR(SUMIFS(Reservations!$AG$6:$AG$505,Reservations!$E$6:$E$505,"&gt;="&amp;B41,Reservations!$E$6:$E$505,"&lt;"&amp;EDATE(B41,1),Reservations!$N$6:$N$505,"Canceled"),0)</f>
        <v/>
      </c>
      <c r="L41" s="49">
        <f>IFERROR(SUMIFS(Reservations!$AH$6:$AH$505,Reservations!$E$6:$E$505,"&gt;="&amp;B41,Reservations!$E$6:$E$505,"&lt;"&amp;EDATE(B41,1),Reservations!$N$6:$N$505,"Canceled"),0)</f>
        <v/>
      </c>
      <c r="M41" s="25">
        <f>IFERROR(AVERAGEIFS(Reservations!$P$6:$P$505,Reservations!$E$6:$E$505,"&gt;="&amp;B41,Reservations!$E$6:$E$505,"&lt;"&amp;EDATE(B41,1),Reservations!$N$6:$N$505,"Canceled"),0)</f>
        <v/>
      </c>
      <c r="N41" s="25">
        <f>IFERROR(COUNTIFS(Reservations!$E$6:$E$505,"&gt;="&amp;B41,Reservations!$E$6:$E$505,"&lt;"&amp;EDATE(B41,1),Reservations!$Q$6:$Q$505,"Late"),0)</f>
        <v/>
      </c>
      <c r="O41" s="48">
        <f>Dashboard!$D$5</f>
        <v/>
      </c>
    </row>
    <row r="42">
      <c r="A42" s="21">
        <f>TEXT(B42,"mmm yyyy")</f>
        <v/>
      </c>
      <c r="B42" s="44">
        <f>DATE(2029,1,1)</f>
        <v/>
      </c>
      <c r="C42" s="21">
        <f>IFERROR(COUNTIFS(Reservations!$E$6:$E$505,"&gt;="&amp;B42,Reservations!$E$6:$E$505,"&lt;"&amp;EDATE(B42,1),Reservations!$A$6:$A$505,"&lt;&gt;"),0)</f>
        <v/>
      </c>
      <c r="D42" s="21">
        <f>IFERROR(COUNTIFS(Reservations!$E$6:$E$505,"&gt;="&amp;B42,Reservations!$E$6:$E$505,"&lt;"&amp;EDATE(B42,1),Reservations!$N$6:$N$505,"Canceled"),0)</f>
        <v/>
      </c>
      <c r="E42" s="45">
        <f>IFERROR(D42/C42,0)</f>
        <v/>
      </c>
      <c r="F42" s="21">
        <f>IFERROR(SUMIFS(Reservations!$I$6:$I$505,Reservations!$E$6:$E$505,"&gt;="&amp;B42,Reservations!$E$6:$E$505,"&lt;"&amp;EDATE(B42,1),Reservations!$N$6:$N$505,"Canceled"),0)</f>
        <v/>
      </c>
      <c r="G42" s="46">
        <f>IFERROR(SUMIFS(Reservations!$AB$6:$AB$505,Reservations!$E$6:$E$505,"&gt;="&amp;B42,Reservations!$E$6:$E$505,"&lt;"&amp;EDATE(B42,1),Reservations!$N$6:$N$505,"Canceled"),0)</f>
        <v/>
      </c>
      <c r="H42" s="46">
        <f>IFERROR(SUMIFS(Reservations!$AC$6:$AC$505,Reservations!$E$6:$E$505,"&gt;="&amp;B42,Reservations!$E$6:$E$505,"&lt;"&amp;EDATE(B42,1),Reservations!$N$6:$N$505,"Canceled"),0)</f>
        <v/>
      </c>
      <c r="I42" s="46">
        <f>IFERROR(SUMIFS(Reservations!$AD$6:$AD$505,Reservations!$E$6:$E$505,"&gt;="&amp;B42,Reservations!$E$6:$E$505,"&lt;"&amp;EDATE(B42,1),Reservations!$N$6:$N$505,"Canceled"),0)</f>
        <v/>
      </c>
      <c r="J42" s="45">
        <f>IFERROR(I42/H42,0)</f>
        <v/>
      </c>
      <c r="K42" s="46">
        <f>IFERROR(SUMIFS(Reservations!$AG$6:$AG$505,Reservations!$E$6:$E$505,"&gt;="&amp;B42,Reservations!$E$6:$E$505,"&lt;"&amp;EDATE(B42,1),Reservations!$N$6:$N$505,"Canceled"),0)</f>
        <v/>
      </c>
      <c r="L42" s="46">
        <f>IFERROR(SUMIFS(Reservations!$AH$6:$AH$505,Reservations!$E$6:$E$505,"&gt;="&amp;B42,Reservations!$E$6:$E$505,"&lt;"&amp;EDATE(B42,1),Reservations!$N$6:$N$505,"Canceled"),0)</f>
        <v/>
      </c>
      <c r="M42" s="21">
        <f>IFERROR(AVERAGEIFS(Reservations!$P$6:$P$505,Reservations!$E$6:$E$505,"&gt;="&amp;B42,Reservations!$E$6:$E$505,"&lt;"&amp;EDATE(B42,1),Reservations!$N$6:$N$505,"Canceled"),0)</f>
        <v/>
      </c>
      <c r="N42" s="21">
        <f>IFERROR(COUNTIFS(Reservations!$E$6:$E$505,"&gt;="&amp;B42,Reservations!$E$6:$E$505,"&lt;"&amp;EDATE(B42,1),Reservations!$Q$6:$Q$505,"Late"),0)</f>
        <v/>
      </c>
      <c r="O42" s="45">
        <f>Dashboard!$D$5</f>
        <v/>
      </c>
    </row>
    <row r="43">
      <c r="A43" s="25">
        <f>TEXT(B43,"mmm yyyy")</f>
        <v/>
      </c>
      <c r="B43" s="47">
        <f>DATE(2029,2,1)</f>
        <v/>
      </c>
      <c r="C43" s="25">
        <f>IFERROR(COUNTIFS(Reservations!$E$6:$E$505,"&gt;="&amp;B43,Reservations!$E$6:$E$505,"&lt;"&amp;EDATE(B43,1),Reservations!$A$6:$A$505,"&lt;&gt;"),0)</f>
        <v/>
      </c>
      <c r="D43" s="25">
        <f>IFERROR(COUNTIFS(Reservations!$E$6:$E$505,"&gt;="&amp;B43,Reservations!$E$6:$E$505,"&lt;"&amp;EDATE(B43,1),Reservations!$N$6:$N$505,"Canceled"),0)</f>
        <v/>
      </c>
      <c r="E43" s="48">
        <f>IFERROR(D43/C43,0)</f>
        <v/>
      </c>
      <c r="F43" s="25">
        <f>IFERROR(SUMIFS(Reservations!$I$6:$I$505,Reservations!$E$6:$E$505,"&gt;="&amp;B43,Reservations!$E$6:$E$505,"&lt;"&amp;EDATE(B43,1),Reservations!$N$6:$N$505,"Canceled"),0)</f>
        <v/>
      </c>
      <c r="G43" s="49">
        <f>IFERROR(SUMIFS(Reservations!$AB$6:$AB$505,Reservations!$E$6:$E$505,"&gt;="&amp;B43,Reservations!$E$6:$E$505,"&lt;"&amp;EDATE(B43,1),Reservations!$N$6:$N$505,"Canceled"),0)</f>
        <v/>
      </c>
      <c r="H43" s="49">
        <f>IFERROR(SUMIFS(Reservations!$AC$6:$AC$505,Reservations!$E$6:$E$505,"&gt;="&amp;B43,Reservations!$E$6:$E$505,"&lt;"&amp;EDATE(B43,1),Reservations!$N$6:$N$505,"Canceled"),0)</f>
        <v/>
      </c>
      <c r="I43" s="49">
        <f>IFERROR(SUMIFS(Reservations!$AD$6:$AD$505,Reservations!$E$6:$E$505,"&gt;="&amp;B43,Reservations!$E$6:$E$505,"&lt;"&amp;EDATE(B43,1),Reservations!$N$6:$N$505,"Canceled"),0)</f>
        <v/>
      </c>
      <c r="J43" s="48">
        <f>IFERROR(I43/H43,0)</f>
        <v/>
      </c>
      <c r="K43" s="49">
        <f>IFERROR(SUMIFS(Reservations!$AG$6:$AG$505,Reservations!$E$6:$E$505,"&gt;="&amp;B43,Reservations!$E$6:$E$505,"&lt;"&amp;EDATE(B43,1),Reservations!$N$6:$N$505,"Canceled"),0)</f>
        <v/>
      </c>
      <c r="L43" s="49">
        <f>IFERROR(SUMIFS(Reservations!$AH$6:$AH$505,Reservations!$E$6:$E$505,"&gt;="&amp;B43,Reservations!$E$6:$E$505,"&lt;"&amp;EDATE(B43,1),Reservations!$N$6:$N$505,"Canceled"),0)</f>
        <v/>
      </c>
      <c r="M43" s="25">
        <f>IFERROR(AVERAGEIFS(Reservations!$P$6:$P$505,Reservations!$E$6:$E$505,"&gt;="&amp;B43,Reservations!$E$6:$E$505,"&lt;"&amp;EDATE(B43,1),Reservations!$N$6:$N$505,"Canceled"),0)</f>
        <v/>
      </c>
      <c r="N43" s="25">
        <f>IFERROR(COUNTIFS(Reservations!$E$6:$E$505,"&gt;="&amp;B43,Reservations!$E$6:$E$505,"&lt;"&amp;EDATE(B43,1),Reservations!$Q$6:$Q$505,"Late"),0)</f>
        <v/>
      </c>
      <c r="O43" s="48">
        <f>Dashboard!$D$5</f>
        <v/>
      </c>
    </row>
    <row r="44">
      <c r="A44" s="21">
        <f>TEXT(B44,"mmm yyyy")</f>
        <v/>
      </c>
      <c r="B44" s="44">
        <f>DATE(2029,3,1)</f>
        <v/>
      </c>
      <c r="C44" s="21">
        <f>IFERROR(COUNTIFS(Reservations!$E$6:$E$505,"&gt;="&amp;B44,Reservations!$E$6:$E$505,"&lt;"&amp;EDATE(B44,1),Reservations!$A$6:$A$505,"&lt;&gt;"),0)</f>
        <v/>
      </c>
      <c r="D44" s="21">
        <f>IFERROR(COUNTIFS(Reservations!$E$6:$E$505,"&gt;="&amp;B44,Reservations!$E$6:$E$505,"&lt;"&amp;EDATE(B44,1),Reservations!$N$6:$N$505,"Canceled"),0)</f>
        <v/>
      </c>
      <c r="E44" s="45">
        <f>IFERROR(D44/C44,0)</f>
        <v/>
      </c>
      <c r="F44" s="21">
        <f>IFERROR(SUMIFS(Reservations!$I$6:$I$505,Reservations!$E$6:$E$505,"&gt;="&amp;B44,Reservations!$E$6:$E$505,"&lt;"&amp;EDATE(B44,1),Reservations!$N$6:$N$505,"Canceled"),0)</f>
        <v/>
      </c>
      <c r="G44" s="46">
        <f>IFERROR(SUMIFS(Reservations!$AB$6:$AB$505,Reservations!$E$6:$E$505,"&gt;="&amp;B44,Reservations!$E$6:$E$505,"&lt;"&amp;EDATE(B44,1),Reservations!$N$6:$N$505,"Canceled"),0)</f>
        <v/>
      </c>
      <c r="H44" s="46">
        <f>IFERROR(SUMIFS(Reservations!$AC$6:$AC$505,Reservations!$E$6:$E$505,"&gt;="&amp;B44,Reservations!$E$6:$E$505,"&lt;"&amp;EDATE(B44,1),Reservations!$N$6:$N$505,"Canceled"),0)</f>
        <v/>
      </c>
      <c r="I44" s="46">
        <f>IFERROR(SUMIFS(Reservations!$AD$6:$AD$505,Reservations!$E$6:$E$505,"&gt;="&amp;B44,Reservations!$E$6:$E$505,"&lt;"&amp;EDATE(B44,1),Reservations!$N$6:$N$505,"Canceled"),0)</f>
        <v/>
      </c>
      <c r="J44" s="45">
        <f>IFERROR(I44/H44,0)</f>
        <v/>
      </c>
      <c r="K44" s="46">
        <f>IFERROR(SUMIFS(Reservations!$AG$6:$AG$505,Reservations!$E$6:$E$505,"&gt;="&amp;B44,Reservations!$E$6:$E$505,"&lt;"&amp;EDATE(B44,1),Reservations!$N$6:$N$505,"Canceled"),0)</f>
        <v/>
      </c>
      <c r="L44" s="46">
        <f>IFERROR(SUMIFS(Reservations!$AH$6:$AH$505,Reservations!$E$6:$E$505,"&gt;="&amp;B44,Reservations!$E$6:$E$505,"&lt;"&amp;EDATE(B44,1),Reservations!$N$6:$N$505,"Canceled"),0)</f>
        <v/>
      </c>
      <c r="M44" s="21">
        <f>IFERROR(AVERAGEIFS(Reservations!$P$6:$P$505,Reservations!$E$6:$E$505,"&gt;="&amp;B44,Reservations!$E$6:$E$505,"&lt;"&amp;EDATE(B44,1),Reservations!$N$6:$N$505,"Canceled"),0)</f>
        <v/>
      </c>
      <c r="N44" s="21">
        <f>IFERROR(COUNTIFS(Reservations!$E$6:$E$505,"&gt;="&amp;B44,Reservations!$E$6:$E$505,"&lt;"&amp;EDATE(B44,1),Reservations!$Q$6:$Q$505,"Late"),0)</f>
        <v/>
      </c>
      <c r="O44" s="45">
        <f>Dashboard!$D$5</f>
        <v/>
      </c>
    </row>
    <row r="45">
      <c r="A45" s="25">
        <f>TEXT(B45,"mmm yyyy")</f>
        <v/>
      </c>
      <c r="B45" s="47">
        <f>DATE(2029,4,1)</f>
        <v/>
      </c>
      <c r="C45" s="25">
        <f>IFERROR(COUNTIFS(Reservations!$E$6:$E$505,"&gt;="&amp;B45,Reservations!$E$6:$E$505,"&lt;"&amp;EDATE(B45,1),Reservations!$A$6:$A$505,"&lt;&gt;"),0)</f>
        <v/>
      </c>
      <c r="D45" s="25">
        <f>IFERROR(COUNTIFS(Reservations!$E$6:$E$505,"&gt;="&amp;B45,Reservations!$E$6:$E$505,"&lt;"&amp;EDATE(B45,1),Reservations!$N$6:$N$505,"Canceled"),0)</f>
        <v/>
      </c>
      <c r="E45" s="48">
        <f>IFERROR(D45/C45,0)</f>
        <v/>
      </c>
      <c r="F45" s="25">
        <f>IFERROR(SUMIFS(Reservations!$I$6:$I$505,Reservations!$E$6:$E$505,"&gt;="&amp;B45,Reservations!$E$6:$E$505,"&lt;"&amp;EDATE(B45,1),Reservations!$N$6:$N$505,"Canceled"),0)</f>
        <v/>
      </c>
      <c r="G45" s="49">
        <f>IFERROR(SUMIFS(Reservations!$AB$6:$AB$505,Reservations!$E$6:$E$505,"&gt;="&amp;B45,Reservations!$E$6:$E$505,"&lt;"&amp;EDATE(B45,1),Reservations!$N$6:$N$505,"Canceled"),0)</f>
        <v/>
      </c>
      <c r="H45" s="49">
        <f>IFERROR(SUMIFS(Reservations!$AC$6:$AC$505,Reservations!$E$6:$E$505,"&gt;="&amp;B45,Reservations!$E$6:$E$505,"&lt;"&amp;EDATE(B45,1),Reservations!$N$6:$N$505,"Canceled"),0)</f>
        <v/>
      </c>
      <c r="I45" s="49">
        <f>IFERROR(SUMIFS(Reservations!$AD$6:$AD$505,Reservations!$E$6:$E$505,"&gt;="&amp;B45,Reservations!$E$6:$E$505,"&lt;"&amp;EDATE(B45,1),Reservations!$N$6:$N$505,"Canceled"),0)</f>
        <v/>
      </c>
      <c r="J45" s="48">
        <f>IFERROR(I45/H45,0)</f>
        <v/>
      </c>
      <c r="K45" s="49">
        <f>IFERROR(SUMIFS(Reservations!$AG$6:$AG$505,Reservations!$E$6:$E$505,"&gt;="&amp;B45,Reservations!$E$6:$E$505,"&lt;"&amp;EDATE(B45,1),Reservations!$N$6:$N$505,"Canceled"),0)</f>
        <v/>
      </c>
      <c r="L45" s="49">
        <f>IFERROR(SUMIFS(Reservations!$AH$6:$AH$505,Reservations!$E$6:$E$505,"&gt;="&amp;B45,Reservations!$E$6:$E$505,"&lt;"&amp;EDATE(B45,1),Reservations!$N$6:$N$505,"Canceled"),0)</f>
        <v/>
      </c>
      <c r="M45" s="25">
        <f>IFERROR(AVERAGEIFS(Reservations!$P$6:$P$505,Reservations!$E$6:$E$505,"&gt;="&amp;B45,Reservations!$E$6:$E$505,"&lt;"&amp;EDATE(B45,1),Reservations!$N$6:$N$505,"Canceled"),0)</f>
        <v/>
      </c>
      <c r="N45" s="25">
        <f>IFERROR(COUNTIFS(Reservations!$E$6:$E$505,"&gt;="&amp;B45,Reservations!$E$6:$E$505,"&lt;"&amp;EDATE(B45,1),Reservations!$Q$6:$Q$505,"Late"),0)</f>
        <v/>
      </c>
      <c r="O45" s="48">
        <f>Dashboard!$D$5</f>
        <v/>
      </c>
    </row>
    <row r="46">
      <c r="A46" s="21">
        <f>TEXT(B46,"mmm yyyy")</f>
        <v/>
      </c>
      <c r="B46" s="44">
        <f>DATE(2029,5,1)</f>
        <v/>
      </c>
      <c r="C46" s="21">
        <f>IFERROR(COUNTIFS(Reservations!$E$6:$E$505,"&gt;="&amp;B46,Reservations!$E$6:$E$505,"&lt;"&amp;EDATE(B46,1),Reservations!$A$6:$A$505,"&lt;&gt;"),0)</f>
        <v/>
      </c>
      <c r="D46" s="21">
        <f>IFERROR(COUNTIFS(Reservations!$E$6:$E$505,"&gt;="&amp;B46,Reservations!$E$6:$E$505,"&lt;"&amp;EDATE(B46,1),Reservations!$N$6:$N$505,"Canceled"),0)</f>
        <v/>
      </c>
      <c r="E46" s="45">
        <f>IFERROR(D46/C46,0)</f>
        <v/>
      </c>
      <c r="F46" s="21">
        <f>IFERROR(SUMIFS(Reservations!$I$6:$I$505,Reservations!$E$6:$E$505,"&gt;="&amp;B46,Reservations!$E$6:$E$505,"&lt;"&amp;EDATE(B46,1),Reservations!$N$6:$N$505,"Canceled"),0)</f>
        <v/>
      </c>
      <c r="G46" s="46">
        <f>IFERROR(SUMIFS(Reservations!$AB$6:$AB$505,Reservations!$E$6:$E$505,"&gt;="&amp;B46,Reservations!$E$6:$E$505,"&lt;"&amp;EDATE(B46,1),Reservations!$N$6:$N$505,"Canceled"),0)</f>
        <v/>
      </c>
      <c r="H46" s="46">
        <f>IFERROR(SUMIFS(Reservations!$AC$6:$AC$505,Reservations!$E$6:$E$505,"&gt;="&amp;B46,Reservations!$E$6:$E$505,"&lt;"&amp;EDATE(B46,1),Reservations!$N$6:$N$505,"Canceled"),0)</f>
        <v/>
      </c>
      <c r="I46" s="46">
        <f>IFERROR(SUMIFS(Reservations!$AD$6:$AD$505,Reservations!$E$6:$E$505,"&gt;="&amp;B46,Reservations!$E$6:$E$505,"&lt;"&amp;EDATE(B46,1),Reservations!$N$6:$N$505,"Canceled"),0)</f>
        <v/>
      </c>
      <c r="J46" s="45">
        <f>IFERROR(I46/H46,0)</f>
        <v/>
      </c>
      <c r="K46" s="46">
        <f>IFERROR(SUMIFS(Reservations!$AG$6:$AG$505,Reservations!$E$6:$E$505,"&gt;="&amp;B46,Reservations!$E$6:$E$505,"&lt;"&amp;EDATE(B46,1),Reservations!$N$6:$N$505,"Canceled"),0)</f>
        <v/>
      </c>
      <c r="L46" s="46">
        <f>IFERROR(SUMIFS(Reservations!$AH$6:$AH$505,Reservations!$E$6:$E$505,"&gt;="&amp;B46,Reservations!$E$6:$E$505,"&lt;"&amp;EDATE(B46,1),Reservations!$N$6:$N$505,"Canceled"),0)</f>
        <v/>
      </c>
      <c r="M46" s="21">
        <f>IFERROR(AVERAGEIFS(Reservations!$P$6:$P$505,Reservations!$E$6:$E$505,"&gt;="&amp;B46,Reservations!$E$6:$E$505,"&lt;"&amp;EDATE(B46,1),Reservations!$N$6:$N$505,"Canceled"),0)</f>
        <v/>
      </c>
      <c r="N46" s="21">
        <f>IFERROR(COUNTIFS(Reservations!$E$6:$E$505,"&gt;="&amp;B46,Reservations!$E$6:$E$505,"&lt;"&amp;EDATE(B46,1),Reservations!$Q$6:$Q$505,"Late"),0)</f>
        <v/>
      </c>
      <c r="O46" s="45">
        <f>Dashboard!$D$5</f>
        <v/>
      </c>
    </row>
    <row r="47">
      <c r="A47" s="25">
        <f>TEXT(B47,"mmm yyyy")</f>
        <v/>
      </c>
      <c r="B47" s="47">
        <f>DATE(2029,6,1)</f>
        <v/>
      </c>
      <c r="C47" s="25">
        <f>IFERROR(COUNTIFS(Reservations!$E$6:$E$505,"&gt;="&amp;B47,Reservations!$E$6:$E$505,"&lt;"&amp;EDATE(B47,1),Reservations!$A$6:$A$505,"&lt;&gt;"),0)</f>
        <v/>
      </c>
      <c r="D47" s="25">
        <f>IFERROR(COUNTIFS(Reservations!$E$6:$E$505,"&gt;="&amp;B47,Reservations!$E$6:$E$505,"&lt;"&amp;EDATE(B47,1),Reservations!$N$6:$N$505,"Canceled"),0)</f>
        <v/>
      </c>
      <c r="E47" s="48">
        <f>IFERROR(D47/C47,0)</f>
        <v/>
      </c>
      <c r="F47" s="25">
        <f>IFERROR(SUMIFS(Reservations!$I$6:$I$505,Reservations!$E$6:$E$505,"&gt;="&amp;B47,Reservations!$E$6:$E$505,"&lt;"&amp;EDATE(B47,1),Reservations!$N$6:$N$505,"Canceled"),0)</f>
        <v/>
      </c>
      <c r="G47" s="49">
        <f>IFERROR(SUMIFS(Reservations!$AB$6:$AB$505,Reservations!$E$6:$E$505,"&gt;="&amp;B47,Reservations!$E$6:$E$505,"&lt;"&amp;EDATE(B47,1),Reservations!$N$6:$N$505,"Canceled"),0)</f>
        <v/>
      </c>
      <c r="H47" s="49">
        <f>IFERROR(SUMIFS(Reservations!$AC$6:$AC$505,Reservations!$E$6:$E$505,"&gt;="&amp;B47,Reservations!$E$6:$E$505,"&lt;"&amp;EDATE(B47,1),Reservations!$N$6:$N$505,"Canceled"),0)</f>
        <v/>
      </c>
      <c r="I47" s="49">
        <f>IFERROR(SUMIFS(Reservations!$AD$6:$AD$505,Reservations!$E$6:$E$505,"&gt;="&amp;B47,Reservations!$E$6:$E$505,"&lt;"&amp;EDATE(B47,1),Reservations!$N$6:$N$505,"Canceled"),0)</f>
        <v/>
      </c>
      <c r="J47" s="48">
        <f>IFERROR(I47/H47,0)</f>
        <v/>
      </c>
      <c r="K47" s="49">
        <f>IFERROR(SUMIFS(Reservations!$AG$6:$AG$505,Reservations!$E$6:$E$505,"&gt;="&amp;B47,Reservations!$E$6:$E$505,"&lt;"&amp;EDATE(B47,1),Reservations!$N$6:$N$505,"Canceled"),0)</f>
        <v/>
      </c>
      <c r="L47" s="49">
        <f>IFERROR(SUMIFS(Reservations!$AH$6:$AH$505,Reservations!$E$6:$E$505,"&gt;="&amp;B47,Reservations!$E$6:$E$505,"&lt;"&amp;EDATE(B47,1),Reservations!$N$6:$N$505,"Canceled"),0)</f>
        <v/>
      </c>
      <c r="M47" s="25">
        <f>IFERROR(AVERAGEIFS(Reservations!$P$6:$P$505,Reservations!$E$6:$E$505,"&gt;="&amp;B47,Reservations!$E$6:$E$505,"&lt;"&amp;EDATE(B47,1),Reservations!$N$6:$N$505,"Canceled"),0)</f>
        <v/>
      </c>
      <c r="N47" s="25">
        <f>IFERROR(COUNTIFS(Reservations!$E$6:$E$505,"&gt;="&amp;B47,Reservations!$E$6:$E$505,"&lt;"&amp;EDATE(B47,1),Reservations!$Q$6:$Q$505,"Late"),0)</f>
        <v/>
      </c>
      <c r="O47" s="48">
        <f>Dashboard!$D$5</f>
        <v/>
      </c>
    </row>
    <row r="48">
      <c r="A48" s="21">
        <f>TEXT(B48,"mmm yyyy")</f>
        <v/>
      </c>
      <c r="B48" s="44">
        <f>DATE(2029,7,1)</f>
        <v/>
      </c>
      <c r="C48" s="21">
        <f>IFERROR(COUNTIFS(Reservations!$E$6:$E$505,"&gt;="&amp;B48,Reservations!$E$6:$E$505,"&lt;"&amp;EDATE(B48,1),Reservations!$A$6:$A$505,"&lt;&gt;"),0)</f>
        <v/>
      </c>
      <c r="D48" s="21">
        <f>IFERROR(COUNTIFS(Reservations!$E$6:$E$505,"&gt;="&amp;B48,Reservations!$E$6:$E$505,"&lt;"&amp;EDATE(B48,1),Reservations!$N$6:$N$505,"Canceled"),0)</f>
        <v/>
      </c>
      <c r="E48" s="45">
        <f>IFERROR(D48/C48,0)</f>
        <v/>
      </c>
      <c r="F48" s="21">
        <f>IFERROR(SUMIFS(Reservations!$I$6:$I$505,Reservations!$E$6:$E$505,"&gt;="&amp;B48,Reservations!$E$6:$E$505,"&lt;"&amp;EDATE(B48,1),Reservations!$N$6:$N$505,"Canceled"),0)</f>
        <v/>
      </c>
      <c r="G48" s="46">
        <f>IFERROR(SUMIFS(Reservations!$AB$6:$AB$505,Reservations!$E$6:$E$505,"&gt;="&amp;B48,Reservations!$E$6:$E$505,"&lt;"&amp;EDATE(B48,1),Reservations!$N$6:$N$505,"Canceled"),0)</f>
        <v/>
      </c>
      <c r="H48" s="46">
        <f>IFERROR(SUMIFS(Reservations!$AC$6:$AC$505,Reservations!$E$6:$E$505,"&gt;="&amp;B48,Reservations!$E$6:$E$505,"&lt;"&amp;EDATE(B48,1),Reservations!$N$6:$N$505,"Canceled"),0)</f>
        <v/>
      </c>
      <c r="I48" s="46">
        <f>IFERROR(SUMIFS(Reservations!$AD$6:$AD$505,Reservations!$E$6:$E$505,"&gt;="&amp;B48,Reservations!$E$6:$E$505,"&lt;"&amp;EDATE(B48,1),Reservations!$N$6:$N$505,"Canceled"),0)</f>
        <v/>
      </c>
      <c r="J48" s="45">
        <f>IFERROR(I48/H48,0)</f>
        <v/>
      </c>
      <c r="K48" s="46">
        <f>IFERROR(SUMIFS(Reservations!$AG$6:$AG$505,Reservations!$E$6:$E$505,"&gt;="&amp;B48,Reservations!$E$6:$E$505,"&lt;"&amp;EDATE(B48,1),Reservations!$N$6:$N$505,"Canceled"),0)</f>
        <v/>
      </c>
      <c r="L48" s="46">
        <f>IFERROR(SUMIFS(Reservations!$AH$6:$AH$505,Reservations!$E$6:$E$505,"&gt;="&amp;B48,Reservations!$E$6:$E$505,"&lt;"&amp;EDATE(B48,1),Reservations!$N$6:$N$505,"Canceled"),0)</f>
        <v/>
      </c>
      <c r="M48" s="21">
        <f>IFERROR(AVERAGEIFS(Reservations!$P$6:$P$505,Reservations!$E$6:$E$505,"&gt;="&amp;B48,Reservations!$E$6:$E$505,"&lt;"&amp;EDATE(B48,1),Reservations!$N$6:$N$505,"Canceled"),0)</f>
        <v/>
      </c>
      <c r="N48" s="21">
        <f>IFERROR(COUNTIFS(Reservations!$E$6:$E$505,"&gt;="&amp;B48,Reservations!$E$6:$E$505,"&lt;"&amp;EDATE(B48,1),Reservations!$Q$6:$Q$505,"Late"),0)</f>
        <v/>
      </c>
      <c r="O48" s="45">
        <f>Dashboard!$D$5</f>
        <v/>
      </c>
    </row>
    <row r="49">
      <c r="A49" s="25">
        <f>TEXT(B49,"mmm yyyy")</f>
        <v/>
      </c>
      <c r="B49" s="47">
        <f>DATE(2029,8,1)</f>
        <v/>
      </c>
      <c r="C49" s="25">
        <f>IFERROR(COUNTIFS(Reservations!$E$6:$E$505,"&gt;="&amp;B49,Reservations!$E$6:$E$505,"&lt;"&amp;EDATE(B49,1),Reservations!$A$6:$A$505,"&lt;&gt;"),0)</f>
        <v/>
      </c>
      <c r="D49" s="25">
        <f>IFERROR(COUNTIFS(Reservations!$E$6:$E$505,"&gt;="&amp;B49,Reservations!$E$6:$E$505,"&lt;"&amp;EDATE(B49,1),Reservations!$N$6:$N$505,"Canceled"),0)</f>
        <v/>
      </c>
      <c r="E49" s="48">
        <f>IFERROR(D49/C49,0)</f>
        <v/>
      </c>
      <c r="F49" s="25">
        <f>IFERROR(SUMIFS(Reservations!$I$6:$I$505,Reservations!$E$6:$E$505,"&gt;="&amp;B49,Reservations!$E$6:$E$505,"&lt;"&amp;EDATE(B49,1),Reservations!$N$6:$N$505,"Canceled"),0)</f>
        <v/>
      </c>
      <c r="G49" s="49">
        <f>IFERROR(SUMIFS(Reservations!$AB$6:$AB$505,Reservations!$E$6:$E$505,"&gt;="&amp;B49,Reservations!$E$6:$E$505,"&lt;"&amp;EDATE(B49,1),Reservations!$N$6:$N$505,"Canceled"),0)</f>
        <v/>
      </c>
      <c r="H49" s="49">
        <f>IFERROR(SUMIFS(Reservations!$AC$6:$AC$505,Reservations!$E$6:$E$505,"&gt;="&amp;B49,Reservations!$E$6:$E$505,"&lt;"&amp;EDATE(B49,1),Reservations!$N$6:$N$505,"Canceled"),0)</f>
        <v/>
      </c>
      <c r="I49" s="49">
        <f>IFERROR(SUMIFS(Reservations!$AD$6:$AD$505,Reservations!$E$6:$E$505,"&gt;="&amp;B49,Reservations!$E$6:$E$505,"&lt;"&amp;EDATE(B49,1),Reservations!$N$6:$N$505,"Canceled"),0)</f>
        <v/>
      </c>
      <c r="J49" s="48">
        <f>IFERROR(I49/H49,0)</f>
        <v/>
      </c>
      <c r="K49" s="49">
        <f>IFERROR(SUMIFS(Reservations!$AG$6:$AG$505,Reservations!$E$6:$E$505,"&gt;="&amp;B49,Reservations!$E$6:$E$505,"&lt;"&amp;EDATE(B49,1),Reservations!$N$6:$N$505,"Canceled"),0)</f>
        <v/>
      </c>
      <c r="L49" s="49">
        <f>IFERROR(SUMIFS(Reservations!$AH$6:$AH$505,Reservations!$E$6:$E$505,"&gt;="&amp;B49,Reservations!$E$6:$E$505,"&lt;"&amp;EDATE(B49,1),Reservations!$N$6:$N$505,"Canceled"),0)</f>
        <v/>
      </c>
      <c r="M49" s="25">
        <f>IFERROR(AVERAGEIFS(Reservations!$P$6:$P$505,Reservations!$E$6:$E$505,"&gt;="&amp;B49,Reservations!$E$6:$E$505,"&lt;"&amp;EDATE(B49,1),Reservations!$N$6:$N$505,"Canceled"),0)</f>
        <v/>
      </c>
      <c r="N49" s="25">
        <f>IFERROR(COUNTIFS(Reservations!$E$6:$E$505,"&gt;="&amp;B49,Reservations!$E$6:$E$505,"&lt;"&amp;EDATE(B49,1),Reservations!$Q$6:$Q$505,"Late"),0)</f>
        <v/>
      </c>
      <c r="O49" s="48">
        <f>Dashboard!$D$5</f>
        <v/>
      </c>
    </row>
    <row r="50">
      <c r="A50" s="21">
        <f>TEXT(B50,"mmm yyyy")</f>
        <v/>
      </c>
      <c r="B50" s="44">
        <f>DATE(2029,9,1)</f>
        <v/>
      </c>
      <c r="C50" s="21">
        <f>IFERROR(COUNTIFS(Reservations!$E$6:$E$505,"&gt;="&amp;B50,Reservations!$E$6:$E$505,"&lt;"&amp;EDATE(B50,1),Reservations!$A$6:$A$505,"&lt;&gt;"),0)</f>
        <v/>
      </c>
      <c r="D50" s="21">
        <f>IFERROR(COUNTIFS(Reservations!$E$6:$E$505,"&gt;="&amp;B50,Reservations!$E$6:$E$505,"&lt;"&amp;EDATE(B50,1),Reservations!$N$6:$N$505,"Canceled"),0)</f>
        <v/>
      </c>
      <c r="E50" s="45">
        <f>IFERROR(D50/C50,0)</f>
        <v/>
      </c>
      <c r="F50" s="21">
        <f>IFERROR(SUMIFS(Reservations!$I$6:$I$505,Reservations!$E$6:$E$505,"&gt;="&amp;B50,Reservations!$E$6:$E$505,"&lt;"&amp;EDATE(B50,1),Reservations!$N$6:$N$505,"Canceled"),0)</f>
        <v/>
      </c>
      <c r="G50" s="46">
        <f>IFERROR(SUMIFS(Reservations!$AB$6:$AB$505,Reservations!$E$6:$E$505,"&gt;="&amp;B50,Reservations!$E$6:$E$505,"&lt;"&amp;EDATE(B50,1),Reservations!$N$6:$N$505,"Canceled"),0)</f>
        <v/>
      </c>
      <c r="H50" s="46">
        <f>IFERROR(SUMIFS(Reservations!$AC$6:$AC$505,Reservations!$E$6:$E$505,"&gt;="&amp;B50,Reservations!$E$6:$E$505,"&lt;"&amp;EDATE(B50,1),Reservations!$N$6:$N$505,"Canceled"),0)</f>
        <v/>
      </c>
      <c r="I50" s="46">
        <f>IFERROR(SUMIFS(Reservations!$AD$6:$AD$505,Reservations!$E$6:$E$505,"&gt;="&amp;B50,Reservations!$E$6:$E$505,"&lt;"&amp;EDATE(B50,1),Reservations!$N$6:$N$505,"Canceled"),0)</f>
        <v/>
      </c>
      <c r="J50" s="45">
        <f>IFERROR(I50/H50,0)</f>
        <v/>
      </c>
      <c r="K50" s="46">
        <f>IFERROR(SUMIFS(Reservations!$AG$6:$AG$505,Reservations!$E$6:$E$505,"&gt;="&amp;B50,Reservations!$E$6:$E$505,"&lt;"&amp;EDATE(B50,1),Reservations!$N$6:$N$505,"Canceled"),0)</f>
        <v/>
      </c>
      <c r="L50" s="46">
        <f>IFERROR(SUMIFS(Reservations!$AH$6:$AH$505,Reservations!$E$6:$E$505,"&gt;="&amp;B50,Reservations!$E$6:$E$505,"&lt;"&amp;EDATE(B50,1),Reservations!$N$6:$N$505,"Canceled"),0)</f>
        <v/>
      </c>
      <c r="M50" s="21">
        <f>IFERROR(AVERAGEIFS(Reservations!$P$6:$P$505,Reservations!$E$6:$E$505,"&gt;="&amp;B50,Reservations!$E$6:$E$505,"&lt;"&amp;EDATE(B50,1),Reservations!$N$6:$N$505,"Canceled"),0)</f>
        <v/>
      </c>
      <c r="N50" s="21">
        <f>IFERROR(COUNTIFS(Reservations!$E$6:$E$505,"&gt;="&amp;B50,Reservations!$E$6:$E$505,"&lt;"&amp;EDATE(B50,1),Reservations!$Q$6:$Q$505,"Late"),0)</f>
        <v/>
      </c>
      <c r="O50" s="45">
        <f>Dashboard!$D$5</f>
        <v/>
      </c>
    </row>
    <row r="51">
      <c r="A51" s="25">
        <f>TEXT(B51,"mmm yyyy")</f>
        <v/>
      </c>
      <c r="B51" s="47">
        <f>DATE(2029,10,1)</f>
        <v/>
      </c>
      <c r="C51" s="25">
        <f>IFERROR(COUNTIFS(Reservations!$E$6:$E$505,"&gt;="&amp;B51,Reservations!$E$6:$E$505,"&lt;"&amp;EDATE(B51,1),Reservations!$A$6:$A$505,"&lt;&gt;"),0)</f>
        <v/>
      </c>
      <c r="D51" s="25">
        <f>IFERROR(COUNTIFS(Reservations!$E$6:$E$505,"&gt;="&amp;B51,Reservations!$E$6:$E$505,"&lt;"&amp;EDATE(B51,1),Reservations!$N$6:$N$505,"Canceled"),0)</f>
        <v/>
      </c>
      <c r="E51" s="48">
        <f>IFERROR(D51/C51,0)</f>
        <v/>
      </c>
      <c r="F51" s="25">
        <f>IFERROR(SUMIFS(Reservations!$I$6:$I$505,Reservations!$E$6:$E$505,"&gt;="&amp;B51,Reservations!$E$6:$E$505,"&lt;"&amp;EDATE(B51,1),Reservations!$N$6:$N$505,"Canceled"),0)</f>
        <v/>
      </c>
      <c r="G51" s="49">
        <f>IFERROR(SUMIFS(Reservations!$AB$6:$AB$505,Reservations!$E$6:$E$505,"&gt;="&amp;B51,Reservations!$E$6:$E$505,"&lt;"&amp;EDATE(B51,1),Reservations!$N$6:$N$505,"Canceled"),0)</f>
        <v/>
      </c>
      <c r="H51" s="49">
        <f>IFERROR(SUMIFS(Reservations!$AC$6:$AC$505,Reservations!$E$6:$E$505,"&gt;="&amp;B51,Reservations!$E$6:$E$505,"&lt;"&amp;EDATE(B51,1),Reservations!$N$6:$N$505,"Canceled"),0)</f>
        <v/>
      </c>
      <c r="I51" s="49">
        <f>IFERROR(SUMIFS(Reservations!$AD$6:$AD$505,Reservations!$E$6:$E$505,"&gt;="&amp;B51,Reservations!$E$6:$E$505,"&lt;"&amp;EDATE(B51,1),Reservations!$N$6:$N$505,"Canceled"),0)</f>
        <v/>
      </c>
      <c r="J51" s="48">
        <f>IFERROR(I51/H51,0)</f>
        <v/>
      </c>
      <c r="K51" s="49">
        <f>IFERROR(SUMIFS(Reservations!$AG$6:$AG$505,Reservations!$E$6:$E$505,"&gt;="&amp;B51,Reservations!$E$6:$E$505,"&lt;"&amp;EDATE(B51,1),Reservations!$N$6:$N$505,"Canceled"),0)</f>
        <v/>
      </c>
      <c r="L51" s="49">
        <f>IFERROR(SUMIFS(Reservations!$AH$6:$AH$505,Reservations!$E$6:$E$505,"&gt;="&amp;B51,Reservations!$E$6:$E$505,"&lt;"&amp;EDATE(B51,1),Reservations!$N$6:$N$505,"Canceled"),0)</f>
        <v/>
      </c>
      <c r="M51" s="25">
        <f>IFERROR(AVERAGEIFS(Reservations!$P$6:$P$505,Reservations!$E$6:$E$505,"&gt;="&amp;B51,Reservations!$E$6:$E$505,"&lt;"&amp;EDATE(B51,1),Reservations!$N$6:$N$505,"Canceled"),0)</f>
        <v/>
      </c>
      <c r="N51" s="25">
        <f>IFERROR(COUNTIFS(Reservations!$E$6:$E$505,"&gt;="&amp;B51,Reservations!$E$6:$E$505,"&lt;"&amp;EDATE(B51,1),Reservations!$Q$6:$Q$505,"Late"),0)</f>
        <v/>
      </c>
      <c r="O51" s="48">
        <f>Dashboard!$D$5</f>
        <v/>
      </c>
    </row>
    <row r="52">
      <c r="A52" s="21">
        <f>TEXT(B52,"mmm yyyy")</f>
        <v/>
      </c>
      <c r="B52" s="44">
        <f>DATE(2029,11,1)</f>
        <v/>
      </c>
      <c r="C52" s="21">
        <f>IFERROR(COUNTIFS(Reservations!$E$6:$E$505,"&gt;="&amp;B52,Reservations!$E$6:$E$505,"&lt;"&amp;EDATE(B52,1),Reservations!$A$6:$A$505,"&lt;&gt;"),0)</f>
        <v/>
      </c>
      <c r="D52" s="21">
        <f>IFERROR(COUNTIFS(Reservations!$E$6:$E$505,"&gt;="&amp;B52,Reservations!$E$6:$E$505,"&lt;"&amp;EDATE(B52,1),Reservations!$N$6:$N$505,"Canceled"),0)</f>
        <v/>
      </c>
      <c r="E52" s="45">
        <f>IFERROR(D52/C52,0)</f>
        <v/>
      </c>
      <c r="F52" s="21">
        <f>IFERROR(SUMIFS(Reservations!$I$6:$I$505,Reservations!$E$6:$E$505,"&gt;="&amp;B52,Reservations!$E$6:$E$505,"&lt;"&amp;EDATE(B52,1),Reservations!$N$6:$N$505,"Canceled"),0)</f>
        <v/>
      </c>
      <c r="G52" s="46">
        <f>IFERROR(SUMIFS(Reservations!$AB$6:$AB$505,Reservations!$E$6:$E$505,"&gt;="&amp;B52,Reservations!$E$6:$E$505,"&lt;"&amp;EDATE(B52,1),Reservations!$N$6:$N$505,"Canceled"),0)</f>
        <v/>
      </c>
      <c r="H52" s="46">
        <f>IFERROR(SUMIFS(Reservations!$AC$6:$AC$505,Reservations!$E$6:$E$505,"&gt;="&amp;B52,Reservations!$E$6:$E$505,"&lt;"&amp;EDATE(B52,1),Reservations!$N$6:$N$505,"Canceled"),0)</f>
        <v/>
      </c>
      <c r="I52" s="46">
        <f>IFERROR(SUMIFS(Reservations!$AD$6:$AD$505,Reservations!$E$6:$E$505,"&gt;="&amp;B52,Reservations!$E$6:$E$505,"&lt;"&amp;EDATE(B52,1),Reservations!$N$6:$N$505,"Canceled"),0)</f>
        <v/>
      </c>
      <c r="J52" s="45">
        <f>IFERROR(I52/H52,0)</f>
        <v/>
      </c>
      <c r="K52" s="46">
        <f>IFERROR(SUMIFS(Reservations!$AG$6:$AG$505,Reservations!$E$6:$E$505,"&gt;="&amp;B52,Reservations!$E$6:$E$505,"&lt;"&amp;EDATE(B52,1),Reservations!$N$6:$N$505,"Canceled"),0)</f>
        <v/>
      </c>
      <c r="L52" s="46">
        <f>IFERROR(SUMIFS(Reservations!$AH$6:$AH$505,Reservations!$E$6:$E$505,"&gt;="&amp;B52,Reservations!$E$6:$E$505,"&lt;"&amp;EDATE(B52,1),Reservations!$N$6:$N$505,"Canceled"),0)</f>
        <v/>
      </c>
      <c r="M52" s="21">
        <f>IFERROR(AVERAGEIFS(Reservations!$P$6:$P$505,Reservations!$E$6:$E$505,"&gt;="&amp;B52,Reservations!$E$6:$E$505,"&lt;"&amp;EDATE(B52,1),Reservations!$N$6:$N$505,"Canceled"),0)</f>
        <v/>
      </c>
      <c r="N52" s="21">
        <f>IFERROR(COUNTIFS(Reservations!$E$6:$E$505,"&gt;="&amp;B52,Reservations!$E$6:$E$505,"&lt;"&amp;EDATE(B52,1),Reservations!$Q$6:$Q$505,"Late"),0)</f>
        <v/>
      </c>
      <c r="O52" s="45">
        <f>Dashboard!$D$5</f>
        <v/>
      </c>
    </row>
    <row r="53">
      <c r="A53" s="25">
        <f>TEXT(B53,"mmm yyyy")</f>
        <v/>
      </c>
      <c r="B53" s="47">
        <f>DATE(2029,12,1)</f>
        <v/>
      </c>
      <c r="C53" s="25">
        <f>IFERROR(COUNTIFS(Reservations!$E$6:$E$505,"&gt;="&amp;B53,Reservations!$E$6:$E$505,"&lt;"&amp;EDATE(B53,1),Reservations!$A$6:$A$505,"&lt;&gt;"),0)</f>
        <v/>
      </c>
      <c r="D53" s="25">
        <f>IFERROR(COUNTIFS(Reservations!$E$6:$E$505,"&gt;="&amp;B53,Reservations!$E$6:$E$505,"&lt;"&amp;EDATE(B53,1),Reservations!$N$6:$N$505,"Canceled"),0)</f>
        <v/>
      </c>
      <c r="E53" s="48">
        <f>IFERROR(D53/C53,0)</f>
        <v/>
      </c>
      <c r="F53" s="25">
        <f>IFERROR(SUMIFS(Reservations!$I$6:$I$505,Reservations!$E$6:$E$505,"&gt;="&amp;B53,Reservations!$E$6:$E$505,"&lt;"&amp;EDATE(B53,1),Reservations!$N$6:$N$505,"Canceled"),0)</f>
        <v/>
      </c>
      <c r="G53" s="49">
        <f>IFERROR(SUMIFS(Reservations!$AB$6:$AB$505,Reservations!$E$6:$E$505,"&gt;="&amp;B53,Reservations!$E$6:$E$505,"&lt;"&amp;EDATE(B53,1),Reservations!$N$6:$N$505,"Canceled"),0)</f>
        <v/>
      </c>
      <c r="H53" s="49">
        <f>IFERROR(SUMIFS(Reservations!$AC$6:$AC$505,Reservations!$E$6:$E$505,"&gt;="&amp;B53,Reservations!$E$6:$E$505,"&lt;"&amp;EDATE(B53,1),Reservations!$N$6:$N$505,"Canceled"),0)</f>
        <v/>
      </c>
      <c r="I53" s="49">
        <f>IFERROR(SUMIFS(Reservations!$AD$6:$AD$505,Reservations!$E$6:$E$505,"&gt;="&amp;B53,Reservations!$E$6:$E$505,"&lt;"&amp;EDATE(B53,1),Reservations!$N$6:$N$505,"Canceled"),0)</f>
        <v/>
      </c>
      <c r="J53" s="48">
        <f>IFERROR(I53/H53,0)</f>
        <v/>
      </c>
      <c r="K53" s="49">
        <f>IFERROR(SUMIFS(Reservations!$AG$6:$AG$505,Reservations!$E$6:$E$505,"&gt;="&amp;B53,Reservations!$E$6:$E$505,"&lt;"&amp;EDATE(B53,1),Reservations!$N$6:$N$505,"Canceled"),0)</f>
        <v/>
      </c>
      <c r="L53" s="49">
        <f>IFERROR(SUMIFS(Reservations!$AH$6:$AH$505,Reservations!$E$6:$E$505,"&gt;="&amp;B53,Reservations!$E$6:$E$505,"&lt;"&amp;EDATE(B53,1),Reservations!$N$6:$N$505,"Canceled"),0)</f>
        <v/>
      </c>
      <c r="M53" s="25">
        <f>IFERROR(AVERAGEIFS(Reservations!$P$6:$P$505,Reservations!$E$6:$E$505,"&gt;="&amp;B53,Reservations!$E$6:$E$505,"&lt;"&amp;EDATE(B53,1),Reservations!$N$6:$N$505,"Canceled"),0)</f>
        <v/>
      </c>
      <c r="N53" s="25">
        <f>IFERROR(COUNTIFS(Reservations!$E$6:$E$505,"&gt;="&amp;B53,Reservations!$E$6:$E$505,"&lt;"&amp;EDATE(B53,1),Reservations!$Q$6:$Q$505,"Late"),0)</f>
        <v/>
      </c>
      <c r="O53" s="48">
        <f>Dashboard!$D$5</f>
        <v/>
      </c>
    </row>
    <row r="54">
      <c r="A54" s="21">
        <f>TEXT(B54,"mmm yyyy")</f>
        <v/>
      </c>
      <c r="B54" s="44">
        <f>DATE(2030,1,1)</f>
        <v/>
      </c>
      <c r="C54" s="21">
        <f>IFERROR(COUNTIFS(Reservations!$E$6:$E$505,"&gt;="&amp;B54,Reservations!$E$6:$E$505,"&lt;"&amp;EDATE(B54,1),Reservations!$A$6:$A$505,"&lt;&gt;"),0)</f>
        <v/>
      </c>
      <c r="D54" s="21">
        <f>IFERROR(COUNTIFS(Reservations!$E$6:$E$505,"&gt;="&amp;B54,Reservations!$E$6:$E$505,"&lt;"&amp;EDATE(B54,1),Reservations!$N$6:$N$505,"Canceled"),0)</f>
        <v/>
      </c>
      <c r="E54" s="45">
        <f>IFERROR(D54/C54,0)</f>
        <v/>
      </c>
      <c r="F54" s="21">
        <f>IFERROR(SUMIFS(Reservations!$I$6:$I$505,Reservations!$E$6:$E$505,"&gt;="&amp;B54,Reservations!$E$6:$E$505,"&lt;"&amp;EDATE(B54,1),Reservations!$N$6:$N$505,"Canceled"),0)</f>
        <v/>
      </c>
      <c r="G54" s="46">
        <f>IFERROR(SUMIFS(Reservations!$AB$6:$AB$505,Reservations!$E$6:$E$505,"&gt;="&amp;B54,Reservations!$E$6:$E$505,"&lt;"&amp;EDATE(B54,1),Reservations!$N$6:$N$505,"Canceled"),0)</f>
        <v/>
      </c>
      <c r="H54" s="46">
        <f>IFERROR(SUMIFS(Reservations!$AC$6:$AC$505,Reservations!$E$6:$E$505,"&gt;="&amp;B54,Reservations!$E$6:$E$505,"&lt;"&amp;EDATE(B54,1),Reservations!$N$6:$N$505,"Canceled"),0)</f>
        <v/>
      </c>
      <c r="I54" s="46">
        <f>IFERROR(SUMIFS(Reservations!$AD$6:$AD$505,Reservations!$E$6:$E$505,"&gt;="&amp;B54,Reservations!$E$6:$E$505,"&lt;"&amp;EDATE(B54,1),Reservations!$N$6:$N$505,"Canceled"),0)</f>
        <v/>
      </c>
      <c r="J54" s="45">
        <f>IFERROR(I54/H54,0)</f>
        <v/>
      </c>
      <c r="K54" s="46">
        <f>IFERROR(SUMIFS(Reservations!$AG$6:$AG$505,Reservations!$E$6:$E$505,"&gt;="&amp;B54,Reservations!$E$6:$E$505,"&lt;"&amp;EDATE(B54,1),Reservations!$N$6:$N$505,"Canceled"),0)</f>
        <v/>
      </c>
      <c r="L54" s="46">
        <f>IFERROR(SUMIFS(Reservations!$AH$6:$AH$505,Reservations!$E$6:$E$505,"&gt;="&amp;B54,Reservations!$E$6:$E$505,"&lt;"&amp;EDATE(B54,1),Reservations!$N$6:$N$505,"Canceled"),0)</f>
        <v/>
      </c>
      <c r="M54" s="21">
        <f>IFERROR(AVERAGEIFS(Reservations!$P$6:$P$505,Reservations!$E$6:$E$505,"&gt;="&amp;B54,Reservations!$E$6:$E$505,"&lt;"&amp;EDATE(B54,1),Reservations!$N$6:$N$505,"Canceled"),0)</f>
        <v/>
      </c>
      <c r="N54" s="21">
        <f>IFERROR(COUNTIFS(Reservations!$E$6:$E$505,"&gt;="&amp;B54,Reservations!$E$6:$E$505,"&lt;"&amp;EDATE(B54,1),Reservations!$Q$6:$Q$505,"Late"),0)</f>
        <v/>
      </c>
      <c r="O54" s="45">
        <f>Dashboard!$D$5</f>
        <v/>
      </c>
    </row>
    <row r="55">
      <c r="A55" s="25">
        <f>TEXT(B55,"mmm yyyy")</f>
        <v/>
      </c>
      <c r="B55" s="47">
        <f>DATE(2030,2,1)</f>
        <v/>
      </c>
      <c r="C55" s="25">
        <f>IFERROR(COUNTIFS(Reservations!$E$6:$E$505,"&gt;="&amp;B55,Reservations!$E$6:$E$505,"&lt;"&amp;EDATE(B55,1),Reservations!$A$6:$A$505,"&lt;&gt;"),0)</f>
        <v/>
      </c>
      <c r="D55" s="25">
        <f>IFERROR(COUNTIFS(Reservations!$E$6:$E$505,"&gt;="&amp;B55,Reservations!$E$6:$E$505,"&lt;"&amp;EDATE(B55,1),Reservations!$N$6:$N$505,"Canceled"),0)</f>
        <v/>
      </c>
      <c r="E55" s="48">
        <f>IFERROR(D55/C55,0)</f>
        <v/>
      </c>
      <c r="F55" s="25">
        <f>IFERROR(SUMIFS(Reservations!$I$6:$I$505,Reservations!$E$6:$E$505,"&gt;="&amp;B55,Reservations!$E$6:$E$505,"&lt;"&amp;EDATE(B55,1),Reservations!$N$6:$N$505,"Canceled"),0)</f>
        <v/>
      </c>
      <c r="G55" s="49">
        <f>IFERROR(SUMIFS(Reservations!$AB$6:$AB$505,Reservations!$E$6:$E$505,"&gt;="&amp;B55,Reservations!$E$6:$E$505,"&lt;"&amp;EDATE(B55,1),Reservations!$N$6:$N$505,"Canceled"),0)</f>
        <v/>
      </c>
      <c r="H55" s="49">
        <f>IFERROR(SUMIFS(Reservations!$AC$6:$AC$505,Reservations!$E$6:$E$505,"&gt;="&amp;B55,Reservations!$E$6:$E$505,"&lt;"&amp;EDATE(B55,1),Reservations!$N$6:$N$505,"Canceled"),0)</f>
        <v/>
      </c>
      <c r="I55" s="49">
        <f>IFERROR(SUMIFS(Reservations!$AD$6:$AD$505,Reservations!$E$6:$E$505,"&gt;="&amp;B55,Reservations!$E$6:$E$505,"&lt;"&amp;EDATE(B55,1),Reservations!$N$6:$N$505,"Canceled"),0)</f>
        <v/>
      </c>
      <c r="J55" s="48">
        <f>IFERROR(I55/H55,0)</f>
        <v/>
      </c>
      <c r="K55" s="49">
        <f>IFERROR(SUMIFS(Reservations!$AG$6:$AG$505,Reservations!$E$6:$E$505,"&gt;="&amp;B55,Reservations!$E$6:$E$505,"&lt;"&amp;EDATE(B55,1),Reservations!$N$6:$N$505,"Canceled"),0)</f>
        <v/>
      </c>
      <c r="L55" s="49">
        <f>IFERROR(SUMIFS(Reservations!$AH$6:$AH$505,Reservations!$E$6:$E$505,"&gt;="&amp;B55,Reservations!$E$6:$E$505,"&lt;"&amp;EDATE(B55,1),Reservations!$N$6:$N$505,"Canceled"),0)</f>
        <v/>
      </c>
      <c r="M55" s="25">
        <f>IFERROR(AVERAGEIFS(Reservations!$P$6:$P$505,Reservations!$E$6:$E$505,"&gt;="&amp;B55,Reservations!$E$6:$E$505,"&lt;"&amp;EDATE(B55,1),Reservations!$N$6:$N$505,"Canceled"),0)</f>
        <v/>
      </c>
      <c r="N55" s="25">
        <f>IFERROR(COUNTIFS(Reservations!$E$6:$E$505,"&gt;="&amp;B55,Reservations!$E$6:$E$505,"&lt;"&amp;EDATE(B55,1),Reservations!$Q$6:$Q$505,"Late"),0)</f>
        <v/>
      </c>
      <c r="O55" s="48">
        <f>Dashboard!$D$5</f>
        <v/>
      </c>
    </row>
    <row r="56">
      <c r="A56" s="21">
        <f>TEXT(B56,"mmm yyyy")</f>
        <v/>
      </c>
      <c r="B56" s="44">
        <f>DATE(2030,3,1)</f>
        <v/>
      </c>
      <c r="C56" s="21">
        <f>IFERROR(COUNTIFS(Reservations!$E$6:$E$505,"&gt;="&amp;B56,Reservations!$E$6:$E$505,"&lt;"&amp;EDATE(B56,1),Reservations!$A$6:$A$505,"&lt;&gt;"),0)</f>
        <v/>
      </c>
      <c r="D56" s="21">
        <f>IFERROR(COUNTIFS(Reservations!$E$6:$E$505,"&gt;="&amp;B56,Reservations!$E$6:$E$505,"&lt;"&amp;EDATE(B56,1),Reservations!$N$6:$N$505,"Canceled"),0)</f>
        <v/>
      </c>
      <c r="E56" s="45">
        <f>IFERROR(D56/C56,0)</f>
        <v/>
      </c>
      <c r="F56" s="21">
        <f>IFERROR(SUMIFS(Reservations!$I$6:$I$505,Reservations!$E$6:$E$505,"&gt;="&amp;B56,Reservations!$E$6:$E$505,"&lt;"&amp;EDATE(B56,1),Reservations!$N$6:$N$505,"Canceled"),0)</f>
        <v/>
      </c>
      <c r="G56" s="46">
        <f>IFERROR(SUMIFS(Reservations!$AB$6:$AB$505,Reservations!$E$6:$E$505,"&gt;="&amp;B56,Reservations!$E$6:$E$505,"&lt;"&amp;EDATE(B56,1),Reservations!$N$6:$N$505,"Canceled"),0)</f>
        <v/>
      </c>
      <c r="H56" s="46">
        <f>IFERROR(SUMIFS(Reservations!$AC$6:$AC$505,Reservations!$E$6:$E$505,"&gt;="&amp;B56,Reservations!$E$6:$E$505,"&lt;"&amp;EDATE(B56,1),Reservations!$N$6:$N$505,"Canceled"),0)</f>
        <v/>
      </c>
      <c r="I56" s="46">
        <f>IFERROR(SUMIFS(Reservations!$AD$6:$AD$505,Reservations!$E$6:$E$505,"&gt;="&amp;B56,Reservations!$E$6:$E$505,"&lt;"&amp;EDATE(B56,1),Reservations!$N$6:$N$505,"Canceled"),0)</f>
        <v/>
      </c>
      <c r="J56" s="45">
        <f>IFERROR(I56/H56,0)</f>
        <v/>
      </c>
      <c r="K56" s="46">
        <f>IFERROR(SUMIFS(Reservations!$AG$6:$AG$505,Reservations!$E$6:$E$505,"&gt;="&amp;B56,Reservations!$E$6:$E$505,"&lt;"&amp;EDATE(B56,1),Reservations!$N$6:$N$505,"Canceled"),0)</f>
        <v/>
      </c>
      <c r="L56" s="46">
        <f>IFERROR(SUMIFS(Reservations!$AH$6:$AH$505,Reservations!$E$6:$E$505,"&gt;="&amp;B56,Reservations!$E$6:$E$505,"&lt;"&amp;EDATE(B56,1),Reservations!$N$6:$N$505,"Canceled"),0)</f>
        <v/>
      </c>
      <c r="M56" s="21">
        <f>IFERROR(AVERAGEIFS(Reservations!$P$6:$P$505,Reservations!$E$6:$E$505,"&gt;="&amp;B56,Reservations!$E$6:$E$505,"&lt;"&amp;EDATE(B56,1),Reservations!$N$6:$N$505,"Canceled"),0)</f>
        <v/>
      </c>
      <c r="N56" s="21">
        <f>IFERROR(COUNTIFS(Reservations!$E$6:$E$505,"&gt;="&amp;B56,Reservations!$E$6:$E$505,"&lt;"&amp;EDATE(B56,1),Reservations!$Q$6:$Q$505,"Late"),0)</f>
        <v/>
      </c>
      <c r="O56" s="45">
        <f>Dashboard!$D$5</f>
        <v/>
      </c>
    </row>
    <row r="57">
      <c r="A57" s="25">
        <f>TEXT(B57,"mmm yyyy")</f>
        <v/>
      </c>
      <c r="B57" s="47">
        <f>DATE(2030,4,1)</f>
        <v/>
      </c>
      <c r="C57" s="25">
        <f>IFERROR(COUNTIFS(Reservations!$E$6:$E$505,"&gt;="&amp;B57,Reservations!$E$6:$E$505,"&lt;"&amp;EDATE(B57,1),Reservations!$A$6:$A$505,"&lt;&gt;"),0)</f>
        <v/>
      </c>
      <c r="D57" s="25">
        <f>IFERROR(COUNTIFS(Reservations!$E$6:$E$505,"&gt;="&amp;B57,Reservations!$E$6:$E$505,"&lt;"&amp;EDATE(B57,1),Reservations!$N$6:$N$505,"Canceled"),0)</f>
        <v/>
      </c>
      <c r="E57" s="48">
        <f>IFERROR(D57/C57,0)</f>
        <v/>
      </c>
      <c r="F57" s="25">
        <f>IFERROR(SUMIFS(Reservations!$I$6:$I$505,Reservations!$E$6:$E$505,"&gt;="&amp;B57,Reservations!$E$6:$E$505,"&lt;"&amp;EDATE(B57,1),Reservations!$N$6:$N$505,"Canceled"),0)</f>
        <v/>
      </c>
      <c r="G57" s="49">
        <f>IFERROR(SUMIFS(Reservations!$AB$6:$AB$505,Reservations!$E$6:$E$505,"&gt;="&amp;B57,Reservations!$E$6:$E$505,"&lt;"&amp;EDATE(B57,1),Reservations!$N$6:$N$505,"Canceled"),0)</f>
        <v/>
      </c>
      <c r="H57" s="49">
        <f>IFERROR(SUMIFS(Reservations!$AC$6:$AC$505,Reservations!$E$6:$E$505,"&gt;="&amp;B57,Reservations!$E$6:$E$505,"&lt;"&amp;EDATE(B57,1),Reservations!$N$6:$N$505,"Canceled"),0)</f>
        <v/>
      </c>
      <c r="I57" s="49">
        <f>IFERROR(SUMIFS(Reservations!$AD$6:$AD$505,Reservations!$E$6:$E$505,"&gt;="&amp;B57,Reservations!$E$6:$E$505,"&lt;"&amp;EDATE(B57,1),Reservations!$N$6:$N$505,"Canceled"),0)</f>
        <v/>
      </c>
      <c r="J57" s="48">
        <f>IFERROR(I57/H57,0)</f>
        <v/>
      </c>
      <c r="K57" s="49">
        <f>IFERROR(SUMIFS(Reservations!$AG$6:$AG$505,Reservations!$E$6:$E$505,"&gt;="&amp;B57,Reservations!$E$6:$E$505,"&lt;"&amp;EDATE(B57,1),Reservations!$N$6:$N$505,"Canceled"),0)</f>
        <v/>
      </c>
      <c r="L57" s="49">
        <f>IFERROR(SUMIFS(Reservations!$AH$6:$AH$505,Reservations!$E$6:$E$505,"&gt;="&amp;B57,Reservations!$E$6:$E$505,"&lt;"&amp;EDATE(B57,1),Reservations!$N$6:$N$505,"Canceled"),0)</f>
        <v/>
      </c>
      <c r="M57" s="25">
        <f>IFERROR(AVERAGEIFS(Reservations!$P$6:$P$505,Reservations!$E$6:$E$505,"&gt;="&amp;B57,Reservations!$E$6:$E$505,"&lt;"&amp;EDATE(B57,1),Reservations!$N$6:$N$505,"Canceled"),0)</f>
        <v/>
      </c>
      <c r="N57" s="25">
        <f>IFERROR(COUNTIFS(Reservations!$E$6:$E$505,"&gt;="&amp;B57,Reservations!$E$6:$E$505,"&lt;"&amp;EDATE(B57,1),Reservations!$Q$6:$Q$505,"Late"),0)</f>
        <v/>
      </c>
      <c r="O57" s="48">
        <f>Dashboard!$D$5</f>
        <v/>
      </c>
    </row>
    <row r="58">
      <c r="A58" s="21">
        <f>TEXT(B58,"mmm yyyy")</f>
        <v/>
      </c>
      <c r="B58" s="44">
        <f>DATE(2030,5,1)</f>
        <v/>
      </c>
      <c r="C58" s="21">
        <f>IFERROR(COUNTIFS(Reservations!$E$6:$E$505,"&gt;="&amp;B58,Reservations!$E$6:$E$505,"&lt;"&amp;EDATE(B58,1),Reservations!$A$6:$A$505,"&lt;&gt;"),0)</f>
        <v/>
      </c>
      <c r="D58" s="21">
        <f>IFERROR(COUNTIFS(Reservations!$E$6:$E$505,"&gt;="&amp;B58,Reservations!$E$6:$E$505,"&lt;"&amp;EDATE(B58,1),Reservations!$N$6:$N$505,"Canceled"),0)</f>
        <v/>
      </c>
      <c r="E58" s="45">
        <f>IFERROR(D58/C58,0)</f>
        <v/>
      </c>
      <c r="F58" s="21">
        <f>IFERROR(SUMIFS(Reservations!$I$6:$I$505,Reservations!$E$6:$E$505,"&gt;="&amp;B58,Reservations!$E$6:$E$505,"&lt;"&amp;EDATE(B58,1),Reservations!$N$6:$N$505,"Canceled"),0)</f>
        <v/>
      </c>
      <c r="G58" s="46">
        <f>IFERROR(SUMIFS(Reservations!$AB$6:$AB$505,Reservations!$E$6:$E$505,"&gt;="&amp;B58,Reservations!$E$6:$E$505,"&lt;"&amp;EDATE(B58,1),Reservations!$N$6:$N$505,"Canceled"),0)</f>
        <v/>
      </c>
      <c r="H58" s="46">
        <f>IFERROR(SUMIFS(Reservations!$AC$6:$AC$505,Reservations!$E$6:$E$505,"&gt;="&amp;B58,Reservations!$E$6:$E$505,"&lt;"&amp;EDATE(B58,1),Reservations!$N$6:$N$505,"Canceled"),0)</f>
        <v/>
      </c>
      <c r="I58" s="46">
        <f>IFERROR(SUMIFS(Reservations!$AD$6:$AD$505,Reservations!$E$6:$E$505,"&gt;="&amp;B58,Reservations!$E$6:$E$505,"&lt;"&amp;EDATE(B58,1),Reservations!$N$6:$N$505,"Canceled"),0)</f>
        <v/>
      </c>
      <c r="J58" s="45">
        <f>IFERROR(I58/H58,0)</f>
        <v/>
      </c>
      <c r="K58" s="46">
        <f>IFERROR(SUMIFS(Reservations!$AG$6:$AG$505,Reservations!$E$6:$E$505,"&gt;="&amp;B58,Reservations!$E$6:$E$505,"&lt;"&amp;EDATE(B58,1),Reservations!$N$6:$N$505,"Canceled"),0)</f>
        <v/>
      </c>
      <c r="L58" s="46">
        <f>IFERROR(SUMIFS(Reservations!$AH$6:$AH$505,Reservations!$E$6:$E$505,"&gt;="&amp;B58,Reservations!$E$6:$E$505,"&lt;"&amp;EDATE(B58,1),Reservations!$N$6:$N$505,"Canceled"),0)</f>
        <v/>
      </c>
      <c r="M58" s="21">
        <f>IFERROR(AVERAGEIFS(Reservations!$P$6:$P$505,Reservations!$E$6:$E$505,"&gt;="&amp;B58,Reservations!$E$6:$E$505,"&lt;"&amp;EDATE(B58,1),Reservations!$N$6:$N$505,"Canceled"),0)</f>
        <v/>
      </c>
      <c r="N58" s="21">
        <f>IFERROR(COUNTIFS(Reservations!$E$6:$E$505,"&gt;="&amp;B58,Reservations!$E$6:$E$505,"&lt;"&amp;EDATE(B58,1),Reservations!$Q$6:$Q$505,"Late"),0)</f>
        <v/>
      </c>
      <c r="O58" s="45">
        <f>Dashboard!$D$5</f>
        <v/>
      </c>
    </row>
    <row r="59">
      <c r="A59" s="25">
        <f>TEXT(B59,"mmm yyyy")</f>
        <v/>
      </c>
      <c r="B59" s="47">
        <f>DATE(2030,6,1)</f>
        <v/>
      </c>
      <c r="C59" s="25">
        <f>IFERROR(COUNTIFS(Reservations!$E$6:$E$505,"&gt;="&amp;B59,Reservations!$E$6:$E$505,"&lt;"&amp;EDATE(B59,1),Reservations!$A$6:$A$505,"&lt;&gt;"),0)</f>
        <v/>
      </c>
      <c r="D59" s="25">
        <f>IFERROR(COUNTIFS(Reservations!$E$6:$E$505,"&gt;="&amp;B59,Reservations!$E$6:$E$505,"&lt;"&amp;EDATE(B59,1),Reservations!$N$6:$N$505,"Canceled"),0)</f>
        <v/>
      </c>
      <c r="E59" s="48">
        <f>IFERROR(D59/C59,0)</f>
        <v/>
      </c>
      <c r="F59" s="25">
        <f>IFERROR(SUMIFS(Reservations!$I$6:$I$505,Reservations!$E$6:$E$505,"&gt;="&amp;B59,Reservations!$E$6:$E$505,"&lt;"&amp;EDATE(B59,1),Reservations!$N$6:$N$505,"Canceled"),0)</f>
        <v/>
      </c>
      <c r="G59" s="49">
        <f>IFERROR(SUMIFS(Reservations!$AB$6:$AB$505,Reservations!$E$6:$E$505,"&gt;="&amp;B59,Reservations!$E$6:$E$505,"&lt;"&amp;EDATE(B59,1),Reservations!$N$6:$N$505,"Canceled"),0)</f>
        <v/>
      </c>
      <c r="H59" s="49">
        <f>IFERROR(SUMIFS(Reservations!$AC$6:$AC$505,Reservations!$E$6:$E$505,"&gt;="&amp;B59,Reservations!$E$6:$E$505,"&lt;"&amp;EDATE(B59,1),Reservations!$N$6:$N$505,"Canceled"),0)</f>
        <v/>
      </c>
      <c r="I59" s="49">
        <f>IFERROR(SUMIFS(Reservations!$AD$6:$AD$505,Reservations!$E$6:$E$505,"&gt;="&amp;B59,Reservations!$E$6:$E$505,"&lt;"&amp;EDATE(B59,1),Reservations!$N$6:$N$505,"Canceled"),0)</f>
        <v/>
      </c>
      <c r="J59" s="48">
        <f>IFERROR(I59/H59,0)</f>
        <v/>
      </c>
      <c r="K59" s="49">
        <f>IFERROR(SUMIFS(Reservations!$AG$6:$AG$505,Reservations!$E$6:$E$505,"&gt;="&amp;B59,Reservations!$E$6:$E$505,"&lt;"&amp;EDATE(B59,1),Reservations!$N$6:$N$505,"Canceled"),0)</f>
        <v/>
      </c>
      <c r="L59" s="49">
        <f>IFERROR(SUMIFS(Reservations!$AH$6:$AH$505,Reservations!$E$6:$E$505,"&gt;="&amp;B59,Reservations!$E$6:$E$505,"&lt;"&amp;EDATE(B59,1),Reservations!$N$6:$N$505,"Canceled"),0)</f>
        <v/>
      </c>
      <c r="M59" s="25">
        <f>IFERROR(AVERAGEIFS(Reservations!$P$6:$P$505,Reservations!$E$6:$E$505,"&gt;="&amp;B59,Reservations!$E$6:$E$505,"&lt;"&amp;EDATE(B59,1),Reservations!$N$6:$N$505,"Canceled"),0)</f>
        <v/>
      </c>
      <c r="N59" s="25">
        <f>IFERROR(COUNTIFS(Reservations!$E$6:$E$505,"&gt;="&amp;B59,Reservations!$E$6:$E$505,"&lt;"&amp;EDATE(B59,1),Reservations!$Q$6:$Q$505,"Late"),0)</f>
        <v/>
      </c>
      <c r="O59" s="48">
        <f>Dashboard!$D$5</f>
        <v/>
      </c>
    </row>
    <row r="60">
      <c r="A60" s="21">
        <f>TEXT(B60,"mmm yyyy")</f>
        <v/>
      </c>
      <c r="B60" s="44">
        <f>DATE(2030,7,1)</f>
        <v/>
      </c>
      <c r="C60" s="21">
        <f>IFERROR(COUNTIFS(Reservations!$E$6:$E$505,"&gt;="&amp;B60,Reservations!$E$6:$E$505,"&lt;"&amp;EDATE(B60,1),Reservations!$A$6:$A$505,"&lt;&gt;"),0)</f>
        <v/>
      </c>
      <c r="D60" s="21">
        <f>IFERROR(COUNTIFS(Reservations!$E$6:$E$505,"&gt;="&amp;B60,Reservations!$E$6:$E$505,"&lt;"&amp;EDATE(B60,1),Reservations!$N$6:$N$505,"Canceled"),0)</f>
        <v/>
      </c>
      <c r="E60" s="45">
        <f>IFERROR(D60/C60,0)</f>
        <v/>
      </c>
      <c r="F60" s="21">
        <f>IFERROR(SUMIFS(Reservations!$I$6:$I$505,Reservations!$E$6:$E$505,"&gt;="&amp;B60,Reservations!$E$6:$E$505,"&lt;"&amp;EDATE(B60,1),Reservations!$N$6:$N$505,"Canceled"),0)</f>
        <v/>
      </c>
      <c r="G60" s="46">
        <f>IFERROR(SUMIFS(Reservations!$AB$6:$AB$505,Reservations!$E$6:$E$505,"&gt;="&amp;B60,Reservations!$E$6:$E$505,"&lt;"&amp;EDATE(B60,1),Reservations!$N$6:$N$505,"Canceled"),0)</f>
        <v/>
      </c>
      <c r="H60" s="46">
        <f>IFERROR(SUMIFS(Reservations!$AC$6:$AC$505,Reservations!$E$6:$E$505,"&gt;="&amp;B60,Reservations!$E$6:$E$505,"&lt;"&amp;EDATE(B60,1),Reservations!$N$6:$N$505,"Canceled"),0)</f>
        <v/>
      </c>
      <c r="I60" s="46">
        <f>IFERROR(SUMIFS(Reservations!$AD$6:$AD$505,Reservations!$E$6:$E$505,"&gt;="&amp;B60,Reservations!$E$6:$E$505,"&lt;"&amp;EDATE(B60,1),Reservations!$N$6:$N$505,"Canceled"),0)</f>
        <v/>
      </c>
      <c r="J60" s="45">
        <f>IFERROR(I60/H60,0)</f>
        <v/>
      </c>
      <c r="K60" s="46">
        <f>IFERROR(SUMIFS(Reservations!$AG$6:$AG$505,Reservations!$E$6:$E$505,"&gt;="&amp;B60,Reservations!$E$6:$E$505,"&lt;"&amp;EDATE(B60,1),Reservations!$N$6:$N$505,"Canceled"),0)</f>
        <v/>
      </c>
      <c r="L60" s="46">
        <f>IFERROR(SUMIFS(Reservations!$AH$6:$AH$505,Reservations!$E$6:$E$505,"&gt;="&amp;B60,Reservations!$E$6:$E$505,"&lt;"&amp;EDATE(B60,1),Reservations!$N$6:$N$505,"Canceled"),0)</f>
        <v/>
      </c>
      <c r="M60" s="21">
        <f>IFERROR(AVERAGEIFS(Reservations!$P$6:$P$505,Reservations!$E$6:$E$505,"&gt;="&amp;B60,Reservations!$E$6:$E$505,"&lt;"&amp;EDATE(B60,1),Reservations!$N$6:$N$505,"Canceled"),0)</f>
        <v/>
      </c>
      <c r="N60" s="21">
        <f>IFERROR(COUNTIFS(Reservations!$E$6:$E$505,"&gt;="&amp;B60,Reservations!$E$6:$E$505,"&lt;"&amp;EDATE(B60,1),Reservations!$Q$6:$Q$505,"Late"),0)</f>
        <v/>
      </c>
      <c r="O60" s="45">
        <f>Dashboard!$D$5</f>
        <v/>
      </c>
    </row>
    <row r="61">
      <c r="A61" s="25">
        <f>TEXT(B61,"mmm yyyy")</f>
        <v/>
      </c>
      <c r="B61" s="47">
        <f>DATE(2030,8,1)</f>
        <v/>
      </c>
      <c r="C61" s="25">
        <f>IFERROR(COUNTIFS(Reservations!$E$6:$E$505,"&gt;="&amp;B61,Reservations!$E$6:$E$505,"&lt;"&amp;EDATE(B61,1),Reservations!$A$6:$A$505,"&lt;&gt;"),0)</f>
        <v/>
      </c>
      <c r="D61" s="25">
        <f>IFERROR(COUNTIFS(Reservations!$E$6:$E$505,"&gt;="&amp;B61,Reservations!$E$6:$E$505,"&lt;"&amp;EDATE(B61,1),Reservations!$N$6:$N$505,"Canceled"),0)</f>
        <v/>
      </c>
      <c r="E61" s="48">
        <f>IFERROR(D61/C61,0)</f>
        <v/>
      </c>
      <c r="F61" s="25">
        <f>IFERROR(SUMIFS(Reservations!$I$6:$I$505,Reservations!$E$6:$E$505,"&gt;="&amp;B61,Reservations!$E$6:$E$505,"&lt;"&amp;EDATE(B61,1),Reservations!$N$6:$N$505,"Canceled"),0)</f>
        <v/>
      </c>
      <c r="G61" s="49">
        <f>IFERROR(SUMIFS(Reservations!$AB$6:$AB$505,Reservations!$E$6:$E$505,"&gt;="&amp;B61,Reservations!$E$6:$E$505,"&lt;"&amp;EDATE(B61,1),Reservations!$N$6:$N$505,"Canceled"),0)</f>
        <v/>
      </c>
      <c r="H61" s="49">
        <f>IFERROR(SUMIFS(Reservations!$AC$6:$AC$505,Reservations!$E$6:$E$505,"&gt;="&amp;B61,Reservations!$E$6:$E$505,"&lt;"&amp;EDATE(B61,1),Reservations!$N$6:$N$505,"Canceled"),0)</f>
        <v/>
      </c>
      <c r="I61" s="49">
        <f>IFERROR(SUMIFS(Reservations!$AD$6:$AD$505,Reservations!$E$6:$E$505,"&gt;="&amp;B61,Reservations!$E$6:$E$505,"&lt;"&amp;EDATE(B61,1),Reservations!$N$6:$N$505,"Canceled"),0)</f>
        <v/>
      </c>
      <c r="J61" s="48">
        <f>IFERROR(I61/H61,0)</f>
        <v/>
      </c>
      <c r="K61" s="49">
        <f>IFERROR(SUMIFS(Reservations!$AG$6:$AG$505,Reservations!$E$6:$E$505,"&gt;="&amp;B61,Reservations!$E$6:$E$505,"&lt;"&amp;EDATE(B61,1),Reservations!$N$6:$N$505,"Canceled"),0)</f>
        <v/>
      </c>
      <c r="L61" s="49">
        <f>IFERROR(SUMIFS(Reservations!$AH$6:$AH$505,Reservations!$E$6:$E$505,"&gt;="&amp;B61,Reservations!$E$6:$E$505,"&lt;"&amp;EDATE(B61,1),Reservations!$N$6:$N$505,"Canceled"),0)</f>
        <v/>
      </c>
      <c r="M61" s="25">
        <f>IFERROR(AVERAGEIFS(Reservations!$P$6:$P$505,Reservations!$E$6:$E$505,"&gt;="&amp;B61,Reservations!$E$6:$E$505,"&lt;"&amp;EDATE(B61,1),Reservations!$N$6:$N$505,"Canceled"),0)</f>
        <v/>
      </c>
      <c r="N61" s="25">
        <f>IFERROR(COUNTIFS(Reservations!$E$6:$E$505,"&gt;="&amp;B61,Reservations!$E$6:$E$505,"&lt;"&amp;EDATE(B61,1),Reservations!$Q$6:$Q$505,"Late"),0)</f>
        <v/>
      </c>
      <c r="O61" s="48">
        <f>Dashboard!$D$5</f>
        <v/>
      </c>
    </row>
    <row r="62">
      <c r="A62" s="21">
        <f>TEXT(B62,"mmm yyyy")</f>
        <v/>
      </c>
      <c r="B62" s="44">
        <f>DATE(2030,9,1)</f>
        <v/>
      </c>
      <c r="C62" s="21">
        <f>IFERROR(COUNTIFS(Reservations!$E$6:$E$505,"&gt;="&amp;B62,Reservations!$E$6:$E$505,"&lt;"&amp;EDATE(B62,1),Reservations!$A$6:$A$505,"&lt;&gt;"),0)</f>
        <v/>
      </c>
      <c r="D62" s="21">
        <f>IFERROR(COUNTIFS(Reservations!$E$6:$E$505,"&gt;="&amp;B62,Reservations!$E$6:$E$505,"&lt;"&amp;EDATE(B62,1),Reservations!$N$6:$N$505,"Canceled"),0)</f>
        <v/>
      </c>
      <c r="E62" s="45">
        <f>IFERROR(D62/C62,0)</f>
        <v/>
      </c>
      <c r="F62" s="21">
        <f>IFERROR(SUMIFS(Reservations!$I$6:$I$505,Reservations!$E$6:$E$505,"&gt;="&amp;B62,Reservations!$E$6:$E$505,"&lt;"&amp;EDATE(B62,1),Reservations!$N$6:$N$505,"Canceled"),0)</f>
        <v/>
      </c>
      <c r="G62" s="46">
        <f>IFERROR(SUMIFS(Reservations!$AB$6:$AB$505,Reservations!$E$6:$E$505,"&gt;="&amp;B62,Reservations!$E$6:$E$505,"&lt;"&amp;EDATE(B62,1),Reservations!$N$6:$N$505,"Canceled"),0)</f>
        <v/>
      </c>
      <c r="H62" s="46">
        <f>IFERROR(SUMIFS(Reservations!$AC$6:$AC$505,Reservations!$E$6:$E$505,"&gt;="&amp;B62,Reservations!$E$6:$E$505,"&lt;"&amp;EDATE(B62,1),Reservations!$N$6:$N$505,"Canceled"),0)</f>
        <v/>
      </c>
      <c r="I62" s="46">
        <f>IFERROR(SUMIFS(Reservations!$AD$6:$AD$505,Reservations!$E$6:$E$505,"&gt;="&amp;B62,Reservations!$E$6:$E$505,"&lt;"&amp;EDATE(B62,1),Reservations!$N$6:$N$505,"Canceled"),0)</f>
        <v/>
      </c>
      <c r="J62" s="45">
        <f>IFERROR(I62/H62,0)</f>
        <v/>
      </c>
      <c r="K62" s="46">
        <f>IFERROR(SUMIFS(Reservations!$AG$6:$AG$505,Reservations!$E$6:$E$505,"&gt;="&amp;B62,Reservations!$E$6:$E$505,"&lt;"&amp;EDATE(B62,1),Reservations!$N$6:$N$505,"Canceled"),0)</f>
        <v/>
      </c>
      <c r="L62" s="46">
        <f>IFERROR(SUMIFS(Reservations!$AH$6:$AH$505,Reservations!$E$6:$E$505,"&gt;="&amp;B62,Reservations!$E$6:$E$505,"&lt;"&amp;EDATE(B62,1),Reservations!$N$6:$N$505,"Canceled"),0)</f>
        <v/>
      </c>
      <c r="M62" s="21">
        <f>IFERROR(AVERAGEIFS(Reservations!$P$6:$P$505,Reservations!$E$6:$E$505,"&gt;="&amp;B62,Reservations!$E$6:$E$505,"&lt;"&amp;EDATE(B62,1),Reservations!$N$6:$N$505,"Canceled"),0)</f>
        <v/>
      </c>
      <c r="N62" s="21">
        <f>IFERROR(COUNTIFS(Reservations!$E$6:$E$505,"&gt;="&amp;B62,Reservations!$E$6:$E$505,"&lt;"&amp;EDATE(B62,1),Reservations!$Q$6:$Q$505,"Late"),0)</f>
        <v/>
      </c>
      <c r="O62" s="45">
        <f>Dashboard!$D$5</f>
        <v/>
      </c>
    </row>
    <row r="63">
      <c r="A63" s="25">
        <f>TEXT(B63,"mmm yyyy")</f>
        <v/>
      </c>
      <c r="B63" s="47">
        <f>DATE(2030,10,1)</f>
        <v/>
      </c>
      <c r="C63" s="25">
        <f>IFERROR(COUNTIFS(Reservations!$E$6:$E$505,"&gt;="&amp;B63,Reservations!$E$6:$E$505,"&lt;"&amp;EDATE(B63,1),Reservations!$A$6:$A$505,"&lt;&gt;"),0)</f>
        <v/>
      </c>
      <c r="D63" s="25">
        <f>IFERROR(COUNTIFS(Reservations!$E$6:$E$505,"&gt;="&amp;B63,Reservations!$E$6:$E$505,"&lt;"&amp;EDATE(B63,1),Reservations!$N$6:$N$505,"Canceled"),0)</f>
        <v/>
      </c>
      <c r="E63" s="48">
        <f>IFERROR(D63/C63,0)</f>
        <v/>
      </c>
      <c r="F63" s="25">
        <f>IFERROR(SUMIFS(Reservations!$I$6:$I$505,Reservations!$E$6:$E$505,"&gt;="&amp;B63,Reservations!$E$6:$E$505,"&lt;"&amp;EDATE(B63,1),Reservations!$N$6:$N$505,"Canceled"),0)</f>
        <v/>
      </c>
      <c r="G63" s="49">
        <f>IFERROR(SUMIFS(Reservations!$AB$6:$AB$505,Reservations!$E$6:$E$505,"&gt;="&amp;B63,Reservations!$E$6:$E$505,"&lt;"&amp;EDATE(B63,1),Reservations!$N$6:$N$505,"Canceled"),0)</f>
        <v/>
      </c>
      <c r="H63" s="49">
        <f>IFERROR(SUMIFS(Reservations!$AC$6:$AC$505,Reservations!$E$6:$E$505,"&gt;="&amp;B63,Reservations!$E$6:$E$505,"&lt;"&amp;EDATE(B63,1),Reservations!$N$6:$N$505,"Canceled"),0)</f>
        <v/>
      </c>
      <c r="I63" s="49">
        <f>IFERROR(SUMIFS(Reservations!$AD$6:$AD$505,Reservations!$E$6:$E$505,"&gt;="&amp;B63,Reservations!$E$6:$E$505,"&lt;"&amp;EDATE(B63,1),Reservations!$N$6:$N$505,"Canceled"),0)</f>
        <v/>
      </c>
      <c r="J63" s="48">
        <f>IFERROR(I63/H63,0)</f>
        <v/>
      </c>
      <c r="K63" s="49">
        <f>IFERROR(SUMIFS(Reservations!$AG$6:$AG$505,Reservations!$E$6:$E$505,"&gt;="&amp;B63,Reservations!$E$6:$E$505,"&lt;"&amp;EDATE(B63,1),Reservations!$N$6:$N$505,"Canceled"),0)</f>
        <v/>
      </c>
      <c r="L63" s="49">
        <f>IFERROR(SUMIFS(Reservations!$AH$6:$AH$505,Reservations!$E$6:$E$505,"&gt;="&amp;B63,Reservations!$E$6:$E$505,"&lt;"&amp;EDATE(B63,1),Reservations!$N$6:$N$505,"Canceled"),0)</f>
        <v/>
      </c>
      <c r="M63" s="25">
        <f>IFERROR(AVERAGEIFS(Reservations!$P$6:$P$505,Reservations!$E$6:$E$505,"&gt;="&amp;B63,Reservations!$E$6:$E$505,"&lt;"&amp;EDATE(B63,1),Reservations!$N$6:$N$505,"Canceled"),0)</f>
        <v/>
      </c>
      <c r="N63" s="25">
        <f>IFERROR(COUNTIFS(Reservations!$E$6:$E$505,"&gt;="&amp;B63,Reservations!$E$6:$E$505,"&lt;"&amp;EDATE(B63,1),Reservations!$Q$6:$Q$505,"Late"),0)</f>
        <v/>
      </c>
      <c r="O63" s="48">
        <f>Dashboard!$D$5</f>
        <v/>
      </c>
    </row>
    <row r="64">
      <c r="A64" s="21">
        <f>TEXT(B64,"mmm yyyy")</f>
        <v/>
      </c>
      <c r="B64" s="44">
        <f>DATE(2030,11,1)</f>
        <v/>
      </c>
      <c r="C64" s="21">
        <f>IFERROR(COUNTIFS(Reservations!$E$6:$E$505,"&gt;="&amp;B64,Reservations!$E$6:$E$505,"&lt;"&amp;EDATE(B64,1),Reservations!$A$6:$A$505,"&lt;&gt;"),0)</f>
        <v/>
      </c>
      <c r="D64" s="21">
        <f>IFERROR(COUNTIFS(Reservations!$E$6:$E$505,"&gt;="&amp;B64,Reservations!$E$6:$E$505,"&lt;"&amp;EDATE(B64,1),Reservations!$N$6:$N$505,"Canceled"),0)</f>
        <v/>
      </c>
      <c r="E64" s="45">
        <f>IFERROR(D64/C64,0)</f>
        <v/>
      </c>
      <c r="F64" s="21">
        <f>IFERROR(SUMIFS(Reservations!$I$6:$I$505,Reservations!$E$6:$E$505,"&gt;="&amp;B64,Reservations!$E$6:$E$505,"&lt;"&amp;EDATE(B64,1),Reservations!$N$6:$N$505,"Canceled"),0)</f>
        <v/>
      </c>
      <c r="G64" s="46">
        <f>IFERROR(SUMIFS(Reservations!$AB$6:$AB$505,Reservations!$E$6:$E$505,"&gt;="&amp;B64,Reservations!$E$6:$E$505,"&lt;"&amp;EDATE(B64,1),Reservations!$N$6:$N$505,"Canceled"),0)</f>
        <v/>
      </c>
      <c r="H64" s="46">
        <f>IFERROR(SUMIFS(Reservations!$AC$6:$AC$505,Reservations!$E$6:$E$505,"&gt;="&amp;B64,Reservations!$E$6:$E$505,"&lt;"&amp;EDATE(B64,1),Reservations!$N$6:$N$505,"Canceled"),0)</f>
        <v/>
      </c>
      <c r="I64" s="46">
        <f>IFERROR(SUMIFS(Reservations!$AD$6:$AD$505,Reservations!$E$6:$E$505,"&gt;="&amp;B64,Reservations!$E$6:$E$505,"&lt;"&amp;EDATE(B64,1),Reservations!$N$6:$N$505,"Canceled"),0)</f>
        <v/>
      </c>
      <c r="J64" s="45">
        <f>IFERROR(I64/H64,0)</f>
        <v/>
      </c>
      <c r="K64" s="46">
        <f>IFERROR(SUMIFS(Reservations!$AG$6:$AG$505,Reservations!$E$6:$E$505,"&gt;="&amp;B64,Reservations!$E$6:$E$505,"&lt;"&amp;EDATE(B64,1),Reservations!$N$6:$N$505,"Canceled"),0)</f>
        <v/>
      </c>
      <c r="L64" s="46">
        <f>IFERROR(SUMIFS(Reservations!$AH$6:$AH$505,Reservations!$E$6:$E$505,"&gt;="&amp;B64,Reservations!$E$6:$E$505,"&lt;"&amp;EDATE(B64,1),Reservations!$N$6:$N$505,"Canceled"),0)</f>
        <v/>
      </c>
      <c r="M64" s="21">
        <f>IFERROR(AVERAGEIFS(Reservations!$P$6:$P$505,Reservations!$E$6:$E$505,"&gt;="&amp;B64,Reservations!$E$6:$E$505,"&lt;"&amp;EDATE(B64,1),Reservations!$N$6:$N$505,"Canceled"),0)</f>
        <v/>
      </c>
      <c r="N64" s="21">
        <f>IFERROR(COUNTIFS(Reservations!$E$6:$E$505,"&gt;="&amp;B64,Reservations!$E$6:$E$505,"&lt;"&amp;EDATE(B64,1),Reservations!$Q$6:$Q$505,"Late"),0)</f>
        <v/>
      </c>
      <c r="O64" s="45">
        <f>Dashboard!$D$5</f>
        <v/>
      </c>
    </row>
    <row r="65">
      <c r="A65" s="25">
        <f>TEXT(B65,"mmm yyyy")</f>
        <v/>
      </c>
      <c r="B65" s="47">
        <f>DATE(2030,12,1)</f>
        <v/>
      </c>
      <c r="C65" s="25">
        <f>IFERROR(COUNTIFS(Reservations!$E$6:$E$505,"&gt;="&amp;B65,Reservations!$E$6:$E$505,"&lt;"&amp;EDATE(B65,1),Reservations!$A$6:$A$505,"&lt;&gt;"),0)</f>
        <v/>
      </c>
      <c r="D65" s="25">
        <f>IFERROR(COUNTIFS(Reservations!$E$6:$E$505,"&gt;="&amp;B65,Reservations!$E$6:$E$505,"&lt;"&amp;EDATE(B65,1),Reservations!$N$6:$N$505,"Canceled"),0)</f>
        <v/>
      </c>
      <c r="E65" s="48">
        <f>IFERROR(D65/C65,0)</f>
        <v/>
      </c>
      <c r="F65" s="25">
        <f>IFERROR(SUMIFS(Reservations!$I$6:$I$505,Reservations!$E$6:$E$505,"&gt;="&amp;B65,Reservations!$E$6:$E$505,"&lt;"&amp;EDATE(B65,1),Reservations!$N$6:$N$505,"Canceled"),0)</f>
        <v/>
      </c>
      <c r="G65" s="49">
        <f>IFERROR(SUMIFS(Reservations!$AB$6:$AB$505,Reservations!$E$6:$E$505,"&gt;="&amp;B65,Reservations!$E$6:$E$505,"&lt;"&amp;EDATE(B65,1),Reservations!$N$6:$N$505,"Canceled"),0)</f>
        <v/>
      </c>
      <c r="H65" s="49">
        <f>IFERROR(SUMIFS(Reservations!$AC$6:$AC$505,Reservations!$E$6:$E$505,"&gt;="&amp;B65,Reservations!$E$6:$E$505,"&lt;"&amp;EDATE(B65,1),Reservations!$N$6:$N$505,"Canceled"),0)</f>
        <v/>
      </c>
      <c r="I65" s="49">
        <f>IFERROR(SUMIFS(Reservations!$AD$6:$AD$505,Reservations!$E$6:$E$505,"&gt;="&amp;B65,Reservations!$E$6:$E$505,"&lt;"&amp;EDATE(B65,1),Reservations!$N$6:$N$505,"Canceled"),0)</f>
        <v/>
      </c>
      <c r="J65" s="48">
        <f>IFERROR(I65/H65,0)</f>
        <v/>
      </c>
      <c r="K65" s="49">
        <f>IFERROR(SUMIFS(Reservations!$AG$6:$AG$505,Reservations!$E$6:$E$505,"&gt;="&amp;B65,Reservations!$E$6:$E$505,"&lt;"&amp;EDATE(B65,1),Reservations!$N$6:$N$505,"Canceled"),0)</f>
        <v/>
      </c>
      <c r="L65" s="49">
        <f>IFERROR(SUMIFS(Reservations!$AH$6:$AH$505,Reservations!$E$6:$E$505,"&gt;="&amp;B65,Reservations!$E$6:$E$505,"&lt;"&amp;EDATE(B65,1),Reservations!$N$6:$N$505,"Canceled"),0)</f>
        <v/>
      </c>
      <c r="M65" s="25">
        <f>IFERROR(AVERAGEIFS(Reservations!$P$6:$P$505,Reservations!$E$6:$E$505,"&gt;="&amp;B65,Reservations!$E$6:$E$505,"&lt;"&amp;EDATE(B65,1),Reservations!$N$6:$N$505,"Canceled"),0)</f>
        <v/>
      </c>
      <c r="N65" s="25">
        <f>IFERROR(COUNTIFS(Reservations!$E$6:$E$505,"&gt;="&amp;B65,Reservations!$E$6:$E$505,"&lt;"&amp;EDATE(B65,1),Reservations!$Q$6:$Q$505,"Late"),0)</f>
        <v/>
      </c>
      <c r="O65" s="48">
        <f>Dashboard!$D$5</f>
        <v/>
      </c>
    </row>
    <row r="66">
      <c r="A66" s="21">
        <f>TEXT(B66,"mmm yyyy")</f>
        <v/>
      </c>
      <c r="B66" s="44">
        <f>DATE(2031,1,1)</f>
        <v/>
      </c>
      <c r="C66" s="21">
        <f>IFERROR(COUNTIFS(Reservations!$E$6:$E$505,"&gt;="&amp;B66,Reservations!$E$6:$E$505,"&lt;"&amp;EDATE(B66,1),Reservations!$A$6:$A$505,"&lt;&gt;"),0)</f>
        <v/>
      </c>
      <c r="D66" s="21">
        <f>IFERROR(COUNTIFS(Reservations!$E$6:$E$505,"&gt;="&amp;B66,Reservations!$E$6:$E$505,"&lt;"&amp;EDATE(B66,1),Reservations!$N$6:$N$505,"Canceled"),0)</f>
        <v/>
      </c>
      <c r="E66" s="45">
        <f>IFERROR(D66/C66,0)</f>
        <v/>
      </c>
      <c r="F66" s="21">
        <f>IFERROR(SUMIFS(Reservations!$I$6:$I$505,Reservations!$E$6:$E$505,"&gt;="&amp;B66,Reservations!$E$6:$E$505,"&lt;"&amp;EDATE(B66,1),Reservations!$N$6:$N$505,"Canceled"),0)</f>
        <v/>
      </c>
      <c r="G66" s="46">
        <f>IFERROR(SUMIFS(Reservations!$AB$6:$AB$505,Reservations!$E$6:$E$505,"&gt;="&amp;B66,Reservations!$E$6:$E$505,"&lt;"&amp;EDATE(B66,1),Reservations!$N$6:$N$505,"Canceled"),0)</f>
        <v/>
      </c>
      <c r="H66" s="46">
        <f>IFERROR(SUMIFS(Reservations!$AC$6:$AC$505,Reservations!$E$6:$E$505,"&gt;="&amp;B66,Reservations!$E$6:$E$505,"&lt;"&amp;EDATE(B66,1),Reservations!$N$6:$N$505,"Canceled"),0)</f>
        <v/>
      </c>
      <c r="I66" s="46">
        <f>IFERROR(SUMIFS(Reservations!$AD$6:$AD$505,Reservations!$E$6:$E$505,"&gt;="&amp;B66,Reservations!$E$6:$E$505,"&lt;"&amp;EDATE(B66,1),Reservations!$N$6:$N$505,"Canceled"),0)</f>
        <v/>
      </c>
      <c r="J66" s="45">
        <f>IFERROR(I66/H66,0)</f>
        <v/>
      </c>
      <c r="K66" s="46">
        <f>IFERROR(SUMIFS(Reservations!$AG$6:$AG$505,Reservations!$E$6:$E$505,"&gt;="&amp;B66,Reservations!$E$6:$E$505,"&lt;"&amp;EDATE(B66,1),Reservations!$N$6:$N$505,"Canceled"),0)</f>
        <v/>
      </c>
      <c r="L66" s="46">
        <f>IFERROR(SUMIFS(Reservations!$AH$6:$AH$505,Reservations!$E$6:$E$505,"&gt;="&amp;B66,Reservations!$E$6:$E$505,"&lt;"&amp;EDATE(B66,1),Reservations!$N$6:$N$505,"Canceled"),0)</f>
        <v/>
      </c>
      <c r="M66" s="21">
        <f>IFERROR(AVERAGEIFS(Reservations!$P$6:$P$505,Reservations!$E$6:$E$505,"&gt;="&amp;B66,Reservations!$E$6:$E$505,"&lt;"&amp;EDATE(B66,1),Reservations!$N$6:$N$505,"Canceled"),0)</f>
        <v/>
      </c>
      <c r="N66" s="21">
        <f>IFERROR(COUNTIFS(Reservations!$E$6:$E$505,"&gt;="&amp;B66,Reservations!$E$6:$E$505,"&lt;"&amp;EDATE(B66,1),Reservations!$Q$6:$Q$505,"Late"),0)</f>
        <v/>
      </c>
      <c r="O66" s="45">
        <f>Dashboard!$D$5</f>
        <v/>
      </c>
    </row>
    <row r="67">
      <c r="A67" s="25">
        <f>TEXT(B67,"mmm yyyy")</f>
        <v/>
      </c>
      <c r="B67" s="47">
        <f>DATE(2031,2,1)</f>
        <v/>
      </c>
      <c r="C67" s="25">
        <f>IFERROR(COUNTIFS(Reservations!$E$6:$E$505,"&gt;="&amp;B67,Reservations!$E$6:$E$505,"&lt;"&amp;EDATE(B67,1),Reservations!$A$6:$A$505,"&lt;&gt;"),0)</f>
        <v/>
      </c>
      <c r="D67" s="25">
        <f>IFERROR(COUNTIFS(Reservations!$E$6:$E$505,"&gt;="&amp;B67,Reservations!$E$6:$E$505,"&lt;"&amp;EDATE(B67,1),Reservations!$N$6:$N$505,"Canceled"),0)</f>
        <v/>
      </c>
      <c r="E67" s="48">
        <f>IFERROR(D67/C67,0)</f>
        <v/>
      </c>
      <c r="F67" s="25">
        <f>IFERROR(SUMIFS(Reservations!$I$6:$I$505,Reservations!$E$6:$E$505,"&gt;="&amp;B67,Reservations!$E$6:$E$505,"&lt;"&amp;EDATE(B67,1),Reservations!$N$6:$N$505,"Canceled"),0)</f>
        <v/>
      </c>
      <c r="G67" s="49">
        <f>IFERROR(SUMIFS(Reservations!$AB$6:$AB$505,Reservations!$E$6:$E$505,"&gt;="&amp;B67,Reservations!$E$6:$E$505,"&lt;"&amp;EDATE(B67,1),Reservations!$N$6:$N$505,"Canceled"),0)</f>
        <v/>
      </c>
      <c r="H67" s="49">
        <f>IFERROR(SUMIFS(Reservations!$AC$6:$AC$505,Reservations!$E$6:$E$505,"&gt;="&amp;B67,Reservations!$E$6:$E$505,"&lt;"&amp;EDATE(B67,1),Reservations!$N$6:$N$505,"Canceled"),0)</f>
        <v/>
      </c>
      <c r="I67" s="49">
        <f>IFERROR(SUMIFS(Reservations!$AD$6:$AD$505,Reservations!$E$6:$E$505,"&gt;="&amp;B67,Reservations!$E$6:$E$505,"&lt;"&amp;EDATE(B67,1),Reservations!$N$6:$N$505,"Canceled"),0)</f>
        <v/>
      </c>
      <c r="J67" s="48">
        <f>IFERROR(I67/H67,0)</f>
        <v/>
      </c>
      <c r="K67" s="49">
        <f>IFERROR(SUMIFS(Reservations!$AG$6:$AG$505,Reservations!$E$6:$E$505,"&gt;="&amp;B67,Reservations!$E$6:$E$505,"&lt;"&amp;EDATE(B67,1),Reservations!$N$6:$N$505,"Canceled"),0)</f>
        <v/>
      </c>
      <c r="L67" s="49">
        <f>IFERROR(SUMIFS(Reservations!$AH$6:$AH$505,Reservations!$E$6:$E$505,"&gt;="&amp;B67,Reservations!$E$6:$E$505,"&lt;"&amp;EDATE(B67,1),Reservations!$N$6:$N$505,"Canceled"),0)</f>
        <v/>
      </c>
      <c r="M67" s="25">
        <f>IFERROR(AVERAGEIFS(Reservations!$P$6:$P$505,Reservations!$E$6:$E$505,"&gt;="&amp;B67,Reservations!$E$6:$E$505,"&lt;"&amp;EDATE(B67,1),Reservations!$N$6:$N$505,"Canceled"),0)</f>
        <v/>
      </c>
      <c r="N67" s="25">
        <f>IFERROR(COUNTIFS(Reservations!$E$6:$E$505,"&gt;="&amp;B67,Reservations!$E$6:$E$505,"&lt;"&amp;EDATE(B67,1),Reservations!$Q$6:$Q$505,"Late"),0)</f>
        <v/>
      </c>
      <c r="O67" s="48">
        <f>Dashboard!$D$5</f>
        <v/>
      </c>
    </row>
    <row r="68">
      <c r="A68" s="21">
        <f>TEXT(B68,"mmm yyyy")</f>
        <v/>
      </c>
      <c r="B68" s="44">
        <f>DATE(2031,3,1)</f>
        <v/>
      </c>
      <c r="C68" s="21">
        <f>IFERROR(COUNTIFS(Reservations!$E$6:$E$505,"&gt;="&amp;B68,Reservations!$E$6:$E$505,"&lt;"&amp;EDATE(B68,1),Reservations!$A$6:$A$505,"&lt;&gt;"),0)</f>
        <v/>
      </c>
      <c r="D68" s="21">
        <f>IFERROR(COUNTIFS(Reservations!$E$6:$E$505,"&gt;="&amp;B68,Reservations!$E$6:$E$505,"&lt;"&amp;EDATE(B68,1),Reservations!$N$6:$N$505,"Canceled"),0)</f>
        <v/>
      </c>
      <c r="E68" s="45">
        <f>IFERROR(D68/C68,0)</f>
        <v/>
      </c>
      <c r="F68" s="21">
        <f>IFERROR(SUMIFS(Reservations!$I$6:$I$505,Reservations!$E$6:$E$505,"&gt;="&amp;B68,Reservations!$E$6:$E$505,"&lt;"&amp;EDATE(B68,1),Reservations!$N$6:$N$505,"Canceled"),0)</f>
        <v/>
      </c>
      <c r="G68" s="46">
        <f>IFERROR(SUMIFS(Reservations!$AB$6:$AB$505,Reservations!$E$6:$E$505,"&gt;="&amp;B68,Reservations!$E$6:$E$505,"&lt;"&amp;EDATE(B68,1),Reservations!$N$6:$N$505,"Canceled"),0)</f>
        <v/>
      </c>
      <c r="H68" s="46">
        <f>IFERROR(SUMIFS(Reservations!$AC$6:$AC$505,Reservations!$E$6:$E$505,"&gt;="&amp;B68,Reservations!$E$6:$E$505,"&lt;"&amp;EDATE(B68,1),Reservations!$N$6:$N$505,"Canceled"),0)</f>
        <v/>
      </c>
      <c r="I68" s="46">
        <f>IFERROR(SUMIFS(Reservations!$AD$6:$AD$505,Reservations!$E$6:$E$505,"&gt;="&amp;B68,Reservations!$E$6:$E$505,"&lt;"&amp;EDATE(B68,1),Reservations!$N$6:$N$505,"Canceled"),0)</f>
        <v/>
      </c>
      <c r="J68" s="45">
        <f>IFERROR(I68/H68,0)</f>
        <v/>
      </c>
      <c r="K68" s="46">
        <f>IFERROR(SUMIFS(Reservations!$AG$6:$AG$505,Reservations!$E$6:$E$505,"&gt;="&amp;B68,Reservations!$E$6:$E$505,"&lt;"&amp;EDATE(B68,1),Reservations!$N$6:$N$505,"Canceled"),0)</f>
        <v/>
      </c>
      <c r="L68" s="46">
        <f>IFERROR(SUMIFS(Reservations!$AH$6:$AH$505,Reservations!$E$6:$E$505,"&gt;="&amp;B68,Reservations!$E$6:$E$505,"&lt;"&amp;EDATE(B68,1),Reservations!$N$6:$N$505,"Canceled"),0)</f>
        <v/>
      </c>
      <c r="M68" s="21">
        <f>IFERROR(AVERAGEIFS(Reservations!$P$6:$P$505,Reservations!$E$6:$E$505,"&gt;="&amp;B68,Reservations!$E$6:$E$505,"&lt;"&amp;EDATE(B68,1),Reservations!$N$6:$N$505,"Canceled"),0)</f>
        <v/>
      </c>
      <c r="N68" s="21">
        <f>IFERROR(COUNTIFS(Reservations!$E$6:$E$505,"&gt;="&amp;B68,Reservations!$E$6:$E$505,"&lt;"&amp;EDATE(B68,1),Reservations!$Q$6:$Q$505,"Late"),0)</f>
        <v/>
      </c>
      <c r="O68" s="45">
        <f>Dashboard!$D$5</f>
        <v/>
      </c>
    </row>
    <row r="69">
      <c r="A69" s="25">
        <f>TEXT(B69,"mmm yyyy")</f>
        <v/>
      </c>
      <c r="B69" s="47">
        <f>DATE(2031,4,1)</f>
        <v/>
      </c>
      <c r="C69" s="25">
        <f>IFERROR(COUNTIFS(Reservations!$E$6:$E$505,"&gt;="&amp;B69,Reservations!$E$6:$E$505,"&lt;"&amp;EDATE(B69,1),Reservations!$A$6:$A$505,"&lt;&gt;"),0)</f>
        <v/>
      </c>
      <c r="D69" s="25">
        <f>IFERROR(COUNTIFS(Reservations!$E$6:$E$505,"&gt;="&amp;B69,Reservations!$E$6:$E$505,"&lt;"&amp;EDATE(B69,1),Reservations!$N$6:$N$505,"Canceled"),0)</f>
        <v/>
      </c>
      <c r="E69" s="48">
        <f>IFERROR(D69/C69,0)</f>
        <v/>
      </c>
      <c r="F69" s="25">
        <f>IFERROR(SUMIFS(Reservations!$I$6:$I$505,Reservations!$E$6:$E$505,"&gt;="&amp;B69,Reservations!$E$6:$E$505,"&lt;"&amp;EDATE(B69,1),Reservations!$N$6:$N$505,"Canceled"),0)</f>
        <v/>
      </c>
      <c r="G69" s="49">
        <f>IFERROR(SUMIFS(Reservations!$AB$6:$AB$505,Reservations!$E$6:$E$505,"&gt;="&amp;B69,Reservations!$E$6:$E$505,"&lt;"&amp;EDATE(B69,1),Reservations!$N$6:$N$505,"Canceled"),0)</f>
        <v/>
      </c>
      <c r="H69" s="49">
        <f>IFERROR(SUMIFS(Reservations!$AC$6:$AC$505,Reservations!$E$6:$E$505,"&gt;="&amp;B69,Reservations!$E$6:$E$505,"&lt;"&amp;EDATE(B69,1),Reservations!$N$6:$N$505,"Canceled"),0)</f>
        <v/>
      </c>
      <c r="I69" s="49">
        <f>IFERROR(SUMIFS(Reservations!$AD$6:$AD$505,Reservations!$E$6:$E$505,"&gt;="&amp;B69,Reservations!$E$6:$E$505,"&lt;"&amp;EDATE(B69,1),Reservations!$N$6:$N$505,"Canceled"),0)</f>
        <v/>
      </c>
      <c r="J69" s="48">
        <f>IFERROR(I69/H69,0)</f>
        <v/>
      </c>
      <c r="K69" s="49">
        <f>IFERROR(SUMIFS(Reservations!$AG$6:$AG$505,Reservations!$E$6:$E$505,"&gt;="&amp;B69,Reservations!$E$6:$E$505,"&lt;"&amp;EDATE(B69,1),Reservations!$N$6:$N$505,"Canceled"),0)</f>
        <v/>
      </c>
      <c r="L69" s="49">
        <f>IFERROR(SUMIFS(Reservations!$AH$6:$AH$505,Reservations!$E$6:$E$505,"&gt;="&amp;B69,Reservations!$E$6:$E$505,"&lt;"&amp;EDATE(B69,1),Reservations!$N$6:$N$505,"Canceled"),0)</f>
        <v/>
      </c>
      <c r="M69" s="25">
        <f>IFERROR(AVERAGEIFS(Reservations!$P$6:$P$505,Reservations!$E$6:$E$505,"&gt;="&amp;B69,Reservations!$E$6:$E$505,"&lt;"&amp;EDATE(B69,1),Reservations!$N$6:$N$505,"Canceled"),0)</f>
        <v/>
      </c>
      <c r="N69" s="25">
        <f>IFERROR(COUNTIFS(Reservations!$E$6:$E$505,"&gt;="&amp;B69,Reservations!$E$6:$E$505,"&lt;"&amp;EDATE(B69,1),Reservations!$Q$6:$Q$505,"Late"),0)</f>
        <v/>
      </c>
      <c r="O69" s="48">
        <f>Dashboard!$D$5</f>
        <v/>
      </c>
    </row>
    <row r="70">
      <c r="A70" s="21">
        <f>TEXT(B70,"mmm yyyy")</f>
        <v/>
      </c>
      <c r="B70" s="44">
        <f>DATE(2031,5,1)</f>
        <v/>
      </c>
      <c r="C70" s="21">
        <f>IFERROR(COUNTIFS(Reservations!$E$6:$E$505,"&gt;="&amp;B70,Reservations!$E$6:$E$505,"&lt;"&amp;EDATE(B70,1),Reservations!$A$6:$A$505,"&lt;&gt;"),0)</f>
        <v/>
      </c>
      <c r="D70" s="21">
        <f>IFERROR(COUNTIFS(Reservations!$E$6:$E$505,"&gt;="&amp;B70,Reservations!$E$6:$E$505,"&lt;"&amp;EDATE(B70,1),Reservations!$N$6:$N$505,"Canceled"),0)</f>
        <v/>
      </c>
      <c r="E70" s="45">
        <f>IFERROR(D70/C70,0)</f>
        <v/>
      </c>
      <c r="F70" s="21">
        <f>IFERROR(SUMIFS(Reservations!$I$6:$I$505,Reservations!$E$6:$E$505,"&gt;="&amp;B70,Reservations!$E$6:$E$505,"&lt;"&amp;EDATE(B70,1),Reservations!$N$6:$N$505,"Canceled"),0)</f>
        <v/>
      </c>
      <c r="G70" s="46">
        <f>IFERROR(SUMIFS(Reservations!$AB$6:$AB$505,Reservations!$E$6:$E$505,"&gt;="&amp;B70,Reservations!$E$6:$E$505,"&lt;"&amp;EDATE(B70,1),Reservations!$N$6:$N$505,"Canceled"),0)</f>
        <v/>
      </c>
      <c r="H70" s="46">
        <f>IFERROR(SUMIFS(Reservations!$AC$6:$AC$505,Reservations!$E$6:$E$505,"&gt;="&amp;B70,Reservations!$E$6:$E$505,"&lt;"&amp;EDATE(B70,1),Reservations!$N$6:$N$505,"Canceled"),0)</f>
        <v/>
      </c>
      <c r="I70" s="46">
        <f>IFERROR(SUMIFS(Reservations!$AD$6:$AD$505,Reservations!$E$6:$E$505,"&gt;="&amp;B70,Reservations!$E$6:$E$505,"&lt;"&amp;EDATE(B70,1),Reservations!$N$6:$N$505,"Canceled"),0)</f>
        <v/>
      </c>
      <c r="J70" s="45">
        <f>IFERROR(I70/H70,0)</f>
        <v/>
      </c>
      <c r="K70" s="46">
        <f>IFERROR(SUMIFS(Reservations!$AG$6:$AG$505,Reservations!$E$6:$E$505,"&gt;="&amp;B70,Reservations!$E$6:$E$505,"&lt;"&amp;EDATE(B70,1),Reservations!$N$6:$N$505,"Canceled"),0)</f>
        <v/>
      </c>
      <c r="L70" s="46">
        <f>IFERROR(SUMIFS(Reservations!$AH$6:$AH$505,Reservations!$E$6:$E$505,"&gt;="&amp;B70,Reservations!$E$6:$E$505,"&lt;"&amp;EDATE(B70,1),Reservations!$N$6:$N$505,"Canceled"),0)</f>
        <v/>
      </c>
      <c r="M70" s="21">
        <f>IFERROR(AVERAGEIFS(Reservations!$P$6:$P$505,Reservations!$E$6:$E$505,"&gt;="&amp;B70,Reservations!$E$6:$E$505,"&lt;"&amp;EDATE(B70,1),Reservations!$N$6:$N$505,"Canceled"),0)</f>
        <v/>
      </c>
      <c r="N70" s="21">
        <f>IFERROR(COUNTIFS(Reservations!$E$6:$E$505,"&gt;="&amp;B70,Reservations!$E$6:$E$505,"&lt;"&amp;EDATE(B70,1),Reservations!$Q$6:$Q$505,"Late"),0)</f>
        <v/>
      </c>
      <c r="O70" s="45">
        <f>Dashboard!$D$5</f>
        <v/>
      </c>
    </row>
    <row r="71">
      <c r="A71" s="25">
        <f>TEXT(B71,"mmm yyyy")</f>
        <v/>
      </c>
      <c r="B71" s="47">
        <f>DATE(2031,6,1)</f>
        <v/>
      </c>
      <c r="C71" s="25">
        <f>IFERROR(COUNTIFS(Reservations!$E$6:$E$505,"&gt;="&amp;B71,Reservations!$E$6:$E$505,"&lt;"&amp;EDATE(B71,1),Reservations!$A$6:$A$505,"&lt;&gt;"),0)</f>
        <v/>
      </c>
      <c r="D71" s="25">
        <f>IFERROR(COUNTIFS(Reservations!$E$6:$E$505,"&gt;="&amp;B71,Reservations!$E$6:$E$505,"&lt;"&amp;EDATE(B71,1),Reservations!$N$6:$N$505,"Canceled"),0)</f>
        <v/>
      </c>
      <c r="E71" s="48">
        <f>IFERROR(D71/C71,0)</f>
        <v/>
      </c>
      <c r="F71" s="25">
        <f>IFERROR(SUMIFS(Reservations!$I$6:$I$505,Reservations!$E$6:$E$505,"&gt;="&amp;B71,Reservations!$E$6:$E$505,"&lt;"&amp;EDATE(B71,1),Reservations!$N$6:$N$505,"Canceled"),0)</f>
        <v/>
      </c>
      <c r="G71" s="49">
        <f>IFERROR(SUMIFS(Reservations!$AB$6:$AB$505,Reservations!$E$6:$E$505,"&gt;="&amp;B71,Reservations!$E$6:$E$505,"&lt;"&amp;EDATE(B71,1),Reservations!$N$6:$N$505,"Canceled"),0)</f>
        <v/>
      </c>
      <c r="H71" s="49">
        <f>IFERROR(SUMIFS(Reservations!$AC$6:$AC$505,Reservations!$E$6:$E$505,"&gt;="&amp;B71,Reservations!$E$6:$E$505,"&lt;"&amp;EDATE(B71,1),Reservations!$N$6:$N$505,"Canceled"),0)</f>
        <v/>
      </c>
      <c r="I71" s="49">
        <f>IFERROR(SUMIFS(Reservations!$AD$6:$AD$505,Reservations!$E$6:$E$505,"&gt;="&amp;B71,Reservations!$E$6:$E$505,"&lt;"&amp;EDATE(B71,1),Reservations!$N$6:$N$505,"Canceled"),0)</f>
        <v/>
      </c>
      <c r="J71" s="48">
        <f>IFERROR(I71/H71,0)</f>
        <v/>
      </c>
      <c r="K71" s="49">
        <f>IFERROR(SUMIFS(Reservations!$AG$6:$AG$505,Reservations!$E$6:$E$505,"&gt;="&amp;B71,Reservations!$E$6:$E$505,"&lt;"&amp;EDATE(B71,1),Reservations!$N$6:$N$505,"Canceled"),0)</f>
        <v/>
      </c>
      <c r="L71" s="49">
        <f>IFERROR(SUMIFS(Reservations!$AH$6:$AH$505,Reservations!$E$6:$E$505,"&gt;="&amp;B71,Reservations!$E$6:$E$505,"&lt;"&amp;EDATE(B71,1),Reservations!$N$6:$N$505,"Canceled"),0)</f>
        <v/>
      </c>
      <c r="M71" s="25">
        <f>IFERROR(AVERAGEIFS(Reservations!$P$6:$P$505,Reservations!$E$6:$E$505,"&gt;="&amp;B71,Reservations!$E$6:$E$505,"&lt;"&amp;EDATE(B71,1),Reservations!$N$6:$N$505,"Canceled"),0)</f>
        <v/>
      </c>
      <c r="N71" s="25">
        <f>IFERROR(COUNTIFS(Reservations!$E$6:$E$505,"&gt;="&amp;B71,Reservations!$E$6:$E$505,"&lt;"&amp;EDATE(B71,1),Reservations!$Q$6:$Q$505,"Late"),0)</f>
        <v/>
      </c>
      <c r="O71" s="48">
        <f>Dashboard!$D$5</f>
        <v/>
      </c>
    </row>
    <row r="72">
      <c r="A72" s="21">
        <f>TEXT(B72,"mmm yyyy")</f>
        <v/>
      </c>
      <c r="B72" s="44">
        <f>DATE(2031,7,1)</f>
        <v/>
      </c>
      <c r="C72" s="21">
        <f>IFERROR(COUNTIFS(Reservations!$E$6:$E$505,"&gt;="&amp;B72,Reservations!$E$6:$E$505,"&lt;"&amp;EDATE(B72,1),Reservations!$A$6:$A$505,"&lt;&gt;"),0)</f>
        <v/>
      </c>
      <c r="D72" s="21">
        <f>IFERROR(COUNTIFS(Reservations!$E$6:$E$505,"&gt;="&amp;B72,Reservations!$E$6:$E$505,"&lt;"&amp;EDATE(B72,1),Reservations!$N$6:$N$505,"Canceled"),0)</f>
        <v/>
      </c>
      <c r="E72" s="45">
        <f>IFERROR(D72/C72,0)</f>
        <v/>
      </c>
      <c r="F72" s="21">
        <f>IFERROR(SUMIFS(Reservations!$I$6:$I$505,Reservations!$E$6:$E$505,"&gt;="&amp;B72,Reservations!$E$6:$E$505,"&lt;"&amp;EDATE(B72,1),Reservations!$N$6:$N$505,"Canceled"),0)</f>
        <v/>
      </c>
      <c r="G72" s="46">
        <f>IFERROR(SUMIFS(Reservations!$AB$6:$AB$505,Reservations!$E$6:$E$505,"&gt;="&amp;B72,Reservations!$E$6:$E$505,"&lt;"&amp;EDATE(B72,1),Reservations!$N$6:$N$505,"Canceled"),0)</f>
        <v/>
      </c>
      <c r="H72" s="46">
        <f>IFERROR(SUMIFS(Reservations!$AC$6:$AC$505,Reservations!$E$6:$E$505,"&gt;="&amp;B72,Reservations!$E$6:$E$505,"&lt;"&amp;EDATE(B72,1),Reservations!$N$6:$N$505,"Canceled"),0)</f>
        <v/>
      </c>
      <c r="I72" s="46">
        <f>IFERROR(SUMIFS(Reservations!$AD$6:$AD$505,Reservations!$E$6:$E$505,"&gt;="&amp;B72,Reservations!$E$6:$E$505,"&lt;"&amp;EDATE(B72,1),Reservations!$N$6:$N$505,"Canceled"),0)</f>
        <v/>
      </c>
      <c r="J72" s="45">
        <f>IFERROR(I72/H72,0)</f>
        <v/>
      </c>
      <c r="K72" s="46">
        <f>IFERROR(SUMIFS(Reservations!$AG$6:$AG$505,Reservations!$E$6:$E$505,"&gt;="&amp;B72,Reservations!$E$6:$E$505,"&lt;"&amp;EDATE(B72,1),Reservations!$N$6:$N$505,"Canceled"),0)</f>
        <v/>
      </c>
      <c r="L72" s="46">
        <f>IFERROR(SUMIFS(Reservations!$AH$6:$AH$505,Reservations!$E$6:$E$505,"&gt;="&amp;B72,Reservations!$E$6:$E$505,"&lt;"&amp;EDATE(B72,1),Reservations!$N$6:$N$505,"Canceled"),0)</f>
        <v/>
      </c>
      <c r="M72" s="21">
        <f>IFERROR(AVERAGEIFS(Reservations!$P$6:$P$505,Reservations!$E$6:$E$505,"&gt;="&amp;B72,Reservations!$E$6:$E$505,"&lt;"&amp;EDATE(B72,1),Reservations!$N$6:$N$505,"Canceled"),0)</f>
        <v/>
      </c>
      <c r="N72" s="21">
        <f>IFERROR(COUNTIFS(Reservations!$E$6:$E$505,"&gt;="&amp;B72,Reservations!$E$6:$E$505,"&lt;"&amp;EDATE(B72,1),Reservations!$Q$6:$Q$505,"Late"),0)</f>
        <v/>
      </c>
      <c r="O72" s="45">
        <f>Dashboard!$D$5</f>
        <v/>
      </c>
    </row>
    <row r="73">
      <c r="A73" s="25">
        <f>TEXT(B73,"mmm yyyy")</f>
        <v/>
      </c>
      <c r="B73" s="47">
        <f>DATE(2031,8,1)</f>
        <v/>
      </c>
      <c r="C73" s="25">
        <f>IFERROR(COUNTIFS(Reservations!$E$6:$E$505,"&gt;="&amp;B73,Reservations!$E$6:$E$505,"&lt;"&amp;EDATE(B73,1),Reservations!$A$6:$A$505,"&lt;&gt;"),0)</f>
        <v/>
      </c>
      <c r="D73" s="25">
        <f>IFERROR(COUNTIFS(Reservations!$E$6:$E$505,"&gt;="&amp;B73,Reservations!$E$6:$E$505,"&lt;"&amp;EDATE(B73,1),Reservations!$N$6:$N$505,"Canceled"),0)</f>
        <v/>
      </c>
      <c r="E73" s="48">
        <f>IFERROR(D73/C73,0)</f>
        <v/>
      </c>
      <c r="F73" s="25">
        <f>IFERROR(SUMIFS(Reservations!$I$6:$I$505,Reservations!$E$6:$E$505,"&gt;="&amp;B73,Reservations!$E$6:$E$505,"&lt;"&amp;EDATE(B73,1),Reservations!$N$6:$N$505,"Canceled"),0)</f>
        <v/>
      </c>
      <c r="G73" s="49">
        <f>IFERROR(SUMIFS(Reservations!$AB$6:$AB$505,Reservations!$E$6:$E$505,"&gt;="&amp;B73,Reservations!$E$6:$E$505,"&lt;"&amp;EDATE(B73,1),Reservations!$N$6:$N$505,"Canceled"),0)</f>
        <v/>
      </c>
      <c r="H73" s="49">
        <f>IFERROR(SUMIFS(Reservations!$AC$6:$AC$505,Reservations!$E$6:$E$505,"&gt;="&amp;B73,Reservations!$E$6:$E$505,"&lt;"&amp;EDATE(B73,1),Reservations!$N$6:$N$505,"Canceled"),0)</f>
        <v/>
      </c>
      <c r="I73" s="49">
        <f>IFERROR(SUMIFS(Reservations!$AD$6:$AD$505,Reservations!$E$6:$E$505,"&gt;="&amp;B73,Reservations!$E$6:$E$505,"&lt;"&amp;EDATE(B73,1),Reservations!$N$6:$N$505,"Canceled"),0)</f>
        <v/>
      </c>
      <c r="J73" s="48">
        <f>IFERROR(I73/H73,0)</f>
        <v/>
      </c>
      <c r="K73" s="49">
        <f>IFERROR(SUMIFS(Reservations!$AG$6:$AG$505,Reservations!$E$6:$E$505,"&gt;="&amp;B73,Reservations!$E$6:$E$505,"&lt;"&amp;EDATE(B73,1),Reservations!$N$6:$N$505,"Canceled"),0)</f>
        <v/>
      </c>
      <c r="L73" s="49">
        <f>IFERROR(SUMIFS(Reservations!$AH$6:$AH$505,Reservations!$E$6:$E$505,"&gt;="&amp;B73,Reservations!$E$6:$E$505,"&lt;"&amp;EDATE(B73,1),Reservations!$N$6:$N$505,"Canceled"),0)</f>
        <v/>
      </c>
      <c r="M73" s="25">
        <f>IFERROR(AVERAGEIFS(Reservations!$P$6:$P$505,Reservations!$E$6:$E$505,"&gt;="&amp;B73,Reservations!$E$6:$E$505,"&lt;"&amp;EDATE(B73,1),Reservations!$N$6:$N$505,"Canceled"),0)</f>
        <v/>
      </c>
      <c r="N73" s="25">
        <f>IFERROR(COUNTIFS(Reservations!$E$6:$E$505,"&gt;="&amp;B73,Reservations!$E$6:$E$505,"&lt;"&amp;EDATE(B73,1),Reservations!$Q$6:$Q$505,"Late"),0)</f>
        <v/>
      </c>
      <c r="O73" s="48">
        <f>Dashboard!$D$5</f>
        <v/>
      </c>
    </row>
    <row r="74">
      <c r="A74" s="21">
        <f>TEXT(B74,"mmm yyyy")</f>
        <v/>
      </c>
      <c r="B74" s="44">
        <f>DATE(2031,9,1)</f>
        <v/>
      </c>
      <c r="C74" s="21">
        <f>IFERROR(COUNTIFS(Reservations!$E$6:$E$505,"&gt;="&amp;B74,Reservations!$E$6:$E$505,"&lt;"&amp;EDATE(B74,1),Reservations!$A$6:$A$505,"&lt;&gt;"),0)</f>
        <v/>
      </c>
      <c r="D74" s="21">
        <f>IFERROR(COUNTIFS(Reservations!$E$6:$E$505,"&gt;="&amp;B74,Reservations!$E$6:$E$505,"&lt;"&amp;EDATE(B74,1),Reservations!$N$6:$N$505,"Canceled"),0)</f>
        <v/>
      </c>
      <c r="E74" s="45">
        <f>IFERROR(D74/C74,0)</f>
        <v/>
      </c>
      <c r="F74" s="21">
        <f>IFERROR(SUMIFS(Reservations!$I$6:$I$505,Reservations!$E$6:$E$505,"&gt;="&amp;B74,Reservations!$E$6:$E$505,"&lt;"&amp;EDATE(B74,1),Reservations!$N$6:$N$505,"Canceled"),0)</f>
        <v/>
      </c>
      <c r="G74" s="46">
        <f>IFERROR(SUMIFS(Reservations!$AB$6:$AB$505,Reservations!$E$6:$E$505,"&gt;="&amp;B74,Reservations!$E$6:$E$505,"&lt;"&amp;EDATE(B74,1),Reservations!$N$6:$N$505,"Canceled"),0)</f>
        <v/>
      </c>
      <c r="H74" s="46">
        <f>IFERROR(SUMIFS(Reservations!$AC$6:$AC$505,Reservations!$E$6:$E$505,"&gt;="&amp;B74,Reservations!$E$6:$E$505,"&lt;"&amp;EDATE(B74,1),Reservations!$N$6:$N$505,"Canceled"),0)</f>
        <v/>
      </c>
      <c r="I74" s="46">
        <f>IFERROR(SUMIFS(Reservations!$AD$6:$AD$505,Reservations!$E$6:$E$505,"&gt;="&amp;B74,Reservations!$E$6:$E$505,"&lt;"&amp;EDATE(B74,1),Reservations!$N$6:$N$505,"Canceled"),0)</f>
        <v/>
      </c>
      <c r="J74" s="45">
        <f>IFERROR(I74/H74,0)</f>
        <v/>
      </c>
      <c r="K74" s="46">
        <f>IFERROR(SUMIFS(Reservations!$AG$6:$AG$505,Reservations!$E$6:$E$505,"&gt;="&amp;B74,Reservations!$E$6:$E$505,"&lt;"&amp;EDATE(B74,1),Reservations!$N$6:$N$505,"Canceled"),0)</f>
        <v/>
      </c>
      <c r="L74" s="46">
        <f>IFERROR(SUMIFS(Reservations!$AH$6:$AH$505,Reservations!$E$6:$E$505,"&gt;="&amp;B74,Reservations!$E$6:$E$505,"&lt;"&amp;EDATE(B74,1),Reservations!$N$6:$N$505,"Canceled"),0)</f>
        <v/>
      </c>
      <c r="M74" s="21">
        <f>IFERROR(AVERAGEIFS(Reservations!$P$6:$P$505,Reservations!$E$6:$E$505,"&gt;="&amp;B74,Reservations!$E$6:$E$505,"&lt;"&amp;EDATE(B74,1),Reservations!$N$6:$N$505,"Canceled"),0)</f>
        <v/>
      </c>
      <c r="N74" s="21">
        <f>IFERROR(COUNTIFS(Reservations!$E$6:$E$505,"&gt;="&amp;B74,Reservations!$E$6:$E$505,"&lt;"&amp;EDATE(B74,1),Reservations!$Q$6:$Q$505,"Late"),0)</f>
        <v/>
      </c>
      <c r="O74" s="45">
        <f>Dashboard!$D$5</f>
        <v/>
      </c>
    </row>
    <row r="75">
      <c r="A75" s="25">
        <f>TEXT(B75,"mmm yyyy")</f>
        <v/>
      </c>
      <c r="B75" s="47">
        <f>DATE(2031,10,1)</f>
        <v/>
      </c>
      <c r="C75" s="25">
        <f>IFERROR(COUNTIFS(Reservations!$E$6:$E$505,"&gt;="&amp;B75,Reservations!$E$6:$E$505,"&lt;"&amp;EDATE(B75,1),Reservations!$A$6:$A$505,"&lt;&gt;"),0)</f>
        <v/>
      </c>
      <c r="D75" s="25">
        <f>IFERROR(COUNTIFS(Reservations!$E$6:$E$505,"&gt;="&amp;B75,Reservations!$E$6:$E$505,"&lt;"&amp;EDATE(B75,1),Reservations!$N$6:$N$505,"Canceled"),0)</f>
        <v/>
      </c>
      <c r="E75" s="48">
        <f>IFERROR(D75/C75,0)</f>
        <v/>
      </c>
      <c r="F75" s="25">
        <f>IFERROR(SUMIFS(Reservations!$I$6:$I$505,Reservations!$E$6:$E$505,"&gt;="&amp;B75,Reservations!$E$6:$E$505,"&lt;"&amp;EDATE(B75,1),Reservations!$N$6:$N$505,"Canceled"),0)</f>
        <v/>
      </c>
      <c r="G75" s="49">
        <f>IFERROR(SUMIFS(Reservations!$AB$6:$AB$505,Reservations!$E$6:$E$505,"&gt;="&amp;B75,Reservations!$E$6:$E$505,"&lt;"&amp;EDATE(B75,1),Reservations!$N$6:$N$505,"Canceled"),0)</f>
        <v/>
      </c>
      <c r="H75" s="49">
        <f>IFERROR(SUMIFS(Reservations!$AC$6:$AC$505,Reservations!$E$6:$E$505,"&gt;="&amp;B75,Reservations!$E$6:$E$505,"&lt;"&amp;EDATE(B75,1),Reservations!$N$6:$N$505,"Canceled"),0)</f>
        <v/>
      </c>
      <c r="I75" s="49">
        <f>IFERROR(SUMIFS(Reservations!$AD$6:$AD$505,Reservations!$E$6:$E$505,"&gt;="&amp;B75,Reservations!$E$6:$E$505,"&lt;"&amp;EDATE(B75,1),Reservations!$N$6:$N$505,"Canceled"),0)</f>
        <v/>
      </c>
      <c r="J75" s="48">
        <f>IFERROR(I75/H75,0)</f>
        <v/>
      </c>
      <c r="K75" s="49">
        <f>IFERROR(SUMIFS(Reservations!$AG$6:$AG$505,Reservations!$E$6:$E$505,"&gt;="&amp;B75,Reservations!$E$6:$E$505,"&lt;"&amp;EDATE(B75,1),Reservations!$N$6:$N$505,"Canceled"),0)</f>
        <v/>
      </c>
      <c r="L75" s="49">
        <f>IFERROR(SUMIFS(Reservations!$AH$6:$AH$505,Reservations!$E$6:$E$505,"&gt;="&amp;B75,Reservations!$E$6:$E$505,"&lt;"&amp;EDATE(B75,1),Reservations!$N$6:$N$505,"Canceled"),0)</f>
        <v/>
      </c>
      <c r="M75" s="25">
        <f>IFERROR(AVERAGEIFS(Reservations!$P$6:$P$505,Reservations!$E$6:$E$505,"&gt;="&amp;B75,Reservations!$E$6:$E$505,"&lt;"&amp;EDATE(B75,1),Reservations!$N$6:$N$505,"Canceled"),0)</f>
        <v/>
      </c>
      <c r="N75" s="25">
        <f>IFERROR(COUNTIFS(Reservations!$E$6:$E$505,"&gt;="&amp;B75,Reservations!$E$6:$E$505,"&lt;"&amp;EDATE(B75,1),Reservations!$Q$6:$Q$505,"Late"),0)</f>
        <v/>
      </c>
      <c r="O75" s="48">
        <f>Dashboard!$D$5</f>
        <v/>
      </c>
    </row>
    <row r="76">
      <c r="A76" s="21">
        <f>TEXT(B76,"mmm yyyy")</f>
        <v/>
      </c>
      <c r="B76" s="44">
        <f>DATE(2031,11,1)</f>
        <v/>
      </c>
      <c r="C76" s="21">
        <f>IFERROR(COUNTIFS(Reservations!$E$6:$E$505,"&gt;="&amp;B76,Reservations!$E$6:$E$505,"&lt;"&amp;EDATE(B76,1),Reservations!$A$6:$A$505,"&lt;&gt;"),0)</f>
        <v/>
      </c>
      <c r="D76" s="21">
        <f>IFERROR(COUNTIFS(Reservations!$E$6:$E$505,"&gt;="&amp;B76,Reservations!$E$6:$E$505,"&lt;"&amp;EDATE(B76,1),Reservations!$N$6:$N$505,"Canceled"),0)</f>
        <v/>
      </c>
      <c r="E76" s="45">
        <f>IFERROR(D76/C76,0)</f>
        <v/>
      </c>
      <c r="F76" s="21">
        <f>IFERROR(SUMIFS(Reservations!$I$6:$I$505,Reservations!$E$6:$E$505,"&gt;="&amp;B76,Reservations!$E$6:$E$505,"&lt;"&amp;EDATE(B76,1),Reservations!$N$6:$N$505,"Canceled"),0)</f>
        <v/>
      </c>
      <c r="G76" s="46">
        <f>IFERROR(SUMIFS(Reservations!$AB$6:$AB$505,Reservations!$E$6:$E$505,"&gt;="&amp;B76,Reservations!$E$6:$E$505,"&lt;"&amp;EDATE(B76,1),Reservations!$N$6:$N$505,"Canceled"),0)</f>
        <v/>
      </c>
      <c r="H76" s="46">
        <f>IFERROR(SUMIFS(Reservations!$AC$6:$AC$505,Reservations!$E$6:$E$505,"&gt;="&amp;B76,Reservations!$E$6:$E$505,"&lt;"&amp;EDATE(B76,1),Reservations!$N$6:$N$505,"Canceled"),0)</f>
        <v/>
      </c>
      <c r="I76" s="46">
        <f>IFERROR(SUMIFS(Reservations!$AD$6:$AD$505,Reservations!$E$6:$E$505,"&gt;="&amp;B76,Reservations!$E$6:$E$505,"&lt;"&amp;EDATE(B76,1),Reservations!$N$6:$N$505,"Canceled"),0)</f>
        <v/>
      </c>
      <c r="J76" s="45">
        <f>IFERROR(I76/H76,0)</f>
        <v/>
      </c>
      <c r="K76" s="46">
        <f>IFERROR(SUMIFS(Reservations!$AG$6:$AG$505,Reservations!$E$6:$E$505,"&gt;="&amp;B76,Reservations!$E$6:$E$505,"&lt;"&amp;EDATE(B76,1),Reservations!$N$6:$N$505,"Canceled"),0)</f>
        <v/>
      </c>
      <c r="L76" s="46">
        <f>IFERROR(SUMIFS(Reservations!$AH$6:$AH$505,Reservations!$E$6:$E$505,"&gt;="&amp;B76,Reservations!$E$6:$E$505,"&lt;"&amp;EDATE(B76,1),Reservations!$N$6:$N$505,"Canceled"),0)</f>
        <v/>
      </c>
      <c r="M76" s="21">
        <f>IFERROR(AVERAGEIFS(Reservations!$P$6:$P$505,Reservations!$E$6:$E$505,"&gt;="&amp;B76,Reservations!$E$6:$E$505,"&lt;"&amp;EDATE(B76,1),Reservations!$N$6:$N$505,"Canceled"),0)</f>
        <v/>
      </c>
      <c r="N76" s="21">
        <f>IFERROR(COUNTIFS(Reservations!$E$6:$E$505,"&gt;="&amp;B76,Reservations!$E$6:$E$505,"&lt;"&amp;EDATE(B76,1),Reservations!$Q$6:$Q$505,"Late"),0)</f>
        <v/>
      </c>
      <c r="O76" s="45">
        <f>Dashboard!$D$5</f>
        <v/>
      </c>
    </row>
    <row r="77">
      <c r="A77" s="25">
        <f>TEXT(B77,"mmm yyyy")</f>
        <v/>
      </c>
      <c r="B77" s="47">
        <f>DATE(2031,12,1)</f>
        <v/>
      </c>
      <c r="C77" s="25">
        <f>IFERROR(COUNTIFS(Reservations!$E$6:$E$505,"&gt;="&amp;B77,Reservations!$E$6:$E$505,"&lt;"&amp;EDATE(B77,1),Reservations!$A$6:$A$505,"&lt;&gt;"),0)</f>
        <v/>
      </c>
      <c r="D77" s="25">
        <f>IFERROR(COUNTIFS(Reservations!$E$6:$E$505,"&gt;="&amp;B77,Reservations!$E$6:$E$505,"&lt;"&amp;EDATE(B77,1),Reservations!$N$6:$N$505,"Canceled"),0)</f>
        <v/>
      </c>
      <c r="E77" s="48">
        <f>IFERROR(D77/C77,0)</f>
        <v/>
      </c>
      <c r="F77" s="25">
        <f>IFERROR(SUMIFS(Reservations!$I$6:$I$505,Reservations!$E$6:$E$505,"&gt;="&amp;B77,Reservations!$E$6:$E$505,"&lt;"&amp;EDATE(B77,1),Reservations!$N$6:$N$505,"Canceled"),0)</f>
        <v/>
      </c>
      <c r="G77" s="49">
        <f>IFERROR(SUMIFS(Reservations!$AB$6:$AB$505,Reservations!$E$6:$E$505,"&gt;="&amp;B77,Reservations!$E$6:$E$505,"&lt;"&amp;EDATE(B77,1),Reservations!$N$6:$N$505,"Canceled"),0)</f>
        <v/>
      </c>
      <c r="H77" s="49">
        <f>IFERROR(SUMIFS(Reservations!$AC$6:$AC$505,Reservations!$E$6:$E$505,"&gt;="&amp;B77,Reservations!$E$6:$E$505,"&lt;"&amp;EDATE(B77,1),Reservations!$N$6:$N$505,"Canceled"),0)</f>
        <v/>
      </c>
      <c r="I77" s="49">
        <f>IFERROR(SUMIFS(Reservations!$AD$6:$AD$505,Reservations!$E$6:$E$505,"&gt;="&amp;B77,Reservations!$E$6:$E$505,"&lt;"&amp;EDATE(B77,1),Reservations!$N$6:$N$505,"Canceled"),0)</f>
        <v/>
      </c>
      <c r="J77" s="48">
        <f>IFERROR(I77/H77,0)</f>
        <v/>
      </c>
      <c r="K77" s="49">
        <f>IFERROR(SUMIFS(Reservations!$AG$6:$AG$505,Reservations!$E$6:$E$505,"&gt;="&amp;B77,Reservations!$E$6:$E$505,"&lt;"&amp;EDATE(B77,1),Reservations!$N$6:$N$505,"Canceled"),0)</f>
        <v/>
      </c>
      <c r="L77" s="49">
        <f>IFERROR(SUMIFS(Reservations!$AH$6:$AH$505,Reservations!$E$6:$E$505,"&gt;="&amp;B77,Reservations!$E$6:$E$505,"&lt;"&amp;EDATE(B77,1),Reservations!$N$6:$N$505,"Canceled"),0)</f>
        <v/>
      </c>
      <c r="M77" s="25">
        <f>IFERROR(AVERAGEIFS(Reservations!$P$6:$P$505,Reservations!$E$6:$E$505,"&gt;="&amp;B77,Reservations!$E$6:$E$505,"&lt;"&amp;EDATE(B77,1),Reservations!$N$6:$N$505,"Canceled"),0)</f>
        <v/>
      </c>
      <c r="N77" s="25">
        <f>IFERROR(COUNTIFS(Reservations!$E$6:$E$505,"&gt;="&amp;B77,Reservations!$E$6:$E$505,"&lt;"&amp;EDATE(B77,1),Reservations!$Q$6:$Q$505,"Late"),0)</f>
        <v/>
      </c>
      <c r="O77" s="48">
        <f>Dashboard!$D$5</f>
        <v/>
      </c>
    </row>
    <row r="78">
      <c r="A78" s="21">
        <f>TEXT(B78,"mmm yyyy")</f>
        <v/>
      </c>
      <c r="B78" s="44">
        <f>DATE(2032,1,1)</f>
        <v/>
      </c>
      <c r="C78" s="21">
        <f>IFERROR(COUNTIFS(Reservations!$E$6:$E$505,"&gt;="&amp;B78,Reservations!$E$6:$E$505,"&lt;"&amp;EDATE(B78,1),Reservations!$A$6:$A$505,"&lt;&gt;"),0)</f>
        <v/>
      </c>
      <c r="D78" s="21">
        <f>IFERROR(COUNTIFS(Reservations!$E$6:$E$505,"&gt;="&amp;B78,Reservations!$E$6:$E$505,"&lt;"&amp;EDATE(B78,1),Reservations!$N$6:$N$505,"Canceled"),0)</f>
        <v/>
      </c>
      <c r="E78" s="45">
        <f>IFERROR(D78/C78,0)</f>
        <v/>
      </c>
      <c r="F78" s="21">
        <f>IFERROR(SUMIFS(Reservations!$I$6:$I$505,Reservations!$E$6:$E$505,"&gt;="&amp;B78,Reservations!$E$6:$E$505,"&lt;"&amp;EDATE(B78,1),Reservations!$N$6:$N$505,"Canceled"),0)</f>
        <v/>
      </c>
      <c r="G78" s="46">
        <f>IFERROR(SUMIFS(Reservations!$AB$6:$AB$505,Reservations!$E$6:$E$505,"&gt;="&amp;B78,Reservations!$E$6:$E$505,"&lt;"&amp;EDATE(B78,1),Reservations!$N$6:$N$505,"Canceled"),0)</f>
        <v/>
      </c>
      <c r="H78" s="46">
        <f>IFERROR(SUMIFS(Reservations!$AC$6:$AC$505,Reservations!$E$6:$E$505,"&gt;="&amp;B78,Reservations!$E$6:$E$505,"&lt;"&amp;EDATE(B78,1),Reservations!$N$6:$N$505,"Canceled"),0)</f>
        <v/>
      </c>
      <c r="I78" s="46">
        <f>IFERROR(SUMIFS(Reservations!$AD$6:$AD$505,Reservations!$E$6:$E$505,"&gt;="&amp;B78,Reservations!$E$6:$E$505,"&lt;"&amp;EDATE(B78,1),Reservations!$N$6:$N$505,"Canceled"),0)</f>
        <v/>
      </c>
      <c r="J78" s="45">
        <f>IFERROR(I78/H78,0)</f>
        <v/>
      </c>
      <c r="K78" s="46">
        <f>IFERROR(SUMIFS(Reservations!$AG$6:$AG$505,Reservations!$E$6:$E$505,"&gt;="&amp;B78,Reservations!$E$6:$E$505,"&lt;"&amp;EDATE(B78,1),Reservations!$N$6:$N$505,"Canceled"),0)</f>
        <v/>
      </c>
      <c r="L78" s="46">
        <f>IFERROR(SUMIFS(Reservations!$AH$6:$AH$505,Reservations!$E$6:$E$505,"&gt;="&amp;B78,Reservations!$E$6:$E$505,"&lt;"&amp;EDATE(B78,1),Reservations!$N$6:$N$505,"Canceled"),0)</f>
        <v/>
      </c>
      <c r="M78" s="21">
        <f>IFERROR(AVERAGEIFS(Reservations!$P$6:$P$505,Reservations!$E$6:$E$505,"&gt;="&amp;B78,Reservations!$E$6:$E$505,"&lt;"&amp;EDATE(B78,1),Reservations!$N$6:$N$505,"Canceled"),0)</f>
        <v/>
      </c>
      <c r="N78" s="21">
        <f>IFERROR(COUNTIFS(Reservations!$E$6:$E$505,"&gt;="&amp;B78,Reservations!$E$6:$E$505,"&lt;"&amp;EDATE(B78,1),Reservations!$Q$6:$Q$505,"Late"),0)</f>
        <v/>
      </c>
      <c r="O78" s="45">
        <f>Dashboard!$D$5</f>
        <v/>
      </c>
    </row>
    <row r="79">
      <c r="A79" s="25">
        <f>TEXT(B79,"mmm yyyy")</f>
        <v/>
      </c>
      <c r="B79" s="47">
        <f>DATE(2032,2,1)</f>
        <v/>
      </c>
      <c r="C79" s="25">
        <f>IFERROR(COUNTIFS(Reservations!$E$6:$E$505,"&gt;="&amp;B79,Reservations!$E$6:$E$505,"&lt;"&amp;EDATE(B79,1),Reservations!$A$6:$A$505,"&lt;&gt;"),0)</f>
        <v/>
      </c>
      <c r="D79" s="25">
        <f>IFERROR(COUNTIFS(Reservations!$E$6:$E$505,"&gt;="&amp;B79,Reservations!$E$6:$E$505,"&lt;"&amp;EDATE(B79,1),Reservations!$N$6:$N$505,"Canceled"),0)</f>
        <v/>
      </c>
      <c r="E79" s="48">
        <f>IFERROR(D79/C79,0)</f>
        <v/>
      </c>
      <c r="F79" s="25">
        <f>IFERROR(SUMIFS(Reservations!$I$6:$I$505,Reservations!$E$6:$E$505,"&gt;="&amp;B79,Reservations!$E$6:$E$505,"&lt;"&amp;EDATE(B79,1),Reservations!$N$6:$N$505,"Canceled"),0)</f>
        <v/>
      </c>
      <c r="G79" s="49">
        <f>IFERROR(SUMIFS(Reservations!$AB$6:$AB$505,Reservations!$E$6:$E$505,"&gt;="&amp;B79,Reservations!$E$6:$E$505,"&lt;"&amp;EDATE(B79,1),Reservations!$N$6:$N$505,"Canceled"),0)</f>
        <v/>
      </c>
      <c r="H79" s="49">
        <f>IFERROR(SUMIFS(Reservations!$AC$6:$AC$505,Reservations!$E$6:$E$505,"&gt;="&amp;B79,Reservations!$E$6:$E$505,"&lt;"&amp;EDATE(B79,1),Reservations!$N$6:$N$505,"Canceled"),0)</f>
        <v/>
      </c>
      <c r="I79" s="49">
        <f>IFERROR(SUMIFS(Reservations!$AD$6:$AD$505,Reservations!$E$6:$E$505,"&gt;="&amp;B79,Reservations!$E$6:$E$505,"&lt;"&amp;EDATE(B79,1),Reservations!$N$6:$N$505,"Canceled"),0)</f>
        <v/>
      </c>
      <c r="J79" s="48">
        <f>IFERROR(I79/H79,0)</f>
        <v/>
      </c>
      <c r="K79" s="49">
        <f>IFERROR(SUMIFS(Reservations!$AG$6:$AG$505,Reservations!$E$6:$E$505,"&gt;="&amp;B79,Reservations!$E$6:$E$505,"&lt;"&amp;EDATE(B79,1),Reservations!$N$6:$N$505,"Canceled"),0)</f>
        <v/>
      </c>
      <c r="L79" s="49">
        <f>IFERROR(SUMIFS(Reservations!$AH$6:$AH$505,Reservations!$E$6:$E$505,"&gt;="&amp;B79,Reservations!$E$6:$E$505,"&lt;"&amp;EDATE(B79,1),Reservations!$N$6:$N$505,"Canceled"),0)</f>
        <v/>
      </c>
      <c r="M79" s="25">
        <f>IFERROR(AVERAGEIFS(Reservations!$P$6:$P$505,Reservations!$E$6:$E$505,"&gt;="&amp;B79,Reservations!$E$6:$E$505,"&lt;"&amp;EDATE(B79,1),Reservations!$N$6:$N$505,"Canceled"),0)</f>
        <v/>
      </c>
      <c r="N79" s="25">
        <f>IFERROR(COUNTIFS(Reservations!$E$6:$E$505,"&gt;="&amp;B79,Reservations!$E$6:$E$505,"&lt;"&amp;EDATE(B79,1),Reservations!$Q$6:$Q$505,"Late"),0)</f>
        <v/>
      </c>
      <c r="O79" s="48">
        <f>Dashboard!$D$5</f>
        <v/>
      </c>
    </row>
    <row r="80">
      <c r="A80" s="21">
        <f>TEXT(B80,"mmm yyyy")</f>
        <v/>
      </c>
      <c r="B80" s="44">
        <f>DATE(2032,3,1)</f>
        <v/>
      </c>
      <c r="C80" s="21">
        <f>IFERROR(COUNTIFS(Reservations!$E$6:$E$505,"&gt;="&amp;B80,Reservations!$E$6:$E$505,"&lt;"&amp;EDATE(B80,1),Reservations!$A$6:$A$505,"&lt;&gt;"),0)</f>
        <v/>
      </c>
      <c r="D80" s="21">
        <f>IFERROR(COUNTIFS(Reservations!$E$6:$E$505,"&gt;="&amp;B80,Reservations!$E$6:$E$505,"&lt;"&amp;EDATE(B80,1),Reservations!$N$6:$N$505,"Canceled"),0)</f>
        <v/>
      </c>
      <c r="E80" s="45">
        <f>IFERROR(D80/C80,0)</f>
        <v/>
      </c>
      <c r="F80" s="21">
        <f>IFERROR(SUMIFS(Reservations!$I$6:$I$505,Reservations!$E$6:$E$505,"&gt;="&amp;B80,Reservations!$E$6:$E$505,"&lt;"&amp;EDATE(B80,1),Reservations!$N$6:$N$505,"Canceled"),0)</f>
        <v/>
      </c>
      <c r="G80" s="46">
        <f>IFERROR(SUMIFS(Reservations!$AB$6:$AB$505,Reservations!$E$6:$E$505,"&gt;="&amp;B80,Reservations!$E$6:$E$505,"&lt;"&amp;EDATE(B80,1),Reservations!$N$6:$N$505,"Canceled"),0)</f>
        <v/>
      </c>
      <c r="H80" s="46">
        <f>IFERROR(SUMIFS(Reservations!$AC$6:$AC$505,Reservations!$E$6:$E$505,"&gt;="&amp;B80,Reservations!$E$6:$E$505,"&lt;"&amp;EDATE(B80,1),Reservations!$N$6:$N$505,"Canceled"),0)</f>
        <v/>
      </c>
      <c r="I80" s="46">
        <f>IFERROR(SUMIFS(Reservations!$AD$6:$AD$505,Reservations!$E$6:$E$505,"&gt;="&amp;B80,Reservations!$E$6:$E$505,"&lt;"&amp;EDATE(B80,1),Reservations!$N$6:$N$505,"Canceled"),0)</f>
        <v/>
      </c>
      <c r="J80" s="45">
        <f>IFERROR(I80/H80,0)</f>
        <v/>
      </c>
      <c r="K80" s="46">
        <f>IFERROR(SUMIFS(Reservations!$AG$6:$AG$505,Reservations!$E$6:$E$505,"&gt;="&amp;B80,Reservations!$E$6:$E$505,"&lt;"&amp;EDATE(B80,1),Reservations!$N$6:$N$505,"Canceled"),0)</f>
        <v/>
      </c>
      <c r="L80" s="46">
        <f>IFERROR(SUMIFS(Reservations!$AH$6:$AH$505,Reservations!$E$6:$E$505,"&gt;="&amp;B80,Reservations!$E$6:$E$505,"&lt;"&amp;EDATE(B80,1),Reservations!$N$6:$N$505,"Canceled"),0)</f>
        <v/>
      </c>
      <c r="M80" s="21">
        <f>IFERROR(AVERAGEIFS(Reservations!$P$6:$P$505,Reservations!$E$6:$E$505,"&gt;="&amp;B80,Reservations!$E$6:$E$505,"&lt;"&amp;EDATE(B80,1),Reservations!$N$6:$N$505,"Canceled"),0)</f>
        <v/>
      </c>
      <c r="N80" s="21">
        <f>IFERROR(COUNTIFS(Reservations!$E$6:$E$505,"&gt;="&amp;B80,Reservations!$E$6:$E$505,"&lt;"&amp;EDATE(B80,1),Reservations!$Q$6:$Q$505,"Late"),0)</f>
        <v/>
      </c>
      <c r="O80" s="45">
        <f>Dashboard!$D$5</f>
        <v/>
      </c>
    </row>
    <row r="81">
      <c r="A81" s="25">
        <f>TEXT(B81,"mmm yyyy")</f>
        <v/>
      </c>
      <c r="B81" s="47">
        <f>DATE(2032,4,1)</f>
        <v/>
      </c>
      <c r="C81" s="25">
        <f>IFERROR(COUNTIFS(Reservations!$E$6:$E$505,"&gt;="&amp;B81,Reservations!$E$6:$E$505,"&lt;"&amp;EDATE(B81,1),Reservations!$A$6:$A$505,"&lt;&gt;"),0)</f>
        <v/>
      </c>
      <c r="D81" s="25">
        <f>IFERROR(COUNTIFS(Reservations!$E$6:$E$505,"&gt;="&amp;B81,Reservations!$E$6:$E$505,"&lt;"&amp;EDATE(B81,1),Reservations!$N$6:$N$505,"Canceled"),0)</f>
        <v/>
      </c>
      <c r="E81" s="48">
        <f>IFERROR(D81/C81,0)</f>
        <v/>
      </c>
      <c r="F81" s="25">
        <f>IFERROR(SUMIFS(Reservations!$I$6:$I$505,Reservations!$E$6:$E$505,"&gt;="&amp;B81,Reservations!$E$6:$E$505,"&lt;"&amp;EDATE(B81,1),Reservations!$N$6:$N$505,"Canceled"),0)</f>
        <v/>
      </c>
      <c r="G81" s="49">
        <f>IFERROR(SUMIFS(Reservations!$AB$6:$AB$505,Reservations!$E$6:$E$505,"&gt;="&amp;B81,Reservations!$E$6:$E$505,"&lt;"&amp;EDATE(B81,1),Reservations!$N$6:$N$505,"Canceled"),0)</f>
        <v/>
      </c>
      <c r="H81" s="49">
        <f>IFERROR(SUMIFS(Reservations!$AC$6:$AC$505,Reservations!$E$6:$E$505,"&gt;="&amp;B81,Reservations!$E$6:$E$505,"&lt;"&amp;EDATE(B81,1),Reservations!$N$6:$N$505,"Canceled"),0)</f>
        <v/>
      </c>
      <c r="I81" s="49">
        <f>IFERROR(SUMIFS(Reservations!$AD$6:$AD$505,Reservations!$E$6:$E$505,"&gt;="&amp;B81,Reservations!$E$6:$E$505,"&lt;"&amp;EDATE(B81,1),Reservations!$N$6:$N$505,"Canceled"),0)</f>
        <v/>
      </c>
      <c r="J81" s="48">
        <f>IFERROR(I81/H81,0)</f>
        <v/>
      </c>
      <c r="K81" s="49">
        <f>IFERROR(SUMIFS(Reservations!$AG$6:$AG$505,Reservations!$E$6:$E$505,"&gt;="&amp;B81,Reservations!$E$6:$E$505,"&lt;"&amp;EDATE(B81,1),Reservations!$N$6:$N$505,"Canceled"),0)</f>
        <v/>
      </c>
      <c r="L81" s="49">
        <f>IFERROR(SUMIFS(Reservations!$AH$6:$AH$505,Reservations!$E$6:$E$505,"&gt;="&amp;B81,Reservations!$E$6:$E$505,"&lt;"&amp;EDATE(B81,1),Reservations!$N$6:$N$505,"Canceled"),0)</f>
        <v/>
      </c>
      <c r="M81" s="25">
        <f>IFERROR(AVERAGEIFS(Reservations!$P$6:$P$505,Reservations!$E$6:$E$505,"&gt;="&amp;B81,Reservations!$E$6:$E$505,"&lt;"&amp;EDATE(B81,1),Reservations!$N$6:$N$505,"Canceled"),0)</f>
        <v/>
      </c>
      <c r="N81" s="25">
        <f>IFERROR(COUNTIFS(Reservations!$E$6:$E$505,"&gt;="&amp;B81,Reservations!$E$6:$E$505,"&lt;"&amp;EDATE(B81,1),Reservations!$Q$6:$Q$505,"Late"),0)</f>
        <v/>
      </c>
      <c r="O81" s="48">
        <f>Dashboard!$D$5</f>
        <v/>
      </c>
    </row>
    <row r="82">
      <c r="A82" s="21">
        <f>TEXT(B82,"mmm yyyy")</f>
        <v/>
      </c>
      <c r="B82" s="44">
        <f>DATE(2032,5,1)</f>
        <v/>
      </c>
      <c r="C82" s="21">
        <f>IFERROR(COUNTIFS(Reservations!$E$6:$E$505,"&gt;="&amp;B82,Reservations!$E$6:$E$505,"&lt;"&amp;EDATE(B82,1),Reservations!$A$6:$A$505,"&lt;&gt;"),0)</f>
        <v/>
      </c>
      <c r="D82" s="21">
        <f>IFERROR(COUNTIFS(Reservations!$E$6:$E$505,"&gt;="&amp;B82,Reservations!$E$6:$E$505,"&lt;"&amp;EDATE(B82,1),Reservations!$N$6:$N$505,"Canceled"),0)</f>
        <v/>
      </c>
      <c r="E82" s="45">
        <f>IFERROR(D82/C82,0)</f>
        <v/>
      </c>
      <c r="F82" s="21">
        <f>IFERROR(SUMIFS(Reservations!$I$6:$I$505,Reservations!$E$6:$E$505,"&gt;="&amp;B82,Reservations!$E$6:$E$505,"&lt;"&amp;EDATE(B82,1),Reservations!$N$6:$N$505,"Canceled"),0)</f>
        <v/>
      </c>
      <c r="G82" s="46">
        <f>IFERROR(SUMIFS(Reservations!$AB$6:$AB$505,Reservations!$E$6:$E$505,"&gt;="&amp;B82,Reservations!$E$6:$E$505,"&lt;"&amp;EDATE(B82,1),Reservations!$N$6:$N$505,"Canceled"),0)</f>
        <v/>
      </c>
      <c r="H82" s="46">
        <f>IFERROR(SUMIFS(Reservations!$AC$6:$AC$505,Reservations!$E$6:$E$505,"&gt;="&amp;B82,Reservations!$E$6:$E$505,"&lt;"&amp;EDATE(B82,1),Reservations!$N$6:$N$505,"Canceled"),0)</f>
        <v/>
      </c>
      <c r="I82" s="46">
        <f>IFERROR(SUMIFS(Reservations!$AD$6:$AD$505,Reservations!$E$6:$E$505,"&gt;="&amp;B82,Reservations!$E$6:$E$505,"&lt;"&amp;EDATE(B82,1),Reservations!$N$6:$N$505,"Canceled"),0)</f>
        <v/>
      </c>
      <c r="J82" s="45">
        <f>IFERROR(I82/H82,0)</f>
        <v/>
      </c>
      <c r="K82" s="46">
        <f>IFERROR(SUMIFS(Reservations!$AG$6:$AG$505,Reservations!$E$6:$E$505,"&gt;="&amp;B82,Reservations!$E$6:$E$505,"&lt;"&amp;EDATE(B82,1),Reservations!$N$6:$N$505,"Canceled"),0)</f>
        <v/>
      </c>
      <c r="L82" s="46">
        <f>IFERROR(SUMIFS(Reservations!$AH$6:$AH$505,Reservations!$E$6:$E$505,"&gt;="&amp;B82,Reservations!$E$6:$E$505,"&lt;"&amp;EDATE(B82,1),Reservations!$N$6:$N$505,"Canceled"),0)</f>
        <v/>
      </c>
      <c r="M82" s="21">
        <f>IFERROR(AVERAGEIFS(Reservations!$P$6:$P$505,Reservations!$E$6:$E$505,"&gt;="&amp;B82,Reservations!$E$6:$E$505,"&lt;"&amp;EDATE(B82,1),Reservations!$N$6:$N$505,"Canceled"),0)</f>
        <v/>
      </c>
      <c r="N82" s="21">
        <f>IFERROR(COUNTIFS(Reservations!$E$6:$E$505,"&gt;="&amp;B82,Reservations!$E$6:$E$505,"&lt;"&amp;EDATE(B82,1),Reservations!$Q$6:$Q$505,"Late"),0)</f>
        <v/>
      </c>
      <c r="O82" s="45">
        <f>Dashboard!$D$5</f>
        <v/>
      </c>
    </row>
    <row r="83">
      <c r="A83" s="25">
        <f>TEXT(B83,"mmm yyyy")</f>
        <v/>
      </c>
      <c r="B83" s="47">
        <f>DATE(2032,6,1)</f>
        <v/>
      </c>
      <c r="C83" s="25">
        <f>IFERROR(COUNTIFS(Reservations!$E$6:$E$505,"&gt;="&amp;B83,Reservations!$E$6:$E$505,"&lt;"&amp;EDATE(B83,1),Reservations!$A$6:$A$505,"&lt;&gt;"),0)</f>
        <v/>
      </c>
      <c r="D83" s="25">
        <f>IFERROR(COUNTIFS(Reservations!$E$6:$E$505,"&gt;="&amp;B83,Reservations!$E$6:$E$505,"&lt;"&amp;EDATE(B83,1),Reservations!$N$6:$N$505,"Canceled"),0)</f>
        <v/>
      </c>
      <c r="E83" s="48">
        <f>IFERROR(D83/C83,0)</f>
        <v/>
      </c>
      <c r="F83" s="25">
        <f>IFERROR(SUMIFS(Reservations!$I$6:$I$505,Reservations!$E$6:$E$505,"&gt;="&amp;B83,Reservations!$E$6:$E$505,"&lt;"&amp;EDATE(B83,1),Reservations!$N$6:$N$505,"Canceled"),0)</f>
        <v/>
      </c>
      <c r="G83" s="49">
        <f>IFERROR(SUMIFS(Reservations!$AB$6:$AB$505,Reservations!$E$6:$E$505,"&gt;="&amp;B83,Reservations!$E$6:$E$505,"&lt;"&amp;EDATE(B83,1),Reservations!$N$6:$N$505,"Canceled"),0)</f>
        <v/>
      </c>
      <c r="H83" s="49">
        <f>IFERROR(SUMIFS(Reservations!$AC$6:$AC$505,Reservations!$E$6:$E$505,"&gt;="&amp;B83,Reservations!$E$6:$E$505,"&lt;"&amp;EDATE(B83,1),Reservations!$N$6:$N$505,"Canceled"),0)</f>
        <v/>
      </c>
      <c r="I83" s="49">
        <f>IFERROR(SUMIFS(Reservations!$AD$6:$AD$505,Reservations!$E$6:$E$505,"&gt;="&amp;B83,Reservations!$E$6:$E$505,"&lt;"&amp;EDATE(B83,1),Reservations!$N$6:$N$505,"Canceled"),0)</f>
        <v/>
      </c>
      <c r="J83" s="48">
        <f>IFERROR(I83/H83,0)</f>
        <v/>
      </c>
      <c r="K83" s="49">
        <f>IFERROR(SUMIFS(Reservations!$AG$6:$AG$505,Reservations!$E$6:$E$505,"&gt;="&amp;B83,Reservations!$E$6:$E$505,"&lt;"&amp;EDATE(B83,1),Reservations!$N$6:$N$505,"Canceled"),0)</f>
        <v/>
      </c>
      <c r="L83" s="49">
        <f>IFERROR(SUMIFS(Reservations!$AH$6:$AH$505,Reservations!$E$6:$E$505,"&gt;="&amp;B83,Reservations!$E$6:$E$505,"&lt;"&amp;EDATE(B83,1),Reservations!$N$6:$N$505,"Canceled"),0)</f>
        <v/>
      </c>
      <c r="M83" s="25">
        <f>IFERROR(AVERAGEIFS(Reservations!$P$6:$P$505,Reservations!$E$6:$E$505,"&gt;="&amp;B83,Reservations!$E$6:$E$505,"&lt;"&amp;EDATE(B83,1),Reservations!$N$6:$N$505,"Canceled"),0)</f>
        <v/>
      </c>
      <c r="N83" s="25">
        <f>IFERROR(COUNTIFS(Reservations!$E$6:$E$505,"&gt;="&amp;B83,Reservations!$E$6:$E$505,"&lt;"&amp;EDATE(B83,1),Reservations!$Q$6:$Q$505,"Late"),0)</f>
        <v/>
      </c>
      <c r="O83" s="48">
        <f>Dashboard!$D$5</f>
        <v/>
      </c>
    </row>
    <row r="84">
      <c r="A84" s="21">
        <f>TEXT(B84,"mmm yyyy")</f>
        <v/>
      </c>
      <c r="B84" s="44">
        <f>DATE(2032,7,1)</f>
        <v/>
      </c>
      <c r="C84" s="21">
        <f>IFERROR(COUNTIFS(Reservations!$E$6:$E$505,"&gt;="&amp;B84,Reservations!$E$6:$E$505,"&lt;"&amp;EDATE(B84,1),Reservations!$A$6:$A$505,"&lt;&gt;"),0)</f>
        <v/>
      </c>
      <c r="D84" s="21">
        <f>IFERROR(COUNTIFS(Reservations!$E$6:$E$505,"&gt;="&amp;B84,Reservations!$E$6:$E$505,"&lt;"&amp;EDATE(B84,1),Reservations!$N$6:$N$505,"Canceled"),0)</f>
        <v/>
      </c>
      <c r="E84" s="45">
        <f>IFERROR(D84/C84,0)</f>
        <v/>
      </c>
      <c r="F84" s="21">
        <f>IFERROR(SUMIFS(Reservations!$I$6:$I$505,Reservations!$E$6:$E$505,"&gt;="&amp;B84,Reservations!$E$6:$E$505,"&lt;"&amp;EDATE(B84,1),Reservations!$N$6:$N$505,"Canceled"),0)</f>
        <v/>
      </c>
      <c r="G84" s="46">
        <f>IFERROR(SUMIFS(Reservations!$AB$6:$AB$505,Reservations!$E$6:$E$505,"&gt;="&amp;B84,Reservations!$E$6:$E$505,"&lt;"&amp;EDATE(B84,1),Reservations!$N$6:$N$505,"Canceled"),0)</f>
        <v/>
      </c>
      <c r="H84" s="46">
        <f>IFERROR(SUMIFS(Reservations!$AC$6:$AC$505,Reservations!$E$6:$E$505,"&gt;="&amp;B84,Reservations!$E$6:$E$505,"&lt;"&amp;EDATE(B84,1),Reservations!$N$6:$N$505,"Canceled"),0)</f>
        <v/>
      </c>
      <c r="I84" s="46">
        <f>IFERROR(SUMIFS(Reservations!$AD$6:$AD$505,Reservations!$E$6:$E$505,"&gt;="&amp;B84,Reservations!$E$6:$E$505,"&lt;"&amp;EDATE(B84,1),Reservations!$N$6:$N$505,"Canceled"),0)</f>
        <v/>
      </c>
      <c r="J84" s="45">
        <f>IFERROR(I84/H84,0)</f>
        <v/>
      </c>
      <c r="K84" s="46">
        <f>IFERROR(SUMIFS(Reservations!$AG$6:$AG$505,Reservations!$E$6:$E$505,"&gt;="&amp;B84,Reservations!$E$6:$E$505,"&lt;"&amp;EDATE(B84,1),Reservations!$N$6:$N$505,"Canceled"),0)</f>
        <v/>
      </c>
      <c r="L84" s="46">
        <f>IFERROR(SUMIFS(Reservations!$AH$6:$AH$505,Reservations!$E$6:$E$505,"&gt;="&amp;B84,Reservations!$E$6:$E$505,"&lt;"&amp;EDATE(B84,1),Reservations!$N$6:$N$505,"Canceled"),0)</f>
        <v/>
      </c>
      <c r="M84" s="21">
        <f>IFERROR(AVERAGEIFS(Reservations!$P$6:$P$505,Reservations!$E$6:$E$505,"&gt;="&amp;B84,Reservations!$E$6:$E$505,"&lt;"&amp;EDATE(B84,1),Reservations!$N$6:$N$505,"Canceled"),0)</f>
        <v/>
      </c>
      <c r="N84" s="21">
        <f>IFERROR(COUNTIFS(Reservations!$E$6:$E$505,"&gt;="&amp;B84,Reservations!$E$6:$E$505,"&lt;"&amp;EDATE(B84,1),Reservations!$Q$6:$Q$505,"Late"),0)</f>
        <v/>
      </c>
      <c r="O84" s="45">
        <f>Dashboard!$D$5</f>
        <v/>
      </c>
    </row>
    <row r="85">
      <c r="A85" s="25">
        <f>TEXT(B85,"mmm yyyy")</f>
        <v/>
      </c>
      <c r="B85" s="47">
        <f>DATE(2032,8,1)</f>
        <v/>
      </c>
      <c r="C85" s="25">
        <f>IFERROR(COUNTIFS(Reservations!$E$6:$E$505,"&gt;="&amp;B85,Reservations!$E$6:$E$505,"&lt;"&amp;EDATE(B85,1),Reservations!$A$6:$A$505,"&lt;&gt;"),0)</f>
        <v/>
      </c>
      <c r="D85" s="25">
        <f>IFERROR(COUNTIFS(Reservations!$E$6:$E$505,"&gt;="&amp;B85,Reservations!$E$6:$E$505,"&lt;"&amp;EDATE(B85,1),Reservations!$N$6:$N$505,"Canceled"),0)</f>
        <v/>
      </c>
      <c r="E85" s="48">
        <f>IFERROR(D85/C85,0)</f>
        <v/>
      </c>
      <c r="F85" s="25">
        <f>IFERROR(SUMIFS(Reservations!$I$6:$I$505,Reservations!$E$6:$E$505,"&gt;="&amp;B85,Reservations!$E$6:$E$505,"&lt;"&amp;EDATE(B85,1),Reservations!$N$6:$N$505,"Canceled"),0)</f>
        <v/>
      </c>
      <c r="G85" s="49">
        <f>IFERROR(SUMIFS(Reservations!$AB$6:$AB$505,Reservations!$E$6:$E$505,"&gt;="&amp;B85,Reservations!$E$6:$E$505,"&lt;"&amp;EDATE(B85,1),Reservations!$N$6:$N$505,"Canceled"),0)</f>
        <v/>
      </c>
      <c r="H85" s="49">
        <f>IFERROR(SUMIFS(Reservations!$AC$6:$AC$505,Reservations!$E$6:$E$505,"&gt;="&amp;B85,Reservations!$E$6:$E$505,"&lt;"&amp;EDATE(B85,1),Reservations!$N$6:$N$505,"Canceled"),0)</f>
        <v/>
      </c>
      <c r="I85" s="49">
        <f>IFERROR(SUMIFS(Reservations!$AD$6:$AD$505,Reservations!$E$6:$E$505,"&gt;="&amp;B85,Reservations!$E$6:$E$505,"&lt;"&amp;EDATE(B85,1),Reservations!$N$6:$N$505,"Canceled"),0)</f>
        <v/>
      </c>
      <c r="J85" s="48">
        <f>IFERROR(I85/H85,0)</f>
        <v/>
      </c>
      <c r="K85" s="49">
        <f>IFERROR(SUMIFS(Reservations!$AG$6:$AG$505,Reservations!$E$6:$E$505,"&gt;="&amp;B85,Reservations!$E$6:$E$505,"&lt;"&amp;EDATE(B85,1),Reservations!$N$6:$N$505,"Canceled"),0)</f>
        <v/>
      </c>
      <c r="L85" s="49">
        <f>IFERROR(SUMIFS(Reservations!$AH$6:$AH$505,Reservations!$E$6:$E$505,"&gt;="&amp;B85,Reservations!$E$6:$E$505,"&lt;"&amp;EDATE(B85,1),Reservations!$N$6:$N$505,"Canceled"),0)</f>
        <v/>
      </c>
      <c r="M85" s="25">
        <f>IFERROR(AVERAGEIFS(Reservations!$P$6:$P$505,Reservations!$E$6:$E$505,"&gt;="&amp;B85,Reservations!$E$6:$E$505,"&lt;"&amp;EDATE(B85,1),Reservations!$N$6:$N$505,"Canceled"),0)</f>
        <v/>
      </c>
      <c r="N85" s="25">
        <f>IFERROR(COUNTIFS(Reservations!$E$6:$E$505,"&gt;="&amp;B85,Reservations!$E$6:$E$505,"&lt;"&amp;EDATE(B85,1),Reservations!$Q$6:$Q$505,"Late"),0)</f>
        <v/>
      </c>
      <c r="O85" s="48">
        <f>Dashboard!$D$5</f>
        <v/>
      </c>
    </row>
    <row r="86">
      <c r="A86" s="21">
        <f>TEXT(B86,"mmm yyyy")</f>
        <v/>
      </c>
      <c r="B86" s="44">
        <f>DATE(2032,9,1)</f>
        <v/>
      </c>
      <c r="C86" s="21">
        <f>IFERROR(COUNTIFS(Reservations!$E$6:$E$505,"&gt;="&amp;B86,Reservations!$E$6:$E$505,"&lt;"&amp;EDATE(B86,1),Reservations!$A$6:$A$505,"&lt;&gt;"),0)</f>
        <v/>
      </c>
      <c r="D86" s="21">
        <f>IFERROR(COUNTIFS(Reservations!$E$6:$E$505,"&gt;="&amp;B86,Reservations!$E$6:$E$505,"&lt;"&amp;EDATE(B86,1),Reservations!$N$6:$N$505,"Canceled"),0)</f>
        <v/>
      </c>
      <c r="E86" s="45">
        <f>IFERROR(D86/C86,0)</f>
        <v/>
      </c>
      <c r="F86" s="21">
        <f>IFERROR(SUMIFS(Reservations!$I$6:$I$505,Reservations!$E$6:$E$505,"&gt;="&amp;B86,Reservations!$E$6:$E$505,"&lt;"&amp;EDATE(B86,1),Reservations!$N$6:$N$505,"Canceled"),0)</f>
        <v/>
      </c>
      <c r="G86" s="46">
        <f>IFERROR(SUMIFS(Reservations!$AB$6:$AB$505,Reservations!$E$6:$E$505,"&gt;="&amp;B86,Reservations!$E$6:$E$505,"&lt;"&amp;EDATE(B86,1),Reservations!$N$6:$N$505,"Canceled"),0)</f>
        <v/>
      </c>
      <c r="H86" s="46">
        <f>IFERROR(SUMIFS(Reservations!$AC$6:$AC$505,Reservations!$E$6:$E$505,"&gt;="&amp;B86,Reservations!$E$6:$E$505,"&lt;"&amp;EDATE(B86,1),Reservations!$N$6:$N$505,"Canceled"),0)</f>
        <v/>
      </c>
      <c r="I86" s="46">
        <f>IFERROR(SUMIFS(Reservations!$AD$6:$AD$505,Reservations!$E$6:$E$505,"&gt;="&amp;B86,Reservations!$E$6:$E$505,"&lt;"&amp;EDATE(B86,1),Reservations!$N$6:$N$505,"Canceled"),0)</f>
        <v/>
      </c>
      <c r="J86" s="45">
        <f>IFERROR(I86/H86,0)</f>
        <v/>
      </c>
      <c r="K86" s="46">
        <f>IFERROR(SUMIFS(Reservations!$AG$6:$AG$505,Reservations!$E$6:$E$505,"&gt;="&amp;B86,Reservations!$E$6:$E$505,"&lt;"&amp;EDATE(B86,1),Reservations!$N$6:$N$505,"Canceled"),0)</f>
        <v/>
      </c>
      <c r="L86" s="46">
        <f>IFERROR(SUMIFS(Reservations!$AH$6:$AH$505,Reservations!$E$6:$E$505,"&gt;="&amp;B86,Reservations!$E$6:$E$505,"&lt;"&amp;EDATE(B86,1),Reservations!$N$6:$N$505,"Canceled"),0)</f>
        <v/>
      </c>
      <c r="M86" s="21">
        <f>IFERROR(AVERAGEIFS(Reservations!$P$6:$P$505,Reservations!$E$6:$E$505,"&gt;="&amp;B86,Reservations!$E$6:$E$505,"&lt;"&amp;EDATE(B86,1),Reservations!$N$6:$N$505,"Canceled"),0)</f>
        <v/>
      </c>
      <c r="N86" s="21">
        <f>IFERROR(COUNTIFS(Reservations!$E$6:$E$505,"&gt;="&amp;B86,Reservations!$E$6:$E$505,"&lt;"&amp;EDATE(B86,1),Reservations!$Q$6:$Q$505,"Late"),0)</f>
        <v/>
      </c>
      <c r="O86" s="45">
        <f>Dashboard!$D$5</f>
        <v/>
      </c>
    </row>
    <row r="87">
      <c r="A87" s="25">
        <f>TEXT(B87,"mmm yyyy")</f>
        <v/>
      </c>
      <c r="B87" s="47">
        <f>DATE(2032,10,1)</f>
        <v/>
      </c>
      <c r="C87" s="25">
        <f>IFERROR(COUNTIFS(Reservations!$E$6:$E$505,"&gt;="&amp;B87,Reservations!$E$6:$E$505,"&lt;"&amp;EDATE(B87,1),Reservations!$A$6:$A$505,"&lt;&gt;"),0)</f>
        <v/>
      </c>
      <c r="D87" s="25">
        <f>IFERROR(COUNTIFS(Reservations!$E$6:$E$505,"&gt;="&amp;B87,Reservations!$E$6:$E$505,"&lt;"&amp;EDATE(B87,1),Reservations!$N$6:$N$505,"Canceled"),0)</f>
        <v/>
      </c>
      <c r="E87" s="48">
        <f>IFERROR(D87/C87,0)</f>
        <v/>
      </c>
      <c r="F87" s="25">
        <f>IFERROR(SUMIFS(Reservations!$I$6:$I$505,Reservations!$E$6:$E$505,"&gt;="&amp;B87,Reservations!$E$6:$E$505,"&lt;"&amp;EDATE(B87,1),Reservations!$N$6:$N$505,"Canceled"),0)</f>
        <v/>
      </c>
      <c r="G87" s="49">
        <f>IFERROR(SUMIFS(Reservations!$AB$6:$AB$505,Reservations!$E$6:$E$505,"&gt;="&amp;B87,Reservations!$E$6:$E$505,"&lt;"&amp;EDATE(B87,1),Reservations!$N$6:$N$505,"Canceled"),0)</f>
        <v/>
      </c>
      <c r="H87" s="49">
        <f>IFERROR(SUMIFS(Reservations!$AC$6:$AC$505,Reservations!$E$6:$E$505,"&gt;="&amp;B87,Reservations!$E$6:$E$505,"&lt;"&amp;EDATE(B87,1),Reservations!$N$6:$N$505,"Canceled"),0)</f>
        <v/>
      </c>
      <c r="I87" s="49">
        <f>IFERROR(SUMIFS(Reservations!$AD$6:$AD$505,Reservations!$E$6:$E$505,"&gt;="&amp;B87,Reservations!$E$6:$E$505,"&lt;"&amp;EDATE(B87,1),Reservations!$N$6:$N$505,"Canceled"),0)</f>
        <v/>
      </c>
      <c r="J87" s="48">
        <f>IFERROR(I87/H87,0)</f>
        <v/>
      </c>
      <c r="K87" s="49">
        <f>IFERROR(SUMIFS(Reservations!$AG$6:$AG$505,Reservations!$E$6:$E$505,"&gt;="&amp;B87,Reservations!$E$6:$E$505,"&lt;"&amp;EDATE(B87,1),Reservations!$N$6:$N$505,"Canceled"),0)</f>
        <v/>
      </c>
      <c r="L87" s="49">
        <f>IFERROR(SUMIFS(Reservations!$AH$6:$AH$505,Reservations!$E$6:$E$505,"&gt;="&amp;B87,Reservations!$E$6:$E$505,"&lt;"&amp;EDATE(B87,1),Reservations!$N$6:$N$505,"Canceled"),0)</f>
        <v/>
      </c>
      <c r="M87" s="25">
        <f>IFERROR(AVERAGEIFS(Reservations!$P$6:$P$505,Reservations!$E$6:$E$505,"&gt;="&amp;B87,Reservations!$E$6:$E$505,"&lt;"&amp;EDATE(B87,1),Reservations!$N$6:$N$505,"Canceled"),0)</f>
        <v/>
      </c>
      <c r="N87" s="25">
        <f>IFERROR(COUNTIFS(Reservations!$E$6:$E$505,"&gt;="&amp;B87,Reservations!$E$6:$E$505,"&lt;"&amp;EDATE(B87,1),Reservations!$Q$6:$Q$505,"Late"),0)</f>
        <v/>
      </c>
      <c r="O87" s="48">
        <f>Dashboard!$D$5</f>
        <v/>
      </c>
    </row>
    <row r="88">
      <c r="A88" s="21">
        <f>TEXT(B88,"mmm yyyy")</f>
        <v/>
      </c>
      <c r="B88" s="44">
        <f>DATE(2032,11,1)</f>
        <v/>
      </c>
      <c r="C88" s="21">
        <f>IFERROR(COUNTIFS(Reservations!$E$6:$E$505,"&gt;="&amp;B88,Reservations!$E$6:$E$505,"&lt;"&amp;EDATE(B88,1),Reservations!$A$6:$A$505,"&lt;&gt;"),0)</f>
        <v/>
      </c>
      <c r="D88" s="21">
        <f>IFERROR(COUNTIFS(Reservations!$E$6:$E$505,"&gt;="&amp;B88,Reservations!$E$6:$E$505,"&lt;"&amp;EDATE(B88,1),Reservations!$N$6:$N$505,"Canceled"),0)</f>
        <v/>
      </c>
      <c r="E88" s="45">
        <f>IFERROR(D88/C88,0)</f>
        <v/>
      </c>
      <c r="F88" s="21">
        <f>IFERROR(SUMIFS(Reservations!$I$6:$I$505,Reservations!$E$6:$E$505,"&gt;="&amp;B88,Reservations!$E$6:$E$505,"&lt;"&amp;EDATE(B88,1),Reservations!$N$6:$N$505,"Canceled"),0)</f>
        <v/>
      </c>
      <c r="G88" s="46">
        <f>IFERROR(SUMIFS(Reservations!$AB$6:$AB$505,Reservations!$E$6:$E$505,"&gt;="&amp;B88,Reservations!$E$6:$E$505,"&lt;"&amp;EDATE(B88,1),Reservations!$N$6:$N$505,"Canceled"),0)</f>
        <v/>
      </c>
      <c r="H88" s="46">
        <f>IFERROR(SUMIFS(Reservations!$AC$6:$AC$505,Reservations!$E$6:$E$505,"&gt;="&amp;B88,Reservations!$E$6:$E$505,"&lt;"&amp;EDATE(B88,1),Reservations!$N$6:$N$505,"Canceled"),0)</f>
        <v/>
      </c>
      <c r="I88" s="46">
        <f>IFERROR(SUMIFS(Reservations!$AD$6:$AD$505,Reservations!$E$6:$E$505,"&gt;="&amp;B88,Reservations!$E$6:$E$505,"&lt;"&amp;EDATE(B88,1),Reservations!$N$6:$N$505,"Canceled"),0)</f>
        <v/>
      </c>
      <c r="J88" s="45">
        <f>IFERROR(I88/H88,0)</f>
        <v/>
      </c>
      <c r="K88" s="46">
        <f>IFERROR(SUMIFS(Reservations!$AG$6:$AG$505,Reservations!$E$6:$E$505,"&gt;="&amp;B88,Reservations!$E$6:$E$505,"&lt;"&amp;EDATE(B88,1),Reservations!$N$6:$N$505,"Canceled"),0)</f>
        <v/>
      </c>
      <c r="L88" s="46">
        <f>IFERROR(SUMIFS(Reservations!$AH$6:$AH$505,Reservations!$E$6:$E$505,"&gt;="&amp;B88,Reservations!$E$6:$E$505,"&lt;"&amp;EDATE(B88,1),Reservations!$N$6:$N$505,"Canceled"),0)</f>
        <v/>
      </c>
      <c r="M88" s="21">
        <f>IFERROR(AVERAGEIFS(Reservations!$P$6:$P$505,Reservations!$E$6:$E$505,"&gt;="&amp;B88,Reservations!$E$6:$E$505,"&lt;"&amp;EDATE(B88,1),Reservations!$N$6:$N$505,"Canceled"),0)</f>
        <v/>
      </c>
      <c r="N88" s="21">
        <f>IFERROR(COUNTIFS(Reservations!$E$6:$E$505,"&gt;="&amp;B88,Reservations!$E$6:$E$505,"&lt;"&amp;EDATE(B88,1),Reservations!$Q$6:$Q$505,"Late"),0)</f>
        <v/>
      </c>
      <c r="O88" s="45">
        <f>Dashboard!$D$5</f>
        <v/>
      </c>
    </row>
    <row r="89">
      <c r="A89" s="25">
        <f>TEXT(B89,"mmm yyyy")</f>
        <v/>
      </c>
      <c r="B89" s="47">
        <f>DATE(2032,12,1)</f>
        <v/>
      </c>
      <c r="C89" s="25">
        <f>IFERROR(COUNTIFS(Reservations!$E$6:$E$505,"&gt;="&amp;B89,Reservations!$E$6:$E$505,"&lt;"&amp;EDATE(B89,1),Reservations!$A$6:$A$505,"&lt;&gt;"),0)</f>
        <v/>
      </c>
      <c r="D89" s="25">
        <f>IFERROR(COUNTIFS(Reservations!$E$6:$E$505,"&gt;="&amp;B89,Reservations!$E$6:$E$505,"&lt;"&amp;EDATE(B89,1),Reservations!$N$6:$N$505,"Canceled"),0)</f>
        <v/>
      </c>
      <c r="E89" s="48">
        <f>IFERROR(D89/C89,0)</f>
        <v/>
      </c>
      <c r="F89" s="25">
        <f>IFERROR(SUMIFS(Reservations!$I$6:$I$505,Reservations!$E$6:$E$505,"&gt;="&amp;B89,Reservations!$E$6:$E$505,"&lt;"&amp;EDATE(B89,1),Reservations!$N$6:$N$505,"Canceled"),0)</f>
        <v/>
      </c>
      <c r="G89" s="49">
        <f>IFERROR(SUMIFS(Reservations!$AB$6:$AB$505,Reservations!$E$6:$E$505,"&gt;="&amp;B89,Reservations!$E$6:$E$505,"&lt;"&amp;EDATE(B89,1),Reservations!$N$6:$N$505,"Canceled"),0)</f>
        <v/>
      </c>
      <c r="H89" s="49">
        <f>IFERROR(SUMIFS(Reservations!$AC$6:$AC$505,Reservations!$E$6:$E$505,"&gt;="&amp;B89,Reservations!$E$6:$E$505,"&lt;"&amp;EDATE(B89,1),Reservations!$N$6:$N$505,"Canceled"),0)</f>
        <v/>
      </c>
      <c r="I89" s="49">
        <f>IFERROR(SUMIFS(Reservations!$AD$6:$AD$505,Reservations!$E$6:$E$505,"&gt;="&amp;B89,Reservations!$E$6:$E$505,"&lt;"&amp;EDATE(B89,1),Reservations!$N$6:$N$505,"Canceled"),0)</f>
        <v/>
      </c>
      <c r="J89" s="48">
        <f>IFERROR(I89/H89,0)</f>
        <v/>
      </c>
      <c r="K89" s="49">
        <f>IFERROR(SUMIFS(Reservations!$AG$6:$AG$505,Reservations!$E$6:$E$505,"&gt;="&amp;B89,Reservations!$E$6:$E$505,"&lt;"&amp;EDATE(B89,1),Reservations!$N$6:$N$505,"Canceled"),0)</f>
        <v/>
      </c>
      <c r="L89" s="49">
        <f>IFERROR(SUMIFS(Reservations!$AH$6:$AH$505,Reservations!$E$6:$E$505,"&gt;="&amp;B89,Reservations!$E$6:$E$505,"&lt;"&amp;EDATE(B89,1),Reservations!$N$6:$N$505,"Canceled"),0)</f>
        <v/>
      </c>
      <c r="M89" s="25">
        <f>IFERROR(AVERAGEIFS(Reservations!$P$6:$P$505,Reservations!$E$6:$E$505,"&gt;="&amp;B89,Reservations!$E$6:$E$505,"&lt;"&amp;EDATE(B89,1),Reservations!$N$6:$N$505,"Canceled"),0)</f>
        <v/>
      </c>
      <c r="N89" s="25">
        <f>IFERROR(COUNTIFS(Reservations!$E$6:$E$505,"&gt;="&amp;B89,Reservations!$E$6:$E$505,"&lt;"&amp;EDATE(B89,1),Reservations!$Q$6:$Q$505,"Late"),0)</f>
        <v/>
      </c>
      <c r="O89" s="48">
        <f>Dashboard!$D$5</f>
        <v/>
      </c>
    </row>
    <row r="90">
      <c r="A90" s="21">
        <f>TEXT(B90,"mmm yyyy")</f>
        <v/>
      </c>
      <c r="B90" s="44">
        <f>DATE(2033,1,1)</f>
        <v/>
      </c>
      <c r="C90" s="21">
        <f>IFERROR(COUNTIFS(Reservations!$E$6:$E$505,"&gt;="&amp;B90,Reservations!$E$6:$E$505,"&lt;"&amp;EDATE(B90,1),Reservations!$A$6:$A$505,"&lt;&gt;"),0)</f>
        <v/>
      </c>
      <c r="D90" s="21">
        <f>IFERROR(COUNTIFS(Reservations!$E$6:$E$505,"&gt;="&amp;B90,Reservations!$E$6:$E$505,"&lt;"&amp;EDATE(B90,1),Reservations!$N$6:$N$505,"Canceled"),0)</f>
        <v/>
      </c>
      <c r="E90" s="45">
        <f>IFERROR(D90/C90,0)</f>
        <v/>
      </c>
      <c r="F90" s="21">
        <f>IFERROR(SUMIFS(Reservations!$I$6:$I$505,Reservations!$E$6:$E$505,"&gt;="&amp;B90,Reservations!$E$6:$E$505,"&lt;"&amp;EDATE(B90,1),Reservations!$N$6:$N$505,"Canceled"),0)</f>
        <v/>
      </c>
      <c r="G90" s="46">
        <f>IFERROR(SUMIFS(Reservations!$AB$6:$AB$505,Reservations!$E$6:$E$505,"&gt;="&amp;B90,Reservations!$E$6:$E$505,"&lt;"&amp;EDATE(B90,1),Reservations!$N$6:$N$505,"Canceled"),0)</f>
        <v/>
      </c>
      <c r="H90" s="46">
        <f>IFERROR(SUMIFS(Reservations!$AC$6:$AC$505,Reservations!$E$6:$E$505,"&gt;="&amp;B90,Reservations!$E$6:$E$505,"&lt;"&amp;EDATE(B90,1),Reservations!$N$6:$N$505,"Canceled"),0)</f>
        <v/>
      </c>
      <c r="I90" s="46">
        <f>IFERROR(SUMIFS(Reservations!$AD$6:$AD$505,Reservations!$E$6:$E$505,"&gt;="&amp;B90,Reservations!$E$6:$E$505,"&lt;"&amp;EDATE(B90,1),Reservations!$N$6:$N$505,"Canceled"),0)</f>
        <v/>
      </c>
      <c r="J90" s="45">
        <f>IFERROR(I90/H90,0)</f>
        <v/>
      </c>
      <c r="K90" s="46">
        <f>IFERROR(SUMIFS(Reservations!$AG$6:$AG$505,Reservations!$E$6:$E$505,"&gt;="&amp;B90,Reservations!$E$6:$E$505,"&lt;"&amp;EDATE(B90,1),Reservations!$N$6:$N$505,"Canceled"),0)</f>
        <v/>
      </c>
      <c r="L90" s="46">
        <f>IFERROR(SUMIFS(Reservations!$AH$6:$AH$505,Reservations!$E$6:$E$505,"&gt;="&amp;B90,Reservations!$E$6:$E$505,"&lt;"&amp;EDATE(B90,1),Reservations!$N$6:$N$505,"Canceled"),0)</f>
        <v/>
      </c>
      <c r="M90" s="21">
        <f>IFERROR(AVERAGEIFS(Reservations!$P$6:$P$505,Reservations!$E$6:$E$505,"&gt;="&amp;B90,Reservations!$E$6:$E$505,"&lt;"&amp;EDATE(B90,1),Reservations!$N$6:$N$505,"Canceled"),0)</f>
        <v/>
      </c>
      <c r="N90" s="21">
        <f>IFERROR(COUNTIFS(Reservations!$E$6:$E$505,"&gt;="&amp;B90,Reservations!$E$6:$E$505,"&lt;"&amp;EDATE(B90,1),Reservations!$Q$6:$Q$505,"Late"),0)</f>
        <v/>
      </c>
      <c r="O90" s="45">
        <f>Dashboard!$D$5</f>
        <v/>
      </c>
    </row>
    <row r="91">
      <c r="A91" s="25">
        <f>TEXT(B91,"mmm yyyy")</f>
        <v/>
      </c>
      <c r="B91" s="47">
        <f>DATE(2033,2,1)</f>
        <v/>
      </c>
      <c r="C91" s="25">
        <f>IFERROR(COUNTIFS(Reservations!$E$6:$E$505,"&gt;="&amp;B91,Reservations!$E$6:$E$505,"&lt;"&amp;EDATE(B91,1),Reservations!$A$6:$A$505,"&lt;&gt;"),0)</f>
        <v/>
      </c>
      <c r="D91" s="25">
        <f>IFERROR(COUNTIFS(Reservations!$E$6:$E$505,"&gt;="&amp;B91,Reservations!$E$6:$E$505,"&lt;"&amp;EDATE(B91,1),Reservations!$N$6:$N$505,"Canceled"),0)</f>
        <v/>
      </c>
      <c r="E91" s="48">
        <f>IFERROR(D91/C91,0)</f>
        <v/>
      </c>
      <c r="F91" s="25">
        <f>IFERROR(SUMIFS(Reservations!$I$6:$I$505,Reservations!$E$6:$E$505,"&gt;="&amp;B91,Reservations!$E$6:$E$505,"&lt;"&amp;EDATE(B91,1),Reservations!$N$6:$N$505,"Canceled"),0)</f>
        <v/>
      </c>
      <c r="G91" s="49">
        <f>IFERROR(SUMIFS(Reservations!$AB$6:$AB$505,Reservations!$E$6:$E$505,"&gt;="&amp;B91,Reservations!$E$6:$E$505,"&lt;"&amp;EDATE(B91,1),Reservations!$N$6:$N$505,"Canceled"),0)</f>
        <v/>
      </c>
      <c r="H91" s="49">
        <f>IFERROR(SUMIFS(Reservations!$AC$6:$AC$505,Reservations!$E$6:$E$505,"&gt;="&amp;B91,Reservations!$E$6:$E$505,"&lt;"&amp;EDATE(B91,1),Reservations!$N$6:$N$505,"Canceled"),0)</f>
        <v/>
      </c>
      <c r="I91" s="49">
        <f>IFERROR(SUMIFS(Reservations!$AD$6:$AD$505,Reservations!$E$6:$E$505,"&gt;="&amp;B91,Reservations!$E$6:$E$505,"&lt;"&amp;EDATE(B91,1),Reservations!$N$6:$N$505,"Canceled"),0)</f>
        <v/>
      </c>
      <c r="J91" s="48">
        <f>IFERROR(I91/H91,0)</f>
        <v/>
      </c>
      <c r="K91" s="49">
        <f>IFERROR(SUMIFS(Reservations!$AG$6:$AG$505,Reservations!$E$6:$E$505,"&gt;="&amp;B91,Reservations!$E$6:$E$505,"&lt;"&amp;EDATE(B91,1),Reservations!$N$6:$N$505,"Canceled"),0)</f>
        <v/>
      </c>
      <c r="L91" s="49">
        <f>IFERROR(SUMIFS(Reservations!$AH$6:$AH$505,Reservations!$E$6:$E$505,"&gt;="&amp;B91,Reservations!$E$6:$E$505,"&lt;"&amp;EDATE(B91,1),Reservations!$N$6:$N$505,"Canceled"),0)</f>
        <v/>
      </c>
      <c r="M91" s="25">
        <f>IFERROR(AVERAGEIFS(Reservations!$P$6:$P$505,Reservations!$E$6:$E$505,"&gt;="&amp;B91,Reservations!$E$6:$E$505,"&lt;"&amp;EDATE(B91,1),Reservations!$N$6:$N$505,"Canceled"),0)</f>
        <v/>
      </c>
      <c r="N91" s="25">
        <f>IFERROR(COUNTIFS(Reservations!$E$6:$E$505,"&gt;="&amp;B91,Reservations!$E$6:$E$505,"&lt;"&amp;EDATE(B91,1),Reservations!$Q$6:$Q$505,"Late"),0)</f>
        <v/>
      </c>
      <c r="O91" s="48">
        <f>Dashboard!$D$5</f>
        <v/>
      </c>
    </row>
    <row r="92">
      <c r="A92" s="21">
        <f>TEXT(B92,"mmm yyyy")</f>
        <v/>
      </c>
      <c r="B92" s="44">
        <f>DATE(2033,3,1)</f>
        <v/>
      </c>
      <c r="C92" s="21">
        <f>IFERROR(COUNTIFS(Reservations!$E$6:$E$505,"&gt;="&amp;B92,Reservations!$E$6:$E$505,"&lt;"&amp;EDATE(B92,1),Reservations!$A$6:$A$505,"&lt;&gt;"),0)</f>
        <v/>
      </c>
      <c r="D92" s="21">
        <f>IFERROR(COUNTIFS(Reservations!$E$6:$E$505,"&gt;="&amp;B92,Reservations!$E$6:$E$505,"&lt;"&amp;EDATE(B92,1),Reservations!$N$6:$N$505,"Canceled"),0)</f>
        <v/>
      </c>
      <c r="E92" s="45">
        <f>IFERROR(D92/C92,0)</f>
        <v/>
      </c>
      <c r="F92" s="21">
        <f>IFERROR(SUMIFS(Reservations!$I$6:$I$505,Reservations!$E$6:$E$505,"&gt;="&amp;B92,Reservations!$E$6:$E$505,"&lt;"&amp;EDATE(B92,1),Reservations!$N$6:$N$505,"Canceled"),0)</f>
        <v/>
      </c>
      <c r="G92" s="46">
        <f>IFERROR(SUMIFS(Reservations!$AB$6:$AB$505,Reservations!$E$6:$E$505,"&gt;="&amp;B92,Reservations!$E$6:$E$505,"&lt;"&amp;EDATE(B92,1),Reservations!$N$6:$N$505,"Canceled"),0)</f>
        <v/>
      </c>
      <c r="H92" s="46">
        <f>IFERROR(SUMIFS(Reservations!$AC$6:$AC$505,Reservations!$E$6:$E$505,"&gt;="&amp;B92,Reservations!$E$6:$E$505,"&lt;"&amp;EDATE(B92,1),Reservations!$N$6:$N$505,"Canceled"),0)</f>
        <v/>
      </c>
      <c r="I92" s="46">
        <f>IFERROR(SUMIFS(Reservations!$AD$6:$AD$505,Reservations!$E$6:$E$505,"&gt;="&amp;B92,Reservations!$E$6:$E$505,"&lt;"&amp;EDATE(B92,1),Reservations!$N$6:$N$505,"Canceled"),0)</f>
        <v/>
      </c>
      <c r="J92" s="45">
        <f>IFERROR(I92/H92,0)</f>
        <v/>
      </c>
      <c r="K92" s="46">
        <f>IFERROR(SUMIFS(Reservations!$AG$6:$AG$505,Reservations!$E$6:$E$505,"&gt;="&amp;B92,Reservations!$E$6:$E$505,"&lt;"&amp;EDATE(B92,1),Reservations!$N$6:$N$505,"Canceled"),0)</f>
        <v/>
      </c>
      <c r="L92" s="46">
        <f>IFERROR(SUMIFS(Reservations!$AH$6:$AH$505,Reservations!$E$6:$E$505,"&gt;="&amp;B92,Reservations!$E$6:$E$505,"&lt;"&amp;EDATE(B92,1),Reservations!$N$6:$N$505,"Canceled"),0)</f>
        <v/>
      </c>
      <c r="M92" s="21">
        <f>IFERROR(AVERAGEIFS(Reservations!$P$6:$P$505,Reservations!$E$6:$E$505,"&gt;="&amp;B92,Reservations!$E$6:$E$505,"&lt;"&amp;EDATE(B92,1),Reservations!$N$6:$N$505,"Canceled"),0)</f>
        <v/>
      </c>
      <c r="N92" s="21">
        <f>IFERROR(COUNTIFS(Reservations!$E$6:$E$505,"&gt;="&amp;B92,Reservations!$E$6:$E$505,"&lt;"&amp;EDATE(B92,1),Reservations!$Q$6:$Q$505,"Late"),0)</f>
        <v/>
      </c>
      <c r="O92" s="45">
        <f>Dashboard!$D$5</f>
        <v/>
      </c>
    </row>
    <row r="93">
      <c r="A93" s="25">
        <f>TEXT(B93,"mmm yyyy")</f>
        <v/>
      </c>
      <c r="B93" s="47">
        <f>DATE(2033,4,1)</f>
        <v/>
      </c>
      <c r="C93" s="25">
        <f>IFERROR(COUNTIFS(Reservations!$E$6:$E$505,"&gt;="&amp;B93,Reservations!$E$6:$E$505,"&lt;"&amp;EDATE(B93,1),Reservations!$A$6:$A$505,"&lt;&gt;"),0)</f>
        <v/>
      </c>
      <c r="D93" s="25">
        <f>IFERROR(COUNTIFS(Reservations!$E$6:$E$505,"&gt;="&amp;B93,Reservations!$E$6:$E$505,"&lt;"&amp;EDATE(B93,1),Reservations!$N$6:$N$505,"Canceled"),0)</f>
        <v/>
      </c>
      <c r="E93" s="48">
        <f>IFERROR(D93/C93,0)</f>
        <v/>
      </c>
      <c r="F93" s="25">
        <f>IFERROR(SUMIFS(Reservations!$I$6:$I$505,Reservations!$E$6:$E$505,"&gt;="&amp;B93,Reservations!$E$6:$E$505,"&lt;"&amp;EDATE(B93,1),Reservations!$N$6:$N$505,"Canceled"),0)</f>
        <v/>
      </c>
      <c r="G93" s="49">
        <f>IFERROR(SUMIFS(Reservations!$AB$6:$AB$505,Reservations!$E$6:$E$505,"&gt;="&amp;B93,Reservations!$E$6:$E$505,"&lt;"&amp;EDATE(B93,1),Reservations!$N$6:$N$505,"Canceled"),0)</f>
        <v/>
      </c>
      <c r="H93" s="49">
        <f>IFERROR(SUMIFS(Reservations!$AC$6:$AC$505,Reservations!$E$6:$E$505,"&gt;="&amp;B93,Reservations!$E$6:$E$505,"&lt;"&amp;EDATE(B93,1),Reservations!$N$6:$N$505,"Canceled"),0)</f>
        <v/>
      </c>
      <c r="I93" s="49">
        <f>IFERROR(SUMIFS(Reservations!$AD$6:$AD$505,Reservations!$E$6:$E$505,"&gt;="&amp;B93,Reservations!$E$6:$E$505,"&lt;"&amp;EDATE(B93,1),Reservations!$N$6:$N$505,"Canceled"),0)</f>
        <v/>
      </c>
      <c r="J93" s="48">
        <f>IFERROR(I93/H93,0)</f>
        <v/>
      </c>
      <c r="K93" s="49">
        <f>IFERROR(SUMIFS(Reservations!$AG$6:$AG$505,Reservations!$E$6:$E$505,"&gt;="&amp;B93,Reservations!$E$6:$E$505,"&lt;"&amp;EDATE(B93,1),Reservations!$N$6:$N$505,"Canceled"),0)</f>
        <v/>
      </c>
      <c r="L93" s="49">
        <f>IFERROR(SUMIFS(Reservations!$AH$6:$AH$505,Reservations!$E$6:$E$505,"&gt;="&amp;B93,Reservations!$E$6:$E$505,"&lt;"&amp;EDATE(B93,1),Reservations!$N$6:$N$505,"Canceled"),0)</f>
        <v/>
      </c>
      <c r="M93" s="25">
        <f>IFERROR(AVERAGEIFS(Reservations!$P$6:$P$505,Reservations!$E$6:$E$505,"&gt;="&amp;B93,Reservations!$E$6:$E$505,"&lt;"&amp;EDATE(B93,1),Reservations!$N$6:$N$505,"Canceled"),0)</f>
        <v/>
      </c>
      <c r="N93" s="25">
        <f>IFERROR(COUNTIFS(Reservations!$E$6:$E$505,"&gt;="&amp;B93,Reservations!$E$6:$E$505,"&lt;"&amp;EDATE(B93,1),Reservations!$Q$6:$Q$505,"Late"),0)</f>
        <v/>
      </c>
      <c r="O93" s="48">
        <f>Dashboard!$D$5</f>
        <v/>
      </c>
    </row>
    <row r="94">
      <c r="A94" s="21">
        <f>TEXT(B94,"mmm yyyy")</f>
        <v/>
      </c>
      <c r="B94" s="44">
        <f>DATE(2033,5,1)</f>
        <v/>
      </c>
      <c r="C94" s="21">
        <f>IFERROR(COUNTIFS(Reservations!$E$6:$E$505,"&gt;="&amp;B94,Reservations!$E$6:$E$505,"&lt;"&amp;EDATE(B94,1),Reservations!$A$6:$A$505,"&lt;&gt;"),0)</f>
        <v/>
      </c>
      <c r="D94" s="21">
        <f>IFERROR(COUNTIFS(Reservations!$E$6:$E$505,"&gt;="&amp;B94,Reservations!$E$6:$E$505,"&lt;"&amp;EDATE(B94,1),Reservations!$N$6:$N$505,"Canceled"),0)</f>
        <v/>
      </c>
      <c r="E94" s="45">
        <f>IFERROR(D94/C94,0)</f>
        <v/>
      </c>
      <c r="F94" s="21">
        <f>IFERROR(SUMIFS(Reservations!$I$6:$I$505,Reservations!$E$6:$E$505,"&gt;="&amp;B94,Reservations!$E$6:$E$505,"&lt;"&amp;EDATE(B94,1),Reservations!$N$6:$N$505,"Canceled"),0)</f>
        <v/>
      </c>
      <c r="G94" s="46">
        <f>IFERROR(SUMIFS(Reservations!$AB$6:$AB$505,Reservations!$E$6:$E$505,"&gt;="&amp;B94,Reservations!$E$6:$E$505,"&lt;"&amp;EDATE(B94,1),Reservations!$N$6:$N$505,"Canceled"),0)</f>
        <v/>
      </c>
      <c r="H94" s="46">
        <f>IFERROR(SUMIFS(Reservations!$AC$6:$AC$505,Reservations!$E$6:$E$505,"&gt;="&amp;B94,Reservations!$E$6:$E$505,"&lt;"&amp;EDATE(B94,1),Reservations!$N$6:$N$505,"Canceled"),0)</f>
        <v/>
      </c>
      <c r="I94" s="46">
        <f>IFERROR(SUMIFS(Reservations!$AD$6:$AD$505,Reservations!$E$6:$E$505,"&gt;="&amp;B94,Reservations!$E$6:$E$505,"&lt;"&amp;EDATE(B94,1),Reservations!$N$6:$N$505,"Canceled"),0)</f>
        <v/>
      </c>
      <c r="J94" s="45">
        <f>IFERROR(I94/H94,0)</f>
        <v/>
      </c>
      <c r="K94" s="46">
        <f>IFERROR(SUMIFS(Reservations!$AG$6:$AG$505,Reservations!$E$6:$E$505,"&gt;="&amp;B94,Reservations!$E$6:$E$505,"&lt;"&amp;EDATE(B94,1),Reservations!$N$6:$N$505,"Canceled"),0)</f>
        <v/>
      </c>
      <c r="L94" s="46">
        <f>IFERROR(SUMIFS(Reservations!$AH$6:$AH$505,Reservations!$E$6:$E$505,"&gt;="&amp;B94,Reservations!$E$6:$E$505,"&lt;"&amp;EDATE(B94,1),Reservations!$N$6:$N$505,"Canceled"),0)</f>
        <v/>
      </c>
      <c r="M94" s="21">
        <f>IFERROR(AVERAGEIFS(Reservations!$P$6:$P$505,Reservations!$E$6:$E$505,"&gt;="&amp;B94,Reservations!$E$6:$E$505,"&lt;"&amp;EDATE(B94,1),Reservations!$N$6:$N$505,"Canceled"),0)</f>
        <v/>
      </c>
      <c r="N94" s="21">
        <f>IFERROR(COUNTIFS(Reservations!$E$6:$E$505,"&gt;="&amp;B94,Reservations!$E$6:$E$505,"&lt;"&amp;EDATE(B94,1),Reservations!$Q$6:$Q$505,"Late"),0)</f>
        <v/>
      </c>
      <c r="O94" s="45">
        <f>Dashboard!$D$5</f>
        <v/>
      </c>
    </row>
    <row r="95">
      <c r="A95" s="25">
        <f>TEXT(B95,"mmm yyyy")</f>
        <v/>
      </c>
      <c r="B95" s="47">
        <f>DATE(2033,6,1)</f>
        <v/>
      </c>
      <c r="C95" s="25">
        <f>IFERROR(COUNTIFS(Reservations!$E$6:$E$505,"&gt;="&amp;B95,Reservations!$E$6:$E$505,"&lt;"&amp;EDATE(B95,1),Reservations!$A$6:$A$505,"&lt;&gt;"),0)</f>
        <v/>
      </c>
      <c r="D95" s="25">
        <f>IFERROR(COUNTIFS(Reservations!$E$6:$E$505,"&gt;="&amp;B95,Reservations!$E$6:$E$505,"&lt;"&amp;EDATE(B95,1),Reservations!$N$6:$N$505,"Canceled"),0)</f>
        <v/>
      </c>
      <c r="E95" s="48">
        <f>IFERROR(D95/C95,0)</f>
        <v/>
      </c>
      <c r="F95" s="25">
        <f>IFERROR(SUMIFS(Reservations!$I$6:$I$505,Reservations!$E$6:$E$505,"&gt;="&amp;B95,Reservations!$E$6:$E$505,"&lt;"&amp;EDATE(B95,1),Reservations!$N$6:$N$505,"Canceled"),0)</f>
        <v/>
      </c>
      <c r="G95" s="49">
        <f>IFERROR(SUMIFS(Reservations!$AB$6:$AB$505,Reservations!$E$6:$E$505,"&gt;="&amp;B95,Reservations!$E$6:$E$505,"&lt;"&amp;EDATE(B95,1),Reservations!$N$6:$N$505,"Canceled"),0)</f>
        <v/>
      </c>
      <c r="H95" s="49">
        <f>IFERROR(SUMIFS(Reservations!$AC$6:$AC$505,Reservations!$E$6:$E$505,"&gt;="&amp;B95,Reservations!$E$6:$E$505,"&lt;"&amp;EDATE(B95,1),Reservations!$N$6:$N$505,"Canceled"),0)</f>
        <v/>
      </c>
      <c r="I95" s="49">
        <f>IFERROR(SUMIFS(Reservations!$AD$6:$AD$505,Reservations!$E$6:$E$505,"&gt;="&amp;B95,Reservations!$E$6:$E$505,"&lt;"&amp;EDATE(B95,1),Reservations!$N$6:$N$505,"Canceled"),0)</f>
        <v/>
      </c>
      <c r="J95" s="48">
        <f>IFERROR(I95/H95,0)</f>
        <v/>
      </c>
      <c r="K95" s="49">
        <f>IFERROR(SUMIFS(Reservations!$AG$6:$AG$505,Reservations!$E$6:$E$505,"&gt;="&amp;B95,Reservations!$E$6:$E$505,"&lt;"&amp;EDATE(B95,1),Reservations!$N$6:$N$505,"Canceled"),0)</f>
        <v/>
      </c>
      <c r="L95" s="49">
        <f>IFERROR(SUMIFS(Reservations!$AH$6:$AH$505,Reservations!$E$6:$E$505,"&gt;="&amp;B95,Reservations!$E$6:$E$505,"&lt;"&amp;EDATE(B95,1),Reservations!$N$6:$N$505,"Canceled"),0)</f>
        <v/>
      </c>
      <c r="M95" s="25">
        <f>IFERROR(AVERAGEIFS(Reservations!$P$6:$P$505,Reservations!$E$6:$E$505,"&gt;="&amp;B95,Reservations!$E$6:$E$505,"&lt;"&amp;EDATE(B95,1),Reservations!$N$6:$N$505,"Canceled"),0)</f>
        <v/>
      </c>
      <c r="N95" s="25">
        <f>IFERROR(COUNTIFS(Reservations!$E$6:$E$505,"&gt;="&amp;B95,Reservations!$E$6:$E$505,"&lt;"&amp;EDATE(B95,1),Reservations!$Q$6:$Q$505,"Late"),0)</f>
        <v/>
      </c>
      <c r="O95" s="48">
        <f>Dashboard!$D$5</f>
        <v/>
      </c>
    </row>
    <row r="96">
      <c r="A96" s="21">
        <f>TEXT(B96,"mmm yyyy")</f>
        <v/>
      </c>
      <c r="B96" s="44">
        <f>DATE(2033,7,1)</f>
        <v/>
      </c>
      <c r="C96" s="21">
        <f>IFERROR(COUNTIFS(Reservations!$E$6:$E$505,"&gt;="&amp;B96,Reservations!$E$6:$E$505,"&lt;"&amp;EDATE(B96,1),Reservations!$A$6:$A$505,"&lt;&gt;"),0)</f>
        <v/>
      </c>
      <c r="D96" s="21">
        <f>IFERROR(COUNTIFS(Reservations!$E$6:$E$505,"&gt;="&amp;B96,Reservations!$E$6:$E$505,"&lt;"&amp;EDATE(B96,1),Reservations!$N$6:$N$505,"Canceled"),0)</f>
        <v/>
      </c>
      <c r="E96" s="45">
        <f>IFERROR(D96/C96,0)</f>
        <v/>
      </c>
      <c r="F96" s="21">
        <f>IFERROR(SUMIFS(Reservations!$I$6:$I$505,Reservations!$E$6:$E$505,"&gt;="&amp;B96,Reservations!$E$6:$E$505,"&lt;"&amp;EDATE(B96,1),Reservations!$N$6:$N$505,"Canceled"),0)</f>
        <v/>
      </c>
      <c r="G96" s="46">
        <f>IFERROR(SUMIFS(Reservations!$AB$6:$AB$505,Reservations!$E$6:$E$505,"&gt;="&amp;B96,Reservations!$E$6:$E$505,"&lt;"&amp;EDATE(B96,1),Reservations!$N$6:$N$505,"Canceled"),0)</f>
        <v/>
      </c>
      <c r="H96" s="46">
        <f>IFERROR(SUMIFS(Reservations!$AC$6:$AC$505,Reservations!$E$6:$E$505,"&gt;="&amp;B96,Reservations!$E$6:$E$505,"&lt;"&amp;EDATE(B96,1),Reservations!$N$6:$N$505,"Canceled"),0)</f>
        <v/>
      </c>
      <c r="I96" s="46">
        <f>IFERROR(SUMIFS(Reservations!$AD$6:$AD$505,Reservations!$E$6:$E$505,"&gt;="&amp;B96,Reservations!$E$6:$E$505,"&lt;"&amp;EDATE(B96,1),Reservations!$N$6:$N$505,"Canceled"),0)</f>
        <v/>
      </c>
      <c r="J96" s="45">
        <f>IFERROR(I96/H96,0)</f>
        <v/>
      </c>
      <c r="K96" s="46">
        <f>IFERROR(SUMIFS(Reservations!$AG$6:$AG$505,Reservations!$E$6:$E$505,"&gt;="&amp;B96,Reservations!$E$6:$E$505,"&lt;"&amp;EDATE(B96,1),Reservations!$N$6:$N$505,"Canceled"),0)</f>
        <v/>
      </c>
      <c r="L96" s="46">
        <f>IFERROR(SUMIFS(Reservations!$AH$6:$AH$505,Reservations!$E$6:$E$505,"&gt;="&amp;B96,Reservations!$E$6:$E$505,"&lt;"&amp;EDATE(B96,1),Reservations!$N$6:$N$505,"Canceled"),0)</f>
        <v/>
      </c>
      <c r="M96" s="21">
        <f>IFERROR(AVERAGEIFS(Reservations!$P$6:$P$505,Reservations!$E$6:$E$505,"&gt;="&amp;B96,Reservations!$E$6:$E$505,"&lt;"&amp;EDATE(B96,1),Reservations!$N$6:$N$505,"Canceled"),0)</f>
        <v/>
      </c>
      <c r="N96" s="21">
        <f>IFERROR(COUNTIFS(Reservations!$E$6:$E$505,"&gt;="&amp;B96,Reservations!$E$6:$E$505,"&lt;"&amp;EDATE(B96,1),Reservations!$Q$6:$Q$505,"Late"),0)</f>
        <v/>
      </c>
      <c r="O96" s="45">
        <f>Dashboard!$D$5</f>
        <v/>
      </c>
    </row>
    <row r="97">
      <c r="A97" s="25">
        <f>TEXT(B97,"mmm yyyy")</f>
        <v/>
      </c>
      <c r="B97" s="47">
        <f>DATE(2033,8,1)</f>
        <v/>
      </c>
      <c r="C97" s="25">
        <f>IFERROR(COUNTIFS(Reservations!$E$6:$E$505,"&gt;="&amp;B97,Reservations!$E$6:$E$505,"&lt;"&amp;EDATE(B97,1),Reservations!$A$6:$A$505,"&lt;&gt;"),0)</f>
        <v/>
      </c>
      <c r="D97" s="25">
        <f>IFERROR(COUNTIFS(Reservations!$E$6:$E$505,"&gt;="&amp;B97,Reservations!$E$6:$E$505,"&lt;"&amp;EDATE(B97,1),Reservations!$N$6:$N$505,"Canceled"),0)</f>
        <v/>
      </c>
      <c r="E97" s="48">
        <f>IFERROR(D97/C97,0)</f>
        <v/>
      </c>
      <c r="F97" s="25">
        <f>IFERROR(SUMIFS(Reservations!$I$6:$I$505,Reservations!$E$6:$E$505,"&gt;="&amp;B97,Reservations!$E$6:$E$505,"&lt;"&amp;EDATE(B97,1),Reservations!$N$6:$N$505,"Canceled"),0)</f>
        <v/>
      </c>
      <c r="G97" s="49">
        <f>IFERROR(SUMIFS(Reservations!$AB$6:$AB$505,Reservations!$E$6:$E$505,"&gt;="&amp;B97,Reservations!$E$6:$E$505,"&lt;"&amp;EDATE(B97,1),Reservations!$N$6:$N$505,"Canceled"),0)</f>
        <v/>
      </c>
      <c r="H97" s="49">
        <f>IFERROR(SUMIFS(Reservations!$AC$6:$AC$505,Reservations!$E$6:$E$505,"&gt;="&amp;B97,Reservations!$E$6:$E$505,"&lt;"&amp;EDATE(B97,1),Reservations!$N$6:$N$505,"Canceled"),0)</f>
        <v/>
      </c>
      <c r="I97" s="49">
        <f>IFERROR(SUMIFS(Reservations!$AD$6:$AD$505,Reservations!$E$6:$E$505,"&gt;="&amp;B97,Reservations!$E$6:$E$505,"&lt;"&amp;EDATE(B97,1),Reservations!$N$6:$N$505,"Canceled"),0)</f>
        <v/>
      </c>
      <c r="J97" s="48">
        <f>IFERROR(I97/H97,0)</f>
        <v/>
      </c>
      <c r="K97" s="49">
        <f>IFERROR(SUMIFS(Reservations!$AG$6:$AG$505,Reservations!$E$6:$E$505,"&gt;="&amp;B97,Reservations!$E$6:$E$505,"&lt;"&amp;EDATE(B97,1),Reservations!$N$6:$N$505,"Canceled"),0)</f>
        <v/>
      </c>
      <c r="L97" s="49">
        <f>IFERROR(SUMIFS(Reservations!$AH$6:$AH$505,Reservations!$E$6:$E$505,"&gt;="&amp;B97,Reservations!$E$6:$E$505,"&lt;"&amp;EDATE(B97,1),Reservations!$N$6:$N$505,"Canceled"),0)</f>
        <v/>
      </c>
      <c r="M97" s="25">
        <f>IFERROR(AVERAGEIFS(Reservations!$P$6:$P$505,Reservations!$E$6:$E$505,"&gt;="&amp;B97,Reservations!$E$6:$E$505,"&lt;"&amp;EDATE(B97,1),Reservations!$N$6:$N$505,"Canceled"),0)</f>
        <v/>
      </c>
      <c r="N97" s="25">
        <f>IFERROR(COUNTIFS(Reservations!$E$6:$E$505,"&gt;="&amp;B97,Reservations!$E$6:$E$505,"&lt;"&amp;EDATE(B97,1),Reservations!$Q$6:$Q$505,"Late"),0)</f>
        <v/>
      </c>
      <c r="O97" s="48">
        <f>Dashboard!$D$5</f>
        <v/>
      </c>
    </row>
    <row r="98">
      <c r="A98" s="21">
        <f>TEXT(B98,"mmm yyyy")</f>
        <v/>
      </c>
      <c r="B98" s="44">
        <f>DATE(2033,9,1)</f>
        <v/>
      </c>
      <c r="C98" s="21">
        <f>IFERROR(COUNTIFS(Reservations!$E$6:$E$505,"&gt;="&amp;B98,Reservations!$E$6:$E$505,"&lt;"&amp;EDATE(B98,1),Reservations!$A$6:$A$505,"&lt;&gt;"),0)</f>
        <v/>
      </c>
      <c r="D98" s="21">
        <f>IFERROR(COUNTIFS(Reservations!$E$6:$E$505,"&gt;="&amp;B98,Reservations!$E$6:$E$505,"&lt;"&amp;EDATE(B98,1),Reservations!$N$6:$N$505,"Canceled"),0)</f>
        <v/>
      </c>
      <c r="E98" s="45">
        <f>IFERROR(D98/C98,0)</f>
        <v/>
      </c>
      <c r="F98" s="21">
        <f>IFERROR(SUMIFS(Reservations!$I$6:$I$505,Reservations!$E$6:$E$505,"&gt;="&amp;B98,Reservations!$E$6:$E$505,"&lt;"&amp;EDATE(B98,1),Reservations!$N$6:$N$505,"Canceled"),0)</f>
        <v/>
      </c>
      <c r="G98" s="46">
        <f>IFERROR(SUMIFS(Reservations!$AB$6:$AB$505,Reservations!$E$6:$E$505,"&gt;="&amp;B98,Reservations!$E$6:$E$505,"&lt;"&amp;EDATE(B98,1),Reservations!$N$6:$N$505,"Canceled"),0)</f>
        <v/>
      </c>
      <c r="H98" s="46">
        <f>IFERROR(SUMIFS(Reservations!$AC$6:$AC$505,Reservations!$E$6:$E$505,"&gt;="&amp;B98,Reservations!$E$6:$E$505,"&lt;"&amp;EDATE(B98,1),Reservations!$N$6:$N$505,"Canceled"),0)</f>
        <v/>
      </c>
      <c r="I98" s="46">
        <f>IFERROR(SUMIFS(Reservations!$AD$6:$AD$505,Reservations!$E$6:$E$505,"&gt;="&amp;B98,Reservations!$E$6:$E$505,"&lt;"&amp;EDATE(B98,1),Reservations!$N$6:$N$505,"Canceled"),0)</f>
        <v/>
      </c>
      <c r="J98" s="45">
        <f>IFERROR(I98/H98,0)</f>
        <v/>
      </c>
      <c r="K98" s="46">
        <f>IFERROR(SUMIFS(Reservations!$AG$6:$AG$505,Reservations!$E$6:$E$505,"&gt;="&amp;B98,Reservations!$E$6:$E$505,"&lt;"&amp;EDATE(B98,1),Reservations!$N$6:$N$505,"Canceled"),0)</f>
        <v/>
      </c>
      <c r="L98" s="46">
        <f>IFERROR(SUMIFS(Reservations!$AH$6:$AH$505,Reservations!$E$6:$E$505,"&gt;="&amp;B98,Reservations!$E$6:$E$505,"&lt;"&amp;EDATE(B98,1),Reservations!$N$6:$N$505,"Canceled"),0)</f>
        <v/>
      </c>
      <c r="M98" s="21">
        <f>IFERROR(AVERAGEIFS(Reservations!$P$6:$P$505,Reservations!$E$6:$E$505,"&gt;="&amp;B98,Reservations!$E$6:$E$505,"&lt;"&amp;EDATE(B98,1),Reservations!$N$6:$N$505,"Canceled"),0)</f>
        <v/>
      </c>
      <c r="N98" s="21">
        <f>IFERROR(COUNTIFS(Reservations!$E$6:$E$505,"&gt;="&amp;B98,Reservations!$E$6:$E$505,"&lt;"&amp;EDATE(B98,1),Reservations!$Q$6:$Q$505,"Late"),0)</f>
        <v/>
      </c>
      <c r="O98" s="45">
        <f>Dashboard!$D$5</f>
        <v/>
      </c>
    </row>
    <row r="99">
      <c r="A99" s="25">
        <f>TEXT(B99,"mmm yyyy")</f>
        <v/>
      </c>
      <c r="B99" s="47">
        <f>DATE(2033,10,1)</f>
        <v/>
      </c>
      <c r="C99" s="25">
        <f>IFERROR(COUNTIFS(Reservations!$E$6:$E$505,"&gt;="&amp;B99,Reservations!$E$6:$E$505,"&lt;"&amp;EDATE(B99,1),Reservations!$A$6:$A$505,"&lt;&gt;"),0)</f>
        <v/>
      </c>
      <c r="D99" s="25">
        <f>IFERROR(COUNTIFS(Reservations!$E$6:$E$505,"&gt;="&amp;B99,Reservations!$E$6:$E$505,"&lt;"&amp;EDATE(B99,1),Reservations!$N$6:$N$505,"Canceled"),0)</f>
        <v/>
      </c>
      <c r="E99" s="48">
        <f>IFERROR(D99/C99,0)</f>
        <v/>
      </c>
      <c r="F99" s="25">
        <f>IFERROR(SUMIFS(Reservations!$I$6:$I$505,Reservations!$E$6:$E$505,"&gt;="&amp;B99,Reservations!$E$6:$E$505,"&lt;"&amp;EDATE(B99,1),Reservations!$N$6:$N$505,"Canceled"),0)</f>
        <v/>
      </c>
      <c r="G99" s="49">
        <f>IFERROR(SUMIFS(Reservations!$AB$6:$AB$505,Reservations!$E$6:$E$505,"&gt;="&amp;B99,Reservations!$E$6:$E$505,"&lt;"&amp;EDATE(B99,1),Reservations!$N$6:$N$505,"Canceled"),0)</f>
        <v/>
      </c>
      <c r="H99" s="49">
        <f>IFERROR(SUMIFS(Reservations!$AC$6:$AC$505,Reservations!$E$6:$E$505,"&gt;="&amp;B99,Reservations!$E$6:$E$505,"&lt;"&amp;EDATE(B99,1),Reservations!$N$6:$N$505,"Canceled"),0)</f>
        <v/>
      </c>
      <c r="I99" s="49">
        <f>IFERROR(SUMIFS(Reservations!$AD$6:$AD$505,Reservations!$E$6:$E$505,"&gt;="&amp;B99,Reservations!$E$6:$E$505,"&lt;"&amp;EDATE(B99,1),Reservations!$N$6:$N$505,"Canceled"),0)</f>
        <v/>
      </c>
      <c r="J99" s="48">
        <f>IFERROR(I99/H99,0)</f>
        <v/>
      </c>
      <c r="K99" s="49">
        <f>IFERROR(SUMIFS(Reservations!$AG$6:$AG$505,Reservations!$E$6:$E$505,"&gt;="&amp;B99,Reservations!$E$6:$E$505,"&lt;"&amp;EDATE(B99,1),Reservations!$N$6:$N$505,"Canceled"),0)</f>
        <v/>
      </c>
      <c r="L99" s="49">
        <f>IFERROR(SUMIFS(Reservations!$AH$6:$AH$505,Reservations!$E$6:$E$505,"&gt;="&amp;B99,Reservations!$E$6:$E$505,"&lt;"&amp;EDATE(B99,1),Reservations!$N$6:$N$505,"Canceled"),0)</f>
        <v/>
      </c>
      <c r="M99" s="25">
        <f>IFERROR(AVERAGEIFS(Reservations!$P$6:$P$505,Reservations!$E$6:$E$505,"&gt;="&amp;B99,Reservations!$E$6:$E$505,"&lt;"&amp;EDATE(B99,1),Reservations!$N$6:$N$505,"Canceled"),0)</f>
        <v/>
      </c>
      <c r="N99" s="25">
        <f>IFERROR(COUNTIFS(Reservations!$E$6:$E$505,"&gt;="&amp;B99,Reservations!$E$6:$E$505,"&lt;"&amp;EDATE(B99,1),Reservations!$Q$6:$Q$505,"Late"),0)</f>
        <v/>
      </c>
      <c r="O99" s="48">
        <f>Dashboard!$D$5</f>
        <v/>
      </c>
    </row>
    <row r="100">
      <c r="A100" s="21">
        <f>TEXT(B100,"mmm yyyy")</f>
        <v/>
      </c>
      <c r="B100" s="44">
        <f>DATE(2033,11,1)</f>
        <v/>
      </c>
      <c r="C100" s="21">
        <f>IFERROR(COUNTIFS(Reservations!$E$6:$E$505,"&gt;="&amp;B100,Reservations!$E$6:$E$505,"&lt;"&amp;EDATE(B100,1),Reservations!$A$6:$A$505,"&lt;&gt;"),0)</f>
        <v/>
      </c>
      <c r="D100" s="21">
        <f>IFERROR(COUNTIFS(Reservations!$E$6:$E$505,"&gt;="&amp;B100,Reservations!$E$6:$E$505,"&lt;"&amp;EDATE(B100,1),Reservations!$N$6:$N$505,"Canceled"),0)</f>
        <v/>
      </c>
      <c r="E100" s="45">
        <f>IFERROR(D100/C100,0)</f>
        <v/>
      </c>
      <c r="F100" s="21">
        <f>IFERROR(SUMIFS(Reservations!$I$6:$I$505,Reservations!$E$6:$E$505,"&gt;="&amp;B100,Reservations!$E$6:$E$505,"&lt;"&amp;EDATE(B100,1),Reservations!$N$6:$N$505,"Canceled"),0)</f>
        <v/>
      </c>
      <c r="G100" s="46">
        <f>IFERROR(SUMIFS(Reservations!$AB$6:$AB$505,Reservations!$E$6:$E$505,"&gt;="&amp;B100,Reservations!$E$6:$E$505,"&lt;"&amp;EDATE(B100,1),Reservations!$N$6:$N$505,"Canceled"),0)</f>
        <v/>
      </c>
      <c r="H100" s="46">
        <f>IFERROR(SUMIFS(Reservations!$AC$6:$AC$505,Reservations!$E$6:$E$505,"&gt;="&amp;B100,Reservations!$E$6:$E$505,"&lt;"&amp;EDATE(B100,1),Reservations!$N$6:$N$505,"Canceled"),0)</f>
        <v/>
      </c>
      <c r="I100" s="46">
        <f>IFERROR(SUMIFS(Reservations!$AD$6:$AD$505,Reservations!$E$6:$E$505,"&gt;="&amp;B100,Reservations!$E$6:$E$505,"&lt;"&amp;EDATE(B100,1),Reservations!$N$6:$N$505,"Canceled"),0)</f>
        <v/>
      </c>
      <c r="J100" s="45">
        <f>IFERROR(I100/H100,0)</f>
        <v/>
      </c>
      <c r="K100" s="46">
        <f>IFERROR(SUMIFS(Reservations!$AG$6:$AG$505,Reservations!$E$6:$E$505,"&gt;="&amp;B100,Reservations!$E$6:$E$505,"&lt;"&amp;EDATE(B100,1),Reservations!$N$6:$N$505,"Canceled"),0)</f>
        <v/>
      </c>
      <c r="L100" s="46">
        <f>IFERROR(SUMIFS(Reservations!$AH$6:$AH$505,Reservations!$E$6:$E$505,"&gt;="&amp;B100,Reservations!$E$6:$E$505,"&lt;"&amp;EDATE(B100,1),Reservations!$N$6:$N$505,"Canceled"),0)</f>
        <v/>
      </c>
      <c r="M100" s="21">
        <f>IFERROR(AVERAGEIFS(Reservations!$P$6:$P$505,Reservations!$E$6:$E$505,"&gt;="&amp;B100,Reservations!$E$6:$E$505,"&lt;"&amp;EDATE(B100,1),Reservations!$N$6:$N$505,"Canceled"),0)</f>
        <v/>
      </c>
      <c r="N100" s="21">
        <f>IFERROR(COUNTIFS(Reservations!$E$6:$E$505,"&gt;="&amp;B100,Reservations!$E$6:$E$505,"&lt;"&amp;EDATE(B100,1),Reservations!$Q$6:$Q$505,"Late"),0)</f>
        <v/>
      </c>
      <c r="O100" s="45">
        <f>Dashboard!$D$5</f>
        <v/>
      </c>
    </row>
    <row r="101">
      <c r="A101" s="25">
        <f>TEXT(B101,"mmm yyyy")</f>
        <v/>
      </c>
      <c r="B101" s="47">
        <f>DATE(2033,12,1)</f>
        <v/>
      </c>
      <c r="C101" s="25">
        <f>IFERROR(COUNTIFS(Reservations!$E$6:$E$505,"&gt;="&amp;B101,Reservations!$E$6:$E$505,"&lt;"&amp;EDATE(B101,1),Reservations!$A$6:$A$505,"&lt;&gt;"),0)</f>
        <v/>
      </c>
      <c r="D101" s="25">
        <f>IFERROR(COUNTIFS(Reservations!$E$6:$E$505,"&gt;="&amp;B101,Reservations!$E$6:$E$505,"&lt;"&amp;EDATE(B101,1),Reservations!$N$6:$N$505,"Canceled"),0)</f>
        <v/>
      </c>
      <c r="E101" s="48">
        <f>IFERROR(D101/C101,0)</f>
        <v/>
      </c>
      <c r="F101" s="25">
        <f>IFERROR(SUMIFS(Reservations!$I$6:$I$505,Reservations!$E$6:$E$505,"&gt;="&amp;B101,Reservations!$E$6:$E$505,"&lt;"&amp;EDATE(B101,1),Reservations!$N$6:$N$505,"Canceled"),0)</f>
        <v/>
      </c>
      <c r="G101" s="49">
        <f>IFERROR(SUMIFS(Reservations!$AB$6:$AB$505,Reservations!$E$6:$E$505,"&gt;="&amp;B101,Reservations!$E$6:$E$505,"&lt;"&amp;EDATE(B101,1),Reservations!$N$6:$N$505,"Canceled"),0)</f>
        <v/>
      </c>
      <c r="H101" s="49">
        <f>IFERROR(SUMIFS(Reservations!$AC$6:$AC$505,Reservations!$E$6:$E$505,"&gt;="&amp;B101,Reservations!$E$6:$E$505,"&lt;"&amp;EDATE(B101,1),Reservations!$N$6:$N$505,"Canceled"),0)</f>
        <v/>
      </c>
      <c r="I101" s="49">
        <f>IFERROR(SUMIFS(Reservations!$AD$6:$AD$505,Reservations!$E$6:$E$505,"&gt;="&amp;B101,Reservations!$E$6:$E$505,"&lt;"&amp;EDATE(B101,1),Reservations!$N$6:$N$505,"Canceled"),0)</f>
        <v/>
      </c>
      <c r="J101" s="48">
        <f>IFERROR(I101/H101,0)</f>
        <v/>
      </c>
      <c r="K101" s="49">
        <f>IFERROR(SUMIFS(Reservations!$AG$6:$AG$505,Reservations!$E$6:$E$505,"&gt;="&amp;B101,Reservations!$E$6:$E$505,"&lt;"&amp;EDATE(B101,1),Reservations!$N$6:$N$505,"Canceled"),0)</f>
        <v/>
      </c>
      <c r="L101" s="49">
        <f>IFERROR(SUMIFS(Reservations!$AH$6:$AH$505,Reservations!$E$6:$E$505,"&gt;="&amp;B101,Reservations!$E$6:$E$505,"&lt;"&amp;EDATE(B101,1),Reservations!$N$6:$N$505,"Canceled"),0)</f>
        <v/>
      </c>
      <c r="M101" s="25">
        <f>IFERROR(AVERAGEIFS(Reservations!$P$6:$P$505,Reservations!$E$6:$E$505,"&gt;="&amp;B101,Reservations!$E$6:$E$505,"&lt;"&amp;EDATE(B101,1),Reservations!$N$6:$N$505,"Canceled"),0)</f>
        <v/>
      </c>
      <c r="N101" s="25">
        <f>IFERROR(COUNTIFS(Reservations!$E$6:$E$505,"&gt;="&amp;B101,Reservations!$E$6:$E$505,"&lt;"&amp;EDATE(B101,1),Reservations!$Q$6:$Q$505,"Late"),0)</f>
        <v/>
      </c>
      <c r="O101" s="48">
        <f>Dashboard!$D$5</f>
        <v/>
      </c>
    </row>
  </sheetData>
  <autoFilter ref="A5:O101"/>
  <mergeCells count="1">
    <mergeCell ref="A1:O1"/>
  </mergeCells>
  <conditionalFormatting sqref="E6:E101">
    <cfRule type="expression" priority="1" dxfId="1">
      <formula>E6&gt;O6</formula>
    </cfRule>
  </conditionalFormatting>
  <conditionalFormatting sqref="J6:J101">
    <cfRule type="expression" priority="2" dxfId="2">
      <formula>J6&lt;Dashboard!$F$5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9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</cols>
  <sheetData>
    <row r="1">
      <c r="A1" s="1" t="inlineStr">
        <is>
          <t>Workbook Instructions</t>
        </is>
      </c>
    </row>
    <row r="2">
      <c r="H2" s="29" t="inlineStr">
        <is>
          <t>Booking Channel</t>
        </is>
      </c>
      <c r="I2" s="29" t="inlineStr">
        <is>
          <t>Market Segment</t>
        </is>
      </c>
      <c r="J2" s="29" t="inlineStr">
        <is>
          <t>Status</t>
        </is>
      </c>
      <c r="K2" s="29" t="inlineStr">
        <is>
          <t>Cancellation Reason</t>
        </is>
      </c>
      <c r="L2" s="29" t="inlineStr">
        <is>
          <t>Canceled By</t>
        </is>
      </c>
      <c r="M2" s="29" t="inlineStr">
        <is>
          <t>Room Type</t>
        </is>
      </c>
      <c r="N2" s="29" t="inlineStr">
        <is>
          <t>Rate Plan</t>
        </is>
      </c>
    </row>
    <row r="3" ht="30" customHeight="1">
      <c r="A3" s="30" t="inlineStr">
        <is>
          <t>1. Enter the property name, report dates, targets, tax rate, service charge rate, and late-cancellation threshold on the Dashboard.</t>
        </is>
      </c>
      <c r="B3" s="50" t="n"/>
      <c r="C3" s="50" t="n"/>
      <c r="D3" s="50" t="n"/>
      <c r="E3" s="50" t="n"/>
      <c r="F3" s="51" t="n"/>
      <c r="H3" t="inlineStr">
        <is>
          <t>Direct Website</t>
        </is>
      </c>
      <c r="I3" t="inlineStr">
        <is>
          <t>Leisure</t>
        </is>
      </c>
      <c r="J3" t="inlineStr">
        <is>
          <t>Booked</t>
        </is>
      </c>
      <c r="K3" t="inlineStr">
        <is>
          <t>Change of Plans</t>
        </is>
      </c>
      <c r="L3" t="inlineStr">
        <is>
          <t>Guest</t>
        </is>
      </c>
      <c r="M3" t="inlineStr">
        <is>
          <t>Standard King</t>
        </is>
      </c>
      <c r="N3" t="inlineStr">
        <is>
          <t>Best Available Rate</t>
        </is>
      </c>
    </row>
    <row r="4" ht="30" customHeight="1">
      <c r="A4" s="31" t="inlineStr">
        <is>
          <t>2. Enter or paste one row per reservation on the Reservations worksheet.</t>
        </is>
      </c>
      <c r="B4" s="50" t="n"/>
      <c r="C4" s="50" t="n"/>
      <c r="D4" s="50" t="n"/>
      <c r="E4" s="50" t="n"/>
      <c r="F4" s="51" t="n"/>
      <c r="H4" t="inlineStr">
        <is>
          <t>Phone</t>
        </is>
      </c>
      <c r="I4" t="inlineStr">
        <is>
          <t>Corporate</t>
        </is>
      </c>
      <c r="J4" t="inlineStr">
        <is>
          <t>Checked In</t>
        </is>
      </c>
      <c r="K4" t="inlineStr">
        <is>
          <t>Price or Value</t>
        </is>
      </c>
      <c r="L4" t="inlineStr">
        <is>
          <t>Property</t>
        </is>
      </c>
      <c r="M4" t="inlineStr">
        <is>
          <t>Standard Two Queens</t>
        </is>
      </c>
      <c r="N4" t="inlineStr">
        <is>
          <t>Advance Purchase</t>
        </is>
      </c>
    </row>
    <row r="5" ht="30" customHeight="1">
      <c r="A5" s="30" t="inlineStr">
        <is>
          <t>3. Retain unique Reservation IDs. The External Reservation ID is optional.</t>
        </is>
      </c>
      <c r="B5" s="50" t="n"/>
      <c r="C5" s="50" t="n"/>
      <c r="D5" s="50" t="n"/>
      <c r="E5" s="50" t="n"/>
      <c r="F5" s="51" t="n"/>
      <c r="H5" t="inlineStr">
        <is>
          <t>Walk-In</t>
        </is>
      </c>
      <c r="I5" t="inlineStr">
        <is>
          <t>Group</t>
        </is>
      </c>
      <c r="J5" t="inlineStr">
        <is>
          <t>Checked Out</t>
        </is>
      </c>
      <c r="K5" t="inlineStr">
        <is>
          <t>Travel Disruption</t>
        </is>
      </c>
      <c r="L5" t="inlineStr">
        <is>
          <t>Booking Channel</t>
        </is>
      </c>
      <c r="M5" t="inlineStr">
        <is>
          <t>Deluxe King</t>
        </is>
      </c>
      <c r="N5" t="inlineStr">
        <is>
          <t>Flexible</t>
        </is>
      </c>
    </row>
    <row r="6" ht="30" customHeight="1">
      <c r="A6" s="31" t="inlineStr">
        <is>
          <t>4. Enter cancellation details only when applicable.</t>
        </is>
      </c>
      <c r="B6" s="50" t="n"/>
      <c r="C6" s="50" t="n"/>
      <c r="D6" s="50" t="n"/>
      <c r="E6" s="50" t="n"/>
      <c r="F6" s="51" t="n"/>
      <c r="H6" t="inlineStr">
        <is>
          <t>Brand Website</t>
        </is>
      </c>
      <c r="I6" t="inlineStr">
        <is>
          <t>Government</t>
        </is>
      </c>
      <c r="J6" t="inlineStr">
        <is>
          <t>Canceled</t>
        </is>
      </c>
      <c r="K6" t="inlineStr">
        <is>
          <t>Illness or Emergency</t>
        </is>
      </c>
      <c r="L6" t="inlineStr">
        <is>
          <t>Travel Agent</t>
        </is>
      </c>
      <c r="M6" t="inlineStr">
        <is>
          <t>Suite</t>
        </is>
      </c>
      <c r="N6" t="inlineStr">
        <is>
          <t>Corporate</t>
        </is>
      </c>
    </row>
    <row r="7" ht="30" customHeight="1">
      <c r="A7" s="30" t="inlineStr">
        <is>
          <t>5. Review the Record Check column and correct any flagged records.</t>
        </is>
      </c>
      <c r="B7" s="50" t="n"/>
      <c r="C7" s="50" t="n"/>
      <c r="D7" s="50" t="n"/>
      <c r="E7" s="50" t="n"/>
      <c r="F7" s="51" t="n"/>
      <c r="H7" t="inlineStr">
        <is>
          <t>Online Travel Agency</t>
        </is>
      </c>
      <c r="I7" t="inlineStr">
        <is>
          <t>Wedding</t>
        </is>
      </c>
      <c r="J7" t="inlineStr">
        <is>
          <t>No-Show</t>
        </is>
      </c>
      <c r="K7" t="inlineStr">
        <is>
          <t>Booking Error</t>
        </is>
      </c>
      <c r="L7" t="inlineStr">
        <is>
          <t>Group Contact</t>
        </is>
      </c>
      <c r="M7" t="inlineStr">
        <is>
          <t>Accessible King</t>
        </is>
      </c>
      <c r="N7" t="inlineStr">
        <is>
          <t>Group</t>
        </is>
      </c>
    </row>
    <row r="8" ht="30" customHeight="1">
      <c r="A8" s="31" t="inlineStr">
        <is>
          <t>6. Use the Dashboard for management review and the Analysis worksheet for detailed trends.</t>
        </is>
      </c>
      <c r="B8" s="50" t="n"/>
      <c r="C8" s="50" t="n"/>
      <c r="D8" s="50" t="n"/>
      <c r="E8" s="50" t="n"/>
      <c r="F8" s="51" t="n"/>
      <c r="H8" t="inlineStr">
        <is>
          <t>Travel Agent</t>
        </is>
      </c>
      <c r="I8" t="inlineStr">
        <is>
          <t>Sports Team</t>
        </is>
      </c>
      <c r="K8" t="inlineStr">
        <is>
          <t>Duplicate Booking</t>
        </is>
      </c>
      <c r="L8" t="inlineStr">
        <is>
          <t>Not Recorded</t>
        </is>
      </c>
      <c r="M8" t="inlineStr">
        <is>
          <t>Cabin</t>
        </is>
      </c>
      <c r="N8" t="inlineStr">
        <is>
          <t>Package</t>
        </is>
      </c>
    </row>
    <row r="9" ht="30" customHeight="1">
      <c r="A9" s="30" t="inlineStr">
        <is>
          <t>7. Replace or delete sample records before production use.</t>
        </is>
      </c>
      <c r="B9" s="50" t="n"/>
      <c r="C9" s="50" t="n"/>
      <c r="D9" s="50" t="n"/>
      <c r="E9" s="50" t="n"/>
      <c r="F9" s="51" t="n"/>
      <c r="H9" t="inlineStr">
        <is>
          <t>Group Sales</t>
        </is>
      </c>
      <c r="I9" t="inlineStr">
        <is>
          <t>Tour</t>
        </is>
      </c>
      <c r="K9" t="inlineStr">
        <is>
          <t>Event Canceled</t>
        </is>
      </c>
      <c r="M9" t="inlineStr">
        <is>
          <t>Campsite</t>
        </is>
      </c>
      <c r="N9" t="inlineStr">
        <is>
          <t>Government</t>
        </is>
      </c>
    </row>
    <row r="10" ht="30" customHeight="1">
      <c r="A10" s="31" t="inlineStr">
        <is>
          <t>8. Confirm property-specific policies, taxes, service charges, and accounting treatment.</t>
        </is>
      </c>
      <c r="B10" s="50" t="n"/>
      <c r="C10" s="50" t="n"/>
      <c r="D10" s="50" t="n"/>
      <c r="E10" s="50" t="n"/>
      <c r="F10" s="51" t="n"/>
      <c r="H10" t="inlineStr">
        <is>
          <t>Corporate Account</t>
        </is>
      </c>
      <c r="I10" t="inlineStr">
        <is>
          <t>Extended Stay</t>
        </is>
      </c>
      <c r="K10" t="inlineStr">
        <is>
          <t>Weather Concern</t>
        </is>
      </c>
      <c r="M10" t="inlineStr">
        <is>
          <t>Other</t>
        </is>
      </c>
      <c r="N10" t="inlineStr">
        <is>
          <t>Extended Stay</t>
        </is>
      </c>
    </row>
    <row r="11">
      <c r="K11" t="inlineStr">
        <is>
          <t>Property-Initiated</t>
        </is>
      </c>
    </row>
    <row r="12">
      <c r="K12" t="inlineStr">
        <is>
          <t>Other</t>
        </is>
      </c>
    </row>
    <row r="13">
      <c r="A13" s="32" t="inlineStr">
        <is>
          <t>Definitions</t>
        </is>
      </c>
      <c r="K13" t="inlineStr">
        <is>
          <t>Not Provided</t>
        </is>
      </c>
    </row>
    <row r="14">
      <c r="A14" s="33" t="inlineStr">
        <is>
          <t>Cancellation Rate</t>
        </is>
      </c>
      <c r="B14" s="34" t="inlineStr">
        <is>
          <t>Canceled reservations divided by all reservations with arrival dates in the selected period.</t>
        </is>
      </c>
      <c r="C14" s="50" t="n"/>
      <c r="D14" s="50" t="n"/>
      <c r="E14" s="50" t="n"/>
      <c r="F14" s="51" t="n"/>
    </row>
    <row r="15">
      <c r="A15" s="33" t="inlineStr">
        <is>
          <t>Late Cancellation</t>
        </is>
      </c>
      <c r="B15" s="34" t="inlineStr">
        <is>
          <t>A canceled reservation within the editable threshold shown on the Dashboard.</t>
        </is>
      </c>
      <c r="C15" s="50" t="n"/>
      <c r="D15" s="50" t="n"/>
      <c r="E15" s="50" t="n"/>
      <c r="F15" s="51" t="n"/>
    </row>
    <row r="16">
      <c r="A16" s="33" t="inlineStr">
        <is>
          <t>Fee Recovery Rate</t>
        </is>
      </c>
      <c r="B16" s="34" t="inlineStr">
        <is>
          <t>Cancellation fees collected divided by cancellation fees expected.</t>
        </is>
      </c>
      <c r="C16" s="50" t="n"/>
      <c r="D16" s="50" t="n"/>
      <c r="E16" s="50" t="n"/>
      <c r="F16" s="51" t="n"/>
    </row>
    <row r="17">
      <c r="A17" s="33" t="inlineStr">
        <is>
          <t>Net Revenue Exposure</t>
        </is>
      </c>
      <c r="B17" s="34" t="inlineStr">
        <is>
          <t>Canceled booking value less collected fees and replacement revenue, with a minimum of zero.</t>
        </is>
      </c>
      <c r="C17" s="50" t="n"/>
      <c r="D17" s="50" t="n"/>
      <c r="E17" s="50" t="n"/>
      <c r="F17" s="51" t="n"/>
    </row>
    <row r="18">
      <c r="A18" s="33" t="inlineStr">
        <is>
          <t>Replacement Revenue</t>
        </is>
      </c>
      <c r="B18" s="34" t="inlineStr">
        <is>
          <t>Room revenue attributed to a later booking that replaced canceled room nights.</t>
        </is>
      </c>
      <c r="C18" s="50" t="n"/>
      <c r="D18" s="50" t="n"/>
      <c r="E18" s="50" t="n"/>
      <c r="F18" s="51" t="n"/>
    </row>
    <row r="19">
      <c r="A19" s="33" t="inlineStr">
        <is>
          <t>Gross Canceled Booking Value</t>
        </is>
      </c>
      <c r="B19" s="34" t="inlineStr">
        <is>
          <t>Room revenue, tax, and service charge associated with canceled reservations before offsets.</t>
        </is>
      </c>
      <c r="C19" s="50" t="n"/>
      <c r="D19" s="50" t="n"/>
      <c r="E19" s="50" t="n"/>
      <c r="F19" s="51" t="n"/>
    </row>
  </sheetData>
  <mergeCells count="16">
    <mergeCell ref="A10:F10"/>
    <mergeCell ref="A13:F13"/>
    <mergeCell ref="B16:F16"/>
    <mergeCell ref="B15:F15"/>
    <mergeCell ref="A1:F1"/>
    <mergeCell ref="A5:F5"/>
    <mergeCell ref="A9:F9"/>
    <mergeCell ref="B19:F19"/>
    <mergeCell ref="A8:F8"/>
    <mergeCell ref="A6:F6"/>
    <mergeCell ref="A4:F4"/>
    <mergeCell ref="B14:F14"/>
    <mergeCell ref="A3:F3"/>
    <mergeCell ref="B17:F17"/>
    <mergeCell ref="B18:F18"/>
    <mergeCell ref="A7:F7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2026-09-06T15:23:53Z</dcterms:created>
  <dcterms:modified xmlns:dcterms="http://purl.org/dc/terms/" xmlns:xsi="http://www.w3.org/2001/XMLSchema-instance" xsi:type="dcterms:W3CDTF">2026-09-06T15:23:55+00:00Z</dcterms:modified>
</cp:coreProperties>
</file>