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Operating Budget" sheetId="2" state="visible" r:id="rId2"/>
    <sheet xmlns:r="http://schemas.openxmlformats.org/officeDocument/2006/relationships" name="Labor Plan" sheetId="3" state="visible" r:id="rId3"/>
    <sheet xmlns:r="http://schemas.openxmlformats.org/officeDocument/2006/relationships" name="Assumptions" sheetId="4" state="visible" r:id="rId4"/>
  </sheets>
  <definedNames>
    <definedName name="_xlnm.Print_Area" localSheetId="0">'Dashboard'!$A$1:$R$53</definedName>
    <definedName name="_xlnm._FilterDatabase" localSheetId="1" hidden="1">'Operating Budget'!$A$8:$W$158</definedName>
    <definedName name="_xlnm.Print_Area" localSheetId="1">'Operating Budget'!$A$1:$W$158</definedName>
    <definedName name="_xlnm._FilterDatabase" localSheetId="2" hidden="1">'Labor Plan'!$A$8:$AD$128</definedName>
    <definedName name="_xlnm.Print_Area" localSheetId="2">'Labor Plan'!$A$1:$AD$128</definedName>
    <definedName name="_xlnm._FilterDatabase" localSheetId="3" hidden="1">'Assumptions'!$A$15:$K$27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44546A"/>
      <sz val="9"/>
    </font>
    <font>
      <name val="Calibri"/>
      <b val="1"/>
      <color rgb="0017324D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17324D"/>
      <sz val="11"/>
    </font>
    <font>
      <name val="Calibri"/>
      <b val="1"/>
      <color rgb="0017324D"/>
      <sz val="12"/>
    </font>
    <font>
      <name val="Calibri"/>
      <b val="1"/>
      <color rgb="0017324D"/>
      <sz val="14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2F7F8"/>
      </patternFill>
    </fill>
    <fill>
      <patternFill patternType="solid">
        <fgColor rgb="00DDEBF7"/>
      </patternFill>
    </fill>
    <fill>
      <patternFill patternType="solid">
        <fgColor rgb="00E7EBEF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6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7" fillId="0" borderId="0" pivotButton="0" quotePrefix="0" xfId="0"/>
    <xf numFmtId="0" fontId="8" fillId="7" borderId="0" applyAlignment="1" pivotButton="0" quotePrefix="0" xfId="0">
      <alignment horizontal="center" vertical="center"/>
    </xf>
    <xf numFmtId="164" fontId="0" fillId="0" borderId="0" pivotButton="0" quotePrefix="0" xfId="0"/>
    <xf numFmtId="0" fontId="0" fillId="0" borderId="0" applyAlignment="1" pivotButton="0" quotePrefix="0" xfId="0">
      <alignment horizontal="left" vertical="center" wrapText="1"/>
    </xf>
    <xf numFmtId="0" fontId="4" fillId="6" borderId="0" pivotButton="0" quotePrefix="0" xfId="0"/>
    <xf numFmtId="165" fontId="8" fillId="3" borderId="1" pivotButton="0" quotePrefix="0" xfId="0"/>
    <xf numFmtId="166" fontId="8" fillId="3" borderId="1" pivotButton="0" quotePrefix="0" xfId="0"/>
    <xf numFmtId="0" fontId="4" fillId="2" borderId="1" pivotButton="0" quotePrefix="0" xfId="0"/>
    <xf numFmtId="0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0" fontId="0" fillId="8" borderId="1" pivotButton="0" quotePrefix="0" xfId="0"/>
    <xf numFmtId="165" fontId="0" fillId="8" borderId="1" pivotButton="0" quotePrefix="0" xfId="0"/>
    <xf numFmtId="166" fontId="0" fillId="8" borderId="1" pivotButton="0" quotePrefix="0" xfId="0"/>
    <xf numFmtId="0" fontId="4" fillId="2" borderId="0" pivotButton="0" quotePrefix="0" xfId="0"/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2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7" borderId="0" pivotButton="0" quotePrefix="0" xfId="0"/>
    <xf numFmtId="165" fontId="6" fillId="5" borderId="1" pivotButton="0" quotePrefix="0" xfId="0"/>
    <xf numFmtId="166" fontId="6" fillId="5" borderId="1" pivotButton="0" quotePrefix="0" xfId="0"/>
    <xf numFmtId="0" fontId="4" fillId="2" borderId="1" applyAlignment="1" pivotButton="0" quotePrefix="0" xfId="0">
      <alignment horizontal="center" vertical="center"/>
    </xf>
    <xf numFmtId="0" fontId="5" fillId="4" borderId="1" applyProtection="1" pivotButton="0" quotePrefix="0" xfId="0">
      <protection locked="0" hidden="0"/>
    </xf>
    <xf numFmtId="49" fontId="5" fillId="4" borderId="1" applyProtection="1" pivotButton="0" quotePrefix="0" xfId="0">
      <protection locked="0" hidden="0"/>
    </xf>
    <xf numFmtId="165" fontId="5" fillId="4" borderId="1" applyProtection="1" pivotButton="0" quotePrefix="0" xfId="0">
      <protection locked="0" hidden="0"/>
    </xf>
    <xf numFmtId="165" fontId="5" fillId="5" borderId="1" pivotButton="0" quotePrefix="0" xfId="0"/>
    <xf numFmtId="166" fontId="5" fillId="5" borderId="1" pivotButton="0" quotePrefix="0" xfId="0"/>
    <xf numFmtId="0" fontId="5" fillId="7" borderId="1" pivotButton="0" quotePrefix="0" xfId="0"/>
    <xf numFmtId="2" fontId="6" fillId="5" borderId="1" pivotButton="0" quotePrefix="0" xfId="0"/>
    <xf numFmtId="0" fontId="5" fillId="5" borderId="1" pivotButton="0" quotePrefix="0" xfId="0"/>
    <xf numFmtId="2" fontId="5" fillId="5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3" borderId="1" pivotButton="0" quotePrefix="0" xfId="0"/>
    <xf numFmtId="0" fontId="0" fillId="4" borderId="1" applyProtection="1" pivotButton="0" quotePrefix="0" xfId="0">
      <protection locked="0" hidden="0"/>
    </xf>
    <xf numFmtId="164" fontId="0" fillId="4" borderId="1" applyProtection="1" pivotButton="0" quotePrefix="0" xfId="0">
      <protection locked="0" hidden="0"/>
    </xf>
    <xf numFmtId="3" fontId="0" fillId="4" borderId="1" applyProtection="1" pivotButton="0" quotePrefix="0" xfId="0">
      <protection locked="0" hidden="0"/>
    </xf>
    <xf numFmtId="2" fontId="0" fillId="4" borderId="1" applyProtection="1" pivotButton="0" quotePrefix="0" xfId="0">
      <protection locked="0" hidden="0"/>
    </xf>
    <xf numFmtId="166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0" fontId="5" fillId="0" borderId="1" pivotButton="0" quotePrefix="0" xfId="0"/>
    <xf numFmtId="164" fontId="5" fillId="0" borderId="1" pivotButton="0" quotePrefix="0" xfId="0"/>
    <xf numFmtId="3" fontId="5" fillId="5" borderId="1" pivotButton="0" quotePrefix="0" xfId="0"/>
    <xf numFmtId="166" fontId="5" fillId="4" borderId="1" applyProtection="1" pivotButton="0" quotePrefix="0" xfId="0">
      <protection locked="0" hidden="0"/>
    </xf>
    <xf numFmtId="3" fontId="0" fillId="5" borderId="1" pivotButton="0" quotePrefix="0" xfId="0"/>
    <xf numFmtId="164" fontId="0" fillId="0" borderId="0" pivotButton="0" quotePrefix="0" xfId="0"/>
    <xf numFmtId="165" fontId="8" fillId="3" borderId="1" pivotButton="0" quotePrefix="0" xfId="0"/>
    <xf numFmtId="165" fontId="0" fillId="3" borderId="1" pivotButton="0" quotePrefix="0" xfId="0"/>
    <xf numFmtId="165" fontId="0" fillId="8" borderId="1" pivotButton="0" quotePrefix="0" xfId="0"/>
    <xf numFmtId="165" fontId="0" fillId="0" borderId="1" pivotButton="0" quotePrefix="0" xfId="0"/>
    <xf numFmtId="165" fontId="0" fillId="5" borderId="1" pivotButton="0" quotePrefix="0" xfId="0"/>
    <xf numFmtId="165" fontId="6" fillId="5" borderId="1" pivotButton="0" quotePrefix="0" xfId="0"/>
    <xf numFmtId="165" fontId="5" fillId="4" borderId="1" applyProtection="1" pivotButton="0" quotePrefix="0" xfId="0">
      <protection locked="0" hidden="0"/>
    </xf>
    <xf numFmtId="165" fontId="5" fillId="5" borderId="1" pivotButton="0" quotePrefix="0" xfId="0"/>
    <xf numFmtId="164" fontId="0" fillId="4" borderId="1" applyProtection="1" pivotButton="0" quotePrefix="0" xfId="0">
      <protection locked="0" hidden="0"/>
    </xf>
    <xf numFmtId="165" fontId="0" fillId="4" borderId="1" applyProtection="1" pivotButton="0" quotePrefix="0" xfId="0">
      <protection locked="0" hidden="0"/>
    </xf>
    <xf numFmtId="164" fontId="5" fillId="0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Revenue and Expense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'Dashboard'!$A$20:$A$31</f>
            </numRef>
          </cat>
          <val>
            <numRef>
              <f>'Dashboard'!$B$20:$B$31</f>
            </numRef>
          </val>
        </ser>
        <ser>
          <idx val="1"/>
          <order val="1"/>
          <tx>
            <strRef>
              <f>'Dashboard'!C19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'Dashboard'!$A$20:$A$31</f>
            </numRef>
          </cat>
          <val>
            <numRef>
              <f>'Dashboard'!$C$20:$C$31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Monthly GOP Trend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'Dashboard'!D19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'Dashboard'!$A$20:$A$31</f>
            </numRef>
          </cat>
          <val>
            <numRef>
              <f>'Dashboard'!$D$20:$D$31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Expense Mix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'Dashboard'!H46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'Dashboard'!$G$47:$G$50</f>
            </numRef>
          </cat>
          <val>
            <numRef>
              <f>'Dashboard'!$H$47:$H$50</f>
            </numRef>
          </val>
        </ser>
        <dLbls>
          <showLegendKey val="0"/>
          <showVal val="0"/>
          <showCatName val="0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1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17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33</row>
      <rowOff>0</rowOff>
    </from>
    <ext cx="504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Budget" displayName="tblBudget" ref="A8:W158" headerRowCount="1">
  <autoFilter ref="A8:W158"/>
  <tableColumns count="23">
    <tableColumn id="1" name="Active?"/>
    <tableColumn id="2" name="Account Code"/>
    <tableColumn id="3" name="Account Name"/>
    <tableColumn id="4" name="Department"/>
    <tableColumn id="5" name="Account Type"/>
    <tableColumn id="6" name="Budget Basis"/>
    <tableColumn id="7" name="Notes"/>
    <tableColumn id="8" name="January"/>
    <tableColumn id="9" name="February"/>
    <tableColumn id="10" name="March"/>
    <tableColumn id="11" name="April"/>
    <tableColumn id="12" name="May"/>
    <tableColumn id="13" name="June"/>
    <tableColumn id="14" name="July"/>
    <tableColumn id="15" name="August"/>
    <tableColumn id="16" name="September"/>
    <tableColumn id="17" name="October"/>
    <tableColumn id="18" name="November"/>
    <tableColumn id="19" name="December"/>
    <tableColumn id="20" name="Annual Budget"/>
    <tableColumn id="21" name="Monthly Average"/>
    <tableColumn id="22" name="Percent of Total Revenue"/>
    <tableColumn id="23" name="Review Statu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Labor" displayName="tblLabor" ref="A8:AD128" headerRowCount="1">
  <autoFilter ref="A8:AD128"/>
  <tableColumns count="30">
    <tableColumn id="1" name="Active?"/>
    <tableColumn id="2" name="Department"/>
    <tableColumn id="3" name="Position"/>
    <tableColumn id="4" name="Employment Type"/>
    <tableColumn id="5" name="Pay Type"/>
    <tableColumn id="6" name="Planned Headcount"/>
    <tableColumn id="7" name="Average Hours per Week"/>
    <tableColumn id="8" name="Hourly Rate"/>
    <tableColumn id="9" name="Annual Salary per Employee"/>
    <tableColumn id="10" name="Start Month"/>
    <tableColumn id="11" name="End Month"/>
    <tableColumn id="12" name="Active Months"/>
    <tableColumn id="13" name="Annual Base Wages"/>
    <tableColumn id="14" name="Payroll Tax and Benefit Burden"/>
    <tableColumn id="15" name="Annual Loaded Labor Cost"/>
    <tableColumn id="16" name="January Loaded Cost"/>
    <tableColumn id="17" name="February Loaded Cost"/>
    <tableColumn id="18" name="March Loaded Cost"/>
    <tableColumn id="19" name="April Loaded Cost"/>
    <tableColumn id="20" name="May Loaded Cost"/>
    <tableColumn id="21" name="June Loaded Cost"/>
    <tableColumn id="22" name="July Loaded Cost"/>
    <tableColumn id="23" name="August Loaded Cost"/>
    <tableColumn id="24" name="September Loaded Cost"/>
    <tableColumn id="25" name="October Loaded Cost"/>
    <tableColumn id="26" name="November Loaded Cost"/>
    <tableColumn id="27" name="December Loaded Cost"/>
    <tableColumn id="28" name="Annual FTE"/>
    <tableColumn id="29" name="Review Status"/>
    <tableColumn id="30" name="Manager Notes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RoomsForecast" displayName="tblRoomsForecast" ref="A15:K27" headerRowCount="1">
  <autoFilter ref="A15:K27"/>
  <tableColumns count="11">
    <tableColumn id="1" name="Month"/>
    <tableColumn id="2" name="Month Start"/>
    <tableColumn id="3" name="Days in Month"/>
    <tableColumn id="4" name="Room Count"/>
    <tableColumn id="5" name="Available Room Nights"/>
    <tableColumn id="6" name="Occupancy Assumption"/>
    <tableColumn id="7" name="Occupied Room Nights"/>
    <tableColumn id="8" name="ADR Assumption"/>
    <tableColumn id="9" name="Room Revenue Forecast"/>
    <tableColumn id="10" name="RevPAR"/>
    <tableColumn id="11" name="Note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70" zoomScaleNormal="7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1" t="inlineStr">
        <is>
          <t>Hotel Annual Operating Budget</t>
        </is>
      </c>
    </row>
    <row r="2">
      <c r="A2" s="2" t="inlineStr">
        <is>
          <t>2026 Management Dashboard</t>
        </is>
      </c>
      <c r="G2" s="3" t="inlineStr">
        <is>
          <t>2026 BUDGET</t>
        </is>
      </c>
    </row>
    <row r="3">
      <c r="A3">
        <f>IFERROR('Assumptions'!$B$4,"")</f>
        <v/>
      </c>
      <c r="D3" t="inlineStr">
        <is>
          <t>Property</t>
        </is>
      </c>
    </row>
    <row r="4">
      <c r="A4">
        <f>IFERROR('Assumptions'!$B$5,0)</f>
        <v/>
      </c>
      <c r="D4" t="inlineStr">
        <is>
          <t>Budget Year</t>
        </is>
      </c>
    </row>
    <row r="5">
      <c r="A5" s="51">
        <f>IFERROR('Assumptions'!$B$6,"")</f>
        <v/>
      </c>
      <c r="D5" t="inlineStr">
        <is>
          <t>Last Revised</t>
        </is>
      </c>
    </row>
    <row r="6">
      <c r="A6">
        <f>""</f>
        <v/>
      </c>
    </row>
    <row r="7" ht="34" customHeight="1">
      <c r="A7" s="5" t="inlineStr">
        <is>
          <t>Update assumptions, monthly budget amounts, and labor inputs on the supporting worksheets. Blue cells are editable; calculated cells are locked.</t>
        </is>
      </c>
    </row>
    <row r="8">
      <c r="A8">
        <f>""</f>
        <v/>
      </c>
    </row>
    <row r="9">
      <c r="A9" s="6" t="inlineStr">
        <is>
          <t>Total Revenue</t>
        </is>
      </c>
      <c r="D9" s="6" t="inlineStr">
        <is>
          <t>Total Operating Expenses</t>
        </is>
      </c>
      <c r="G9" s="6" t="inlineStr">
        <is>
          <t>Gross Operating Profit</t>
        </is>
      </c>
    </row>
    <row r="10">
      <c r="A10">
        <f>""</f>
        <v/>
      </c>
      <c r="B10" s="52">
        <f>IFERROR(SUMIFS('Operating Budget'!$T$9:$T$158,'Operating Budget'!$E$9:$E$158,"Revenue",'Operating Budget'!$A$9:$A$158,"Yes"),0)</f>
        <v/>
      </c>
      <c r="E10" s="52">
        <f>IFERROR(SUMIFS('Operating Budget'!$T$9:$T$158,'Operating Budget'!$E$9:$E$158,"Cost of Sales",'Operating Budget'!$A$9:$A$158,"Yes")+SUMIFS('Operating Budget'!$T$9:$T$158,'Operating Budget'!$E$9:$E$158,"Payroll &amp; Related",'Operating Budget'!$A$9:$A$158,"Yes")+SUMIFS('Operating Budget'!$T$9:$T$158,'Operating Budget'!$E$9:$E$158,"Operating Expense",'Operating Budget'!$A$9:$A$158,"Yes")+SUMIFS('Operating Budget'!$T$9:$T$158,'Operating Budget'!$E$9:$E$158,"Fixed Expense",'Operating Budget'!$A$9:$A$158,"Yes"),0)</f>
        <v/>
      </c>
      <c r="H10" s="52">
        <f>IFERROR(B10-E10,0)</f>
        <v/>
      </c>
    </row>
    <row r="11">
      <c r="A11">
        <f>""</f>
        <v/>
      </c>
    </row>
    <row r="12">
      <c r="A12" s="6" t="inlineStr">
        <is>
          <t>GOP Margin</t>
        </is>
      </c>
      <c r="D12" s="6" t="inlineStr">
        <is>
          <t>Budgeted Occupancy</t>
        </is>
      </c>
      <c r="G12" s="6" t="inlineStr">
        <is>
          <t>Budgeted ADR</t>
        </is>
      </c>
    </row>
    <row r="13">
      <c r="A13">
        <f>""</f>
        <v/>
      </c>
      <c r="B13" s="8">
        <f>IFERROR(H10/B10,0)</f>
        <v/>
      </c>
      <c r="E13" s="8">
        <f>IFERROR('Assumptions'!$B$31/'Assumptions'!$B$30,0)</f>
        <v/>
      </c>
      <c r="H13" s="52">
        <f>IFERROR('Assumptions'!$B$33/'Assumptions'!$B$31,0)</f>
        <v/>
      </c>
    </row>
    <row r="14">
      <c r="A14">
        <f>""</f>
        <v/>
      </c>
    </row>
    <row r="15">
      <c r="A15" s="6" t="inlineStr">
        <is>
          <t>Budgeted RevPAR</t>
        </is>
      </c>
      <c r="D15" s="6" t="inlineStr">
        <is>
          <t>Planned Labor Cost</t>
        </is>
      </c>
    </row>
    <row r="16">
      <c r="A16">
        <f>""</f>
        <v/>
      </c>
      <c r="B16" s="52">
        <f>IFERROR('Assumptions'!$B$33/'Assumptions'!$B$30,0)</f>
        <v/>
      </c>
      <c r="E16" s="52">
        <f>IFERROR(SUM('Labor Plan'!$O$9:$O$128),0)</f>
        <v/>
      </c>
    </row>
    <row r="17">
      <c r="A17">
        <f>""</f>
        <v/>
      </c>
    </row>
    <row r="18">
      <c r="A18">
        <f>""</f>
        <v/>
      </c>
    </row>
    <row r="19">
      <c r="A19" s="9" t="inlineStr">
        <is>
          <t>Month</t>
        </is>
      </c>
      <c r="B19" s="9" t="inlineStr">
        <is>
          <t>Budget Revenue</t>
        </is>
      </c>
      <c r="C19" s="9" t="inlineStr">
        <is>
          <t>Budget Expenses</t>
        </is>
      </c>
      <c r="D19" s="9" t="inlineStr">
        <is>
          <t>Gross Operating Profit</t>
        </is>
      </c>
      <c r="E19" s="9" t="inlineStr">
        <is>
          <t>GOP Margin</t>
        </is>
      </c>
      <c r="F19" s="9" t="inlineStr">
        <is>
          <t>Room Revenue Forecast</t>
        </is>
      </c>
      <c r="G19" s="9" t="inlineStr">
        <is>
          <t>Planned Labor Cost</t>
        </is>
      </c>
    </row>
    <row r="20">
      <c r="A20" s="10" t="inlineStr">
        <is>
          <t>January</t>
        </is>
      </c>
      <c r="B20" s="53">
        <f>IFERROR(SUMIFS('Operating Budget'!$H$9:$H$158,'Operating Budget'!$E$9:$E$158,"Revenue",'Operating Budget'!$A$9:$A$158,"Yes"),0)</f>
        <v/>
      </c>
      <c r="C20" s="53">
        <f>IFERROR(SUMIFS('Operating Budget'!$H$9:$H$158,'Operating Budget'!$E$9:$E$158,"Cost of Sales",'Operating Budget'!$A$9:$A$158,"Yes")+SUMIFS('Operating Budget'!$H$9:$H$158,'Operating Budget'!$E$9:$E$158,"Payroll &amp; Related",'Operating Budget'!$A$9:$A$158,"Yes")+SUMIFS('Operating Budget'!$H$9:$H$158,'Operating Budget'!$E$9:$E$158,"Operating Expense",'Operating Budget'!$A$9:$A$158,"Yes")+SUMIFS('Operating Budget'!$H$9:$H$158,'Operating Budget'!$E$9:$E$158,"Fixed Expense",'Operating Budget'!$A$9:$A$158,"Yes"),0)</f>
        <v/>
      </c>
      <c r="D20" s="53">
        <f>IFERROR(B20-C20,0)</f>
        <v/>
      </c>
      <c r="E20" s="12">
        <f>IFERROR(D20/B20,0)</f>
        <v/>
      </c>
      <c r="F20" s="53">
        <f>IFERROR(VLOOKUP(A20,'Assumptions'!$A$16:$I$27,9,0),0)</f>
        <v/>
      </c>
      <c r="G20" s="53">
        <f>IFERROR(SUM('Labor Plan'!$P$9:$P$128),0)</f>
        <v/>
      </c>
    </row>
    <row r="21">
      <c r="A21" s="13" t="inlineStr">
        <is>
          <t>February</t>
        </is>
      </c>
      <c r="B21" s="54">
        <f>IFERROR(SUMIFS('Operating Budget'!$I$9:$I$158,'Operating Budget'!$E$9:$E$158,"Revenue",'Operating Budget'!$A$9:$A$158,"Yes"),0)</f>
        <v/>
      </c>
      <c r="C21" s="54">
        <f>IFERROR(SUMIFS('Operating Budget'!$I$9:$I$158,'Operating Budget'!$E$9:$E$158,"Cost of Sales",'Operating Budget'!$A$9:$A$158,"Yes")+SUMIFS('Operating Budget'!$I$9:$I$158,'Operating Budget'!$E$9:$E$158,"Payroll &amp; Related",'Operating Budget'!$A$9:$A$158,"Yes")+SUMIFS('Operating Budget'!$I$9:$I$158,'Operating Budget'!$E$9:$E$158,"Operating Expense",'Operating Budget'!$A$9:$A$158,"Yes")+SUMIFS('Operating Budget'!$I$9:$I$158,'Operating Budget'!$E$9:$E$158,"Fixed Expense",'Operating Budget'!$A$9:$A$158,"Yes"),0)</f>
        <v/>
      </c>
      <c r="D21" s="54">
        <f>IFERROR(B21-C21,0)</f>
        <v/>
      </c>
      <c r="E21" s="15">
        <f>IFERROR(D21/B21,0)</f>
        <v/>
      </c>
      <c r="F21" s="54">
        <f>IFERROR(VLOOKUP(A21,'Assumptions'!$A$16:$I$27,9,0),0)</f>
        <v/>
      </c>
      <c r="G21" s="54">
        <f>IFERROR(SUM('Labor Plan'!$Q$9:$Q$128),0)</f>
        <v/>
      </c>
    </row>
    <row r="22">
      <c r="A22" s="10" t="inlineStr">
        <is>
          <t>March</t>
        </is>
      </c>
      <c r="B22" s="53">
        <f>IFERROR(SUMIFS('Operating Budget'!$J$9:$J$158,'Operating Budget'!$E$9:$E$158,"Revenue",'Operating Budget'!$A$9:$A$158,"Yes"),0)</f>
        <v/>
      </c>
      <c r="C22" s="53">
        <f>IFERROR(SUMIFS('Operating Budget'!$J$9:$J$158,'Operating Budget'!$E$9:$E$158,"Cost of Sales",'Operating Budget'!$A$9:$A$158,"Yes")+SUMIFS('Operating Budget'!$J$9:$J$158,'Operating Budget'!$E$9:$E$158,"Payroll &amp; Related",'Operating Budget'!$A$9:$A$158,"Yes")+SUMIFS('Operating Budget'!$J$9:$J$158,'Operating Budget'!$E$9:$E$158,"Operating Expense",'Operating Budget'!$A$9:$A$158,"Yes")+SUMIFS('Operating Budget'!$J$9:$J$158,'Operating Budget'!$E$9:$E$158,"Fixed Expense",'Operating Budget'!$A$9:$A$158,"Yes"),0)</f>
        <v/>
      </c>
      <c r="D22" s="53">
        <f>IFERROR(B22-C22,0)</f>
        <v/>
      </c>
      <c r="E22" s="12">
        <f>IFERROR(D22/B22,0)</f>
        <v/>
      </c>
      <c r="F22" s="53">
        <f>IFERROR(VLOOKUP(A22,'Assumptions'!$A$16:$I$27,9,0),0)</f>
        <v/>
      </c>
      <c r="G22" s="53">
        <f>IFERROR(SUM('Labor Plan'!$R$9:$R$128),0)</f>
        <v/>
      </c>
    </row>
    <row r="23">
      <c r="A23" s="13" t="inlineStr">
        <is>
          <t>April</t>
        </is>
      </c>
      <c r="B23" s="54">
        <f>IFERROR(SUMIFS('Operating Budget'!$K$9:$K$158,'Operating Budget'!$E$9:$E$158,"Revenue",'Operating Budget'!$A$9:$A$158,"Yes"),0)</f>
        <v/>
      </c>
      <c r="C23" s="54">
        <f>IFERROR(SUMIFS('Operating Budget'!$K$9:$K$158,'Operating Budget'!$E$9:$E$158,"Cost of Sales",'Operating Budget'!$A$9:$A$158,"Yes")+SUMIFS('Operating Budget'!$K$9:$K$158,'Operating Budget'!$E$9:$E$158,"Payroll &amp; Related",'Operating Budget'!$A$9:$A$158,"Yes")+SUMIFS('Operating Budget'!$K$9:$K$158,'Operating Budget'!$E$9:$E$158,"Operating Expense",'Operating Budget'!$A$9:$A$158,"Yes")+SUMIFS('Operating Budget'!$K$9:$K$158,'Operating Budget'!$E$9:$E$158,"Fixed Expense",'Operating Budget'!$A$9:$A$158,"Yes"),0)</f>
        <v/>
      </c>
      <c r="D23" s="54">
        <f>IFERROR(B23-C23,0)</f>
        <v/>
      </c>
      <c r="E23" s="15">
        <f>IFERROR(D23/B23,0)</f>
        <v/>
      </c>
      <c r="F23" s="54">
        <f>IFERROR(VLOOKUP(A23,'Assumptions'!$A$16:$I$27,9,0),0)</f>
        <v/>
      </c>
      <c r="G23" s="54">
        <f>IFERROR(SUM('Labor Plan'!$S$9:$S$128),0)</f>
        <v/>
      </c>
    </row>
    <row r="24">
      <c r="A24" s="10" t="inlineStr">
        <is>
          <t>May</t>
        </is>
      </c>
      <c r="B24" s="53">
        <f>IFERROR(SUMIFS('Operating Budget'!$L$9:$L$158,'Operating Budget'!$E$9:$E$158,"Revenue",'Operating Budget'!$A$9:$A$158,"Yes"),0)</f>
        <v/>
      </c>
      <c r="C24" s="53">
        <f>IFERROR(SUMIFS('Operating Budget'!$L$9:$L$158,'Operating Budget'!$E$9:$E$158,"Cost of Sales",'Operating Budget'!$A$9:$A$158,"Yes")+SUMIFS('Operating Budget'!$L$9:$L$158,'Operating Budget'!$E$9:$E$158,"Payroll &amp; Related",'Operating Budget'!$A$9:$A$158,"Yes")+SUMIFS('Operating Budget'!$L$9:$L$158,'Operating Budget'!$E$9:$E$158,"Operating Expense",'Operating Budget'!$A$9:$A$158,"Yes")+SUMIFS('Operating Budget'!$L$9:$L$158,'Operating Budget'!$E$9:$E$158,"Fixed Expense",'Operating Budget'!$A$9:$A$158,"Yes"),0)</f>
        <v/>
      </c>
      <c r="D24" s="53">
        <f>IFERROR(B24-C24,0)</f>
        <v/>
      </c>
      <c r="E24" s="12">
        <f>IFERROR(D24/B24,0)</f>
        <v/>
      </c>
      <c r="F24" s="53">
        <f>IFERROR(VLOOKUP(A24,'Assumptions'!$A$16:$I$27,9,0),0)</f>
        <v/>
      </c>
      <c r="G24" s="53">
        <f>IFERROR(SUM('Labor Plan'!$T$9:$T$128),0)</f>
        <v/>
      </c>
    </row>
    <row r="25">
      <c r="A25" s="13" t="inlineStr">
        <is>
          <t>June</t>
        </is>
      </c>
      <c r="B25" s="54">
        <f>IFERROR(SUMIFS('Operating Budget'!$M$9:$M$158,'Operating Budget'!$E$9:$E$158,"Revenue",'Operating Budget'!$A$9:$A$158,"Yes"),0)</f>
        <v/>
      </c>
      <c r="C25" s="54">
        <f>IFERROR(SUMIFS('Operating Budget'!$M$9:$M$158,'Operating Budget'!$E$9:$E$158,"Cost of Sales",'Operating Budget'!$A$9:$A$158,"Yes")+SUMIFS('Operating Budget'!$M$9:$M$158,'Operating Budget'!$E$9:$E$158,"Payroll &amp; Related",'Operating Budget'!$A$9:$A$158,"Yes")+SUMIFS('Operating Budget'!$M$9:$M$158,'Operating Budget'!$E$9:$E$158,"Operating Expense",'Operating Budget'!$A$9:$A$158,"Yes")+SUMIFS('Operating Budget'!$M$9:$M$158,'Operating Budget'!$E$9:$E$158,"Fixed Expense",'Operating Budget'!$A$9:$A$158,"Yes"),0)</f>
        <v/>
      </c>
      <c r="D25" s="54">
        <f>IFERROR(B25-C25,0)</f>
        <v/>
      </c>
      <c r="E25" s="15">
        <f>IFERROR(D25/B25,0)</f>
        <v/>
      </c>
      <c r="F25" s="54">
        <f>IFERROR(VLOOKUP(A25,'Assumptions'!$A$16:$I$27,9,0),0)</f>
        <v/>
      </c>
      <c r="G25" s="54">
        <f>IFERROR(SUM('Labor Plan'!$U$9:$U$128),0)</f>
        <v/>
      </c>
    </row>
    <row r="26">
      <c r="A26" s="10" t="inlineStr">
        <is>
          <t>July</t>
        </is>
      </c>
      <c r="B26" s="53">
        <f>IFERROR(SUMIFS('Operating Budget'!$N$9:$N$158,'Operating Budget'!$E$9:$E$158,"Revenue",'Operating Budget'!$A$9:$A$158,"Yes"),0)</f>
        <v/>
      </c>
      <c r="C26" s="53">
        <f>IFERROR(SUMIFS('Operating Budget'!$N$9:$N$158,'Operating Budget'!$E$9:$E$158,"Cost of Sales",'Operating Budget'!$A$9:$A$158,"Yes")+SUMIFS('Operating Budget'!$N$9:$N$158,'Operating Budget'!$E$9:$E$158,"Payroll &amp; Related",'Operating Budget'!$A$9:$A$158,"Yes")+SUMIFS('Operating Budget'!$N$9:$N$158,'Operating Budget'!$E$9:$E$158,"Operating Expense",'Operating Budget'!$A$9:$A$158,"Yes")+SUMIFS('Operating Budget'!$N$9:$N$158,'Operating Budget'!$E$9:$E$158,"Fixed Expense",'Operating Budget'!$A$9:$A$158,"Yes"),0)</f>
        <v/>
      </c>
      <c r="D26" s="53">
        <f>IFERROR(B26-C26,0)</f>
        <v/>
      </c>
      <c r="E26" s="12">
        <f>IFERROR(D26/B26,0)</f>
        <v/>
      </c>
      <c r="F26" s="53">
        <f>IFERROR(VLOOKUP(A26,'Assumptions'!$A$16:$I$27,9,0),0)</f>
        <v/>
      </c>
      <c r="G26" s="53">
        <f>IFERROR(SUM('Labor Plan'!$V$9:$V$128),0)</f>
        <v/>
      </c>
    </row>
    <row r="27">
      <c r="A27" s="13" t="inlineStr">
        <is>
          <t>August</t>
        </is>
      </c>
      <c r="B27" s="54">
        <f>IFERROR(SUMIFS('Operating Budget'!$O$9:$O$158,'Operating Budget'!$E$9:$E$158,"Revenue",'Operating Budget'!$A$9:$A$158,"Yes"),0)</f>
        <v/>
      </c>
      <c r="C27" s="54">
        <f>IFERROR(SUMIFS('Operating Budget'!$O$9:$O$158,'Operating Budget'!$E$9:$E$158,"Cost of Sales",'Operating Budget'!$A$9:$A$158,"Yes")+SUMIFS('Operating Budget'!$O$9:$O$158,'Operating Budget'!$E$9:$E$158,"Payroll &amp; Related",'Operating Budget'!$A$9:$A$158,"Yes")+SUMIFS('Operating Budget'!$O$9:$O$158,'Operating Budget'!$E$9:$E$158,"Operating Expense",'Operating Budget'!$A$9:$A$158,"Yes")+SUMIFS('Operating Budget'!$O$9:$O$158,'Operating Budget'!$E$9:$E$158,"Fixed Expense",'Operating Budget'!$A$9:$A$158,"Yes"),0)</f>
        <v/>
      </c>
      <c r="D27" s="54">
        <f>IFERROR(B27-C27,0)</f>
        <v/>
      </c>
      <c r="E27" s="15">
        <f>IFERROR(D27/B27,0)</f>
        <v/>
      </c>
      <c r="F27" s="54">
        <f>IFERROR(VLOOKUP(A27,'Assumptions'!$A$16:$I$27,9,0),0)</f>
        <v/>
      </c>
      <c r="G27" s="54">
        <f>IFERROR(SUM('Labor Plan'!$W$9:$W$128),0)</f>
        <v/>
      </c>
    </row>
    <row r="28">
      <c r="A28" s="10" t="inlineStr">
        <is>
          <t>September</t>
        </is>
      </c>
      <c r="B28" s="53">
        <f>IFERROR(SUMIFS('Operating Budget'!$P$9:$P$158,'Operating Budget'!$E$9:$E$158,"Revenue",'Operating Budget'!$A$9:$A$158,"Yes"),0)</f>
        <v/>
      </c>
      <c r="C28" s="53">
        <f>IFERROR(SUMIFS('Operating Budget'!$P$9:$P$158,'Operating Budget'!$E$9:$E$158,"Cost of Sales",'Operating Budget'!$A$9:$A$158,"Yes")+SUMIFS('Operating Budget'!$P$9:$P$158,'Operating Budget'!$E$9:$E$158,"Payroll &amp; Related",'Operating Budget'!$A$9:$A$158,"Yes")+SUMIFS('Operating Budget'!$P$9:$P$158,'Operating Budget'!$E$9:$E$158,"Operating Expense",'Operating Budget'!$A$9:$A$158,"Yes")+SUMIFS('Operating Budget'!$P$9:$P$158,'Operating Budget'!$E$9:$E$158,"Fixed Expense",'Operating Budget'!$A$9:$A$158,"Yes"),0)</f>
        <v/>
      </c>
      <c r="D28" s="53">
        <f>IFERROR(B28-C28,0)</f>
        <v/>
      </c>
      <c r="E28" s="12">
        <f>IFERROR(D28/B28,0)</f>
        <v/>
      </c>
      <c r="F28" s="53">
        <f>IFERROR(VLOOKUP(A28,'Assumptions'!$A$16:$I$27,9,0),0)</f>
        <v/>
      </c>
      <c r="G28" s="53">
        <f>IFERROR(SUM('Labor Plan'!$X$9:$X$128),0)</f>
        <v/>
      </c>
    </row>
    <row r="29">
      <c r="A29" s="13" t="inlineStr">
        <is>
          <t>October</t>
        </is>
      </c>
      <c r="B29" s="54">
        <f>IFERROR(SUMIFS('Operating Budget'!$Q$9:$Q$158,'Operating Budget'!$E$9:$E$158,"Revenue",'Operating Budget'!$A$9:$A$158,"Yes"),0)</f>
        <v/>
      </c>
      <c r="C29" s="54">
        <f>IFERROR(SUMIFS('Operating Budget'!$Q$9:$Q$158,'Operating Budget'!$E$9:$E$158,"Cost of Sales",'Operating Budget'!$A$9:$A$158,"Yes")+SUMIFS('Operating Budget'!$Q$9:$Q$158,'Operating Budget'!$E$9:$E$158,"Payroll &amp; Related",'Operating Budget'!$A$9:$A$158,"Yes")+SUMIFS('Operating Budget'!$Q$9:$Q$158,'Operating Budget'!$E$9:$E$158,"Operating Expense",'Operating Budget'!$A$9:$A$158,"Yes")+SUMIFS('Operating Budget'!$Q$9:$Q$158,'Operating Budget'!$E$9:$E$158,"Fixed Expense",'Operating Budget'!$A$9:$A$158,"Yes"),0)</f>
        <v/>
      </c>
      <c r="D29" s="54">
        <f>IFERROR(B29-C29,0)</f>
        <v/>
      </c>
      <c r="E29" s="15">
        <f>IFERROR(D29/B29,0)</f>
        <v/>
      </c>
      <c r="F29" s="54">
        <f>IFERROR(VLOOKUP(A29,'Assumptions'!$A$16:$I$27,9,0),0)</f>
        <v/>
      </c>
      <c r="G29" s="54">
        <f>IFERROR(SUM('Labor Plan'!$Y$9:$Y$128),0)</f>
        <v/>
      </c>
    </row>
    <row r="30">
      <c r="A30" s="10" t="inlineStr">
        <is>
          <t>November</t>
        </is>
      </c>
      <c r="B30" s="53">
        <f>IFERROR(SUMIFS('Operating Budget'!$R$9:$R$158,'Operating Budget'!$E$9:$E$158,"Revenue",'Operating Budget'!$A$9:$A$158,"Yes"),0)</f>
        <v/>
      </c>
      <c r="C30" s="53">
        <f>IFERROR(SUMIFS('Operating Budget'!$R$9:$R$158,'Operating Budget'!$E$9:$E$158,"Cost of Sales",'Operating Budget'!$A$9:$A$158,"Yes")+SUMIFS('Operating Budget'!$R$9:$R$158,'Operating Budget'!$E$9:$E$158,"Payroll &amp; Related",'Operating Budget'!$A$9:$A$158,"Yes")+SUMIFS('Operating Budget'!$R$9:$R$158,'Operating Budget'!$E$9:$E$158,"Operating Expense",'Operating Budget'!$A$9:$A$158,"Yes")+SUMIFS('Operating Budget'!$R$9:$R$158,'Operating Budget'!$E$9:$E$158,"Fixed Expense",'Operating Budget'!$A$9:$A$158,"Yes"),0)</f>
        <v/>
      </c>
      <c r="D30" s="53">
        <f>IFERROR(B30-C30,0)</f>
        <v/>
      </c>
      <c r="E30" s="12">
        <f>IFERROR(D30/B30,0)</f>
        <v/>
      </c>
      <c r="F30" s="53">
        <f>IFERROR(VLOOKUP(A30,'Assumptions'!$A$16:$I$27,9,0),0)</f>
        <v/>
      </c>
      <c r="G30" s="53">
        <f>IFERROR(SUM('Labor Plan'!$Z$9:$Z$128),0)</f>
        <v/>
      </c>
    </row>
    <row r="31">
      <c r="A31" s="13" t="inlineStr">
        <is>
          <t>December</t>
        </is>
      </c>
      <c r="B31" s="54">
        <f>IFERROR(SUMIFS('Operating Budget'!$S$9:$S$158,'Operating Budget'!$E$9:$E$158,"Revenue",'Operating Budget'!$A$9:$A$158,"Yes"),0)</f>
        <v/>
      </c>
      <c r="C31" s="54">
        <f>IFERROR(SUMIFS('Operating Budget'!$S$9:$S$158,'Operating Budget'!$E$9:$E$158,"Cost of Sales",'Operating Budget'!$A$9:$A$158,"Yes")+SUMIFS('Operating Budget'!$S$9:$S$158,'Operating Budget'!$E$9:$E$158,"Payroll &amp; Related",'Operating Budget'!$A$9:$A$158,"Yes")+SUMIFS('Operating Budget'!$S$9:$S$158,'Operating Budget'!$E$9:$E$158,"Operating Expense",'Operating Budget'!$A$9:$A$158,"Yes")+SUMIFS('Operating Budget'!$S$9:$S$158,'Operating Budget'!$E$9:$E$158,"Fixed Expense",'Operating Budget'!$A$9:$A$158,"Yes"),0)</f>
        <v/>
      </c>
      <c r="D31" s="54">
        <f>IFERROR(B31-C31,0)</f>
        <v/>
      </c>
      <c r="E31" s="15">
        <f>IFERROR(D31/B31,0)</f>
        <v/>
      </c>
      <c r="F31" s="54">
        <f>IFERROR(VLOOKUP(A31,'Assumptions'!$A$16:$I$27,9,0),0)</f>
        <v/>
      </c>
      <c r="G31" s="54">
        <f>IFERROR(SUM('Labor Plan'!$AA$9:$AA$128),0)</f>
        <v/>
      </c>
    </row>
    <row r="32">
      <c r="A32">
        <f>""</f>
        <v/>
      </c>
      <c r="F32">
        <f>""</f>
        <v/>
      </c>
      <c r="G32">
        <f>""</f>
        <v/>
      </c>
    </row>
    <row r="33">
      <c r="A33">
        <f>""</f>
        <v/>
      </c>
      <c r="F33">
        <f>""</f>
        <v/>
      </c>
      <c r="G33">
        <f>""</f>
        <v/>
      </c>
    </row>
    <row r="34">
      <c r="A34" s="16" t="inlineStr">
        <is>
          <t>Department</t>
        </is>
      </c>
      <c r="B34" s="16" t="inlineStr">
        <is>
          <t>Annual Revenue</t>
        </is>
      </c>
      <c r="C34" s="16" t="inlineStr">
        <is>
          <t>Annual Expense</t>
        </is>
      </c>
      <c r="D34" s="16" t="inlineStr">
        <is>
          <t>Net Contribution</t>
        </is>
      </c>
      <c r="E34" s="16" t="inlineStr">
        <is>
          <t>Percent of Total Revenue</t>
        </is>
      </c>
      <c r="F34">
        <f>""</f>
        <v/>
      </c>
      <c r="G34">
        <f>""</f>
        <v/>
      </c>
    </row>
    <row r="35">
      <c r="A35" s="17" t="inlineStr">
        <is>
          <t>Rooms</t>
        </is>
      </c>
      <c r="B35" s="55">
        <f>IFERROR(SUMIFS('Operating Budget'!$T$9:$T$158,'Operating Budget'!$D$9:$D$158,A35,'Operating Budget'!$E$9:$E$158,"Revenue",'Operating Budget'!$A$9:$A$158,"Yes"),0)</f>
        <v/>
      </c>
      <c r="C35" s="55">
        <f>IFERROR(SUMIFS('Operating Budget'!$T$9:$T$158,'Operating Budget'!$D$9:$D$158,A35,'Operating Budget'!$E$9:$E$158,"Cost of Sales",'Operating Budget'!$A$9:$A$158,"Yes")+SUMIFS('Operating Budget'!$T$9:$T$158,'Operating Budget'!$D$9:$D$158,A35,'Operating Budget'!$E$9:$E$158,"Payroll &amp; Related",'Operating Budget'!$A$9:$A$158,"Yes")+SUMIFS('Operating Budget'!$T$9:$T$158,'Operating Budget'!$D$9:$D$158,A35,'Operating Budget'!$E$9:$E$158,"Operating Expense",'Operating Budget'!$A$9:$A$158,"Yes")+SUMIFS('Operating Budget'!$T$9:$T$158,'Operating Budget'!$D$9:$D$158,A35,'Operating Budget'!$E$9:$E$158,"Fixed Expense",'Operating Budget'!$A$9:$A$158,"Yes"),0)</f>
        <v/>
      </c>
      <c r="D35" s="55">
        <f>IFERROR(B35-C35,0)</f>
        <v/>
      </c>
      <c r="E35" s="19">
        <f>IFERROR(B35/$B$10,0)</f>
        <v/>
      </c>
      <c r="F35">
        <f>""</f>
        <v/>
      </c>
      <c r="G35">
        <f>""</f>
        <v/>
      </c>
    </row>
    <row r="36">
      <c r="A36" s="17" t="inlineStr">
        <is>
          <t>Food &amp; Beverage</t>
        </is>
      </c>
      <c r="B36" s="55">
        <f>IFERROR(SUMIFS('Operating Budget'!$T$9:$T$158,'Operating Budget'!$D$9:$D$158,A36,'Operating Budget'!$E$9:$E$158,"Revenue",'Operating Budget'!$A$9:$A$158,"Yes"),0)</f>
        <v/>
      </c>
      <c r="C36" s="55">
        <f>IFERROR(SUMIFS('Operating Budget'!$T$9:$T$158,'Operating Budget'!$D$9:$D$158,A36,'Operating Budget'!$E$9:$E$158,"Cost of Sales",'Operating Budget'!$A$9:$A$158,"Yes")+SUMIFS('Operating Budget'!$T$9:$T$158,'Operating Budget'!$D$9:$D$158,A36,'Operating Budget'!$E$9:$E$158,"Payroll &amp; Related",'Operating Budget'!$A$9:$A$158,"Yes")+SUMIFS('Operating Budget'!$T$9:$T$158,'Operating Budget'!$D$9:$D$158,A36,'Operating Budget'!$E$9:$E$158,"Operating Expense",'Operating Budget'!$A$9:$A$158,"Yes")+SUMIFS('Operating Budget'!$T$9:$T$158,'Operating Budget'!$D$9:$D$158,A36,'Operating Budget'!$E$9:$E$158,"Fixed Expense",'Operating Budget'!$A$9:$A$158,"Yes"),0)</f>
        <v/>
      </c>
      <c r="D36" s="55">
        <f>IFERROR(B36-C36,0)</f>
        <v/>
      </c>
      <c r="E36" s="19">
        <f>IFERROR(B36/$B$10,0)</f>
        <v/>
      </c>
      <c r="F36">
        <f>""</f>
        <v/>
      </c>
      <c r="G36">
        <f>""</f>
        <v/>
      </c>
    </row>
    <row r="37">
      <c r="A37" s="17" t="inlineStr">
        <is>
          <t>Administrative &amp; General</t>
        </is>
      </c>
      <c r="B37" s="55">
        <f>IFERROR(SUMIFS('Operating Budget'!$T$9:$T$158,'Operating Budget'!$D$9:$D$158,A37,'Operating Budget'!$E$9:$E$158,"Revenue",'Operating Budget'!$A$9:$A$158,"Yes"),0)</f>
        <v/>
      </c>
      <c r="C37" s="55">
        <f>IFERROR(SUMIFS('Operating Budget'!$T$9:$T$158,'Operating Budget'!$D$9:$D$158,A37,'Operating Budget'!$E$9:$E$158,"Cost of Sales",'Operating Budget'!$A$9:$A$158,"Yes")+SUMIFS('Operating Budget'!$T$9:$T$158,'Operating Budget'!$D$9:$D$158,A37,'Operating Budget'!$E$9:$E$158,"Payroll &amp; Related",'Operating Budget'!$A$9:$A$158,"Yes")+SUMIFS('Operating Budget'!$T$9:$T$158,'Operating Budget'!$D$9:$D$158,A37,'Operating Budget'!$E$9:$E$158,"Operating Expense",'Operating Budget'!$A$9:$A$158,"Yes")+SUMIFS('Operating Budget'!$T$9:$T$158,'Operating Budget'!$D$9:$D$158,A37,'Operating Budget'!$E$9:$E$158,"Fixed Expense",'Operating Budget'!$A$9:$A$158,"Yes"),0)</f>
        <v/>
      </c>
      <c r="D37" s="55">
        <f>IFERROR(B37-C37,0)</f>
        <v/>
      </c>
      <c r="E37" s="19">
        <f>IFERROR(B37/$B$10,0)</f>
        <v/>
      </c>
      <c r="F37">
        <f>""</f>
        <v/>
      </c>
      <c r="G37">
        <f>""</f>
        <v/>
      </c>
    </row>
    <row r="38">
      <c r="A38" s="17" t="inlineStr">
        <is>
          <t>Sales &amp; Marketing</t>
        </is>
      </c>
      <c r="B38" s="55">
        <f>IFERROR(SUMIFS('Operating Budget'!$T$9:$T$158,'Operating Budget'!$D$9:$D$158,A38,'Operating Budget'!$E$9:$E$158,"Revenue",'Operating Budget'!$A$9:$A$158,"Yes"),0)</f>
        <v/>
      </c>
      <c r="C38" s="55">
        <f>IFERROR(SUMIFS('Operating Budget'!$T$9:$T$158,'Operating Budget'!$D$9:$D$158,A38,'Operating Budget'!$E$9:$E$158,"Cost of Sales",'Operating Budget'!$A$9:$A$158,"Yes")+SUMIFS('Operating Budget'!$T$9:$T$158,'Operating Budget'!$D$9:$D$158,A38,'Operating Budget'!$E$9:$E$158,"Payroll &amp; Related",'Operating Budget'!$A$9:$A$158,"Yes")+SUMIFS('Operating Budget'!$T$9:$T$158,'Operating Budget'!$D$9:$D$158,A38,'Operating Budget'!$E$9:$E$158,"Operating Expense",'Operating Budget'!$A$9:$A$158,"Yes")+SUMIFS('Operating Budget'!$T$9:$T$158,'Operating Budget'!$D$9:$D$158,A38,'Operating Budget'!$E$9:$E$158,"Fixed Expense",'Operating Budget'!$A$9:$A$158,"Yes"),0)</f>
        <v/>
      </c>
      <c r="D38" s="55">
        <f>IFERROR(B38-C38,0)</f>
        <v/>
      </c>
      <c r="E38" s="19">
        <f>IFERROR(B38/$B$10,0)</f>
        <v/>
      </c>
      <c r="F38">
        <f>""</f>
        <v/>
      </c>
      <c r="G38">
        <f>""</f>
        <v/>
      </c>
    </row>
    <row r="39">
      <c r="A39" s="17" t="inlineStr">
        <is>
          <t>Property Operations &amp; Maintenance</t>
        </is>
      </c>
      <c r="B39" s="55">
        <f>IFERROR(SUMIFS('Operating Budget'!$T$9:$T$158,'Operating Budget'!$D$9:$D$158,A39,'Operating Budget'!$E$9:$E$158,"Revenue",'Operating Budget'!$A$9:$A$158,"Yes"),0)</f>
        <v/>
      </c>
      <c r="C39" s="55">
        <f>IFERROR(SUMIFS('Operating Budget'!$T$9:$T$158,'Operating Budget'!$D$9:$D$158,A39,'Operating Budget'!$E$9:$E$158,"Cost of Sales",'Operating Budget'!$A$9:$A$158,"Yes")+SUMIFS('Operating Budget'!$T$9:$T$158,'Operating Budget'!$D$9:$D$158,A39,'Operating Budget'!$E$9:$E$158,"Payroll &amp; Related",'Operating Budget'!$A$9:$A$158,"Yes")+SUMIFS('Operating Budget'!$T$9:$T$158,'Operating Budget'!$D$9:$D$158,A39,'Operating Budget'!$E$9:$E$158,"Operating Expense",'Operating Budget'!$A$9:$A$158,"Yes")+SUMIFS('Operating Budget'!$T$9:$T$158,'Operating Budget'!$D$9:$D$158,A39,'Operating Budget'!$E$9:$E$158,"Fixed Expense",'Operating Budget'!$A$9:$A$158,"Yes"),0)</f>
        <v/>
      </c>
      <c r="D39" s="55">
        <f>IFERROR(B39-C39,0)</f>
        <v/>
      </c>
      <c r="E39" s="19">
        <f>IFERROR(B39/$B$10,0)</f>
        <v/>
      </c>
      <c r="F39">
        <f>""</f>
        <v/>
      </c>
      <c r="G39">
        <f>""</f>
        <v/>
      </c>
    </row>
    <row r="40">
      <c r="A40" s="17" t="inlineStr">
        <is>
          <t>Utilities</t>
        </is>
      </c>
      <c r="B40" s="55">
        <f>IFERROR(SUMIFS('Operating Budget'!$T$9:$T$158,'Operating Budget'!$D$9:$D$158,A40,'Operating Budget'!$E$9:$E$158,"Revenue",'Operating Budget'!$A$9:$A$158,"Yes"),0)</f>
        <v/>
      </c>
      <c r="C40" s="55">
        <f>IFERROR(SUMIFS('Operating Budget'!$T$9:$T$158,'Operating Budget'!$D$9:$D$158,A40,'Operating Budget'!$E$9:$E$158,"Cost of Sales",'Operating Budget'!$A$9:$A$158,"Yes")+SUMIFS('Operating Budget'!$T$9:$T$158,'Operating Budget'!$D$9:$D$158,A40,'Operating Budget'!$E$9:$E$158,"Payroll &amp; Related",'Operating Budget'!$A$9:$A$158,"Yes")+SUMIFS('Operating Budget'!$T$9:$T$158,'Operating Budget'!$D$9:$D$158,A40,'Operating Budget'!$E$9:$E$158,"Operating Expense",'Operating Budget'!$A$9:$A$158,"Yes")+SUMIFS('Operating Budget'!$T$9:$T$158,'Operating Budget'!$D$9:$D$158,A40,'Operating Budget'!$E$9:$E$158,"Fixed Expense",'Operating Budget'!$A$9:$A$158,"Yes"),0)</f>
        <v/>
      </c>
      <c r="D40" s="55">
        <f>IFERROR(B40-C40,0)</f>
        <v/>
      </c>
      <c r="E40" s="19">
        <f>IFERROR(B40/$B$10,0)</f>
        <v/>
      </c>
      <c r="F40">
        <f>""</f>
        <v/>
      </c>
      <c r="G40">
        <f>""</f>
        <v/>
      </c>
    </row>
    <row r="41">
      <c r="A41" s="17" t="inlineStr">
        <is>
          <t>Information Technology</t>
        </is>
      </c>
      <c r="B41" s="55">
        <f>IFERROR(SUMIFS('Operating Budget'!$T$9:$T$158,'Operating Budget'!$D$9:$D$158,A41,'Operating Budget'!$E$9:$E$158,"Revenue",'Operating Budget'!$A$9:$A$158,"Yes"),0)</f>
        <v/>
      </c>
      <c r="C41" s="55">
        <f>IFERROR(SUMIFS('Operating Budget'!$T$9:$T$158,'Operating Budget'!$D$9:$D$158,A41,'Operating Budget'!$E$9:$E$158,"Cost of Sales",'Operating Budget'!$A$9:$A$158,"Yes")+SUMIFS('Operating Budget'!$T$9:$T$158,'Operating Budget'!$D$9:$D$158,A41,'Operating Budget'!$E$9:$E$158,"Payroll &amp; Related",'Operating Budget'!$A$9:$A$158,"Yes")+SUMIFS('Operating Budget'!$T$9:$T$158,'Operating Budget'!$D$9:$D$158,A41,'Operating Budget'!$E$9:$E$158,"Operating Expense",'Operating Budget'!$A$9:$A$158,"Yes")+SUMIFS('Operating Budget'!$T$9:$T$158,'Operating Budget'!$D$9:$D$158,A41,'Operating Budget'!$E$9:$E$158,"Fixed Expense",'Operating Budget'!$A$9:$A$158,"Yes"),0)</f>
        <v/>
      </c>
      <c r="D41" s="55">
        <f>IFERROR(B41-C41,0)</f>
        <v/>
      </c>
      <c r="E41" s="19">
        <f>IFERROR(B41/$B$10,0)</f>
        <v/>
      </c>
      <c r="F41">
        <f>""</f>
        <v/>
      </c>
      <c r="G41">
        <f>""</f>
        <v/>
      </c>
    </row>
    <row r="42">
      <c r="A42" s="17" t="inlineStr">
        <is>
          <t>Insurance</t>
        </is>
      </c>
      <c r="B42" s="55">
        <f>IFERROR(SUMIFS('Operating Budget'!$T$9:$T$158,'Operating Budget'!$D$9:$D$158,A42,'Operating Budget'!$E$9:$E$158,"Revenue",'Operating Budget'!$A$9:$A$158,"Yes"),0)</f>
        <v/>
      </c>
      <c r="C42" s="55">
        <f>IFERROR(SUMIFS('Operating Budget'!$T$9:$T$158,'Operating Budget'!$D$9:$D$158,A42,'Operating Budget'!$E$9:$E$158,"Cost of Sales",'Operating Budget'!$A$9:$A$158,"Yes")+SUMIFS('Operating Budget'!$T$9:$T$158,'Operating Budget'!$D$9:$D$158,A42,'Operating Budget'!$E$9:$E$158,"Payroll &amp; Related",'Operating Budget'!$A$9:$A$158,"Yes")+SUMIFS('Operating Budget'!$T$9:$T$158,'Operating Budget'!$D$9:$D$158,A42,'Operating Budget'!$E$9:$E$158,"Operating Expense",'Operating Budget'!$A$9:$A$158,"Yes")+SUMIFS('Operating Budget'!$T$9:$T$158,'Operating Budget'!$D$9:$D$158,A42,'Operating Budget'!$E$9:$E$158,"Fixed Expense",'Operating Budget'!$A$9:$A$158,"Yes"),0)</f>
        <v/>
      </c>
      <c r="D42" s="55">
        <f>IFERROR(B42-C42,0)</f>
        <v/>
      </c>
      <c r="E42" s="19">
        <f>IFERROR(B42/$B$10,0)</f>
        <v/>
      </c>
      <c r="F42">
        <f>""</f>
        <v/>
      </c>
      <c r="G42">
        <f>""</f>
        <v/>
      </c>
    </row>
    <row r="43">
      <c r="A43" s="17" t="inlineStr">
        <is>
          <t>Other</t>
        </is>
      </c>
      <c r="B43" s="55">
        <f>IFERROR(SUMIFS('Operating Budget'!$T$9:$T$158,'Operating Budget'!$D$9:$D$158,A43,'Operating Budget'!$E$9:$E$158,"Revenue",'Operating Budget'!$A$9:$A$158,"Yes"),0)</f>
        <v/>
      </c>
      <c r="C43" s="55">
        <f>IFERROR(SUMIFS('Operating Budget'!$T$9:$T$158,'Operating Budget'!$D$9:$D$158,A43,'Operating Budget'!$E$9:$E$158,"Cost of Sales",'Operating Budget'!$A$9:$A$158,"Yes")+SUMIFS('Operating Budget'!$T$9:$T$158,'Operating Budget'!$D$9:$D$158,A43,'Operating Budget'!$E$9:$E$158,"Payroll &amp; Related",'Operating Budget'!$A$9:$A$158,"Yes")+SUMIFS('Operating Budget'!$T$9:$T$158,'Operating Budget'!$D$9:$D$158,A43,'Operating Budget'!$E$9:$E$158,"Operating Expense",'Operating Budget'!$A$9:$A$158,"Yes")+SUMIFS('Operating Budget'!$T$9:$T$158,'Operating Budget'!$D$9:$D$158,A43,'Operating Budget'!$E$9:$E$158,"Fixed Expense",'Operating Budget'!$A$9:$A$158,"Yes"),0)</f>
        <v/>
      </c>
      <c r="D43" s="55">
        <f>IFERROR(B43-C43,0)</f>
        <v/>
      </c>
      <c r="E43" s="19">
        <f>IFERROR(B43/$B$10,0)</f>
        <v/>
      </c>
      <c r="F43">
        <f>""</f>
        <v/>
      </c>
      <c r="G43">
        <f>""</f>
        <v/>
      </c>
    </row>
    <row r="44">
      <c r="A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A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A46" s="16" t="inlineStr">
        <is>
          <t>Labor Summary</t>
        </is>
      </c>
      <c r="C46">
        <f>""</f>
        <v/>
      </c>
      <c r="D46">
        <f>""</f>
        <v/>
      </c>
      <c r="E46">
        <f>""</f>
        <v/>
      </c>
      <c r="F46">
        <f>""</f>
        <v/>
      </c>
      <c r="G46" s="16" t="inlineStr">
        <is>
          <t>Annual Expense Mix</t>
        </is>
      </c>
    </row>
    <row r="47">
      <c r="A47" s="10" t="inlineStr">
        <is>
          <t>Total Planned FTE</t>
        </is>
      </c>
      <c r="B47" s="20">
        <f>IFERROR(SUM('Labor Plan'!$AB$9:$AB$128),0)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 s="17" t="inlineStr">
        <is>
          <t>Cost of Sales</t>
        </is>
      </c>
      <c r="H47" s="55">
        <f>IFERROR(SUMIFS('Operating Budget'!$T$9:$T$158,'Operating Budget'!$E$9:$E$158,G47,'Operating Budget'!$A$9:$A$158,"Yes"),0)</f>
        <v/>
      </c>
    </row>
    <row r="48">
      <c r="A48" s="10" t="inlineStr">
        <is>
          <t>Total Base Wages</t>
        </is>
      </c>
      <c r="B48" s="56">
        <f>IFERROR(SUM('Labor Plan'!$M$9:$M$128),0)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 s="17" t="inlineStr">
        <is>
          <t>Payroll &amp; Related</t>
        </is>
      </c>
      <c r="H48" s="55">
        <f>IFERROR(SUMIFS('Operating Budget'!$T$9:$T$158,'Operating Budget'!$E$9:$E$158,G48,'Operating Budget'!$A$9:$A$158,"Yes"),0)</f>
        <v/>
      </c>
    </row>
    <row r="49">
      <c r="A49" s="10" t="inlineStr">
        <is>
          <t>Total Payroll Burden</t>
        </is>
      </c>
      <c r="B49" s="56">
        <f>IFERROR(SUM('Labor Plan'!$N$9:$N$128),0)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 s="17" t="inlineStr">
        <is>
          <t>Operating Expense</t>
        </is>
      </c>
      <c r="H49" s="55">
        <f>IFERROR(SUMIFS('Operating Budget'!$T$9:$T$158,'Operating Budget'!$E$9:$E$158,G49,'Operating Budget'!$A$9:$A$158,"Yes"),0)</f>
        <v/>
      </c>
    </row>
    <row r="50">
      <c r="A50" s="10" t="inlineStr">
        <is>
          <t>Total Loaded Labor Cost</t>
        </is>
      </c>
      <c r="B50" s="56">
        <f>IFERROR(SUM('Labor Plan'!$O$9:$O$128),0)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 s="17" t="inlineStr">
        <is>
          <t>Fixed Expense</t>
        </is>
      </c>
      <c r="H50" s="55">
        <f>IFERROR(SUMIFS('Operating Budget'!$T$9:$T$158,'Operating Budget'!$E$9:$E$158,G50,'Operating Budget'!$A$9:$A$158,"Yes"),0)</f>
        <v/>
      </c>
    </row>
    <row r="51">
      <c r="A51" s="10" t="inlineStr">
        <is>
          <t>Labor Cost as Percent of Revenue</t>
        </is>
      </c>
      <c r="B51" s="22">
        <f>IFERROR(B50/$B$10,0)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 s="10" t="inlineStr">
        <is>
          <t>Labor Budget Variance</t>
        </is>
      </c>
      <c r="B52" s="56">
        <f>IFERROR(SUMIFS('Operating Budget'!$T$9:$T$158,'Operating Budget'!$E$9:$E$158,"Payroll &amp; Related",'Operating Budget'!$A$9:$A$158,"Yes")-B50,0)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158"/>
  <sheetViews>
    <sheetView showGridLines="0" zoomScale="70" zoomScaleNormal="70" workbookViewId="0">
      <pane xSplit="7" ySplit="8" topLeftCell="H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28" customWidth="1" min="3" max="3"/>
    <col width="32" customWidth="1" min="4" max="4"/>
    <col width="21" customWidth="1" min="5" max="5"/>
    <col width="22" customWidth="1" min="6" max="6"/>
    <col width="34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8" customWidth="1" min="23" max="23"/>
  </cols>
  <sheetData>
    <row r="1">
      <c r="A1" s="1" t="inlineStr">
        <is>
          <t>2026 Operating Budget Detail</t>
        </is>
      </c>
    </row>
    <row r="2">
      <c r="A2" s="5" t="inlineStr">
        <is>
          <t>Enter or revise monthly budget amounts in blue cells. Use positive amounts for revenue and expenses; dashboard formulas calculate profit by subtracting expenses from revenue.</t>
        </is>
      </c>
    </row>
    <row r="3">
      <c r="A3" t="inlineStr">
        <is>
          <t>Property:</t>
        </is>
      </c>
      <c r="B3">
        <f>IFERROR('Assumptions'!$B$4,"")</f>
        <v/>
      </c>
      <c r="D3" t="inlineStr">
        <is>
          <t>Budget Year:</t>
        </is>
      </c>
      <c r="E3">
        <f>IFERROR('Assumptions'!$B$5,0)</f>
        <v/>
      </c>
      <c r="G3" s="23" t="inlineStr">
        <is>
          <t>Blue = editable input</t>
        </is>
      </c>
      <c r="I3" s="24" t="inlineStr">
        <is>
          <t>Gray = calculated</t>
        </is>
      </c>
      <c r="K3" s="25" t="inlineStr">
        <is>
          <t>Gold = review field</t>
        </is>
      </c>
    </row>
    <row r="5">
      <c r="A5" s="6" t="inlineStr">
        <is>
          <t>Total Revenue</t>
        </is>
      </c>
      <c r="B5" s="57">
        <f>IFERROR(SUMIFS($T$9:$T$158,$E$9:$E$158,"Revenue",$A$9:$A$158,"Yes"),0)</f>
        <v/>
      </c>
      <c r="D5" s="6" t="inlineStr">
        <is>
          <t>Total Expenses</t>
        </is>
      </c>
      <c r="E5" s="57">
        <f>IFERROR(SUMIFS($T$9:$T$158,$E$9:$E$158,"Cost of Sales",$A$9:$A$158,"Yes")+SUMIFS($T$9:$T$158,$E$9:$E$158,"Payroll &amp; Related",$A$9:$A$158,"Yes")+SUMIFS($T$9:$T$158,$E$9:$E$158,"Operating Expense",$A$9:$A$158,"Yes")+SUMIFS($T$9:$T$158,$E$9:$E$158,"Fixed Expense",$A$9:$A$158,"Yes"),0)</f>
        <v/>
      </c>
      <c r="G5" s="6" t="inlineStr">
        <is>
          <t>Gross Operating Profit</t>
        </is>
      </c>
      <c r="H5" s="57">
        <f>IFERROR(B5-E5,0)</f>
        <v/>
      </c>
      <c r="J5" s="6" t="inlineStr">
        <is>
          <t>GOP Margin</t>
        </is>
      </c>
      <c r="K5" s="27">
        <f>IFERROR(H5/B5,0)</f>
        <v/>
      </c>
    </row>
    <row r="8">
      <c r="A8" s="28" t="inlineStr">
        <is>
          <t>Active?</t>
        </is>
      </c>
      <c r="B8" s="28" t="inlineStr">
        <is>
          <t>Account Code</t>
        </is>
      </c>
      <c r="C8" s="28" t="inlineStr">
        <is>
          <t>Account Name</t>
        </is>
      </c>
      <c r="D8" s="28" t="inlineStr">
        <is>
          <t>Department</t>
        </is>
      </c>
      <c r="E8" s="28" t="inlineStr">
        <is>
          <t>Account Type</t>
        </is>
      </c>
      <c r="F8" s="28" t="inlineStr">
        <is>
          <t>Budget Basis</t>
        </is>
      </c>
      <c r="G8" s="28" t="inlineStr">
        <is>
          <t>Notes</t>
        </is>
      </c>
      <c r="H8" s="28" t="inlineStr">
        <is>
          <t>January</t>
        </is>
      </c>
      <c r="I8" s="28" t="inlineStr">
        <is>
          <t>February</t>
        </is>
      </c>
      <c r="J8" s="28" t="inlineStr">
        <is>
          <t>March</t>
        </is>
      </c>
      <c r="K8" s="28" t="inlineStr">
        <is>
          <t>April</t>
        </is>
      </c>
      <c r="L8" s="28" t="inlineStr">
        <is>
          <t>May</t>
        </is>
      </c>
      <c r="M8" s="28" t="inlineStr">
        <is>
          <t>June</t>
        </is>
      </c>
      <c r="N8" s="28" t="inlineStr">
        <is>
          <t>July</t>
        </is>
      </c>
      <c r="O8" s="28" t="inlineStr">
        <is>
          <t>August</t>
        </is>
      </c>
      <c r="P8" s="28" t="inlineStr">
        <is>
          <t>September</t>
        </is>
      </c>
      <c r="Q8" s="28" t="inlineStr">
        <is>
          <t>October</t>
        </is>
      </c>
      <c r="R8" s="28" t="inlineStr">
        <is>
          <t>November</t>
        </is>
      </c>
      <c r="S8" s="28" t="inlineStr">
        <is>
          <t>December</t>
        </is>
      </c>
      <c r="T8" s="28" t="inlineStr">
        <is>
          <t>Annual Budget</t>
        </is>
      </c>
      <c r="U8" s="28" t="inlineStr">
        <is>
          <t>Monthly Average</t>
        </is>
      </c>
      <c r="V8" s="28" t="inlineStr">
        <is>
          <t>Percent of Total Revenue</t>
        </is>
      </c>
      <c r="W8" s="28" t="inlineStr">
        <is>
          <t>Review Status</t>
        </is>
      </c>
    </row>
    <row r="9">
      <c r="A9" s="29" t="inlineStr">
        <is>
          <t>Yes</t>
        </is>
      </c>
      <c r="B9" s="30" t="inlineStr">
        <is>
          <t>4000</t>
        </is>
      </c>
      <c r="C9" s="29" t="inlineStr">
        <is>
          <t>Guest Room Revenue</t>
        </is>
      </c>
      <c r="D9" s="29" t="inlineStr">
        <is>
          <t>Rooms</t>
        </is>
      </c>
      <c r="E9" s="29" t="inlineStr">
        <is>
          <t>Revenue</t>
        </is>
      </c>
      <c r="F9" s="29" t="inlineStr">
        <is>
          <t>Occupancy Driven</t>
        </is>
      </c>
      <c r="G9" s="29" t="inlineStr">
        <is>
          <t>Based on occupied room nights</t>
        </is>
      </c>
      <c r="H9" s="58" t="n">
        <v>321542</v>
      </c>
      <c r="I9" s="58" t="n">
        <v>315700</v>
      </c>
      <c r="J9" s="58" t="n">
        <v>411180</v>
      </c>
      <c r="K9" s="58" t="n">
        <v>461376</v>
      </c>
      <c r="L9" s="58" t="n">
        <v>541296</v>
      </c>
      <c r="M9" s="58" t="n">
        <v>616968</v>
      </c>
      <c r="N9" s="58" t="n">
        <v>684375</v>
      </c>
      <c r="O9" s="58" t="n">
        <v>663920</v>
      </c>
      <c r="P9" s="58" t="n">
        <v>555984</v>
      </c>
      <c r="Q9" s="58" t="n">
        <v>601152</v>
      </c>
      <c r="R9" s="58" t="n">
        <v>443520</v>
      </c>
      <c r="S9" s="58" t="n">
        <v>402389</v>
      </c>
      <c r="T9" s="59">
        <f>IFERROR(IF(A9&lt;&gt;"Yes","",SUM(H9:S9)),"")</f>
        <v/>
      </c>
      <c r="U9" s="59">
        <f>IFERROR(IF(A9&lt;&gt;"Yes","",T9/12),"")</f>
        <v/>
      </c>
      <c r="V9" s="33">
        <f>IFERROR(IF(A9&lt;&gt;"Yes","",T9/SUMIFS($T$9:$T$158,$E$9:$E$158,"Revenue",$A$9:$A$158,"Yes")),"")</f>
        <v/>
      </c>
      <c r="W9" s="34">
        <f>IFERROR(IF(AND(A9="",B9="",C9="",D9="",E9=""),"",IF(A9&lt;&gt;"Yes","",IF(OR(B9="",C9="",D9="",E9=""),"Missing setup",IF(T9=0,"No annual amount","Ready")))),"")</f>
        <v/>
      </c>
    </row>
    <row r="10">
      <c r="A10" s="29" t="inlineStr">
        <is>
          <t>Yes</t>
        </is>
      </c>
      <c r="B10" s="30" t="inlineStr">
        <is>
          <t>4100</t>
        </is>
      </c>
      <c r="C10" s="29" t="inlineStr">
        <is>
          <t>Meeting Room Rental</t>
        </is>
      </c>
      <c r="D10" s="29" t="inlineStr">
        <is>
          <t>Food &amp; Beverage</t>
        </is>
      </c>
      <c r="E10" s="29" t="inlineStr">
        <is>
          <t>Revenue</t>
        </is>
      </c>
      <c r="F10" s="29" t="inlineStr">
        <is>
          <t>Seasonal Estimate</t>
        </is>
      </c>
      <c r="G10" s="29" t="inlineStr">
        <is>
          <t>Seasonal meeting and event demand</t>
        </is>
      </c>
      <c r="H10" s="58" t="n">
        <v>18000</v>
      </c>
      <c r="I10" s="58" t="n">
        <v>20000</v>
      </c>
      <c r="J10" s="58" t="n">
        <v>26000</v>
      </c>
      <c r="K10" s="58" t="n">
        <v>32000</v>
      </c>
      <c r="L10" s="58" t="n">
        <v>38000</v>
      </c>
      <c r="M10" s="58" t="n">
        <v>42000</v>
      </c>
      <c r="N10" s="58" t="n">
        <v>36000</v>
      </c>
      <c r="O10" s="58" t="n">
        <v>34000</v>
      </c>
      <c r="P10" s="58" t="n">
        <v>44000</v>
      </c>
      <c r="Q10" s="58" t="n">
        <v>52000</v>
      </c>
      <c r="R10" s="58" t="n">
        <v>30000</v>
      </c>
      <c r="S10" s="58" t="n">
        <v>28000</v>
      </c>
      <c r="T10" s="59">
        <f>IFERROR(IF(A10&lt;&gt;"Yes","",SUM(H10:S10)),"")</f>
        <v/>
      </c>
      <c r="U10" s="59">
        <f>IFERROR(IF(A10&lt;&gt;"Yes","",T10/12),"")</f>
        <v/>
      </c>
      <c r="V10" s="33">
        <f>IFERROR(IF(A10&lt;&gt;"Yes","",T10/SUMIFS($T$9:$T$158,$E$9:$E$158,"Revenue",$A$9:$A$158,"Yes")),"")</f>
        <v/>
      </c>
      <c r="W10" s="34">
        <f>IFERROR(IF(AND(A10="",B10="",C10="",D10="",E10=""),"",IF(A10&lt;&gt;"Yes","",IF(OR(B10="",C10="",D10="",E10=""),"Missing setup",IF(T10=0,"No annual amount","Ready")))),"")</f>
        <v/>
      </c>
    </row>
    <row r="11">
      <c r="A11" s="29" t="inlineStr">
        <is>
          <t>Yes</t>
        </is>
      </c>
      <c r="B11" s="30" t="inlineStr">
        <is>
          <t>4200</t>
        </is>
      </c>
      <c r="C11" s="29" t="inlineStr">
        <is>
          <t>Restaurant and Bar Revenue</t>
        </is>
      </c>
      <c r="D11" s="29" t="inlineStr">
        <is>
          <t>Food &amp; Beverage</t>
        </is>
      </c>
      <c r="E11" s="29" t="inlineStr">
        <is>
          <t>Revenue</t>
        </is>
      </c>
      <c r="F11" s="29" t="inlineStr">
        <is>
          <t>Occupancy Driven</t>
        </is>
      </c>
      <c r="G11" s="29" t="inlineStr">
        <is>
          <t>Restaurant, lounge, and room service</t>
        </is>
      </c>
      <c r="H11" s="58" t="n">
        <v>118000</v>
      </c>
      <c r="I11" s="58" t="n">
        <v>122000</v>
      </c>
      <c r="J11" s="58" t="n">
        <v>142000</v>
      </c>
      <c r="K11" s="58" t="n">
        <v>158000</v>
      </c>
      <c r="L11" s="58" t="n">
        <v>176000</v>
      </c>
      <c r="M11" s="58" t="n">
        <v>198000</v>
      </c>
      <c r="N11" s="58" t="n">
        <v>210000</v>
      </c>
      <c r="O11" s="58" t="n">
        <v>205000</v>
      </c>
      <c r="P11" s="58" t="n">
        <v>182000</v>
      </c>
      <c r="Q11" s="58" t="n">
        <v>190000</v>
      </c>
      <c r="R11" s="58" t="n">
        <v>152000</v>
      </c>
      <c r="S11" s="58" t="n">
        <v>146000</v>
      </c>
      <c r="T11" s="59">
        <f>IFERROR(IF(A11&lt;&gt;"Yes","",SUM(H11:S11)),"")</f>
        <v/>
      </c>
      <c r="U11" s="59">
        <f>IFERROR(IF(A11&lt;&gt;"Yes","",T11/12),"")</f>
        <v/>
      </c>
      <c r="V11" s="33">
        <f>IFERROR(IF(A11&lt;&gt;"Yes","",T11/SUMIFS($T$9:$T$158,$E$9:$E$158,"Revenue",$A$9:$A$158,"Yes")),"")</f>
        <v/>
      </c>
      <c r="W11" s="34">
        <f>IFERROR(IF(AND(A11="",B11="",C11="",D11="",E11=""),"",IF(A11&lt;&gt;"Yes","",IF(OR(B11="",C11="",D11="",E11=""),"Missing setup",IF(T11=0,"No annual amount","Ready")))),"")</f>
        <v/>
      </c>
    </row>
    <row r="12">
      <c r="A12" s="29" t="inlineStr">
        <is>
          <t>Yes</t>
        </is>
      </c>
      <c r="B12" s="30" t="inlineStr">
        <is>
          <t>5000</t>
        </is>
      </c>
      <c r="C12" s="29" t="inlineStr">
        <is>
          <t>Food and Beverage Cost of Sales</t>
        </is>
      </c>
      <c r="D12" s="29" t="inlineStr">
        <is>
          <t>Food &amp; Beverage</t>
        </is>
      </c>
      <c r="E12" s="29" t="inlineStr">
        <is>
          <t>Cost of Sales</t>
        </is>
      </c>
      <c r="F12" s="29" t="inlineStr">
        <is>
          <t>Management Estimate</t>
        </is>
      </c>
      <c r="G12" s="29" t="inlineStr">
        <is>
          <t>Food and beverage product cost</t>
        </is>
      </c>
      <c r="H12" s="58" t="n">
        <v>38000</v>
      </c>
      <c r="I12" s="58" t="n">
        <v>39000</v>
      </c>
      <c r="J12" s="58" t="n">
        <v>46000</v>
      </c>
      <c r="K12" s="58" t="n">
        <v>51000</v>
      </c>
      <c r="L12" s="58" t="n">
        <v>57000</v>
      </c>
      <c r="M12" s="58" t="n">
        <v>64000</v>
      </c>
      <c r="N12" s="58" t="n">
        <v>68000</v>
      </c>
      <c r="O12" s="58" t="n">
        <v>66000</v>
      </c>
      <c r="P12" s="58" t="n">
        <v>59000</v>
      </c>
      <c r="Q12" s="58" t="n">
        <v>62000</v>
      </c>
      <c r="R12" s="58" t="n">
        <v>49000</v>
      </c>
      <c r="S12" s="58" t="n">
        <v>47000</v>
      </c>
      <c r="T12" s="59">
        <f>IFERROR(IF(A12&lt;&gt;"Yes","",SUM(H12:S12)),"")</f>
        <v/>
      </c>
      <c r="U12" s="59">
        <f>IFERROR(IF(A12&lt;&gt;"Yes","",T12/12),"")</f>
        <v/>
      </c>
      <c r="V12" s="33">
        <f>IFERROR(IF(A12&lt;&gt;"Yes","",T12/SUMIFS($T$9:$T$158,$E$9:$E$158,"Revenue",$A$9:$A$158,"Yes")),"")</f>
        <v/>
      </c>
      <c r="W12" s="34">
        <f>IFERROR(IF(AND(A12="",B12="",C12="",D12="",E12=""),"",IF(A12&lt;&gt;"Yes","",IF(OR(B12="",C12="",D12="",E12=""),"Missing setup",IF(T12=0,"No annual amount","Ready")))),"")</f>
        <v/>
      </c>
    </row>
    <row r="13">
      <c r="A13" s="29" t="inlineStr">
        <is>
          <t>Yes</t>
        </is>
      </c>
      <c r="B13" s="30" t="inlineStr">
        <is>
          <t>6000</t>
        </is>
      </c>
      <c r="C13" s="29" t="inlineStr">
        <is>
          <t>Wages and Salaries</t>
        </is>
      </c>
      <c r="D13" s="29" t="inlineStr">
        <is>
          <t>Rooms</t>
        </is>
      </c>
      <c r="E13" s="29" t="inlineStr">
        <is>
          <t>Payroll &amp; Related</t>
        </is>
      </c>
      <c r="F13" s="29" t="inlineStr">
        <is>
          <t>Staffing Plan</t>
        </is>
      </c>
      <c r="G13" s="29" t="inlineStr">
        <is>
          <t>Reconciles to labor plan base wages</t>
        </is>
      </c>
      <c r="H13" s="58" t="n">
        <v>142303.33</v>
      </c>
      <c r="I13" s="58" t="n">
        <v>142303.33</v>
      </c>
      <c r="J13" s="58" t="n">
        <v>142303.33</v>
      </c>
      <c r="K13" s="58" t="n">
        <v>142303.33</v>
      </c>
      <c r="L13" s="58" t="n">
        <v>161023.33</v>
      </c>
      <c r="M13" s="58" t="n">
        <v>161023.33</v>
      </c>
      <c r="N13" s="58" t="n">
        <v>161023.33</v>
      </c>
      <c r="O13" s="58" t="n">
        <v>161023.33</v>
      </c>
      <c r="P13" s="58" t="n">
        <v>161023.33</v>
      </c>
      <c r="Q13" s="58" t="n">
        <v>161023.33</v>
      </c>
      <c r="R13" s="58" t="n">
        <v>142303.33</v>
      </c>
      <c r="S13" s="58" t="n">
        <v>142303.33</v>
      </c>
      <c r="T13" s="59">
        <f>IFERROR(IF(A13&lt;&gt;"Yes","",SUM(H13:S13)),"")</f>
        <v/>
      </c>
      <c r="U13" s="59">
        <f>IFERROR(IF(A13&lt;&gt;"Yes","",T13/12),"")</f>
        <v/>
      </c>
      <c r="V13" s="33">
        <f>IFERROR(IF(A13&lt;&gt;"Yes","",T13/SUMIFS($T$9:$T$158,$E$9:$E$158,"Revenue",$A$9:$A$158,"Yes")),"")</f>
        <v/>
      </c>
      <c r="W13" s="34">
        <f>IFERROR(IF(AND(A13="",B13="",C13="",D13="",E13=""),"",IF(A13&lt;&gt;"Yes","",IF(OR(B13="",C13="",D13="",E13=""),"Missing setup",IF(T13=0,"No annual amount","Ready")))),"")</f>
        <v/>
      </c>
    </row>
    <row r="14">
      <c r="A14" s="29" t="inlineStr">
        <is>
          <t>Yes</t>
        </is>
      </c>
      <c r="B14" s="30" t="inlineStr">
        <is>
          <t>6010</t>
        </is>
      </c>
      <c r="C14" s="29" t="inlineStr">
        <is>
          <t>Payroll Taxes and Benefits</t>
        </is>
      </c>
      <c r="D14" s="29" t="inlineStr">
        <is>
          <t>Rooms</t>
        </is>
      </c>
      <c r="E14" s="29" t="inlineStr">
        <is>
          <t>Payroll &amp; Related</t>
        </is>
      </c>
      <c r="F14" s="29" t="inlineStr">
        <is>
          <t>Staffing Plan</t>
        </is>
      </c>
      <c r="G14" s="29" t="inlineStr">
        <is>
          <t>Based on editable payroll burden</t>
        </is>
      </c>
      <c r="H14" s="58" t="n">
        <v>34152.8</v>
      </c>
      <c r="I14" s="58" t="n">
        <v>34152.8</v>
      </c>
      <c r="J14" s="58" t="n">
        <v>34152.8</v>
      </c>
      <c r="K14" s="58" t="n">
        <v>34152.8</v>
      </c>
      <c r="L14" s="58" t="n">
        <v>38645.6</v>
      </c>
      <c r="M14" s="58" t="n">
        <v>38645.6</v>
      </c>
      <c r="N14" s="58" t="n">
        <v>38645.6</v>
      </c>
      <c r="O14" s="58" t="n">
        <v>38645.6</v>
      </c>
      <c r="P14" s="58" t="n">
        <v>38645.6</v>
      </c>
      <c r="Q14" s="58" t="n">
        <v>38645.6</v>
      </c>
      <c r="R14" s="58" t="n">
        <v>34152.8</v>
      </c>
      <c r="S14" s="58" t="n">
        <v>34152.8</v>
      </c>
      <c r="T14" s="59">
        <f>IFERROR(IF(A14&lt;&gt;"Yes","",SUM(H14:S14)),"")</f>
        <v/>
      </c>
      <c r="U14" s="59">
        <f>IFERROR(IF(A14&lt;&gt;"Yes","",T14/12),"")</f>
        <v/>
      </c>
      <c r="V14" s="33">
        <f>IFERROR(IF(A14&lt;&gt;"Yes","",T14/SUMIFS($T$9:$T$158,$E$9:$E$158,"Revenue",$A$9:$A$158,"Yes")),"")</f>
        <v/>
      </c>
      <c r="W14" s="34">
        <f>IFERROR(IF(AND(A14="",B14="",C14="",D14="",E14=""),"",IF(A14&lt;&gt;"Yes","",IF(OR(B14="",C14="",D14="",E14=""),"Missing setup",IF(T14=0,"No annual amount","Ready")))),"")</f>
        <v/>
      </c>
    </row>
    <row r="15">
      <c r="A15" s="29" t="inlineStr">
        <is>
          <t>Yes</t>
        </is>
      </c>
      <c r="B15" s="30" t="inlineStr">
        <is>
          <t>7000</t>
        </is>
      </c>
      <c r="C15" s="29" t="inlineStr">
        <is>
          <t>Guest Supplies</t>
        </is>
      </c>
      <c r="D15" s="29" t="inlineStr">
        <is>
          <t>Rooms</t>
        </is>
      </c>
      <c r="E15" s="29" t="inlineStr">
        <is>
          <t>Operating Expense</t>
        </is>
      </c>
      <c r="F15" s="29" t="inlineStr">
        <is>
          <t>Per Occupied Room</t>
        </is>
      </c>
      <c r="G15" s="29" t="inlineStr">
        <is>
          <t>Based on occupied room nights</t>
        </is>
      </c>
      <c r="H15" s="58" t="n">
        <v>10500</v>
      </c>
      <c r="I15" s="58" t="n">
        <v>10800</v>
      </c>
      <c r="J15" s="58" t="n">
        <v>12400</v>
      </c>
      <c r="K15" s="58" t="n">
        <v>13900</v>
      </c>
      <c r="L15" s="58" t="n">
        <v>15100</v>
      </c>
      <c r="M15" s="58" t="n">
        <v>16900</v>
      </c>
      <c r="N15" s="58" t="n">
        <v>17700</v>
      </c>
      <c r="O15" s="58" t="n">
        <v>17400</v>
      </c>
      <c r="P15" s="58" t="n">
        <v>15800</v>
      </c>
      <c r="Q15" s="58" t="n">
        <v>16100</v>
      </c>
      <c r="R15" s="58" t="n">
        <v>13300</v>
      </c>
      <c r="S15" s="58" t="n">
        <v>12100</v>
      </c>
      <c r="T15" s="59">
        <f>IFERROR(IF(A15&lt;&gt;"Yes","",SUM(H15:S15)),"")</f>
        <v/>
      </c>
      <c r="U15" s="59">
        <f>IFERROR(IF(A15&lt;&gt;"Yes","",T15/12),"")</f>
        <v/>
      </c>
      <c r="V15" s="33">
        <f>IFERROR(IF(A15&lt;&gt;"Yes","",T15/SUMIFS($T$9:$T$158,$E$9:$E$158,"Revenue",$A$9:$A$158,"Yes")),"")</f>
        <v/>
      </c>
      <c r="W15" s="34">
        <f>IFERROR(IF(AND(A15="",B15="",C15="",D15="",E15=""),"",IF(A15&lt;&gt;"Yes","",IF(OR(B15="",C15="",D15="",E15=""),"Missing setup",IF(T15=0,"No annual amount","Ready")))),"")</f>
        <v/>
      </c>
    </row>
    <row r="16">
      <c r="A16" s="29" t="inlineStr">
        <is>
          <t>Yes</t>
        </is>
      </c>
      <c r="B16" s="30" t="inlineStr">
        <is>
          <t>7100</t>
        </is>
      </c>
      <c r="C16" s="29" t="inlineStr">
        <is>
          <t>Sales and Marketing</t>
        </is>
      </c>
      <c r="D16" s="29" t="inlineStr">
        <is>
          <t>Sales &amp; Marketing</t>
        </is>
      </c>
      <c r="E16" s="29" t="inlineStr">
        <is>
          <t>Operating Expense</t>
        </is>
      </c>
      <c r="F16" s="29" t="inlineStr">
        <is>
          <t>Management Estimate</t>
        </is>
      </c>
      <c r="G16" s="29" t="inlineStr">
        <is>
          <t>Includes digital advertising</t>
        </is>
      </c>
      <c r="H16" s="58" t="n">
        <v>23000</v>
      </c>
      <c r="I16" s="58" t="n">
        <v>22000</v>
      </c>
      <c r="J16" s="58" t="n">
        <v>24000</v>
      </c>
      <c r="K16" s="58" t="n">
        <v>25000</v>
      </c>
      <c r="L16" s="58" t="n">
        <v>26000</v>
      </c>
      <c r="M16" s="58" t="n">
        <v>27000</v>
      </c>
      <c r="N16" s="58" t="n">
        <v>25000</v>
      </c>
      <c r="O16" s="58" t="n">
        <v>24000</v>
      </c>
      <c r="P16" s="58" t="n">
        <v>28000</v>
      </c>
      <c r="Q16" s="58" t="n">
        <v>30000</v>
      </c>
      <c r="R16" s="58" t="n">
        <v>26000</v>
      </c>
      <c r="S16" s="58" t="n">
        <v>25000</v>
      </c>
      <c r="T16" s="59">
        <f>IFERROR(IF(A16&lt;&gt;"Yes","",SUM(H16:S16)),"")</f>
        <v/>
      </c>
      <c r="U16" s="59">
        <f>IFERROR(IF(A16&lt;&gt;"Yes","",T16/12),"")</f>
        <v/>
      </c>
      <c r="V16" s="33">
        <f>IFERROR(IF(A16&lt;&gt;"Yes","",T16/SUMIFS($T$9:$T$158,$E$9:$E$158,"Revenue",$A$9:$A$158,"Yes")),"")</f>
        <v/>
      </c>
      <c r="W16" s="34">
        <f>IFERROR(IF(AND(A16="",B16="",C16="",D16="",E16=""),"",IF(A16&lt;&gt;"Yes","",IF(OR(B16="",C16="",D16="",E16=""),"Missing setup",IF(T16=0,"No annual amount","Ready")))),"")</f>
        <v/>
      </c>
    </row>
    <row r="17">
      <c r="A17" s="29" t="inlineStr">
        <is>
          <t>Yes</t>
        </is>
      </c>
      <c r="B17" s="30" t="inlineStr">
        <is>
          <t>7200</t>
        </is>
      </c>
      <c r="C17" s="29" t="inlineStr">
        <is>
          <t>Repairs and Maintenance</t>
        </is>
      </c>
      <c r="D17" s="29" t="inlineStr">
        <is>
          <t>Property Operations &amp; Maintenance</t>
        </is>
      </c>
      <c r="E17" s="29" t="inlineStr">
        <is>
          <t>Operating Expense</t>
        </is>
      </c>
      <c r="F17" s="29" t="inlineStr">
        <is>
          <t>Prior-Year Run Rate</t>
        </is>
      </c>
      <c r="G17" s="29" t="inlineStr">
        <is>
          <t>Preventive and corrective maintenance</t>
        </is>
      </c>
      <c r="H17" s="58" t="n">
        <v>26000</v>
      </c>
      <c r="I17" s="58" t="n">
        <v>25000</v>
      </c>
      <c r="J17" s="58" t="n">
        <v>27000</v>
      </c>
      <c r="K17" s="58" t="n">
        <v>28000</v>
      </c>
      <c r="L17" s="58" t="n">
        <v>30000</v>
      </c>
      <c r="M17" s="58" t="n">
        <v>33000</v>
      </c>
      <c r="N17" s="58" t="n">
        <v>35000</v>
      </c>
      <c r="O17" s="58" t="n">
        <v>34000</v>
      </c>
      <c r="P17" s="58" t="n">
        <v>29000</v>
      </c>
      <c r="Q17" s="58" t="n">
        <v>30000</v>
      </c>
      <c r="R17" s="58" t="n">
        <v>28000</v>
      </c>
      <c r="S17" s="58" t="n">
        <v>27000</v>
      </c>
      <c r="T17" s="59">
        <f>IFERROR(IF(A17&lt;&gt;"Yes","",SUM(H17:S17)),"")</f>
        <v/>
      </c>
      <c r="U17" s="59">
        <f>IFERROR(IF(A17&lt;&gt;"Yes","",T17/12),"")</f>
        <v/>
      </c>
      <c r="V17" s="33">
        <f>IFERROR(IF(A17&lt;&gt;"Yes","",T17/SUMIFS($T$9:$T$158,$E$9:$E$158,"Revenue",$A$9:$A$158,"Yes")),"")</f>
        <v/>
      </c>
      <c r="W17" s="34">
        <f>IFERROR(IF(AND(A17="",B17="",C17="",D17="",E17=""),"",IF(A17&lt;&gt;"Yes","",IF(OR(B17="",C17="",D17="",E17=""),"Missing setup",IF(T17=0,"No annual amount","Ready")))),"")</f>
        <v/>
      </c>
    </row>
    <row r="18">
      <c r="A18" s="29" t="inlineStr">
        <is>
          <t>Yes</t>
        </is>
      </c>
      <c r="B18" s="30" t="inlineStr">
        <is>
          <t>8000</t>
        </is>
      </c>
      <c r="C18" s="29" t="inlineStr">
        <is>
          <t>Property Insurance</t>
        </is>
      </c>
      <c r="D18" s="29" t="inlineStr">
        <is>
          <t>Insurance</t>
        </is>
      </c>
      <c r="E18" s="29" t="inlineStr">
        <is>
          <t>Fixed Expense</t>
        </is>
      </c>
      <c r="F18" s="29" t="inlineStr">
        <is>
          <t>Contracted Amount</t>
        </is>
      </c>
      <c r="G18" s="29" t="inlineStr">
        <is>
          <t>Monthly premium estimate</t>
        </is>
      </c>
      <c r="H18" s="58" t="n">
        <v>20500</v>
      </c>
      <c r="I18" s="58" t="n">
        <v>20500</v>
      </c>
      <c r="J18" s="58" t="n">
        <v>20500</v>
      </c>
      <c r="K18" s="58" t="n">
        <v>20500</v>
      </c>
      <c r="L18" s="58" t="n">
        <v>20500</v>
      </c>
      <c r="M18" s="58" t="n">
        <v>20500</v>
      </c>
      <c r="N18" s="58" t="n">
        <v>20500</v>
      </c>
      <c r="O18" s="58" t="n">
        <v>20500</v>
      </c>
      <c r="P18" s="58" t="n">
        <v>20500</v>
      </c>
      <c r="Q18" s="58" t="n">
        <v>20500</v>
      </c>
      <c r="R18" s="58" t="n">
        <v>20500</v>
      </c>
      <c r="S18" s="58" t="n">
        <v>20500</v>
      </c>
      <c r="T18" s="59">
        <f>IFERROR(IF(A18&lt;&gt;"Yes","",SUM(H18:S18)),"")</f>
        <v/>
      </c>
      <c r="U18" s="59">
        <f>IFERROR(IF(A18&lt;&gt;"Yes","",T18/12),"")</f>
        <v/>
      </c>
      <c r="V18" s="33">
        <f>IFERROR(IF(A18&lt;&gt;"Yes","",T18/SUMIFS($T$9:$T$158,$E$9:$E$158,"Revenue",$A$9:$A$158,"Yes")),"")</f>
        <v/>
      </c>
      <c r="W18" s="34">
        <f>IFERROR(IF(AND(A18="",B18="",C18="",D18="",E18=""),"",IF(A18&lt;&gt;"Yes","",IF(OR(B18="",C18="",D18="",E18=""),"Missing setup",IF(T18=0,"No annual amount","Ready")))),"")</f>
        <v/>
      </c>
    </row>
    <row r="19">
      <c r="A19" s="29" t="n"/>
      <c r="B19" s="30" t="n"/>
      <c r="C19" s="29" t="n"/>
      <c r="D19" s="29" t="n"/>
      <c r="E19" s="29" t="n"/>
      <c r="F19" s="29" t="n"/>
      <c r="G19" s="29" t="n"/>
      <c r="H19" s="58" t="n"/>
      <c r="I19" s="58" t="n"/>
      <c r="J19" s="58" t="n"/>
      <c r="K19" s="58" t="n"/>
      <c r="L19" s="58" t="n"/>
      <c r="M19" s="58" t="n"/>
      <c r="N19" s="58" t="n"/>
      <c r="O19" s="58" t="n"/>
      <c r="P19" s="58" t="n"/>
      <c r="Q19" s="58" t="n"/>
      <c r="R19" s="58" t="n"/>
      <c r="S19" s="58" t="n"/>
      <c r="T19" s="59">
        <f>IFERROR(IF(A19&lt;&gt;"Yes","",SUM(H19:S19)),"")</f>
        <v/>
      </c>
      <c r="U19" s="59">
        <f>IFERROR(IF(A19&lt;&gt;"Yes","",T19/12),"")</f>
        <v/>
      </c>
      <c r="V19" s="33">
        <f>IFERROR(IF(A19&lt;&gt;"Yes","",T19/SUMIFS($T$9:$T$158,$E$9:$E$158,"Revenue",$A$9:$A$158,"Yes")),"")</f>
        <v/>
      </c>
      <c r="W19" s="34">
        <f>IFERROR(IF(AND(A19="",B19="",C19="",D19="",E19=""),"",IF(A19&lt;&gt;"Yes","",IF(OR(B19="",C19="",D19="",E19=""),"Missing setup",IF(T19=0,"No annual amount","Ready")))),"")</f>
        <v/>
      </c>
    </row>
    <row r="20">
      <c r="A20" s="29" t="n"/>
      <c r="B20" s="30" t="n"/>
      <c r="C20" s="29" t="n"/>
      <c r="D20" s="29" t="n"/>
      <c r="E20" s="29" t="n"/>
      <c r="F20" s="29" t="n"/>
      <c r="G20" s="29" t="n"/>
      <c r="H20" s="58" t="n"/>
      <c r="I20" s="58" t="n"/>
      <c r="J20" s="58" t="n"/>
      <c r="K20" s="58" t="n"/>
      <c r="L20" s="58" t="n"/>
      <c r="M20" s="58" t="n"/>
      <c r="N20" s="58" t="n"/>
      <c r="O20" s="58" t="n"/>
      <c r="P20" s="58" t="n"/>
      <c r="Q20" s="58" t="n"/>
      <c r="R20" s="58" t="n"/>
      <c r="S20" s="58" t="n"/>
      <c r="T20" s="59">
        <f>IFERROR(IF(A20&lt;&gt;"Yes","",SUM(H20:S20)),"")</f>
        <v/>
      </c>
      <c r="U20" s="59">
        <f>IFERROR(IF(A20&lt;&gt;"Yes","",T20/12),"")</f>
        <v/>
      </c>
      <c r="V20" s="33">
        <f>IFERROR(IF(A20&lt;&gt;"Yes","",T20/SUMIFS($T$9:$T$158,$E$9:$E$158,"Revenue",$A$9:$A$158,"Yes")),"")</f>
        <v/>
      </c>
      <c r="W20" s="34">
        <f>IFERROR(IF(AND(A20="",B20="",C20="",D20="",E20=""),"",IF(A20&lt;&gt;"Yes","",IF(OR(B20="",C20="",D20="",E20=""),"Missing setup",IF(T20=0,"No annual amount","Ready")))),"")</f>
        <v/>
      </c>
    </row>
    <row r="21">
      <c r="A21" s="29" t="n"/>
      <c r="B21" s="30" t="n"/>
      <c r="C21" s="29" t="n"/>
      <c r="D21" s="29" t="n"/>
      <c r="E21" s="29" t="n"/>
      <c r="F21" s="29" t="n"/>
      <c r="G21" s="29" t="n"/>
      <c r="H21" s="58" t="n"/>
      <c r="I21" s="58" t="n"/>
      <c r="J21" s="58" t="n"/>
      <c r="K21" s="58" t="n"/>
      <c r="L21" s="58" t="n"/>
      <c r="M21" s="58" t="n"/>
      <c r="N21" s="58" t="n"/>
      <c r="O21" s="58" t="n"/>
      <c r="P21" s="58" t="n"/>
      <c r="Q21" s="58" t="n"/>
      <c r="R21" s="58" t="n"/>
      <c r="S21" s="58" t="n"/>
      <c r="T21" s="59">
        <f>IFERROR(IF(A21&lt;&gt;"Yes","",SUM(H21:S21)),"")</f>
        <v/>
      </c>
      <c r="U21" s="59">
        <f>IFERROR(IF(A21&lt;&gt;"Yes","",T21/12),"")</f>
        <v/>
      </c>
      <c r="V21" s="33">
        <f>IFERROR(IF(A21&lt;&gt;"Yes","",T21/SUMIFS($T$9:$T$158,$E$9:$E$158,"Revenue",$A$9:$A$158,"Yes")),"")</f>
        <v/>
      </c>
      <c r="W21" s="34">
        <f>IFERROR(IF(AND(A21="",B21="",C21="",D21="",E21=""),"",IF(A21&lt;&gt;"Yes","",IF(OR(B21="",C21="",D21="",E21=""),"Missing setup",IF(T21=0,"No annual amount","Ready")))),"")</f>
        <v/>
      </c>
    </row>
    <row r="22">
      <c r="A22" s="29" t="n"/>
      <c r="B22" s="30" t="n"/>
      <c r="C22" s="29" t="n"/>
      <c r="D22" s="29" t="n"/>
      <c r="E22" s="29" t="n"/>
      <c r="F22" s="29" t="n"/>
      <c r="G22" s="29" t="n"/>
      <c r="H22" s="58" t="n"/>
      <c r="I22" s="58" t="n"/>
      <c r="J22" s="58" t="n"/>
      <c r="K22" s="58" t="n"/>
      <c r="L22" s="58" t="n"/>
      <c r="M22" s="58" t="n"/>
      <c r="N22" s="58" t="n"/>
      <c r="O22" s="58" t="n"/>
      <c r="P22" s="58" t="n"/>
      <c r="Q22" s="58" t="n"/>
      <c r="R22" s="58" t="n"/>
      <c r="S22" s="58" t="n"/>
      <c r="T22" s="59">
        <f>IFERROR(IF(A22&lt;&gt;"Yes","",SUM(H22:S22)),"")</f>
        <v/>
      </c>
      <c r="U22" s="59">
        <f>IFERROR(IF(A22&lt;&gt;"Yes","",T22/12),"")</f>
        <v/>
      </c>
      <c r="V22" s="33">
        <f>IFERROR(IF(A22&lt;&gt;"Yes","",T22/SUMIFS($T$9:$T$158,$E$9:$E$158,"Revenue",$A$9:$A$158,"Yes")),"")</f>
        <v/>
      </c>
      <c r="W22" s="34">
        <f>IFERROR(IF(AND(A22="",B22="",C22="",D22="",E22=""),"",IF(A22&lt;&gt;"Yes","",IF(OR(B22="",C22="",D22="",E22=""),"Missing setup",IF(T22=0,"No annual amount","Ready")))),"")</f>
        <v/>
      </c>
    </row>
    <row r="23">
      <c r="A23" s="29" t="n"/>
      <c r="B23" s="30" t="n"/>
      <c r="C23" s="29" t="n"/>
      <c r="D23" s="29" t="n"/>
      <c r="E23" s="29" t="n"/>
      <c r="F23" s="29" t="n"/>
      <c r="G23" s="29" t="n"/>
      <c r="H23" s="58" t="n"/>
      <c r="I23" s="58" t="n"/>
      <c r="J23" s="58" t="n"/>
      <c r="K23" s="58" t="n"/>
      <c r="L23" s="58" t="n"/>
      <c r="M23" s="58" t="n"/>
      <c r="N23" s="58" t="n"/>
      <c r="O23" s="58" t="n"/>
      <c r="P23" s="58" t="n"/>
      <c r="Q23" s="58" t="n"/>
      <c r="R23" s="58" t="n"/>
      <c r="S23" s="58" t="n"/>
      <c r="T23" s="59">
        <f>IFERROR(IF(A23&lt;&gt;"Yes","",SUM(H23:S23)),"")</f>
        <v/>
      </c>
      <c r="U23" s="59">
        <f>IFERROR(IF(A23&lt;&gt;"Yes","",T23/12),"")</f>
        <v/>
      </c>
      <c r="V23" s="33">
        <f>IFERROR(IF(A23&lt;&gt;"Yes","",T23/SUMIFS($T$9:$T$158,$E$9:$E$158,"Revenue",$A$9:$A$158,"Yes")),"")</f>
        <v/>
      </c>
      <c r="W23" s="34">
        <f>IFERROR(IF(AND(A23="",B23="",C23="",D23="",E23=""),"",IF(A23&lt;&gt;"Yes","",IF(OR(B23="",C23="",D23="",E23=""),"Missing setup",IF(T23=0,"No annual amount","Ready")))),"")</f>
        <v/>
      </c>
    </row>
    <row r="24">
      <c r="A24" s="29" t="n"/>
      <c r="B24" s="30" t="n"/>
      <c r="C24" s="29" t="n"/>
      <c r="D24" s="29" t="n"/>
      <c r="E24" s="29" t="n"/>
      <c r="F24" s="29" t="n"/>
      <c r="G24" s="29" t="n"/>
      <c r="H24" s="58" t="n"/>
      <c r="I24" s="58" t="n"/>
      <c r="J24" s="58" t="n"/>
      <c r="K24" s="58" t="n"/>
      <c r="L24" s="58" t="n"/>
      <c r="M24" s="58" t="n"/>
      <c r="N24" s="58" t="n"/>
      <c r="O24" s="58" t="n"/>
      <c r="P24" s="58" t="n"/>
      <c r="Q24" s="58" t="n"/>
      <c r="R24" s="58" t="n"/>
      <c r="S24" s="58" t="n"/>
      <c r="T24" s="59">
        <f>IFERROR(IF(A24&lt;&gt;"Yes","",SUM(H24:S24)),"")</f>
        <v/>
      </c>
      <c r="U24" s="59">
        <f>IFERROR(IF(A24&lt;&gt;"Yes","",T24/12),"")</f>
        <v/>
      </c>
      <c r="V24" s="33">
        <f>IFERROR(IF(A24&lt;&gt;"Yes","",T24/SUMIFS($T$9:$T$158,$E$9:$E$158,"Revenue",$A$9:$A$158,"Yes")),"")</f>
        <v/>
      </c>
      <c r="W24" s="34">
        <f>IFERROR(IF(AND(A24="",B24="",C24="",D24="",E24=""),"",IF(A24&lt;&gt;"Yes","",IF(OR(B24="",C24="",D24="",E24=""),"Missing setup",IF(T24=0,"No annual amount","Ready")))),"")</f>
        <v/>
      </c>
    </row>
    <row r="25">
      <c r="A25" s="29" t="n"/>
      <c r="B25" s="30" t="n"/>
      <c r="C25" s="29" t="n"/>
      <c r="D25" s="29" t="n"/>
      <c r="E25" s="29" t="n"/>
      <c r="F25" s="29" t="n"/>
      <c r="G25" s="29" t="n"/>
      <c r="H25" s="58" t="n"/>
      <c r="I25" s="58" t="n"/>
      <c r="J25" s="58" t="n"/>
      <c r="K25" s="58" t="n"/>
      <c r="L25" s="58" t="n"/>
      <c r="M25" s="58" t="n"/>
      <c r="N25" s="58" t="n"/>
      <c r="O25" s="58" t="n"/>
      <c r="P25" s="58" t="n"/>
      <c r="Q25" s="58" t="n"/>
      <c r="R25" s="58" t="n"/>
      <c r="S25" s="58" t="n"/>
      <c r="T25" s="59">
        <f>IFERROR(IF(A25&lt;&gt;"Yes","",SUM(H25:S25)),"")</f>
        <v/>
      </c>
      <c r="U25" s="59">
        <f>IFERROR(IF(A25&lt;&gt;"Yes","",T25/12),"")</f>
        <v/>
      </c>
      <c r="V25" s="33">
        <f>IFERROR(IF(A25&lt;&gt;"Yes","",T25/SUMIFS($T$9:$T$158,$E$9:$E$158,"Revenue",$A$9:$A$158,"Yes")),"")</f>
        <v/>
      </c>
      <c r="W25" s="34">
        <f>IFERROR(IF(AND(A25="",B25="",C25="",D25="",E25=""),"",IF(A25&lt;&gt;"Yes","",IF(OR(B25="",C25="",D25="",E25=""),"Missing setup",IF(T25=0,"No annual amount","Ready")))),"")</f>
        <v/>
      </c>
    </row>
    <row r="26">
      <c r="A26" s="29" t="n"/>
      <c r="B26" s="30" t="n"/>
      <c r="C26" s="29" t="n"/>
      <c r="D26" s="29" t="n"/>
      <c r="E26" s="29" t="n"/>
      <c r="F26" s="29" t="n"/>
      <c r="G26" s="29" t="n"/>
      <c r="H26" s="58" t="n"/>
      <c r="I26" s="58" t="n"/>
      <c r="J26" s="58" t="n"/>
      <c r="K26" s="58" t="n"/>
      <c r="L26" s="58" t="n"/>
      <c r="M26" s="58" t="n"/>
      <c r="N26" s="58" t="n"/>
      <c r="O26" s="58" t="n"/>
      <c r="P26" s="58" t="n"/>
      <c r="Q26" s="58" t="n"/>
      <c r="R26" s="58" t="n"/>
      <c r="S26" s="58" t="n"/>
      <c r="T26" s="59">
        <f>IFERROR(IF(A26&lt;&gt;"Yes","",SUM(H26:S26)),"")</f>
        <v/>
      </c>
      <c r="U26" s="59">
        <f>IFERROR(IF(A26&lt;&gt;"Yes","",T26/12),"")</f>
        <v/>
      </c>
      <c r="V26" s="33">
        <f>IFERROR(IF(A26&lt;&gt;"Yes","",T26/SUMIFS($T$9:$T$158,$E$9:$E$158,"Revenue",$A$9:$A$158,"Yes")),"")</f>
        <v/>
      </c>
      <c r="W26" s="34">
        <f>IFERROR(IF(AND(A26="",B26="",C26="",D26="",E26=""),"",IF(A26&lt;&gt;"Yes","",IF(OR(B26="",C26="",D26="",E26=""),"Missing setup",IF(T26=0,"No annual amount","Ready")))),"")</f>
        <v/>
      </c>
    </row>
    <row r="27">
      <c r="A27" s="29" t="n"/>
      <c r="B27" s="30" t="n"/>
      <c r="C27" s="29" t="n"/>
      <c r="D27" s="29" t="n"/>
      <c r="E27" s="29" t="n"/>
      <c r="F27" s="29" t="n"/>
      <c r="G27" s="29" t="n"/>
      <c r="H27" s="58" t="n"/>
      <c r="I27" s="58" t="n"/>
      <c r="J27" s="58" t="n"/>
      <c r="K27" s="58" t="n"/>
      <c r="L27" s="58" t="n"/>
      <c r="M27" s="58" t="n"/>
      <c r="N27" s="58" t="n"/>
      <c r="O27" s="58" t="n"/>
      <c r="P27" s="58" t="n"/>
      <c r="Q27" s="58" t="n"/>
      <c r="R27" s="58" t="n"/>
      <c r="S27" s="58" t="n"/>
      <c r="T27" s="59">
        <f>IFERROR(IF(A27&lt;&gt;"Yes","",SUM(H27:S27)),"")</f>
        <v/>
      </c>
      <c r="U27" s="59">
        <f>IFERROR(IF(A27&lt;&gt;"Yes","",T27/12),"")</f>
        <v/>
      </c>
      <c r="V27" s="33">
        <f>IFERROR(IF(A27&lt;&gt;"Yes","",T27/SUMIFS($T$9:$T$158,$E$9:$E$158,"Revenue",$A$9:$A$158,"Yes")),"")</f>
        <v/>
      </c>
      <c r="W27" s="34">
        <f>IFERROR(IF(AND(A27="",B27="",C27="",D27="",E27=""),"",IF(A27&lt;&gt;"Yes","",IF(OR(B27="",C27="",D27="",E27=""),"Missing setup",IF(T27=0,"No annual amount","Ready")))),"")</f>
        <v/>
      </c>
    </row>
    <row r="28">
      <c r="A28" s="29" t="n"/>
      <c r="B28" s="30" t="n"/>
      <c r="C28" s="29" t="n"/>
      <c r="D28" s="29" t="n"/>
      <c r="E28" s="29" t="n"/>
      <c r="F28" s="29" t="n"/>
      <c r="G28" s="29" t="n"/>
      <c r="H28" s="58" t="n"/>
      <c r="I28" s="58" t="n"/>
      <c r="J28" s="58" t="n"/>
      <c r="K28" s="58" t="n"/>
      <c r="L28" s="58" t="n"/>
      <c r="M28" s="58" t="n"/>
      <c r="N28" s="58" t="n"/>
      <c r="O28" s="58" t="n"/>
      <c r="P28" s="58" t="n"/>
      <c r="Q28" s="58" t="n"/>
      <c r="R28" s="58" t="n"/>
      <c r="S28" s="58" t="n"/>
      <c r="T28" s="59">
        <f>IFERROR(IF(A28&lt;&gt;"Yes","",SUM(H28:S28)),"")</f>
        <v/>
      </c>
      <c r="U28" s="59">
        <f>IFERROR(IF(A28&lt;&gt;"Yes","",T28/12),"")</f>
        <v/>
      </c>
      <c r="V28" s="33">
        <f>IFERROR(IF(A28&lt;&gt;"Yes","",T28/SUMIFS($T$9:$T$158,$E$9:$E$158,"Revenue",$A$9:$A$158,"Yes")),"")</f>
        <v/>
      </c>
      <c r="W28" s="34">
        <f>IFERROR(IF(AND(A28="",B28="",C28="",D28="",E28=""),"",IF(A28&lt;&gt;"Yes","",IF(OR(B28="",C28="",D28="",E28=""),"Missing setup",IF(T28=0,"No annual amount","Ready")))),"")</f>
        <v/>
      </c>
    </row>
    <row r="29">
      <c r="A29" s="29" t="n"/>
      <c r="B29" s="30" t="n"/>
      <c r="C29" s="29" t="n"/>
      <c r="D29" s="29" t="n"/>
      <c r="E29" s="29" t="n"/>
      <c r="F29" s="29" t="n"/>
      <c r="G29" s="29" t="n"/>
      <c r="H29" s="58" t="n"/>
      <c r="I29" s="58" t="n"/>
      <c r="J29" s="58" t="n"/>
      <c r="K29" s="58" t="n"/>
      <c r="L29" s="58" t="n"/>
      <c r="M29" s="58" t="n"/>
      <c r="N29" s="58" t="n"/>
      <c r="O29" s="58" t="n"/>
      <c r="P29" s="58" t="n"/>
      <c r="Q29" s="58" t="n"/>
      <c r="R29" s="58" t="n"/>
      <c r="S29" s="58" t="n"/>
      <c r="T29" s="59">
        <f>IFERROR(IF(A29&lt;&gt;"Yes","",SUM(H29:S29)),"")</f>
        <v/>
      </c>
      <c r="U29" s="59">
        <f>IFERROR(IF(A29&lt;&gt;"Yes","",T29/12),"")</f>
        <v/>
      </c>
      <c r="V29" s="33">
        <f>IFERROR(IF(A29&lt;&gt;"Yes","",T29/SUMIFS($T$9:$T$158,$E$9:$E$158,"Revenue",$A$9:$A$158,"Yes")),"")</f>
        <v/>
      </c>
      <c r="W29" s="34">
        <f>IFERROR(IF(AND(A29="",B29="",C29="",D29="",E29=""),"",IF(A29&lt;&gt;"Yes","",IF(OR(B29="",C29="",D29="",E29=""),"Missing setup",IF(T29=0,"No annual amount","Ready")))),"")</f>
        <v/>
      </c>
    </row>
    <row r="30">
      <c r="A30" s="29" t="n"/>
      <c r="B30" s="30" t="n"/>
      <c r="C30" s="29" t="n"/>
      <c r="D30" s="29" t="n"/>
      <c r="E30" s="29" t="n"/>
      <c r="F30" s="29" t="n"/>
      <c r="G30" s="29" t="n"/>
      <c r="H30" s="58" t="n"/>
      <c r="I30" s="58" t="n"/>
      <c r="J30" s="58" t="n"/>
      <c r="K30" s="58" t="n"/>
      <c r="L30" s="58" t="n"/>
      <c r="M30" s="58" t="n"/>
      <c r="N30" s="58" t="n"/>
      <c r="O30" s="58" t="n"/>
      <c r="P30" s="58" t="n"/>
      <c r="Q30" s="58" t="n"/>
      <c r="R30" s="58" t="n"/>
      <c r="S30" s="58" t="n"/>
      <c r="T30" s="59">
        <f>IFERROR(IF(A30&lt;&gt;"Yes","",SUM(H30:S30)),"")</f>
        <v/>
      </c>
      <c r="U30" s="59">
        <f>IFERROR(IF(A30&lt;&gt;"Yes","",T30/12),"")</f>
        <v/>
      </c>
      <c r="V30" s="33">
        <f>IFERROR(IF(A30&lt;&gt;"Yes","",T30/SUMIFS($T$9:$T$158,$E$9:$E$158,"Revenue",$A$9:$A$158,"Yes")),"")</f>
        <v/>
      </c>
      <c r="W30" s="34">
        <f>IFERROR(IF(AND(A30="",B30="",C30="",D30="",E30=""),"",IF(A30&lt;&gt;"Yes","",IF(OR(B30="",C30="",D30="",E30=""),"Missing setup",IF(T30=0,"No annual amount","Ready")))),"")</f>
        <v/>
      </c>
    </row>
    <row r="31">
      <c r="A31" s="29" t="n"/>
      <c r="B31" s="30" t="n"/>
      <c r="C31" s="29" t="n"/>
      <c r="D31" s="29" t="n"/>
      <c r="E31" s="29" t="n"/>
      <c r="F31" s="29" t="n"/>
      <c r="G31" s="29" t="n"/>
      <c r="H31" s="58" t="n"/>
      <c r="I31" s="58" t="n"/>
      <c r="J31" s="58" t="n"/>
      <c r="K31" s="58" t="n"/>
      <c r="L31" s="58" t="n"/>
      <c r="M31" s="58" t="n"/>
      <c r="N31" s="58" t="n"/>
      <c r="O31" s="58" t="n"/>
      <c r="P31" s="58" t="n"/>
      <c r="Q31" s="58" t="n"/>
      <c r="R31" s="58" t="n"/>
      <c r="S31" s="58" t="n"/>
      <c r="T31" s="59">
        <f>IFERROR(IF(A31&lt;&gt;"Yes","",SUM(H31:S31)),"")</f>
        <v/>
      </c>
      <c r="U31" s="59">
        <f>IFERROR(IF(A31&lt;&gt;"Yes","",T31/12),"")</f>
        <v/>
      </c>
      <c r="V31" s="33">
        <f>IFERROR(IF(A31&lt;&gt;"Yes","",T31/SUMIFS($T$9:$T$158,$E$9:$E$158,"Revenue",$A$9:$A$158,"Yes")),"")</f>
        <v/>
      </c>
      <c r="W31" s="34">
        <f>IFERROR(IF(AND(A31="",B31="",C31="",D31="",E31=""),"",IF(A31&lt;&gt;"Yes","",IF(OR(B31="",C31="",D31="",E31=""),"Missing setup",IF(T31=0,"No annual amount","Ready")))),"")</f>
        <v/>
      </c>
    </row>
    <row r="32">
      <c r="A32" s="29" t="n"/>
      <c r="B32" s="30" t="n"/>
      <c r="C32" s="29" t="n"/>
      <c r="D32" s="29" t="n"/>
      <c r="E32" s="29" t="n"/>
      <c r="F32" s="29" t="n"/>
      <c r="G32" s="29" t="n"/>
      <c r="H32" s="58" t="n"/>
      <c r="I32" s="58" t="n"/>
      <c r="J32" s="58" t="n"/>
      <c r="K32" s="58" t="n"/>
      <c r="L32" s="58" t="n"/>
      <c r="M32" s="58" t="n"/>
      <c r="N32" s="58" t="n"/>
      <c r="O32" s="58" t="n"/>
      <c r="P32" s="58" t="n"/>
      <c r="Q32" s="58" t="n"/>
      <c r="R32" s="58" t="n"/>
      <c r="S32" s="58" t="n"/>
      <c r="T32" s="59">
        <f>IFERROR(IF(A32&lt;&gt;"Yes","",SUM(H32:S32)),"")</f>
        <v/>
      </c>
      <c r="U32" s="59">
        <f>IFERROR(IF(A32&lt;&gt;"Yes","",T32/12),"")</f>
        <v/>
      </c>
      <c r="V32" s="33">
        <f>IFERROR(IF(A32&lt;&gt;"Yes","",T32/SUMIFS($T$9:$T$158,$E$9:$E$158,"Revenue",$A$9:$A$158,"Yes")),"")</f>
        <v/>
      </c>
      <c r="W32" s="34">
        <f>IFERROR(IF(AND(A32="",B32="",C32="",D32="",E32=""),"",IF(A32&lt;&gt;"Yes","",IF(OR(B32="",C32="",D32="",E32=""),"Missing setup",IF(T32=0,"No annual amount","Ready")))),"")</f>
        <v/>
      </c>
    </row>
    <row r="33">
      <c r="A33" s="29" t="n"/>
      <c r="B33" s="30" t="n"/>
      <c r="C33" s="29" t="n"/>
      <c r="D33" s="29" t="n"/>
      <c r="E33" s="29" t="n"/>
      <c r="F33" s="29" t="n"/>
      <c r="G33" s="29" t="n"/>
      <c r="H33" s="58" t="n"/>
      <c r="I33" s="58" t="n"/>
      <c r="J33" s="58" t="n"/>
      <c r="K33" s="58" t="n"/>
      <c r="L33" s="58" t="n"/>
      <c r="M33" s="58" t="n"/>
      <c r="N33" s="58" t="n"/>
      <c r="O33" s="58" t="n"/>
      <c r="P33" s="58" t="n"/>
      <c r="Q33" s="58" t="n"/>
      <c r="R33" s="58" t="n"/>
      <c r="S33" s="58" t="n"/>
      <c r="T33" s="59">
        <f>IFERROR(IF(A33&lt;&gt;"Yes","",SUM(H33:S33)),"")</f>
        <v/>
      </c>
      <c r="U33" s="59">
        <f>IFERROR(IF(A33&lt;&gt;"Yes","",T33/12),"")</f>
        <v/>
      </c>
      <c r="V33" s="33">
        <f>IFERROR(IF(A33&lt;&gt;"Yes","",T33/SUMIFS($T$9:$T$158,$E$9:$E$158,"Revenue",$A$9:$A$158,"Yes")),"")</f>
        <v/>
      </c>
      <c r="W33" s="34">
        <f>IFERROR(IF(AND(A33="",B33="",C33="",D33="",E33=""),"",IF(A33&lt;&gt;"Yes","",IF(OR(B33="",C33="",D33="",E33=""),"Missing setup",IF(T33=0,"No annual amount","Ready")))),"")</f>
        <v/>
      </c>
    </row>
    <row r="34">
      <c r="A34" s="29" t="n"/>
      <c r="B34" s="30" t="n"/>
      <c r="C34" s="29" t="n"/>
      <c r="D34" s="29" t="n"/>
      <c r="E34" s="29" t="n"/>
      <c r="F34" s="29" t="n"/>
      <c r="G34" s="29" t="n"/>
      <c r="H34" s="58" t="n"/>
      <c r="I34" s="58" t="n"/>
      <c r="J34" s="58" t="n"/>
      <c r="K34" s="58" t="n"/>
      <c r="L34" s="58" t="n"/>
      <c r="M34" s="58" t="n"/>
      <c r="N34" s="58" t="n"/>
      <c r="O34" s="58" t="n"/>
      <c r="P34" s="58" t="n"/>
      <c r="Q34" s="58" t="n"/>
      <c r="R34" s="58" t="n"/>
      <c r="S34" s="58" t="n"/>
      <c r="T34" s="59">
        <f>IFERROR(IF(A34&lt;&gt;"Yes","",SUM(H34:S34)),"")</f>
        <v/>
      </c>
      <c r="U34" s="59">
        <f>IFERROR(IF(A34&lt;&gt;"Yes","",T34/12),"")</f>
        <v/>
      </c>
      <c r="V34" s="33">
        <f>IFERROR(IF(A34&lt;&gt;"Yes","",T34/SUMIFS($T$9:$T$158,$E$9:$E$158,"Revenue",$A$9:$A$158,"Yes")),"")</f>
        <v/>
      </c>
      <c r="W34" s="34">
        <f>IFERROR(IF(AND(A34="",B34="",C34="",D34="",E34=""),"",IF(A34&lt;&gt;"Yes","",IF(OR(B34="",C34="",D34="",E34=""),"Missing setup",IF(T34=0,"No annual amount","Ready")))),"")</f>
        <v/>
      </c>
    </row>
    <row r="35">
      <c r="A35" s="29" t="n"/>
      <c r="B35" s="30" t="n"/>
      <c r="C35" s="29" t="n"/>
      <c r="D35" s="29" t="n"/>
      <c r="E35" s="29" t="n"/>
      <c r="F35" s="29" t="n"/>
      <c r="G35" s="29" t="n"/>
      <c r="H35" s="58" t="n"/>
      <c r="I35" s="58" t="n"/>
      <c r="J35" s="58" t="n"/>
      <c r="K35" s="58" t="n"/>
      <c r="L35" s="58" t="n"/>
      <c r="M35" s="58" t="n"/>
      <c r="N35" s="58" t="n"/>
      <c r="O35" s="58" t="n"/>
      <c r="P35" s="58" t="n"/>
      <c r="Q35" s="58" t="n"/>
      <c r="R35" s="58" t="n"/>
      <c r="S35" s="58" t="n"/>
      <c r="T35" s="59">
        <f>IFERROR(IF(A35&lt;&gt;"Yes","",SUM(H35:S35)),"")</f>
        <v/>
      </c>
      <c r="U35" s="59">
        <f>IFERROR(IF(A35&lt;&gt;"Yes","",T35/12),"")</f>
        <v/>
      </c>
      <c r="V35" s="33">
        <f>IFERROR(IF(A35&lt;&gt;"Yes","",T35/SUMIFS($T$9:$T$158,$E$9:$E$158,"Revenue",$A$9:$A$158,"Yes")),"")</f>
        <v/>
      </c>
      <c r="W35" s="34">
        <f>IFERROR(IF(AND(A35="",B35="",C35="",D35="",E35=""),"",IF(A35&lt;&gt;"Yes","",IF(OR(B35="",C35="",D35="",E35=""),"Missing setup",IF(T35=0,"No annual amount","Ready")))),"")</f>
        <v/>
      </c>
    </row>
    <row r="36">
      <c r="A36" s="29" t="n"/>
      <c r="B36" s="30" t="n"/>
      <c r="C36" s="29" t="n"/>
      <c r="D36" s="29" t="n"/>
      <c r="E36" s="29" t="n"/>
      <c r="F36" s="29" t="n"/>
      <c r="G36" s="29" t="n"/>
      <c r="H36" s="58" t="n"/>
      <c r="I36" s="58" t="n"/>
      <c r="J36" s="58" t="n"/>
      <c r="K36" s="58" t="n"/>
      <c r="L36" s="58" t="n"/>
      <c r="M36" s="58" t="n"/>
      <c r="N36" s="58" t="n"/>
      <c r="O36" s="58" t="n"/>
      <c r="P36" s="58" t="n"/>
      <c r="Q36" s="58" t="n"/>
      <c r="R36" s="58" t="n"/>
      <c r="S36" s="58" t="n"/>
      <c r="T36" s="59">
        <f>IFERROR(IF(A36&lt;&gt;"Yes","",SUM(H36:S36)),"")</f>
        <v/>
      </c>
      <c r="U36" s="59">
        <f>IFERROR(IF(A36&lt;&gt;"Yes","",T36/12),"")</f>
        <v/>
      </c>
      <c r="V36" s="33">
        <f>IFERROR(IF(A36&lt;&gt;"Yes","",T36/SUMIFS($T$9:$T$158,$E$9:$E$158,"Revenue",$A$9:$A$158,"Yes")),"")</f>
        <v/>
      </c>
      <c r="W36" s="34">
        <f>IFERROR(IF(AND(A36="",B36="",C36="",D36="",E36=""),"",IF(A36&lt;&gt;"Yes","",IF(OR(B36="",C36="",D36="",E36=""),"Missing setup",IF(T36=0,"No annual amount","Ready")))),"")</f>
        <v/>
      </c>
    </row>
    <row r="37">
      <c r="A37" s="29" t="n"/>
      <c r="B37" s="30" t="n"/>
      <c r="C37" s="29" t="n"/>
      <c r="D37" s="29" t="n"/>
      <c r="E37" s="29" t="n"/>
      <c r="F37" s="29" t="n"/>
      <c r="G37" s="29" t="n"/>
      <c r="H37" s="58" t="n"/>
      <c r="I37" s="58" t="n"/>
      <c r="J37" s="58" t="n"/>
      <c r="K37" s="58" t="n"/>
      <c r="L37" s="58" t="n"/>
      <c r="M37" s="58" t="n"/>
      <c r="N37" s="58" t="n"/>
      <c r="O37" s="58" t="n"/>
      <c r="P37" s="58" t="n"/>
      <c r="Q37" s="58" t="n"/>
      <c r="R37" s="58" t="n"/>
      <c r="S37" s="58" t="n"/>
      <c r="T37" s="59">
        <f>IFERROR(IF(A37&lt;&gt;"Yes","",SUM(H37:S37)),"")</f>
        <v/>
      </c>
      <c r="U37" s="59">
        <f>IFERROR(IF(A37&lt;&gt;"Yes","",T37/12),"")</f>
        <v/>
      </c>
      <c r="V37" s="33">
        <f>IFERROR(IF(A37&lt;&gt;"Yes","",T37/SUMIFS($T$9:$T$158,$E$9:$E$158,"Revenue",$A$9:$A$158,"Yes")),"")</f>
        <v/>
      </c>
      <c r="W37" s="34">
        <f>IFERROR(IF(AND(A37="",B37="",C37="",D37="",E37=""),"",IF(A37&lt;&gt;"Yes","",IF(OR(B37="",C37="",D37="",E37=""),"Missing setup",IF(T37=0,"No annual amount","Ready")))),"")</f>
        <v/>
      </c>
    </row>
    <row r="38">
      <c r="A38" s="29" t="n"/>
      <c r="B38" s="30" t="n"/>
      <c r="C38" s="29" t="n"/>
      <c r="D38" s="29" t="n"/>
      <c r="E38" s="29" t="n"/>
      <c r="F38" s="29" t="n"/>
      <c r="G38" s="29" t="n"/>
      <c r="H38" s="58" t="n"/>
      <c r="I38" s="58" t="n"/>
      <c r="J38" s="58" t="n"/>
      <c r="K38" s="58" t="n"/>
      <c r="L38" s="58" t="n"/>
      <c r="M38" s="58" t="n"/>
      <c r="N38" s="58" t="n"/>
      <c r="O38" s="58" t="n"/>
      <c r="P38" s="58" t="n"/>
      <c r="Q38" s="58" t="n"/>
      <c r="R38" s="58" t="n"/>
      <c r="S38" s="58" t="n"/>
      <c r="T38" s="59">
        <f>IFERROR(IF(A38&lt;&gt;"Yes","",SUM(H38:S38)),"")</f>
        <v/>
      </c>
      <c r="U38" s="59">
        <f>IFERROR(IF(A38&lt;&gt;"Yes","",T38/12),"")</f>
        <v/>
      </c>
      <c r="V38" s="33">
        <f>IFERROR(IF(A38&lt;&gt;"Yes","",T38/SUMIFS($T$9:$T$158,$E$9:$E$158,"Revenue",$A$9:$A$158,"Yes")),"")</f>
        <v/>
      </c>
      <c r="W38" s="34">
        <f>IFERROR(IF(AND(A38="",B38="",C38="",D38="",E38=""),"",IF(A38&lt;&gt;"Yes","",IF(OR(B38="",C38="",D38="",E38=""),"Missing setup",IF(T38=0,"No annual amount","Ready")))),"")</f>
        <v/>
      </c>
    </row>
    <row r="39">
      <c r="A39" s="29" t="n"/>
      <c r="B39" s="30" t="n"/>
      <c r="C39" s="29" t="n"/>
      <c r="D39" s="29" t="n"/>
      <c r="E39" s="29" t="n"/>
      <c r="F39" s="29" t="n"/>
      <c r="G39" s="29" t="n"/>
      <c r="H39" s="58" t="n"/>
      <c r="I39" s="58" t="n"/>
      <c r="J39" s="58" t="n"/>
      <c r="K39" s="58" t="n"/>
      <c r="L39" s="58" t="n"/>
      <c r="M39" s="58" t="n"/>
      <c r="N39" s="58" t="n"/>
      <c r="O39" s="58" t="n"/>
      <c r="P39" s="58" t="n"/>
      <c r="Q39" s="58" t="n"/>
      <c r="R39" s="58" t="n"/>
      <c r="S39" s="58" t="n"/>
      <c r="T39" s="59">
        <f>IFERROR(IF(A39&lt;&gt;"Yes","",SUM(H39:S39)),"")</f>
        <v/>
      </c>
      <c r="U39" s="59">
        <f>IFERROR(IF(A39&lt;&gt;"Yes","",T39/12),"")</f>
        <v/>
      </c>
      <c r="V39" s="33">
        <f>IFERROR(IF(A39&lt;&gt;"Yes","",T39/SUMIFS($T$9:$T$158,$E$9:$E$158,"Revenue",$A$9:$A$158,"Yes")),"")</f>
        <v/>
      </c>
      <c r="W39" s="34">
        <f>IFERROR(IF(AND(A39="",B39="",C39="",D39="",E39=""),"",IF(A39&lt;&gt;"Yes","",IF(OR(B39="",C39="",D39="",E39=""),"Missing setup",IF(T39=0,"No annual amount","Ready")))),"")</f>
        <v/>
      </c>
    </row>
    <row r="40">
      <c r="A40" s="29" t="n"/>
      <c r="B40" s="30" t="n"/>
      <c r="C40" s="29" t="n"/>
      <c r="D40" s="29" t="n"/>
      <c r="E40" s="29" t="n"/>
      <c r="F40" s="29" t="n"/>
      <c r="G40" s="29" t="n"/>
      <c r="H40" s="58" t="n"/>
      <c r="I40" s="58" t="n"/>
      <c r="J40" s="58" t="n"/>
      <c r="K40" s="58" t="n"/>
      <c r="L40" s="58" t="n"/>
      <c r="M40" s="58" t="n"/>
      <c r="N40" s="58" t="n"/>
      <c r="O40" s="58" t="n"/>
      <c r="P40" s="58" t="n"/>
      <c r="Q40" s="58" t="n"/>
      <c r="R40" s="58" t="n"/>
      <c r="S40" s="58" t="n"/>
      <c r="T40" s="59">
        <f>IFERROR(IF(A40&lt;&gt;"Yes","",SUM(H40:S40)),"")</f>
        <v/>
      </c>
      <c r="U40" s="59">
        <f>IFERROR(IF(A40&lt;&gt;"Yes","",T40/12),"")</f>
        <v/>
      </c>
      <c r="V40" s="33">
        <f>IFERROR(IF(A40&lt;&gt;"Yes","",T40/SUMIFS($T$9:$T$158,$E$9:$E$158,"Revenue",$A$9:$A$158,"Yes")),"")</f>
        <v/>
      </c>
      <c r="W40" s="34">
        <f>IFERROR(IF(AND(A40="",B40="",C40="",D40="",E40=""),"",IF(A40&lt;&gt;"Yes","",IF(OR(B40="",C40="",D40="",E40=""),"Missing setup",IF(T40=0,"No annual amount","Ready")))),"")</f>
        <v/>
      </c>
    </row>
    <row r="41">
      <c r="A41" s="29" t="n"/>
      <c r="B41" s="30" t="n"/>
      <c r="C41" s="29" t="n"/>
      <c r="D41" s="29" t="n"/>
      <c r="E41" s="29" t="n"/>
      <c r="F41" s="29" t="n"/>
      <c r="G41" s="29" t="n"/>
      <c r="H41" s="58" t="n"/>
      <c r="I41" s="58" t="n"/>
      <c r="J41" s="58" t="n"/>
      <c r="K41" s="58" t="n"/>
      <c r="L41" s="58" t="n"/>
      <c r="M41" s="58" t="n"/>
      <c r="N41" s="58" t="n"/>
      <c r="O41" s="58" t="n"/>
      <c r="P41" s="58" t="n"/>
      <c r="Q41" s="58" t="n"/>
      <c r="R41" s="58" t="n"/>
      <c r="S41" s="58" t="n"/>
      <c r="T41" s="59">
        <f>IFERROR(IF(A41&lt;&gt;"Yes","",SUM(H41:S41)),"")</f>
        <v/>
      </c>
      <c r="U41" s="59">
        <f>IFERROR(IF(A41&lt;&gt;"Yes","",T41/12),"")</f>
        <v/>
      </c>
      <c r="V41" s="33">
        <f>IFERROR(IF(A41&lt;&gt;"Yes","",T41/SUMIFS($T$9:$T$158,$E$9:$E$158,"Revenue",$A$9:$A$158,"Yes")),"")</f>
        <v/>
      </c>
      <c r="W41" s="34">
        <f>IFERROR(IF(AND(A41="",B41="",C41="",D41="",E41=""),"",IF(A41&lt;&gt;"Yes","",IF(OR(B41="",C41="",D41="",E41=""),"Missing setup",IF(T41=0,"No annual amount","Ready")))),"")</f>
        <v/>
      </c>
    </row>
    <row r="42">
      <c r="A42" s="29" t="n"/>
      <c r="B42" s="30" t="n"/>
      <c r="C42" s="29" t="n"/>
      <c r="D42" s="29" t="n"/>
      <c r="E42" s="29" t="n"/>
      <c r="F42" s="29" t="n"/>
      <c r="G42" s="29" t="n"/>
      <c r="H42" s="58" t="n"/>
      <c r="I42" s="58" t="n"/>
      <c r="J42" s="58" t="n"/>
      <c r="K42" s="58" t="n"/>
      <c r="L42" s="58" t="n"/>
      <c r="M42" s="58" t="n"/>
      <c r="N42" s="58" t="n"/>
      <c r="O42" s="58" t="n"/>
      <c r="P42" s="58" t="n"/>
      <c r="Q42" s="58" t="n"/>
      <c r="R42" s="58" t="n"/>
      <c r="S42" s="58" t="n"/>
      <c r="T42" s="59">
        <f>IFERROR(IF(A42&lt;&gt;"Yes","",SUM(H42:S42)),"")</f>
        <v/>
      </c>
      <c r="U42" s="59">
        <f>IFERROR(IF(A42&lt;&gt;"Yes","",T42/12),"")</f>
        <v/>
      </c>
      <c r="V42" s="33">
        <f>IFERROR(IF(A42&lt;&gt;"Yes","",T42/SUMIFS($T$9:$T$158,$E$9:$E$158,"Revenue",$A$9:$A$158,"Yes")),"")</f>
        <v/>
      </c>
      <c r="W42" s="34">
        <f>IFERROR(IF(AND(A42="",B42="",C42="",D42="",E42=""),"",IF(A42&lt;&gt;"Yes","",IF(OR(B42="",C42="",D42="",E42=""),"Missing setup",IF(T42=0,"No annual amount","Ready")))),"")</f>
        <v/>
      </c>
    </row>
    <row r="43">
      <c r="A43" s="29" t="n"/>
      <c r="B43" s="30" t="n"/>
      <c r="C43" s="29" t="n"/>
      <c r="D43" s="29" t="n"/>
      <c r="E43" s="29" t="n"/>
      <c r="F43" s="29" t="n"/>
      <c r="G43" s="29" t="n"/>
      <c r="H43" s="58" t="n"/>
      <c r="I43" s="58" t="n"/>
      <c r="J43" s="58" t="n"/>
      <c r="K43" s="58" t="n"/>
      <c r="L43" s="58" t="n"/>
      <c r="M43" s="58" t="n"/>
      <c r="N43" s="58" t="n"/>
      <c r="O43" s="58" t="n"/>
      <c r="P43" s="58" t="n"/>
      <c r="Q43" s="58" t="n"/>
      <c r="R43" s="58" t="n"/>
      <c r="S43" s="58" t="n"/>
      <c r="T43" s="59">
        <f>IFERROR(IF(A43&lt;&gt;"Yes","",SUM(H43:S43)),"")</f>
        <v/>
      </c>
      <c r="U43" s="59">
        <f>IFERROR(IF(A43&lt;&gt;"Yes","",T43/12),"")</f>
        <v/>
      </c>
      <c r="V43" s="33">
        <f>IFERROR(IF(A43&lt;&gt;"Yes","",T43/SUMIFS($T$9:$T$158,$E$9:$E$158,"Revenue",$A$9:$A$158,"Yes")),"")</f>
        <v/>
      </c>
      <c r="W43" s="34">
        <f>IFERROR(IF(AND(A43="",B43="",C43="",D43="",E43=""),"",IF(A43&lt;&gt;"Yes","",IF(OR(B43="",C43="",D43="",E43=""),"Missing setup",IF(T43=0,"No annual amount","Ready")))),"")</f>
        <v/>
      </c>
    </row>
    <row r="44">
      <c r="A44" s="29" t="n"/>
      <c r="B44" s="30" t="n"/>
      <c r="C44" s="29" t="n"/>
      <c r="D44" s="29" t="n"/>
      <c r="E44" s="29" t="n"/>
      <c r="F44" s="29" t="n"/>
      <c r="G44" s="29" t="n"/>
      <c r="H44" s="58" t="n"/>
      <c r="I44" s="58" t="n"/>
      <c r="J44" s="58" t="n"/>
      <c r="K44" s="58" t="n"/>
      <c r="L44" s="58" t="n"/>
      <c r="M44" s="58" t="n"/>
      <c r="N44" s="58" t="n"/>
      <c r="O44" s="58" t="n"/>
      <c r="P44" s="58" t="n"/>
      <c r="Q44" s="58" t="n"/>
      <c r="R44" s="58" t="n"/>
      <c r="S44" s="58" t="n"/>
      <c r="T44" s="59">
        <f>IFERROR(IF(A44&lt;&gt;"Yes","",SUM(H44:S44)),"")</f>
        <v/>
      </c>
      <c r="U44" s="59">
        <f>IFERROR(IF(A44&lt;&gt;"Yes","",T44/12),"")</f>
        <v/>
      </c>
      <c r="V44" s="33">
        <f>IFERROR(IF(A44&lt;&gt;"Yes","",T44/SUMIFS($T$9:$T$158,$E$9:$E$158,"Revenue",$A$9:$A$158,"Yes")),"")</f>
        <v/>
      </c>
      <c r="W44" s="34">
        <f>IFERROR(IF(AND(A44="",B44="",C44="",D44="",E44=""),"",IF(A44&lt;&gt;"Yes","",IF(OR(B44="",C44="",D44="",E44=""),"Missing setup",IF(T44=0,"No annual amount","Ready")))),"")</f>
        <v/>
      </c>
    </row>
    <row r="45">
      <c r="A45" s="29" t="n"/>
      <c r="B45" s="30" t="n"/>
      <c r="C45" s="29" t="n"/>
      <c r="D45" s="29" t="n"/>
      <c r="E45" s="29" t="n"/>
      <c r="F45" s="29" t="n"/>
      <c r="G45" s="29" t="n"/>
      <c r="H45" s="58" t="n"/>
      <c r="I45" s="58" t="n"/>
      <c r="J45" s="58" t="n"/>
      <c r="K45" s="58" t="n"/>
      <c r="L45" s="58" t="n"/>
      <c r="M45" s="58" t="n"/>
      <c r="N45" s="58" t="n"/>
      <c r="O45" s="58" t="n"/>
      <c r="P45" s="58" t="n"/>
      <c r="Q45" s="58" t="n"/>
      <c r="R45" s="58" t="n"/>
      <c r="S45" s="58" t="n"/>
      <c r="T45" s="59">
        <f>IFERROR(IF(A45&lt;&gt;"Yes","",SUM(H45:S45)),"")</f>
        <v/>
      </c>
      <c r="U45" s="59">
        <f>IFERROR(IF(A45&lt;&gt;"Yes","",T45/12),"")</f>
        <v/>
      </c>
      <c r="V45" s="33">
        <f>IFERROR(IF(A45&lt;&gt;"Yes","",T45/SUMIFS($T$9:$T$158,$E$9:$E$158,"Revenue",$A$9:$A$158,"Yes")),"")</f>
        <v/>
      </c>
      <c r="W45" s="34">
        <f>IFERROR(IF(AND(A45="",B45="",C45="",D45="",E45=""),"",IF(A45&lt;&gt;"Yes","",IF(OR(B45="",C45="",D45="",E45=""),"Missing setup",IF(T45=0,"No annual amount","Ready")))),"")</f>
        <v/>
      </c>
    </row>
    <row r="46">
      <c r="A46" s="29" t="n"/>
      <c r="B46" s="30" t="n"/>
      <c r="C46" s="29" t="n"/>
      <c r="D46" s="29" t="n"/>
      <c r="E46" s="29" t="n"/>
      <c r="F46" s="29" t="n"/>
      <c r="G46" s="29" t="n"/>
      <c r="H46" s="58" t="n"/>
      <c r="I46" s="58" t="n"/>
      <c r="J46" s="58" t="n"/>
      <c r="K46" s="58" t="n"/>
      <c r="L46" s="58" t="n"/>
      <c r="M46" s="58" t="n"/>
      <c r="N46" s="58" t="n"/>
      <c r="O46" s="58" t="n"/>
      <c r="P46" s="58" t="n"/>
      <c r="Q46" s="58" t="n"/>
      <c r="R46" s="58" t="n"/>
      <c r="S46" s="58" t="n"/>
      <c r="T46" s="59">
        <f>IFERROR(IF(A46&lt;&gt;"Yes","",SUM(H46:S46)),"")</f>
        <v/>
      </c>
      <c r="U46" s="59">
        <f>IFERROR(IF(A46&lt;&gt;"Yes","",T46/12),"")</f>
        <v/>
      </c>
      <c r="V46" s="33">
        <f>IFERROR(IF(A46&lt;&gt;"Yes","",T46/SUMIFS($T$9:$T$158,$E$9:$E$158,"Revenue",$A$9:$A$158,"Yes")),"")</f>
        <v/>
      </c>
      <c r="W46" s="34">
        <f>IFERROR(IF(AND(A46="",B46="",C46="",D46="",E46=""),"",IF(A46&lt;&gt;"Yes","",IF(OR(B46="",C46="",D46="",E46=""),"Missing setup",IF(T46=0,"No annual amount","Ready")))),"")</f>
        <v/>
      </c>
    </row>
    <row r="47">
      <c r="A47" s="29" t="n"/>
      <c r="B47" s="30" t="n"/>
      <c r="C47" s="29" t="n"/>
      <c r="D47" s="29" t="n"/>
      <c r="E47" s="29" t="n"/>
      <c r="F47" s="29" t="n"/>
      <c r="G47" s="29" t="n"/>
      <c r="H47" s="58" t="n"/>
      <c r="I47" s="58" t="n"/>
      <c r="J47" s="58" t="n"/>
      <c r="K47" s="58" t="n"/>
      <c r="L47" s="58" t="n"/>
      <c r="M47" s="58" t="n"/>
      <c r="N47" s="58" t="n"/>
      <c r="O47" s="58" t="n"/>
      <c r="P47" s="58" t="n"/>
      <c r="Q47" s="58" t="n"/>
      <c r="R47" s="58" t="n"/>
      <c r="S47" s="58" t="n"/>
      <c r="T47" s="59">
        <f>IFERROR(IF(A47&lt;&gt;"Yes","",SUM(H47:S47)),"")</f>
        <v/>
      </c>
      <c r="U47" s="59">
        <f>IFERROR(IF(A47&lt;&gt;"Yes","",T47/12),"")</f>
        <v/>
      </c>
      <c r="V47" s="33">
        <f>IFERROR(IF(A47&lt;&gt;"Yes","",T47/SUMIFS($T$9:$T$158,$E$9:$E$158,"Revenue",$A$9:$A$158,"Yes")),"")</f>
        <v/>
      </c>
      <c r="W47" s="34">
        <f>IFERROR(IF(AND(A47="",B47="",C47="",D47="",E47=""),"",IF(A47&lt;&gt;"Yes","",IF(OR(B47="",C47="",D47="",E47=""),"Missing setup",IF(T47=0,"No annual amount","Ready")))),"")</f>
        <v/>
      </c>
    </row>
    <row r="48">
      <c r="A48" s="29" t="n"/>
      <c r="B48" s="30" t="n"/>
      <c r="C48" s="29" t="n"/>
      <c r="D48" s="29" t="n"/>
      <c r="E48" s="29" t="n"/>
      <c r="F48" s="29" t="n"/>
      <c r="G48" s="29" t="n"/>
      <c r="H48" s="58" t="n"/>
      <c r="I48" s="58" t="n"/>
      <c r="J48" s="58" t="n"/>
      <c r="K48" s="58" t="n"/>
      <c r="L48" s="58" t="n"/>
      <c r="M48" s="58" t="n"/>
      <c r="N48" s="58" t="n"/>
      <c r="O48" s="58" t="n"/>
      <c r="P48" s="58" t="n"/>
      <c r="Q48" s="58" t="n"/>
      <c r="R48" s="58" t="n"/>
      <c r="S48" s="58" t="n"/>
      <c r="T48" s="59">
        <f>IFERROR(IF(A48&lt;&gt;"Yes","",SUM(H48:S48)),"")</f>
        <v/>
      </c>
      <c r="U48" s="59">
        <f>IFERROR(IF(A48&lt;&gt;"Yes","",T48/12),"")</f>
        <v/>
      </c>
      <c r="V48" s="33">
        <f>IFERROR(IF(A48&lt;&gt;"Yes","",T48/SUMIFS($T$9:$T$158,$E$9:$E$158,"Revenue",$A$9:$A$158,"Yes")),"")</f>
        <v/>
      </c>
      <c r="W48" s="34">
        <f>IFERROR(IF(AND(A48="",B48="",C48="",D48="",E48=""),"",IF(A48&lt;&gt;"Yes","",IF(OR(B48="",C48="",D48="",E48=""),"Missing setup",IF(T48=0,"No annual amount","Ready")))),"")</f>
        <v/>
      </c>
    </row>
    <row r="49">
      <c r="A49" s="29" t="n"/>
      <c r="B49" s="30" t="n"/>
      <c r="C49" s="29" t="n"/>
      <c r="D49" s="29" t="n"/>
      <c r="E49" s="29" t="n"/>
      <c r="F49" s="29" t="n"/>
      <c r="G49" s="29" t="n"/>
      <c r="H49" s="58" t="n"/>
      <c r="I49" s="58" t="n"/>
      <c r="J49" s="58" t="n"/>
      <c r="K49" s="58" t="n"/>
      <c r="L49" s="58" t="n"/>
      <c r="M49" s="58" t="n"/>
      <c r="N49" s="58" t="n"/>
      <c r="O49" s="58" t="n"/>
      <c r="P49" s="58" t="n"/>
      <c r="Q49" s="58" t="n"/>
      <c r="R49" s="58" t="n"/>
      <c r="S49" s="58" t="n"/>
      <c r="T49" s="59">
        <f>IFERROR(IF(A49&lt;&gt;"Yes","",SUM(H49:S49)),"")</f>
        <v/>
      </c>
      <c r="U49" s="59">
        <f>IFERROR(IF(A49&lt;&gt;"Yes","",T49/12),"")</f>
        <v/>
      </c>
      <c r="V49" s="33">
        <f>IFERROR(IF(A49&lt;&gt;"Yes","",T49/SUMIFS($T$9:$T$158,$E$9:$E$158,"Revenue",$A$9:$A$158,"Yes")),"")</f>
        <v/>
      </c>
      <c r="W49" s="34">
        <f>IFERROR(IF(AND(A49="",B49="",C49="",D49="",E49=""),"",IF(A49&lt;&gt;"Yes","",IF(OR(B49="",C49="",D49="",E49=""),"Missing setup",IF(T49=0,"No annual amount","Ready")))),"")</f>
        <v/>
      </c>
    </row>
    <row r="50">
      <c r="A50" s="29" t="n"/>
      <c r="B50" s="30" t="n"/>
      <c r="C50" s="29" t="n"/>
      <c r="D50" s="29" t="n"/>
      <c r="E50" s="29" t="n"/>
      <c r="F50" s="29" t="n"/>
      <c r="G50" s="29" t="n"/>
      <c r="H50" s="58" t="n"/>
      <c r="I50" s="58" t="n"/>
      <c r="J50" s="58" t="n"/>
      <c r="K50" s="58" t="n"/>
      <c r="L50" s="58" t="n"/>
      <c r="M50" s="58" t="n"/>
      <c r="N50" s="58" t="n"/>
      <c r="O50" s="58" t="n"/>
      <c r="P50" s="58" t="n"/>
      <c r="Q50" s="58" t="n"/>
      <c r="R50" s="58" t="n"/>
      <c r="S50" s="58" t="n"/>
      <c r="T50" s="59">
        <f>IFERROR(IF(A50&lt;&gt;"Yes","",SUM(H50:S50)),"")</f>
        <v/>
      </c>
      <c r="U50" s="59">
        <f>IFERROR(IF(A50&lt;&gt;"Yes","",T50/12),"")</f>
        <v/>
      </c>
      <c r="V50" s="33">
        <f>IFERROR(IF(A50&lt;&gt;"Yes","",T50/SUMIFS($T$9:$T$158,$E$9:$E$158,"Revenue",$A$9:$A$158,"Yes")),"")</f>
        <v/>
      </c>
      <c r="W50" s="34">
        <f>IFERROR(IF(AND(A50="",B50="",C50="",D50="",E50=""),"",IF(A50&lt;&gt;"Yes","",IF(OR(B50="",C50="",D50="",E50=""),"Missing setup",IF(T50=0,"No annual amount","Ready")))),"")</f>
        <v/>
      </c>
    </row>
    <row r="51">
      <c r="A51" s="29" t="n"/>
      <c r="B51" s="30" t="n"/>
      <c r="C51" s="29" t="n"/>
      <c r="D51" s="29" t="n"/>
      <c r="E51" s="29" t="n"/>
      <c r="F51" s="29" t="n"/>
      <c r="G51" s="29" t="n"/>
      <c r="H51" s="58" t="n"/>
      <c r="I51" s="58" t="n"/>
      <c r="J51" s="58" t="n"/>
      <c r="K51" s="58" t="n"/>
      <c r="L51" s="58" t="n"/>
      <c r="M51" s="58" t="n"/>
      <c r="N51" s="58" t="n"/>
      <c r="O51" s="58" t="n"/>
      <c r="P51" s="58" t="n"/>
      <c r="Q51" s="58" t="n"/>
      <c r="R51" s="58" t="n"/>
      <c r="S51" s="58" t="n"/>
      <c r="T51" s="59">
        <f>IFERROR(IF(A51&lt;&gt;"Yes","",SUM(H51:S51)),"")</f>
        <v/>
      </c>
      <c r="U51" s="59">
        <f>IFERROR(IF(A51&lt;&gt;"Yes","",T51/12),"")</f>
        <v/>
      </c>
      <c r="V51" s="33">
        <f>IFERROR(IF(A51&lt;&gt;"Yes","",T51/SUMIFS($T$9:$T$158,$E$9:$E$158,"Revenue",$A$9:$A$158,"Yes")),"")</f>
        <v/>
      </c>
      <c r="W51" s="34">
        <f>IFERROR(IF(AND(A51="",B51="",C51="",D51="",E51=""),"",IF(A51&lt;&gt;"Yes","",IF(OR(B51="",C51="",D51="",E51=""),"Missing setup",IF(T51=0,"No annual amount","Ready")))),"")</f>
        <v/>
      </c>
    </row>
    <row r="52">
      <c r="A52" s="29" t="n"/>
      <c r="B52" s="30" t="n"/>
      <c r="C52" s="29" t="n"/>
      <c r="D52" s="29" t="n"/>
      <c r="E52" s="29" t="n"/>
      <c r="F52" s="29" t="n"/>
      <c r="G52" s="29" t="n"/>
      <c r="H52" s="58" t="n"/>
      <c r="I52" s="58" t="n"/>
      <c r="J52" s="58" t="n"/>
      <c r="K52" s="58" t="n"/>
      <c r="L52" s="58" t="n"/>
      <c r="M52" s="58" t="n"/>
      <c r="N52" s="58" t="n"/>
      <c r="O52" s="58" t="n"/>
      <c r="P52" s="58" t="n"/>
      <c r="Q52" s="58" t="n"/>
      <c r="R52" s="58" t="n"/>
      <c r="S52" s="58" t="n"/>
      <c r="T52" s="59">
        <f>IFERROR(IF(A52&lt;&gt;"Yes","",SUM(H52:S52)),"")</f>
        <v/>
      </c>
      <c r="U52" s="59">
        <f>IFERROR(IF(A52&lt;&gt;"Yes","",T52/12),"")</f>
        <v/>
      </c>
      <c r="V52" s="33">
        <f>IFERROR(IF(A52&lt;&gt;"Yes","",T52/SUMIFS($T$9:$T$158,$E$9:$E$158,"Revenue",$A$9:$A$158,"Yes")),"")</f>
        <v/>
      </c>
      <c r="W52" s="34">
        <f>IFERROR(IF(AND(A52="",B52="",C52="",D52="",E52=""),"",IF(A52&lt;&gt;"Yes","",IF(OR(B52="",C52="",D52="",E52=""),"Missing setup",IF(T52=0,"No annual amount","Ready")))),"")</f>
        <v/>
      </c>
    </row>
    <row r="53">
      <c r="A53" s="29" t="n"/>
      <c r="B53" s="30" t="n"/>
      <c r="C53" s="29" t="n"/>
      <c r="D53" s="29" t="n"/>
      <c r="E53" s="29" t="n"/>
      <c r="F53" s="29" t="n"/>
      <c r="G53" s="29" t="n"/>
      <c r="H53" s="58" t="n"/>
      <c r="I53" s="58" t="n"/>
      <c r="J53" s="58" t="n"/>
      <c r="K53" s="58" t="n"/>
      <c r="L53" s="58" t="n"/>
      <c r="M53" s="58" t="n"/>
      <c r="N53" s="58" t="n"/>
      <c r="O53" s="58" t="n"/>
      <c r="P53" s="58" t="n"/>
      <c r="Q53" s="58" t="n"/>
      <c r="R53" s="58" t="n"/>
      <c r="S53" s="58" t="n"/>
      <c r="T53" s="59">
        <f>IFERROR(IF(A53&lt;&gt;"Yes","",SUM(H53:S53)),"")</f>
        <v/>
      </c>
      <c r="U53" s="59">
        <f>IFERROR(IF(A53&lt;&gt;"Yes","",T53/12),"")</f>
        <v/>
      </c>
      <c r="V53" s="33">
        <f>IFERROR(IF(A53&lt;&gt;"Yes","",T53/SUMIFS($T$9:$T$158,$E$9:$E$158,"Revenue",$A$9:$A$158,"Yes")),"")</f>
        <v/>
      </c>
      <c r="W53" s="34">
        <f>IFERROR(IF(AND(A53="",B53="",C53="",D53="",E53=""),"",IF(A53&lt;&gt;"Yes","",IF(OR(B53="",C53="",D53="",E53=""),"Missing setup",IF(T53=0,"No annual amount","Ready")))),"")</f>
        <v/>
      </c>
    </row>
    <row r="54">
      <c r="A54" s="29" t="n"/>
      <c r="B54" s="30" t="n"/>
      <c r="C54" s="29" t="n"/>
      <c r="D54" s="29" t="n"/>
      <c r="E54" s="29" t="n"/>
      <c r="F54" s="29" t="n"/>
      <c r="G54" s="29" t="n"/>
      <c r="H54" s="58" t="n"/>
      <c r="I54" s="58" t="n"/>
      <c r="J54" s="58" t="n"/>
      <c r="K54" s="58" t="n"/>
      <c r="L54" s="58" t="n"/>
      <c r="M54" s="58" t="n"/>
      <c r="N54" s="58" t="n"/>
      <c r="O54" s="58" t="n"/>
      <c r="P54" s="58" t="n"/>
      <c r="Q54" s="58" t="n"/>
      <c r="R54" s="58" t="n"/>
      <c r="S54" s="58" t="n"/>
      <c r="T54" s="59">
        <f>IFERROR(IF(A54&lt;&gt;"Yes","",SUM(H54:S54)),"")</f>
        <v/>
      </c>
      <c r="U54" s="59">
        <f>IFERROR(IF(A54&lt;&gt;"Yes","",T54/12),"")</f>
        <v/>
      </c>
      <c r="V54" s="33">
        <f>IFERROR(IF(A54&lt;&gt;"Yes","",T54/SUMIFS($T$9:$T$158,$E$9:$E$158,"Revenue",$A$9:$A$158,"Yes")),"")</f>
        <v/>
      </c>
      <c r="W54" s="34">
        <f>IFERROR(IF(AND(A54="",B54="",C54="",D54="",E54=""),"",IF(A54&lt;&gt;"Yes","",IF(OR(B54="",C54="",D54="",E54=""),"Missing setup",IF(T54=0,"No annual amount","Ready")))),"")</f>
        <v/>
      </c>
    </row>
    <row r="55">
      <c r="A55" s="29" t="n"/>
      <c r="B55" s="30" t="n"/>
      <c r="C55" s="29" t="n"/>
      <c r="D55" s="29" t="n"/>
      <c r="E55" s="29" t="n"/>
      <c r="F55" s="29" t="n"/>
      <c r="G55" s="29" t="n"/>
      <c r="H55" s="58" t="n"/>
      <c r="I55" s="58" t="n"/>
      <c r="J55" s="58" t="n"/>
      <c r="K55" s="58" t="n"/>
      <c r="L55" s="58" t="n"/>
      <c r="M55" s="58" t="n"/>
      <c r="N55" s="58" t="n"/>
      <c r="O55" s="58" t="n"/>
      <c r="P55" s="58" t="n"/>
      <c r="Q55" s="58" t="n"/>
      <c r="R55" s="58" t="n"/>
      <c r="S55" s="58" t="n"/>
      <c r="T55" s="59">
        <f>IFERROR(IF(A55&lt;&gt;"Yes","",SUM(H55:S55)),"")</f>
        <v/>
      </c>
      <c r="U55" s="59">
        <f>IFERROR(IF(A55&lt;&gt;"Yes","",T55/12),"")</f>
        <v/>
      </c>
      <c r="V55" s="33">
        <f>IFERROR(IF(A55&lt;&gt;"Yes","",T55/SUMIFS($T$9:$T$158,$E$9:$E$158,"Revenue",$A$9:$A$158,"Yes")),"")</f>
        <v/>
      </c>
      <c r="W55" s="34">
        <f>IFERROR(IF(AND(A55="",B55="",C55="",D55="",E55=""),"",IF(A55&lt;&gt;"Yes","",IF(OR(B55="",C55="",D55="",E55=""),"Missing setup",IF(T55=0,"No annual amount","Ready")))),"")</f>
        <v/>
      </c>
    </row>
    <row r="56">
      <c r="A56" s="29" t="n"/>
      <c r="B56" s="30" t="n"/>
      <c r="C56" s="29" t="n"/>
      <c r="D56" s="29" t="n"/>
      <c r="E56" s="29" t="n"/>
      <c r="F56" s="29" t="n"/>
      <c r="G56" s="29" t="n"/>
      <c r="H56" s="58" t="n"/>
      <c r="I56" s="58" t="n"/>
      <c r="J56" s="58" t="n"/>
      <c r="K56" s="58" t="n"/>
      <c r="L56" s="58" t="n"/>
      <c r="M56" s="58" t="n"/>
      <c r="N56" s="58" t="n"/>
      <c r="O56" s="58" t="n"/>
      <c r="P56" s="58" t="n"/>
      <c r="Q56" s="58" t="n"/>
      <c r="R56" s="58" t="n"/>
      <c r="S56" s="58" t="n"/>
      <c r="T56" s="59">
        <f>IFERROR(IF(A56&lt;&gt;"Yes","",SUM(H56:S56)),"")</f>
        <v/>
      </c>
      <c r="U56" s="59">
        <f>IFERROR(IF(A56&lt;&gt;"Yes","",T56/12),"")</f>
        <v/>
      </c>
      <c r="V56" s="33">
        <f>IFERROR(IF(A56&lt;&gt;"Yes","",T56/SUMIFS($T$9:$T$158,$E$9:$E$158,"Revenue",$A$9:$A$158,"Yes")),"")</f>
        <v/>
      </c>
      <c r="W56" s="34">
        <f>IFERROR(IF(AND(A56="",B56="",C56="",D56="",E56=""),"",IF(A56&lt;&gt;"Yes","",IF(OR(B56="",C56="",D56="",E56=""),"Missing setup",IF(T56=0,"No annual amount","Ready")))),"")</f>
        <v/>
      </c>
    </row>
    <row r="57">
      <c r="A57" s="29" t="n"/>
      <c r="B57" s="30" t="n"/>
      <c r="C57" s="29" t="n"/>
      <c r="D57" s="29" t="n"/>
      <c r="E57" s="29" t="n"/>
      <c r="F57" s="29" t="n"/>
      <c r="G57" s="29" t="n"/>
      <c r="H57" s="58" t="n"/>
      <c r="I57" s="58" t="n"/>
      <c r="J57" s="58" t="n"/>
      <c r="K57" s="58" t="n"/>
      <c r="L57" s="58" t="n"/>
      <c r="M57" s="58" t="n"/>
      <c r="N57" s="58" t="n"/>
      <c r="O57" s="58" t="n"/>
      <c r="P57" s="58" t="n"/>
      <c r="Q57" s="58" t="n"/>
      <c r="R57" s="58" t="n"/>
      <c r="S57" s="58" t="n"/>
      <c r="T57" s="59">
        <f>IFERROR(IF(A57&lt;&gt;"Yes","",SUM(H57:S57)),"")</f>
        <v/>
      </c>
      <c r="U57" s="59">
        <f>IFERROR(IF(A57&lt;&gt;"Yes","",T57/12),"")</f>
        <v/>
      </c>
      <c r="V57" s="33">
        <f>IFERROR(IF(A57&lt;&gt;"Yes","",T57/SUMIFS($T$9:$T$158,$E$9:$E$158,"Revenue",$A$9:$A$158,"Yes")),"")</f>
        <v/>
      </c>
      <c r="W57" s="34">
        <f>IFERROR(IF(AND(A57="",B57="",C57="",D57="",E57=""),"",IF(A57&lt;&gt;"Yes","",IF(OR(B57="",C57="",D57="",E57=""),"Missing setup",IF(T57=0,"No annual amount","Ready")))),"")</f>
        <v/>
      </c>
    </row>
    <row r="58">
      <c r="A58" s="29" t="n"/>
      <c r="B58" s="30" t="n"/>
      <c r="C58" s="29" t="n"/>
      <c r="D58" s="29" t="n"/>
      <c r="E58" s="29" t="n"/>
      <c r="F58" s="29" t="n"/>
      <c r="G58" s="29" t="n"/>
      <c r="H58" s="58" t="n"/>
      <c r="I58" s="58" t="n"/>
      <c r="J58" s="58" t="n"/>
      <c r="K58" s="58" t="n"/>
      <c r="L58" s="58" t="n"/>
      <c r="M58" s="58" t="n"/>
      <c r="N58" s="58" t="n"/>
      <c r="O58" s="58" t="n"/>
      <c r="P58" s="58" t="n"/>
      <c r="Q58" s="58" t="n"/>
      <c r="R58" s="58" t="n"/>
      <c r="S58" s="58" t="n"/>
      <c r="T58" s="59">
        <f>IFERROR(IF(A58&lt;&gt;"Yes","",SUM(H58:S58)),"")</f>
        <v/>
      </c>
      <c r="U58" s="59">
        <f>IFERROR(IF(A58&lt;&gt;"Yes","",T58/12),"")</f>
        <v/>
      </c>
      <c r="V58" s="33">
        <f>IFERROR(IF(A58&lt;&gt;"Yes","",T58/SUMIFS($T$9:$T$158,$E$9:$E$158,"Revenue",$A$9:$A$158,"Yes")),"")</f>
        <v/>
      </c>
      <c r="W58" s="34">
        <f>IFERROR(IF(AND(A58="",B58="",C58="",D58="",E58=""),"",IF(A58&lt;&gt;"Yes","",IF(OR(B58="",C58="",D58="",E58=""),"Missing setup",IF(T58=0,"No annual amount","Ready")))),"")</f>
        <v/>
      </c>
    </row>
    <row r="59">
      <c r="A59" s="29" t="n"/>
      <c r="B59" s="30" t="n"/>
      <c r="C59" s="29" t="n"/>
      <c r="D59" s="29" t="n"/>
      <c r="E59" s="29" t="n"/>
      <c r="F59" s="29" t="n"/>
      <c r="G59" s="29" t="n"/>
      <c r="H59" s="58" t="n"/>
      <c r="I59" s="58" t="n"/>
      <c r="J59" s="58" t="n"/>
      <c r="K59" s="58" t="n"/>
      <c r="L59" s="58" t="n"/>
      <c r="M59" s="58" t="n"/>
      <c r="N59" s="58" t="n"/>
      <c r="O59" s="58" t="n"/>
      <c r="P59" s="58" t="n"/>
      <c r="Q59" s="58" t="n"/>
      <c r="R59" s="58" t="n"/>
      <c r="S59" s="58" t="n"/>
      <c r="T59" s="59">
        <f>IFERROR(IF(A59&lt;&gt;"Yes","",SUM(H59:S59)),"")</f>
        <v/>
      </c>
      <c r="U59" s="59">
        <f>IFERROR(IF(A59&lt;&gt;"Yes","",T59/12),"")</f>
        <v/>
      </c>
      <c r="V59" s="33">
        <f>IFERROR(IF(A59&lt;&gt;"Yes","",T59/SUMIFS($T$9:$T$158,$E$9:$E$158,"Revenue",$A$9:$A$158,"Yes")),"")</f>
        <v/>
      </c>
      <c r="W59" s="34">
        <f>IFERROR(IF(AND(A59="",B59="",C59="",D59="",E59=""),"",IF(A59&lt;&gt;"Yes","",IF(OR(B59="",C59="",D59="",E59=""),"Missing setup",IF(T59=0,"No annual amount","Ready")))),"")</f>
        <v/>
      </c>
    </row>
    <row r="60">
      <c r="A60" s="29" t="n"/>
      <c r="B60" s="30" t="n"/>
      <c r="C60" s="29" t="n"/>
      <c r="D60" s="29" t="n"/>
      <c r="E60" s="29" t="n"/>
      <c r="F60" s="29" t="n"/>
      <c r="G60" s="29" t="n"/>
      <c r="H60" s="58" t="n"/>
      <c r="I60" s="58" t="n"/>
      <c r="J60" s="58" t="n"/>
      <c r="K60" s="58" t="n"/>
      <c r="L60" s="58" t="n"/>
      <c r="M60" s="58" t="n"/>
      <c r="N60" s="58" t="n"/>
      <c r="O60" s="58" t="n"/>
      <c r="P60" s="58" t="n"/>
      <c r="Q60" s="58" t="n"/>
      <c r="R60" s="58" t="n"/>
      <c r="S60" s="58" t="n"/>
      <c r="T60" s="59">
        <f>IFERROR(IF(A60&lt;&gt;"Yes","",SUM(H60:S60)),"")</f>
        <v/>
      </c>
      <c r="U60" s="59">
        <f>IFERROR(IF(A60&lt;&gt;"Yes","",T60/12),"")</f>
        <v/>
      </c>
      <c r="V60" s="33">
        <f>IFERROR(IF(A60&lt;&gt;"Yes","",T60/SUMIFS($T$9:$T$158,$E$9:$E$158,"Revenue",$A$9:$A$158,"Yes")),"")</f>
        <v/>
      </c>
      <c r="W60" s="34">
        <f>IFERROR(IF(AND(A60="",B60="",C60="",D60="",E60=""),"",IF(A60&lt;&gt;"Yes","",IF(OR(B60="",C60="",D60="",E60=""),"Missing setup",IF(T60=0,"No annual amount","Ready")))),"")</f>
        <v/>
      </c>
    </row>
    <row r="61">
      <c r="A61" s="29" t="n"/>
      <c r="B61" s="30" t="n"/>
      <c r="C61" s="29" t="n"/>
      <c r="D61" s="29" t="n"/>
      <c r="E61" s="29" t="n"/>
      <c r="F61" s="29" t="n"/>
      <c r="G61" s="29" t="n"/>
      <c r="H61" s="58" t="n"/>
      <c r="I61" s="58" t="n"/>
      <c r="J61" s="58" t="n"/>
      <c r="K61" s="58" t="n"/>
      <c r="L61" s="58" t="n"/>
      <c r="M61" s="58" t="n"/>
      <c r="N61" s="58" t="n"/>
      <c r="O61" s="58" t="n"/>
      <c r="P61" s="58" t="n"/>
      <c r="Q61" s="58" t="n"/>
      <c r="R61" s="58" t="n"/>
      <c r="S61" s="58" t="n"/>
      <c r="T61" s="59">
        <f>IFERROR(IF(A61&lt;&gt;"Yes","",SUM(H61:S61)),"")</f>
        <v/>
      </c>
      <c r="U61" s="59">
        <f>IFERROR(IF(A61&lt;&gt;"Yes","",T61/12),"")</f>
        <v/>
      </c>
      <c r="V61" s="33">
        <f>IFERROR(IF(A61&lt;&gt;"Yes","",T61/SUMIFS($T$9:$T$158,$E$9:$E$158,"Revenue",$A$9:$A$158,"Yes")),"")</f>
        <v/>
      </c>
      <c r="W61" s="34">
        <f>IFERROR(IF(AND(A61="",B61="",C61="",D61="",E61=""),"",IF(A61&lt;&gt;"Yes","",IF(OR(B61="",C61="",D61="",E61=""),"Missing setup",IF(T61=0,"No annual amount","Ready")))),"")</f>
        <v/>
      </c>
    </row>
    <row r="62">
      <c r="A62" s="29" t="n"/>
      <c r="B62" s="30" t="n"/>
      <c r="C62" s="29" t="n"/>
      <c r="D62" s="29" t="n"/>
      <c r="E62" s="29" t="n"/>
      <c r="F62" s="29" t="n"/>
      <c r="G62" s="29" t="n"/>
      <c r="H62" s="58" t="n"/>
      <c r="I62" s="58" t="n"/>
      <c r="J62" s="58" t="n"/>
      <c r="K62" s="58" t="n"/>
      <c r="L62" s="58" t="n"/>
      <c r="M62" s="58" t="n"/>
      <c r="N62" s="58" t="n"/>
      <c r="O62" s="58" t="n"/>
      <c r="P62" s="58" t="n"/>
      <c r="Q62" s="58" t="n"/>
      <c r="R62" s="58" t="n"/>
      <c r="S62" s="58" t="n"/>
      <c r="T62" s="59">
        <f>IFERROR(IF(A62&lt;&gt;"Yes","",SUM(H62:S62)),"")</f>
        <v/>
      </c>
      <c r="U62" s="59">
        <f>IFERROR(IF(A62&lt;&gt;"Yes","",T62/12),"")</f>
        <v/>
      </c>
      <c r="V62" s="33">
        <f>IFERROR(IF(A62&lt;&gt;"Yes","",T62/SUMIFS($T$9:$T$158,$E$9:$E$158,"Revenue",$A$9:$A$158,"Yes")),"")</f>
        <v/>
      </c>
      <c r="W62" s="34">
        <f>IFERROR(IF(AND(A62="",B62="",C62="",D62="",E62=""),"",IF(A62&lt;&gt;"Yes","",IF(OR(B62="",C62="",D62="",E62=""),"Missing setup",IF(T62=0,"No annual amount","Ready")))),"")</f>
        <v/>
      </c>
    </row>
    <row r="63">
      <c r="A63" s="29" t="n"/>
      <c r="B63" s="30" t="n"/>
      <c r="C63" s="29" t="n"/>
      <c r="D63" s="29" t="n"/>
      <c r="E63" s="29" t="n"/>
      <c r="F63" s="29" t="n"/>
      <c r="G63" s="29" t="n"/>
      <c r="H63" s="58" t="n"/>
      <c r="I63" s="58" t="n"/>
      <c r="J63" s="58" t="n"/>
      <c r="K63" s="58" t="n"/>
      <c r="L63" s="58" t="n"/>
      <c r="M63" s="58" t="n"/>
      <c r="N63" s="58" t="n"/>
      <c r="O63" s="58" t="n"/>
      <c r="P63" s="58" t="n"/>
      <c r="Q63" s="58" t="n"/>
      <c r="R63" s="58" t="n"/>
      <c r="S63" s="58" t="n"/>
      <c r="T63" s="59">
        <f>IFERROR(IF(A63&lt;&gt;"Yes","",SUM(H63:S63)),"")</f>
        <v/>
      </c>
      <c r="U63" s="59">
        <f>IFERROR(IF(A63&lt;&gt;"Yes","",T63/12),"")</f>
        <v/>
      </c>
      <c r="V63" s="33">
        <f>IFERROR(IF(A63&lt;&gt;"Yes","",T63/SUMIFS($T$9:$T$158,$E$9:$E$158,"Revenue",$A$9:$A$158,"Yes")),"")</f>
        <v/>
      </c>
      <c r="W63" s="34">
        <f>IFERROR(IF(AND(A63="",B63="",C63="",D63="",E63=""),"",IF(A63&lt;&gt;"Yes","",IF(OR(B63="",C63="",D63="",E63=""),"Missing setup",IF(T63=0,"No annual amount","Ready")))),"")</f>
        <v/>
      </c>
    </row>
    <row r="64">
      <c r="A64" s="29" t="n"/>
      <c r="B64" s="30" t="n"/>
      <c r="C64" s="29" t="n"/>
      <c r="D64" s="29" t="n"/>
      <c r="E64" s="29" t="n"/>
      <c r="F64" s="29" t="n"/>
      <c r="G64" s="29" t="n"/>
      <c r="H64" s="58" t="n"/>
      <c r="I64" s="58" t="n"/>
      <c r="J64" s="58" t="n"/>
      <c r="K64" s="58" t="n"/>
      <c r="L64" s="58" t="n"/>
      <c r="M64" s="58" t="n"/>
      <c r="N64" s="58" t="n"/>
      <c r="O64" s="58" t="n"/>
      <c r="P64" s="58" t="n"/>
      <c r="Q64" s="58" t="n"/>
      <c r="R64" s="58" t="n"/>
      <c r="S64" s="58" t="n"/>
      <c r="T64" s="59">
        <f>IFERROR(IF(A64&lt;&gt;"Yes","",SUM(H64:S64)),"")</f>
        <v/>
      </c>
      <c r="U64" s="59">
        <f>IFERROR(IF(A64&lt;&gt;"Yes","",T64/12),"")</f>
        <v/>
      </c>
      <c r="V64" s="33">
        <f>IFERROR(IF(A64&lt;&gt;"Yes","",T64/SUMIFS($T$9:$T$158,$E$9:$E$158,"Revenue",$A$9:$A$158,"Yes")),"")</f>
        <v/>
      </c>
      <c r="W64" s="34">
        <f>IFERROR(IF(AND(A64="",B64="",C64="",D64="",E64=""),"",IF(A64&lt;&gt;"Yes","",IF(OR(B64="",C64="",D64="",E64=""),"Missing setup",IF(T64=0,"No annual amount","Ready")))),"")</f>
        <v/>
      </c>
    </row>
    <row r="65">
      <c r="A65" s="29" t="n"/>
      <c r="B65" s="30" t="n"/>
      <c r="C65" s="29" t="n"/>
      <c r="D65" s="29" t="n"/>
      <c r="E65" s="29" t="n"/>
      <c r="F65" s="29" t="n"/>
      <c r="G65" s="29" t="n"/>
      <c r="H65" s="58" t="n"/>
      <c r="I65" s="58" t="n"/>
      <c r="J65" s="58" t="n"/>
      <c r="K65" s="58" t="n"/>
      <c r="L65" s="58" t="n"/>
      <c r="M65" s="58" t="n"/>
      <c r="N65" s="58" t="n"/>
      <c r="O65" s="58" t="n"/>
      <c r="P65" s="58" t="n"/>
      <c r="Q65" s="58" t="n"/>
      <c r="R65" s="58" t="n"/>
      <c r="S65" s="58" t="n"/>
      <c r="T65" s="59">
        <f>IFERROR(IF(A65&lt;&gt;"Yes","",SUM(H65:S65)),"")</f>
        <v/>
      </c>
      <c r="U65" s="59">
        <f>IFERROR(IF(A65&lt;&gt;"Yes","",T65/12),"")</f>
        <v/>
      </c>
      <c r="V65" s="33">
        <f>IFERROR(IF(A65&lt;&gt;"Yes","",T65/SUMIFS($T$9:$T$158,$E$9:$E$158,"Revenue",$A$9:$A$158,"Yes")),"")</f>
        <v/>
      </c>
      <c r="W65" s="34">
        <f>IFERROR(IF(AND(A65="",B65="",C65="",D65="",E65=""),"",IF(A65&lt;&gt;"Yes","",IF(OR(B65="",C65="",D65="",E65=""),"Missing setup",IF(T65=0,"No annual amount","Ready")))),"")</f>
        <v/>
      </c>
    </row>
    <row r="66">
      <c r="A66" s="29" t="n"/>
      <c r="B66" s="30" t="n"/>
      <c r="C66" s="29" t="n"/>
      <c r="D66" s="29" t="n"/>
      <c r="E66" s="29" t="n"/>
      <c r="F66" s="29" t="n"/>
      <c r="G66" s="29" t="n"/>
      <c r="H66" s="58" t="n"/>
      <c r="I66" s="58" t="n"/>
      <c r="J66" s="58" t="n"/>
      <c r="K66" s="58" t="n"/>
      <c r="L66" s="58" t="n"/>
      <c r="M66" s="58" t="n"/>
      <c r="N66" s="58" t="n"/>
      <c r="O66" s="58" t="n"/>
      <c r="P66" s="58" t="n"/>
      <c r="Q66" s="58" t="n"/>
      <c r="R66" s="58" t="n"/>
      <c r="S66" s="58" t="n"/>
      <c r="T66" s="59">
        <f>IFERROR(IF(A66&lt;&gt;"Yes","",SUM(H66:S66)),"")</f>
        <v/>
      </c>
      <c r="U66" s="59">
        <f>IFERROR(IF(A66&lt;&gt;"Yes","",T66/12),"")</f>
        <v/>
      </c>
      <c r="V66" s="33">
        <f>IFERROR(IF(A66&lt;&gt;"Yes","",T66/SUMIFS($T$9:$T$158,$E$9:$E$158,"Revenue",$A$9:$A$158,"Yes")),"")</f>
        <v/>
      </c>
      <c r="W66" s="34">
        <f>IFERROR(IF(AND(A66="",B66="",C66="",D66="",E66=""),"",IF(A66&lt;&gt;"Yes","",IF(OR(B66="",C66="",D66="",E66=""),"Missing setup",IF(T66=0,"No annual amount","Ready")))),"")</f>
        <v/>
      </c>
    </row>
    <row r="67">
      <c r="A67" s="29" t="n"/>
      <c r="B67" s="30" t="n"/>
      <c r="C67" s="29" t="n"/>
      <c r="D67" s="29" t="n"/>
      <c r="E67" s="29" t="n"/>
      <c r="F67" s="29" t="n"/>
      <c r="G67" s="29" t="n"/>
      <c r="H67" s="58" t="n"/>
      <c r="I67" s="58" t="n"/>
      <c r="J67" s="58" t="n"/>
      <c r="K67" s="58" t="n"/>
      <c r="L67" s="58" t="n"/>
      <c r="M67" s="58" t="n"/>
      <c r="N67" s="58" t="n"/>
      <c r="O67" s="58" t="n"/>
      <c r="P67" s="58" t="n"/>
      <c r="Q67" s="58" t="n"/>
      <c r="R67" s="58" t="n"/>
      <c r="S67" s="58" t="n"/>
      <c r="T67" s="59">
        <f>IFERROR(IF(A67&lt;&gt;"Yes","",SUM(H67:S67)),"")</f>
        <v/>
      </c>
      <c r="U67" s="59">
        <f>IFERROR(IF(A67&lt;&gt;"Yes","",T67/12),"")</f>
        <v/>
      </c>
      <c r="V67" s="33">
        <f>IFERROR(IF(A67&lt;&gt;"Yes","",T67/SUMIFS($T$9:$T$158,$E$9:$E$158,"Revenue",$A$9:$A$158,"Yes")),"")</f>
        <v/>
      </c>
      <c r="W67" s="34">
        <f>IFERROR(IF(AND(A67="",B67="",C67="",D67="",E67=""),"",IF(A67&lt;&gt;"Yes","",IF(OR(B67="",C67="",D67="",E67=""),"Missing setup",IF(T67=0,"No annual amount","Ready")))),"")</f>
        <v/>
      </c>
    </row>
    <row r="68">
      <c r="A68" s="29" t="n"/>
      <c r="B68" s="30" t="n"/>
      <c r="C68" s="29" t="n"/>
      <c r="D68" s="29" t="n"/>
      <c r="E68" s="29" t="n"/>
      <c r="F68" s="29" t="n"/>
      <c r="G68" s="29" t="n"/>
      <c r="H68" s="58" t="n"/>
      <c r="I68" s="58" t="n"/>
      <c r="J68" s="58" t="n"/>
      <c r="K68" s="58" t="n"/>
      <c r="L68" s="58" t="n"/>
      <c r="M68" s="58" t="n"/>
      <c r="N68" s="58" t="n"/>
      <c r="O68" s="58" t="n"/>
      <c r="P68" s="58" t="n"/>
      <c r="Q68" s="58" t="n"/>
      <c r="R68" s="58" t="n"/>
      <c r="S68" s="58" t="n"/>
      <c r="T68" s="59">
        <f>IFERROR(IF(A68&lt;&gt;"Yes","",SUM(H68:S68)),"")</f>
        <v/>
      </c>
      <c r="U68" s="59">
        <f>IFERROR(IF(A68&lt;&gt;"Yes","",T68/12),"")</f>
        <v/>
      </c>
      <c r="V68" s="33">
        <f>IFERROR(IF(A68&lt;&gt;"Yes","",T68/SUMIFS($T$9:$T$158,$E$9:$E$158,"Revenue",$A$9:$A$158,"Yes")),"")</f>
        <v/>
      </c>
      <c r="W68" s="34">
        <f>IFERROR(IF(AND(A68="",B68="",C68="",D68="",E68=""),"",IF(A68&lt;&gt;"Yes","",IF(OR(B68="",C68="",D68="",E68=""),"Missing setup",IF(T68=0,"No annual amount","Ready")))),"")</f>
        <v/>
      </c>
    </row>
    <row r="69">
      <c r="A69" s="29" t="n"/>
      <c r="B69" s="30" t="n"/>
      <c r="C69" s="29" t="n"/>
      <c r="D69" s="29" t="n"/>
      <c r="E69" s="29" t="n"/>
      <c r="F69" s="29" t="n"/>
      <c r="G69" s="29" t="n"/>
      <c r="H69" s="58" t="n"/>
      <c r="I69" s="58" t="n"/>
      <c r="J69" s="58" t="n"/>
      <c r="K69" s="58" t="n"/>
      <c r="L69" s="58" t="n"/>
      <c r="M69" s="58" t="n"/>
      <c r="N69" s="58" t="n"/>
      <c r="O69" s="58" t="n"/>
      <c r="P69" s="58" t="n"/>
      <c r="Q69" s="58" t="n"/>
      <c r="R69" s="58" t="n"/>
      <c r="S69" s="58" t="n"/>
      <c r="T69" s="59">
        <f>IFERROR(IF(A69&lt;&gt;"Yes","",SUM(H69:S69)),"")</f>
        <v/>
      </c>
      <c r="U69" s="59">
        <f>IFERROR(IF(A69&lt;&gt;"Yes","",T69/12),"")</f>
        <v/>
      </c>
      <c r="V69" s="33">
        <f>IFERROR(IF(A69&lt;&gt;"Yes","",T69/SUMIFS($T$9:$T$158,$E$9:$E$158,"Revenue",$A$9:$A$158,"Yes")),"")</f>
        <v/>
      </c>
      <c r="W69" s="34">
        <f>IFERROR(IF(AND(A69="",B69="",C69="",D69="",E69=""),"",IF(A69&lt;&gt;"Yes","",IF(OR(B69="",C69="",D69="",E69=""),"Missing setup",IF(T69=0,"No annual amount","Ready")))),"")</f>
        <v/>
      </c>
    </row>
    <row r="70">
      <c r="A70" s="29" t="n"/>
      <c r="B70" s="30" t="n"/>
      <c r="C70" s="29" t="n"/>
      <c r="D70" s="29" t="n"/>
      <c r="E70" s="29" t="n"/>
      <c r="F70" s="29" t="n"/>
      <c r="G70" s="29" t="n"/>
      <c r="H70" s="58" t="n"/>
      <c r="I70" s="58" t="n"/>
      <c r="J70" s="58" t="n"/>
      <c r="K70" s="58" t="n"/>
      <c r="L70" s="58" t="n"/>
      <c r="M70" s="58" t="n"/>
      <c r="N70" s="58" t="n"/>
      <c r="O70" s="58" t="n"/>
      <c r="P70" s="58" t="n"/>
      <c r="Q70" s="58" t="n"/>
      <c r="R70" s="58" t="n"/>
      <c r="S70" s="58" t="n"/>
      <c r="T70" s="59">
        <f>IFERROR(IF(A70&lt;&gt;"Yes","",SUM(H70:S70)),"")</f>
        <v/>
      </c>
      <c r="U70" s="59">
        <f>IFERROR(IF(A70&lt;&gt;"Yes","",T70/12),"")</f>
        <v/>
      </c>
      <c r="V70" s="33">
        <f>IFERROR(IF(A70&lt;&gt;"Yes","",T70/SUMIFS($T$9:$T$158,$E$9:$E$158,"Revenue",$A$9:$A$158,"Yes")),"")</f>
        <v/>
      </c>
      <c r="W70" s="34">
        <f>IFERROR(IF(AND(A70="",B70="",C70="",D70="",E70=""),"",IF(A70&lt;&gt;"Yes","",IF(OR(B70="",C70="",D70="",E70=""),"Missing setup",IF(T70=0,"No annual amount","Ready")))),"")</f>
        <v/>
      </c>
    </row>
    <row r="71">
      <c r="A71" s="29" t="n"/>
      <c r="B71" s="30" t="n"/>
      <c r="C71" s="29" t="n"/>
      <c r="D71" s="29" t="n"/>
      <c r="E71" s="29" t="n"/>
      <c r="F71" s="29" t="n"/>
      <c r="G71" s="29" t="n"/>
      <c r="H71" s="58" t="n"/>
      <c r="I71" s="58" t="n"/>
      <c r="J71" s="58" t="n"/>
      <c r="K71" s="58" t="n"/>
      <c r="L71" s="58" t="n"/>
      <c r="M71" s="58" t="n"/>
      <c r="N71" s="58" t="n"/>
      <c r="O71" s="58" t="n"/>
      <c r="P71" s="58" t="n"/>
      <c r="Q71" s="58" t="n"/>
      <c r="R71" s="58" t="n"/>
      <c r="S71" s="58" t="n"/>
      <c r="T71" s="59">
        <f>IFERROR(IF(A71&lt;&gt;"Yes","",SUM(H71:S71)),"")</f>
        <v/>
      </c>
      <c r="U71" s="59">
        <f>IFERROR(IF(A71&lt;&gt;"Yes","",T71/12),"")</f>
        <v/>
      </c>
      <c r="V71" s="33">
        <f>IFERROR(IF(A71&lt;&gt;"Yes","",T71/SUMIFS($T$9:$T$158,$E$9:$E$158,"Revenue",$A$9:$A$158,"Yes")),"")</f>
        <v/>
      </c>
      <c r="W71" s="34">
        <f>IFERROR(IF(AND(A71="",B71="",C71="",D71="",E71=""),"",IF(A71&lt;&gt;"Yes","",IF(OR(B71="",C71="",D71="",E71=""),"Missing setup",IF(T71=0,"No annual amount","Ready")))),"")</f>
        <v/>
      </c>
    </row>
    <row r="72">
      <c r="A72" s="29" t="n"/>
      <c r="B72" s="30" t="n"/>
      <c r="C72" s="29" t="n"/>
      <c r="D72" s="29" t="n"/>
      <c r="E72" s="29" t="n"/>
      <c r="F72" s="29" t="n"/>
      <c r="G72" s="29" t="n"/>
      <c r="H72" s="58" t="n"/>
      <c r="I72" s="58" t="n"/>
      <c r="J72" s="58" t="n"/>
      <c r="K72" s="58" t="n"/>
      <c r="L72" s="58" t="n"/>
      <c r="M72" s="58" t="n"/>
      <c r="N72" s="58" t="n"/>
      <c r="O72" s="58" t="n"/>
      <c r="P72" s="58" t="n"/>
      <c r="Q72" s="58" t="n"/>
      <c r="R72" s="58" t="n"/>
      <c r="S72" s="58" t="n"/>
      <c r="T72" s="59">
        <f>IFERROR(IF(A72&lt;&gt;"Yes","",SUM(H72:S72)),"")</f>
        <v/>
      </c>
      <c r="U72" s="59">
        <f>IFERROR(IF(A72&lt;&gt;"Yes","",T72/12),"")</f>
        <v/>
      </c>
      <c r="V72" s="33">
        <f>IFERROR(IF(A72&lt;&gt;"Yes","",T72/SUMIFS($T$9:$T$158,$E$9:$E$158,"Revenue",$A$9:$A$158,"Yes")),"")</f>
        <v/>
      </c>
      <c r="W72" s="34">
        <f>IFERROR(IF(AND(A72="",B72="",C72="",D72="",E72=""),"",IF(A72&lt;&gt;"Yes","",IF(OR(B72="",C72="",D72="",E72=""),"Missing setup",IF(T72=0,"No annual amount","Ready")))),"")</f>
        <v/>
      </c>
    </row>
    <row r="73">
      <c r="A73" s="29" t="n"/>
      <c r="B73" s="30" t="n"/>
      <c r="C73" s="29" t="n"/>
      <c r="D73" s="29" t="n"/>
      <c r="E73" s="29" t="n"/>
      <c r="F73" s="29" t="n"/>
      <c r="G73" s="29" t="n"/>
      <c r="H73" s="58" t="n"/>
      <c r="I73" s="58" t="n"/>
      <c r="J73" s="58" t="n"/>
      <c r="K73" s="58" t="n"/>
      <c r="L73" s="58" t="n"/>
      <c r="M73" s="58" t="n"/>
      <c r="N73" s="58" t="n"/>
      <c r="O73" s="58" t="n"/>
      <c r="P73" s="58" t="n"/>
      <c r="Q73" s="58" t="n"/>
      <c r="R73" s="58" t="n"/>
      <c r="S73" s="58" t="n"/>
      <c r="T73" s="59">
        <f>IFERROR(IF(A73&lt;&gt;"Yes","",SUM(H73:S73)),"")</f>
        <v/>
      </c>
      <c r="U73" s="59">
        <f>IFERROR(IF(A73&lt;&gt;"Yes","",T73/12),"")</f>
        <v/>
      </c>
      <c r="V73" s="33">
        <f>IFERROR(IF(A73&lt;&gt;"Yes","",T73/SUMIFS($T$9:$T$158,$E$9:$E$158,"Revenue",$A$9:$A$158,"Yes")),"")</f>
        <v/>
      </c>
      <c r="W73" s="34">
        <f>IFERROR(IF(AND(A73="",B73="",C73="",D73="",E73=""),"",IF(A73&lt;&gt;"Yes","",IF(OR(B73="",C73="",D73="",E73=""),"Missing setup",IF(T73=0,"No annual amount","Ready")))),"")</f>
        <v/>
      </c>
    </row>
    <row r="74">
      <c r="A74" s="29" t="n"/>
      <c r="B74" s="30" t="n"/>
      <c r="C74" s="29" t="n"/>
      <c r="D74" s="29" t="n"/>
      <c r="E74" s="29" t="n"/>
      <c r="F74" s="29" t="n"/>
      <c r="G74" s="29" t="n"/>
      <c r="H74" s="58" t="n"/>
      <c r="I74" s="58" t="n"/>
      <c r="J74" s="58" t="n"/>
      <c r="K74" s="58" t="n"/>
      <c r="L74" s="58" t="n"/>
      <c r="M74" s="58" t="n"/>
      <c r="N74" s="58" t="n"/>
      <c r="O74" s="58" t="n"/>
      <c r="P74" s="58" t="n"/>
      <c r="Q74" s="58" t="n"/>
      <c r="R74" s="58" t="n"/>
      <c r="S74" s="58" t="n"/>
      <c r="T74" s="59">
        <f>IFERROR(IF(A74&lt;&gt;"Yes","",SUM(H74:S74)),"")</f>
        <v/>
      </c>
      <c r="U74" s="59">
        <f>IFERROR(IF(A74&lt;&gt;"Yes","",T74/12),"")</f>
        <v/>
      </c>
      <c r="V74" s="33">
        <f>IFERROR(IF(A74&lt;&gt;"Yes","",T74/SUMIFS($T$9:$T$158,$E$9:$E$158,"Revenue",$A$9:$A$158,"Yes")),"")</f>
        <v/>
      </c>
      <c r="W74" s="34">
        <f>IFERROR(IF(AND(A74="",B74="",C74="",D74="",E74=""),"",IF(A74&lt;&gt;"Yes","",IF(OR(B74="",C74="",D74="",E74=""),"Missing setup",IF(T74=0,"No annual amount","Ready")))),"")</f>
        <v/>
      </c>
    </row>
    <row r="75">
      <c r="A75" s="29" t="n"/>
      <c r="B75" s="30" t="n"/>
      <c r="C75" s="29" t="n"/>
      <c r="D75" s="29" t="n"/>
      <c r="E75" s="29" t="n"/>
      <c r="F75" s="29" t="n"/>
      <c r="G75" s="29" t="n"/>
      <c r="H75" s="58" t="n"/>
      <c r="I75" s="58" t="n"/>
      <c r="J75" s="58" t="n"/>
      <c r="K75" s="58" t="n"/>
      <c r="L75" s="58" t="n"/>
      <c r="M75" s="58" t="n"/>
      <c r="N75" s="58" t="n"/>
      <c r="O75" s="58" t="n"/>
      <c r="P75" s="58" t="n"/>
      <c r="Q75" s="58" t="n"/>
      <c r="R75" s="58" t="n"/>
      <c r="S75" s="58" t="n"/>
      <c r="T75" s="59">
        <f>IFERROR(IF(A75&lt;&gt;"Yes","",SUM(H75:S75)),"")</f>
        <v/>
      </c>
      <c r="U75" s="59">
        <f>IFERROR(IF(A75&lt;&gt;"Yes","",T75/12),"")</f>
        <v/>
      </c>
      <c r="V75" s="33">
        <f>IFERROR(IF(A75&lt;&gt;"Yes","",T75/SUMIFS($T$9:$T$158,$E$9:$E$158,"Revenue",$A$9:$A$158,"Yes")),"")</f>
        <v/>
      </c>
      <c r="W75" s="34">
        <f>IFERROR(IF(AND(A75="",B75="",C75="",D75="",E75=""),"",IF(A75&lt;&gt;"Yes","",IF(OR(B75="",C75="",D75="",E75=""),"Missing setup",IF(T75=0,"No annual amount","Ready")))),"")</f>
        <v/>
      </c>
    </row>
    <row r="76">
      <c r="A76" s="29" t="n"/>
      <c r="B76" s="30" t="n"/>
      <c r="C76" s="29" t="n"/>
      <c r="D76" s="29" t="n"/>
      <c r="E76" s="29" t="n"/>
      <c r="F76" s="29" t="n"/>
      <c r="G76" s="29" t="n"/>
      <c r="H76" s="58" t="n"/>
      <c r="I76" s="58" t="n"/>
      <c r="J76" s="58" t="n"/>
      <c r="K76" s="58" t="n"/>
      <c r="L76" s="58" t="n"/>
      <c r="M76" s="58" t="n"/>
      <c r="N76" s="58" t="n"/>
      <c r="O76" s="58" t="n"/>
      <c r="P76" s="58" t="n"/>
      <c r="Q76" s="58" t="n"/>
      <c r="R76" s="58" t="n"/>
      <c r="S76" s="58" t="n"/>
      <c r="T76" s="59">
        <f>IFERROR(IF(A76&lt;&gt;"Yes","",SUM(H76:S76)),"")</f>
        <v/>
      </c>
      <c r="U76" s="59">
        <f>IFERROR(IF(A76&lt;&gt;"Yes","",T76/12),"")</f>
        <v/>
      </c>
      <c r="V76" s="33">
        <f>IFERROR(IF(A76&lt;&gt;"Yes","",T76/SUMIFS($T$9:$T$158,$E$9:$E$158,"Revenue",$A$9:$A$158,"Yes")),"")</f>
        <v/>
      </c>
      <c r="W76" s="34">
        <f>IFERROR(IF(AND(A76="",B76="",C76="",D76="",E76=""),"",IF(A76&lt;&gt;"Yes","",IF(OR(B76="",C76="",D76="",E76=""),"Missing setup",IF(T76=0,"No annual amount","Ready")))),"")</f>
        <v/>
      </c>
    </row>
    <row r="77">
      <c r="A77" s="29" t="n"/>
      <c r="B77" s="30" t="n"/>
      <c r="C77" s="29" t="n"/>
      <c r="D77" s="29" t="n"/>
      <c r="E77" s="29" t="n"/>
      <c r="F77" s="29" t="n"/>
      <c r="G77" s="29" t="n"/>
      <c r="H77" s="58" t="n"/>
      <c r="I77" s="58" t="n"/>
      <c r="J77" s="58" t="n"/>
      <c r="K77" s="58" t="n"/>
      <c r="L77" s="58" t="n"/>
      <c r="M77" s="58" t="n"/>
      <c r="N77" s="58" t="n"/>
      <c r="O77" s="58" t="n"/>
      <c r="P77" s="58" t="n"/>
      <c r="Q77" s="58" t="n"/>
      <c r="R77" s="58" t="n"/>
      <c r="S77" s="58" t="n"/>
      <c r="T77" s="59">
        <f>IFERROR(IF(A77&lt;&gt;"Yes","",SUM(H77:S77)),"")</f>
        <v/>
      </c>
      <c r="U77" s="59">
        <f>IFERROR(IF(A77&lt;&gt;"Yes","",T77/12),"")</f>
        <v/>
      </c>
      <c r="V77" s="33">
        <f>IFERROR(IF(A77&lt;&gt;"Yes","",T77/SUMIFS($T$9:$T$158,$E$9:$E$158,"Revenue",$A$9:$A$158,"Yes")),"")</f>
        <v/>
      </c>
      <c r="W77" s="34">
        <f>IFERROR(IF(AND(A77="",B77="",C77="",D77="",E77=""),"",IF(A77&lt;&gt;"Yes","",IF(OR(B77="",C77="",D77="",E77=""),"Missing setup",IF(T77=0,"No annual amount","Ready")))),"")</f>
        <v/>
      </c>
    </row>
    <row r="78">
      <c r="A78" s="29" t="n"/>
      <c r="B78" s="30" t="n"/>
      <c r="C78" s="29" t="n"/>
      <c r="D78" s="29" t="n"/>
      <c r="E78" s="29" t="n"/>
      <c r="F78" s="29" t="n"/>
      <c r="G78" s="29" t="n"/>
      <c r="H78" s="58" t="n"/>
      <c r="I78" s="58" t="n"/>
      <c r="J78" s="58" t="n"/>
      <c r="K78" s="58" t="n"/>
      <c r="L78" s="58" t="n"/>
      <c r="M78" s="58" t="n"/>
      <c r="N78" s="58" t="n"/>
      <c r="O78" s="58" t="n"/>
      <c r="P78" s="58" t="n"/>
      <c r="Q78" s="58" t="n"/>
      <c r="R78" s="58" t="n"/>
      <c r="S78" s="58" t="n"/>
      <c r="T78" s="59">
        <f>IFERROR(IF(A78&lt;&gt;"Yes","",SUM(H78:S78)),"")</f>
        <v/>
      </c>
      <c r="U78" s="59">
        <f>IFERROR(IF(A78&lt;&gt;"Yes","",T78/12),"")</f>
        <v/>
      </c>
      <c r="V78" s="33">
        <f>IFERROR(IF(A78&lt;&gt;"Yes","",T78/SUMIFS($T$9:$T$158,$E$9:$E$158,"Revenue",$A$9:$A$158,"Yes")),"")</f>
        <v/>
      </c>
      <c r="W78" s="34">
        <f>IFERROR(IF(AND(A78="",B78="",C78="",D78="",E78=""),"",IF(A78&lt;&gt;"Yes","",IF(OR(B78="",C78="",D78="",E78=""),"Missing setup",IF(T78=0,"No annual amount","Ready")))),"")</f>
        <v/>
      </c>
    </row>
    <row r="79">
      <c r="A79" s="29" t="n"/>
      <c r="B79" s="30" t="n"/>
      <c r="C79" s="29" t="n"/>
      <c r="D79" s="29" t="n"/>
      <c r="E79" s="29" t="n"/>
      <c r="F79" s="29" t="n"/>
      <c r="G79" s="29" t="n"/>
      <c r="H79" s="58" t="n"/>
      <c r="I79" s="58" t="n"/>
      <c r="J79" s="58" t="n"/>
      <c r="K79" s="58" t="n"/>
      <c r="L79" s="58" t="n"/>
      <c r="M79" s="58" t="n"/>
      <c r="N79" s="58" t="n"/>
      <c r="O79" s="58" t="n"/>
      <c r="P79" s="58" t="n"/>
      <c r="Q79" s="58" t="n"/>
      <c r="R79" s="58" t="n"/>
      <c r="S79" s="58" t="n"/>
      <c r="T79" s="59">
        <f>IFERROR(IF(A79&lt;&gt;"Yes","",SUM(H79:S79)),"")</f>
        <v/>
      </c>
      <c r="U79" s="59">
        <f>IFERROR(IF(A79&lt;&gt;"Yes","",T79/12),"")</f>
        <v/>
      </c>
      <c r="V79" s="33">
        <f>IFERROR(IF(A79&lt;&gt;"Yes","",T79/SUMIFS($T$9:$T$158,$E$9:$E$158,"Revenue",$A$9:$A$158,"Yes")),"")</f>
        <v/>
      </c>
      <c r="W79" s="34">
        <f>IFERROR(IF(AND(A79="",B79="",C79="",D79="",E79=""),"",IF(A79&lt;&gt;"Yes","",IF(OR(B79="",C79="",D79="",E79=""),"Missing setup",IF(T79=0,"No annual amount","Ready")))),"")</f>
        <v/>
      </c>
    </row>
    <row r="80">
      <c r="A80" s="29" t="n"/>
      <c r="B80" s="30" t="n"/>
      <c r="C80" s="29" t="n"/>
      <c r="D80" s="29" t="n"/>
      <c r="E80" s="29" t="n"/>
      <c r="F80" s="29" t="n"/>
      <c r="G80" s="29" t="n"/>
      <c r="H80" s="58" t="n"/>
      <c r="I80" s="58" t="n"/>
      <c r="J80" s="58" t="n"/>
      <c r="K80" s="58" t="n"/>
      <c r="L80" s="58" t="n"/>
      <c r="M80" s="58" t="n"/>
      <c r="N80" s="58" t="n"/>
      <c r="O80" s="58" t="n"/>
      <c r="P80" s="58" t="n"/>
      <c r="Q80" s="58" t="n"/>
      <c r="R80" s="58" t="n"/>
      <c r="S80" s="58" t="n"/>
      <c r="T80" s="59">
        <f>IFERROR(IF(A80&lt;&gt;"Yes","",SUM(H80:S80)),"")</f>
        <v/>
      </c>
      <c r="U80" s="59">
        <f>IFERROR(IF(A80&lt;&gt;"Yes","",T80/12),"")</f>
        <v/>
      </c>
      <c r="V80" s="33">
        <f>IFERROR(IF(A80&lt;&gt;"Yes","",T80/SUMIFS($T$9:$T$158,$E$9:$E$158,"Revenue",$A$9:$A$158,"Yes")),"")</f>
        <v/>
      </c>
      <c r="W80" s="34">
        <f>IFERROR(IF(AND(A80="",B80="",C80="",D80="",E80=""),"",IF(A80&lt;&gt;"Yes","",IF(OR(B80="",C80="",D80="",E80=""),"Missing setup",IF(T80=0,"No annual amount","Ready")))),"")</f>
        <v/>
      </c>
    </row>
    <row r="81">
      <c r="A81" s="29" t="n"/>
      <c r="B81" s="30" t="n"/>
      <c r="C81" s="29" t="n"/>
      <c r="D81" s="29" t="n"/>
      <c r="E81" s="29" t="n"/>
      <c r="F81" s="29" t="n"/>
      <c r="G81" s="29" t="n"/>
      <c r="H81" s="58" t="n"/>
      <c r="I81" s="58" t="n"/>
      <c r="J81" s="58" t="n"/>
      <c r="K81" s="58" t="n"/>
      <c r="L81" s="58" t="n"/>
      <c r="M81" s="58" t="n"/>
      <c r="N81" s="58" t="n"/>
      <c r="O81" s="58" t="n"/>
      <c r="P81" s="58" t="n"/>
      <c r="Q81" s="58" t="n"/>
      <c r="R81" s="58" t="n"/>
      <c r="S81" s="58" t="n"/>
      <c r="T81" s="59">
        <f>IFERROR(IF(A81&lt;&gt;"Yes","",SUM(H81:S81)),"")</f>
        <v/>
      </c>
      <c r="U81" s="59">
        <f>IFERROR(IF(A81&lt;&gt;"Yes","",T81/12),"")</f>
        <v/>
      </c>
      <c r="V81" s="33">
        <f>IFERROR(IF(A81&lt;&gt;"Yes","",T81/SUMIFS($T$9:$T$158,$E$9:$E$158,"Revenue",$A$9:$A$158,"Yes")),"")</f>
        <v/>
      </c>
      <c r="W81" s="34">
        <f>IFERROR(IF(AND(A81="",B81="",C81="",D81="",E81=""),"",IF(A81&lt;&gt;"Yes","",IF(OR(B81="",C81="",D81="",E81=""),"Missing setup",IF(T81=0,"No annual amount","Ready")))),"")</f>
        <v/>
      </c>
    </row>
    <row r="82">
      <c r="A82" s="29" t="n"/>
      <c r="B82" s="30" t="n"/>
      <c r="C82" s="29" t="n"/>
      <c r="D82" s="29" t="n"/>
      <c r="E82" s="29" t="n"/>
      <c r="F82" s="29" t="n"/>
      <c r="G82" s="29" t="n"/>
      <c r="H82" s="58" t="n"/>
      <c r="I82" s="58" t="n"/>
      <c r="J82" s="58" t="n"/>
      <c r="K82" s="58" t="n"/>
      <c r="L82" s="58" t="n"/>
      <c r="M82" s="58" t="n"/>
      <c r="N82" s="58" t="n"/>
      <c r="O82" s="58" t="n"/>
      <c r="P82" s="58" t="n"/>
      <c r="Q82" s="58" t="n"/>
      <c r="R82" s="58" t="n"/>
      <c r="S82" s="58" t="n"/>
      <c r="T82" s="59">
        <f>IFERROR(IF(A82&lt;&gt;"Yes","",SUM(H82:S82)),"")</f>
        <v/>
      </c>
      <c r="U82" s="59">
        <f>IFERROR(IF(A82&lt;&gt;"Yes","",T82/12),"")</f>
        <v/>
      </c>
      <c r="V82" s="33">
        <f>IFERROR(IF(A82&lt;&gt;"Yes","",T82/SUMIFS($T$9:$T$158,$E$9:$E$158,"Revenue",$A$9:$A$158,"Yes")),"")</f>
        <v/>
      </c>
      <c r="W82" s="34">
        <f>IFERROR(IF(AND(A82="",B82="",C82="",D82="",E82=""),"",IF(A82&lt;&gt;"Yes","",IF(OR(B82="",C82="",D82="",E82=""),"Missing setup",IF(T82=0,"No annual amount","Ready")))),"")</f>
        <v/>
      </c>
    </row>
    <row r="83">
      <c r="A83" s="29" t="n"/>
      <c r="B83" s="30" t="n"/>
      <c r="C83" s="29" t="n"/>
      <c r="D83" s="29" t="n"/>
      <c r="E83" s="29" t="n"/>
      <c r="F83" s="29" t="n"/>
      <c r="G83" s="29" t="n"/>
      <c r="H83" s="58" t="n"/>
      <c r="I83" s="58" t="n"/>
      <c r="J83" s="58" t="n"/>
      <c r="K83" s="58" t="n"/>
      <c r="L83" s="58" t="n"/>
      <c r="M83" s="58" t="n"/>
      <c r="N83" s="58" t="n"/>
      <c r="O83" s="58" t="n"/>
      <c r="P83" s="58" t="n"/>
      <c r="Q83" s="58" t="n"/>
      <c r="R83" s="58" t="n"/>
      <c r="S83" s="58" t="n"/>
      <c r="T83" s="59">
        <f>IFERROR(IF(A83&lt;&gt;"Yes","",SUM(H83:S83)),"")</f>
        <v/>
      </c>
      <c r="U83" s="59">
        <f>IFERROR(IF(A83&lt;&gt;"Yes","",T83/12),"")</f>
        <v/>
      </c>
      <c r="V83" s="33">
        <f>IFERROR(IF(A83&lt;&gt;"Yes","",T83/SUMIFS($T$9:$T$158,$E$9:$E$158,"Revenue",$A$9:$A$158,"Yes")),"")</f>
        <v/>
      </c>
      <c r="W83" s="34">
        <f>IFERROR(IF(AND(A83="",B83="",C83="",D83="",E83=""),"",IF(A83&lt;&gt;"Yes","",IF(OR(B83="",C83="",D83="",E83=""),"Missing setup",IF(T83=0,"No annual amount","Ready")))),"")</f>
        <v/>
      </c>
    </row>
    <row r="84">
      <c r="A84" s="29" t="n"/>
      <c r="B84" s="30" t="n"/>
      <c r="C84" s="29" t="n"/>
      <c r="D84" s="29" t="n"/>
      <c r="E84" s="29" t="n"/>
      <c r="F84" s="29" t="n"/>
      <c r="G84" s="29" t="n"/>
      <c r="H84" s="58" t="n"/>
      <c r="I84" s="58" t="n"/>
      <c r="J84" s="58" t="n"/>
      <c r="K84" s="58" t="n"/>
      <c r="L84" s="58" t="n"/>
      <c r="M84" s="58" t="n"/>
      <c r="N84" s="58" t="n"/>
      <c r="O84" s="58" t="n"/>
      <c r="P84" s="58" t="n"/>
      <c r="Q84" s="58" t="n"/>
      <c r="R84" s="58" t="n"/>
      <c r="S84" s="58" t="n"/>
      <c r="T84" s="59">
        <f>IFERROR(IF(A84&lt;&gt;"Yes","",SUM(H84:S84)),"")</f>
        <v/>
      </c>
      <c r="U84" s="59">
        <f>IFERROR(IF(A84&lt;&gt;"Yes","",T84/12),"")</f>
        <v/>
      </c>
      <c r="V84" s="33">
        <f>IFERROR(IF(A84&lt;&gt;"Yes","",T84/SUMIFS($T$9:$T$158,$E$9:$E$158,"Revenue",$A$9:$A$158,"Yes")),"")</f>
        <v/>
      </c>
      <c r="W84" s="34">
        <f>IFERROR(IF(AND(A84="",B84="",C84="",D84="",E84=""),"",IF(A84&lt;&gt;"Yes","",IF(OR(B84="",C84="",D84="",E84=""),"Missing setup",IF(T84=0,"No annual amount","Ready")))),"")</f>
        <v/>
      </c>
    </row>
    <row r="85">
      <c r="A85" s="29" t="n"/>
      <c r="B85" s="30" t="n"/>
      <c r="C85" s="29" t="n"/>
      <c r="D85" s="29" t="n"/>
      <c r="E85" s="29" t="n"/>
      <c r="F85" s="29" t="n"/>
      <c r="G85" s="29" t="n"/>
      <c r="H85" s="58" t="n"/>
      <c r="I85" s="58" t="n"/>
      <c r="J85" s="58" t="n"/>
      <c r="K85" s="58" t="n"/>
      <c r="L85" s="58" t="n"/>
      <c r="M85" s="58" t="n"/>
      <c r="N85" s="58" t="n"/>
      <c r="O85" s="58" t="n"/>
      <c r="P85" s="58" t="n"/>
      <c r="Q85" s="58" t="n"/>
      <c r="R85" s="58" t="n"/>
      <c r="S85" s="58" t="n"/>
      <c r="T85" s="59">
        <f>IFERROR(IF(A85&lt;&gt;"Yes","",SUM(H85:S85)),"")</f>
        <v/>
      </c>
      <c r="U85" s="59">
        <f>IFERROR(IF(A85&lt;&gt;"Yes","",T85/12),"")</f>
        <v/>
      </c>
      <c r="V85" s="33">
        <f>IFERROR(IF(A85&lt;&gt;"Yes","",T85/SUMIFS($T$9:$T$158,$E$9:$E$158,"Revenue",$A$9:$A$158,"Yes")),"")</f>
        <v/>
      </c>
      <c r="W85" s="34">
        <f>IFERROR(IF(AND(A85="",B85="",C85="",D85="",E85=""),"",IF(A85&lt;&gt;"Yes","",IF(OR(B85="",C85="",D85="",E85=""),"Missing setup",IF(T85=0,"No annual amount","Ready")))),"")</f>
        <v/>
      </c>
    </row>
    <row r="86">
      <c r="A86" s="29" t="n"/>
      <c r="B86" s="30" t="n"/>
      <c r="C86" s="29" t="n"/>
      <c r="D86" s="29" t="n"/>
      <c r="E86" s="29" t="n"/>
      <c r="F86" s="29" t="n"/>
      <c r="G86" s="29" t="n"/>
      <c r="H86" s="58" t="n"/>
      <c r="I86" s="58" t="n"/>
      <c r="J86" s="58" t="n"/>
      <c r="K86" s="58" t="n"/>
      <c r="L86" s="58" t="n"/>
      <c r="M86" s="58" t="n"/>
      <c r="N86" s="58" t="n"/>
      <c r="O86" s="58" t="n"/>
      <c r="P86" s="58" t="n"/>
      <c r="Q86" s="58" t="n"/>
      <c r="R86" s="58" t="n"/>
      <c r="S86" s="58" t="n"/>
      <c r="T86" s="59">
        <f>IFERROR(IF(A86&lt;&gt;"Yes","",SUM(H86:S86)),"")</f>
        <v/>
      </c>
      <c r="U86" s="59">
        <f>IFERROR(IF(A86&lt;&gt;"Yes","",T86/12),"")</f>
        <v/>
      </c>
      <c r="V86" s="33">
        <f>IFERROR(IF(A86&lt;&gt;"Yes","",T86/SUMIFS($T$9:$T$158,$E$9:$E$158,"Revenue",$A$9:$A$158,"Yes")),"")</f>
        <v/>
      </c>
      <c r="W86" s="34">
        <f>IFERROR(IF(AND(A86="",B86="",C86="",D86="",E86=""),"",IF(A86&lt;&gt;"Yes","",IF(OR(B86="",C86="",D86="",E86=""),"Missing setup",IF(T86=0,"No annual amount","Ready")))),"")</f>
        <v/>
      </c>
    </row>
    <row r="87">
      <c r="A87" s="29" t="n"/>
      <c r="B87" s="30" t="n"/>
      <c r="C87" s="29" t="n"/>
      <c r="D87" s="29" t="n"/>
      <c r="E87" s="29" t="n"/>
      <c r="F87" s="29" t="n"/>
      <c r="G87" s="29" t="n"/>
      <c r="H87" s="58" t="n"/>
      <c r="I87" s="58" t="n"/>
      <c r="J87" s="58" t="n"/>
      <c r="K87" s="58" t="n"/>
      <c r="L87" s="58" t="n"/>
      <c r="M87" s="58" t="n"/>
      <c r="N87" s="58" t="n"/>
      <c r="O87" s="58" t="n"/>
      <c r="P87" s="58" t="n"/>
      <c r="Q87" s="58" t="n"/>
      <c r="R87" s="58" t="n"/>
      <c r="S87" s="58" t="n"/>
      <c r="T87" s="59">
        <f>IFERROR(IF(A87&lt;&gt;"Yes","",SUM(H87:S87)),"")</f>
        <v/>
      </c>
      <c r="U87" s="59">
        <f>IFERROR(IF(A87&lt;&gt;"Yes","",T87/12),"")</f>
        <v/>
      </c>
      <c r="V87" s="33">
        <f>IFERROR(IF(A87&lt;&gt;"Yes","",T87/SUMIFS($T$9:$T$158,$E$9:$E$158,"Revenue",$A$9:$A$158,"Yes")),"")</f>
        <v/>
      </c>
      <c r="W87" s="34">
        <f>IFERROR(IF(AND(A87="",B87="",C87="",D87="",E87=""),"",IF(A87&lt;&gt;"Yes","",IF(OR(B87="",C87="",D87="",E87=""),"Missing setup",IF(T87=0,"No annual amount","Ready")))),"")</f>
        <v/>
      </c>
    </row>
    <row r="88">
      <c r="A88" s="29" t="n"/>
      <c r="B88" s="30" t="n"/>
      <c r="C88" s="29" t="n"/>
      <c r="D88" s="29" t="n"/>
      <c r="E88" s="29" t="n"/>
      <c r="F88" s="29" t="n"/>
      <c r="G88" s="29" t="n"/>
      <c r="H88" s="58" t="n"/>
      <c r="I88" s="58" t="n"/>
      <c r="J88" s="58" t="n"/>
      <c r="K88" s="58" t="n"/>
      <c r="L88" s="58" t="n"/>
      <c r="M88" s="58" t="n"/>
      <c r="N88" s="58" t="n"/>
      <c r="O88" s="58" t="n"/>
      <c r="P88" s="58" t="n"/>
      <c r="Q88" s="58" t="n"/>
      <c r="R88" s="58" t="n"/>
      <c r="S88" s="58" t="n"/>
      <c r="T88" s="59">
        <f>IFERROR(IF(A88&lt;&gt;"Yes","",SUM(H88:S88)),"")</f>
        <v/>
      </c>
      <c r="U88" s="59">
        <f>IFERROR(IF(A88&lt;&gt;"Yes","",T88/12),"")</f>
        <v/>
      </c>
      <c r="V88" s="33">
        <f>IFERROR(IF(A88&lt;&gt;"Yes","",T88/SUMIFS($T$9:$T$158,$E$9:$E$158,"Revenue",$A$9:$A$158,"Yes")),"")</f>
        <v/>
      </c>
      <c r="W88" s="34">
        <f>IFERROR(IF(AND(A88="",B88="",C88="",D88="",E88=""),"",IF(A88&lt;&gt;"Yes","",IF(OR(B88="",C88="",D88="",E88=""),"Missing setup",IF(T88=0,"No annual amount","Ready")))),"")</f>
        <v/>
      </c>
    </row>
    <row r="89">
      <c r="A89" s="29" t="n"/>
      <c r="B89" s="30" t="n"/>
      <c r="C89" s="29" t="n"/>
      <c r="D89" s="29" t="n"/>
      <c r="E89" s="29" t="n"/>
      <c r="F89" s="29" t="n"/>
      <c r="G89" s="29" t="n"/>
      <c r="H89" s="58" t="n"/>
      <c r="I89" s="58" t="n"/>
      <c r="J89" s="58" t="n"/>
      <c r="K89" s="58" t="n"/>
      <c r="L89" s="58" t="n"/>
      <c r="M89" s="58" t="n"/>
      <c r="N89" s="58" t="n"/>
      <c r="O89" s="58" t="n"/>
      <c r="P89" s="58" t="n"/>
      <c r="Q89" s="58" t="n"/>
      <c r="R89" s="58" t="n"/>
      <c r="S89" s="58" t="n"/>
      <c r="T89" s="59">
        <f>IFERROR(IF(A89&lt;&gt;"Yes","",SUM(H89:S89)),"")</f>
        <v/>
      </c>
      <c r="U89" s="59">
        <f>IFERROR(IF(A89&lt;&gt;"Yes","",T89/12),"")</f>
        <v/>
      </c>
      <c r="V89" s="33">
        <f>IFERROR(IF(A89&lt;&gt;"Yes","",T89/SUMIFS($T$9:$T$158,$E$9:$E$158,"Revenue",$A$9:$A$158,"Yes")),"")</f>
        <v/>
      </c>
      <c r="W89" s="34">
        <f>IFERROR(IF(AND(A89="",B89="",C89="",D89="",E89=""),"",IF(A89&lt;&gt;"Yes","",IF(OR(B89="",C89="",D89="",E89=""),"Missing setup",IF(T89=0,"No annual amount","Ready")))),"")</f>
        <v/>
      </c>
    </row>
    <row r="90">
      <c r="A90" s="29" t="n"/>
      <c r="B90" s="30" t="n"/>
      <c r="C90" s="29" t="n"/>
      <c r="D90" s="29" t="n"/>
      <c r="E90" s="29" t="n"/>
      <c r="F90" s="29" t="n"/>
      <c r="G90" s="29" t="n"/>
      <c r="H90" s="58" t="n"/>
      <c r="I90" s="58" t="n"/>
      <c r="J90" s="58" t="n"/>
      <c r="K90" s="58" t="n"/>
      <c r="L90" s="58" t="n"/>
      <c r="M90" s="58" t="n"/>
      <c r="N90" s="58" t="n"/>
      <c r="O90" s="58" t="n"/>
      <c r="P90" s="58" t="n"/>
      <c r="Q90" s="58" t="n"/>
      <c r="R90" s="58" t="n"/>
      <c r="S90" s="58" t="n"/>
      <c r="T90" s="59">
        <f>IFERROR(IF(A90&lt;&gt;"Yes","",SUM(H90:S90)),"")</f>
        <v/>
      </c>
      <c r="U90" s="59">
        <f>IFERROR(IF(A90&lt;&gt;"Yes","",T90/12),"")</f>
        <v/>
      </c>
      <c r="V90" s="33">
        <f>IFERROR(IF(A90&lt;&gt;"Yes","",T90/SUMIFS($T$9:$T$158,$E$9:$E$158,"Revenue",$A$9:$A$158,"Yes")),"")</f>
        <v/>
      </c>
      <c r="W90" s="34">
        <f>IFERROR(IF(AND(A90="",B90="",C90="",D90="",E90=""),"",IF(A90&lt;&gt;"Yes","",IF(OR(B90="",C90="",D90="",E90=""),"Missing setup",IF(T90=0,"No annual amount","Ready")))),"")</f>
        <v/>
      </c>
    </row>
    <row r="91">
      <c r="A91" s="29" t="n"/>
      <c r="B91" s="30" t="n"/>
      <c r="C91" s="29" t="n"/>
      <c r="D91" s="29" t="n"/>
      <c r="E91" s="29" t="n"/>
      <c r="F91" s="29" t="n"/>
      <c r="G91" s="29" t="n"/>
      <c r="H91" s="58" t="n"/>
      <c r="I91" s="58" t="n"/>
      <c r="J91" s="58" t="n"/>
      <c r="K91" s="58" t="n"/>
      <c r="L91" s="58" t="n"/>
      <c r="M91" s="58" t="n"/>
      <c r="N91" s="58" t="n"/>
      <c r="O91" s="58" t="n"/>
      <c r="P91" s="58" t="n"/>
      <c r="Q91" s="58" t="n"/>
      <c r="R91" s="58" t="n"/>
      <c r="S91" s="58" t="n"/>
      <c r="T91" s="59">
        <f>IFERROR(IF(A91&lt;&gt;"Yes","",SUM(H91:S91)),"")</f>
        <v/>
      </c>
      <c r="U91" s="59">
        <f>IFERROR(IF(A91&lt;&gt;"Yes","",T91/12),"")</f>
        <v/>
      </c>
      <c r="V91" s="33">
        <f>IFERROR(IF(A91&lt;&gt;"Yes","",T91/SUMIFS($T$9:$T$158,$E$9:$E$158,"Revenue",$A$9:$A$158,"Yes")),"")</f>
        <v/>
      </c>
      <c r="W91" s="34">
        <f>IFERROR(IF(AND(A91="",B91="",C91="",D91="",E91=""),"",IF(A91&lt;&gt;"Yes","",IF(OR(B91="",C91="",D91="",E91=""),"Missing setup",IF(T91=0,"No annual amount","Ready")))),"")</f>
        <v/>
      </c>
    </row>
    <row r="92">
      <c r="A92" s="29" t="n"/>
      <c r="B92" s="30" t="n"/>
      <c r="C92" s="29" t="n"/>
      <c r="D92" s="29" t="n"/>
      <c r="E92" s="29" t="n"/>
      <c r="F92" s="29" t="n"/>
      <c r="G92" s="29" t="n"/>
      <c r="H92" s="58" t="n"/>
      <c r="I92" s="58" t="n"/>
      <c r="J92" s="58" t="n"/>
      <c r="K92" s="58" t="n"/>
      <c r="L92" s="58" t="n"/>
      <c r="M92" s="58" t="n"/>
      <c r="N92" s="58" t="n"/>
      <c r="O92" s="58" t="n"/>
      <c r="P92" s="58" t="n"/>
      <c r="Q92" s="58" t="n"/>
      <c r="R92" s="58" t="n"/>
      <c r="S92" s="58" t="n"/>
      <c r="T92" s="59">
        <f>IFERROR(IF(A92&lt;&gt;"Yes","",SUM(H92:S92)),"")</f>
        <v/>
      </c>
      <c r="U92" s="59">
        <f>IFERROR(IF(A92&lt;&gt;"Yes","",T92/12),"")</f>
        <v/>
      </c>
      <c r="V92" s="33">
        <f>IFERROR(IF(A92&lt;&gt;"Yes","",T92/SUMIFS($T$9:$T$158,$E$9:$E$158,"Revenue",$A$9:$A$158,"Yes")),"")</f>
        <v/>
      </c>
      <c r="W92" s="34">
        <f>IFERROR(IF(AND(A92="",B92="",C92="",D92="",E92=""),"",IF(A92&lt;&gt;"Yes","",IF(OR(B92="",C92="",D92="",E92=""),"Missing setup",IF(T92=0,"No annual amount","Ready")))),"")</f>
        <v/>
      </c>
    </row>
    <row r="93">
      <c r="A93" s="29" t="n"/>
      <c r="B93" s="30" t="n"/>
      <c r="C93" s="29" t="n"/>
      <c r="D93" s="29" t="n"/>
      <c r="E93" s="29" t="n"/>
      <c r="F93" s="29" t="n"/>
      <c r="G93" s="29" t="n"/>
      <c r="H93" s="58" t="n"/>
      <c r="I93" s="58" t="n"/>
      <c r="J93" s="58" t="n"/>
      <c r="K93" s="58" t="n"/>
      <c r="L93" s="58" t="n"/>
      <c r="M93" s="58" t="n"/>
      <c r="N93" s="58" t="n"/>
      <c r="O93" s="58" t="n"/>
      <c r="P93" s="58" t="n"/>
      <c r="Q93" s="58" t="n"/>
      <c r="R93" s="58" t="n"/>
      <c r="S93" s="58" t="n"/>
      <c r="T93" s="59">
        <f>IFERROR(IF(A93&lt;&gt;"Yes","",SUM(H93:S93)),"")</f>
        <v/>
      </c>
      <c r="U93" s="59">
        <f>IFERROR(IF(A93&lt;&gt;"Yes","",T93/12),"")</f>
        <v/>
      </c>
      <c r="V93" s="33">
        <f>IFERROR(IF(A93&lt;&gt;"Yes","",T93/SUMIFS($T$9:$T$158,$E$9:$E$158,"Revenue",$A$9:$A$158,"Yes")),"")</f>
        <v/>
      </c>
      <c r="W93" s="34">
        <f>IFERROR(IF(AND(A93="",B93="",C93="",D93="",E93=""),"",IF(A93&lt;&gt;"Yes","",IF(OR(B93="",C93="",D93="",E93=""),"Missing setup",IF(T93=0,"No annual amount","Ready")))),"")</f>
        <v/>
      </c>
    </row>
    <row r="94">
      <c r="A94" s="29" t="n"/>
      <c r="B94" s="30" t="n"/>
      <c r="C94" s="29" t="n"/>
      <c r="D94" s="29" t="n"/>
      <c r="E94" s="29" t="n"/>
      <c r="F94" s="29" t="n"/>
      <c r="G94" s="29" t="n"/>
      <c r="H94" s="58" t="n"/>
      <c r="I94" s="58" t="n"/>
      <c r="J94" s="58" t="n"/>
      <c r="K94" s="58" t="n"/>
      <c r="L94" s="58" t="n"/>
      <c r="M94" s="58" t="n"/>
      <c r="N94" s="58" t="n"/>
      <c r="O94" s="58" t="n"/>
      <c r="P94" s="58" t="n"/>
      <c r="Q94" s="58" t="n"/>
      <c r="R94" s="58" t="n"/>
      <c r="S94" s="58" t="n"/>
      <c r="T94" s="59">
        <f>IFERROR(IF(A94&lt;&gt;"Yes","",SUM(H94:S94)),"")</f>
        <v/>
      </c>
      <c r="U94" s="59">
        <f>IFERROR(IF(A94&lt;&gt;"Yes","",T94/12),"")</f>
        <v/>
      </c>
      <c r="V94" s="33">
        <f>IFERROR(IF(A94&lt;&gt;"Yes","",T94/SUMIFS($T$9:$T$158,$E$9:$E$158,"Revenue",$A$9:$A$158,"Yes")),"")</f>
        <v/>
      </c>
      <c r="W94" s="34">
        <f>IFERROR(IF(AND(A94="",B94="",C94="",D94="",E94=""),"",IF(A94&lt;&gt;"Yes","",IF(OR(B94="",C94="",D94="",E94=""),"Missing setup",IF(T94=0,"No annual amount","Ready")))),"")</f>
        <v/>
      </c>
    </row>
    <row r="95">
      <c r="A95" s="29" t="n"/>
      <c r="B95" s="30" t="n"/>
      <c r="C95" s="29" t="n"/>
      <c r="D95" s="29" t="n"/>
      <c r="E95" s="29" t="n"/>
      <c r="F95" s="29" t="n"/>
      <c r="G95" s="29" t="n"/>
      <c r="H95" s="58" t="n"/>
      <c r="I95" s="58" t="n"/>
      <c r="J95" s="58" t="n"/>
      <c r="K95" s="58" t="n"/>
      <c r="L95" s="58" t="n"/>
      <c r="M95" s="58" t="n"/>
      <c r="N95" s="58" t="n"/>
      <c r="O95" s="58" t="n"/>
      <c r="P95" s="58" t="n"/>
      <c r="Q95" s="58" t="n"/>
      <c r="R95" s="58" t="n"/>
      <c r="S95" s="58" t="n"/>
      <c r="T95" s="59">
        <f>IFERROR(IF(A95&lt;&gt;"Yes","",SUM(H95:S95)),"")</f>
        <v/>
      </c>
      <c r="U95" s="59">
        <f>IFERROR(IF(A95&lt;&gt;"Yes","",T95/12),"")</f>
        <v/>
      </c>
      <c r="V95" s="33">
        <f>IFERROR(IF(A95&lt;&gt;"Yes","",T95/SUMIFS($T$9:$T$158,$E$9:$E$158,"Revenue",$A$9:$A$158,"Yes")),"")</f>
        <v/>
      </c>
      <c r="W95" s="34">
        <f>IFERROR(IF(AND(A95="",B95="",C95="",D95="",E95=""),"",IF(A95&lt;&gt;"Yes","",IF(OR(B95="",C95="",D95="",E95=""),"Missing setup",IF(T95=0,"No annual amount","Ready")))),"")</f>
        <v/>
      </c>
    </row>
    <row r="96">
      <c r="A96" s="29" t="n"/>
      <c r="B96" s="30" t="n"/>
      <c r="C96" s="29" t="n"/>
      <c r="D96" s="29" t="n"/>
      <c r="E96" s="29" t="n"/>
      <c r="F96" s="29" t="n"/>
      <c r="G96" s="29" t="n"/>
      <c r="H96" s="58" t="n"/>
      <c r="I96" s="58" t="n"/>
      <c r="J96" s="58" t="n"/>
      <c r="K96" s="58" t="n"/>
      <c r="L96" s="58" t="n"/>
      <c r="M96" s="58" t="n"/>
      <c r="N96" s="58" t="n"/>
      <c r="O96" s="58" t="n"/>
      <c r="P96" s="58" t="n"/>
      <c r="Q96" s="58" t="n"/>
      <c r="R96" s="58" t="n"/>
      <c r="S96" s="58" t="n"/>
      <c r="T96" s="59">
        <f>IFERROR(IF(A96&lt;&gt;"Yes","",SUM(H96:S96)),"")</f>
        <v/>
      </c>
      <c r="U96" s="59">
        <f>IFERROR(IF(A96&lt;&gt;"Yes","",T96/12),"")</f>
        <v/>
      </c>
      <c r="V96" s="33">
        <f>IFERROR(IF(A96&lt;&gt;"Yes","",T96/SUMIFS($T$9:$T$158,$E$9:$E$158,"Revenue",$A$9:$A$158,"Yes")),"")</f>
        <v/>
      </c>
      <c r="W96" s="34">
        <f>IFERROR(IF(AND(A96="",B96="",C96="",D96="",E96=""),"",IF(A96&lt;&gt;"Yes","",IF(OR(B96="",C96="",D96="",E96=""),"Missing setup",IF(T96=0,"No annual amount","Ready")))),"")</f>
        <v/>
      </c>
    </row>
    <row r="97">
      <c r="A97" s="29" t="n"/>
      <c r="B97" s="30" t="n"/>
      <c r="C97" s="29" t="n"/>
      <c r="D97" s="29" t="n"/>
      <c r="E97" s="29" t="n"/>
      <c r="F97" s="29" t="n"/>
      <c r="G97" s="29" t="n"/>
      <c r="H97" s="58" t="n"/>
      <c r="I97" s="58" t="n"/>
      <c r="J97" s="58" t="n"/>
      <c r="K97" s="58" t="n"/>
      <c r="L97" s="58" t="n"/>
      <c r="M97" s="58" t="n"/>
      <c r="N97" s="58" t="n"/>
      <c r="O97" s="58" t="n"/>
      <c r="P97" s="58" t="n"/>
      <c r="Q97" s="58" t="n"/>
      <c r="R97" s="58" t="n"/>
      <c r="S97" s="58" t="n"/>
      <c r="T97" s="59">
        <f>IFERROR(IF(A97&lt;&gt;"Yes","",SUM(H97:S97)),"")</f>
        <v/>
      </c>
      <c r="U97" s="59">
        <f>IFERROR(IF(A97&lt;&gt;"Yes","",T97/12),"")</f>
        <v/>
      </c>
      <c r="V97" s="33">
        <f>IFERROR(IF(A97&lt;&gt;"Yes","",T97/SUMIFS($T$9:$T$158,$E$9:$E$158,"Revenue",$A$9:$A$158,"Yes")),"")</f>
        <v/>
      </c>
      <c r="W97" s="34">
        <f>IFERROR(IF(AND(A97="",B97="",C97="",D97="",E97=""),"",IF(A97&lt;&gt;"Yes","",IF(OR(B97="",C97="",D97="",E97=""),"Missing setup",IF(T97=0,"No annual amount","Ready")))),"")</f>
        <v/>
      </c>
    </row>
    <row r="98">
      <c r="A98" s="29" t="n"/>
      <c r="B98" s="30" t="n"/>
      <c r="C98" s="29" t="n"/>
      <c r="D98" s="29" t="n"/>
      <c r="E98" s="29" t="n"/>
      <c r="F98" s="29" t="n"/>
      <c r="G98" s="29" t="n"/>
      <c r="H98" s="58" t="n"/>
      <c r="I98" s="58" t="n"/>
      <c r="J98" s="58" t="n"/>
      <c r="K98" s="58" t="n"/>
      <c r="L98" s="58" t="n"/>
      <c r="M98" s="58" t="n"/>
      <c r="N98" s="58" t="n"/>
      <c r="O98" s="58" t="n"/>
      <c r="P98" s="58" t="n"/>
      <c r="Q98" s="58" t="n"/>
      <c r="R98" s="58" t="n"/>
      <c r="S98" s="58" t="n"/>
      <c r="T98" s="59">
        <f>IFERROR(IF(A98&lt;&gt;"Yes","",SUM(H98:S98)),"")</f>
        <v/>
      </c>
      <c r="U98" s="59">
        <f>IFERROR(IF(A98&lt;&gt;"Yes","",T98/12),"")</f>
        <v/>
      </c>
      <c r="V98" s="33">
        <f>IFERROR(IF(A98&lt;&gt;"Yes","",T98/SUMIFS($T$9:$T$158,$E$9:$E$158,"Revenue",$A$9:$A$158,"Yes")),"")</f>
        <v/>
      </c>
      <c r="W98" s="34">
        <f>IFERROR(IF(AND(A98="",B98="",C98="",D98="",E98=""),"",IF(A98&lt;&gt;"Yes","",IF(OR(B98="",C98="",D98="",E98=""),"Missing setup",IF(T98=0,"No annual amount","Ready")))),"")</f>
        <v/>
      </c>
    </row>
    <row r="99">
      <c r="A99" s="29" t="n"/>
      <c r="B99" s="30" t="n"/>
      <c r="C99" s="29" t="n"/>
      <c r="D99" s="29" t="n"/>
      <c r="E99" s="29" t="n"/>
      <c r="F99" s="29" t="n"/>
      <c r="G99" s="29" t="n"/>
      <c r="H99" s="58" t="n"/>
      <c r="I99" s="58" t="n"/>
      <c r="J99" s="58" t="n"/>
      <c r="K99" s="58" t="n"/>
      <c r="L99" s="58" t="n"/>
      <c r="M99" s="58" t="n"/>
      <c r="N99" s="58" t="n"/>
      <c r="O99" s="58" t="n"/>
      <c r="P99" s="58" t="n"/>
      <c r="Q99" s="58" t="n"/>
      <c r="R99" s="58" t="n"/>
      <c r="S99" s="58" t="n"/>
      <c r="T99" s="59">
        <f>IFERROR(IF(A99&lt;&gt;"Yes","",SUM(H99:S99)),"")</f>
        <v/>
      </c>
      <c r="U99" s="59">
        <f>IFERROR(IF(A99&lt;&gt;"Yes","",T99/12),"")</f>
        <v/>
      </c>
      <c r="V99" s="33">
        <f>IFERROR(IF(A99&lt;&gt;"Yes","",T99/SUMIFS($T$9:$T$158,$E$9:$E$158,"Revenue",$A$9:$A$158,"Yes")),"")</f>
        <v/>
      </c>
      <c r="W99" s="34">
        <f>IFERROR(IF(AND(A99="",B99="",C99="",D99="",E99=""),"",IF(A99&lt;&gt;"Yes","",IF(OR(B99="",C99="",D99="",E99=""),"Missing setup",IF(T99=0,"No annual amount","Ready")))),"")</f>
        <v/>
      </c>
    </row>
    <row r="100">
      <c r="A100" s="29" t="n"/>
      <c r="B100" s="30" t="n"/>
      <c r="C100" s="29" t="n"/>
      <c r="D100" s="29" t="n"/>
      <c r="E100" s="29" t="n"/>
      <c r="F100" s="29" t="n"/>
      <c r="G100" s="29" t="n"/>
      <c r="H100" s="58" t="n"/>
      <c r="I100" s="58" t="n"/>
      <c r="J100" s="58" t="n"/>
      <c r="K100" s="58" t="n"/>
      <c r="L100" s="58" t="n"/>
      <c r="M100" s="58" t="n"/>
      <c r="N100" s="58" t="n"/>
      <c r="O100" s="58" t="n"/>
      <c r="P100" s="58" t="n"/>
      <c r="Q100" s="58" t="n"/>
      <c r="R100" s="58" t="n"/>
      <c r="S100" s="58" t="n"/>
      <c r="T100" s="59">
        <f>IFERROR(IF(A100&lt;&gt;"Yes","",SUM(H100:S100)),"")</f>
        <v/>
      </c>
      <c r="U100" s="59">
        <f>IFERROR(IF(A100&lt;&gt;"Yes","",T100/12),"")</f>
        <v/>
      </c>
      <c r="V100" s="33">
        <f>IFERROR(IF(A100&lt;&gt;"Yes","",T100/SUMIFS($T$9:$T$158,$E$9:$E$158,"Revenue",$A$9:$A$158,"Yes")),"")</f>
        <v/>
      </c>
      <c r="W100" s="34">
        <f>IFERROR(IF(AND(A100="",B100="",C100="",D100="",E100=""),"",IF(A100&lt;&gt;"Yes","",IF(OR(B100="",C100="",D100="",E100=""),"Missing setup",IF(T100=0,"No annual amount","Ready")))),"")</f>
        <v/>
      </c>
    </row>
    <row r="101">
      <c r="A101" s="29" t="n"/>
      <c r="B101" s="30" t="n"/>
      <c r="C101" s="29" t="n"/>
      <c r="D101" s="29" t="n"/>
      <c r="E101" s="29" t="n"/>
      <c r="F101" s="29" t="n"/>
      <c r="G101" s="29" t="n"/>
      <c r="H101" s="58" t="n"/>
      <c r="I101" s="58" t="n"/>
      <c r="J101" s="58" t="n"/>
      <c r="K101" s="58" t="n"/>
      <c r="L101" s="58" t="n"/>
      <c r="M101" s="58" t="n"/>
      <c r="N101" s="58" t="n"/>
      <c r="O101" s="58" t="n"/>
      <c r="P101" s="58" t="n"/>
      <c r="Q101" s="58" t="n"/>
      <c r="R101" s="58" t="n"/>
      <c r="S101" s="58" t="n"/>
      <c r="T101" s="59">
        <f>IFERROR(IF(A101&lt;&gt;"Yes","",SUM(H101:S101)),"")</f>
        <v/>
      </c>
      <c r="U101" s="59">
        <f>IFERROR(IF(A101&lt;&gt;"Yes","",T101/12),"")</f>
        <v/>
      </c>
      <c r="V101" s="33">
        <f>IFERROR(IF(A101&lt;&gt;"Yes","",T101/SUMIFS($T$9:$T$158,$E$9:$E$158,"Revenue",$A$9:$A$158,"Yes")),"")</f>
        <v/>
      </c>
      <c r="W101" s="34">
        <f>IFERROR(IF(AND(A101="",B101="",C101="",D101="",E101=""),"",IF(A101&lt;&gt;"Yes","",IF(OR(B101="",C101="",D101="",E101=""),"Missing setup",IF(T101=0,"No annual amount","Ready")))),"")</f>
        <v/>
      </c>
    </row>
    <row r="102">
      <c r="A102" s="29" t="n"/>
      <c r="B102" s="30" t="n"/>
      <c r="C102" s="29" t="n"/>
      <c r="D102" s="29" t="n"/>
      <c r="E102" s="29" t="n"/>
      <c r="F102" s="29" t="n"/>
      <c r="G102" s="29" t="n"/>
      <c r="H102" s="58" t="n"/>
      <c r="I102" s="58" t="n"/>
      <c r="J102" s="58" t="n"/>
      <c r="K102" s="58" t="n"/>
      <c r="L102" s="58" t="n"/>
      <c r="M102" s="58" t="n"/>
      <c r="N102" s="58" t="n"/>
      <c r="O102" s="58" t="n"/>
      <c r="P102" s="58" t="n"/>
      <c r="Q102" s="58" t="n"/>
      <c r="R102" s="58" t="n"/>
      <c r="S102" s="58" t="n"/>
      <c r="T102" s="59">
        <f>IFERROR(IF(A102&lt;&gt;"Yes","",SUM(H102:S102)),"")</f>
        <v/>
      </c>
      <c r="U102" s="59">
        <f>IFERROR(IF(A102&lt;&gt;"Yes","",T102/12),"")</f>
        <v/>
      </c>
      <c r="V102" s="33">
        <f>IFERROR(IF(A102&lt;&gt;"Yes","",T102/SUMIFS($T$9:$T$158,$E$9:$E$158,"Revenue",$A$9:$A$158,"Yes")),"")</f>
        <v/>
      </c>
      <c r="W102" s="34">
        <f>IFERROR(IF(AND(A102="",B102="",C102="",D102="",E102=""),"",IF(A102&lt;&gt;"Yes","",IF(OR(B102="",C102="",D102="",E102=""),"Missing setup",IF(T102=0,"No annual amount","Ready")))),"")</f>
        <v/>
      </c>
    </row>
    <row r="103">
      <c r="A103" s="29" t="n"/>
      <c r="B103" s="30" t="n"/>
      <c r="C103" s="29" t="n"/>
      <c r="D103" s="29" t="n"/>
      <c r="E103" s="29" t="n"/>
      <c r="F103" s="29" t="n"/>
      <c r="G103" s="29" t="n"/>
      <c r="H103" s="58" t="n"/>
      <c r="I103" s="58" t="n"/>
      <c r="J103" s="58" t="n"/>
      <c r="K103" s="58" t="n"/>
      <c r="L103" s="58" t="n"/>
      <c r="M103" s="58" t="n"/>
      <c r="N103" s="58" t="n"/>
      <c r="O103" s="58" t="n"/>
      <c r="P103" s="58" t="n"/>
      <c r="Q103" s="58" t="n"/>
      <c r="R103" s="58" t="n"/>
      <c r="S103" s="58" t="n"/>
      <c r="T103" s="59">
        <f>IFERROR(IF(A103&lt;&gt;"Yes","",SUM(H103:S103)),"")</f>
        <v/>
      </c>
      <c r="U103" s="59">
        <f>IFERROR(IF(A103&lt;&gt;"Yes","",T103/12),"")</f>
        <v/>
      </c>
      <c r="V103" s="33">
        <f>IFERROR(IF(A103&lt;&gt;"Yes","",T103/SUMIFS($T$9:$T$158,$E$9:$E$158,"Revenue",$A$9:$A$158,"Yes")),"")</f>
        <v/>
      </c>
      <c r="W103" s="34">
        <f>IFERROR(IF(AND(A103="",B103="",C103="",D103="",E103=""),"",IF(A103&lt;&gt;"Yes","",IF(OR(B103="",C103="",D103="",E103=""),"Missing setup",IF(T103=0,"No annual amount","Ready")))),"")</f>
        <v/>
      </c>
    </row>
    <row r="104">
      <c r="A104" s="29" t="n"/>
      <c r="B104" s="30" t="n"/>
      <c r="C104" s="29" t="n"/>
      <c r="D104" s="29" t="n"/>
      <c r="E104" s="29" t="n"/>
      <c r="F104" s="29" t="n"/>
      <c r="G104" s="29" t="n"/>
      <c r="H104" s="58" t="n"/>
      <c r="I104" s="58" t="n"/>
      <c r="J104" s="58" t="n"/>
      <c r="K104" s="58" t="n"/>
      <c r="L104" s="58" t="n"/>
      <c r="M104" s="58" t="n"/>
      <c r="N104" s="58" t="n"/>
      <c r="O104" s="58" t="n"/>
      <c r="P104" s="58" t="n"/>
      <c r="Q104" s="58" t="n"/>
      <c r="R104" s="58" t="n"/>
      <c r="S104" s="58" t="n"/>
      <c r="T104" s="59">
        <f>IFERROR(IF(A104&lt;&gt;"Yes","",SUM(H104:S104)),"")</f>
        <v/>
      </c>
      <c r="U104" s="59">
        <f>IFERROR(IF(A104&lt;&gt;"Yes","",T104/12),"")</f>
        <v/>
      </c>
      <c r="V104" s="33">
        <f>IFERROR(IF(A104&lt;&gt;"Yes","",T104/SUMIFS($T$9:$T$158,$E$9:$E$158,"Revenue",$A$9:$A$158,"Yes")),"")</f>
        <v/>
      </c>
      <c r="W104" s="34">
        <f>IFERROR(IF(AND(A104="",B104="",C104="",D104="",E104=""),"",IF(A104&lt;&gt;"Yes","",IF(OR(B104="",C104="",D104="",E104=""),"Missing setup",IF(T104=0,"No annual amount","Ready")))),"")</f>
        <v/>
      </c>
    </row>
    <row r="105">
      <c r="A105" s="29" t="n"/>
      <c r="B105" s="30" t="n"/>
      <c r="C105" s="29" t="n"/>
      <c r="D105" s="29" t="n"/>
      <c r="E105" s="29" t="n"/>
      <c r="F105" s="29" t="n"/>
      <c r="G105" s="29" t="n"/>
      <c r="H105" s="58" t="n"/>
      <c r="I105" s="58" t="n"/>
      <c r="J105" s="58" t="n"/>
      <c r="K105" s="58" t="n"/>
      <c r="L105" s="58" t="n"/>
      <c r="M105" s="58" t="n"/>
      <c r="N105" s="58" t="n"/>
      <c r="O105" s="58" t="n"/>
      <c r="P105" s="58" t="n"/>
      <c r="Q105" s="58" t="n"/>
      <c r="R105" s="58" t="n"/>
      <c r="S105" s="58" t="n"/>
      <c r="T105" s="59">
        <f>IFERROR(IF(A105&lt;&gt;"Yes","",SUM(H105:S105)),"")</f>
        <v/>
      </c>
      <c r="U105" s="59">
        <f>IFERROR(IF(A105&lt;&gt;"Yes","",T105/12),"")</f>
        <v/>
      </c>
      <c r="V105" s="33">
        <f>IFERROR(IF(A105&lt;&gt;"Yes","",T105/SUMIFS($T$9:$T$158,$E$9:$E$158,"Revenue",$A$9:$A$158,"Yes")),"")</f>
        <v/>
      </c>
      <c r="W105" s="34">
        <f>IFERROR(IF(AND(A105="",B105="",C105="",D105="",E105=""),"",IF(A105&lt;&gt;"Yes","",IF(OR(B105="",C105="",D105="",E105=""),"Missing setup",IF(T105=0,"No annual amount","Ready")))),"")</f>
        <v/>
      </c>
    </row>
    <row r="106">
      <c r="A106" s="29" t="n"/>
      <c r="B106" s="30" t="n"/>
      <c r="C106" s="29" t="n"/>
      <c r="D106" s="29" t="n"/>
      <c r="E106" s="29" t="n"/>
      <c r="F106" s="29" t="n"/>
      <c r="G106" s="29" t="n"/>
      <c r="H106" s="58" t="n"/>
      <c r="I106" s="58" t="n"/>
      <c r="J106" s="58" t="n"/>
      <c r="K106" s="58" t="n"/>
      <c r="L106" s="58" t="n"/>
      <c r="M106" s="58" t="n"/>
      <c r="N106" s="58" t="n"/>
      <c r="O106" s="58" t="n"/>
      <c r="P106" s="58" t="n"/>
      <c r="Q106" s="58" t="n"/>
      <c r="R106" s="58" t="n"/>
      <c r="S106" s="58" t="n"/>
      <c r="T106" s="59">
        <f>IFERROR(IF(A106&lt;&gt;"Yes","",SUM(H106:S106)),"")</f>
        <v/>
      </c>
      <c r="U106" s="59">
        <f>IFERROR(IF(A106&lt;&gt;"Yes","",T106/12),"")</f>
        <v/>
      </c>
      <c r="V106" s="33">
        <f>IFERROR(IF(A106&lt;&gt;"Yes","",T106/SUMIFS($T$9:$T$158,$E$9:$E$158,"Revenue",$A$9:$A$158,"Yes")),"")</f>
        <v/>
      </c>
      <c r="W106" s="34">
        <f>IFERROR(IF(AND(A106="",B106="",C106="",D106="",E106=""),"",IF(A106&lt;&gt;"Yes","",IF(OR(B106="",C106="",D106="",E106=""),"Missing setup",IF(T106=0,"No annual amount","Ready")))),"")</f>
        <v/>
      </c>
    </row>
    <row r="107">
      <c r="A107" s="29" t="n"/>
      <c r="B107" s="30" t="n"/>
      <c r="C107" s="29" t="n"/>
      <c r="D107" s="29" t="n"/>
      <c r="E107" s="29" t="n"/>
      <c r="F107" s="29" t="n"/>
      <c r="G107" s="29" t="n"/>
      <c r="H107" s="58" t="n"/>
      <c r="I107" s="58" t="n"/>
      <c r="J107" s="58" t="n"/>
      <c r="K107" s="58" t="n"/>
      <c r="L107" s="58" t="n"/>
      <c r="M107" s="58" t="n"/>
      <c r="N107" s="58" t="n"/>
      <c r="O107" s="58" t="n"/>
      <c r="P107" s="58" t="n"/>
      <c r="Q107" s="58" t="n"/>
      <c r="R107" s="58" t="n"/>
      <c r="S107" s="58" t="n"/>
      <c r="T107" s="59">
        <f>IFERROR(IF(A107&lt;&gt;"Yes","",SUM(H107:S107)),"")</f>
        <v/>
      </c>
      <c r="U107" s="59">
        <f>IFERROR(IF(A107&lt;&gt;"Yes","",T107/12),"")</f>
        <v/>
      </c>
      <c r="V107" s="33">
        <f>IFERROR(IF(A107&lt;&gt;"Yes","",T107/SUMIFS($T$9:$T$158,$E$9:$E$158,"Revenue",$A$9:$A$158,"Yes")),"")</f>
        <v/>
      </c>
      <c r="W107" s="34">
        <f>IFERROR(IF(AND(A107="",B107="",C107="",D107="",E107=""),"",IF(A107&lt;&gt;"Yes","",IF(OR(B107="",C107="",D107="",E107=""),"Missing setup",IF(T107=0,"No annual amount","Ready")))),"")</f>
        <v/>
      </c>
    </row>
    <row r="108">
      <c r="A108" s="29" t="n"/>
      <c r="B108" s="30" t="n"/>
      <c r="C108" s="29" t="n"/>
      <c r="D108" s="29" t="n"/>
      <c r="E108" s="29" t="n"/>
      <c r="F108" s="29" t="n"/>
      <c r="G108" s="29" t="n"/>
      <c r="H108" s="58" t="n"/>
      <c r="I108" s="58" t="n"/>
      <c r="J108" s="58" t="n"/>
      <c r="K108" s="58" t="n"/>
      <c r="L108" s="58" t="n"/>
      <c r="M108" s="58" t="n"/>
      <c r="N108" s="58" t="n"/>
      <c r="O108" s="58" t="n"/>
      <c r="P108" s="58" t="n"/>
      <c r="Q108" s="58" t="n"/>
      <c r="R108" s="58" t="n"/>
      <c r="S108" s="58" t="n"/>
      <c r="T108" s="59">
        <f>IFERROR(IF(A108&lt;&gt;"Yes","",SUM(H108:S108)),"")</f>
        <v/>
      </c>
      <c r="U108" s="59">
        <f>IFERROR(IF(A108&lt;&gt;"Yes","",T108/12),"")</f>
        <v/>
      </c>
      <c r="V108" s="33">
        <f>IFERROR(IF(A108&lt;&gt;"Yes","",T108/SUMIFS($T$9:$T$158,$E$9:$E$158,"Revenue",$A$9:$A$158,"Yes")),"")</f>
        <v/>
      </c>
      <c r="W108" s="34">
        <f>IFERROR(IF(AND(A108="",B108="",C108="",D108="",E108=""),"",IF(A108&lt;&gt;"Yes","",IF(OR(B108="",C108="",D108="",E108=""),"Missing setup",IF(T108=0,"No annual amount","Ready")))),"")</f>
        <v/>
      </c>
    </row>
    <row r="109">
      <c r="A109" s="29" t="n"/>
      <c r="B109" s="30" t="n"/>
      <c r="C109" s="29" t="n"/>
      <c r="D109" s="29" t="n"/>
      <c r="E109" s="29" t="n"/>
      <c r="F109" s="29" t="n"/>
      <c r="G109" s="29" t="n"/>
      <c r="H109" s="58" t="n"/>
      <c r="I109" s="58" t="n"/>
      <c r="J109" s="58" t="n"/>
      <c r="K109" s="58" t="n"/>
      <c r="L109" s="58" t="n"/>
      <c r="M109" s="58" t="n"/>
      <c r="N109" s="58" t="n"/>
      <c r="O109" s="58" t="n"/>
      <c r="P109" s="58" t="n"/>
      <c r="Q109" s="58" t="n"/>
      <c r="R109" s="58" t="n"/>
      <c r="S109" s="58" t="n"/>
      <c r="T109" s="59">
        <f>IFERROR(IF(A109&lt;&gt;"Yes","",SUM(H109:S109)),"")</f>
        <v/>
      </c>
      <c r="U109" s="59">
        <f>IFERROR(IF(A109&lt;&gt;"Yes","",T109/12),"")</f>
        <v/>
      </c>
      <c r="V109" s="33">
        <f>IFERROR(IF(A109&lt;&gt;"Yes","",T109/SUMIFS($T$9:$T$158,$E$9:$E$158,"Revenue",$A$9:$A$158,"Yes")),"")</f>
        <v/>
      </c>
      <c r="W109" s="34">
        <f>IFERROR(IF(AND(A109="",B109="",C109="",D109="",E109=""),"",IF(A109&lt;&gt;"Yes","",IF(OR(B109="",C109="",D109="",E109=""),"Missing setup",IF(T109=0,"No annual amount","Ready")))),"")</f>
        <v/>
      </c>
    </row>
    <row r="110">
      <c r="A110" s="29" t="n"/>
      <c r="B110" s="30" t="n"/>
      <c r="C110" s="29" t="n"/>
      <c r="D110" s="29" t="n"/>
      <c r="E110" s="29" t="n"/>
      <c r="F110" s="29" t="n"/>
      <c r="G110" s="29" t="n"/>
      <c r="H110" s="58" t="n"/>
      <c r="I110" s="58" t="n"/>
      <c r="J110" s="58" t="n"/>
      <c r="K110" s="58" t="n"/>
      <c r="L110" s="58" t="n"/>
      <c r="M110" s="58" t="n"/>
      <c r="N110" s="58" t="n"/>
      <c r="O110" s="58" t="n"/>
      <c r="P110" s="58" t="n"/>
      <c r="Q110" s="58" t="n"/>
      <c r="R110" s="58" t="n"/>
      <c r="S110" s="58" t="n"/>
      <c r="T110" s="59">
        <f>IFERROR(IF(A110&lt;&gt;"Yes","",SUM(H110:S110)),"")</f>
        <v/>
      </c>
      <c r="U110" s="59">
        <f>IFERROR(IF(A110&lt;&gt;"Yes","",T110/12),"")</f>
        <v/>
      </c>
      <c r="V110" s="33">
        <f>IFERROR(IF(A110&lt;&gt;"Yes","",T110/SUMIFS($T$9:$T$158,$E$9:$E$158,"Revenue",$A$9:$A$158,"Yes")),"")</f>
        <v/>
      </c>
      <c r="W110" s="34">
        <f>IFERROR(IF(AND(A110="",B110="",C110="",D110="",E110=""),"",IF(A110&lt;&gt;"Yes","",IF(OR(B110="",C110="",D110="",E110=""),"Missing setup",IF(T110=0,"No annual amount","Ready")))),"")</f>
        <v/>
      </c>
    </row>
    <row r="111">
      <c r="A111" s="29" t="n"/>
      <c r="B111" s="30" t="n"/>
      <c r="C111" s="29" t="n"/>
      <c r="D111" s="29" t="n"/>
      <c r="E111" s="29" t="n"/>
      <c r="F111" s="29" t="n"/>
      <c r="G111" s="29" t="n"/>
      <c r="H111" s="58" t="n"/>
      <c r="I111" s="58" t="n"/>
      <c r="J111" s="58" t="n"/>
      <c r="K111" s="58" t="n"/>
      <c r="L111" s="58" t="n"/>
      <c r="M111" s="58" t="n"/>
      <c r="N111" s="58" t="n"/>
      <c r="O111" s="58" t="n"/>
      <c r="P111" s="58" t="n"/>
      <c r="Q111" s="58" t="n"/>
      <c r="R111" s="58" t="n"/>
      <c r="S111" s="58" t="n"/>
      <c r="T111" s="59">
        <f>IFERROR(IF(A111&lt;&gt;"Yes","",SUM(H111:S111)),"")</f>
        <v/>
      </c>
      <c r="U111" s="59">
        <f>IFERROR(IF(A111&lt;&gt;"Yes","",T111/12),"")</f>
        <v/>
      </c>
      <c r="V111" s="33">
        <f>IFERROR(IF(A111&lt;&gt;"Yes","",T111/SUMIFS($T$9:$T$158,$E$9:$E$158,"Revenue",$A$9:$A$158,"Yes")),"")</f>
        <v/>
      </c>
      <c r="W111" s="34">
        <f>IFERROR(IF(AND(A111="",B111="",C111="",D111="",E111=""),"",IF(A111&lt;&gt;"Yes","",IF(OR(B111="",C111="",D111="",E111=""),"Missing setup",IF(T111=0,"No annual amount","Ready")))),"")</f>
        <v/>
      </c>
    </row>
    <row r="112">
      <c r="A112" s="29" t="n"/>
      <c r="B112" s="30" t="n"/>
      <c r="C112" s="29" t="n"/>
      <c r="D112" s="29" t="n"/>
      <c r="E112" s="29" t="n"/>
      <c r="F112" s="29" t="n"/>
      <c r="G112" s="29" t="n"/>
      <c r="H112" s="58" t="n"/>
      <c r="I112" s="58" t="n"/>
      <c r="J112" s="58" t="n"/>
      <c r="K112" s="58" t="n"/>
      <c r="L112" s="58" t="n"/>
      <c r="M112" s="58" t="n"/>
      <c r="N112" s="58" t="n"/>
      <c r="O112" s="58" t="n"/>
      <c r="P112" s="58" t="n"/>
      <c r="Q112" s="58" t="n"/>
      <c r="R112" s="58" t="n"/>
      <c r="S112" s="58" t="n"/>
      <c r="T112" s="59">
        <f>IFERROR(IF(A112&lt;&gt;"Yes","",SUM(H112:S112)),"")</f>
        <v/>
      </c>
      <c r="U112" s="59">
        <f>IFERROR(IF(A112&lt;&gt;"Yes","",T112/12),"")</f>
        <v/>
      </c>
      <c r="V112" s="33">
        <f>IFERROR(IF(A112&lt;&gt;"Yes","",T112/SUMIFS($T$9:$T$158,$E$9:$E$158,"Revenue",$A$9:$A$158,"Yes")),"")</f>
        <v/>
      </c>
      <c r="W112" s="34">
        <f>IFERROR(IF(AND(A112="",B112="",C112="",D112="",E112=""),"",IF(A112&lt;&gt;"Yes","",IF(OR(B112="",C112="",D112="",E112=""),"Missing setup",IF(T112=0,"No annual amount","Ready")))),"")</f>
        <v/>
      </c>
    </row>
    <row r="113">
      <c r="A113" s="29" t="n"/>
      <c r="B113" s="30" t="n"/>
      <c r="C113" s="29" t="n"/>
      <c r="D113" s="29" t="n"/>
      <c r="E113" s="29" t="n"/>
      <c r="F113" s="29" t="n"/>
      <c r="G113" s="29" t="n"/>
      <c r="H113" s="58" t="n"/>
      <c r="I113" s="58" t="n"/>
      <c r="J113" s="58" t="n"/>
      <c r="K113" s="58" t="n"/>
      <c r="L113" s="58" t="n"/>
      <c r="M113" s="58" t="n"/>
      <c r="N113" s="58" t="n"/>
      <c r="O113" s="58" t="n"/>
      <c r="P113" s="58" t="n"/>
      <c r="Q113" s="58" t="n"/>
      <c r="R113" s="58" t="n"/>
      <c r="S113" s="58" t="n"/>
      <c r="T113" s="59">
        <f>IFERROR(IF(A113&lt;&gt;"Yes","",SUM(H113:S113)),"")</f>
        <v/>
      </c>
      <c r="U113" s="59">
        <f>IFERROR(IF(A113&lt;&gt;"Yes","",T113/12),"")</f>
        <v/>
      </c>
      <c r="V113" s="33">
        <f>IFERROR(IF(A113&lt;&gt;"Yes","",T113/SUMIFS($T$9:$T$158,$E$9:$E$158,"Revenue",$A$9:$A$158,"Yes")),"")</f>
        <v/>
      </c>
      <c r="W113" s="34">
        <f>IFERROR(IF(AND(A113="",B113="",C113="",D113="",E113=""),"",IF(A113&lt;&gt;"Yes","",IF(OR(B113="",C113="",D113="",E113=""),"Missing setup",IF(T113=0,"No annual amount","Ready")))),"")</f>
        <v/>
      </c>
    </row>
    <row r="114">
      <c r="A114" s="29" t="n"/>
      <c r="B114" s="30" t="n"/>
      <c r="C114" s="29" t="n"/>
      <c r="D114" s="29" t="n"/>
      <c r="E114" s="29" t="n"/>
      <c r="F114" s="29" t="n"/>
      <c r="G114" s="29" t="n"/>
      <c r="H114" s="58" t="n"/>
      <c r="I114" s="58" t="n"/>
      <c r="J114" s="58" t="n"/>
      <c r="K114" s="58" t="n"/>
      <c r="L114" s="58" t="n"/>
      <c r="M114" s="58" t="n"/>
      <c r="N114" s="58" t="n"/>
      <c r="O114" s="58" t="n"/>
      <c r="P114" s="58" t="n"/>
      <c r="Q114" s="58" t="n"/>
      <c r="R114" s="58" t="n"/>
      <c r="S114" s="58" t="n"/>
      <c r="T114" s="59">
        <f>IFERROR(IF(A114&lt;&gt;"Yes","",SUM(H114:S114)),"")</f>
        <v/>
      </c>
      <c r="U114" s="59">
        <f>IFERROR(IF(A114&lt;&gt;"Yes","",T114/12),"")</f>
        <v/>
      </c>
      <c r="V114" s="33">
        <f>IFERROR(IF(A114&lt;&gt;"Yes","",T114/SUMIFS($T$9:$T$158,$E$9:$E$158,"Revenue",$A$9:$A$158,"Yes")),"")</f>
        <v/>
      </c>
      <c r="W114" s="34">
        <f>IFERROR(IF(AND(A114="",B114="",C114="",D114="",E114=""),"",IF(A114&lt;&gt;"Yes","",IF(OR(B114="",C114="",D114="",E114=""),"Missing setup",IF(T114=0,"No annual amount","Ready")))),"")</f>
        <v/>
      </c>
    </row>
    <row r="115">
      <c r="A115" s="29" t="n"/>
      <c r="B115" s="30" t="n"/>
      <c r="C115" s="29" t="n"/>
      <c r="D115" s="29" t="n"/>
      <c r="E115" s="29" t="n"/>
      <c r="F115" s="29" t="n"/>
      <c r="G115" s="29" t="n"/>
      <c r="H115" s="58" t="n"/>
      <c r="I115" s="58" t="n"/>
      <c r="J115" s="58" t="n"/>
      <c r="K115" s="58" t="n"/>
      <c r="L115" s="58" t="n"/>
      <c r="M115" s="58" t="n"/>
      <c r="N115" s="58" t="n"/>
      <c r="O115" s="58" t="n"/>
      <c r="P115" s="58" t="n"/>
      <c r="Q115" s="58" t="n"/>
      <c r="R115" s="58" t="n"/>
      <c r="S115" s="58" t="n"/>
      <c r="T115" s="59">
        <f>IFERROR(IF(A115&lt;&gt;"Yes","",SUM(H115:S115)),"")</f>
        <v/>
      </c>
      <c r="U115" s="59">
        <f>IFERROR(IF(A115&lt;&gt;"Yes","",T115/12),"")</f>
        <v/>
      </c>
      <c r="V115" s="33">
        <f>IFERROR(IF(A115&lt;&gt;"Yes","",T115/SUMIFS($T$9:$T$158,$E$9:$E$158,"Revenue",$A$9:$A$158,"Yes")),"")</f>
        <v/>
      </c>
      <c r="W115" s="34">
        <f>IFERROR(IF(AND(A115="",B115="",C115="",D115="",E115=""),"",IF(A115&lt;&gt;"Yes","",IF(OR(B115="",C115="",D115="",E115=""),"Missing setup",IF(T115=0,"No annual amount","Ready")))),"")</f>
        <v/>
      </c>
    </row>
    <row r="116">
      <c r="A116" s="29" t="n"/>
      <c r="B116" s="30" t="n"/>
      <c r="C116" s="29" t="n"/>
      <c r="D116" s="29" t="n"/>
      <c r="E116" s="29" t="n"/>
      <c r="F116" s="29" t="n"/>
      <c r="G116" s="29" t="n"/>
      <c r="H116" s="58" t="n"/>
      <c r="I116" s="58" t="n"/>
      <c r="J116" s="58" t="n"/>
      <c r="K116" s="58" t="n"/>
      <c r="L116" s="58" t="n"/>
      <c r="M116" s="58" t="n"/>
      <c r="N116" s="58" t="n"/>
      <c r="O116" s="58" t="n"/>
      <c r="P116" s="58" t="n"/>
      <c r="Q116" s="58" t="n"/>
      <c r="R116" s="58" t="n"/>
      <c r="S116" s="58" t="n"/>
      <c r="T116" s="59">
        <f>IFERROR(IF(A116&lt;&gt;"Yes","",SUM(H116:S116)),"")</f>
        <v/>
      </c>
      <c r="U116" s="59">
        <f>IFERROR(IF(A116&lt;&gt;"Yes","",T116/12),"")</f>
        <v/>
      </c>
      <c r="V116" s="33">
        <f>IFERROR(IF(A116&lt;&gt;"Yes","",T116/SUMIFS($T$9:$T$158,$E$9:$E$158,"Revenue",$A$9:$A$158,"Yes")),"")</f>
        <v/>
      </c>
      <c r="W116" s="34">
        <f>IFERROR(IF(AND(A116="",B116="",C116="",D116="",E116=""),"",IF(A116&lt;&gt;"Yes","",IF(OR(B116="",C116="",D116="",E116=""),"Missing setup",IF(T116=0,"No annual amount","Ready")))),"")</f>
        <v/>
      </c>
    </row>
    <row r="117">
      <c r="A117" s="29" t="n"/>
      <c r="B117" s="30" t="n"/>
      <c r="C117" s="29" t="n"/>
      <c r="D117" s="29" t="n"/>
      <c r="E117" s="29" t="n"/>
      <c r="F117" s="29" t="n"/>
      <c r="G117" s="29" t="n"/>
      <c r="H117" s="58" t="n"/>
      <c r="I117" s="58" t="n"/>
      <c r="J117" s="58" t="n"/>
      <c r="K117" s="58" t="n"/>
      <c r="L117" s="58" t="n"/>
      <c r="M117" s="58" t="n"/>
      <c r="N117" s="58" t="n"/>
      <c r="O117" s="58" t="n"/>
      <c r="P117" s="58" t="n"/>
      <c r="Q117" s="58" t="n"/>
      <c r="R117" s="58" t="n"/>
      <c r="S117" s="58" t="n"/>
      <c r="T117" s="59">
        <f>IFERROR(IF(A117&lt;&gt;"Yes","",SUM(H117:S117)),"")</f>
        <v/>
      </c>
      <c r="U117" s="59">
        <f>IFERROR(IF(A117&lt;&gt;"Yes","",T117/12),"")</f>
        <v/>
      </c>
      <c r="V117" s="33">
        <f>IFERROR(IF(A117&lt;&gt;"Yes","",T117/SUMIFS($T$9:$T$158,$E$9:$E$158,"Revenue",$A$9:$A$158,"Yes")),"")</f>
        <v/>
      </c>
      <c r="W117" s="34">
        <f>IFERROR(IF(AND(A117="",B117="",C117="",D117="",E117=""),"",IF(A117&lt;&gt;"Yes","",IF(OR(B117="",C117="",D117="",E117=""),"Missing setup",IF(T117=0,"No annual amount","Ready")))),"")</f>
        <v/>
      </c>
    </row>
    <row r="118">
      <c r="A118" s="29" t="n"/>
      <c r="B118" s="30" t="n"/>
      <c r="C118" s="29" t="n"/>
      <c r="D118" s="29" t="n"/>
      <c r="E118" s="29" t="n"/>
      <c r="F118" s="29" t="n"/>
      <c r="G118" s="29" t="n"/>
      <c r="H118" s="58" t="n"/>
      <c r="I118" s="58" t="n"/>
      <c r="J118" s="58" t="n"/>
      <c r="K118" s="58" t="n"/>
      <c r="L118" s="58" t="n"/>
      <c r="M118" s="58" t="n"/>
      <c r="N118" s="58" t="n"/>
      <c r="O118" s="58" t="n"/>
      <c r="P118" s="58" t="n"/>
      <c r="Q118" s="58" t="n"/>
      <c r="R118" s="58" t="n"/>
      <c r="S118" s="58" t="n"/>
      <c r="T118" s="59">
        <f>IFERROR(IF(A118&lt;&gt;"Yes","",SUM(H118:S118)),"")</f>
        <v/>
      </c>
      <c r="U118" s="59">
        <f>IFERROR(IF(A118&lt;&gt;"Yes","",T118/12),"")</f>
        <v/>
      </c>
      <c r="V118" s="33">
        <f>IFERROR(IF(A118&lt;&gt;"Yes","",T118/SUMIFS($T$9:$T$158,$E$9:$E$158,"Revenue",$A$9:$A$158,"Yes")),"")</f>
        <v/>
      </c>
      <c r="W118" s="34">
        <f>IFERROR(IF(AND(A118="",B118="",C118="",D118="",E118=""),"",IF(A118&lt;&gt;"Yes","",IF(OR(B118="",C118="",D118="",E118=""),"Missing setup",IF(T118=0,"No annual amount","Ready")))),"")</f>
        <v/>
      </c>
    </row>
    <row r="119">
      <c r="A119" s="29" t="n"/>
      <c r="B119" s="30" t="n"/>
      <c r="C119" s="29" t="n"/>
      <c r="D119" s="29" t="n"/>
      <c r="E119" s="29" t="n"/>
      <c r="F119" s="29" t="n"/>
      <c r="G119" s="29" t="n"/>
      <c r="H119" s="58" t="n"/>
      <c r="I119" s="58" t="n"/>
      <c r="J119" s="58" t="n"/>
      <c r="K119" s="58" t="n"/>
      <c r="L119" s="58" t="n"/>
      <c r="M119" s="58" t="n"/>
      <c r="N119" s="58" t="n"/>
      <c r="O119" s="58" t="n"/>
      <c r="P119" s="58" t="n"/>
      <c r="Q119" s="58" t="n"/>
      <c r="R119" s="58" t="n"/>
      <c r="S119" s="58" t="n"/>
      <c r="T119" s="59">
        <f>IFERROR(IF(A119&lt;&gt;"Yes","",SUM(H119:S119)),"")</f>
        <v/>
      </c>
      <c r="U119" s="59">
        <f>IFERROR(IF(A119&lt;&gt;"Yes","",T119/12),"")</f>
        <v/>
      </c>
      <c r="V119" s="33">
        <f>IFERROR(IF(A119&lt;&gt;"Yes","",T119/SUMIFS($T$9:$T$158,$E$9:$E$158,"Revenue",$A$9:$A$158,"Yes")),"")</f>
        <v/>
      </c>
      <c r="W119" s="34">
        <f>IFERROR(IF(AND(A119="",B119="",C119="",D119="",E119=""),"",IF(A119&lt;&gt;"Yes","",IF(OR(B119="",C119="",D119="",E119=""),"Missing setup",IF(T119=0,"No annual amount","Ready")))),"")</f>
        <v/>
      </c>
    </row>
    <row r="120">
      <c r="A120" s="29" t="n"/>
      <c r="B120" s="30" t="n"/>
      <c r="C120" s="29" t="n"/>
      <c r="D120" s="29" t="n"/>
      <c r="E120" s="29" t="n"/>
      <c r="F120" s="29" t="n"/>
      <c r="G120" s="29" t="n"/>
      <c r="H120" s="58" t="n"/>
      <c r="I120" s="58" t="n"/>
      <c r="J120" s="58" t="n"/>
      <c r="K120" s="58" t="n"/>
      <c r="L120" s="58" t="n"/>
      <c r="M120" s="58" t="n"/>
      <c r="N120" s="58" t="n"/>
      <c r="O120" s="58" t="n"/>
      <c r="P120" s="58" t="n"/>
      <c r="Q120" s="58" t="n"/>
      <c r="R120" s="58" t="n"/>
      <c r="S120" s="58" t="n"/>
      <c r="T120" s="59">
        <f>IFERROR(IF(A120&lt;&gt;"Yes","",SUM(H120:S120)),"")</f>
        <v/>
      </c>
      <c r="U120" s="59">
        <f>IFERROR(IF(A120&lt;&gt;"Yes","",T120/12),"")</f>
        <v/>
      </c>
      <c r="V120" s="33">
        <f>IFERROR(IF(A120&lt;&gt;"Yes","",T120/SUMIFS($T$9:$T$158,$E$9:$E$158,"Revenue",$A$9:$A$158,"Yes")),"")</f>
        <v/>
      </c>
      <c r="W120" s="34">
        <f>IFERROR(IF(AND(A120="",B120="",C120="",D120="",E120=""),"",IF(A120&lt;&gt;"Yes","",IF(OR(B120="",C120="",D120="",E120=""),"Missing setup",IF(T120=0,"No annual amount","Ready")))),"")</f>
        <v/>
      </c>
    </row>
    <row r="121">
      <c r="A121" s="29" t="n"/>
      <c r="B121" s="30" t="n"/>
      <c r="C121" s="29" t="n"/>
      <c r="D121" s="29" t="n"/>
      <c r="E121" s="29" t="n"/>
      <c r="F121" s="29" t="n"/>
      <c r="G121" s="29" t="n"/>
      <c r="H121" s="58" t="n"/>
      <c r="I121" s="58" t="n"/>
      <c r="J121" s="58" t="n"/>
      <c r="K121" s="58" t="n"/>
      <c r="L121" s="58" t="n"/>
      <c r="M121" s="58" t="n"/>
      <c r="N121" s="58" t="n"/>
      <c r="O121" s="58" t="n"/>
      <c r="P121" s="58" t="n"/>
      <c r="Q121" s="58" t="n"/>
      <c r="R121" s="58" t="n"/>
      <c r="S121" s="58" t="n"/>
      <c r="T121" s="59">
        <f>IFERROR(IF(A121&lt;&gt;"Yes","",SUM(H121:S121)),"")</f>
        <v/>
      </c>
      <c r="U121" s="59">
        <f>IFERROR(IF(A121&lt;&gt;"Yes","",T121/12),"")</f>
        <v/>
      </c>
      <c r="V121" s="33">
        <f>IFERROR(IF(A121&lt;&gt;"Yes","",T121/SUMIFS($T$9:$T$158,$E$9:$E$158,"Revenue",$A$9:$A$158,"Yes")),"")</f>
        <v/>
      </c>
      <c r="W121" s="34">
        <f>IFERROR(IF(AND(A121="",B121="",C121="",D121="",E121=""),"",IF(A121&lt;&gt;"Yes","",IF(OR(B121="",C121="",D121="",E121=""),"Missing setup",IF(T121=0,"No annual amount","Ready")))),"")</f>
        <v/>
      </c>
    </row>
    <row r="122">
      <c r="A122" s="29" t="n"/>
      <c r="B122" s="30" t="n"/>
      <c r="C122" s="29" t="n"/>
      <c r="D122" s="29" t="n"/>
      <c r="E122" s="29" t="n"/>
      <c r="F122" s="29" t="n"/>
      <c r="G122" s="29" t="n"/>
      <c r="H122" s="58" t="n"/>
      <c r="I122" s="58" t="n"/>
      <c r="J122" s="58" t="n"/>
      <c r="K122" s="58" t="n"/>
      <c r="L122" s="58" t="n"/>
      <c r="M122" s="58" t="n"/>
      <c r="N122" s="58" t="n"/>
      <c r="O122" s="58" t="n"/>
      <c r="P122" s="58" t="n"/>
      <c r="Q122" s="58" t="n"/>
      <c r="R122" s="58" t="n"/>
      <c r="S122" s="58" t="n"/>
      <c r="T122" s="59">
        <f>IFERROR(IF(A122&lt;&gt;"Yes","",SUM(H122:S122)),"")</f>
        <v/>
      </c>
      <c r="U122" s="59">
        <f>IFERROR(IF(A122&lt;&gt;"Yes","",T122/12),"")</f>
        <v/>
      </c>
      <c r="V122" s="33">
        <f>IFERROR(IF(A122&lt;&gt;"Yes","",T122/SUMIFS($T$9:$T$158,$E$9:$E$158,"Revenue",$A$9:$A$158,"Yes")),"")</f>
        <v/>
      </c>
      <c r="W122" s="34">
        <f>IFERROR(IF(AND(A122="",B122="",C122="",D122="",E122=""),"",IF(A122&lt;&gt;"Yes","",IF(OR(B122="",C122="",D122="",E122=""),"Missing setup",IF(T122=0,"No annual amount","Ready")))),"")</f>
        <v/>
      </c>
    </row>
    <row r="123">
      <c r="A123" s="29" t="n"/>
      <c r="B123" s="30" t="n"/>
      <c r="C123" s="29" t="n"/>
      <c r="D123" s="29" t="n"/>
      <c r="E123" s="29" t="n"/>
      <c r="F123" s="29" t="n"/>
      <c r="G123" s="29" t="n"/>
      <c r="H123" s="58" t="n"/>
      <c r="I123" s="58" t="n"/>
      <c r="J123" s="58" t="n"/>
      <c r="K123" s="58" t="n"/>
      <c r="L123" s="58" t="n"/>
      <c r="M123" s="58" t="n"/>
      <c r="N123" s="58" t="n"/>
      <c r="O123" s="58" t="n"/>
      <c r="P123" s="58" t="n"/>
      <c r="Q123" s="58" t="n"/>
      <c r="R123" s="58" t="n"/>
      <c r="S123" s="58" t="n"/>
      <c r="T123" s="59">
        <f>IFERROR(IF(A123&lt;&gt;"Yes","",SUM(H123:S123)),"")</f>
        <v/>
      </c>
      <c r="U123" s="59">
        <f>IFERROR(IF(A123&lt;&gt;"Yes","",T123/12),"")</f>
        <v/>
      </c>
      <c r="V123" s="33">
        <f>IFERROR(IF(A123&lt;&gt;"Yes","",T123/SUMIFS($T$9:$T$158,$E$9:$E$158,"Revenue",$A$9:$A$158,"Yes")),"")</f>
        <v/>
      </c>
      <c r="W123" s="34">
        <f>IFERROR(IF(AND(A123="",B123="",C123="",D123="",E123=""),"",IF(A123&lt;&gt;"Yes","",IF(OR(B123="",C123="",D123="",E123=""),"Missing setup",IF(T123=0,"No annual amount","Ready")))),"")</f>
        <v/>
      </c>
    </row>
    <row r="124">
      <c r="A124" s="29" t="n"/>
      <c r="B124" s="30" t="n"/>
      <c r="C124" s="29" t="n"/>
      <c r="D124" s="29" t="n"/>
      <c r="E124" s="29" t="n"/>
      <c r="F124" s="29" t="n"/>
      <c r="G124" s="29" t="n"/>
      <c r="H124" s="58" t="n"/>
      <c r="I124" s="58" t="n"/>
      <c r="J124" s="58" t="n"/>
      <c r="K124" s="58" t="n"/>
      <c r="L124" s="58" t="n"/>
      <c r="M124" s="58" t="n"/>
      <c r="N124" s="58" t="n"/>
      <c r="O124" s="58" t="n"/>
      <c r="P124" s="58" t="n"/>
      <c r="Q124" s="58" t="n"/>
      <c r="R124" s="58" t="n"/>
      <c r="S124" s="58" t="n"/>
      <c r="T124" s="59">
        <f>IFERROR(IF(A124&lt;&gt;"Yes","",SUM(H124:S124)),"")</f>
        <v/>
      </c>
      <c r="U124" s="59">
        <f>IFERROR(IF(A124&lt;&gt;"Yes","",T124/12),"")</f>
        <v/>
      </c>
      <c r="V124" s="33">
        <f>IFERROR(IF(A124&lt;&gt;"Yes","",T124/SUMIFS($T$9:$T$158,$E$9:$E$158,"Revenue",$A$9:$A$158,"Yes")),"")</f>
        <v/>
      </c>
      <c r="W124" s="34">
        <f>IFERROR(IF(AND(A124="",B124="",C124="",D124="",E124=""),"",IF(A124&lt;&gt;"Yes","",IF(OR(B124="",C124="",D124="",E124=""),"Missing setup",IF(T124=0,"No annual amount","Ready")))),"")</f>
        <v/>
      </c>
    </row>
    <row r="125">
      <c r="A125" s="29" t="n"/>
      <c r="B125" s="30" t="n"/>
      <c r="C125" s="29" t="n"/>
      <c r="D125" s="29" t="n"/>
      <c r="E125" s="29" t="n"/>
      <c r="F125" s="29" t="n"/>
      <c r="G125" s="29" t="n"/>
      <c r="H125" s="58" t="n"/>
      <c r="I125" s="58" t="n"/>
      <c r="J125" s="58" t="n"/>
      <c r="K125" s="58" t="n"/>
      <c r="L125" s="58" t="n"/>
      <c r="M125" s="58" t="n"/>
      <c r="N125" s="58" t="n"/>
      <c r="O125" s="58" t="n"/>
      <c r="P125" s="58" t="n"/>
      <c r="Q125" s="58" t="n"/>
      <c r="R125" s="58" t="n"/>
      <c r="S125" s="58" t="n"/>
      <c r="T125" s="59">
        <f>IFERROR(IF(A125&lt;&gt;"Yes","",SUM(H125:S125)),"")</f>
        <v/>
      </c>
      <c r="U125" s="59">
        <f>IFERROR(IF(A125&lt;&gt;"Yes","",T125/12),"")</f>
        <v/>
      </c>
      <c r="V125" s="33">
        <f>IFERROR(IF(A125&lt;&gt;"Yes","",T125/SUMIFS($T$9:$T$158,$E$9:$E$158,"Revenue",$A$9:$A$158,"Yes")),"")</f>
        <v/>
      </c>
      <c r="W125" s="34">
        <f>IFERROR(IF(AND(A125="",B125="",C125="",D125="",E125=""),"",IF(A125&lt;&gt;"Yes","",IF(OR(B125="",C125="",D125="",E125=""),"Missing setup",IF(T125=0,"No annual amount","Ready")))),"")</f>
        <v/>
      </c>
    </row>
    <row r="126">
      <c r="A126" s="29" t="n"/>
      <c r="B126" s="30" t="n"/>
      <c r="C126" s="29" t="n"/>
      <c r="D126" s="29" t="n"/>
      <c r="E126" s="29" t="n"/>
      <c r="F126" s="29" t="n"/>
      <c r="G126" s="29" t="n"/>
      <c r="H126" s="58" t="n"/>
      <c r="I126" s="58" t="n"/>
      <c r="J126" s="58" t="n"/>
      <c r="K126" s="58" t="n"/>
      <c r="L126" s="58" t="n"/>
      <c r="M126" s="58" t="n"/>
      <c r="N126" s="58" t="n"/>
      <c r="O126" s="58" t="n"/>
      <c r="P126" s="58" t="n"/>
      <c r="Q126" s="58" t="n"/>
      <c r="R126" s="58" t="n"/>
      <c r="S126" s="58" t="n"/>
      <c r="T126" s="59">
        <f>IFERROR(IF(A126&lt;&gt;"Yes","",SUM(H126:S126)),"")</f>
        <v/>
      </c>
      <c r="U126" s="59">
        <f>IFERROR(IF(A126&lt;&gt;"Yes","",T126/12),"")</f>
        <v/>
      </c>
      <c r="V126" s="33">
        <f>IFERROR(IF(A126&lt;&gt;"Yes","",T126/SUMIFS($T$9:$T$158,$E$9:$E$158,"Revenue",$A$9:$A$158,"Yes")),"")</f>
        <v/>
      </c>
      <c r="W126" s="34">
        <f>IFERROR(IF(AND(A126="",B126="",C126="",D126="",E126=""),"",IF(A126&lt;&gt;"Yes","",IF(OR(B126="",C126="",D126="",E126=""),"Missing setup",IF(T126=0,"No annual amount","Ready")))),"")</f>
        <v/>
      </c>
    </row>
    <row r="127">
      <c r="A127" s="29" t="n"/>
      <c r="B127" s="30" t="n"/>
      <c r="C127" s="29" t="n"/>
      <c r="D127" s="29" t="n"/>
      <c r="E127" s="29" t="n"/>
      <c r="F127" s="29" t="n"/>
      <c r="G127" s="29" t="n"/>
      <c r="H127" s="58" t="n"/>
      <c r="I127" s="58" t="n"/>
      <c r="J127" s="58" t="n"/>
      <c r="K127" s="58" t="n"/>
      <c r="L127" s="58" t="n"/>
      <c r="M127" s="58" t="n"/>
      <c r="N127" s="58" t="n"/>
      <c r="O127" s="58" t="n"/>
      <c r="P127" s="58" t="n"/>
      <c r="Q127" s="58" t="n"/>
      <c r="R127" s="58" t="n"/>
      <c r="S127" s="58" t="n"/>
      <c r="T127" s="59">
        <f>IFERROR(IF(A127&lt;&gt;"Yes","",SUM(H127:S127)),"")</f>
        <v/>
      </c>
      <c r="U127" s="59">
        <f>IFERROR(IF(A127&lt;&gt;"Yes","",T127/12),"")</f>
        <v/>
      </c>
      <c r="V127" s="33">
        <f>IFERROR(IF(A127&lt;&gt;"Yes","",T127/SUMIFS($T$9:$T$158,$E$9:$E$158,"Revenue",$A$9:$A$158,"Yes")),"")</f>
        <v/>
      </c>
      <c r="W127" s="34">
        <f>IFERROR(IF(AND(A127="",B127="",C127="",D127="",E127=""),"",IF(A127&lt;&gt;"Yes","",IF(OR(B127="",C127="",D127="",E127=""),"Missing setup",IF(T127=0,"No annual amount","Ready")))),"")</f>
        <v/>
      </c>
    </row>
    <row r="128">
      <c r="A128" s="29" t="n"/>
      <c r="B128" s="30" t="n"/>
      <c r="C128" s="29" t="n"/>
      <c r="D128" s="29" t="n"/>
      <c r="E128" s="29" t="n"/>
      <c r="F128" s="29" t="n"/>
      <c r="G128" s="29" t="n"/>
      <c r="H128" s="58" t="n"/>
      <c r="I128" s="58" t="n"/>
      <c r="J128" s="58" t="n"/>
      <c r="K128" s="58" t="n"/>
      <c r="L128" s="58" t="n"/>
      <c r="M128" s="58" t="n"/>
      <c r="N128" s="58" t="n"/>
      <c r="O128" s="58" t="n"/>
      <c r="P128" s="58" t="n"/>
      <c r="Q128" s="58" t="n"/>
      <c r="R128" s="58" t="n"/>
      <c r="S128" s="58" t="n"/>
      <c r="T128" s="59">
        <f>IFERROR(IF(A128&lt;&gt;"Yes","",SUM(H128:S128)),"")</f>
        <v/>
      </c>
      <c r="U128" s="59">
        <f>IFERROR(IF(A128&lt;&gt;"Yes","",T128/12),"")</f>
        <v/>
      </c>
      <c r="V128" s="33">
        <f>IFERROR(IF(A128&lt;&gt;"Yes","",T128/SUMIFS($T$9:$T$158,$E$9:$E$158,"Revenue",$A$9:$A$158,"Yes")),"")</f>
        <v/>
      </c>
      <c r="W128" s="34">
        <f>IFERROR(IF(AND(A128="",B128="",C128="",D128="",E128=""),"",IF(A128&lt;&gt;"Yes","",IF(OR(B128="",C128="",D128="",E128=""),"Missing setup",IF(T128=0,"No annual amount","Ready")))),"")</f>
        <v/>
      </c>
    </row>
    <row r="129">
      <c r="A129" s="29" t="n"/>
      <c r="B129" s="30" t="n"/>
      <c r="C129" s="29" t="n"/>
      <c r="D129" s="29" t="n"/>
      <c r="E129" s="29" t="n"/>
      <c r="F129" s="29" t="n"/>
      <c r="G129" s="29" t="n"/>
      <c r="H129" s="58" t="n"/>
      <c r="I129" s="58" t="n"/>
      <c r="J129" s="58" t="n"/>
      <c r="K129" s="58" t="n"/>
      <c r="L129" s="58" t="n"/>
      <c r="M129" s="58" t="n"/>
      <c r="N129" s="58" t="n"/>
      <c r="O129" s="58" t="n"/>
      <c r="P129" s="58" t="n"/>
      <c r="Q129" s="58" t="n"/>
      <c r="R129" s="58" t="n"/>
      <c r="S129" s="58" t="n"/>
      <c r="T129" s="59">
        <f>IFERROR(IF(A129&lt;&gt;"Yes","",SUM(H129:S129)),"")</f>
        <v/>
      </c>
      <c r="U129" s="59">
        <f>IFERROR(IF(A129&lt;&gt;"Yes","",T129/12),"")</f>
        <v/>
      </c>
      <c r="V129" s="33">
        <f>IFERROR(IF(A129&lt;&gt;"Yes","",T129/SUMIFS($T$9:$T$158,$E$9:$E$158,"Revenue",$A$9:$A$158,"Yes")),"")</f>
        <v/>
      </c>
      <c r="W129" s="34">
        <f>IFERROR(IF(AND(A129="",B129="",C129="",D129="",E129=""),"",IF(A129&lt;&gt;"Yes","",IF(OR(B129="",C129="",D129="",E129=""),"Missing setup",IF(T129=0,"No annual amount","Ready")))),"")</f>
        <v/>
      </c>
    </row>
    <row r="130">
      <c r="A130" s="29" t="n"/>
      <c r="B130" s="30" t="n"/>
      <c r="C130" s="29" t="n"/>
      <c r="D130" s="29" t="n"/>
      <c r="E130" s="29" t="n"/>
      <c r="F130" s="29" t="n"/>
      <c r="G130" s="29" t="n"/>
      <c r="H130" s="58" t="n"/>
      <c r="I130" s="58" t="n"/>
      <c r="J130" s="58" t="n"/>
      <c r="K130" s="58" t="n"/>
      <c r="L130" s="58" t="n"/>
      <c r="M130" s="58" t="n"/>
      <c r="N130" s="58" t="n"/>
      <c r="O130" s="58" t="n"/>
      <c r="P130" s="58" t="n"/>
      <c r="Q130" s="58" t="n"/>
      <c r="R130" s="58" t="n"/>
      <c r="S130" s="58" t="n"/>
      <c r="T130" s="59">
        <f>IFERROR(IF(A130&lt;&gt;"Yes","",SUM(H130:S130)),"")</f>
        <v/>
      </c>
      <c r="U130" s="59">
        <f>IFERROR(IF(A130&lt;&gt;"Yes","",T130/12),"")</f>
        <v/>
      </c>
      <c r="V130" s="33">
        <f>IFERROR(IF(A130&lt;&gt;"Yes","",T130/SUMIFS($T$9:$T$158,$E$9:$E$158,"Revenue",$A$9:$A$158,"Yes")),"")</f>
        <v/>
      </c>
      <c r="W130" s="34">
        <f>IFERROR(IF(AND(A130="",B130="",C130="",D130="",E130=""),"",IF(A130&lt;&gt;"Yes","",IF(OR(B130="",C130="",D130="",E130=""),"Missing setup",IF(T130=0,"No annual amount","Ready")))),"")</f>
        <v/>
      </c>
    </row>
    <row r="131">
      <c r="A131" s="29" t="n"/>
      <c r="B131" s="30" t="n"/>
      <c r="C131" s="29" t="n"/>
      <c r="D131" s="29" t="n"/>
      <c r="E131" s="29" t="n"/>
      <c r="F131" s="29" t="n"/>
      <c r="G131" s="29" t="n"/>
      <c r="H131" s="58" t="n"/>
      <c r="I131" s="58" t="n"/>
      <c r="J131" s="58" t="n"/>
      <c r="K131" s="58" t="n"/>
      <c r="L131" s="58" t="n"/>
      <c r="M131" s="58" t="n"/>
      <c r="N131" s="58" t="n"/>
      <c r="O131" s="58" t="n"/>
      <c r="P131" s="58" t="n"/>
      <c r="Q131" s="58" t="n"/>
      <c r="R131" s="58" t="n"/>
      <c r="S131" s="58" t="n"/>
      <c r="T131" s="59">
        <f>IFERROR(IF(A131&lt;&gt;"Yes","",SUM(H131:S131)),"")</f>
        <v/>
      </c>
      <c r="U131" s="59">
        <f>IFERROR(IF(A131&lt;&gt;"Yes","",T131/12),"")</f>
        <v/>
      </c>
      <c r="V131" s="33">
        <f>IFERROR(IF(A131&lt;&gt;"Yes","",T131/SUMIFS($T$9:$T$158,$E$9:$E$158,"Revenue",$A$9:$A$158,"Yes")),"")</f>
        <v/>
      </c>
      <c r="W131" s="34">
        <f>IFERROR(IF(AND(A131="",B131="",C131="",D131="",E131=""),"",IF(A131&lt;&gt;"Yes","",IF(OR(B131="",C131="",D131="",E131=""),"Missing setup",IF(T131=0,"No annual amount","Ready")))),"")</f>
        <v/>
      </c>
    </row>
    <row r="132">
      <c r="A132" s="29" t="n"/>
      <c r="B132" s="30" t="n"/>
      <c r="C132" s="29" t="n"/>
      <c r="D132" s="29" t="n"/>
      <c r="E132" s="29" t="n"/>
      <c r="F132" s="29" t="n"/>
      <c r="G132" s="29" t="n"/>
      <c r="H132" s="58" t="n"/>
      <c r="I132" s="58" t="n"/>
      <c r="J132" s="58" t="n"/>
      <c r="K132" s="58" t="n"/>
      <c r="L132" s="58" t="n"/>
      <c r="M132" s="58" t="n"/>
      <c r="N132" s="58" t="n"/>
      <c r="O132" s="58" t="n"/>
      <c r="P132" s="58" t="n"/>
      <c r="Q132" s="58" t="n"/>
      <c r="R132" s="58" t="n"/>
      <c r="S132" s="58" t="n"/>
      <c r="T132" s="59">
        <f>IFERROR(IF(A132&lt;&gt;"Yes","",SUM(H132:S132)),"")</f>
        <v/>
      </c>
      <c r="U132" s="59">
        <f>IFERROR(IF(A132&lt;&gt;"Yes","",T132/12),"")</f>
        <v/>
      </c>
      <c r="V132" s="33">
        <f>IFERROR(IF(A132&lt;&gt;"Yes","",T132/SUMIFS($T$9:$T$158,$E$9:$E$158,"Revenue",$A$9:$A$158,"Yes")),"")</f>
        <v/>
      </c>
      <c r="W132" s="34">
        <f>IFERROR(IF(AND(A132="",B132="",C132="",D132="",E132=""),"",IF(A132&lt;&gt;"Yes","",IF(OR(B132="",C132="",D132="",E132=""),"Missing setup",IF(T132=0,"No annual amount","Ready")))),"")</f>
        <v/>
      </c>
    </row>
    <row r="133">
      <c r="A133" s="29" t="n"/>
      <c r="B133" s="30" t="n"/>
      <c r="C133" s="29" t="n"/>
      <c r="D133" s="29" t="n"/>
      <c r="E133" s="29" t="n"/>
      <c r="F133" s="29" t="n"/>
      <c r="G133" s="29" t="n"/>
      <c r="H133" s="58" t="n"/>
      <c r="I133" s="58" t="n"/>
      <c r="J133" s="58" t="n"/>
      <c r="K133" s="58" t="n"/>
      <c r="L133" s="58" t="n"/>
      <c r="M133" s="58" t="n"/>
      <c r="N133" s="58" t="n"/>
      <c r="O133" s="58" t="n"/>
      <c r="P133" s="58" t="n"/>
      <c r="Q133" s="58" t="n"/>
      <c r="R133" s="58" t="n"/>
      <c r="S133" s="58" t="n"/>
      <c r="T133" s="59">
        <f>IFERROR(IF(A133&lt;&gt;"Yes","",SUM(H133:S133)),"")</f>
        <v/>
      </c>
      <c r="U133" s="59">
        <f>IFERROR(IF(A133&lt;&gt;"Yes","",T133/12),"")</f>
        <v/>
      </c>
      <c r="V133" s="33">
        <f>IFERROR(IF(A133&lt;&gt;"Yes","",T133/SUMIFS($T$9:$T$158,$E$9:$E$158,"Revenue",$A$9:$A$158,"Yes")),"")</f>
        <v/>
      </c>
      <c r="W133" s="34">
        <f>IFERROR(IF(AND(A133="",B133="",C133="",D133="",E133=""),"",IF(A133&lt;&gt;"Yes","",IF(OR(B133="",C133="",D133="",E133=""),"Missing setup",IF(T133=0,"No annual amount","Ready")))),"")</f>
        <v/>
      </c>
    </row>
    <row r="134">
      <c r="A134" s="29" t="n"/>
      <c r="B134" s="30" t="n"/>
      <c r="C134" s="29" t="n"/>
      <c r="D134" s="29" t="n"/>
      <c r="E134" s="29" t="n"/>
      <c r="F134" s="29" t="n"/>
      <c r="G134" s="29" t="n"/>
      <c r="H134" s="58" t="n"/>
      <c r="I134" s="58" t="n"/>
      <c r="J134" s="58" t="n"/>
      <c r="K134" s="58" t="n"/>
      <c r="L134" s="58" t="n"/>
      <c r="M134" s="58" t="n"/>
      <c r="N134" s="58" t="n"/>
      <c r="O134" s="58" t="n"/>
      <c r="P134" s="58" t="n"/>
      <c r="Q134" s="58" t="n"/>
      <c r="R134" s="58" t="n"/>
      <c r="S134" s="58" t="n"/>
      <c r="T134" s="59">
        <f>IFERROR(IF(A134&lt;&gt;"Yes","",SUM(H134:S134)),"")</f>
        <v/>
      </c>
      <c r="U134" s="59">
        <f>IFERROR(IF(A134&lt;&gt;"Yes","",T134/12),"")</f>
        <v/>
      </c>
      <c r="V134" s="33">
        <f>IFERROR(IF(A134&lt;&gt;"Yes","",T134/SUMIFS($T$9:$T$158,$E$9:$E$158,"Revenue",$A$9:$A$158,"Yes")),"")</f>
        <v/>
      </c>
      <c r="W134" s="34">
        <f>IFERROR(IF(AND(A134="",B134="",C134="",D134="",E134=""),"",IF(A134&lt;&gt;"Yes","",IF(OR(B134="",C134="",D134="",E134=""),"Missing setup",IF(T134=0,"No annual amount","Ready")))),"")</f>
        <v/>
      </c>
    </row>
    <row r="135">
      <c r="A135" s="29" t="n"/>
      <c r="B135" s="30" t="n"/>
      <c r="C135" s="29" t="n"/>
      <c r="D135" s="29" t="n"/>
      <c r="E135" s="29" t="n"/>
      <c r="F135" s="29" t="n"/>
      <c r="G135" s="29" t="n"/>
      <c r="H135" s="58" t="n"/>
      <c r="I135" s="58" t="n"/>
      <c r="J135" s="58" t="n"/>
      <c r="K135" s="58" t="n"/>
      <c r="L135" s="58" t="n"/>
      <c r="M135" s="58" t="n"/>
      <c r="N135" s="58" t="n"/>
      <c r="O135" s="58" t="n"/>
      <c r="P135" s="58" t="n"/>
      <c r="Q135" s="58" t="n"/>
      <c r="R135" s="58" t="n"/>
      <c r="S135" s="58" t="n"/>
      <c r="T135" s="59">
        <f>IFERROR(IF(A135&lt;&gt;"Yes","",SUM(H135:S135)),"")</f>
        <v/>
      </c>
      <c r="U135" s="59">
        <f>IFERROR(IF(A135&lt;&gt;"Yes","",T135/12),"")</f>
        <v/>
      </c>
      <c r="V135" s="33">
        <f>IFERROR(IF(A135&lt;&gt;"Yes","",T135/SUMIFS($T$9:$T$158,$E$9:$E$158,"Revenue",$A$9:$A$158,"Yes")),"")</f>
        <v/>
      </c>
      <c r="W135" s="34">
        <f>IFERROR(IF(AND(A135="",B135="",C135="",D135="",E135=""),"",IF(A135&lt;&gt;"Yes","",IF(OR(B135="",C135="",D135="",E135=""),"Missing setup",IF(T135=0,"No annual amount","Ready")))),"")</f>
        <v/>
      </c>
    </row>
    <row r="136">
      <c r="A136" s="29" t="n"/>
      <c r="B136" s="30" t="n"/>
      <c r="C136" s="29" t="n"/>
      <c r="D136" s="29" t="n"/>
      <c r="E136" s="29" t="n"/>
      <c r="F136" s="29" t="n"/>
      <c r="G136" s="29" t="n"/>
      <c r="H136" s="58" t="n"/>
      <c r="I136" s="58" t="n"/>
      <c r="J136" s="58" t="n"/>
      <c r="K136" s="58" t="n"/>
      <c r="L136" s="58" t="n"/>
      <c r="M136" s="58" t="n"/>
      <c r="N136" s="58" t="n"/>
      <c r="O136" s="58" t="n"/>
      <c r="P136" s="58" t="n"/>
      <c r="Q136" s="58" t="n"/>
      <c r="R136" s="58" t="n"/>
      <c r="S136" s="58" t="n"/>
      <c r="T136" s="59">
        <f>IFERROR(IF(A136&lt;&gt;"Yes","",SUM(H136:S136)),"")</f>
        <v/>
      </c>
      <c r="U136" s="59">
        <f>IFERROR(IF(A136&lt;&gt;"Yes","",T136/12),"")</f>
        <v/>
      </c>
      <c r="V136" s="33">
        <f>IFERROR(IF(A136&lt;&gt;"Yes","",T136/SUMIFS($T$9:$T$158,$E$9:$E$158,"Revenue",$A$9:$A$158,"Yes")),"")</f>
        <v/>
      </c>
      <c r="W136" s="34">
        <f>IFERROR(IF(AND(A136="",B136="",C136="",D136="",E136=""),"",IF(A136&lt;&gt;"Yes","",IF(OR(B136="",C136="",D136="",E136=""),"Missing setup",IF(T136=0,"No annual amount","Ready")))),"")</f>
        <v/>
      </c>
    </row>
    <row r="137">
      <c r="A137" s="29" t="n"/>
      <c r="B137" s="30" t="n"/>
      <c r="C137" s="29" t="n"/>
      <c r="D137" s="29" t="n"/>
      <c r="E137" s="29" t="n"/>
      <c r="F137" s="29" t="n"/>
      <c r="G137" s="29" t="n"/>
      <c r="H137" s="58" t="n"/>
      <c r="I137" s="58" t="n"/>
      <c r="J137" s="58" t="n"/>
      <c r="K137" s="58" t="n"/>
      <c r="L137" s="58" t="n"/>
      <c r="M137" s="58" t="n"/>
      <c r="N137" s="58" t="n"/>
      <c r="O137" s="58" t="n"/>
      <c r="P137" s="58" t="n"/>
      <c r="Q137" s="58" t="n"/>
      <c r="R137" s="58" t="n"/>
      <c r="S137" s="58" t="n"/>
      <c r="T137" s="59">
        <f>IFERROR(IF(A137&lt;&gt;"Yes","",SUM(H137:S137)),"")</f>
        <v/>
      </c>
      <c r="U137" s="59">
        <f>IFERROR(IF(A137&lt;&gt;"Yes","",T137/12),"")</f>
        <v/>
      </c>
      <c r="V137" s="33">
        <f>IFERROR(IF(A137&lt;&gt;"Yes","",T137/SUMIFS($T$9:$T$158,$E$9:$E$158,"Revenue",$A$9:$A$158,"Yes")),"")</f>
        <v/>
      </c>
      <c r="W137" s="34">
        <f>IFERROR(IF(AND(A137="",B137="",C137="",D137="",E137=""),"",IF(A137&lt;&gt;"Yes","",IF(OR(B137="",C137="",D137="",E137=""),"Missing setup",IF(T137=0,"No annual amount","Ready")))),"")</f>
        <v/>
      </c>
    </row>
    <row r="138">
      <c r="A138" s="29" t="n"/>
      <c r="B138" s="30" t="n"/>
      <c r="C138" s="29" t="n"/>
      <c r="D138" s="29" t="n"/>
      <c r="E138" s="29" t="n"/>
      <c r="F138" s="29" t="n"/>
      <c r="G138" s="29" t="n"/>
      <c r="H138" s="58" t="n"/>
      <c r="I138" s="58" t="n"/>
      <c r="J138" s="58" t="n"/>
      <c r="K138" s="58" t="n"/>
      <c r="L138" s="58" t="n"/>
      <c r="M138" s="58" t="n"/>
      <c r="N138" s="58" t="n"/>
      <c r="O138" s="58" t="n"/>
      <c r="P138" s="58" t="n"/>
      <c r="Q138" s="58" t="n"/>
      <c r="R138" s="58" t="n"/>
      <c r="S138" s="58" t="n"/>
      <c r="T138" s="59">
        <f>IFERROR(IF(A138&lt;&gt;"Yes","",SUM(H138:S138)),"")</f>
        <v/>
      </c>
      <c r="U138" s="59">
        <f>IFERROR(IF(A138&lt;&gt;"Yes","",T138/12),"")</f>
        <v/>
      </c>
      <c r="V138" s="33">
        <f>IFERROR(IF(A138&lt;&gt;"Yes","",T138/SUMIFS($T$9:$T$158,$E$9:$E$158,"Revenue",$A$9:$A$158,"Yes")),"")</f>
        <v/>
      </c>
      <c r="W138" s="34">
        <f>IFERROR(IF(AND(A138="",B138="",C138="",D138="",E138=""),"",IF(A138&lt;&gt;"Yes","",IF(OR(B138="",C138="",D138="",E138=""),"Missing setup",IF(T138=0,"No annual amount","Ready")))),"")</f>
        <v/>
      </c>
    </row>
    <row r="139">
      <c r="A139" s="29" t="n"/>
      <c r="B139" s="30" t="n"/>
      <c r="C139" s="29" t="n"/>
      <c r="D139" s="29" t="n"/>
      <c r="E139" s="29" t="n"/>
      <c r="F139" s="29" t="n"/>
      <c r="G139" s="29" t="n"/>
      <c r="H139" s="58" t="n"/>
      <c r="I139" s="58" t="n"/>
      <c r="J139" s="58" t="n"/>
      <c r="K139" s="58" t="n"/>
      <c r="L139" s="58" t="n"/>
      <c r="M139" s="58" t="n"/>
      <c r="N139" s="58" t="n"/>
      <c r="O139" s="58" t="n"/>
      <c r="P139" s="58" t="n"/>
      <c r="Q139" s="58" t="n"/>
      <c r="R139" s="58" t="n"/>
      <c r="S139" s="58" t="n"/>
      <c r="T139" s="59">
        <f>IFERROR(IF(A139&lt;&gt;"Yes","",SUM(H139:S139)),"")</f>
        <v/>
      </c>
      <c r="U139" s="59">
        <f>IFERROR(IF(A139&lt;&gt;"Yes","",T139/12),"")</f>
        <v/>
      </c>
      <c r="V139" s="33">
        <f>IFERROR(IF(A139&lt;&gt;"Yes","",T139/SUMIFS($T$9:$T$158,$E$9:$E$158,"Revenue",$A$9:$A$158,"Yes")),"")</f>
        <v/>
      </c>
      <c r="W139" s="34">
        <f>IFERROR(IF(AND(A139="",B139="",C139="",D139="",E139=""),"",IF(A139&lt;&gt;"Yes","",IF(OR(B139="",C139="",D139="",E139=""),"Missing setup",IF(T139=0,"No annual amount","Ready")))),"")</f>
        <v/>
      </c>
    </row>
    <row r="140">
      <c r="A140" s="29" t="n"/>
      <c r="B140" s="30" t="n"/>
      <c r="C140" s="29" t="n"/>
      <c r="D140" s="29" t="n"/>
      <c r="E140" s="29" t="n"/>
      <c r="F140" s="29" t="n"/>
      <c r="G140" s="29" t="n"/>
      <c r="H140" s="58" t="n"/>
      <c r="I140" s="58" t="n"/>
      <c r="J140" s="58" t="n"/>
      <c r="K140" s="58" t="n"/>
      <c r="L140" s="58" t="n"/>
      <c r="M140" s="58" t="n"/>
      <c r="N140" s="58" t="n"/>
      <c r="O140" s="58" t="n"/>
      <c r="P140" s="58" t="n"/>
      <c r="Q140" s="58" t="n"/>
      <c r="R140" s="58" t="n"/>
      <c r="S140" s="58" t="n"/>
      <c r="T140" s="59">
        <f>IFERROR(IF(A140&lt;&gt;"Yes","",SUM(H140:S140)),"")</f>
        <v/>
      </c>
      <c r="U140" s="59">
        <f>IFERROR(IF(A140&lt;&gt;"Yes","",T140/12),"")</f>
        <v/>
      </c>
      <c r="V140" s="33">
        <f>IFERROR(IF(A140&lt;&gt;"Yes","",T140/SUMIFS($T$9:$T$158,$E$9:$E$158,"Revenue",$A$9:$A$158,"Yes")),"")</f>
        <v/>
      </c>
      <c r="W140" s="34">
        <f>IFERROR(IF(AND(A140="",B140="",C140="",D140="",E140=""),"",IF(A140&lt;&gt;"Yes","",IF(OR(B140="",C140="",D140="",E140=""),"Missing setup",IF(T140=0,"No annual amount","Ready")))),"")</f>
        <v/>
      </c>
    </row>
    <row r="141">
      <c r="A141" s="29" t="n"/>
      <c r="B141" s="30" t="n"/>
      <c r="C141" s="29" t="n"/>
      <c r="D141" s="29" t="n"/>
      <c r="E141" s="29" t="n"/>
      <c r="F141" s="29" t="n"/>
      <c r="G141" s="29" t="n"/>
      <c r="H141" s="58" t="n"/>
      <c r="I141" s="58" t="n"/>
      <c r="J141" s="58" t="n"/>
      <c r="K141" s="58" t="n"/>
      <c r="L141" s="58" t="n"/>
      <c r="M141" s="58" t="n"/>
      <c r="N141" s="58" t="n"/>
      <c r="O141" s="58" t="n"/>
      <c r="P141" s="58" t="n"/>
      <c r="Q141" s="58" t="n"/>
      <c r="R141" s="58" t="n"/>
      <c r="S141" s="58" t="n"/>
      <c r="T141" s="59">
        <f>IFERROR(IF(A141&lt;&gt;"Yes","",SUM(H141:S141)),"")</f>
        <v/>
      </c>
      <c r="U141" s="59">
        <f>IFERROR(IF(A141&lt;&gt;"Yes","",T141/12),"")</f>
        <v/>
      </c>
      <c r="V141" s="33">
        <f>IFERROR(IF(A141&lt;&gt;"Yes","",T141/SUMIFS($T$9:$T$158,$E$9:$E$158,"Revenue",$A$9:$A$158,"Yes")),"")</f>
        <v/>
      </c>
      <c r="W141" s="34">
        <f>IFERROR(IF(AND(A141="",B141="",C141="",D141="",E141=""),"",IF(A141&lt;&gt;"Yes","",IF(OR(B141="",C141="",D141="",E141=""),"Missing setup",IF(T141=0,"No annual amount","Ready")))),"")</f>
        <v/>
      </c>
    </row>
    <row r="142">
      <c r="A142" s="29" t="n"/>
      <c r="B142" s="30" t="n"/>
      <c r="C142" s="29" t="n"/>
      <c r="D142" s="29" t="n"/>
      <c r="E142" s="29" t="n"/>
      <c r="F142" s="29" t="n"/>
      <c r="G142" s="29" t="n"/>
      <c r="H142" s="58" t="n"/>
      <c r="I142" s="58" t="n"/>
      <c r="J142" s="58" t="n"/>
      <c r="K142" s="58" t="n"/>
      <c r="L142" s="58" t="n"/>
      <c r="M142" s="58" t="n"/>
      <c r="N142" s="58" t="n"/>
      <c r="O142" s="58" t="n"/>
      <c r="P142" s="58" t="n"/>
      <c r="Q142" s="58" t="n"/>
      <c r="R142" s="58" t="n"/>
      <c r="S142" s="58" t="n"/>
      <c r="T142" s="59">
        <f>IFERROR(IF(A142&lt;&gt;"Yes","",SUM(H142:S142)),"")</f>
        <v/>
      </c>
      <c r="U142" s="59">
        <f>IFERROR(IF(A142&lt;&gt;"Yes","",T142/12),"")</f>
        <v/>
      </c>
      <c r="V142" s="33">
        <f>IFERROR(IF(A142&lt;&gt;"Yes","",T142/SUMIFS($T$9:$T$158,$E$9:$E$158,"Revenue",$A$9:$A$158,"Yes")),"")</f>
        <v/>
      </c>
      <c r="W142" s="34">
        <f>IFERROR(IF(AND(A142="",B142="",C142="",D142="",E142=""),"",IF(A142&lt;&gt;"Yes","",IF(OR(B142="",C142="",D142="",E142=""),"Missing setup",IF(T142=0,"No annual amount","Ready")))),"")</f>
        <v/>
      </c>
    </row>
    <row r="143">
      <c r="A143" s="29" t="n"/>
      <c r="B143" s="30" t="n"/>
      <c r="C143" s="29" t="n"/>
      <c r="D143" s="29" t="n"/>
      <c r="E143" s="29" t="n"/>
      <c r="F143" s="29" t="n"/>
      <c r="G143" s="29" t="n"/>
      <c r="H143" s="58" t="n"/>
      <c r="I143" s="58" t="n"/>
      <c r="J143" s="58" t="n"/>
      <c r="K143" s="58" t="n"/>
      <c r="L143" s="58" t="n"/>
      <c r="M143" s="58" t="n"/>
      <c r="N143" s="58" t="n"/>
      <c r="O143" s="58" t="n"/>
      <c r="P143" s="58" t="n"/>
      <c r="Q143" s="58" t="n"/>
      <c r="R143" s="58" t="n"/>
      <c r="S143" s="58" t="n"/>
      <c r="T143" s="59">
        <f>IFERROR(IF(A143&lt;&gt;"Yes","",SUM(H143:S143)),"")</f>
        <v/>
      </c>
      <c r="U143" s="59">
        <f>IFERROR(IF(A143&lt;&gt;"Yes","",T143/12),"")</f>
        <v/>
      </c>
      <c r="V143" s="33">
        <f>IFERROR(IF(A143&lt;&gt;"Yes","",T143/SUMIFS($T$9:$T$158,$E$9:$E$158,"Revenue",$A$9:$A$158,"Yes")),"")</f>
        <v/>
      </c>
      <c r="W143" s="34">
        <f>IFERROR(IF(AND(A143="",B143="",C143="",D143="",E143=""),"",IF(A143&lt;&gt;"Yes","",IF(OR(B143="",C143="",D143="",E143=""),"Missing setup",IF(T143=0,"No annual amount","Ready")))),"")</f>
        <v/>
      </c>
    </row>
    <row r="144">
      <c r="A144" s="29" t="n"/>
      <c r="B144" s="30" t="n"/>
      <c r="C144" s="29" t="n"/>
      <c r="D144" s="29" t="n"/>
      <c r="E144" s="29" t="n"/>
      <c r="F144" s="29" t="n"/>
      <c r="G144" s="29" t="n"/>
      <c r="H144" s="58" t="n"/>
      <c r="I144" s="58" t="n"/>
      <c r="J144" s="58" t="n"/>
      <c r="K144" s="58" t="n"/>
      <c r="L144" s="58" t="n"/>
      <c r="M144" s="58" t="n"/>
      <c r="N144" s="58" t="n"/>
      <c r="O144" s="58" t="n"/>
      <c r="P144" s="58" t="n"/>
      <c r="Q144" s="58" t="n"/>
      <c r="R144" s="58" t="n"/>
      <c r="S144" s="58" t="n"/>
      <c r="T144" s="59">
        <f>IFERROR(IF(A144&lt;&gt;"Yes","",SUM(H144:S144)),"")</f>
        <v/>
      </c>
      <c r="U144" s="59">
        <f>IFERROR(IF(A144&lt;&gt;"Yes","",T144/12),"")</f>
        <v/>
      </c>
      <c r="V144" s="33">
        <f>IFERROR(IF(A144&lt;&gt;"Yes","",T144/SUMIFS($T$9:$T$158,$E$9:$E$158,"Revenue",$A$9:$A$158,"Yes")),"")</f>
        <v/>
      </c>
      <c r="W144" s="34">
        <f>IFERROR(IF(AND(A144="",B144="",C144="",D144="",E144=""),"",IF(A144&lt;&gt;"Yes","",IF(OR(B144="",C144="",D144="",E144=""),"Missing setup",IF(T144=0,"No annual amount","Ready")))),"")</f>
        <v/>
      </c>
    </row>
    <row r="145">
      <c r="A145" s="29" t="n"/>
      <c r="B145" s="30" t="n"/>
      <c r="C145" s="29" t="n"/>
      <c r="D145" s="29" t="n"/>
      <c r="E145" s="29" t="n"/>
      <c r="F145" s="29" t="n"/>
      <c r="G145" s="29" t="n"/>
      <c r="H145" s="58" t="n"/>
      <c r="I145" s="58" t="n"/>
      <c r="J145" s="58" t="n"/>
      <c r="K145" s="58" t="n"/>
      <c r="L145" s="58" t="n"/>
      <c r="M145" s="58" t="n"/>
      <c r="N145" s="58" t="n"/>
      <c r="O145" s="58" t="n"/>
      <c r="P145" s="58" t="n"/>
      <c r="Q145" s="58" t="n"/>
      <c r="R145" s="58" t="n"/>
      <c r="S145" s="58" t="n"/>
      <c r="T145" s="59">
        <f>IFERROR(IF(A145&lt;&gt;"Yes","",SUM(H145:S145)),"")</f>
        <v/>
      </c>
      <c r="U145" s="59">
        <f>IFERROR(IF(A145&lt;&gt;"Yes","",T145/12),"")</f>
        <v/>
      </c>
      <c r="V145" s="33">
        <f>IFERROR(IF(A145&lt;&gt;"Yes","",T145/SUMIFS($T$9:$T$158,$E$9:$E$158,"Revenue",$A$9:$A$158,"Yes")),"")</f>
        <v/>
      </c>
      <c r="W145" s="34">
        <f>IFERROR(IF(AND(A145="",B145="",C145="",D145="",E145=""),"",IF(A145&lt;&gt;"Yes","",IF(OR(B145="",C145="",D145="",E145=""),"Missing setup",IF(T145=0,"No annual amount","Ready")))),"")</f>
        <v/>
      </c>
    </row>
    <row r="146">
      <c r="A146" s="29" t="n"/>
      <c r="B146" s="30" t="n"/>
      <c r="C146" s="29" t="n"/>
      <c r="D146" s="29" t="n"/>
      <c r="E146" s="29" t="n"/>
      <c r="F146" s="29" t="n"/>
      <c r="G146" s="29" t="n"/>
      <c r="H146" s="58" t="n"/>
      <c r="I146" s="58" t="n"/>
      <c r="J146" s="58" t="n"/>
      <c r="K146" s="58" t="n"/>
      <c r="L146" s="58" t="n"/>
      <c r="M146" s="58" t="n"/>
      <c r="N146" s="58" t="n"/>
      <c r="O146" s="58" t="n"/>
      <c r="P146" s="58" t="n"/>
      <c r="Q146" s="58" t="n"/>
      <c r="R146" s="58" t="n"/>
      <c r="S146" s="58" t="n"/>
      <c r="T146" s="59">
        <f>IFERROR(IF(A146&lt;&gt;"Yes","",SUM(H146:S146)),"")</f>
        <v/>
      </c>
      <c r="U146" s="59">
        <f>IFERROR(IF(A146&lt;&gt;"Yes","",T146/12),"")</f>
        <v/>
      </c>
      <c r="V146" s="33">
        <f>IFERROR(IF(A146&lt;&gt;"Yes","",T146/SUMIFS($T$9:$T$158,$E$9:$E$158,"Revenue",$A$9:$A$158,"Yes")),"")</f>
        <v/>
      </c>
      <c r="W146" s="34">
        <f>IFERROR(IF(AND(A146="",B146="",C146="",D146="",E146=""),"",IF(A146&lt;&gt;"Yes","",IF(OR(B146="",C146="",D146="",E146=""),"Missing setup",IF(T146=0,"No annual amount","Ready")))),"")</f>
        <v/>
      </c>
    </row>
    <row r="147">
      <c r="A147" s="29" t="n"/>
      <c r="B147" s="30" t="n"/>
      <c r="C147" s="29" t="n"/>
      <c r="D147" s="29" t="n"/>
      <c r="E147" s="29" t="n"/>
      <c r="F147" s="29" t="n"/>
      <c r="G147" s="29" t="n"/>
      <c r="H147" s="58" t="n"/>
      <c r="I147" s="58" t="n"/>
      <c r="J147" s="58" t="n"/>
      <c r="K147" s="58" t="n"/>
      <c r="L147" s="58" t="n"/>
      <c r="M147" s="58" t="n"/>
      <c r="N147" s="58" t="n"/>
      <c r="O147" s="58" t="n"/>
      <c r="P147" s="58" t="n"/>
      <c r="Q147" s="58" t="n"/>
      <c r="R147" s="58" t="n"/>
      <c r="S147" s="58" t="n"/>
      <c r="T147" s="59">
        <f>IFERROR(IF(A147&lt;&gt;"Yes","",SUM(H147:S147)),"")</f>
        <v/>
      </c>
      <c r="U147" s="59">
        <f>IFERROR(IF(A147&lt;&gt;"Yes","",T147/12),"")</f>
        <v/>
      </c>
      <c r="V147" s="33">
        <f>IFERROR(IF(A147&lt;&gt;"Yes","",T147/SUMIFS($T$9:$T$158,$E$9:$E$158,"Revenue",$A$9:$A$158,"Yes")),"")</f>
        <v/>
      </c>
      <c r="W147" s="34">
        <f>IFERROR(IF(AND(A147="",B147="",C147="",D147="",E147=""),"",IF(A147&lt;&gt;"Yes","",IF(OR(B147="",C147="",D147="",E147=""),"Missing setup",IF(T147=0,"No annual amount","Ready")))),"")</f>
        <v/>
      </c>
    </row>
    <row r="148">
      <c r="A148" s="29" t="n"/>
      <c r="B148" s="30" t="n"/>
      <c r="C148" s="29" t="n"/>
      <c r="D148" s="29" t="n"/>
      <c r="E148" s="29" t="n"/>
      <c r="F148" s="29" t="n"/>
      <c r="G148" s="29" t="n"/>
      <c r="H148" s="58" t="n"/>
      <c r="I148" s="58" t="n"/>
      <c r="J148" s="58" t="n"/>
      <c r="K148" s="58" t="n"/>
      <c r="L148" s="58" t="n"/>
      <c r="M148" s="58" t="n"/>
      <c r="N148" s="58" t="n"/>
      <c r="O148" s="58" t="n"/>
      <c r="P148" s="58" t="n"/>
      <c r="Q148" s="58" t="n"/>
      <c r="R148" s="58" t="n"/>
      <c r="S148" s="58" t="n"/>
      <c r="T148" s="59">
        <f>IFERROR(IF(A148&lt;&gt;"Yes","",SUM(H148:S148)),"")</f>
        <v/>
      </c>
      <c r="U148" s="59">
        <f>IFERROR(IF(A148&lt;&gt;"Yes","",T148/12),"")</f>
        <v/>
      </c>
      <c r="V148" s="33">
        <f>IFERROR(IF(A148&lt;&gt;"Yes","",T148/SUMIFS($T$9:$T$158,$E$9:$E$158,"Revenue",$A$9:$A$158,"Yes")),"")</f>
        <v/>
      </c>
      <c r="W148" s="34">
        <f>IFERROR(IF(AND(A148="",B148="",C148="",D148="",E148=""),"",IF(A148&lt;&gt;"Yes","",IF(OR(B148="",C148="",D148="",E148=""),"Missing setup",IF(T148=0,"No annual amount","Ready")))),"")</f>
        <v/>
      </c>
    </row>
    <row r="149">
      <c r="A149" s="29" t="n"/>
      <c r="B149" s="30" t="n"/>
      <c r="C149" s="29" t="n"/>
      <c r="D149" s="29" t="n"/>
      <c r="E149" s="29" t="n"/>
      <c r="F149" s="29" t="n"/>
      <c r="G149" s="29" t="n"/>
      <c r="H149" s="58" t="n"/>
      <c r="I149" s="58" t="n"/>
      <c r="J149" s="58" t="n"/>
      <c r="K149" s="58" t="n"/>
      <c r="L149" s="58" t="n"/>
      <c r="M149" s="58" t="n"/>
      <c r="N149" s="58" t="n"/>
      <c r="O149" s="58" t="n"/>
      <c r="P149" s="58" t="n"/>
      <c r="Q149" s="58" t="n"/>
      <c r="R149" s="58" t="n"/>
      <c r="S149" s="58" t="n"/>
      <c r="T149" s="59">
        <f>IFERROR(IF(A149&lt;&gt;"Yes","",SUM(H149:S149)),"")</f>
        <v/>
      </c>
      <c r="U149" s="59">
        <f>IFERROR(IF(A149&lt;&gt;"Yes","",T149/12),"")</f>
        <v/>
      </c>
      <c r="V149" s="33">
        <f>IFERROR(IF(A149&lt;&gt;"Yes","",T149/SUMIFS($T$9:$T$158,$E$9:$E$158,"Revenue",$A$9:$A$158,"Yes")),"")</f>
        <v/>
      </c>
      <c r="W149" s="34">
        <f>IFERROR(IF(AND(A149="",B149="",C149="",D149="",E149=""),"",IF(A149&lt;&gt;"Yes","",IF(OR(B149="",C149="",D149="",E149=""),"Missing setup",IF(T149=0,"No annual amount","Ready")))),"")</f>
        <v/>
      </c>
    </row>
    <row r="150">
      <c r="A150" s="29" t="n"/>
      <c r="B150" s="30" t="n"/>
      <c r="C150" s="29" t="n"/>
      <c r="D150" s="29" t="n"/>
      <c r="E150" s="29" t="n"/>
      <c r="F150" s="29" t="n"/>
      <c r="G150" s="29" t="n"/>
      <c r="H150" s="58" t="n"/>
      <c r="I150" s="58" t="n"/>
      <c r="J150" s="58" t="n"/>
      <c r="K150" s="58" t="n"/>
      <c r="L150" s="58" t="n"/>
      <c r="M150" s="58" t="n"/>
      <c r="N150" s="58" t="n"/>
      <c r="O150" s="58" t="n"/>
      <c r="P150" s="58" t="n"/>
      <c r="Q150" s="58" t="n"/>
      <c r="R150" s="58" t="n"/>
      <c r="S150" s="58" t="n"/>
      <c r="T150" s="59">
        <f>IFERROR(IF(A150&lt;&gt;"Yes","",SUM(H150:S150)),"")</f>
        <v/>
      </c>
      <c r="U150" s="59">
        <f>IFERROR(IF(A150&lt;&gt;"Yes","",T150/12),"")</f>
        <v/>
      </c>
      <c r="V150" s="33">
        <f>IFERROR(IF(A150&lt;&gt;"Yes","",T150/SUMIFS($T$9:$T$158,$E$9:$E$158,"Revenue",$A$9:$A$158,"Yes")),"")</f>
        <v/>
      </c>
      <c r="W150" s="34">
        <f>IFERROR(IF(AND(A150="",B150="",C150="",D150="",E150=""),"",IF(A150&lt;&gt;"Yes","",IF(OR(B150="",C150="",D150="",E150=""),"Missing setup",IF(T150=0,"No annual amount","Ready")))),"")</f>
        <v/>
      </c>
    </row>
    <row r="151">
      <c r="A151" s="29" t="n"/>
      <c r="B151" s="30" t="n"/>
      <c r="C151" s="29" t="n"/>
      <c r="D151" s="29" t="n"/>
      <c r="E151" s="29" t="n"/>
      <c r="F151" s="29" t="n"/>
      <c r="G151" s="29" t="n"/>
      <c r="H151" s="58" t="n"/>
      <c r="I151" s="58" t="n"/>
      <c r="J151" s="58" t="n"/>
      <c r="K151" s="58" t="n"/>
      <c r="L151" s="58" t="n"/>
      <c r="M151" s="58" t="n"/>
      <c r="N151" s="58" t="n"/>
      <c r="O151" s="58" t="n"/>
      <c r="P151" s="58" t="n"/>
      <c r="Q151" s="58" t="n"/>
      <c r="R151" s="58" t="n"/>
      <c r="S151" s="58" t="n"/>
      <c r="T151" s="59">
        <f>IFERROR(IF(A151&lt;&gt;"Yes","",SUM(H151:S151)),"")</f>
        <v/>
      </c>
      <c r="U151" s="59">
        <f>IFERROR(IF(A151&lt;&gt;"Yes","",T151/12),"")</f>
        <v/>
      </c>
      <c r="V151" s="33">
        <f>IFERROR(IF(A151&lt;&gt;"Yes","",T151/SUMIFS($T$9:$T$158,$E$9:$E$158,"Revenue",$A$9:$A$158,"Yes")),"")</f>
        <v/>
      </c>
      <c r="W151" s="34">
        <f>IFERROR(IF(AND(A151="",B151="",C151="",D151="",E151=""),"",IF(A151&lt;&gt;"Yes","",IF(OR(B151="",C151="",D151="",E151=""),"Missing setup",IF(T151=0,"No annual amount","Ready")))),"")</f>
        <v/>
      </c>
    </row>
    <row r="152">
      <c r="A152" s="29" t="n"/>
      <c r="B152" s="30" t="n"/>
      <c r="C152" s="29" t="n"/>
      <c r="D152" s="29" t="n"/>
      <c r="E152" s="29" t="n"/>
      <c r="F152" s="29" t="n"/>
      <c r="G152" s="29" t="n"/>
      <c r="H152" s="58" t="n"/>
      <c r="I152" s="58" t="n"/>
      <c r="J152" s="58" t="n"/>
      <c r="K152" s="58" t="n"/>
      <c r="L152" s="58" t="n"/>
      <c r="M152" s="58" t="n"/>
      <c r="N152" s="58" t="n"/>
      <c r="O152" s="58" t="n"/>
      <c r="P152" s="58" t="n"/>
      <c r="Q152" s="58" t="n"/>
      <c r="R152" s="58" t="n"/>
      <c r="S152" s="58" t="n"/>
      <c r="T152" s="59">
        <f>IFERROR(IF(A152&lt;&gt;"Yes","",SUM(H152:S152)),"")</f>
        <v/>
      </c>
      <c r="U152" s="59">
        <f>IFERROR(IF(A152&lt;&gt;"Yes","",T152/12),"")</f>
        <v/>
      </c>
      <c r="V152" s="33">
        <f>IFERROR(IF(A152&lt;&gt;"Yes","",T152/SUMIFS($T$9:$T$158,$E$9:$E$158,"Revenue",$A$9:$A$158,"Yes")),"")</f>
        <v/>
      </c>
      <c r="W152" s="34">
        <f>IFERROR(IF(AND(A152="",B152="",C152="",D152="",E152=""),"",IF(A152&lt;&gt;"Yes","",IF(OR(B152="",C152="",D152="",E152=""),"Missing setup",IF(T152=0,"No annual amount","Ready")))),"")</f>
        <v/>
      </c>
    </row>
    <row r="153">
      <c r="A153" s="29" t="n"/>
      <c r="B153" s="30" t="n"/>
      <c r="C153" s="29" t="n"/>
      <c r="D153" s="29" t="n"/>
      <c r="E153" s="29" t="n"/>
      <c r="F153" s="29" t="n"/>
      <c r="G153" s="29" t="n"/>
      <c r="H153" s="58" t="n"/>
      <c r="I153" s="58" t="n"/>
      <c r="J153" s="58" t="n"/>
      <c r="K153" s="58" t="n"/>
      <c r="L153" s="58" t="n"/>
      <c r="M153" s="58" t="n"/>
      <c r="N153" s="58" t="n"/>
      <c r="O153" s="58" t="n"/>
      <c r="P153" s="58" t="n"/>
      <c r="Q153" s="58" t="n"/>
      <c r="R153" s="58" t="n"/>
      <c r="S153" s="58" t="n"/>
      <c r="T153" s="59">
        <f>IFERROR(IF(A153&lt;&gt;"Yes","",SUM(H153:S153)),"")</f>
        <v/>
      </c>
      <c r="U153" s="59">
        <f>IFERROR(IF(A153&lt;&gt;"Yes","",T153/12),"")</f>
        <v/>
      </c>
      <c r="V153" s="33">
        <f>IFERROR(IF(A153&lt;&gt;"Yes","",T153/SUMIFS($T$9:$T$158,$E$9:$E$158,"Revenue",$A$9:$A$158,"Yes")),"")</f>
        <v/>
      </c>
      <c r="W153" s="34">
        <f>IFERROR(IF(AND(A153="",B153="",C153="",D153="",E153=""),"",IF(A153&lt;&gt;"Yes","",IF(OR(B153="",C153="",D153="",E153=""),"Missing setup",IF(T153=0,"No annual amount","Ready")))),"")</f>
        <v/>
      </c>
    </row>
    <row r="154">
      <c r="A154" s="29" t="n"/>
      <c r="B154" s="30" t="n"/>
      <c r="C154" s="29" t="n"/>
      <c r="D154" s="29" t="n"/>
      <c r="E154" s="29" t="n"/>
      <c r="F154" s="29" t="n"/>
      <c r="G154" s="29" t="n"/>
      <c r="H154" s="58" t="n"/>
      <c r="I154" s="58" t="n"/>
      <c r="J154" s="58" t="n"/>
      <c r="K154" s="58" t="n"/>
      <c r="L154" s="58" t="n"/>
      <c r="M154" s="58" t="n"/>
      <c r="N154" s="58" t="n"/>
      <c r="O154" s="58" t="n"/>
      <c r="P154" s="58" t="n"/>
      <c r="Q154" s="58" t="n"/>
      <c r="R154" s="58" t="n"/>
      <c r="S154" s="58" t="n"/>
      <c r="T154" s="59">
        <f>IFERROR(IF(A154&lt;&gt;"Yes","",SUM(H154:S154)),"")</f>
        <v/>
      </c>
      <c r="U154" s="59">
        <f>IFERROR(IF(A154&lt;&gt;"Yes","",T154/12),"")</f>
        <v/>
      </c>
      <c r="V154" s="33">
        <f>IFERROR(IF(A154&lt;&gt;"Yes","",T154/SUMIFS($T$9:$T$158,$E$9:$E$158,"Revenue",$A$9:$A$158,"Yes")),"")</f>
        <v/>
      </c>
      <c r="W154" s="34">
        <f>IFERROR(IF(AND(A154="",B154="",C154="",D154="",E154=""),"",IF(A154&lt;&gt;"Yes","",IF(OR(B154="",C154="",D154="",E154=""),"Missing setup",IF(T154=0,"No annual amount","Ready")))),"")</f>
        <v/>
      </c>
    </row>
    <row r="155">
      <c r="A155" s="29" t="n"/>
      <c r="B155" s="30" t="n"/>
      <c r="C155" s="29" t="n"/>
      <c r="D155" s="29" t="n"/>
      <c r="E155" s="29" t="n"/>
      <c r="F155" s="29" t="n"/>
      <c r="G155" s="29" t="n"/>
      <c r="H155" s="58" t="n"/>
      <c r="I155" s="58" t="n"/>
      <c r="J155" s="58" t="n"/>
      <c r="K155" s="58" t="n"/>
      <c r="L155" s="58" t="n"/>
      <c r="M155" s="58" t="n"/>
      <c r="N155" s="58" t="n"/>
      <c r="O155" s="58" t="n"/>
      <c r="P155" s="58" t="n"/>
      <c r="Q155" s="58" t="n"/>
      <c r="R155" s="58" t="n"/>
      <c r="S155" s="58" t="n"/>
      <c r="T155" s="59">
        <f>IFERROR(IF(A155&lt;&gt;"Yes","",SUM(H155:S155)),"")</f>
        <v/>
      </c>
      <c r="U155" s="59">
        <f>IFERROR(IF(A155&lt;&gt;"Yes","",T155/12),"")</f>
        <v/>
      </c>
      <c r="V155" s="33">
        <f>IFERROR(IF(A155&lt;&gt;"Yes","",T155/SUMIFS($T$9:$T$158,$E$9:$E$158,"Revenue",$A$9:$A$158,"Yes")),"")</f>
        <v/>
      </c>
      <c r="W155" s="34">
        <f>IFERROR(IF(AND(A155="",B155="",C155="",D155="",E155=""),"",IF(A155&lt;&gt;"Yes","",IF(OR(B155="",C155="",D155="",E155=""),"Missing setup",IF(T155=0,"No annual amount","Ready")))),"")</f>
        <v/>
      </c>
    </row>
    <row r="156">
      <c r="A156" s="29" t="n"/>
      <c r="B156" s="30" t="n"/>
      <c r="C156" s="29" t="n"/>
      <c r="D156" s="29" t="n"/>
      <c r="E156" s="29" t="n"/>
      <c r="F156" s="29" t="n"/>
      <c r="G156" s="29" t="n"/>
      <c r="H156" s="58" t="n"/>
      <c r="I156" s="58" t="n"/>
      <c r="J156" s="58" t="n"/>
      <c r="K156" s="58" t="n"/>
      <c r="L156" s="58" t="n"/>
      <c r="M156" s="58" t="n"/>
      <c r="N156" s="58" t="n"/>
      <c r="O156" s="58" t="n"/>
      <c r="P156" s="58" t="n"/>
      <c r="Q156" s="58" t="n"/>
      <c r="R156" s="58" t="n"/>
      <c r="S156" s="58" t="n"/>
      <c r="T156" s="59">
        <f>IFERROR(IF(A156&lt;&gt;"Yes","",SUM(H156:S156)),"")</f>
        <v/>
      </c>
      <c r="U156" s="59">
        <f>IFERROR(IF(A156&lt;&gt;"Yes","",T156/12),"")</f>
        <v/>
      </c>
      <c r="V156" s="33">
        <f>IFERROR(IF(A156&lt;&gt;"Yes","",T156/SUMIFS($T$9:$T$158,$E$9:$E$158,"Revenue",$A$9:$A$158,"Yes")),"")</f>
        <v/>
      </c>
      <c r="W156" s="34">
        <f>IFERROR(IF(AND(A156="",B156="",C156="",D156="",E156=""),"",IF(A156&lt;&gt;"Yes","",IF(OR(B156="",C156="",D156="",E156=""),"Missing setup",IF(T156=0,"No annual amount","Ready")))),"")</f>
        <v/>
      </c>
    </row>
    <row r="157">
      <c r="A157" s="29" t="n"/>
      <c r="B157" s="30" t="n"/>
      <c r="C157" s="29" t="n"/>
      <c r="D157" s="29" t="n"/>
      <c r="E157" s="29" t="n"/>
      <c r="F157" s="29" t="n"/>
      <c r="G157" s="29" t="n"/>
      <c r="H157" s="58" t="n"/>
      <c r="I157" s="58" t="n"/>
      <c r="J157" s="58" t="n"/>
      <c r="K157" s="58" t="n"/>
      <c r="L157" s="58" t="n"/>
      <c r="M157" s="58" t="n"/>
      <c r="N157" s="58" t="n"/>
      <c r="O157" s="58" t="n"/>
      <c r="P157" s="58" t="n"/>
      <c r="Q157" s="58" t="n"/>
      <c r="R157" s="58" t="n"/>
      <c r="S157" s="58" t="n"/>
      <c r="T157" s="59">
        <f>IFERROR(IF(A157&lt;&gt;"Yes","",SUM(H157:S157)),"")</f>
        <v/>
      </c>
      <c r="U157" s="59">
        <f>IFERROR(IF(A157&lt;&gt;"Yes","",T157/12),"")</f>
        <v/>
      </c>
      <c r="V157" s="33">
        <f>IFERROR(IF(A157&lt;&gt;"Yes","",T157/SUMIFS($T$9:$T$158,$E$9:$E$158,"Revenue",$A$9:$A$158,"Yes")),"")</f>
        <v/>
      </c>
      <c r="W157" s="34">
        <f>IFERROR(IF(AND(A157="",B157="",C157="",D157="",E157=""),"",IF(A157&lt;&gt;"Yes","",IF(OR(B157="",C157="",D157="",E157=""),"Missing setup",IF(T157=0,"No annual amount","Ready")))),"")</f>
        <v/>
      </c>
    </row>
    <row r="158">
      <c r="A158" s="29" t="n"/>
      <c r="B158" s="30" t="n"/>
      <c r="C158" s="29" t="n"/>
      <c r="D158" s="29" t="n"/>
      <c r="E158" s="29" t="n"/>
      <c r="F158" s="29" t="n"/>
      <c r="G158" s="29" t="n"/>
      <c r="H158" s="58" t="n"/>
      <c r="I158" s="58" t="n"/>
      <c r="J158" s="58" t="n"/>
      <c r="K158" s="58" t="n"/>
      <c r="L158" s="58" t="n"/>
      <c r="M158" s="58" t="n"/>
      <c r="N158" s="58" t="n"/>
      <c r="O158" s="58" t="n"/>
      <c r="P158" s="58" t="n"/>
      <c r="Q158" s="58" t="n"/>
      <c r="R158" s="58" t="n"/>
      <c r="S158" s="58" t="n"/>
      <c r="T158" s="59">
        <f>IFERROR(IF(A158&lt;&gt;"Yes","",SUM(H158:S158)),"")</f>
        <v/>
      </c>
      <c r="U158" s="59">
        <f>IFERROR(IF(A158&lt;&gt;"Yes","",T158/12),"")</f>
        <v/>
      </c>
      <c r="V158" s="33">
        <f>IFERROR(IF(A158&lt;&gt;"Yes","",T158/SUMIFS($T$9:$T$158,$E$9:$E$158,"Revenue",$A$9:$A$158,"Yes")),"")</f>
        <v/>
      </c>
      <c r="W158" s="34">
        <f>IFERROR(IF(AND(A158="",B158="",C158="",D158="",E158=""),"",IF(A158&lt;&gt;"Yes","",IF(OR(B158="",C158="",D158="",E158=""),"Missing setup",IF(T158=0,"No annual amount","Ready")))),"")</f>
        <v/>
      </c>
    </row>
  </sheetData>
  <autoFilter ref="A8:W158"/>
  <mergeCells count="1">
    <mergeCell ref="A1:W1"/>
  </mergeCells>
  <conditionalFormatting sqref="W9:W158">
    <cfRule type="expression" priority="1" dxfId="0">
      <formula>W9="Ready"</formula>
    </cfRule>
    <cfRule type="expression" priority="2" dxfId="1">
      <formula>OR(W9="Missing setup",W9="No annual amount")</formula>
    </cfRule>
  </conditionalFormatting>
  <conditionalFormatting sqref="H9:S158">
    <cfRule type="cellIs" priority="3" operator="lessThan" dxfId="2">
      <formula>0</formula>
    </cfRule>
  </conditionalFormatting>
  <dataValidations count="5">
    <dataValidation sqref="A9:A158" showDropDown="0" showInputMessage="0" showErrorMessage="0" allowBlank="0" type="list">
      <formula1>'Assumptions'!$N$5:$N$6</formula1>
    </dataValidation>
    <dataValidation sqref="D9:D158" showDropDown="0" showInputMessage="0" showErrorMessage="0" allowBlank="0" type="list">
      <formula1>'Assumptions'!$O$5:$O$13</formula1>
    </dataValidation>
    <dataValidation sqref="E9:E158" showDropDown="0" showInputMessage="0" showErrorMessage="0" allowBlank="0" type="list">
      <formula1>'Assumptions'!$P$5:$P$9</formula1>
    </dataValidation>
    <dataValidation sqref="F9:F158" showDropDown="0" showInputMessage="0" showErrorMessage="0" allowBlank="0" type="list">
      <formula1>'Assumptions'!$Q$5:$Q$12</formula1>
    </dataValidation>
    <dataValidation sqref="H9:S158" showDropDown="0" showInputMessage="0" showErrorMessage="0" allowBlank="0" errorTitle="Invalid amount" error="Enter a value greater than or equal to zero." promptTitle="Monthly budget amount" prompt="Enter revenue and expenses as positive amounts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D128"/>
  <sheetViews>
    <sheetView showGridLines="0" zoomScale="70" zoomScaleNormal="70" workbookViewId="0">
      <pane xSplit="5" ySplit="8" topLeftCell="F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7" customWidth="1" min="1" max="1"/>
    <col width="32" customWidth="1" min="2" max="2"/>
    <col width="28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  <col width="17" customWidth="1" min="13" max="13"/>
    <col width="17" customWidth="1" min="14" max="14"/>
    <col width="17" customWidth="1" min="15" max="15"/>
    <col width="17" customWidth="1" min="16" max="16"/>
    <col width="17" customWidth="1" min="17" max="17"/>
    <col width="17" customWidth="1" min="18" max="18"/>
    <col width="17" customWidth="1" min="19" max="19"/>
    <col width="17" customWidth="1" min="20" max="20"/>
    <col width="17" customWidth="1" min="21" max="21"/>
    <col width="17" customWidth="1" min="22" max="22"/>
    <col width="17" customWidth="1" min="23" max="23"/>
    <col width="17" customWidth="1" min="24" max="24"/>
    <col width="17" customWidth="1" min="25" max="25"/>
    <col width="17" customWidth="1" min="26" max="26"/>
    <col width="17" customWidth="1" min="27" max="27"/>
    <col width="17" customWidth="1" min="28" max="28"/>
    <col width="22" customWidth="1" min="29" max="29"/>
    <col width="32" customWidth="1" min="30" max="30"/>
  </cols>
  <sheetData>
    <row r="1">
      <c r="A1" s="1" t="inlineStr">
        <is>
          <t>2026 Labor and Staffing Plan</t>
        </is>
      </c>
    </row>
    <row r="2">
      <c r="A2" s="5" t="inlineStr">
        <is>
          <t>Enter planned staffing levels, regular hours, pay rates, and active months. Loaded labor cost includes the editable payroll tax and benefit burden from Assumptions.</t>
        </is>
      </c>
    </row>
    <row r="3">
      <c r="A3" t="inlineStr">
        <is>
          <t>Property:</t>
        </is>
      </c>
      <c r="B3">
        <f>IFERROR('Assumptions'!$B$4,"")</f>
        <v/>
      </c>
      <c r="D3" t="inlineStr">
        <is>
          <t>Budget Year:</t>
        </is>
      </c>
      <c r="E3">
        <f>IFERROR('Assumptions'!$B$5,0)</f>
        <v/>
      </c>
      <c r="G3" s="23" t="inlineStr">
        <is>
          <t>Blue = editable input</t>
        </is>
      </c>
      <c r="I3" s="24" t="inlineStr">
        <is>
          <t>Gray = calculated</t>
        </is>
      </c>
    </row>
    <row r="5">
      <c r="A5" s="6" t="inlineStr">
        <is>
          <t>Planned Headcount</t>
        </is>
      </c>
      <c r="B5" s="35">
        <f>IFERROR(SUMIFS($F$9:$F$128,$A$9:$A$128,"Yes"),0)</f>
        <v/>
      </c>
      <c r="D5" s="6" t="inlineStr">
        <is>
          <t>Annual FTE</t>
        </is>
      </c>
      <c r="E5" s="35">
        <f>IFERROR(SUM($AB$9:$AB$128),0)</f>
        <v/>
      </c>
      <c r="G5" s="6" t="inlineStr">
        <is>
          <t>Base Wages</t>
        </is>
      </c>
      <c r="H5" s="57">
        <f>IFERROR(SUM($M$9:$M$128),0)</f>
        <v/>
      </c>
      <c r="J5" s="6" t="inlineStr">
        <is>
          <t>Payroll Burden</t>
        </is>
      </c>
      <c r="K5" s="57">
        <f>IFERROR(SUM($N$9:$N$128),0)</f>
        <v/>
      </c>
      <c r="M5" s="6" t="inlineStr">
        <is>
          <t>Loaded Labor Cost</t>
        </is>
      </c>
      <c r="N5" s="57">
        <f>IFERROR(SUM($O$9:$O$128),0)</f>
        <v/>
      </c>
      <c r="Q5" s="6" t="inlineStr">
        <is>
          <t>Payroll Budget from Operating Budget</t>
        </is>
      </c>
      <c r="R5" s="57">
        <f>IFERROR(SUMIFS('Operating Budget'!$T$9:$T$158,'Operating Budget'!$E$9:$E$158,"Payroll &amp; Related",'Operating Budget'!$A$9:$A$158,"Yes"),0)</f>
        <v/>
      </c>
      <c r="U5" s="6" t="inlineStr">
        <is>
          <t>Labor Budget Variance</t>
        </is>
      </c>
      <c r="V5" s="57">
        <f>IFERROR(H5-E5,0)</f>
        <v/>
      </c>
      <c r="Y5" s="6" t="inlineStr">
        <is>
          <t>Loaded Labor Cost as Percent of Total Revenue</t>
        </is>
      </c>
      <c r="Z5" s="27">
        <f>IFERROR(E5/SUMIFS('Operating Budget'!$T$9:$T$158,'Operating Budget'!$E$9:$E$158,"Revenue",'Operating Budget'!$A$9:$A$158,"Yes"),0)</f>
        <v/>
      </c>
    </row>
    <row r="8">
      <c r="A8" s="28" t="inlineStr">
        <is>
          <t>Active?</t>
        </is>
      </c>
      <c r="B8" s="28" t="inlineStr">
        <is>
          <t>Department</t>
        </is>
      </c>
      <c r="C8" s="28" t="inlineStr">
        <is>
          <t>Position</t>
        </is>
      </c>
      <c r="D8" s="28" t="inlineStr">
        <is>
          <t>Employment Type</t>
        </is>
      </c>
      <c r="E8" s="28" t="inlineStr">
        <is>
          <t>Pay Type</t>
        </is>
      </c>
      <c r="F8" s="28" t="inlineStr">
        <is>
          <t>Planned Headcount</t>
        </is>
      </c>
      <c r="G8" s="28" t="inlineStr">
        <is>
          <t>Average Hours per Week</t>
        </is>
      </c>
      <c r="H8" s="28" t="inlineStr">
        <is>
          <t>Hourly Rate</t>
        </is>
      </c>
      <c r="I8" s="28" t="inlineStr">
        <is>
          <t>Annual Salary per Employee</t>
        </is>
      </c>
      <c r="J8" s="28" t="inlineStr">
        <is>
          <t>Start Month</t>
        </is>
      </c>
      <c r="K8" s="28" t="inlineStr">
        <is>
          <t>End Month</t>
        </is>
      </c>
      <c r="L8" s="28" t="inlineStr">
        <is>
          <t>Active Months</t>
        </is>
      </c>
      <c r="M8" s="28" t="inlineStr">
        <is>
          <t>Annual Base Wages</t>
        </is>
      </c>
      <c r="N8" s="28" t="inlineStr">
        <is>
          <t>Payroll Tax and Benefit Burden</t>
        </is>
      </c>
      <c r="O8" s="28" t="inlineStr">
        <is>
          <t>Annual Loaded Labor Cost</t>
        </is>
      </c>
      <c r="P8" s="28" t="inlineStr">
        <is>
          <t>January Loaded Cost</t>
        </is>
      </c>
      <c r="Q8" s="28" t="inlineStr">
        <is>
          <t>February Loaded Cost</t>
        </is>
      </c>
      <c r="R8" s="28" t="inlineStr">
        <is>
          <t>March Loaded Cost</t>
        </is>
      </c>
      <c r="S8" s="28" t="inlineStr">
        <is>
          <t>April Loaded Cost</t>
        </is>
      </c>
      <c r="T8" s="28" t="inlineStr">
        <is>
          <t>May Loaded Cost</t>
        </is>
      </c>
      <c r="U8" s="28" t="inlineStr">
        <is>
          <t>June Loaded Cost</t>
        </is>
      </c>
      <c r="V8" s="28" t="inlineStr">
        <is>
          <t>July Loaded Cost</t>
        </is>
      </c>
      <c r="W8" s="28" t="inlineStr">
        <is>
          <t>August Loaded Cost</t>
        </is>
      </c>
      <c r="X8" s="28" t="inlineStr">
        <is>
          <t>September Loaded Cost</t>
        </is>
      </c>
      <c r="Y8" s="28" t="inlineStr">
        <is>
          <t>October Loaded Cost</t>
        </is>
      </c>
      <c r="Z8" s="28" t="inlineStr">
        <is>
          <t>November Loaded Cost</t>
        </is>
      </c>
      <c r="AA8" s="28" t="inlineStr">
        <is>
          <t>December Loaded Cost</t>
        </is>
      </c>
      <c r="AB8" s="28" t="inlineStr">
        <is>
          <t>Annual FTE</t>
        </is>
      </c>
      <c r="AC8" s="28" t="inlineStr">
        <is>
          <t>Review Status</t>
        </is>
      </c>
      <c r="AD8" s="28" t="inlineStr">
        <is>
          <t>Manager Notes</t>
        </is>
      </c>
    </row>
    <row r="9">
      <c r="A9" s="29" t="inlineStr">
        <is>
          <t>Yes</t>
        </is>
      </c>
      <c r="B9" s="29" t="inlineStr">
        <is>
          <t>Administrative &amp; General</t>
        </is>
      </c>
      <c r="C9" s="29" t="inlineStr">
        <is>
          <t>General Manager</t>
        </is>
      </c>
      <c r="D9" s="29" t="inlineStr">
        <is>
          <t>Full-Time</t>
        </is>
      </c>
      <c r="E9" s="29" t="inlineStr">
        <is>
          <t>Salaried</t>
        </is>
      </c>
      <c r="F9" s="29" t="n">
        <v>1</v>
      </c>
      <c r="G9" s="29" t="n">
        <v>0</v>
      </c>
      <c r="H9" s="58" t="n">
        <v>0</v>
      </c>
      <c r="I9" s="58" t="n">
        <v>145000</v>
      </c>
      <c r="J9" s="29" t="inlineStr">
        <is>
          <t>January</t>
        </is>
      </c>
      <c r="K9" s="29" t="inlineStr">
        <is>
          <t>December</t>
        </is>
      </c>
      <c r="L9" s="36">
        <f>IFERROR(IF(A9&lt;&gt;"Yes","",MAX(0,MATCH(K9,'Assumptions'!$T$5:$T$16,0)-MATCH(J9,'Assumptions'!$T$5:$T$16,0)+1)),"")</f>
        <v/>
      </c>
      <c r="M9" s="59">
        <f>IFERROR(IF(A9&lt;&gt;"Yes","",IF(E9="Hourly",F9*G9*52/12*L9*H9,IF(E9="Salaried",F9*I9/12*L9,0))),"")</f>
        <v/>
      </c>
      <c r="N9" s="59">
        <f>IFERROR(IF(A9&lt;&gt;"Yes","",M9*'Assumptions'!$B$9),"")</f>
        <v/>
      </c>
      <c r="O9" s="59">
        <f>IFERROR(IF(A9&lt;&gt;"Yes","",M9+N9),"")</f>
        <v/>
      </c>
      <c r="P9" s="59">
        <f>IFERROR(IF(A9&lt;&gt;"Yes","",IF(AND(1&gt;=MATCH(J9,'Assumptions'!$T$5:$T$16,0),1&lt;=MATCH(K9,'Assumptions'!$T$5:$T$16,0)),O9/L9,0)),"")</f>
        <v/>
      </c>
      <c r="Q9" s="59">
        <f>IFERROR(IF(A9&lt;&gt;"Yes","",IF(AND(2&gt;=MATCH(J9,'Assumptions'!$T$5:$T$16,0),2&lt;=MATCH(K9,'Assumptions'!$T$5:$T$16,0)),O9/L9,0)),"")</f>
        <v/>
      </c>
      <c r="R9" s="59">
        <f>IFERROR(IF(A9&lt;&gt;"Yes","",IF(AND(3&gt;=MATCH(J9,'Assumptions'!$T$5:$T$16,0),3&lt;=MATCH(K9,'Assumptions'!$T$5:$T$16,0)),O9/L9,0)),"")</f>
        <v/>
      </c>
      <c r="S9" s="59">
        <f>IFERROR(IF(A9&lt;&gt;"Yes","",IF(AND(4&gt;=MATCH(J9,'Assumptions'!$T$5:$T$16,0),4&lt;=MATCH(K9,'Assumptions'!$T$5:$T$16,0)),O9/L9,0)),"")</f>
        <v/>
      </c>
      <c r="T9" s="59">
        <f>IFERROR(IF(A9&lt;&gt;"Yes","",IF(AND(5&gt;=MATCH(J9,'Assumptions'!$T$5:$T$16,0),5&lt;=MATCH(K9,'Assumptions'!$T$5:$T$16,0)),O9/L9,0)),"")</f>
        <v/>
      </c>
      <c r="U9" s="59">
        <f>IFERROR(IF(A9&lt;&gt;"Yes","",IF(AND(6&gt;=MATCH(J9,'Assumptions'!$T$5:$T$16,0),6&lt;=MATCH(K9,'Assumptions'!$T$5:$T$16,0)),O9/L9,0)),"")</f>
        <v/>
      </c>
      <c r="V9" s="59">
        <f>IFERROR(IF(A9&lt;&gt;"Yes","",IF(AND(7&gt;=MATCH(J9,'Assumptions'!$T$5:$T$16,0),7&lt;=MATCH(K9,'Assumptions'!$T$5:$T$16,0)),O9/L9,0)),"")</f>
        <v/>
      </c>
      <c r="W9" s="59">
        <f>IFERROR(IF(A9&lt;&gt;"Yes","",IF(AND(8&gt;=MATCH(J9,'Assumptions'!$T$5:$T$16,0),8&lt;=MATCH(K9,'Assumptions'!$T$5:$T$16,0)),O9/L9,0)),"")</f>
        <v/>
      </c>
      <c r="X9" s="59">
        <f>IFERROR(IF(A9&lt;&gt;"Yes","",IF(AND(9&gt;=MATCH(J9,'Assumptions'!$T$5:$T$16,0),9&lt;=MATCH(K9,'Assumptions'!$T$5:$T$16,0)),O9/L9,0)),"")</f>
        <v/>
      </c>
      <c r="Y9" s="59">
        <f>IFERROR(IF(A9&lt;&gt;"Yes","",IF(AND(10&gt;=MATCH(J9,'Assumptions'!$T$5:$T$16,0),10&lt;=MATCH(K9,'Assumptions'!$T$5:$T$16,0)),O9/L9,0)),"")</f>
        <v/>
      </c>
      <c r="Z9" s="59">
        <f>IFERROR(IF(A9&lt;&gt;"Yes","",IF(AND(11&gt;=MATCH(J9,'Assumptions'!$T$5:$T$16,0),11&lt;=MATCH(K9,'Assumptions'!$T$5:$T$16,0)),O9/L9,0)),"")</f>
        <v/>
      </c>
      <c r="AA9" s="59">
        <f>IFERROR(IF(A9&lt;&gt;"Yes","",IF(AND(12&gt;=MATCH(J9,'Assumptions'!$T$5:$T$16,0),12&lt;=MATCH(K9,'Assumptions'!$T$5:$T$16,0)),O9/L9,0)),"")</f>
        <v/>
      </c>
      <c r="AB9" s="37">
        <f>IFERROR(IF(A9&lt;&gt;"Yes","",IF(E9="Hourly",F9*G9/'Assumptions'!$B$8*L9/12,IF(E9="Salaried",F9*L9/12,0))),"")</f>
        <v/>
      </c>
      <c r="AC9" s="34">
        <f>IFERROR(IF(AND(A9="",B9="",C9="",D9="",E9=""),"",IF(A9&lt;&gt;"Yes","",IF(OR(B9="",C9="",D9="",E9="",J9="",K9=""),"Missing setup",IF(MATCH(K9,'Assumptions'!$T$5:$T$16,0)&lt;MATCH(J9,'Assumptions'!$T$5:$T$16,0),"Check month range",IF(AND(E9="Hourly",OR(G9&lt;=0,H9&lt;=0)),"Enter hourly inputs",IF(AND(E9="Salaried",I9&lt;=0),"Enter salary","Ready")))))),"")</f>
        <v/>
      </c>
      <c r="AD9" s="29" t="inlineStr">
        <is>
          <t>Executive property leadership</t>
        </is>
      </c>
    </row>
    <row r="10">
      <c r="A10" s="29" t="inlineStr">
        <is>
          <t>Yes</t>
        </is>
      </c>
      <c r="B10" s="29" t="inlineStr">
        <is>
          <t>Rooms</t>
        </is>
      </c>
      <c r="C10" s="29" t="inlineStr">
        <is>
          <t>Front Office Manager</t>
        </is>
      </c>
      <c r="D10" s="29" t="inlineStr">
        <is>
          <t>Full-Time</t>
        </is>
      </c>
      <c r="E10" s="29" t="inlineStr">
        <is>
          <t>Salaried</t>
        </is>
      </c>
      <c r="F10" s="29" t="n">
        <v>1</v>
      </c>
      <c r="G10" s="29" t="n">
        <v>0</v>
      </c>
      <c r="H10" s="58" t="n">
        <v>0</v>
      </c>
      <c r="I10" s="58" t="n">
        <v>68000</v>
      </c>
      <c r="J10" s="29" t="inlineStr">
        <is>
          <t>January</t>
        </is>
      </c>
      <c r="K10" s="29" t="inlineStr">
        <is>
          <t>December</t>
        </is>
      </c>
      <c r="L10" s="36">
        <f>IFERROR(IF(A10&lt;&gt;"Yes","",MAX(0,MATCH(K10,'Assumptions'!$T$5:$T$16,0)-MATCH(J10,'Assumptions'!$T$5:$T$16,0)+1)),"")</f>
        <v/>
      </c>
      <c r="M10" s="59">
        <f>IFERROR(IF(A10&lt;&gt;"Yes","",IF(E10="Hourly",F10*G10*52/12*L10*H10,IF(E10="Salaried",F10*I10/12*L10,0))),"")</f>
        <v/>
      </c>
      <c r="N10" s="59">
        <f>IFERROR(IF(A10&lt;&gt;"Yes","",M10*'Assumptions'!$B$9),"")</f>
        <v/>
      </c>
      <c r="O10" s="59">
        <f>IFERROR(IF(A10&lt;&gt;"Yes","",M10+N10),"")</f>
        <v/>
      </c>
      <c r="P10" s="59">
        <f>IFERROR(IF(A10&lt;&gt;"Yes","",IF(AND(1&gt;=MATCH(J10,'Assumptions'!$T$5:$T$16,0),1&lt;=MATCH(K10,'Assumptions'!$T$5:$T$16,0)),O10/L10,0)),"")</f>
        <v/>
      </c>
      <c r="Q10" s="59">
        <f>IFERROR(IF(A10&lt;&gt;"Yes","",IF(AND(2&gt;=MATCH(J10,'Assumptions'!$T$5:$T$16,0),2&lt;=MATCH(K10,'Assumptions'!$T$5:$T$16,0)),O10/L10,0)),"")</f>
        <v/>
      </c>
      <c r="R10" s="59">
        <f>IFERROR(IF(A10&lt;&gt;"Yes","",IF(AND(3&gt;=MATCH(J10,'Assumptions'!$T$5:$T$16,0),3&lt;=MATCH(K10,'Assumptions'!$T$5:$T$16,0)),O10/L10,0)),"")</f>
        <v/>
      </c>
      <c r="S10" s="59">
        <f>IFERROR(IF(A10&lt;&gt;"Yes","",IF(AND(4&gt;=MATCH(J10,'Assumptions'!$T$5:$T$16,0),4&lt;=MATCH(K10,'Assumptions'!$T$5:$T$16,0)),O10/L10,0)),"")</f>
        <v/>
      </c>
      <c r="T10" s="59">
        <f>IFERROR(IF(A10&lt;&gt;"Yes","",IF(AND(5&gt;=MATCH(J10,'Assumptions'!$T$5:$T$16,0),5&lt;=MATCH(K10,'Assumptions'!$T$5:$T$16,0)),O10/L10,0)),"")</f>
        <v/>
      </c>
      <c r="U10" s="59">
        <f>IFERROR(IF(A10&lt;&gt;"Yes","",IF(AND(6&gt;=MATCH(J10,'Assumptions'!$T$5:$T$16,0),6&lt;=MATCH(K10,'Assumptions'!$T$5:$T$16,0)),O10/L10,0)),"")</f>
        <v/>
      </c>
      <c r="V10" s="59">
        <f>IFERROR(IF(A10&lt;&gt;"Yes","",IF(AND(7&gt;=MATCH(J10,'Assumptions'!$T$5:$T$16,0),7&lt;=MATCH(K10,'Assumptions'!$T$5:$T$16,0)),O10/L10,0)),"")</f>
        <v/>
      </c>
      <c r="W10" s="59">
        <f>IFERROR(IF(A10&lt;&gt;"Yes","",IF(AND(8&gt;=MATCH(J10,'Assumptions'!$T$5:$T$16,0),8&lt;=MATCH(K10,'Assumptions'!$T$5:$T$16,0)),O10/L10,0)),"")</f>
        <v/>
      </c>
      <c r="X10" s="59">
        <f>IFERROR(IF(A10&lt;&gt;"Yes","",IF(AND(9&gt;=MATCH(J10,'Assumptions'!$T$5:$T$16,0),9&lt;=MATCH(K10,'Assumptions'!$T$5:$T$16,0)),O10/L10,0)),"")</f>
        <v/>
      </c>
      <c r="Y10" s="59">
        <f>IFERROR(IF(A10&lt;&gt;"Yes","",IF(AND(10&gt;=MATCH(J10,'Assumptions'!$T$5:$T$16,0),10&lt;=MATCH(K10,'Assumptions'!$T$5:$T$16,0)),O10/L10,0)),"")</f>
        <v/>
      </c>
      <c r="Z10" s="59">
        <f>IFERROR(IF(A10&lt;&gt;"Yes","",IF(AND(11&gt;=MATCH(J10,'Assumptions'!$T$5:$T$16,0),11&lt;=MATCH(K10,'Assumptions'!$T$5:$T$16,0)),O10/L10,0)),"")</f>
        <v/>
      </c>
      <c r="AA10" s="59">
        <f>IFERROR(IF(A10&lt;&gt;"Yes","",IF(AND(12&gt;=MATCH(J10,'Assumptions'!$T$5:$T$16,0),12&lt;=MATCH(K10,'Assumptions'!$T$5:$T$16,0)),O10/L10,0)),"")</f>
        <v/>
      </c>
      <c r="AB10" s="37">
        <f>IFERROR(IF(A10&lt;&gt;"Yes","",IF(E10="Hourly",F10*G10/'Assumptions'!$B$8*L10/12,IF(E10="Salaried",F10*L10/12,0))),"")</f>
        <v/>
      </c>
      <c r="AC10" s="34">
        <f>IFERROR(IF(AND(A10="",B10="",C10="",D10="",E10=""),"",IF(A10&lt;&gt;"Yes","",IF(OR(B10="",C10="",D10="",E10="",J10="",K10=""),"Missing setup",IF(MATCH(K10,'Assumptions'!$T$5:$T$16,0)&lt;MATCH(J10,'Assumptions'!$T$5:$T$16,0),"Check month range",IF(AND(E10="Hourly",OR(G10&lt;=0,H10&lt;=0)),"Enter hourly inputs",IF(AND(E10="Salaried",I10&lt;=0),"Enter salary","Ready")))))),"")</f>
        <v/>
      </c>
      <c r="AD10" s="29" t="inlineStr">
        <is>
          <t>Front office oversight</t>
        </is>
      </c>
    </row>
    <row r="11">
      <c r="A11" s="29" t="inlineStr">
        <is>
          <t>Yes</t>
        </is>
      </c>
      <c r="B11" s="29" t="inlineStr">
        <is>
          <t>Rooms</t>
        </is>
      </c>
      <c r="C11" s="29" t="inlineStr">
        <is>
          <t>Front Desk Agent</t>
        </is>
      </c>
      <c r="D11" s="29" t="inlineStr">
        <is>
          <t>Full-Time</t>
        </is>
      </c>
      <c r="E11" s="29" t="inlineStr">
        <is>
          <t>Hourly</t>
        </is>
      </c>
      <c r="F11" s="29" t="n">
        <v>6</v>
      </c>
      <c r="G11" s="29" t="n">
        <v>40</v>
      </c>
      <c r="H11" s="58" t="n">
        <v>20.5</v>
      </c>
      <c r="I11" s="58" t="n">
        <v>0</v>
      </c>
      <c r="J11" s="29" t="inlineStr">
        <is>
          <t>January</t>
        </is>
      </c>
      <c r="K11" s="29" t="inlineStr">
        <is>
          <t>December</t>
        </is>
      </c>
      <c r="L11" s="36">
        <f>IFERROR(IF(A11&lt;&gt;"Yes","",MAX(0,MATCH(K11,'Assumptions'!$T$5:$T$16,0)-MATCH(J11,'Assumptions'!$T$5:$T$16,0)+1)),"")</f>
        <v/>
      </c>
      <c r="M11" s="59">
        <f>IFERROR(IF(A11&lt;&gt;"Yes","",IF(E11="Hourly",F11*G11*52/12*L11*H11,IF(E11="Salaried",F11*I11/12*L11,0))),"")</f>
        <v/>
      </c>
      <c r="N11" s="59">
        <f>IFERROR(IF(A11&lt;&gt;"Yes","",M11*'Assumptions'!$B$9),"")</f>
        <v/>
      </c>
      <c r="O11" s="59">
        <f>IFERROR(IF(A11&lt;&gt;"Yes","",M11+N11),"")</f>
        <v/>
      </c>
      <c r="P11" s="59">
        <f>IFERROR(IF(A11&lt;&gt;"Yes","",IF(AND(1&gt;=MATCH(J11,'Assumptions'!$T$5:$T$16,0),1&lt;=MATCH(K11,'Assumptions'!$T$5:$T$16,0)),O11/L11,0)),"")</f>
        <v/>
      </c>
      <c r="Q11" s="59">
        <f>IFERROR(IF(A11&lt;&gt;"Yes","",IF(AND(2&gt;=MATCH(J11,'Assumptions'!$T$5:$T$16,0),2&lt;=MATCH(K11,'Assumptions'!$T$5:$T$16,0)),O11/L11,0)),"")</f>
        <v/>
      </c>
      <c r="R11" s="59">
        <f>IFERROR(IF(A11&lt;&gt;"Yes","",IF(AND(3&gt;=MATCH(J11,'Assumptions'!$T$5:$T$16,0),3&lt;=MATCH(K11,'Assumptions'!$T$5:$T$16,0)),O11/L11,0)),"")</f>
        <v/>
      </c>
      <c r="S11" s="59">
        <f>IFERROR(IF(A11&lt;&gt;"Yes","",IF(AND(4&gt;=MATCH(J11,'Assumptions'!$T$5:$T$16,0),4&lt;=MATCH(K11,'Assumptions'!$T$5:$T$16,0)),O11/L11,0)),"")</f>
        <v/>
      </c>
      <c r="T11" s="59">
        <f>IFERROR(IF(A11&lt;&gt;"Yes","",IF(AND(5&gt;=MATCH(J11,'Assumptions'!$T$5:$T$16,0),5&lt;=MATCH(K11,'Assumptions'!$T$5:$T$16,0)),O11/L11,0)),"")</f>
        <v/>
      </c>
      <c r="U11" s="59">
        <f>IFERROR(IF(A11&lt;&gt;"Yes","",IF(AND(6&gt;=MATCH(J11,'Assumptions'!$T$5:$T$16,0),6&lt;=MATCH(K11,'Assumptions'!$T$5:$T$16,0)),O11/L11,0)),"")</f>
        <v/>
      </c>
      <c r="V11" s="59">
        <f>IFERROR(IF(A11&lt;&gt;"Yes","",IF(AND(7&gt;=MATCH(J11,'Assumptions'!$T$5:$T$16,0),7&lt;=MATCH(K11,'Assumptions'!$T$5:$T$16,0)),O11/L11,0)),"")</f>
        <v/>
      </c>
      <c r="W11" s="59">
        <f>IFERROR(IF(A11&lt;&gt;"Yes","",IF(AND(8&gt;=MATCH(J11,'Assumptions'!$T$5:$T$16,0),8&lt;=MATCH(K11,'Assumptions'!$T$5:$T$16,0)),O11/L11,0)),"")</f>
        <v/>
      </c>
      <c r="X11" s="59">
        <f>IFERROR(IF(A11&lt;&gt;"Yes","",IF(AND(9&gt;=MATCH(J11,'Assumptions'!$T$5:$T$16,0),9&lt;=MATCH(K11,'Assumptions'!$T$5:$T$16,0)),O11/L11,0)),"")</f>
        <v/>
      </c>
      <c r="Y11" s="59">
        <f>IFERROR(IF(A11&lt;&gt;"Yes","",IF(AND(10&gt;=MATCH(J11,'Assumptions'!$T$5:$T$16,0),10&lt;=MATCH(K11,'Assumptions'!$T$5:$T$16,0)),O11/L11,0)),"")</f>
        <v/>
      </c>
      <c r="Z11" s="59">
        <f>IFERROR(IF(A11&lt;&gt;"Yes","",IF(AND(11&gt;=MATCH(J11,'Assumptions'!$T$5:$T$16,0),11&lt;=MATCH(K11,'Assumptions'!$T$5:$T$16,0)),O11/L11,0)),"")</f>
        <v/>
      </c>
      <c r="AA11" s="59">
        <f>IFERROR(IF(A11&lt;&gt;"Yes","",IF(AND(12&gt;=MATCH(J11,'Assumptions'!$T$5:$T$16,0),12&lt;=MATCH(K11,'Assumptions'!$T$5:$T$16,0)),O11/L11,0)),"")</f>
        <v/>
      </c>
      <c r="AB11" s="37">
        <f>IFERROR(IF(A11&lt;&gt;"Yes","",IF(E11="Hourly",F11*G11/'Assumptions'!$B$8*L11/12,IF(E11="Salaried",F11*L11/12,0))),"")</f>
        <v/>
      </c>
      <c r="AC11" s="34">
        <f>IFERROR(IF(AND(A11="",B11="",C11="",D11="",E11=""),"",IF(A11&lt;&gt;"Yes","",IF(OR(B11="",C11="",D11="",E11="",J11="",K11=""),"Missing setup",IF(MATCH(K11,'Assumptions'!$T$5:$T$16,0)&lt;MATCH(J11,'Assumptions'!$T$5:$T$16,0),"Check month range",IF(AND(E11="Hourly",OR(G11&lt;=0,H11&lt;=0)),"Enter hourly inputs",IF(AND(E11="Salaried",I11&lt;=0),"Enter salary","Ready")))))),"")</f>
        <v/>
      </c>
      <c r="AD11" s="29" t="inlineStr">
        <is>
          <t>Coverage across primary shifts</t>
        </is>
      </c>
    </row>
    <row r="12">
      <c r="A12" s="29" t="inlineStr">
        <is>
          <t>Yes</t>
        </is>
      </c>
      <c r="B12" s="29" t="inlineStr">
        <is>
          <t>Rooms</t>
        </is>
      </c>
      <c r="C12" s="29" t="inlineStr">
        <is>
          <t>Night Auditor</t>
        </is>
      </c>
      <c r="D12" s="29" t="inlineStr">
        <is>
          <t>Full-Time</t>
        </is>
      </c>
      <c r="E12" s="29" t="inlineStr">
        <is>
          <t>Hourly</t>
        </is>
      </c>
      <c r="F12" s="29" t="n">
        <v>2</v>
      </c>
      <c r="G12" s="29" t="n">
        <v>40</v>
      </c>
      <c r="H12" s="58" t="n">
        <v>22</v>
      </c>
      <c r="I12" s="58" t="n">
        <v>0</v>
      </c>
      <c r="J12" s="29" t="inlineStr">
        <is>
          <t>January</t>
        </is>
      </c>
      <c r="K12" s="29" t="inlineStr">
        <is>
          <t>December</t>
        </is>
      </c>
      <c r="L12" s="36">
        <f>IFERROR(IF(A12&lt;&gt;"Yes","",MAX(0,MATCH(K12,'Assumptions'!$T$5:$T$16,0)-MATCH(J12,'Assumptions'!$T$5:$T$16,0)+1)),"")</f>
        <v/>
      </c>
      <c r="M12" s="59">
        <f>IFERROR(IF(A12&lt;&gt;"Yes","",IF(E12="Hourly",F12*G12*52/12*L12*H12,IF(E12="Salaried",F12*I12/12*L12,0))),"")</f>
        <v/>
      </c>
      <c r="N12" s="59">
        <f>IFERROR(IF(A12&lt;&gt;"Yes","",M12*'Assumptions'!$B$9),"")</f>
        <v/>
      </c>
      <c r="O12" s="59">
        <f>IFERROR(IF(A12&lt;&gt;"Yes","",M12+N12),"")</f>
        <v/>
      </c>
      <c r="P12" s="59">
        <f>IFERROR(IF(A12&lt;&gt;"Yes","",IF(AND(1&gt;=MATCH(J12,'Assumptions'!$T$5:$T$16,0),1&lt;=MATCH(K12,'Assumptions'!$T$5:$T$16,0)),O12/L12,0)),"")</f>
        <v/>
      </c>
      <c r="Q12" s="59">
        <f>IFERROR(IF(A12&lt;&gt;"Yes","",IF(AND(2&gt;=MATCH(J12,'Assumptions'!$T$5:$T$16,0),2&lt;=MATCH(K12,'Assumptions'!$T$5:$T$16,0)),O12/L12,0)),"")</f>
        <v/>
      </c>
      <c r="R12" s="59">
        <f>IFERROR(IF(A12&lt;&gt;"Yes","",IF(AND(3&gt;=MATCH(J12,'Assumptions'!$T$5:$T$16,0),3&lt;=MATCH(K12,'Assumptions'!$T$5:$T$16,0)),O12/L12,0)),"")</f>
        <v/>
      </c>
      <c r="S12" s="59">
        <f>IFERROR(IF(A12&lt;&gt;"Yes","",IF(AND(4&gt;=MATCH(J12,'Assumptions'!$T$5:$T$16,0),4&lt;=MATCH(K12,'Assumptions'!$T$5:$T$16,0)),O12/L12,0)),"")</f>
        <v/>
      </c>
      <c r="T12" s="59">
        <f>IFERROR(IF(A12&lt;&gt;"Yes","",IF(AND(5&gt;=MATCH(J12,'Assumptions'!$T$5:$T$16,0),5&lt;=MATCH(K12,'Assumptions'!$T$5:$T$16,0)),O12/L12,0)),"")</f>
        <v/>
      </c>
      <c r="U12" s="59">
        <f>IFERROR(IF(A12&lt;&gt;"Yes","",IF(AND(6&gt;=MATCH(J12,'Assumptions'!$T$5:$T$16,0),6&lt;=MATCH(K12,'Assumptions'!$T$5:$T$16,0)),O12/L12,0)),"")</f>
        <v/>
      </c>
      <c r="V12" s="59">
        <f>IFERROR(IF(A12&lt;&gt;"Yes","",IF(AND(7&gt;=MATCH(J12,'Assumptions'!$T$5:$T$16,0),7&lt;=MATCH(K12,'Assumptions'!$T$5:$T$16,0)),O12/L12,0)),"")</f>
        <v/>
      </c>
      <c r="W12" s="59">
        <f>IFERROR(IF(A12&lt;&gt;"Yes","",IF(AND(8&gt;=MATCH(J12,'Assumptions'!$T$5:$T$16,0),8&lt;=MATCH(K12,'Assumptions'!$T$5:$T$16,0)),O12/L12,0)),"")</f>
        <v/>
      </c>
      <c r="X12" s="59">
        <f>IFERROR(IF(A12&lt;&gt;"Yes","",IF(AND(9&gt;=MATCH(J12,'Assumptions'!$T$5:$T$16,0),9&lt;=MATCH(K12,'Assumptions'!$T$5:$T$16,0)),O12/L12,0)),"")</f>
        <v/>
      </c>
      <c r="Y12" s="59">
        <f>IFERROR(IF(A12&lt;&gt;"Yes","",IF(AND(10&gt;=MATCH(J12,'Assumptions'!$T$5:$T$16,0),10&lt;=MATCH(K12,'Assumptions'!$T$5:$T$16,0)),O12/L12,0)),"")</f>
        <v/>
      </c>
      <c r="Z12" s="59">
        <f>IFERROR(IF(A12&lt;&gt;"Yes","",IF(AND(11&gt;=MATCH(J12,'Assumptions'!$T$5:$T$16,0),11&lt;=MATCH(K12,'Assumptions'!$T$5:$T$16,0)),O12/L12,0)),"")</f>
        <v/>
      </c>
      <c r="AA12" s="59">
        <f>IFERROR(IF(A12&lt;&gt;"Yes","",IF(AND(12&gt;=MATCH(J12,'Assumptions'!$T$5:$T$16,0),12&lt;=MATCH(K12,'Assumptions'!$T$5:$T$16,0)),O12/L12,0)),"")</f>
        <v/>
      </c>
      <c r="AB12" s="37">
        <f>IFERROR(IF(A12&lt;&gt;"Yes","",IF(E12="Hourly",F12*G12/'Assumptions'!$B$8*L12/12,IF(E12="Salaried",F12*L12/12,0))),"")</f>
        <v/>
      </c>
      <c r="AC12" s="34">
        <f>IFERROR(IF(AND(A12="",B12="",C12="",D12="",E12=""),"",IF(A12&lt;&gt;"Yes","",IF(OR(B12="",C12="",D12="",E12="",J12="",K12=""),"Missing setup",IF(MATCH(K12,'Assumptions'!$T$5:$T$16,0)&lt;MATCH(J12,'Assumptions'!$T$5:$T$16,0),"Check month range",IF(AND(E12="Hourly",OR(G12&lt;=0,H12&lt;=0)),"Enter hourly inputs",IF(AND(E12="Salaried",I12&lt;=0),"Enter salary","Ready")))))),"")</f>
        <v/>
      </c>
      <c r="AD12" s="29" t="inlineStr">
        <is>
          <t>Overnight front desk coverage</t>
        </is>
      </c>
    </row>
    <row r="13">
      <c r="A13" s="29" t="inlineStr">
        <is>
          <t>Yes</t>
        </is>
      </c>
      <c r="B13" s="29" t="inlineStr">
        <is>
          <t>Rooms</t>
        </is>
      </c>
      <c r="C13" s="29" t="inlineStr">
        <is>
          <t>Housekeeping Supervisor</t>
        </is>
      </c>
      <c r="D13" s="29" t="inlineStr">
        <is>
          <t>Full-Time</t>
        </is>
      </c>
      <c r="E13" s="29" t="inlineStr">
        <is>
          <t>Hourly</t>
        </is>
      </c>
      <c r="F13" s="29" t="n">
        <v>2</v>
      </c>
      <c r="G13" s="29" t="n">
        <v>40</v>
      </c>
      <c r="H13" s="58" t="n">
        <v>24</v>
      </c>
      <c r="I13" s="58" t="n">
        <v>0</v>
      </c>
      <c r="J13" s="29" t="inlineStr">
        <is>
          <t>January</t>
        </is>
      </c>
      <c r="K13" s="29" t="inlineStr">
        <is>
          <t>December</t>
        </is>
      </c>
      <c r="L13" s="36">
        <f>IFERROR(IF(A13&lt;&gt;"Yes","",MAX(0,MATCH(K13,'Assumptions'!$T$5:$T$16,0)-MATCH(J13,'Assumptions'!$T$5:$T$16,0)+1)),"")</f>
        <v/>
      </c>
      <c r="M13" s="59">
        <f>IFERROR(IF(A13&lt;&gt;"Yes","",IF(E13="Hourly",F13*G13*52/12*L13*H13,IF(E13="Salaried",F13*I13/12*L13,0))),"")</f>
        <v/>
      </c>
      <c r="N13" s="59">
        <f>IFERROR(IF(A13&lt;&gt;"Yes","",M13*'Assumptions'!$B$9),"")</f>
        <v/>
      </c>
      <c r="O13" s="59">
        <f>IFERROR(IF(A13&lt;&gt;"Yes","",M13+N13),"")</f>
        <v/>
      </c>
      <c r="P13" s="59">
        <f>IFERROR(IF(A13&lt;&gt;"Yes","",IF(AND(1&gt;=MATCH(J13,'Assumptions'!$T$5:$T$16,0),1&lt;=MATCH(K13,'Assumptions'!$T$5:$T$16,0)),O13/L13,0)),"")</f>
        <v/>
      </c>
      <c r="Q13" s="59">
        <f>IFERROR(IF(A13&lt;&gt;"Yes","",IF(AND(2&gt;=MATCH(J13,'Assumptions'!$T$5:$T$16,0),2&lt;=MATCH(K13,'Assumptions'!$T$5:$T$16,0)),O13/L13,0)),"")</f>
        <v/>
      </c>
      <c r="R13" s="59">
        <f>IFERROR(IF(A13&lt;&gt;"Yes","",IF(AND(3&gt;=MATCH(J13,'Assumptions'!$T$5:$T$16,0),3&lt;=MATCH(K13,'Assumptions'!$T$5:$T$16,0)),O13/L13,0)),"")</f>
        <v/>
      </c>
      <c r="S13" s="59">
        <f>IFERROR(IF(A13&lt;&gt;"Yes","",IF(AND(4&gt;=MATCH(J13,'Assumptions'!$T$5:$T$16,0),4&lt;=MATCH(K13,'Assumptions'!$T$5:$T$16,0)),O13/L13,0)),"")</f>
        <v/>
      </c>
      <c r="T13" s="59">
        <f>IFERROR(IF(A13&lt;&gt;"Yes","",IF(AND(5&gt;=MATCH(J13,'Assumptions'!$T$5:$T$16,0),5&lt;=MATCH(K13,'Assumptions'!$T$5:$T$16,0)),O13/L13,0)),"")</f>
        <v/>
      </c>
      <c r="U13" s="59">
        <f>IFERROR(IF(A13&lt;&gt;"Yes","",IF(AND(6&gt;=MATCH(J13,'Assumptions'!$T$5:$T$16,0),6&lt;=MATCH(K13,'Assumptions'!$T$5:$T$16,0)),O13/L13,0)),"")</f>
        <v/>
      </c>
      <c r="V13" s="59">
        <f>IFERROR(IF(A13&lt;&gt;"Yes","",IF(AND(7&gt;=MATCH(J13,'Assumptions'!$T$5:$T$16,0),7&lt;=MATCH(K13,'Assumptions'!$T$5:$T$16,0)),O13/L13,0)),"")</f>
        <v/>
      </c>
      <c r="W13" s="59">
        <f>IFERROR(IF(A13&lt;&gt;"Yes","",IF(AND(8&gt;=MATCH(J13,'Assumptions'!$T$5:$T$16,0),8&lt;=MATCH(K13,'Assumptions'!$T$5:$T$16,0)),O13/L13,0)),"")</f>
        <v/>
      </c>
      <c r="X13" s="59">
        <f>IFERROR(IF(A13&lt;&gt;"Yes","",IF(AND(9&gt;=MATCH(J13,'Assumptions'!$T$5:$T$16,0),9&lt;=MATCH(K13,'Assumptions'!$T$5:$T$16,0)),O13/L13,0)),"")</f>
        <v/>
      </c>
      <c r="Y13" s="59">
        <f>IFERROR(IF(A13&lt;&gt;"Yes","",IF(AND(10&gt;=MATCH(J13,'Assumptions'!$T$5:$T$16,0),10&lt;=MATCH(K13,'Assumptions'!$T$5:$T$16,0)),O13/L13,0)),"")</f>
        <v/>
      </c>
      <c r="Z13" s="59">
        <f>IFERROR(IF(A13&lt;&gt;"Yes","",IF(AND(11&gt;=MATCH(J13,'Assumptions'!$T$5:$T$16,0),11&lt;=MATCH(K13,'Assumptions'!$T$5:$T$16,0)),O13/L13,0)),"")</f>
        <v/>
      </c>
      <c r="AA13" s="59">
        <f>IFERROR(IF(A13&lt;&gt;"Yes","",IF(AND(12&gt;=MATCH(J13,'Assumptions'!$T$5:$T$16,0),12&lt;=MATCH(K13,'Assumptions'!$T$5:$T$16,0)),O13/L13,0)),"")</f>
        <v/>
      </c>
      <c r="AB13" s="37">
        <f>IFERROR(IF(A13&lt;&gt;"Yes","",IF(E13="Hourly",F13*G13/'Assumptions'!$B$8*L13/12,IF(E13="Salaried",F13*L13/12,0))),"")</f>
        <v/>
      </c>
      <c r="AC13" s="34">
        <f>IFERROR(IF(AND(A13="",B13="",C13="",D13="",E13=""),"",IF(A13&lt;&gt;"Yes","",IF(OR(B13="",C13="",D13="",E13="",J13="",K13=""),"Missing setup",IF(MATCH(K13,'Assumptions'!$T$5:$T$16,0)&lt;MATCH(J13,'Assumptions'!$T$5:$T$16,0),"Check month range",IF(AND(E13="Hourly",OR(G13&lt;=0,H13&lt;=0)),"Enter hourly inputs",IF(AND(E13="Salaried",I13&lt;=0),"Enter salary","Ready")))))),"")</f>
        <v/>
      </c>
      <c r="AD13" s="29" t="inlineStr">
        <is>
          <t>Housekeeping floor supervision</t>
        </is>
      </c>
    </row>
    <row r="14">
      <c r="A14" s="29" t="inlineStr">
        <is>
          <t>Yes</t>
        </is>
      </c>
      <c r="B14" s="29" t="inlineStr">
        <is>
          <t>Rooms</t>
        </is>
      </c>
      <c r="C14" s="29" t="inlineStr">
        <is>
          <t>Room Attendant</t>
        </is>
      </c>
      <c r="D14" s="29" t="inlineStr">
        <is>
          <t>Full-Time</t>
        </is>
      </c>
      <c r="E14" s="29" t="inlineStr">
        <is>
          <t>Hourly</t>
        </is>
      </c>
      <c r="F14" s="29" t="n">
        <v>14</v>
      </c>
      <c r="G14" s="29" t="n">
        <v>38</v>
      </c>
      <c r="H14" s="58" t="n">
        <v>18.75</v>
      </c>
      <c r="I14" s="58" t="n">
        <v>0</v>
      </c>
      <c r="J14" s="29" t="inlineStr">
        <is>
          <t>January</t>
        </is>
      </c>
      <c r="K14" s="29" t="inlineStr">
        <is>
          <t>December</t>
        </is>
      </c>
      <c r="L14" s="36">
        <f>IFERROR(IF(A14&lt;&gt;"Yes","",MAX(0,MATCH(K14,'Assumptions'!$T$5:$T$16,0)-MATCH(J14,'Assumptions'!$T$5:$T$16,0)+1)),"")</f>
        <v/>
      </c>
      <c r="M14" s="59">
        <f>IFERROR(IF(A14&lt;&gt;"Yes","",IF(E14="Hourly",F14*G14*52/12*L14*H14,IF(E14="Salaried",F14*I14/12*L14,0))),"")</f>
        <v/>
      </c>
      <c r="N14" s="59">
        <f>IFERROR(IF(A14&lt;&gt;"Yes","",M14*'Assumptions'!$B$9),"")</f>
        <v/>
      </c>
      <c r="O14" s="59">
        <f>IFERROR(IF(A14&lt;&gt;"Yes","",M14+N14),"")</f>
        <v/>
      </c>
      <c r="P14" s="59">
        <f>IFERROR(IF(A14&lt;&gt;"Yes","",IF(AND(1&gt;=MATCH(J14,'Assumptions'!$T$5:$T$16,0),1&lt;=MATCH(K14,'Assumptions'!$T$5:$T$16,0)),O14/L14,0)),"")</f>
        <v/>
      </c>
      <c r="Q14" s="59">
        <f>IFERROR(IF(A14&lt;&gt;"Yes","",IF(AND(2&gt;=MATCH(J14,'Assumptions'!$T$5:$T$16,0),2&lt;=MATCH(K14,'Assumptions'!$T$5:$T$16,0)),O14/L14,0)),"")</f>
        <v/>
      </c>
      <c r="R14" s="59">
        <f>IFERROR(IF(A14&lt;&gt;"Yes","",IF(AND(3&gt;=MATCH(J14,'Assumptions'!$T$5:$T$16,0),3&lt;=MATCH(K14,'Assumptions'!$T$5:$T$16,0)),O14/L14,0)),"")</f>
        <v/>
      </c>
      <c r="S14" s="59">
        <f>IFERROR(IF(A14&lt;&gt;"Yes","",IF(AND(4&gt;=MATCH(J14,'Assumptions'!$T$5:$T$16,0),4&lt;=MATCH(K14,'Assumptions'!$T$5:$T$16,0)),O14/L14,0)),"")</f>
        <v/>
      </c>
      <c r="T14" s="59">
        <f>IFERROR(IF(A14&lt;&gt;"Yes","",IF(AND(5&gt;=MATCH(J14,'Assumptions'!$T$5:$T$16,0),5&lt;=MATCH(K14,'Assumptions'!$T$5:$T$16,0)),O14/L14,0)),"")</f>
        <v/>
      </c>
      <c r="U14" s="59">
        <f>IFERROR(IF(A14&lt;&gt;"Yes","",IF(AND(6&gt;=MATCH(J14,'Assumptions'!$T$5:$T$16,0),6&lt;=MATCH(K14,'Assumptions'!$T$5:$T$16,0)),O14/L14,0)),"")</f>
        <v/>
      </c>
      <c r="V14" s="59">
        <f>IFERROR(IF(A14&lt;&gt;"Yes","",IF(AND(7&gt;=MATCH(J14,'Assumptions'!$T$5:$T$16,0),7&lt;=MATCH(K14,'Assumptions'!$T$5:$T$16,0)),O14/L14,0)),"")</f>
        <v/>
      </c>
      <c r="W14" s="59">
        <f>IFERROR(IF(A14&lt;&gt;"Yes","",IF(AND(8&gt;=MATCH(J14,'Assumptions'!$T$5:$T$16,0),8&lt;=MATCH(K14,'Assumptions'!$T$5:$T$16,0)),O14/L14,0)),"")</f>
        <v/>
      </c>
      <c r="X14" s="59">
        <f>IFERROR(IF(A14&lt;&gt;"Yes","",IF(AND(9&gt;=MATCH(J14,'Assumptions'!$T$5:$T$16,0),9&lt;=MATCH(K14,'Assumptions'!$T$5:$T$16,0)),O14/L14,0)),"")</f>
        <v/>
      </c>
      <c r="Y14" s="59">
        <f>IFERROR(IF(A14&lt;&gt;"Yes","",IF(AND(10&gt;=MATCH(J14,'Assumptions'!$T$5:$T$16,0),10&lt;=MATCH(K14,'Assumptions'!$T$5:$T$16,0)),O14/L14,0)),"")</f>
        <v/>
      </c>
      <c r="Z14" s="59">
        <f>IFERROR(IF(A14&lt;&gt;"Yes","",IF(AND(11&gt;=MATCH(J14,'Assumptions'!$T$5:$T$16,0),11&lt;=MATCH(K14,'Assumptions'!$T$5:$T$16,0)),O14/L14,0)),"")</f>
        <v/>
      </c>
      <c r="AA14" s="59">
        <f>IFERROR(IF(A14&lt;&gt;"Yes","",IF(AND(12&gt;=MATCH(J14,'Assumptions'!$T$5:$T$16,0),12&lt;=MATCH(K14,'Assumptions'!$T$5:$T$16,0)),O14/L14,0)),"")</f>
        <v/>
      </c>
      <c r="AB14" s="37">
        <f>IFERROR(IF(A14&lt;&gt;"Yes","",IF(E14="Hourly",F14*G14/'Assumptions'!$B$8*L14/12,IF(E14="Salaried",F14*L14/12,0))),"")</f>
        <v/>
      </c>
      <c r="AC14" s="34">
        <f>IFERROR(IF(AND(A14="",B14="",C14="",D14="",E14=""),"",IF(A14&lt;&gt;"Yes","",IF(OR(B14="",C14="",D14="",E14="",J14="",K14=""),"Missing setup",IF(MATCH(K14,'Assumptions'!$T$5:$T$16,0)&lt;MATCH(J14,'Assumptions'!$T$5:$T$16,0),"Check month range",IF(AND(E14="Hourly",OR(G14&lt;=0,H14&lt;=0)),"Enter hourly inputs",IF(AND(E14="Salaried",I14&lt;=0),"Enter salary","Ready")))))),"")</f>
        <v/>
      </c>
      <c r="AD14" s="29" t="inlineStr">
        <is>
          <t>Staffing based on occupied rooms</t>
        </is>
      </c>
    </row>
    <row r="15">
      <c r="A15" s="29" t="inlineStr">
        <is>
          <t>Yes</t>
        </is>
      </c>
      <c r="B15" s="29" t="inlineStr">
        <is>
          <t>Property Operations &amp; Maintenance</t>
        </is>
      </c>
      <c r="C15" s="29" t="inlineStr">
        <is>
          <t>Maintenance Technician</t>
        </is>
      </c>
      <c r="D15" s="29" t="inlineStr">
        <is>
          <t>Full-Time</t>
        </is>
      </c>
      <c r="E15" s="29" t="inlineStr">
        <is>
          <t>Hourly</t>
        </is>
      </c>
      <c r="F15" s="29" t="n">
        <v>3</v>
      </c>
      <c r="G15" s="29" t="n">
        <v>40</v>
      </c>
      <c r="H15" s="58" t="n">
        <v>26</v>
      </c>
      <c r="I15" s="58" t="n">
        <v>0</v>
      </c>
      <c r="J15" s="29" t="inlineStr">
        <is>
          <t>January</t>
        </is>
      </c>
      <c r="K15" s="29" t="inlineStr">
        <is>
          <t>December</t>
        </is>
      </c>
      <c r="L15" s="36">
        <f>IFERROR(IF(A15&lt;&gt;"Yes","",MAX(0,MATCH(K15,'Assumptions'!$T$5:$T$16,0)-MATCH(J15,'Assumptions'!$T$5:$T$16,0)+1)),"")</f>
        <v/>
      </c>
      <c r="M15" s="59">
        <f>IFERROR(IF(A15&lt;&gt;"Yes","",IF(E15="Hourly",F15*G15*52/12*L15*H15,IF(E15="Salaried",F15*I15/12*L15,0))),"")</f>
        <v/>
      </c>
      <c r="N15" s="59">
        <f>IFERROR(IF(A15&lt;&gt;"Yes","",M15*'Assumptions'!$B$9),"")</f>
        <v/>
      </c>
      <c r="O15" s="59">
        <f>IFERROR(IF(A15&lt;&gt;"Yes","",M15+N15),"")</f>
        <v/>
      </c>
      <c r="P15" s="59">
        <f>IFERROR(IF(A15&lt;&gt;"Yes","",IF(AND(1&gt;=MATCH(J15,'Assumptions'!$T$5:$T$16,0),1&lt;=MATCH(K15,'Assumptions'!$T$5:$T$16,0)),O15/L15,0)),"")</f>
        <v/>
      </c>
      <c r="Q15" s="59">
        <f>IFERROR(IF(A15&lt;&gt;"Yes","",IF(AND(2&gt;=MATCH(J15,'Assumptions'!$T$5:$T$16,0),2&lt;=MATCH(K15,'Assumptions'!$T$5:$T$16,0)),O15/L15,0)),"")</f>
        <v/>
      </c>
      <c r="R15" s="59">
        <f>IFERROR(IF(A15&lt;&gt;"Yes","",IF(AND(3&gt;=MATCH(J15,'Assumptions'!$T$5:$T$16,0),3&lt;=MATCH(K15,'Assumptions'!$T$5:$T$16,0)),O15/L15,0)),"")</f>
        <v/>
      </c>
      <c r="S15" s="59">
        <f>IFERROR(IF(A15&lt;&gt;"Yes","",IF(AND(4&gt;=MATCH(J15,'Assumptions'!$T$5:$T$16,0),4&lt;=MATCH(K15,'Assumptions'!$T$5:$T$16,0)),O15/L15,0)),"")</f>
        <v/>
      </c>
      <c r="T15" s="59">
        <f>IFERROR(IF(A15&lt;&gt;"Yes","",IF(AND(5&gt;=MATCH(J15,'Assumptions'!$T$5:$T$16,0),5&lt;=MATCH(K15,'Assumptions'!$T$5:$T$16,0)),O15/L15,0)),"")</f>
        <v/>
      </c>
      <c r="U15" s="59">
        <f>IFERROR(IF(A15&lt;&gt;"Yes","",IF(AND(6&gt;=MATCH(J15,'Assumptions'!$T$5:$T$16,0),6&lt;=MATCH(K15,'Assumptions'!$T$5:$T$16,0)),O15/L15,0)),"")</f>
        <v/>
      </c>
      <c r="V15" s="59">
        <f>IFERROR(IF(A15&lt;&gt;"Yes","",IF(AND(7&gt;=MATCH(J15,'Assumptions'!$T$5:$T$16,0),7&lt;=MATCH(K15,'Assumptions'!$T$5:$T$16,0)),O15/L15,0)),"")</f>
        <v/>
      </c>
      <c r="W15" s="59">
        <f>IFERROR(IF(A15&lt;&gt;"Yes","",IF(AND(8&gt;=MATCH(J15,'Assumptions'!$T$5:$T$16,0),8&lt;=MATCH(K15,'Assumptions'!$T$5:$T$16,0)),O15/L15,0)),"")</f>
        <v/>
      </c>
      <c r="X15" s="59">
        <f>IFERROR(IF(A15&lt;&gt;"Yes","",IF(AND(9&gt;=MATCH(J15,'Assumptions'!$T$5:$T$16,0),9&lt;=MATCH(K15,'Assumptions'!$T$5:$T$16,0)),O15/L15,0)),"")</f>
        <v/>
      </c>
      <c r="Y15" s="59">
        <f>IFERROR(IF(A15&lt;&gt;"Yes","",IF(AND(10&gt;=MATCH(J15,'Assumptions'!$T$5:$T$16,0),10&lt;=MATCH(K15,'Assumptions'!$T$5:$T$16,0)),O15/L15,0)),"")</f>
        <v/>
      </c>
      <c r="Z15" s="59">
        <f>IFERROR(IF(A15&lt;&gt;"Yes","",IF(AND(11&gt;=MATCH(J15,'Assumptions'!$T$5:$T$16,0),11&lt;=MATCH(K15,'Assumptions'!$T$5:$T$16,0)),O15/L15,0)),"")</f>
        <v/>
      </c>
      <c r="AA15" s="59">
        <f>IFERROR(IF(A15&lt;&gt;"Yes","",IF(AND(12&gt;=MATCH(J15,'Assumptions'!$T$5:$T$16,0),12&lt;=MATCH(K15,'Assumptions'!$T$5:$T$16,0)),O15/L15,0)),"")</f>
        <v/>
      </c>
      <c r="AB15" s="37">
        <f>IFERROR(IF(A15&lt;&gt;"Yes","",IF(E15="Hourly",F15*G15/'Assumptions'!$B$8*L15/12,IF(E15="Salaried",F15*L15/12,0))),"")</f>
        <v/>
      </c>
      <c r="AC15" s="34">
        <f>IFERROR(IF(AND(A15="",B15="",C15="",D15="",E15=""),"",IF(A15&lt;&gt;"Yes","",IF(OR(B15="",C15="",D15="",E15="",J15="",K15=""),"Missing setup",IF(MATCH(K15,'Assumptions'!$T$5:$T$16,0)&lt;MATCH(J15,'Assumptions'!$T$5:$T$16,0),"Check month range",IF(AND(E15="Hourly",OR(G15&lt;=0,H15&lt;=0)),"Enter hourly inputs",IF(AND(E15="Salaried",I15&lt;=0),"Enter salary","Ready")))))),"")</f>
        <v/>
      </c>
      <c r="AD15" s="29" t="inlineStr">
        <is>
          <t>Preventive maintenance coverage</t>
        </is>
      </c>
    </row>
    <row r="16">
      <c r="A16" s="29" t="inlineStr">
        <is>
          <t>Yes</t>
        </is>
      </c>
      <c r="B16" s="29" t="inlineStr">
        <is>
          <t>Sales &amp; Marketing</t>
        </is>
      </c>
      <c r="C16" s="29" t="inlineStr">
        <is>
          <t>Sales Manager</t>
        </is>
      </c>
      <c r="D16" s="29" t="inlineStr">
        <is>
          <t>Full-Time</t>
        </is>
      </c>
      <c r="E16" s="29" t="inlineStr">
        <is>
          <t>Salaried</t>
        </is>
      </c>
      <c r="F16" s="29" t="n">
        <v>2</v>
      </c>
      <c r="G16" s="29" t="n">
        <v>0</v>
      </c>
      <c r="H16" s="58" t="n">
        <v>0</v>
      </c>
      <c r="I16" s="58" t="n">
        <v>76000</v>
      </c>
      <c r="J16" s="29" t="inlineStr">
        <is>
          <t>January</t>
        </is>
      </c>
      <c r="K16" s="29" t="inlineStr">
        <is>
          <t>December</t>
        </is>
      </c>
      <c r="L16" s="36">
        <f>IFERROR(IF(A16&lt;&gt;"Yes","",MAX(0,MATCH(K16,'Assumptions'!$T$5:$T$16,0)-MATCH(J16,'Assumptions'!$T$5:$T$16,0)+1)),"")</f>
        <v/>
      </c>
      <c r="M16" s="59">
        <f>IFERROR(IF(A16&lt;&gt;"Yes","",IF(E16="Hourly",F16*G16*52/12*L16*H16,IF(E16="Salaried",F16*I16/12*L16,0))),"")</f>
        <v/>
      </c>
      <c r="N16" s="59">
        <f>IFERROR(IF(A16&lt;&gt;"Yes","",M16*'Assumptions'!$B$9),"")</f>
        <v/>
      </c>
      <c r="O16" s="59">
        <f>IFERROR(IF(A16&lt;&gt;"Yes","",M16+N16),"")</f>
        <v/>
      </c>
      <c r="P16" s="59">
        <f>IFERROR(IF(A16&lt;&gt;"Yes","",IF(AND(1&gt;=MATCH(J16,'Assumptions'!$T$5:$T$16,0),1&lt;=MATCH(K16,'Assumptions'!$T$5:$T$16,0)),O16/L16,0)),"")</f>
        <v/>
      </c>
      <c r="Q16" s="59">
        <f>IFERROR(IF(A16&lt;&gt;"Yes","",IF(AND(2&gt;=MATCH(J16,'Assumptions'!$T$5:$T$16,0),2&lt;=MATCH(K16,'Assumptions'!$T$5:$T$16,0)),O16/L16,0)),"")</f>
        <v/>
      </c>
      <c r="R16" s="59">
        <f>IFERROR(IF(A16&lt;&gt;"Yes","",IF(AND(3&gt;=MATCH(J16,'Assumptions'!$T$5:$T$16,0),3&lt;=MATCH(K16,'Assumptions'!$T$5:$T$16,0)),O16/L16,0)),"")</f>
        <v/>
      </c>
      <c r="S16" s="59">
        <f>IFERROR(IF(A16&lt;&gt;"Yes","",IF(AND(4&gt;=MATCH(J16,'Assumptions'!$T$5:$T$16,0),4&lt;=MATCH(K16,'Assumptions'!$T$5:$T$16,0)),O16/L16,0)),"")</f>
        <v/>
      </c>
      <c r="T16" s="59">
        <f>IFERROR(IF(A16&lt;&gt;"Yes","",IF(AND(5&gt;=MATCH(J16,'Assumptions'!$T$5:$T$16,0),5&lt;=MATCH(K16,'Assumptions'!$T$5:$T$16,0)),O16/L16,0)),"")</f>
        <v/>
      </c>
      <c r="U16" s="59">
        <f>IFERROR(IF(A16&lt;&gt;"Yes","",IF(AND(6&gt;=MATCH(J16,'Assumptions'!$T$5:$T$16,0),6&lt;=MATCH(K16,'Assumptions'!$T$5:$T$16,0)),O16/L16,0)),"")</f>
        <v/>
      </c>
      <c r="V16" s="59">
        <f>IFERROR(IF(A16&lt;&gt;"Yes","",IF(AND(7&gt;=MATCH(J16,'Assumptions'!$T$5:$T$16,0),7&lt;=MATCH(K16,'Assumptions'!$T$5:$T$16,0)),O16/L16,0)),"")</f>
        <v/>
      </c>
      <c r="W16" s="59">
        <f>IFERROR(IF(A16&lt;&gt;"Yes","",IF(AND(8&gt;=MATCH(J16,'Assumptions'!$T$5:$T$16,0),8&lt;=MATCH(K16,'Assumptions'!$T$5:$T$16,0)),O16/L16,0)),"")</f>
        <v/>
      </c>
      <c r="X16" s="59">
        <f>IFERROR(IF(A16&lt;&gt;"Yes","",IF(AND(9&gt;=MATCH(J16,'Assumptions'!$T$5:$T$16,0),9&lt;=MATCH(K16,'Assumptions'!$T$5:$T$16,0)),O16/L16,0)),"")</f>
        <v/>
      </c>
      <c r="Y16" s="59">
        <f>IFERROR(IF(A16&lt;&gt;"Yes","",IF(AND(10&gt;=MATCH(J16,'Assumptions'!$T$5:$T$16,0),10&lt;=MATCH(K16,'Assumptions'!$T$5:$T$16,0)),O16/L16,0)),"")</f>
        <v/>
      </c>
      <c r="Z16" s="59">
        <f>IFERROR(IF(A16&lt;&gt;"Yes","",IF(AND(11&gt;=MATCH(J16,'Assumptions'!$T$5:$T$16,0),11&lt;=MATCH(K16,'Assumptions'!$T$5:$T$16,0)),O16/L16,0)),"")</f>
        <v/>
      </c>
      <c r="AA16" s="59">
        <f>IFERROR(IF(A16&lt;&gt;"Yes","",IF(AND(12&gt;=MATCH(J16,'Assumptions'!$T$5:$T$16,0),12&lt;=MATCH(K16,'Assumptions'!$T$5:$T$16,0)),O16/L16,0)),"")</f>
        <v/>
      </c>
      <c r="AB16" s="37">
        <f>IFERROR(IF(A16&lt;&gt;"Yes","",IF(E16="Hourly",F16*G16/'Assumptions'!$B$8*L16/12,IF(E16="Salaried",F16*L16/12,0))),"")</f>
        <v/>
      </c>
      <c r="AC16" s="34">
        <f>IFERROR(IF(AND(A16="",B16="",C16="",D16="",E16=""),"",IF(A16&lt;&gt;"Yes","",IF(OR(B16="",C16="",D16="",E16="",J16="",K16=""),"Missing setup",IF(MATCH(K16,'Assumptions'!$T$5:$T$16,0)&lt;MATCH(J16,'Assumptions'!$T$5:$T$16,0),"Check month range",IF(AND(E16="Hourly",OR(G16&lt;=0,H16&lt;=0)),"Enter hourly inputs",IF(AND(E16="Salaried",I16&lt;=0),"Enter salary","Ready")))))),"")</f>
        <v/>
      </c>
      <c r="AD16" s="29" t="inlineStr">
        <is>
          <t>Group and corporate sales</t>
        </is>
      </c>
    </row>
    <row r="17">
      <c r="A17" s="29" t="inlineStr">
        <is>
          <t>Yes</t>
        </is>
      </c>
      <c r="B17" s="29" t="inlineStr">
        <is>
          <t>Food &amp; Beverage</t>
        </is>
      </c>
      <c r="C17" s="29" t="inlineStr">
        <is>
          <t>Restaurant Server</t>
        </is>
      </c>
      <c r="D17" s="29" t="inlineStr">
        <is>
          <t>Part-Time</t>
        </is>
      </c>
      <c r="E17" s="29" t="inlineStr">
        <is>
          <t>Hourly</t>
        </is>
      </c>
      <c r="F17" s="29" t="n">
        <v>10</v>
      </c>
      <c r="G17" s="29" t="n">
        <v>25</v>
      </c>
      <c r="H17" s="58" t="n">
        <v>16.5</v>
      </c>
      <c r="I17" s="58" t="n">
        <v>0</v>
      </c>
      <c r="J17" s="29" t="inlineStr">
        <is>
          <t>January</t>
        </is>
      </c>
      <c r="K17" s="29" t="inlineStr">
        <is>
          <t>December</t>
        </is>
      </c>
      <c r="L17" s="36">
        <f>IFERROR(IF(A17&lt;&gt;"Yes","",MAX(0,MATCH(K17,'Assumptions'!$T$5:$T$16,0)-MATCH(J17,'Assumptions'!$T$5:$T$16,0)+1)),"")</f>
        <v/>
      </c>
      <c r="M17" s="59">
        <f>IFERROR(IF(A17&lt;&gt;"Yes","",IF(E17="Hourly",F17*G17*52/12*L17*H17,IF(E17="Salaried",F17*I17/12*L17,0))),"")</f>
        <v/>
      </c>
      <c r="N17" s="59">
        <f>IFERROR(IF(A17&lt;&gt;"Yes","",M17*'Assumptions'!$B$9),"")</f>
        <v/>
      </c>
      <c r="O17" s="59">
        <f>IFERROR(IF(A17&lt;&gt;"Yes","",M17+N17),"")</f>
        <v/>
      </c>
      <c r="P17" s="59">
        <f>IFERROR(IF(A17&lt;&gt;"Yes","",IF(AND(1&gt;=MATCH(J17,'Assumptions'!$T$5:$T$16,0),1&lt;=MATCH(K17,'Assumptions'!$T$5:$T$16,0)),O17/L17,0)),"")</f>
        <v/>
      </c>
      <c r="Q17" s="59">
        <f>IFERROR(IF(A17&lt;&gt;"Yes","",IF(AND(2&gt;=MATCH(J17,'Assumptions'!$T$5:$T$16,0),2&lt;=MATCH(K17,'Assumptions'!$T$5:$T$16,0)),O17/L17,0)),"")</f>
        <v/>
      </c>
      <c r="R17" s="59">
        <f>IFERROR(IF(A17&lt;&gt;"Yes","",IF(AND(3&gt;=MATCH(J17,'Assumptions'!$T$5:$T$16,0),3&lt;=MATCH(K17,'Assumptions'!$T$5:$T$16,0)),O17/L17,0)),"")</f>
        <v/>
      </c>
      <c r="S17" s="59">
        <f>IFERROR(IF(A17&lt;&gt;"Yes","",IF(AND(4&gt;=MATCH(J17,'Assumptions'!$T$5:$T$16,0),4&lt;=MATCH(K17,'Assumptions'!$T$5:$T$16,0)),O17/L17,0)),"")</f>
        <v/>
      </c>
      <c r="T17" s="59">
        <f>IFERROR(IF(A17&lt;&gt;"Yes","",IF(AND(5&gt;=MATCH(J17,'Assumptions'!$T$5:$T$16,0),5&lt;=MATCH(K17,'Assumptions'!$T$5:$T$16,0)),O17/L17,0)),"")</f>
        <v/>
      </c>
      <c r="U17" s="59">
        <f>IFERROR(IF(A17&lt;&gt;"Yes","",IF(AND(6&gt;=MATCH(J17,'Assumptions'!$T$5:$T$16,0),6&lt;=MATCH(K17,'Assumptions'!$T$5:$T$16,0)),O17/L17,0)),"")</f>
        <v/>
      </c>
      <c r="V17" s="59">
        <f>IFERROR(IF(A17&lt;&gt;"Yes","",IF(AND(7&gt;=MATCH(J17,'Assumptions'!$T$5:$T$16,0),7&lt;=MATCH(K17,'Assumptions'!$T$5:$T$16,0)),O17/L17,0)),"")</f>
        <v/>
      </c>
      <c r="W17" s="59">
        <f>IFERROR(IF(A17&lt;&gt;"Yes","",IF(AND(8&gt;=MATCH(J17,'Assumptions'!$T$5:$T$16,0),8&lt;=MATCH(K17,'Assumptions'!$T$5:$T$16,0)),O17/L17,0)),"")</f>
        <v/>
      </c>
      <c r="X17" s="59">
        <f>IFERROR(IF(A17&lt;&gt;"Yes","",IF(AND(9&gt;=MATCH(J17,'Assumptions'!$T$5:$T$16,0),9&lt;=MATCH(K17,'Assumptions'!$T$5:$T$16,0)),O17/L17,0)),"")</f>
        <v/>
      </c>
      <c r="Y17" s="59">
        <f>IFERROR(IF(A17&lt;&gt;"Yes","",IF(AND(10&gt;=MATCH(J17,'Assumptions'!$T$5:$T$16,0),10&lt;=MATCH(K17,'Assumptions'!$T$5:$T$16,0)),O17/L17,0)),"")</f>
        <v/>
      </c>
      <c r="Z17" s="59">
        <f>IFERROR(IF(A17&lt;&gt;"Yes","",IF(AND(11&gt;=MATCH(J17,'Assumptions'!$T$5:$T$16,0),11&lt;=MATCH(K17,'Assumptions'!$T$5:$T$16,0)),O17/L17,0)),"")</f>
        <v/>
      </c>
      <c r="AA17" s="59">
        <f>IFERROR(IF(A17&lt;&gt;"Yes","",IF(AND(12&gt;=MATCH(J17,'Assumptions'!$T$5:$T$16,0),12&lt;=MATCH(K17,'Assumptions'!$T$5:$T$16,0)),O17/L17,0)),"")</f>
        <v/>
      </c>
      <c r="AB17" s="37">
        <f>IFERROR(IF(A17&lt;&gt;"Yes","",IF(E17="Hourly",F17*G17/'Assumptions'!$B$8*L17/12,IF(E17="Salaried",F17*L17/12,0))),"")</f>
        <v/>
      </c>
      <c r="AC17" s="34">
        <f>IFERROR(IF(AND(A17="",B17="",C17="",D17="",E17=""),"",IF(A17&lt;&gt;"Yes","",IF(OR(B17="",C17="",D17="",E17="",J17="",K17=""),"Missing setup",IF(MATCH(K17,'Assumptions'!$T$5:$T$16,0)&lt;MATCH(J17,'Assumptions'!$T$5:$T$16,0),"Check month range",IF(AND(E17="Hourly",OR(G17&lt;=0,H17&lt;=0)),"Enter hourly inputs",IF(AND(E17="Salaried",I17&lt;=0),"Enter salary","Ready")))))),"")</f>
        <v/>
      </c>
      <c r="AD17" s="29" t="inlineStr">
        <is>
          <t>Base wage planning assumption</t>
        </is>
      </c>
    </row>
    <row r="18">
      <c r="A18" s="29" t="inlineStr">
        <is>
          <t>Yes</t>
        </is>
      </c>
      <c r="B18" s="29" t="inlineStr">
        <is>
          <t>Food &amp; Beverage</t>
        </is>
      </c>
      <c r="C18" s="29" t="inlineStr">
        <is>
          <t>Seasonal Banquet Server</t>
        </is>
      </c>
      <c r="D18" s="29" t="inlineStr">
        <is>
          <t>Seasonal</t>
        </is>
      </c>
      <c r="E18" s="29" t="inlineStr">
        <is>
          <t>Hourly</t>
        </is>
      </c>
      <c r="F18" s="29" t="n">
        <v>12</v>
      </c>
      <c r="G18" s="29" t="n">
        <v>20</v>
      </c>
      <c r="H18" s="58" t="n">
        <v>18</v>
      </c>
      <c r="I18" s="58" t="n">
        <v>0</v>
      </c>
      <c r="J18" s="29" t="inlineStr">
        <is>
          <t>May</t>
        </is>
      </c>
      <c r="K18" s="29" t="inlineStr">
        <is>
          <t>October</t>
        </is>
      </c>
      <c r="L18" s="36">
        <f>IFERROR(IF(A18&lt;&gt;"Yes","",MAX(0,MATCH(K18,'Assumptions'!$T$5:$T$16,0)-MATCH(J18,'Assumptions'!$T$5:$T$16,0)+1)),"")</f>
        <v/>
      </c>
      <c r="M18" s="59">
        <f>IFERROR(IF(A18&lt;&gt;"Yes","",IF(E18="Hourly",F18*G18*52/12*L18*H18,IF(E18="Salaried",F18*I18/12*L18,0))),"")</f>
        <v/>
      </c>
      <c r="N18" s="59">
        <f>IFERROR(IF(A18&lt;&gt;"Yes","",M18*'Assumptions'!$B$9),"")</f>
        <v/>
      </c>
      <c r="O18" s="59">
        <f>IFERROR(IF(A18&lt;&gt;"Yes","",M18+N18),"")</f>
        <v/>
      </c>
      <c r="P18" s="59">
        <f>IFERROR(IF(A18&lt;&gt;"Yes","",IF(AND(1&gt;=MATCH(J18,'Assumptions'!$T$5:$T$16,0),1&lt;=MATCH(K18,'Assumptions'!$T$5:$T$16,0)),O18/L18,0)),"")</f>
        <v/>
      </c>
      <c r="Q18" s="59">
        <f>IFERROR(IF(A18&lt;&gt;"Yes","",IF(AND(2&gt;=MATCH(J18,'Assumptions'!$T$5:$T$16,0),2&lt;=MATCH(K18,'Assumptions'!$T$5:$T$16,0)),O18/L18,0)),"")</f>
        <v/>
      </c>
      <c r="R18" s="59">
        <f>IFERROR(IF(A18&lt;&gt;"Yes","",IF(AND(3&gt;=MATCH(J18,'Assumptions'!$T$5:$T$16,0),3&lt;=MATCH(K18,'Assumptions'!$T$5:$T$16,0)),O18/L18,0)),"")</f>
        <v/>
      </c>
      <c r="S18" s="59">
        <f>IFERROR(IF(A18&lt;&gt;"Yes","",IF(AND(4&gt;=MATCH(J18,'Assumptions'!$T$5:$T$16,0),4&lt;=MATCH(K18,'Assumptions'!$T$5:$T$16,0)),O18/L18,0)),"")</f>
        <v/>
      </c>
      <c r="T18" s="59">
        <f>IFERROR(IF(A18&lt;&gt;"Yes","",IF(AND(5&gt;=MATCH(J18,'Assumptions'!$T$5:$T$16,0),5&lt;=MATCH(K18,'Assumptions'!$T$5:$T$16,0)),O18/L18,0)),"")</f>
        <v/>
      </c>
      <c r="U18" s="59">
        <f>IFERROR(IF(A18&lt;&gt;"Yes","",IF(AND(6&gt;=MATCH(J18,'Assumptions'!$T$5:$T$16,0),6&lt;=MATCH(K18,'Assumptions'!$T$5:$T$16,0)),O18/L18,0)),"")</f>
        <v/>
      </c>
      <c r="V18" s="59">
        <f>IFERROR(IF(A18&lt;&gt;"Yes","",IF(AND(7&gt;=MATCH(J18,'Assumptions'!$T$5:$T$16,0),7&lt;=MATCH(K18,'Assumptions'!$T$5:$T$16,0)),O18/L18,0)),"")</f>
        <v/>
      </c>
      <c r="W18" s="59">
        <f>IFERROR(IF(A18&lt;&gt;"Yes","",IF(AND(8&gt;=MATCH(J18,'Assumptions'!$T$5:$T$16,0),8&lt;=MATCH(K18,'Assumptions'!$T$5:$T$16,0)),O18/L18,0)),"")</f>
        <v/>
      </c>
      <c r="X18" s="59">
        <f>IFERROR(IF(A18&lt;&gt;"Yes","",IF(AND(9&gt;=MATCH(J18,'Assumptions'!$T$5:$T$16,0),9&lt;=MATCH(K18,'Assumptions'!$T$5:$T$16,0)),O18/L18,0)),"")</f>
        <v/>
      </c>
      <c r="Y18" s="59">
        <f>IFERROR(IF(A18&lt;&gt;"Yes","",IF(AND(10&gt;=MATCH(J18,'Assumptions'!$T$5:$T$16,0),10&lt;=MATCH(K18,'Assumptions'!$T$5:$T$16,0)),O18/L18,0)),"")</f>
        <v/>
      </c>
      <c r="Z18" s="59">
        <f>IFERROR(IF(A18&lt;&gt;"Yes","",IF(AND(11&gt;=MATCH(J18,'Assumptions'!$T$5:$T$16,0),11&lt;=MATCH(K18,'Assumptions'!$T$5:$T$16,0)),O18/L18,0)),"")</f>
        <v/>
      </c>
      <c r="AA18" s="59">
        <f>IFERROR(IF(A18&lt;&gt;"Yes","",IF(AND(12&gt;=MATCH(J18,'Assumptions'!$T$5:$T$16,0),12&lt;=MATCH(K18,'Assumptions'!$T$5:$T$16,0)),O18/L18,0)),"")</f>
        <v/>
      </c>
      <c r="AB18" s="37">
        <f>IFERROR(IF(A18&lt;&gt;"Yes","",IF(E18="Hourly",F18*G18/'Assumptions'!$B$8*L18/12,IF(E18="Salaried",F18*L18/12,0))),"")</f>
        <v/>
      </c>
      <c r="AC18" s="34">
        <f>IFERROR(IF(AND(A18="",B18="",C18="",D18="",E18=""),"",IF(A18&lt;&gt;"Yes","",IF(OR(B18="",C18="",D18="",E18="",J18="",K18=""),"Missing setup",IF(MATCH(K18,'Assumptions'!$T$5:$T$16,0)&lt;MATCH(J18,'Assumptions'!$T$5:$T$16,0),"Check month range",IF(AND(E18="Hourly",OR(G18&lt;=0,H18&lt;=0)),"Enter hourly inputs",IF(AND(E18="Salaried",I18&lt;=0),"Enter salary","Ready")))))),"")</f>
        <v/>
      </c>
      <c r="AD18" s="29" t="inlineStr">
        <is>
          <t>Seasonal banquet demand</t>
        </is>
      </c>
    </row>
    <row r="19">
      <c r="A19" s="29" t="n"/>
      <c r="B19" s="29" t="n"/>
      <c r="C19" s="29" t="n"/>
      <c r="D19" s="29" t="n"/>
      <c r="E19" s="29" t="n"/>
      <c r="F19" s="29" t="n"/>
      <c r="G19" s="29" t="n"/>
      <c r="H19" s="58" t="n"/>
      <c r="I19" s="58" t="n"/>
      <c r="J19" s="29" t="n"/>
      <c r="K19" s="29" t="n"/>
      <c r="L19" s="36">
        <f>IFERROR(IF(A19&lt;&gt;"Yes","",MAX(0,MATCH(K19,'Assumptions'!$T$5:$T$16,0)-MATCH(J19,'Assumptions'!$T$5:$T$16,0)+1)),"")</f>
        <v/>
      </c>
      <c r="M19" s="59">
        <f>IFERROR(IF(A19&lt;&gt;"Yes","",IF(E19="Hourly",F19*G19*52/12*L19*H19,IF(E19="Salaried",F19*I19/12*L19,0))),"")</f>
        <v/>
      </c>
      <c r="N19" s="59">
        <f>IFERROR(IF(A19&lt;&gt;"Yes","",M19*'Assumptions'!$B$9),"")</f>
        <v/>
      </c>
      <c r="O19" s="59">
        <f>IFERROR(IF(A19&lt;&gt;"Yes","",M19+N19),"")</f>
        <v/>
      </c>
      <c r="P19" s="59">
        <f>IFERROR(IF(A19&lt;&gt;"Yes","",IF(AND(1&gt;=MATCH(J19,'Assumptions'!$T$5:$T$16,0),1&lt;=MATCH(K19,'Assumptions'!$T$5:$T$16,0)),O19/L19,0)),"")</f>
        <v/>
      </c>
      <c r="Q19" s="59">
        <f>IFERROR(IF(A19&lt;&gt;"Yes","",IF(AND(2&gt;=MATCH(J19,'Assumptions'!$T$5:$T$16,0),2&lt;=MATCH(K19,'Assumptions'!$T$5:$T$16,0)),O19/L19,0)),"")</f>
        <v/>
      </c>
      <c r="R19" s="59">
        <f>IFERROR(IF(A19&lt;&gt;"Yes","",IF(AND(3&gt;=MATCH(J19,'Assumptions'!$T$5:$T$16,0),3&lt;=MATCH(K19,'Assumptions'!$T$5:$T$16,0)),O19/L19,0)),"")</f>
        <v/>
      </c>
      <c r="S19" s="59">
        <f>IFERROR(IF(A19&lt;&gt;"Yes","",IF(AND(4&gt;=MATCH(J19,'Assumptions'!$T$5:$T$16,0),4&lt;=MATCH(K19,'Assumptions'!$T$5:$T$16,0)),O19/L19,0)),"")</f>
        <v/>
      </c>
      <c r="T19" s="59">
        <f>IFERROR(IF(A19&lt;&gt;"Yes","",IF(AND(5&gt;=MATCH(J19,'Assumptions'!$T$5:$T$16,0),5&lt;=MATCH(K19,'Assumptions'!$T$5:$T$16,0)),O19/L19,0)),"")</f>
        <v/>
      </c>
      <c r="U19" s="59">
        <f>IFERROR(IF(A19&lt;&gt;"Yes","",IF(AND(6&gt;=MATCH(J19,'Assumptions'!$T$5:$T$16,0),6&lt;=MATCH(K19,'Assumptions'!$T$5:$T$16,0)),O19/L19,0)),"")</f>
        <v/>
      </c>
      <c r="V19" s="59">
        <f>IFERROR(IF(A19&lt;&gt;"Yes","",IF(AND(7&gt;=MATCH(J19,'Assumptions'!$T$5:$T$16,0),7&lt;=MATCH(K19,'Assumptions'!$T$5:$T$16,0)),O19/L19,0)),"")</f>
        <v/>
      </c>
      <c r="W19" s="59">
        <f>IFERROR(IF(A19&lt;&gt;"Yes","",IF(AND(8&gt;=MATCH(J19,'Assumptions'!$T$5:$T$16,0),8&lt;=MATCH(K19,'Assumptions'!$T$5:$T$16,0)),O19/L19,0)),"")</f>
        <v/>
      </c>
      <c r="X19" s="59">
        <f>IFERROR(IF(A19&lt;&gt;"Yes","",IF(AND(9&gt;=MATCH(J19,'Assumptions'!$T$5:$T$16,0),9&lt;=MATCH(K19,'Assumptions'!$T$5:$T$16,0)),O19/L19,0)),"")</f>
        <v/>
      </c>
      <c r="Y19" s="59">
        <f>IFERROR(IF(A19&lt;&gt;"Yes","",IF(AND(10&gt;=MATCH(J19,'Assumptions'!$T$5:$T$16,0),10&lt;=MATCH(K19,'Assumptions'!$T$5:$T$16,0)),O19/L19,0)),"")</f>
        <v/>
      </c>
      <c r="Z19" s="59">
        <f>IFERROR(IF(A19&lt;&gt;"Yes","",IF(AND(11&gt;=MATCH(J19,'Assumptions'!$T$5:$T$16,0),11&lt;=MATCH(K19,'Assumptions'!$T$5:$T$16,0)),O19/L19,0)),"")</f>
        <v/>
      </c>
      <c r="AA19" s="59">
        <f>IFERROR(IF(A19&lt;&gt;"Yes","",IF(AND(12&gt;=MATCH(J19,'Assumptions'!$T$5:$T$16,0),12&lt;=MATCH(K19,'Assumptions'!$T$5:$T$16,0)),O19/L19,0)),"")</f>
        <v/>
      </c>
      <c r="AB19" s="37">
        <f>IFERROR(IF(A19&lt;&gt;"Yes","",IF(E19="Hourly",F19*G19/'Assumptions'!$B$8*L19/12,IF(E19="Salaried",F19*L19/12,0))),"")</f>
        <v/>
      </c>
      <c r="AC19" s="34">
        <f>IFERROR(IF(AND(A19="",B19="",C19="",D19="",E19=""),"",IF(A19&lt;&gt;"Yes","",IF(OR(B19="",C19="",D19="",E19="",J19="",K19=""),"Missing setup",IF(MATCH(K19,'Assumptions'!$T$5:$T$16,0)&lt;MATCH(J19,'Assumptions'!$T$5:$T$16,0),"Check month range",IF(AND(E19="Hourly",OR(G19&lt;=0,H19&lt;=0)),"Enter hourly inputs",IF(AND(E19="Salaried",I19&lt;=0),"Enter salary","Ready")))))),"")</f>
        <v/>
      </c>
      <c r="AD19" s="29" t="n"/>
    </row>
    <row r="20">
      <c r="A20" s="29" t="n"/>
      <c r="B20" s="29" t="n"/>
      <c r="C20" s="29" t="n"/>
      <c r="D20" s="29" t="n"/>
      <c r="E20" s="29" t="n"/>
      <c r="F20" s="29" t="n"/>
      <c r="G20" s="29" t="n"/>
      <c r="H20" s="58" t="n"/>
      <c r="I20" s="58" t="n"/>
      <c r="J20" s="29" t="n"/>
      <c r="K20" s="29" t="n"/>
      <c r="L20" s="36">
        <f>IFERROR(IF(A20&lt;&gt;"Yes","",MAX(0,MATCH(K20,'Assumptions'!$T$5:$T$16,0)-MATCH(J20,'Assumptions'!$T$5:$T$16,0)+1)),"")</f>
        <v/>
      </c>
      <c r="M20" s="59">
        <f>IFERROR(IF(A20&lt;&gt;"Yes","",IF(E20="Hourly",F20*G20*52/12*L20*H20,IF(E20="Salaried",F20*I20/12*L20,0))),"")</f>
        <v/>
      </c>
      <c r="N20" s="59">
        <f>IFERROR(IF(A20&lt;&gt;"Yes","",M20*'Assumptions'!$B$9),"")</f>
        <v/>
      </c>
      <c r="O20" s="59">
        <f>IFERROR(IF(A20&lt;&gt;"Yes","",M20+N20),"")</f>
        <v/>
      </c>
      <c r="P20" s="59">
        <f>IFERROR(IF(A20&lt;&gt;"Yes","",IF(AND(1&gt;=MATCH(J20,'Assumptions'!$T$5:$T$16,0),1&lt;=MATCH(K20,'Assumptions'!$T$5:$T$16,0)),O20/L20,0)),"")</f>
        <v/>
      </c>
      <c r="Q20" s="59">
        <f>IFERROR(IF(A20&lt;&gt;"Yes","",IF(AND(2&gt;=MATCH(J20,'Assumptions'!$T$5:$T$16,0),2&lt;=MATCH(K20,'Assumptions'!$T$5:$T$16,0)),O20/L20,0)),"")</f>
        <v/>
      </c>
      <c r="R20" s="59">
        <f>IFERROR(IF(A20&lt;&gt;"Yes","",IF(AND(3&gt;=MATCH(J20,'Assumptions'!$T$5:$T$16,0),3&lt;=MATCH(K20,'Assumptions'!$T$5:$T$16,0)),O20/L20,0)),"")</f>
        <v/>
      </c>
      <c r="S20" s="59">
        <f>IFERROR(IF(A20&lt;&gt;"Yes","",IF(AND(4&gt;=MATCH(J20,'Assumptions'!$T$5:$T$16,0),4&lt;=MATCH(K20,'Assumptions'!$T$5:$T$16,0)),O20/L20,0)),"")</f>
        <v/>
      </c>
      <c r="T20" s="59">
        <f>IFERROR(IF(A20&lt;&gt;"Yes","",IF(AND(5&gt;=MATCH(J20,'Assumptions'!$T$5:$T$16,0),5&lt;=MATCH(K20,'Assumptions'!$T$5:$T$16,0)),O20/L20,0)),"")</f>
        <v/>
      </c>
      <c r="U20" s="59">
        <f>IFERROR(IF(A20&lt;&gt;"Yes","",IF(AND(6&gt;=MATCH(J20,'Assumptions'!$T$5:$T$16,0),6&lt;=MATCH(K20,'Assumptions'!$T$5:$T$16,0)),O20/L20,0)),"")</f>
        <v/>
      </c>
      <c r="V20" s="59">
        <f>IFERROR(IF(A20&lt;&gt;"Yes","",IF(AND(7&gt;=MATCH(J20,'Assumptions'!$T$5:$T$16,0),7&lt;=MATCH(K20,'Assumptions'!$T$5:$T$16,0)),O20/L20,0)),"")</f>
        <v/>
      </c>
      <c r="W20" s="59">
        <f>IFERROR(IF(A20&lt;&gt;"Yes","",IF(AND(8&gt;=MATCH(J20,'Assumptions'!$T$5:$T$16,0),8&lt;=MATCH(K20,'Assumptions'!$T$5:$T$16,0)),O20/L20,0)),"")</f>
        <v/>
      </c>
      <c r="X20" s="59">
        <f>IFERROR(IF(A20&lt;&gt;"Yes","",IF(AND(9&gt;=MATCH(J20,'Assumptions'!$T$5:$T$16,0),9&lt;=MATCH(K20,'Assumptions'!$T$5:$T$16,0)),O20/L20,0)),"")</f>
        <v/>
      </c>
      <c r="Y20" s="59">
        <f>IFERROR(IF(A20&lt;&gt;"Yes","",IF(AND(10&gt;=MATCH(J20,'Assumptions'!$T$5:$T$16,0),10&lt;=MATCH(K20,'Assumptions'!$T$5:$T$16,0)),O20/L20,0)),"")</f>
        <v/>
      </c>
      <c r="Z20" s="59">
        <f>IFERROR(IF(A20&lt;&gt;"Yes","",IF(AND(11&gt;=MATCH(J20,'Assumptions'!$T$5:$T$16,0),11&lt;=MATCH(K20,'Assumptions'!$T$5:$T$16,0)),O20/L20,0)),"")</f>
        <v/>
      </c>
      <c r="AA20" s="59">
        <f>IFERROR(IF(A20&lt;&gt;"Yes","",IF(AND(12&gt;=MATCH(J20,'Assumptions'!$T$5:$T$16,0),12&lt;=MATCH(K20,'Assumptions'!$T$5:$T$16,0)),O20/L20,0)),"")</f>
        <v/>
      </c>
      <c r="AB20" s="37">
        <f>IFERROR(IF(A20&lt;&gt;"Yes","",IF(E20="Hourly",F20*G20/'Assumptions'!$B$8*L20/12,IF(E20="Salaried",F20*L20/12,0))),"")</f>
        <v/>
      </c>
      <c r="AC20" s="34">
        <f>IFERROR(IF(AND(A20="",B20="",C20="",D20="",E20=""),"",IF(A20&lt;&gt;"Yes","",IF(OR(B20="",C20="",D20="",E20="",J20="",K20=""),"Missing setup",IF(MATCH(K20,'Assumptions'!$T$5:$T$16,0)&lt;MATCH(J20,'Assumptions'!$T$5:$T$16,0),"Check month range",IF(AND(E20="Hourly",OR(G20&lt;=0,H20&lt;=0)),"Enter hourly inputs",IF(AND(E20="Salaried",I20&lt;=0),"Enter salary","Ready")))))),"")</f>
        <v/>
      </c>
      <c r="AD20" s="29" t="n"/>
    </row>
    <row r="21">
      <c r="A21" s="29" t="n"/>
      <c r="B21" s="29" t="n"/>
      <c r="C21" s="29" t="n"/>
      <c r="D21" s="29" t="n"/>
      <c r="E21" s="29" t="n"/>
      <c r="F21" s="29" t="n"/>
      <c r="G21" s="29" t="n"/>
      <c r="H21" s="58" t="n"/>
      <c r="I21" s="58" t="n"/>
      <c r="J21" s="29" t="n"/>
      <c r="K21" s="29" t="n"/>
      <c r="L21" s="36">
        <f>IFERROR(IF(A21&lt;&gt;"Yes","",MAX(0,MATCH(K21,'Assumptions'!$T$5:$T$16,0)-MATCH(J21,'Assumptions'!$T$5:$T$16,0)+1)),"")</f>
        <v/>
      </c>
      <c r="M21" s="59">
        <f>IFERROR(IF(A21&lt;&gt;"Yes","",IF(E21="Hourly",F21*G21*52/12*L21*H21,IF(E21="Salaried",F21*I21/12*L21,0))),"")</f>
        <v/>
      </c>
      <c r="N21" s="59">
        <f>IFERROR(IF(A21&lt;&gt;"Yes","",M21*'Assumptions'!$B$9),"")</f>
        <v/>
      </c>
      <c r="O21" s="59">
        <f>IFERROR(IF(A21&lt;&gt;"Yes","",M21+N21),"")</f>
        <v/>
      </c>
      <c r="P21" s="59">
        <f>IFERROR(IF(A21&lt;&gt;"Yes","",IF(AND(1&gt;=MATCH(J21,'Assumptions'!$T$5:$T$16,0),1&lt;=MATCH(K21,'Assumptions'!$T$5:$T$16,0)),O21/L21,0)),"")</f>
        <v/>
      </c>
      <c r="Q21" s="59">
        <f>IFERROR(IF(A21&lt;&gt;"Yes","",IF(AND(2&gt;=MATCH(J21,'Assumptions'!$T$5:$T$16,0),2&lt;=MATCH(K21,'Assumptions'!$T$5:$T$16,0)),O21/L21,0)),"")</f>
        <v/>
      </c>
      <c r="R21" s="59">
        <f>IFERROR(IF(A21&lt;&gt;"Yes","",IF(AND(3&gt;=MATCH(J21,'Assumptions'!$T$5:$T$16,0),3&lt;=MATCH(K21,'Assumptions'!$T$5:$T$16,0)),O21/L21,0)),"")</f>
        <v/>
      </c>
      <c r="S21" s="59">
        <f>IFERROR(IF(A21&lt;&gt;"Yes","",IF(AND(4&gt;=MATCH(J21,'Assumptions'!$T$5:$T$16,0),4&lt;=MATCH(K21,'Assumptions'!$T$5:$T$16,0)),O21/L21,0)),"")</f>
        <v/>
      </c>
      <c r="T21" s="59">
        <f>IFERROR(IF(A21&lt;&gt;"Yes","",IF(AND(5&gt;=MATCH(J21,'Assumptions'!$T$5:$T$16,0),5&lt;=MATCH(K21,'Assumptions'!$T$5:$T$16,0)),O21/L21,0)),"")</f>
        <v/>
      </c>
      <c r="U21" s="59">
        <f>IFERROR(IF(A21&lt;&gt;"Yes","",IF(AND(6&gt;=MATCH(J21,'Assumptions'!$T$5:$T$16,0),6&lt;=MATCH(K21,'Assumptions'!$T$5:$T$16,0)),O21/L21,0)),"")</f>
        <v/>
      </c>
      <c r="V21" s="59">
        <f>IFERROR(IF(A21&lt;&gt;"Yes","",IF(AND(7&gt;=MATCH(J21,'Assumptions'!$T$5:$T$16,0),7&lt;=MATCH(K21,'Assumptions'!$T$5:$T$16,0)),O21/L21,0)),"")</f>
        <v/>
      </c>
      <c r="W21" s="59">
        <f>IFERROR(IF(A21&lt;&gt;"Yes","",IF(AND(8&gt;=MATCH(J21,'Assumptions'!$T$5:$T$16,0),8&lt;=MATCH(K21,'Assumptions'!$T$5:$T$16,0)),O21/L21,0)),"")</f>
        <v/>
      </c>
      <c r="X21" s="59">
        <f>IFERROR(IF(A21&lt;&gt;"Yes","",IF(AND(9&gt;=MATCH(J21,'Assumptions'!$T$5:$T$16,0),9&lt;=MATCH(K21,'Assumptions'!$T$5:$T$16,0)),O21/L21,0)),"")</f>
        <v/>
      </c>
      <c r="Y21" s="59">
        <f>IFERROR(IF(A21&lt;&gt;"Yes","",IF(AND(10&gt;=MATCH(J21,'Assumptions'!$T$5:$T$16,0),10&lt;=MATCH(K21,'Assumptions'!$T$5:$T$16,0)),O21/L21,0)),"")</f>
        <v/>
      </c>
      <c r="Z21" s="59">
        <f>IFERROR(IF(A21&lt;&gt;"Yes","",IF(AND(11&gt;=MATCH(J21,'Assumptions'!$T$5:$T$16,0),11&lt;=MATCH(K21,'Assumptions'!$T$5:$T$16,0)),O21/L21,0)),"")</f>
        <v/>
      </c>
      <c r="AA21" s="59">
        <f>IFERROR(IF(A21&lt;&gt;"Yes","",IF(AND(12&gt;=MATCH(J21,'Assumptions'!$T$5:$T$16,0),12&lt;=MATCH(K21,'Assumptions'!$T$5:$T$16,0)),O21/L21,0)),"")</f>
        <v/>
      </c>
      <c r="AB21" s="37">
        <f>IFERROR(IF(A21&lt;&gt;"Yes","",IF(E21="Hourly",F21*G21/'Assumptions'!$B$8*L21/12,IF(E21="Salaried",F21*L21/12,0))),"")</f>
        <v/>
      </c>
      <c r="AC21" s="34">
        <f>IFERROR(IF(AND(A21="",B21="",C21="",D21="",E21=""),"",IF(A21&lt;&gt;"Yes","",IF(OR(B21="",C21="",D21="",E21="",J21="",K21=""),"Missing setup",IF(MATCH(K21,'Assumptions'!$T$5:$T$16,0)&lt;MATCH(J21,'Assumptions'!$T$5:$T$16,0),"Check month range",IF(AND(E21="Hourly",OR(G21&lt;=0,H21&lt;=0)),"Enter hourly inputs",IF(AND(E21="Salaried",I21&lt;=0),"Enter salary","Ready")))))),"")</f>
        <v/>
      </c>
      <c r="AD21" s="29" t="n"/>
    </row>
    <row r="22">
      <c r="A22" s="29" t="n"/>
      <c r="B22" s="29" t="n"/>
      <c r="C22" s="29" t="n"/>
      <c r="D22" s="29" t="n"/>
      <c r="E22" s="29" t="n"/>
      <c r="F22" s="29" t="n"/>
      <c r="G22" s="29" t="n"/>
      <c r="H22" s="58" t="n"/>
      <c r="I22" s="58" t="n"/>
      <c r="J22" s="29" t="n"/>
      <c r="K22" s="29" t="n"/>
      <c r="L22" s="36">
        <f>IFERROR(IF(A22&lt;&gt;"Yes","",MAX(0,MATCH(K22,'Assumptions'!$T$5:$T$16,0)-MATCH(J22,'Assumptions'!$T$5:$T$16,0)+1)),"")</f>
        <v/>
      </c>
      <c r="M22" s="59">
        <f>IFERROR(IF(A22&lt;&gt;"Yes","",IF(E22="Hourly",F22*G22*52/12*L22*H22,IF(E22="Salaried",F22*I22/12*L22,0))),"")</f>
        <v/>
      </c>
      <c r="N22" s="59">
        <f>IFERROR(IF(A22&lt;&gt;"Yes","",M22*'Assumptions'!$B$9),"")</f>
        <v/>
      </c>
      <c r="O22" s="59">
        <f>IFERROR(IF(A22&lt;&gt;"Yes","",M22+N22),"")</f>
        <v/>
      </c>
      <c r="P22" s="59">
        <f>IFERROR(IF(A22&lt;&gt;"Yes","",IF(AND(1&gt;=MATCH(J22,'Assumptions'!$T$5:$T$16,0),1&lt;=MATCH(K22,'Assumptions'!$T$5:$T$16,0)),O22/L22,0)),"")</f>
        <v/>
      </c>
      <c r="Q22" s="59">
        <f>IFERROR(IF(A22&lt;&gt;"Yes","",IF(AND(2&gt;=MATCH(J22,'Assumptions'!$T$5:$T$16,0),2&lt;=MATCH(K22,'Assumptions'!$T$5:$T$16,0)),O22/L22,0)),"")</f>
        <v/>
      </c>
      <c r="R22" s="59">
        <f>IFERROR(IF(A22&lt;&gt;"Yes","",IF(AND(3&gt;=MATCH(J22,'Assumptions'!$T$5:$T$16,0),3&lt;=MATCH(K22,'Assumptions'!$T$5:$T$16,0)),O22/L22,0)),"")</f>
        <v/>
      </c>
      <c r="S22" s="59">
        <f>IFERROR(IF(A22&lt;&gt;"Yes","",IF(AND(4&gt;=MATCH(J22,'Assumptions'!$T$5:$T$16,0),4&lt;=MATCH(K22,'Assumptions'!$T$5:$T$16,0)),O22/L22,0)),"")</f>
        <v/>
      </c>
      <c r="T22" s="59">
        <f>IFERROR(IF(A22&lt;&gt;"Yes","",IF(AND(5&gt;=MATCH(J22,'Assumptions'!$T$5:$T$16,0),5&lt;=MATCH(K22,'Assumptions'!$T$5:$T$16,0)),O22/L22,0)),"")</f>
        <v/>
      </c>
      <c r="U22" s="59">
        <f>IFERROR(IF(A22&lt;&gt;"Yes","",IF(AND(6&gt;=MATCH(J22,'Assumptions'!$T$5:$T$16,0),6&lt;=MATCH(K22,'Assumptions'!$T$5:$T$16,0)),O22/L22,0)),"")</f>
        <v/>
      </c>
      <c r="V22" s="59">
        <f>IFERROR(IF(A22&lt;&gt;"Yes","",IF(AND(7&gt;=MATCH(J22,'Assumptions'!$T$5:$T$16,0),7&lt;=MATCH(K22,'Assumptions'!$T$5:$T$16,0)),O22/L22,0)),"")</f>
        <v/>
      </c>
      <c r="W22" s="59">
        <f>IFERROR(IF(A22&lt;&gt;"Yes","",IF(AND(8&gt;=MATCH(J22,'Assumptions'!$T$5:$T$16,0),8&lt;=MATCH(K22,'Assumptions'!$T$5:$T$16,0)),O22/L22,0)),"")</f>
        <v/>
      </c>
      <c r="X22" s="59">
        <f>IFERROR(IF(A22&lt;&gt;"Yes","",IF(AND(9&gt;=MATCH(J22,'Assumptions'!$T$5:$T$16,0),9&lt;=MATCH(K22,'Assumptions'!$T$5:$T$16,0)),O22/L22,0)),"")</f>
        <v/>
      </c>
      <c r="Y22" s="59">
        <f>IFERROR(IF(A22&lt;&gt;"Yes","",IF(AND(10&gt;=MATCH(J22,'Assumptions'!$T$5:$T$16,0),10&lt;=MATCH(K22,'Assumptions'!$T$5:$T$16,0)),O22/L22,0)),"")</f>
        <v/>
      </c>
      <c r="Z22" s="59">
        <f>IFERROR(IF(A22&lt;&gt;"Yes","",IF(AND(11&gt;=MATCH(J22,'Assumptions'!$T$5:$T$16,0),11&lt;=MATCH(K22,'Assumptions'!$T$5:$T$16,0)),O22/L22,0)),"")</f>
        <v/>
      </c>
      <c r="AA22" s="59">
        <f>IFERROR(IF(A22&lt;&gt;"Yes","",IF(AND(12&gt;=MATCH(J22,'Assumptions'!$T$5:$T$16,0),12&lt;=MATCH(K22,'Assumptions'!$T$5:$T$16,0)),O22/L22,0)),"")</f>
        <v/>
      </c>
      <c r="AB22" s="37">
        <f>IFERROR(IF(A22&lt;&gt;"Yes","",IF(E22="Hourly",F22*G22/'Assumptions'!$B$8*L22/12,IF(E22="Salaried",F22*L22/12,0))),"")</f>
        <v/>
      </c>
      <c r="AC22" s="34">
        <f>IFERROR(IF(AND(A22="",B22="",C22="",D22="",E22=""),"",IF(A22&lt;&gt;"Yes","",IF(OR(B22="",C22="",D22="",E22="",J22="",K22=""),"Missing setup",IF(MATCH(K22,'Assumptions'!$T$5:$T$16,0)&lt;MATCH(J22,'Assumptions'!$T$5:$T$16,0),"Check month range",IF(AND(E22="Hourly",OR(G22&lt;=0,H22&lt;=0)),"Enter hourly inputs",IF(AND(E22="Salaried",I22&lt;=0),"Enter salary","Ready")))))),"")</f>
        <v/>
      </c>
      <c r="AD22" s="29" t="n"/>
    </row>
    <row r="23">
      <c r="A23" s="29" t="n"/>
      <c r="B23" s="29" t="n"/>
      <c r="C23" s="29" t="n"/>
      <c r="D23" s="29" t="n"/>
      <c r="E23" s="29" t="n"/>
      <c r="F23" s="29" t="n"/>
      <c r="G23" s="29" t="n"/>
      <c r="H23" s="58" t="n"/>
      <c r="I23" s="58" t="n"/>
      <c r="J23" s="29" t="n"/>
      <c r="K23" s="29" t="n"/>
      <c r="L23" s="36">
        <f>IFERROR(IF(A23&lt;&gt;"Yes","",MAX(0,MATCH(K23,'Assumptions'!$T$5:$T$16,0)-MATCH(J23,'Assumptions'!$T$5:$T$16,0)+1)),"")</f>
        <v/>
      </c>
      <c r="M23" s="59">
        <f>IFERROR(IF(A23&lt;&gt;"Yes","",IF(E23="Hourly",F23*G23*52/12*L23*H23,IF(E23="Salaried",F23*I23/12*L23,0))),"")</f>
        <v/>
      </c>
      <c r="N23" s="59">
        <f>IFERROR(IF(A23&lt;&gt;"Yes","",M23*'Assumptions'!$B$9),"")</f>
        <v/>
      </c>
      <c r="O23" s="59">
        <f>IFERROR(IF(A23&lt;&gt;"Yes","",M23+N23),"")</f>
        <v/>
      </c>
      <c r="P23" s="59">
        <f>IFERROR(IF(A23&lt;&gt;"Yes","",IF(AND(1&gt;=MATCH(J23,'Assumptions'!$T$5:$T$16,0),1&lt;=MATCH(K23,'Assumptions'!$T$5:$T$16,0)),O23/L23,0)),"")</f>
        <v/>
      </c>
      <c r="Q23" s="59">
        <f>IFERROR(IF(A23&lt;&gt;"Yes","",IF(AND(2&gt;=MATCH(J23,'Assumptions'!$T$5:$T$16,0),2&lt;=MATCH(K23,'Assumptions'!$T$5:$T$16,0)),O23/L23,0)),"")</f>
        <v/>
      </c>
      <c r="R23" s="59">
        <f>IFERROR(IF(A23&lt;&gt;"Yes","",IF(AND(3&gt;=MATCH(J23,'Assumptions'!$T$5:$T$16,0),3&lt;=MATCH(K23,'Assumptions'!$T$5:$T$16,0)),O23/L23,0)),"")</f>
        <v/>
      </c>
      <c r="S23" s="59">
        <f>IFERROR(IF(A23&lt;&gt;"Yes","",IF(AND(4&gt;=MATCH(J23,'Assumptions'!$T$5:$T$16,0),4&lt;=MATCH(K23,'Assumptions'!$T$5:$T$16,0)),O23/L23,0)),"")</f>
        <v/>
      </c>
      <c r="T23" s="59">
        <f>IFERROR(IF(A23&lt;&gt;"Yes","",IF(AND(5&gt;=MATCH(J23,'Assumptions'!$T$5:$T$16,0),5&lt;=MATCH(K23,'Assumptions'!$T$5:$T$16,0)),O23/L23,0)),"")</f>
        <v/>
      </c>
      <c r="U23" s="59">
        <f>IFERROR(IF(A23&lt;&gt;"Yes","",IF(AND(6&gt;=MATCH(J23,'Assumptions'!$T$5:$T$16,0),6&lt;=MATCH(K23,'Assumptions'!$T$5:$T$16,0)),O23/L23,0)),"")</f>
        <v/>
      </c>
      <c r="V23" s="59">
        <f>IFERROR(IF(A23&lt;&gt;"Yes","",IF(AND(7&gt;=MATCH(J23,'Assumptions'!$T$5:$T$16,0),7&lt;=MATCH(K23,'Assumptions'!$T$5:$T$16,0)),O23/L23,0)),"")</f>
        <v/>
      </c>
      <c r="W23" s="59">
        <f>IFERROR(IF(A23&lt;&gt;"Yes","",IF(AND(8&gt;=MATCH(J23,'Assumptions'!$T$5:$T$16,0),8&lt;=MATCH(K23,'Assumptions'!$T$5:$T$16,0)),O23/L23,0)),"")</f>
        <v/>
      </c>
      <c r="X23" s="59">
        <f>IFERROR(IF(A23&lt;&gt;"Yes","",IF(AND(9&gt;=MATCH(J23,'Assumptions'!$T$5:$T$16,0),9&lt;=MATCH(K23,'Assumptions'!$T$5:$T$16,0)),O23/L23,0)),"")</f>
        <v/>
      </c>
      <c r="Y23" s="59">
        <f>IFERROR(IF(A23&lt;&gt;"Yes","",IF(AND(10&gt;=MATCH(J23,'Assumptions'!$T$5:$T$16,0),10&lt;=MATCH(K23,'Assumptions'!$T$5:$T$16,0)),O23/L23,0)),"")</f>
        <v/>
      </c>
      <c r="Z23" s="59">
        <f>IFERROR(IF(A23&lt;&gt;"Yes","",IF(AND(11&gt;=MATCH(J23,'Assumptions'!$T$5:$T$16,0),11&lt;=MATCH(K23,'Assumptions'!$T$5:$T$16,0)),O23/L23,0)),"")</f>
        <v/>
      </c>
      <c r="AA23" s="59">
        <f>IFERROR(IF(A23&lt;&gt;"Yes","",IF(AND(12&gt;=MATCH(J23,'Assumptions'!$T$5:$T$16,0),12&lt;=MATCH(K23,'Assumptions'!$T$5:$T$16,0)),O23/L23,0)),"")</f>
        <v/>
      </c>
      <c r="AB23" s="37">
        <f>IFERROR(IF(A23&lt;&gt;"Yes","",IF(E23="Hourly",F23*G23/'Assumptions'!$B$8*L23/12,IF(E23="Salaried",F23*L23/12,0))),"")</f>
        <v/>
      </c>
      <c r="AC23" s="34">
        <f>IFERROR(IF(AND(A23="",B23="",C23="",D23="",E23=""),"",IF(A23&lt;&gt;"Yes","",IF(OR(B23="",C23="",D23="",E23="",J23="",K23=""),"Missing setup",IF(MATCH(K23,'Assumptions'!$T$5:$T$16,0)&lt;MATCH(J23,'Assumptions'!$T$5:$T$16,0),"Check month range",IF(AND(E23="Hourly",OR(G23&lt;=0,H23&lt;=0)),"Enter hourly inputs",IF(AND(E23="Salaried",I23&lt;=0),"Enter salary","Ready")))))),"")</f>
        <v/>
      </c>
      <c r="AD23" s="29" t="n"/>
    </row>
    <row r="24">
      <c r="A24" s="29" t="n"/>
      <c r="B24" s="29" t="n"/>
      <c r="C24" s="29" t="n"/>
      <c r="D24" s="29" t="n"/>
      <c r="E24" s="29" t="n"/>
      <c r="F24" s="29" t="n"/>
      <c r="G24" s="29" t="n"/>
      <c r="H24" s="58" t="n"/>
      <c r="I24" s="58" t="n"/>
      <c r="J24" s="29" t="n"/>
      <c r="K24" s="29" t="n"/>
      <c r="L24" s="36">
        <f>IFERROR(IF(A24&lt;&gt;"Yes","",MAX(0,MATCH(K24,'Assumptions'!$T$5:$T$16,0)-MATCH(J24,'Assumptions'!$T$5:$T$16,0)+1)),"")</f>
        <v/>
      </c>
      <c r="M24" s="59">
        <f>IFERROR(IF(A24&lt;&gt;"Yes","",IF(E24="Hourly",F24*G24*52/12*L24*H24,IF(E24="Salaried",F24*I24/12*L24,0))),"")</f>
        <v/>
      </c>
      <c r="N24" s="59">
        <f>IFERROR(IF(A24&lt;&gt;"Yes","",M24*'Assumptions'!$B$9),"")</f>
        <v/>
      </c>
      <c r="O24" s="59">
        <f>IFERROR(IF(A24&lt;&gt;"Yes","",M24+N24),"")</f>
        <v/>
      </c>
      <c r="P24" s="59">
        <f>IFERROR(IF(A24&lt;&gt;"Yes","",IF(AND(1&gt;=MATCH(J24,'Assumptions'!$T$5:$T$16,0),1&lt;=MATCH(K24,'Assumptions'!$T$5:$T$16,0)),O24/L24,0)),"")</f>
        <v/>
      </c>
      <c r="Q24" s="59">
        <f>IFERROR(IF(A24&lt;&gt;"Yes","",IF(AND(2&gt;=MATCH(J24,'Assumptions'!$T$5:$T$16,0),2&lt;=MATCH(K24,'Assumptions'!$T$5:$T$16,0)),O24/L24,0)),"")</f>
        <v/>
      </c>
      <c r="R24" s="59">
        <f>IFERROR(IF(A24&lt;&gt;"Yes","",IF(AND(3&gt;=MATCH(J24,'Assumptions'!$T$5:$T$16,0),3&lt;=MATCH(K24,'Assumptions'!$T$5:$T$16,0)),O24/L24,0)),"")</f>
        <v/>
      </c>
      <c r="S24" s="59">
        <f>IFERROR(IF(A24&lt;&gt;"Yes","",IF(AND(4&gt;=MATCH(J24,'Assumptions'!$T$5:$T$16,0),4&lt;=MATCH(K24,'Assumptions'!$T$5:$T$16,0)),O24/L24,0)),"")</f>
        <v/>
      </c>
      <c r="T24" s="59">
        <f>IFERROR(IF(A24&lt;&gt;"Yes","",IF(AND(5&gt;=MATCH(J24,'Assumptions'!$T$5:$T$16,0),5&lt;=MATCH(K24,'Assumptions'!$T$5:$T$16,0)),O24/L24,0)),"")</f>
        <v/>
      </c>
      <c r="U24" s="59">
        <f>IFERROR(IF(A24&lt;&gt;"Yes","",IF(AND(6&gt;=MATCH(J24,'Assumptions'!$T$5:$T$16,0),6&lt;=MATCH(K24,'Assumptions'!$T$5:$T$16,0)),O24/L24,0)),"")</f>
        <v/>
      </c>
      <c r="V24" s="59">
        <f>IFERROR(IF(A24&lt;&gt;"Yes","",IF(AND(7&gt;=MATCH(J24,'Assumptions'!$T$5:$T$16,0),7&lt;=MATCH(K24,'Assumptions'!$T$5:$T$16,0)),O24/L24,0)),"")</f>
        <v/>
      </c>
      <c r="W24" s="59">
        <f>IFERROR(IF(A24&lt;&gt;"Yes","",IF(AND(8&gt;=MATCH(J24,'Assumptions'!$T$5:$T$16,0),8&lt;=MATCH(K24,'Assumptions'!$T$5:$T$16,0)),O24/L24,0)),"")</f>
        <v/>
      </c>
      <c r="X24" s="59">
        <f>IFERROR(IF(A24&lt;&gt;"Yes","",IF(AND(9&gt;=MATCH(J24,'Assumptions'!$T$5:$T$16,0),9&lt;=MATCH(K24,'Assumptions'!$T$5:$T$16,0)),O24/L24,0)),"")</f>
        <v/>
      </c>
      <c r="Y24" s="59">
        <f>IFERROR(IF(A24&lt;&gt;"Yes","",IF(AND(10&gt;=MATCH(J24,'Assumptions'!$T$5:$T$16,0),10&lt;=MATCH(K24,'Assumptions'!$T$5:$T$16,0)),O24/L24,0)),"")</f>
        <v/>
      </c>
      <c r="Z24" s="59">
        <f>IFERROR(IF(A24&lt;&gt;"Yes","",IF(AND(11&gt;=MATCH(J24,'Assumptions'!$T$5:$T$16,0),11&lt;=MATCH(K24,'Assumptions'!$T$5:$T$16,0)),O24/L24,0)),"")</f>
        <v/>
      </c>
      <c r="AA24" s="59">
        <f>IFERROR(IF(A24&lt;&gt;"Yes","",IF(AND(12&gt;=MATCH(J24,'Assumptions'!$T$5:$T$16,0),12&lt;=MATCH(K24,'Assumptions'!$T$5:$T$16,0)),O24/L24,0)),"")</f>
        <v/>
      </c>
      <c r="AB24" s="37">
        <f>IFERROR(IF(A24&lt;&gt;"Yes","",IF(E24="Hourly",F24*G24/'Assumptions'!$B$8*L24/12,IF(E24="Salaried",F24*L24/12,0))),"")</f>
        <v/>
      </c>
      <c r="AC24" s="34">
        <f>IFERROR(IF(AND(A24="",B24="",C24="",D24="",E24=""),"",IF(A24&lt;&gt;"Yes","",IF(OR(B24="",C24="",D24="",E24="",J24="",K24=""),"Missing setup",IF(MATCH(K24,'Assumptions'!$T$5:$T$16,0)&lt;MATCH(J24,'Assumptions'!$T$5:$T$16,0),"Check month range",IF(AND(E24="Hourly",OR(G24&lt;=0,H24&lt;=0)),"Enter hourly inputs",IF(AND(E24="Salaried",I24&lt;=0),"Enter salary","Ready")))))),"")</f>
        <v/>
      </c>
      <c r="AD24" s="29" t="n"/>
    </row>
    <row r="25">
      <c r="A25" s="29" t="n"/>
      <c r="B25" s="29" t="n"/>
      <c r="C25" s="29" t="n"/>
      <c r="D25" s="29" t="n"/>
      <c r="E25" s="29" t="n"/>
      <c r="F25" s="29" t="n"/>
      <c r="G25" s="29" t="n"/>
      <c r="H25" s="58" t="n"/>
      <c r="I25" s="58" t="n"/>
      <c r="J25" s="29" t="n"/>
      <c r="K25" s="29" t="n"/>
      <c r="L25" s="36">
        <f>IFERROR(IF(A25&lt;&gt;"Yes","",MAX(0,MATCH(K25,'Assumptions'!$T$5:$T$16,0)-MATCH(J25,'Assumptions'!$T$5:$T$16,0)+1)),"")</f>
        <v/>
      </c>
      <c r="M25" s="59">
        <f>IFERROR(IF(A25&lt;&gt;"Yes","",IF(E25="Hourly",F25*G25*52/12*L25*H25,IF(E25="Salaried",F25*I25/12*L25,0))),"")</f>
        <v/>
      </c>
      <c r="N25" s="59">
        <f>IFERROR(IF(A25&lt;&gt;"Yes","",M25*'Assumptions'!$B$9),"")</f>
        <v/>
      </c>
      <c r="O25" s="59">
        <f>IFERROR(IF(A25&lt;&gt;"Yes","",M25+N25),"")</f>
        <v/>
      </c>
      <c r="P25" s="59">
        <f>IFERROR(IF(A25&lt;&gt;"Yes","",IF(AND(1&gt;=MATCH(J25,'Assumptions'!$T$5:$T$16,0),1&lt;=MATCH(K25,'Assumptions'!$T$5:$T$16,0)),O25/L25,0)),"")</f>
        <v/>
      </c>
      <c r="Q25" s="59">
        <f>IFERROR(IF(A25&lt;&gt;"Yes","",IF(AND(2&gt;=MATCH(J25,'Assumptions'!$T$5:$T$16,0),2&lt;=MATCH(K25,'Assumptions'!$T$5:$T$16,0)),O25/L25,0)),"")</f>
        <v/>
      </c>
      <c r="R25" s="59">
        <f>IFERROR(IF(A25&lt;&gt;"Yes","",IF(AND(3&gt;=MATCH(J25,'Assumptions'!$T$5:$T$16,0),3&lt;=MATCH(K25,'Assumptions'!$T$5:$T$16,0)),O25/L25,0)),"")</f>
        <v/>
      </c>
      <c r="S25" s="59">
        <f>IFERROR(IF(A25&lt;&gt;"Yes","",IF(AND(4&gt;=MATCH(J25,'Assumptions'!$T$5:$T$16,0),4&lt;=MATCH(K25,'Assumptions'!$T$5:$T$16,0)),O25/L25,0)),"")</f>
        <v/>
      </c>
      <c r="T25" s="59">
        <f>IFERROR(IF(A25&lt;&gt;"Yes","",IF(AND(5&gt;=MATCH(J25,'Assumptions'!$T$5:$T$16,0),5&lt;=MATCH(K25,'Assumptions'!$T$5:$T$16,0)),O25/L25,0)),"")</f>
        <v/>
      </c>
      <c r="U25" s="59">
        <f>IFERROR(IF(A25&lt;&gt;"Yes","",IF(AND(6&gt;=MATCH(J25,'Assumptions'!$T$5:$T$16,0),6&lt;=MATCH(K25,'Assumptions'!$T$5:$T$16,0)),O25/L25,0)),"")</f>
        <v/>
      </c>
      <c r="V25" s="59">
        <f>IFERROR(IF(A25&lt;&gt;"Yes","",IF(AND(7&gt;=MATCH(J25,'Assumptions'!$T$5:$T$16,0),7&lt;=MATCH(K25,'Assumptions'!$T$5:$T$16,0)),O25/L25,0)),"")</f>
        <v/>
      </c>
      <c r="W25" s="59">
        <f>IFERROR(IF(A25&lt;&gt;"Yes","",IF(AND(8&gt;=MATCH(J25,'Assumptions'!$T$5:$T$16,0),8&lt;=MATCH(K25,'Assumptions'!$T$5:$T$16,0)),O25/L25,0)),"")</f>
        <v/>
      </c>
      <c r="X25" s="59">
        <f>IFERROR(IF(A25&lt;&gt;"Yes","",IF(AND(9&gt;=MATCH(J25,'Assumptions'!$T$5:$T$16,0),9&lt;=MATCH(K25,'Assumptions'!$T$5:$T$16,0)),O25/L25,0)),"")</f>
        <v/>
      </c>
      <c r="Y25" s="59">
        <f>IFERROR(IF(A25&lt;&gt;"Yes","",IF(AND(10&gt;=MATCH(J25,'Assumptions'!$T$5:$T$16,0),10&lt;=MATCH(K25,'Assumptions'!$T$5:$T$16,0)),O25/L25,0)),"")</f>
        <v/>
      </c>
      <c r="Z25" s="59">
        <f>IFERROR(IF(A25&lt;&gt;"Yes","",IF(AND(11&gt;=MATCH(J25,'Assumptions'!$T$5:$T$16,0),11&lt;=MATCH(K25,'Assumptions'!$T$5:$T$16,0)),O25/L25,0)),"")</f>
        <v/>
      </c>
      <c r="AA25" s="59">
        <f>IFERROR(IF(A25&lt;&gt;"Yes","",IF(AND(12&gt;=MATCH(J25,'Assumptions'!$T$5:$T$16,0),12&lt;=MATCH(K25,'Assumptions'!$T$5:$T$16,0)),O25/L25,0)),"")</f>
        <v/>
      </c>
      <c r="AB25" s="37">
        <f>IFERROR(IF(A25&lt;&gt;"Yes","",IF(E25="Hourly",F25*G25/'Assumptions'!$B$8*L25/12,IF(E25="Salaried",F25*L25/12,0))),"")</f>
        <v/>
      </c>
      <c r="AC25" s="34">
        <f>IFERROR(IF(AND(A25="",B25="",C25="",D25="",E25=""),"",IF(A25&lt;&gt;"Yes","",IF(OR(B25="",C25="",D25="",E25="",J25="",K25=""),"Missing setup",IF(MATCH(K25,'Assumptions'!$T$5:$T$16,0)&lt;MATCH(J25,'Assumptions'!$T$5:$T$16,0),"Check month range",IF(AND(E25="Hourly",OR(G25&lt;=0,H25&lt;=0)),"Enter hourly inputs",IF(AND(E25="Salaried",I25&lt;=0),"Enter salary","Ready")))))),"")</f>
        <v/>
      </c>
      <c r="AD25" s="29" t="n"/>
    </row>
    <row r="26">
      <c r="A26" s="29" t="n"/>
      <c r="B26" s="29" t="n"/>
      <c r="C26" s="29" t="n"/>
      <c r="D26" s="29" t="n"/>
      <c r="E26" s="29" t="n"/>
      <c r="F26" s="29" t="n"/>
      <c r="G26" s="29" t="n"/>
      <c r="H26" s="58" t="n"/>
      <c r="I26" s="58" t="n"/>
      <c r="J26" s="29" t="n"/>
      <c r="K26" s="29" t="n"/>
      <c r="L26" s="36">
        <f>IFERROR(IF(A26&lt;&gt;"Yes","",MAX(0,MATCH(K26,'Assumptions'!$T$5:$T$16,0)-MATCH(J26,'Assumptions'!$T$5:$T$16,0)+1)),"")</f>
        <v/>
      </c>
      <c r="M26" s="59">
        <f>IFERROR(IF(A26&lt;&gt;"Yes","",IF(E26="Hourly",F26*G26*52/12*L26*H26,IF(E26="Salaried",F26*I26/12*L26,0))),"")</f>
        <v/>
      </c>
      <c r="N26" s="59">
        <f>IFERROR(IF(A26&lt;&gt;"Yes","",M26*'Assumptions'!$B$9),"")</f>
        <v/>
      </c>
      <c r="O26" s="59">
        <f>IFERROR(IF(A26&lt;&gt;"Yes","",M26+N26),"")</f>
        <v/>
      </c>
      <c r="P26" s="59">
        <f>IFERROR(IF(A26&lt;&gt;"Yes","",IF(AND(1&gt;=MATCH(J26,'Assumptions'!$T$5:$T$16,0),1&lt;=MATCH(K26,'Assumptions'!$T$5:$T$16,0)),O26/L26,0)),"")</f>
        <v/>
      </c>
      <c r="Q26" s="59">
        <f>IFERROR(IF(A26&lt;&gt;"Yes","",IF(AND(2&gt;=MATCH(J26,'Assumptions'!$T$5:$T$16,0),2&lt;=MATCH(K26,'Assumptions'!$T$5:$T$16,0)),O26/L26,0)),"")</f>
        <v/>
      </c>
      <c r="R26" s="59">
        <f>IFERROR(IF(A26&lt;&gt;"Yes","",IF(AND(3&gt;=MATCH(J26,'Assumptions'!$T$5:$T$16,0),3&lt;=MATCH(K26,'Assumptions'!$T$5:$T$16,0)),O26/L26,0)),"")</f>
        <v/>
      </c>
      <c r="S26" s="59">
        <f>IFERROR(IF(A26&lt;&gt;"Yes","",IF(AND(4&gt;=MATCH(J26,'Assumptions'!$T$5:$T$16,0),4&lt;=MATCH(K26,'Assumptions'!$T$5:$T$16,0)),O26/L26,0)),"")</f>
        <v/>
      </c>
      <c r="T26" s="59">
        <f>IFERROR(IF(A26&lt;&gt;"Yes","",IF(AND(5&gt;=MATCH(J26,'Assumptions'!$T$5:$T$16,0),5&lt;=MATCH(K26,'Assumptions'!$T$5:$T$16,0)),O26/L26,0)),"")</f>
        <v/>
      </c>
      <c r="U26" s="59">
        <f>IFERROR(IF(A26&lt;&gt;"Yes","",IF(AND(6&gt;=MATCH(J26,'Assumptions'!$T$5:$T$16,0),6&lt;=MATCH(K26,'Assumptions'!$T$5:$T$16,0)),O26/L26,0)),"")</f>
        <v/>
      </c>
      <c r="V26" s="59">
        <f>IFERROR(IF(A26&lt;&gt;"Yes","",IF(AND(7&gt;=MATCH(J26,'Assumptions'!$T$5:$T$16,0),7&lt;=MATCH(K26,'Assumptions'!$T$5:$T$16,0)),O26/L26,0)),"")</f>
        <v/>
      </c>
      <c r="W26" s="59">
        <f>IFERROR(IF(A26&lt;&gt;"Yes","",IF(AND(8&gt;=MATCH(J26,'Assumptions'!$T$5:$T$16,0),8&lt;=MATCH(K26,'Assumptions'!$T$5:$T$16,0)),O26/L26,0)),"")</f>
        <v/>
      </c>
      <c r="X26" s="59">
        <f>IFERROR(IF(A26&lt;&gt;"Yes","",IF(AND(9&gt;=MATCH(J26,'Assumptions'!$T$5:$T$16,0),9&lt;=MATCH(K26,'Assumptions'!$T$5:$T$16,0)),O26/L26,0)),"")</f>
        <v/>
      </c>
      <c r="Y26" s="59">
        <f>IFERROR(IF(A26&lt;&gt;"Yes","",IF(AND(10&gt;=MATCH(J26,'Assumptions'!$T$5:$T$16,0),10&lt;=MATCH(K26,'Assumptions'!$T$5:$T$16,0)),O26/L26,0)),"")</f>
        <v/>
      </c>
      <c r="Z26" s="59">
        <f>IFERROR(IF(A26&lt;&gt;"Yes","",IF(AND(11&gt;=MATCH(J26,'Assumptions'!$T$5:$T$16,0),11&lt;=MATCH(K26,'Assumptions'!$T$5:$T$16,0)),O26/L26,0)),"")</f>
        <v/>
      </c>
      <c r="AA26" s="59">
        <f>IFERROR(IF(A26&lt;&gt;"Yes","",IF(AND(12&gt;=MATCH(J26,'Assumptions'!$T$5:$T$16,0),12&lt;=MATCH(K26,'Assumptions'!$T$5:$T$16,0)),O26/L26,0)),"")</f>
        <v/>
      </c>
      <c r="AB26" s="37">
        <f>IFERROR(IF(A26&lt;&gt;"Yes","",IF(E26="Hourly",F26*G26/'Assumptions'!$B$8*L26/12,IF(E26="Salaried",F26*L26/12,0))),"")</f>
        <v/>
      </c>
      <c r="AC26" s="34">
        <f>IFERROR(IF(AND(A26="",B26="",C26="",D26="",E26=""),"",IF(A26&lt;&gt;"Yes","",IF(OR(B26="",C26="",D26="",E26="",J26="",K26=""),"Missing setup",IF(MATCH(K26,'Assumptions'!$T$5:$T$16,0)&lt;MATCH(J26,'Assumptions'!$T$5:$T$16,0),"Check month range",IF(AND(E26="Hourly",OR(G26&lt;=0,H26&lt;=0)),"Enter hourly inputs",IF(AND(E26="Salaried",I26&lt;=0),"Enter salary","Ready")))))),"")</f>
        <v/>
      </c>
      <c r="AD26" s="29" t="n"/>
    </row>
    <row r="27">
      <c r="A27" s="29" t="n"/>
      <c r="B27" s="29" t="n"/>
      <c r="C27" s="29" t="n"/>
      <c r="D27" s="29" t="n"/>
      <c r="E27" s="29" t="n"/>
      <c r="F27" s="29" t="n"/>
      <c r="G27" s="29" t="n"/>
      <c r="H27" s="58" t="n"/>
      <c r="I27" s="58" t="n"/>
      <c r="J27" s="29" t="n"/>
      <c r="K27" s="29" t="n"/>
      <c r="L27" s="36">
        <f>IFERROR(IF(A27&lt;&gt;"Yes","",MAX(0,MATCH(K27,'Assumptions'!$T$5:$T$16,0)-MATCH(J27,'Assumptions'!$T$5:$T$16,0)+1)),"")</f>
        <v/>
      </c>
      <c r="M27" s="59">
        <f>IFERROR(IF(A27&lt;&gt;"Yes","",IF(E27="Hourly",F27*G27*52/12*L27*H27,IF(E27="Salaried",F27*I27/12*L27,0))),"")</f>
        <v/>
      </c>
      <c r="N27" s="59">
        <f>IFERROR(IF(A27&lt;&gt;"Yes","",M27*'Assumptions'!$B$9),"")</f>
        <v/>
      </c>
      <c r="O27" s="59">
        <f>IFERROR(IF(A27&lt;&gt;"Yes","",M27+N27),"")</f>
        <v/>
      </c>
      <c r="P27" s="59">
        <f>IFERROR(IF(A27&lt;&gt;"Yes","",IF(AND(1&gt;=MATCH(J27,'Assumptions'!$T$5:$T$16,0),1&lt;=MATCH(K27,'Assumptions'!$T$5:$T$16,0)),O27/L27,0)),"")</f>
        <v/>
      </c>
      <c r="Q27" s="59">
        <f>IFERROR(IF(A27&lt;&gt;"Yes","",IF(AND(2&gt;=MATCH(J27,'Assumptions'!$T$5:$T$16,0),2&lt;=MATCH(K27,'Assumptions'!$T$5:$T$16,0)),O27/L27,0)),"")</f>
        <v/>
      </c>
      <c r="R27" s="59">
        <f>IFERROR(IF(A27&lt;&gt;"Yes","",IF(AND(3&gt;=MATCH(J27,'Assumptions'!$T$5:$T$16,0),3&lt;=MATCH(K27,'Assumptions'!$T$5:$T$16,0)),O27/L27,0)),"")</f>
        <v/>
      </c>
      <c r="S27" s="59">
        <f>IFERROR(IF(A27&lt;&gt;"Yes","",IF(AND(4&gt;=MATCH(J27,'Assumptions'!$T$5:$T$16,0),4&lt;=MATCH(K27,'Assumptions'!$T$5:$T$16,0)),O27/L27,0)),"")</f>
        <v/>
      </c>
      <c r="T27" s="59">
        <f>IFERROR(IF(A27&lt;&gt;"Yes","",IF(AND(5&gt;=MATCH(J27,'Assumptions'!$T$5:$T$16,0),5&lt;=MATCH(K27,'Assumptions'!$T$5:$T$16,0)),O27/L27,0)),"")</f>
        <v/>
      </c>
      <c r="U27" s="59">
        <f>IFERROR(IF(A27&lt;&gt;"Yes","",IF(AND(6&gt;=MATCH(J27,'Assumptions'!$T$5:$T$16,0),6&lt;=MATCH(K27,'Assumptions'!$T$5:$T$16,0)),O27/L27,0)),"")</f>
        <v/>
      </c>
      <c r="V27" s="59">
        <f>IFERROR(IF(A27&lt;&gt;"Yes","",IF(AND(7&gt;=MATCH(J27,'Assumptions'!$T$5:$T$16,0),7&lt;=MATCH(K27,'Assumptions'!$T$5:$T$16,0)),O27/L27,0)),"")</f>
        <v/>
      </c>
      <c r="W27" s="59">
        <f>IFERROR(IF(A27&lt;&gt;"Yes","",IF(AND(8&gt;=MATCH(J27,'Assumptions'!$T$5:$T$16,0),8&lt;=MATCH(K27,'Assumptions'!$T$5:$T$16,0)),O27/L27,0)),"")</f>
        <v/>
      </c>
      <c r="X27" s="59">
        <f>IFERROR(IF(A27&lt;&gt;"Yes","",IF(AND(9&gt;=MATCH(J27,'Assumptions'!$T$5:$T$16,0),9&lt;=MATCH(K27,'Assumptions'!$T$5:$T$16,0)),O27/L27,0)),"")</f>
        <v/>
      </c>
      <c r="Y27" s="59">
        <f>IFERROR(IF(A27&lt;&gt;"Yes","",IF(AND(10&gt;=MATCH(J27,'Assumptions'!$T$5:$T$16,0),10&lt;=MATCH(K27,'Assumptions'!$T$5:$T$16,0)),O27/L27,0)),"")</f>
        <v/>
      </c>
      <c r="Z27" s="59">
        <f>IFERROR(IF(A27&lt;&gt;"Yes","",IF(AND(11&gt;=MATCH(J27,'Assumptions'!$T$5:$T$16,0),11&lt;=MATCH(K27,'Assumptions'!$T$5:$T$16,0)),O27/L27,0)),"")</f>
        <v/>
      </c>
      <c r="AA27" s="59">
        <f>IFERROR(IF(A27&lt;&gt;"Yes","",IF(AND(12&gt;=MATCH(J27,'Assumptions'!$T$5:$T$16,0),12&lt;=MATCH(K27,'Assumptions'!$T$5:$T$16,0)),O27/L27,0)),"")</f>
        <v/>
      </c>
      <c r="AB27" s="37">
        <f>IFERROR(IF(A27&lt;&gt;"Yes","",IF(E27="Hourly",F27*G27/'Assumptions'!$B$8*L27/12,IF(E27="Salaried",F27*L27/12,0))),"")</f>
        <v/>
      </c>
      <c r="AC27" s="34">
        <f>IFERROR(IF(AND(A27="",B27="",C27="",D27="",E27=""),"",IF(A27&lt;&gt;"Yes","",IF(OR(B27="",C27="",D27="",E27="",J27="",K27=""),"Missing setup",IF(MATCH(K27,'Assumptions'!$T$5:$T$16,0)&lt;MATCH(J27,'Assumptions'!$T$5:$T$16,0),"Check month range",IF(AND(E27="Hourly",OR(G27&lt;=0,H27&lt;=0)),"Enter hourly inputs",IF(AND(E27="Salaried",I27&lt;=0),"Enter salary","Ready")))))),"")</f>
        <v/>
      </c>
      <c r="AD27" s="29" t="n"/>
    </row>
    <row r="28">
      <c r="A28" s="29" t="n"/>
      <c r="B28" s="29" t="n"/>
      <c r="C28" s="29" t="n"/>
      <c r="D28" s="29" t="n"/>
      <c r="E28" s="29" t="n"/>
      <c r="F28" s="29" t="n"/>
      <c r="G28" s="29" t="n"/>
      <c r="H28" s="58" t="n"/>
      <c r="I28" s="58" t="n"/>
      <c r="J28" s="29" t="n"/>
      <c r="K28" s="29" t="n"/>
      <c r="L28" s="36">
        <f>IFERROR(IF(A28&lt;&gt;"Yes","",MAX(0,MATCH(K28,'Assumptions'!$T$5:$T$16,0)-MATCH(J28,'Assumptions'!$T$5:$T$16,0)+1)),"")</f>
        <v/>
      </c>
      <c r="M28" s="59">
        <f>IFERROR(IF(A28&lt;&gt;"Yes","",IF(E28="Hourly",F28*G28*52/12*L28*H28,IF(E28="Salaried",F28*I28/12*L28,0))),"")</f>
        <v/>
      </c>
      <c r="N28" s="59">
        <f>IFERROR(IF(A28&lt;&gt;"Yes","",M28*'Assumptions'!$B$9),"")</f>
        <v/>
      </c>
      <c r="O28" s="59">
        <f>IFERROR(IF(A28&lt;&gt;"Yes","",M28+N28),"")</f>
        <v/>
      </c>
      <c r="P28" s="59">
        <f>IFERROR(IF(A28&lt;&gt;"Yes","",IF(AND(1&gt;=MATCH(J28,'Assumptions'!$T$5:$T$16,0),1&lt;=MATCH(K28,'Assumptions'!$T$5:$T$16,0)),O28/L28,0)),"")</f>
        <v/>
      </c>
      <c r="Q28" s="59">
        <f>IFERROR(IF(A28&lt;&gt;"Yes","",IF(AND(2&gt;=MATCH(J28,'Assumptions'!$T$5:$T$16,0),2&lt;=MATCH(K28,'Assumptions'!$T$5:$T$16,0)),O28/L28,0)),"")</f>
        <v/>
      </c>
      <c r="R28" s="59">
        <f>IFERROR(IF(A28&lt;&gt;"Yes","",IF(AND(3&gt;=MATCH(J28,'Assumptions'!$T$5:$T$16,0),3&lt;=MATCH(K28,'Assumptions'!$T$5:$T$16,0)),O28/L28,0)),"")</f>
        <v/>
      </c>
      <c r="S28" s="59">
        <f>IFERROR(IF(A28&lt;&gt;"Yes","",IF(AND(4&gt;=MATCH(J28,'Assumptions'!$T$5:$T$16,0),4&lt;=MATCH(K28,'Assumptions'!$T$5:$T$16,0)),O28/L28,0)),"")</f>
        <v/>
      </c>
      <c r="T28" s="59">
        <f>IFERROR(IF(A28&lt;&gt;"Yes","",IF(AND(5&gt;=MATCH(J28,'Assumptions'!$T$5:$T$16,0),5&lt;=MATCH(K28,'Assumptions'!$T$5:$T$16,0)),O28/L28,0)),"")</f>
        <v/>
      </c>
      <c r="U28" s="59">
        <f>IFERROR(IF(A28&lt;&gt;"Yes","",IF(AND(6&gt;=MATCH(J28,'Assumptions'!$T$5:$T$16,0),6&lt;=MATCH(K28,'Assumptions'!$T$5:$T$16,0)),O28/L28,0)),"")</f>
        <v/>
      </c>
      <c r="V28" s="59">
        <f>IFERROR(IF(A28&lt;&gt;"Yes","",IF(AND(7&gt;=MATCH(J28,'Assumptions'!$T$5:$T$16,0),7&lt;=MATCH(K28,'Assumptions'!$T$5:$T$16,0)),O28/L28,0)),"")</f>
        <v/>
      </c>
      <c r="W28" s="59">
        <f>IFERROR(IF(A28&lt;&gt;"Yes","",IF(AND(8&gt;=MATCH(J28,'Assumptions'!$T$5:$T$16,0),8&lt;=MATCH(K28,'Assumptions'!$T$5:$T$16,0)),O28/L28,0)),"")</f>
        <v/>
      </c>
      <c r="X28" s="59">
        <f>IFERROR(IF(A28&lt;&gt;"Yes","",IF(AND(9&gt;=MATCH(J28,'Assumptions'!$T$5:$T$16,0),9&lt;=MATCH(K28,'Assumptions'!$T$5:$T$16,0)),O28/L28,0)),"")</f>
        <v/>
      </c>
      <c r="Y28" s="59">
        <f>IFERROR(IF(A28&lt;&gt;"Yes","",IF(AND(10&gt;=MATCH(J28,'Assumptions'!$T$5:$T$16,0),10&lt;=MATCH(K28,'Assumptions'!$T$5:$T$16,0)),O28/L28,0)),"")</f>
        <v/>
      </c>
      <c r="Z28" s="59">
        <f>IFERROR(IF(A28&lt;&gt;"Yes","",IF(AND(11&gt;=MATCH(J28,'Assumptions'!$T$5:$T$16,0),11&lt;=MATCH(K28,'Assumptions'!$T$5:$T$16,0)),O28/L28,0)),"")</f>
        <v/>
      </c>
      <c r="AA28" s="59">
        <f>IFERROR(IF(A28&lt;&gt;"Yes","",IF(AND(12&gt;=MATCH(J28,'Assumptions'!$T$5:$T$16,0),12&lt;=MATCH(K28,'Assumptions'!$T$5:$T$16,0)),O28/L28,0)),"")</f>
        <v/>
      </c>
      <c r="AB28" s="37">
        <f>IFERROR(IF(A28&lt;&gt;"Yes","",IF(E28="Hourly",F28*G28/'Assumptions'!$B$8*L28/12,IF(E28="Salaried",F28*L28/12,0))),"")</f>
        <v/>
      </c>
      <c r="AC28" s="34">
        <f>IFERROR(IF(AND(A28="",B28="",C28="",D28="",E28=""),"",IF(A28&lt;&gt;"Yes","",IF(OR(B28="",C28="",D28="",E28="",J28="",K28=""),"Missing setup",IF(MATCH(K28,'Assumptions'!$T$5:$T$16,0)&lt;MATCH(J28,'Assumptions'!$T$5:$T$16,0),"Check month range",IF(AND(E28="Hourly",OR(G28&lt;=0,H28&lt;=0)),"Enter hourly inputs",IF(AND(E28="Salaried",I28&lt;=0),"Enter salary","Ready")))))),"")</f>
        <v/>
      </c>
      <c r="AD28" s="29" t="n"/>
    </row>
    <row r="29">
      <c r="A29" s="29" t="n"/>
      <c r="B29" s="29" t="n"/>
      <c r="C29" s="29" t="n"/>
      <c r="D29" s="29" t="n"/>
      <c r="E29" s="29" t="n"/>
      <c r="F29" s="29" t="n"/>
      <c r="G29" s="29" t="n"/>
      <c r="H29" s="58" t="n"/>
      <c r="I29" s="58" t="n"/>
      <c r="J29" s="29" t="n"/>
      <c r="K29" s="29" t="n"/>
      <c r="L29" s="36">
        <f>IFERROR(IF(A29&lt;&gt;"Yes","",MAX(0,MATCH(K29,'Assumptions'!$T$5:$T$16,0)-MATCH(J29,'Assumptions'!$T$5:$T$16,0)+1)),"")</f>
        <v/>
      </c>
      <c r="M29" s="59">
        <f>IFERROR(IF(A29&lt;&gt;"Yes","",IF(E29="Hourly",F29*G29*52/12*L29*H29,IF(E29="Salaried",F29*I29/12*L29,0))),"")</f>
        <v/>
      </c>
      <c r="N29" s="59">
        <f>IFERROR(IF(A29&lt;&gt;"Yes","",M29*'Assumptions'!$B$9),"")</f>
        <v/>
      </c>
      <c r="O29" s="59">
        <f>IFERROR(IF(A29&lt;&gt;"Yes","",M29+N29),"")</f>
        <v/>
      </c>
      <c r="P29" s="59">
        <f>IFERROR(IF(A29&lt;&gt;"Yes","",IF(AND(1&gt;=MATCH(J29,'Assumptions'!$T$5:$T$16,0),1&lt;=MATCH(K29,'Assumptions'!$T$5:$T$16,0)),O29/L29,0)),"")</f>
        <v/>
      </c>
      <c r="Q29" s="59">
        <f>IFERROR(IF(A29&lt;&gt;"Yes","",IF(AND(2&gt;=MATCH(J29,'Assumptions'!$T$5:$T$16,0),2&lt;=MATCH(K29,'Assumptions'!$T$5:$T$16,0)),O29/L29,0)),"")</f>
        <v/>
      </c>
      <c r="R29" s="59">
        <f>IFERROR(IF(A29&lt;&gt;"Yes","",IF(AND(3&gt;=MATCH(J29,'Assumptions'!$T$5:$T$16,0),3&lt;=MATCH(K29,'Assumptions'!$T$5:$T$16,0)),O29/L29,0)),"")</f>
        <v/>
      </c>
      <c r="S29" s="59">
        <f>IFERROR(IF(A29&lt;&gt;"Yes","",IF(AND(4&gt;=MATCH(J29,'Assumptions'!$T$5:$T$16,0),4&lt;=MATCH(K29,'Assumptions'!$T$5:$T$16,0)),O29/L29,0)),"")</f>
        <v/>
      </c>
      <c r="T29" s="59">
        <f>IFERROR(IF(A29&lt;&gt;"Yes","",IF(AND(5&gt;=MATCH(J29,'Assumptions'!$T$5:$T$16,0),5&lt;=MATCH(K29,'Assumptions'!$T$5:$T$16,0)),O29/L29,0)),"")</f>
        <v/>
      </c>
      <c r="U29" s="59">
        <f>IFERROR(IF(A29&lt;&gt;"Yes","",IF(AND(6&gt;=MATCH(J29,'Assumptions'!$T$5:$T$16,0),6&lt;=MATCH(K29,'Assumptions'!$T$5:$T$16,0)),O29/L29,0)),"")</f>
        <v/>
      </c>
      <c r="V29" s="59">
        <f>IFERROR(IF(A29&lt;&gt;"Yes","",IF(AND(7&gt;=MATCH(J29,'Assumptions'!$T$5:$T$16,0),7&lt;=MATCH(K29,'Assumptions'!$T$5:$T$16,0)),O29/L29,0)),"")</f>
        <v/>
      </c>
      <c r="W29" s="59">
        <f>IFERROR(IF(A29&lt;&gt;"Yes","",IF(AND(8&gt;=MATCH(J29,'Assumptions'!$T$5:$T$16,0),8&lt;=MATCH(K29,'Assumptions'!$T$5:$T$16,0)),O29/L29,0)),"")</f>
        <v/>
      </c>
      <c r="X29" s="59">
        <f>IFERROR(IF(A29&lt;&gt;"Yes","",IF(AND(9&gt;=MATCH(J29,'Assumptions'!$T$5:$T$16,0),9&lt;=MATCH(K29,'Assumptions'!$T$5:$T$16,0)),O29/L29,0)),"")</f>
        <v/>
      </c>
      <c r="Y29" s="59">
        <f>IFERROR(IF(A29&lt;&gt;"Yes","",IF(AND(10&gt;=MATCH(J29,'Assumptions'!$T$5:$T$16,0),10&lt;=MATCH(K29,'Assumptions'!$T$5:$T$16,0)),O29/L29,0)),"")</f>
        <v/>
      </c>
      <c r="Z29" s="59">
        <f>IFERROR(IF(A29&lt;&gt;"Yes","",IF(AND(11&gt;=MATCH(J29,'Assumptions'!$T$5:$T$16,0),11&lt;=MATCH(K29,'Assumptions'!$T$5:$T$16,0)),O29/L29,0)),"")</f>
        <v/>
      </c>
      <c r="AA29" s="59">
        <f>IFERROR(IF(A29&lt;&gt;"Yes","",IF(AND(12&gt;=MATCH(J29,'Assumptions'!$T$5:$T$16,0),12&lt;=MATCH(K29,'Assumptions'!$T$5:$T$16,0)),O29/L29,0)),"")</f>
        <v/>
      </c>
      <c r="AB29" s="37">
        <f>IFERROR(IF(A29&lt;&gt;"Yes","",IF(E29="Hourly",F29*G29/'Assumptions'!$B$8*L29/12,IF(E29="Salaried",F29*L29/12,0))),"")</f>
        <v/>
      </c>
      <c r="AC29" s="34">
        <f>IFERROR(IF(AND(A29="",B29="",C29="",D29="",E29=""),"",IF(A29&lt;&gt;"Yes","",IF(OR(B29="",C29="",D29="",E29="",J29="",K29=""),"Missing setup",IF(MATCH(K29,'Assumptions'!$T$5:$T$16,0)&lt;MATCH(J29,'Assumptions'!$T$5:$T$16,0),"Check month range",IF(AND(E29="Hourly",OR(G29&lt;=0,H29&lt;=0)),"Enter hourly inputs",IF(AND(E29="Salaried",I29&lt;=0),"Enter salary","Ready")))))),"")</f>
        <v/>
      </c>
      <c r="AD29" s="29" t="n"/>
    </row>
    <row r="30">
      <c r="A30" s="29" t="n"/>
      <c r="B30" s="29" t="n"/>
      <c r="C30" s="29" t="n"/>
      <c r="D30" s="29" t="n"/>
      <c r="E30" s="29" t="n"/>
      <c r="F30" s="29" t="n"/>
      <c r="G30" s="29" t="n"/>
      <c r="H30" s="58" t="n"/>
      <c r="I30" s="58" t="n"/>
      <c r="J30" s="29" t="n"/>
      <c r="K30" s="29" t="n"/>
      <c r="L30" s="36">
        <f>IFERROR(IF(A30&lt;&gt;"Yes","",MAX(0,MATCH(K30,'Assumptions'!$T$5:$T$16,0)-MATCH(J30,'Assumptions'!$T$5:$T$16,0)+1)),"")</f>
        <v/>
      </c>
      <c r="M30" s="59">
        <f>IFERROR(IF(A30&lt;&gt;"Yes","",IF(E30="Hourly",F30*G30*52/12*L30*H30,IF(E30="Salaried",F30*I30/12*L30,0))),"")</f>
        <v/>
      </c>
      <c r="N30" s="59">
        <f>IFERROR(IF(A30&lt;&gt;"Yes","",M30*'Assumptions'!$B$9),"")</f>
        <v/>
      </c>
      <c r="O30" s="59">
        <f>IFERROR(IF(A30&lt;&gt;"Yes","",M30+N30),"")</f>
        <v/>
      </c>
      <c r="P30" s="59">
        <f>IFERROR(IF(A30&lt;&gt;"Yes","",IF(AND(1&gt;=MATCH(J30,'Assumptions'!$T$5:$T$16,0),1&lt;=MATCH(K30,'Assumptions'!$T$5:$T$16,0)),O30/L30,0)),"")</f>
        <v/>
      </c>
      <c r="Q30" s="59">
        <f>IFERROR(IF(A30&lt;&gt;"Yes","",IF(AND(2&gt;=MATCH(J30,'Assumptions'!$T$5:$T$16,0),2&lt;=MATCH(K30,'Assumptions'!$T$5:$T$16,0)),O30/L30,0)),"")</f>
        <v/>
      </c>
      <c r="R30" s="59">
        <f>IFERROR(IF(A30&lt;&gt;"Yes","",IF(AND(3&gt;=MATCH(J30,'Assumptions'!$T$5:$T$16,0),3&lt;=MATCH(K30,'Assumptions'!$T$5:$T$16,0)),O30/L30,0)),"")</f>
        <v/>
      </c>
      <c r="S30" s="59">
        <f>IFERROR(IF(A30&lt;&gt;"Yes","",IF(AND(4&gt;=MATCH(J30,'Assumptions'!$T$5:$T$16,0),4&lt;=MATCH(K30,'Assumptions'!$T$5:$T$16,0)),O30/L30,0)),"")</f>
        <v/>
      </c>
      <c r="T30" s="59">
        <f>IFERROR(IF(A30&lt;&gt;"Yes","",IF(AND(5&gt;=MATCH(J30,'Assumptions'!$T$5:$T$16,0),5&lt;=MATCH(K30,'Assumptions'!$T$5:$T$16,0)),O30/L30,0)),"")</f>
        <v/>
      </c>
      <c r="U30" s="59">
        <f>IFERROR(IF(A30&lt;&gt;"Yes","",IF(AND(6&gt;=MATCH(J30,'Assumptions'!$T$5:$T$16,0),6&lt;=MATCH(K30,'Assumptions'!$T$5:$T$16,0)),O30/L30,0)),"")</f>
        <v/>
      </c>
      <c r="V30" s="59">
        <f>IFERROR(IF(A30&lt;&gt;"Yes","",IF(AND(7&gt;=MATCH(J30,'Assumptions'!$T$5:$T$16,0),7&lt;=MATCH(K30,'Assumptions'!$T$5:$T$16,0)),O30/L30,0)),"")</f>
        <v/>
      </c>
      <c r="W30" s="59">
        <f>IFERROR(IF(A30&lt;&gt;"Yes","",IF(AND(8&gt;=MATCH(J30,'Assumptions'!$T$5:$T$16,0),8&lt;=MATCH(K30,'Assumptions'!$T$5:$T$16,0)),O30/L30,0)),"")</f>
        <v/>
      </c>
      <c r="X30" s="59">
        <f>IFERROR(IF(A30&lt;&gt;"Yes","",IF(AND(9&gt;=MATCH(J30,'Assumptions'!$T$5:$T$16,0),9&lt;=MATCH(K30,'Assumptions'!$T$5:$T$16,0)),O30/L30,0)),"")</f>
        <v/>
      </c>
      <c r="Y30" s="59">
        <f>IFERROR(IF(A30&lt;&gt;"Yes","",IF(AND(10&gt;=MATCH(J30,'Assumptions'!$T$5:$T$16,0),10&lt;=MATCH(K30,'Assumptions'!$T$5:$T$16,0)),O30/L30,0)),"")</f>
        <v/>
      </c>
      <c r="Z30" s="59">
        <f>IFERROR(IF(A30&lt;&gt;"Yes","",IF(AND(11&gt;=MATCH(J30,'Assumptions'!$T$5:$T$16,0),11&lt;=MATCH(K30,'Assumptions'!$T$5:$T$16,0)),O30/L30,0)),"")</f>
        <v/>
      </c>
      <c r="AA30" s="59">
        <f>IFERROR(IF(A30&lt;&gt;"Yes","",IF(AND(12&gt;=MATCH(J30,'Assumptions'!$T$5:$T$16,0),12&lt;=MATCH(K30,'Assumptions'!$T$5:$T$16,0)),O30/L30,0)),"")</f>
        <v/>
      </c>
      <c r="AB30" s="37">
        <f>IFERROR(IF(A30&lt;&gt;"Yes","",IF(E30="Hourly",F30*G30/'Assumptions'!$B$8*L30/12,IF(E30="Salaried",F30*L30/12,0))),"")</f>
        <v/>
      </c>
      <c r="AC30" s="34">
        <f>IFERROR(IF(AND(A30="",B30="",C30="",D30="",E30=""),"",IF(A30&lt;&gt;"Yes","",IF(OR(B30="",C30="",D30="",E30="",J30="",K30=""),"Missing setup",IF(MATCH(K30,'Assumptions'!$T$5:$T$16,0)&lt;MATCH(J30,'Assumptions'!$T$5:$T$16,0),"Check month range",IF(AND(E30="Hourly",OR(G30&lt;=0,H30&lt;=0)),"Enter hourly inputs",IF(AND(E30="Salaried",I30&lt;=0),"Enter salary","Ready")))))),"")</f>
        <v/>
      </c>
      <c r="AD30" s="29" t="n"/>
    </row>
    <row r="31">
      <c r="A31" s="29" t="n"/>
      <c r="B31" s="29" t="n"/>
      <c r="C31" s="29" t="n"/>
      <c r="D31" s="29" t="n"/>
      <c r="E31" s="29" t="n"/>
      <c r="F31" s="29" t="n"/>
      <c r="G31" s="29" t="n"/>
      <c r="H31" s="58" t="n"/>
      <c r="I31" s="58" t="n"/>
      <c r="J31" s="29" t="n"/>
      <c r="K31" s="29" t="n"/>
      <c r="L31" s="36">
        <f>IFERROR(IF(A31&lt;&gt;"Yes","",MAX(0,MATCH(K31,'Assumptions'!$T$5:$T$16,0)-MATCH(J31,'Assumptions'!$T$5:$T$16,0)+1)),"")</f>
        <v/>
      </c>
      <c r="M31" s="59">
        <f>IFERROR(IF(A31&lt;&gt;"Yes","",IF(E31="Hourly",F31*G31*52/12*L31*H31,IF(E31="Salaried",F31*I31/12*L31,0))),"")</f>
        <v/>
      </c>
      <c r="N31" s="59">
        <f>IFERROR(IF(A31&lt;&gt;"Yes","",M31*'Assumptions'!$B$9),"")</f>
        <v/>
      </c>
      <c r="O31" s="59">
        <f>IFERROR(IF(A31&lt;&gt;"Yes","",M31+N31),"")</f>
        <v/>
      </c>
      <c r="P31" s="59">
        <f>IFERROR(IF(A31&lt;&gt;"Yes","",IF(AND(1&gt;=MATCH(J31,'Assumptions'!$T$5:$T$16,0),1&lt;=MATCH(K31,'Assumptions'!$T$5:$T$16,0)),O31/L31,0)),"")</f>
        <v/>
      </c>
      <c r="Q31" s="59">
        <f>IFERROR(IF(A31&lt;&gt;"Yes","",IF(AND(2&gt;=MATCH(J31,'Assumptions'!$T$5:$T$16,0),2&lt;=MATCH(K31,'Assumptions'!$T$5:$T$16,0)),O31/L31,0)),"")</f>
        <v/>
      </c>
      <c r="R31" s="59">
        <f>IFERROR(IF(A31&lt;&gt;"Yes","",IF(AND(3&gt;=MATCH(J31,'Assumptions'!$T$5:$T$16,0),3&lt;=MATCH(K31,'Assumptions'!$T$5:$T$16,0)),O31/L31,0)),"")</f>
        <v/>
      </c>
      <c r="S31" s="59">
        <f>IFERROR(IF(A31&lt;&gt;"Yes","",IF(AND(4&gt;=MATCH(J31,'Assumptions'!$T$5:$T$16,0),4&lt;=MATCH(K31,'Assumptions'!$T$5:$T$16,0)),O31/L31,0)),"")</f>
        <v/>
      </c>
      <c r="T31" s="59">
        <f>IFERROR(IF(A31&lt;&gt;"Yes","",IF(AND(5&gt;=MATCH(J31,'Assumptions'!$T$5:$T$16,0),5&lt;=MATCH(K31,'Assumptions'!$T$5:$T$16,0)),O31/L31,0)),"")</f>
        <v/>
      </c>
      <c r="U31" s="59">
        <f>IFERROR(IF(A31&lt;&gt;"Yes","",IF(AND(6&gt;=MATCH(J31,'Assumptions'!$T$5:$T$16,0),6&lt;=MATCH(K31,'Assumptions'!$T$5:$T$16,0)),O31/L31,0)),"")</f>
        <v/>
      </c>
      <c r="V31" s="59">
        <f>IFERROR(IF(A31&lt;&gt;"Yes","",IF(AND(7&gt;=MATCH(J31,'Assumptions'!$T$5:$T$16,0),7&lt;=MATCH(K31,'Assumptions'!$T$5:$T$16,0)),O31/L31,0)),"")</f>
        <v/>
      </c>
      <c r="W31" s="59">
        <f>IFERROR(IF(A31&lt;&gt;"Yes","",IF(AND(8&gt;=MATCH(J31,'Assumptions'!$T$5:$T$16,0),8&lt;=MATCH(K31,'Assumptions'!$T$5:$T$16,0)),O31/L31,0)),"")</f>
        <v/>
      </c>
      <c r="X31" s="59">
        <f>IFERROR(IF(A31&lt;&gt;"Yes","",IF(AND(9&gt;=MATCH(J31,'Assumptions'!$T$5:$T$16,0),9&lt;=MATCH(K31,'Assumptions'!$T$5:$T$16,0)),O31/L31,0)),"")</f>
        <v/>
      </c>
      <c r="Y31" s="59">
        <f>IFERROR(IF(A31&lt;&gt;"Yes","",IF(AND(10&gt;=MATCH(J31,'Assumptions'!$T$5:$T$16,0),10&lt;=MATCH(K31,'Assumptions'!$T$5:$T$16,0)),O31/L31,0)),"")</f>
        <v/>
      </c>
      <c r="Z31" s="59">
        <f>IFERROR(IF(A31&lt;&gt;"Yes","",IF(AND(11&gt;=MATCH(J31,'Assumptions'!$T$5:$T$16,0),11&lt;=MATCH(K31,'Assumptions'!$T$5:$T$16,0)),O31/L31,0)),"")</f>
        <v/>
      </c>
      <c r="AA31" s="59">
        <f>IFERROR(IF(A31&lt;&gt;"Yes","",IF(AND(12&gt;=MATCH(J31,'Assumptions'!$T$5:$T$16,0),12&lt;=MATCH(K31,'Assumptions'!$T$5:$T$16,0)),O31/L31,0)),"")</f>
        <v/>
      </c>
      <c r="AB31" s="37">
        <f>IFERROR(IF(A31&lt;&gt;"Yes","",IF(E31="Hourly",F31*G31/'Assumptions'!$B$8*L31/12,IF(E31="Salaried",F31*L31/12,0))),"")</f>
        <v/>
      </c>
      <c r="AC31" s="34">
        <f>IFERROR(IF(AND(A31="",B31="",C31="",D31="",E31=""),"",IF(A31&lt;&gt;"Yes","",IF(OR(B31="",C31="",D31="",E31="",J31="",K31=""),"Missing setup",IF(MATCH(K31,'Assumptions'!$T$5:$T$16,0)&lt;MATCH(J31,'Assumptions'!$T$5:$T$16,0),"Check month range",IF(AND(E31="Hourly",OR(G31&lt;=0,H31&lt;=0)),"Enter hourly inputs",IF(AND(E31="Salaried",I31&lt;=0),"Enter salary","Ready")))))),"")</f>
        <v/>
      </c>
      <c r="AD31" s="29" t="n"/>
    </row>
    <row r="32">
      <c r="A32" s="29" t="n"/>
      <c r="B32" s="29" t="n"/>
      <c r="C32" s="29" t="n"/>
      <c r="D32" s="29" t="n"/>
      <c r="E32" s="29" t="n"/>
      <c r="F32" s="29" t="n"/>
      <c r="G32" s="29" t="n"/>
      <c r="H32" s="58" t="n"/>
      <c r="I32" s="58" t="n"/>
      <c r="J32" s="29" t="n"/>
      <c r="K32" s="29" t="n"/>
      <c r="L32" s="36">
        <f>IFERROR(IF(A32&lt;&gt;"Yes","",MAX(0,MATCH(K32,'Assumptions'!$T$5:$T$16,0)-MATCH(J32,'Assumptions'!$T$5:$T$16,0)+1)),"")</f>
        <v/>
      </c>
      <c r="M32" s="59">
        <f>IFERROR(IF(A32&lt;&gt;"Yes","",IF(E32="Hourly",F32*G32*52/12*L32*H32,IF(E32="Salaried",F32*I32/12*L32,0))),"")</f>
        <v/>
      </c>
      <c r="N32" s="59">
        <f>IFERROR(IF(A32&lt;&gt;"Yes","",M32*'Assumptions'!$B$9),"")</f>
        <v/>
      </c>
      <c r="O32" s="59">
        <f>IFERROR(IF(A32&lt;&gt;"Yes","",M32+N32),"")</f>
        <v/>
      </c>
      <c r="P32" s="59">
        <f>IFERROR(IF(A32&lt;&gt;"Yes","",IF(AND(1&gt;=MATCH(J32,'Assumptions'!$T$5:$T$16,0),1&lt;=MATCH(K32,'Assumptions'!$T$5:$T$16,0)),O32/L32,0)),"")</f>
        <v/>
      </c>
      <c r="Q32" s="59">
        <f>IFERROR(IF(A32&lt;&gt;"Yes","",IF(AND(2&gt;=MATCH(J32,'Assumptions'!$T$5:$T$16,0),2&lt;=MATCH(K32,'Assumptions'!$T$5:$T$16,0)),O32/L32,0)),"")</f>
        <v/>
      </c>
      <c r="R32" s="59">
        <f>IFERROR(IF(A32&lt;&gt;"Yes","",IF(AND(3&gt;=MATCH(J32,'Assumptions'!$T$5:$T$16,0),3&lt;=MATCH(K32,'Assumptions'!$T$5:$T$16,0)),O32/L32,0)),"")</f>
        <v/>
      </c>
      <c r="S32" s="59">
        <f>IFERROR(IF(A32&lt;&gt;"Yes","",IF(AND(4&gt;=MATCH(J32,'Assumptions'!$T$5:$T$16,0),4&lt;=MATCH(K32,'Assumptions'!$T$5:$T$16,0)),O32/L32,0)),"")</f>
        <v/>
      </c>
      <c r="T32" s="59">
        <f>IFERROR(IF(A32&lt;&gt;"Yes","",IF(AND(5&gt;=MATCH(J32,'Assumptions'!$T$5:$T$16,0),5&lt;=MATCH(K32,'Assumptions'!$T$5:$T$16,0)),O32/L32,0)),"")</f>
        <v/>
      </c>
      <c r="U32" s="59">
        <f>IFERROR(IF(A32&lt;&gt;"Yes","",IF(AND(6&gt;=MATCH(J32,'Assumptions'!$T$5:$T$16,0),6&lt;=MATCH(K32,'Assumptions'!$T$5:$T$16,0)),O32/L32,0)),"")</f>
        <v/>
      </c>
      <c r="V32" s="59">
        <f>IFERROR(IF(A32&lt;&gt;"Yes","",IF(AND(7&gt;=MATCH(J32,'Assumptions'!$T$5:$T$16,0),7&lt;=MATCH(K32,'Assumptions'!$T$5:$T$16,0)),O32/L32,0)),"")</f>
        <v/>
      </c>
      <c r="W32" s="59">
        <f>IFERROR(IF(A32&lt;&gt;"Yes","",IF(AND(8&gt;=MATCH(J32,'Assumptions'!$T$5:$T$16,0),8&lt;=MATCH(K32,'Assumptions'!$T$5:$T$16,0)),O32/L32,0)),"")</f>
        <v/>
      </c>
      <c r="X32" s="59">
        <f>IFERROR(IF(A32&lt;&gt;"Yes","",IF(AND(9&gt;=MATCH(J32,'Assumptions'!$T$5:$T$16,0),9&lt;=MATCH(K32,'Assumptions'!$T$5:$T$16,0)),O32/L32,0)),"")</f>
        <v/>
      </c>
      <c r="Y32" s="59">
        <f>IFERROR(IF(A32&lt;&gt;"Yes","",IF(AND(10&gt;=MATCH(J32,'Assumptions'!$T$5:$T$16,0),10&lt;=MATCH(K32,'Assumptions'!$T$5:$T$16,0)),O32/L32,0)),"")</f>
        <v/>
      </c>
      <c r="Z32" s="59">
        <f>IFERROR(IF(A32&lt;&gt;"Yes","",IF(AND(11&gt;=MATCH(J32,'Assumptions'!$T$5:$T$16,0),11&lt;=MATCH(K32,'Assumptions'!$T$5:$T$16,0)),O32/L32,0)),"")</f>
        <v/>
      </c>
      <c r="AA32" s="59">
        <f>IFERROR(IF(A32&lt;&gt;"Yes","",IF(AND(12&gt;=MATCH(J32,'Assumptions'!$T$5:$T$16,0),12&lt;=MATCH(K32,'Assumptions'!$T$5:$T$16,0)),O32/L32,0)),"")</f>
        <v/>
      </c>
      <c r="AB32" s="37">
        <f>IFERROR(IF(A32&lt;&gt;"Yes","",IF(E32="Hourly",F32*G32/'Assumptions'!$B$8*L32/12,IF(E32="Salaried",F32*L32/12,0))),"")</f>
        <v/>
      </c>
      <c r="AC32" s="34">
        <f>IFERROR(IF(AND(A32="",B32="",C32="",D32="",E32=""),"",IF(A32&lt;&gt;"Yes","",IF(OR(B32="",C32="",D32="",E32="",J32="",K32=""),"Missing setup",IF(MATCH(K32,'Assumptions'!$T$5:$T$16,0)&lt;MATCH(J32,'Assumptions'!$T$5:$T$16,0),"Check month range",IF(AND(E32="Hourly",OR(G32&lt;=0,H32&lt;=0)),"Enter hourly inputs",IF(AND(E32="Salaried",I32&lt;=0),"Enter salary","Ready")))))),"")</f>
        <v/>
      </c>
      <c r="AD32" s="29" t="n"/>
    </row>
    <row r="33">
      <c r="A33" s="29" t="n"/>
      <c r="B33" s="29" t="n"/>
      <c r="C33" s="29" t="n"/>
      <c r="D33" s="29" t="n"/>
      <c r="E33" s="29" t="n"/>
      <c r="F33" s="29" t="n"/>
      <c r="G33" s="29" t="n"/>
      <c r="H33" s="58" t="n"/>
      <c r="I33" s="58" t="n"/>
      <c r="J33" s="29" t="n"/>
      <c r="K33" s="29" t="n"/>
      <c r="L33" s="36">
        <f>IFERROR(IF(A33&lt;&gt;"Yes","",MAX(0,MATCH(K33,'Assumptions'!$T$5:$T$16,0)-MATCH(J33,'Assumptions'!$T$5:$T$16,0)+1)),"")</f>
        <v/>
      </c>
      <c r="M33" s="59">
        <f>IFERROR(IF(A33&lt;&gt;"Yes","",IF(E33="Hourly",F33*G33*52/12*L33*H33,IF(E33="Salaried",F33*I33/12*L33,0))),"")</f>
        <v/>
      </c>
      <c r="N33" s="59">
        <f>IFERROR(IF(A33&lt;&gt;"Yes","",M33*'Assumptions'!$B$9),"")</f>
        <v/>
      </c>
      <c r="O33" s="59">
        <f>IFERROR(IF(A33&lt;&gt;"Yes","",M33+N33),"")</f>
        <v/>
      </c>
      <c r="P33" s="59">
        <f>IFERROR(IF(A33&lt;&gt;"Yes","",IF(AND(1&gt;=MATCH(J33,'Assumptions'!$T$5:$T$16,0),1&lt;=MATCH(K33,'Assumptions'!$T$5:$T$16,0)),O33/L33,0)),"")</f>
        <v/>
      </c>
      <c r="Q33" s="59">
        <f>IFERROR(IF(A33&lt;&gt;"Yes","",IF(AND(2&gt;=MATCH(J33,'Assumptions'!$T$5:$T$16,0),2&lt;=MATCH(K33,'Assumptions'!$T$5:$T$16,0)),O33/L33,0)),"")</f>
        <v/>
      </c>
      <c r="R33" s="59">
        <f>IFERROR(IF(A33&lt;&gt;"Yes","",IF(AND(3&gt;=MATCH(J33,'Assumptions'!$T$5:$T$16,0),3&lt;=MATCH(K33,'Assumptions'!$T$5:$T$16,0)),O33/L33,0)),"")</f>
        <v/>
      </c>
      <c r="S33" s="59">
        <f>IFERROR(IF(A33&lt;&gt;"Yes","",IF(AND(4&gt;=MATCH(J33,'Assumptions'!$T$5:$T$16,0),4&lt;=MATCH(K33,'Assumptions'!$T$5:$T$16,0)),O33/L33,0)),"")</f>
        <v/>
      </c>
      <c r="T33" s="59">
        <f>IFERROR(IF(A33&lt;&gt;"Yes","",IF(AND(5&gt;=MATCH(J33,'Assumptions'!$T$5:$T$16,0),5&lt;=MATCH(K33,'Assumptions'!$T$5:$T$16,0)),O33/L33,0)),"")</f>
        <v/>
      </c>
      <c r="U33" s="59">
        <f>IFERROR(IF(A33&lt;&gt;"Yes","",IF(AND(6&gt;=MATCH(J33,'Assumptions'!$T$5:$T$16,0),6&lt;=MATCH(K33,'Assumptions'!$T$5:$T$16,0)),O33/L33,0)),"")</f>
        <v/>
      </c>
      <c r="V33" s="59">
        <f>IFERROR(IF(A33&lt;&gt;"Yes","",IF(AND(7&gt;=MATCH(J33,'Assumptions'!$T$5:$T$16,0),7&lt;=MATCH(K33,'Assumptions'!$T$5:$T$16,0)),O33/L33,0)),"")</f>
        <v/>
      </c>
      <c r="W33" s="59">
        <f>IFERROR(IF(A33&lt;&gt;"Yes","",IF(AND(8&gt;=MATCH(J33,'Assumptions'!$T$5:$T$16,0),8&lt;=MATCH(K33,'Assumptions'!$T$5:$T$16,0)),O33/L33,0)),"")</f>
        <v/>
      </c>
      <c r="X33" s="59">
        <f>IFERROR(IF(A33&lt;&gt;"Yes","",IF(AND(9&gt;=MATCH(J33,'Assumptions'!$T$5:$T$16,0),9&lt;=MATCH(K33,'Assumptions'!$T$5:$T$16,0)),O33/L33,0)),"")</f>
        <v/>
      </c>
      <c r="Y33" s="59">
        <f>IFERROR(IF(A33&lt;&gt;"Yes","",IF(AND(10&gt;=MATCH(J33,'Assumptions'!$T$5:$T$16,0),10&lt;=MATCH(K33,'Assumptions'!$T$5:$T$16,0)),O33/L33,0)),"")</f>
        <v/>
      </c>
      <c r="Z33" s="59">
        <f>IFERROR(IF(A33&lt;&gt;"Yes","",IF(AND(11&gt;=MATCH(J33,'Assumptions'!$T$5:$T$16,0),11&lt;=MATCH(K33,'Assumptions'!$T$5:$T$16,0)),O33/L33,0)),"")</f>
        <v/>
      </c>
      <c r="AA33" s="59">
        <f>IFERROR(IF(A33&lt;&gt;"Yes","",IF(AND(12&gt;=MATCH(J33,'Assumptions'!$T$5:$T$16,0),12&lt;=MATCH(K33,'Assumptions'!$T$5:$T$16,0)),O33/L33,0)),"")</f>
        <v/>
      </c>
      <c r="AB33" s="37">
        <f>IFERROR(IF(A33&lt;&gt;"Yes","",IF(E33="Hourly",F33*G33/'Assumptions'!$B$8*L33/12,IF(E33="Salaried",F33*L33/12,0))),"")</f>
        <v/>
      </c>
      <c r="AC33" s="34">
        <f>IFERROR(IF(AND(A33="",B33="",C33="",D33="",E33=""),"",IF(A33&lt;&gt;"Yes","",IF(OR(B33="",C33="",D33="",E33="",J33="",K33=""),"Missing setup",IF(MATCH(K33,'Assumptions'!$T$5:$T$16,0)&lt;MATCH(J33,'Assumptions'!$T$5:$T$16,0),"Check month range",IF(AND(E33="Hourly",OR(G33&lt;=0,H33&lt;=0)),"Enter hourly inputs",IF(AND(E33="Salaried",I33&lt;=0),"Enter salary","Ready")))))),"")</f>
        <v/>
      </c>
      <c r="AD33" s="29" t="n"/>
    </row>
    <row r="34">
      <c r="A34" s="29" t="n"/>
      <c r="B34" s="29" t="n"/>
      <c r="C34" s="29" t="n"/>
      <c r="D34" s="29" t="n"/>
      <c r="E34" s="29" t="n"/>
      <c r="F34" s="29" t="n"/>
      <c r="G34" s="29" t="n"/>
      <c r="H34" s="58" t="n"/>
      <c r="I34" s="58" t="n"/>
      <c r="J34" s="29" t="n"/>
      <c r="K34" s="29" t="n"/>
      <c r="L34" s="36">
        <f>IFERROR(IF(A34&lt;&gt;"Yes","",MAX(0,MATCH(K34,'Assumptions'!$T$5:$T$16,0)-MATCH(J34,'Assumptions'!$T$5:$T$16,0)+1)),"")</f>
        <v/>
      </c>
      <c r="M34" s="59">
        <f>IFERROR(IF(A34&lt;&gt;"Yes","",IF(E34="Hourly",F34*G34*52/12*L34*H34,IF(E34="Salaried",F34*I34/12*L34,0))),"")</f>
        <v/>
      </c>
      <c r="N34" s="59">
        <f>IFERROR(IF(A34&lt;&gt;"Yes","",M34*'Assumptions'!$B$9),"")</f>
        <v/>
      </c>
      <c r="O34" s="59">
        <f>IFERROR(IF(A34&lt;&gt;"Yes","",M34+N34),"")</f>
        <v/>
      </c>
      <c r="P34" s="59">
        <f>IFERROR(IF(A34&lt;&gt;"Yes","",IF(AND(1&gt;=MATCH(J34,'Assumptions'!$T$5:$T$16,0),1&lt;=MATCH(K34,'Assumptions'!$T$5:$T$16,0)),O34/L34,0)),"")</f>
        <v/>
      </c>
      <c r="Q34" s="59">
        <f>IFERROR(IF(A34&lt;&gt;"Yes","",IF(AND(2&gt;=MATCH(J34,'Assumptions'!$T$5:$T$16,0),2&lt;=MATCH(K34,'Assumptions'!$T$5:$T$16,0)),O34/L34,0)),"")</f>
        <v/>
      </c>
      <c r="R34" s="59">
        <f>IFERROR(IF(A34&lt;&gt;"Yes","",IF(AND(3&gt;=MATCH(J34,'Assumptions'!$T$5:$T$16,0),3&lt;=MATCH(K34,'Assumptions'!$T$5:$T$16,0)),O34/L34,0)),"")</f>
        <v/>
      </c>
      <c r="S34" s="59">
        <f>IFERROR(IF(A34&lt;&gt;"Yes","",IF(AND(4&gt;=MATCH(J34,'Assumptions'!$T$5:$T$16,0),4&lt;=MATCH(K34,'Assumptions'!$T$5:$T$16,0)),O34/L34,0)),"")</f>
        <v/>
      </c>
      <c r="T34" s="59">
        <f>IFERROR(IF(A34&lt;&gt;"Yes","",IF(AND(5&gt;=MATCH(J34,'Assumptions'!$T$5:$T$16,0),5&lt;=MATCH(K34,'Assumptions'!$T$5:$T$16,0)),O34/L34,0)),"")</f>
        <v/>
      </c>
      <c r="U34" s="59">
        <f>IFERROR(IF(A34&lt;&gt;"Yes","",IF(AND(6&gt;=MATCH(J34,'Assumptions'!$T$5:$T$16,0),6&lt;=MATCH(K34,'Assumptions'!$T$5:$T$16,0)),O34/L34,0)),"")</f>
        <v/>
      </c>
      <c r="V34" s="59">
        <f>IFERROR(IF(A34&lt;&gt;"Yes","",IF(AND(7&gt;=MATCH(J34,'Assumptions'!$T$5:$T$16,0),7&lt;=MATCH(K34,'Assumptions'!$T$5:$T$16,0)),O34/L34,0)),"")</f>
        <v/>
      </c>
      <c r="W34" s="59">
        <f>IFERROR(IF(A34&lt;&gt;"Yes","",IF(AND(8&gt;=MATCH(J34,'Assumptions'!$T$5:$T$16,0),8&lt;=MATCH(K34,'Assumptions'!$T$5:$T$16,0)),O34/L34,0)),"")</f>
        <v/>
      </c>
      <c r="X34" s="59">
        <f>IFERROR(IF(A34&lt;&gt;"Yes","",IF(AND(9&gt;=MATCH(J34,'Assumptions'!$T$5:$T$16,0),9&lt;=MATCH(K34,'Assumptions'!$T$5:$T$16,0)),O34/L34,0)),"")</f>
        <v/>
      </c>
      <c r="Y34" s="59">
        <f>IFERROR(IF(A34&lt;&gt;"Yes","",IF(AND(10&gt;=MATCH(J34,'Assumptions'!$T$5:$T$16,0),10&lt;=MATCH(K34,'Assumptions'!$T$5:$T$16,0)),O34/L34,0)),"")</f>
        <v/>
      </c>
      <c r="Z34" s="59">
        <f>IFERROR(IF(A34&lt;&gt;"Yes","",IF(AND(11&gt;=MATCH(J34,'Assumptions'!$T$5:$T$16,0),11&lt;=MATCH(K34,'Assumptions'!$T$5:$T$16,0)),O34/L34,0)),"")</f>
        <v/>
      </c>
      <c r="AA34" s="59">
        <f>IFERROR(IF(A34&lt;&gt;"Yes","",IF(AND(12&gt;=MATCH(J34,'Assumptions'!$T$5:$T$16,0),12&lt;=MATCH(K34,'Assumptions'!$T$5:$T$16,0)),O34/L34,0)),"")</f>
        <v/>
      </c>
      <c r="AB34" s="37">
        <f>IFERROR(IF(A34&lt;&gt;"Yes","",IF(E34="Hourly",F34*G34/'Assumptions'!$B$8*L34/12,IF(E34="Salaried",F34*L34/12,0))),"")</f>
        <v/>
      </c>
      <c r="AC34" s="34">
        <f>IFERROR(IF(AND(A34="",B34="",C34="",D34="",E34=""),"",IF(A34&lt;&gt;"Yes","",IF(OR(B34="",C34="",D34="",E34="",J34="",K34=""),"Missing setup",IF(MATCH(K34,'Assumptions'!$T$5:$T$16,0)&lt;MATCH(J34,'Assumptions'!$T$5:$T$16,0),"Check month range",IF(AND(E34="Hourly",OR(G34&lt;=0,H34&lt;=0)),"Enter hourly inputs",IF(AND(E34="Salaried",I34&lt;=0),"Enter salary","Ready")))))),"")</f>
        <v/>
      </c>
      <c r="AD34" s="29" t="n"/>
    </row>
    <row r="35">
      <c r="A35" s="29" t="n"/>
      <c r="B35" s="29" t="n"/>
      <c r="C35" s="29" t="n"/>
      <c r="D35" s="29" t="n"/>
      <c r="E35" s="29" t="n"/>
      <c r="F35" s="29" t="n"/>
      <c r="G35" s="29" t="n"/>
      <c r="H35" s="58" t="n"/>
      <c r="I35" s="58" t="n"/>
      <c r="J35" s="29" t="n"/>
      <c r="K35" s="29" t="n"/>
      <c r="L35" s="36">
        <f>IFERROR(IF(A35&lt;&gt;"Yes","",MAX(0,MATCH(K35,'Assumptions'!$T$5:$T$16,0)-MATCH(J35,'Assumptions'!$T$5:$T$16,0)+1)),"")</f>
        <v/>
      </c>
      <c r="M35" s="59">
        <f>IFERROR(IF(A35&lt;&gt;"Yes","",IF(E35="Hourly",F35*G35*52/12*L35*H35,IF(E35="Salaried",F35*I35/12*L35,0))),"")</f>
        <v/>
      </c>
      <c r="N35" s="59">
        <f>IFERROR(IF(A35&lt;&gt;"Yes","",M35*'Assumptions'!$B$9),"")</f>
        <v/>
      </c>
      <c r="O35" s="59">
        <f>IFERROR(IF(A35&lt;&gt;"Yes","",M35+N35),"")</f>
        <v/>
      </c>
      <c r="P35" s="59">
        <f>IFERROR(IF(A35&lt;&gt;"Yes","",IF(AND(1&gt;=MATCH(J35,'Assumptions'!$T$5:$T$16,0),1&lt;=MATCH(K35,'Assumptions'!$T$5:$T$16,0)),O35/L35,0)),"")</f>
        <v/>
      </c>
      <c r="Q35" s="59">
        <f>IFERROR(IF(A35&lt;&gt;"Yes","",IF(AND(2&gt;=MATCH(J35,'Assumptions'!$T$5:$T$16,0),2&lt;=MATCH(K35,'Assumptions'!$T$5:$T$16,0)),O35/L35,0)),"")</f>
        <v/>
      </c>
      <c r="R35" s="59">
        <f>IFERROR(IF(A35&lt;&gt;"Yes","",IF(AND(3&gt;=MATCH(J35,'Assumptions'!$T$5:$T$16,0),3&lt;=MATCH(K35,'Assumptions'!$T$5:$T$16,0)),O35/L35,0)),"")</f>
        <v/>
      </c>
      <c r="S35" s="59">
        <f>IFERROR(IF(A35&lt;&gt;"Yes","",IF(AND(4&gt;=MATCH(J35,'Assumptions'!$T$5:$T$16,0),4&lt;=MATCH(K35,'Assumptions'!$T$5:$T$16,0)),O35/L35,0)),"")</f>
        <v/>
      </c>
      <c r="T35" s="59">
        <f>IFERROR(IF(A35&lt;&gt;"Yes","",IF(AND(5&gt;=MATCH(J35,'Assumptions'!$T$5:$T$16,0),5&lt;=MATCH(K35,'Assumptions'!$T$5:$T$16,0)),O35/L35,0)),"")</f>
        <v/>
      </c>
      <c r="U35" s="59">
        <f>IFERROR(IF(A35&lt;&gt;"Yes","",IF(AND(6&gt;=MATCH(J35,'Assumptions'!$T$5:$T$16,0),6&lt;=MATCH(K35,'Assumptions'!$T$5:$T$16,0)),O35/L35,0)),"")</f>
        <v/>
      </c>
      <c r="V35" s="59">
        <f>IFERROR(IF(A35&lt;&gt;"Yes","",IF(AND(7&gt;=MATCH(J35,'Assumptions'!$T$5:$T$16,0),7&lt;=MATCH(K35,'Assumptions'!$T$5:$T$16,0)),O35/L35,0)),"")</f>
        <v/>
      </c>
      <c r="W35" s="59">
        <f>IFERROR(IF(A35&lt;&gt;"Yes","",IF(AND(8&gt;=MATCH(J35,'Assumptions'!$T$5:$T$16,0),8&lt;=MATCH(K35,'Assumptions'!$T$5:$T$16,0)),O35/L35,0)),"")</f>
        <v/>
      </c>
      <c r="X35" s="59">
        <f>IFERROR(IF(A35&lt;&gt;"Yes","",IF(AND(9&gt;=MATCH(J35,'Assumptions'!$T$5:$T$16,0),9&lt;=MATCH(K35,'Assumptions'!$T$5:$T$16,0)),O35/L35,0)),"")</f>
        <v/>
      </c>
      <c r="Y35" s="59">
        <f>IFERROR(IF(A35&lt;&gt;"Yes","",IF(AND(10&gt;=MATCH(J35,'Assumptions'!$T$5:$T$16,0),10&lt;=MATCH(K35,'Assumptions'!$T$5:$T$16,0)),O35/L35,0)),"")</f>
        <v/>
      </c>
      <c r="Z35" s="59">
        <f>IFERROR(IF(A35&lt;&gt;"Yes","",IF(AND(11&gt;=MATCH(J35,'Assumptions'!$T$5:$T$16,0),11&lt;=MATCH(K35,'Assumptions'!$T$5:$T$16,0)),O35/L35,0)),"")</f>
        <v/>
      </c>
      <c r="AA35" s="59">
        <f>IFERROR(IF(A35&lt;&gt;"Yes","",IF(AND(12&gt;=MATCH(J35,'Assumptions'!$T$5:$T$16,0),12&lt;=MATCH(K35,'Assumptions'!$T$5:$T$16,0)),O35/L35,0)),"")</f>
        <v/>
      </c>
      <c r="AB35" s="37">
        <f>IFERROR(IF(A35&lt;&gt;"Yes","",IF(E35="Hourly",F35*G35/'Assumptions'!$B$8*L35/12,IF(E35="Salaried",F35*L35/12,0))),"")</f>
        <v/>
      </c>
      <c r="AC35" s="34">
        <f>IFERROR(IF(AND(A35="",B35="",C35="",D35="",E35=""),"",IF(A35&lt;&gt;"Yes","",IF(OR(B35="",C35="",D35="",E35="",J35="",K35=""),"Missing setup",IF(MATCH(K35,'Assumptions'!$T$5:$T$16,0)&lt;MATCH(J35,'Assumptions'!$T$5:$T$16,0),"Check month range",IF(AND(E35="Hourly",OR(G35&lt;=0,H35&lt;=0)),"Enter hourly inputs",IF(AND(E35="Salaried",I35&lt;=0),"Enter salary","Ready")))))),"")</f>
        <v/>
      </c>
      <c r="AD35" s="29" t="n"/>
    </row>
    <row r="36">
      <c r="A36" s="29" t="n"/>
      <c r="B36" s="29" t="n"/>
      <c r="C36" s="29" t="n"/>
      <c r="D36" s="29" t="n"/>
      <c r="E36" s="29" t="n"/>
      <c r="F36" s="29" t="n"/>
      <c r="G36" s="29" t="n"/>
      <c r="H36" s="58" t="n"/>
      <c r="I36" s="58" t="n"/>
      <c r="J36" s="29" t="n"/>
      <c r="K36" s="29" t="n"/>
      <c r="L36" s="36">
        <f>IFERROR(IF(A36&lt;&gt;"Yes","",MAX(0,MATCH(K36,'Assumptions'!$T$5:$T$16,0)-MATCH(J36,'Assumptions'!$T$5:$T$16,0)+1)),"")</f>
        <v/>
      </c>
      <c r="M36" s="59">
        <f>IFERROR(IF(A36&lt;&gt;"Yes","",IF(E36="Hourly",F36*G36*52/12*L36*H36,IF(E36="Salaried",F36*I36/12*L36,0))),"")</f>
        <v/>
      </c>
      <c r="N36" s="59">
        <f>IFERROR(IF(A36&lt;&gt;"Yes","",M36*'Assumptions'!$B$9),"")</f>
        <v/>
      </c>
      <c r="O36" s="59">
        <f>IFERROR(IF(A36&lt;&gt;"Yes","",M36+N36),"")</f>
        <v/>
      </c>
      <c r="P36" s="59">
        <f>IFERROR(IF(A36&lt;&gt;"Yes","",IF(AND(1&gt;=MATCH(J36,'Assumptions'!$T$5:$T$16,0),1&lt;=MATCH(K36,'Assumptions'!$T$5:$T$16,0)),O36/L36,0)),"")</f>
        <v/>
      </c>
      <c r="Q36" s="59">
        <f>IFERROR(IF(A36&lt;&gt;"Yes","",IF(AND(2&gt;=MATCH(J36,'Assumptions'!$T$5:$T$16,0),2&lt;=MATCH(K36,'Assumptions'!$T$5:$T$16,0)),O36/L36,0)),"")</f>
        <v/>
      </c>
      <c r="R36" s="59">
        <f>IFERROR(IF(A36&lt;&gt;"Yes","",IF(AND(3&gt;=MATCH(J36,'Assumptions'!$T$5:$T$16,0),3&lt;=MATCH(K36,'Assumptions'!$T$5:$T$16,0)),O36/L36,0)),"")</f>
        <v/>
      </c>
      <c r="S36" s="59">
        <f>IFERROR(IF(A36&lt;&gt;"Yes","",IF(AND(4&gt;=MATCH(J36,'Assumptions'!$T$5:$T$16,0),4&lt;=MATCH(K36,'Assumptions'!$T$5:$T$16,0)),O36/L36,0)),"")</f>
        <v/>
      </c>
      <c r="T36" s="59">
        <f>IFERROR(IF(A36&lt;&gt;"Yes","",IF(AND(5&gt;=MATCH(J36,'Assumptions'!$T$5:$T$16,0),5&lt;=MATCH(K36,'Assumptions'!$T$5:$T$16,0)),O36/L36,0)),"")</f>
        <v/>
      </c>
      <c r="U36" s="59">
        <f>IFERROR(IF(A36&lt;&gt;"Yes","",IF(AND(6&gt;=MATCH(J36,'Assumptions'!$T$5:$T$16,0),6&lt;=MATCH(K36,'Assumptions'!$T$5:$T$16,0)),O36/L36,0)),"")</f>
        <v/>
      </c>
      <c r="V36" s="59">
        <f>IFERROR(IF(A36&lt;&gt;"Yes","",IF(AND(7&gt;=MATCH(J36,'Assumptions'!$T$5:$T$16,0),7&lt;=MATCH(K36,'Assumptions'!$T$5:$T$16,0)),O36/L36,0)),"")</f>
        <v/>
      </c>
      <c r="W36" s="59">
        <f>IFERROR(IF(A36&lt;&gt;"Yes","",IF(AND(8&gt;=MATCH(J36,'Assumptions'!$T$5:$T$16,0),8&lt;=MATCH(K36,'Assumptions'!$T$5:$T$16,0)),O36/L36,0)),"")</f>
        <v/>
      </c>
      <c r="X36" s="59">
        <f>IFERROR(IF(A36&lt;&gt;"Yes","",IF(AND(9&gt;=MATCH(J36,'Assumptions'!$T$5:$T$16,0),9&lt;=MATCH(K36,'Assumptions'!$T$5:$T$16,0)),O36/L36,0)),"")</f>
        <v/>
      </c>
      <c r="Y36" s="59">
        <f>IFERROR(IF(A36&lt;&gt;"Yes","",IF(AND(10&gt;=MATCH(J36,'Assumptions'!$T$5:$T$16,0),10&lt;=MATCH(K36,'Assumptions'!$T$5:$T$16,0)),O36/L36,0)),"")</f>
        <v/>
      </c>
      <c r="Z36" s="59">
        <f>IFERROR(IF(A36&lt;&gt;"Yes","",IF(AND(11&gt;=MATCH(J36,'Assumptions'!$T$5:$T$16,0),11&lt;=MATCH(K36,'Assumptions'!$T$5:$T$16,0)),O36/L36,0)),"")</f>
        <v/>
      </c>
      <c r="AA36" s="59">
        <f>IFERROR(IF(A36&lt;&gt;"Yes","",IF(AND(12&gt;=MATCH(J36,'Assumptions'!$T$5:$T$16,0),12&lt;=MATCH(K36,'Assumptions'!$T$5:$T$16,0)),O36/L36,0)),"")</f>
        <v/>
      </c>
      <c r="AB36" s="37">
        <f>IFERROR(IF(A36&lt;&gt;"Yes","",IF(E36="Hourly",F36*G36/'Assumptions'!$B$8*L36/12,IF(E36="Salaried",F36*L36/12,0))),"")</f>
        <v/>
      </c>
      <c r="AC36" s="34">
        <f>IFERROR(IF(AND(A36="",B36="",C36="",D36="",E36=""),"",IF(A36&lt;&gt;"Yes","",IF(OR(B36="",C36="",D36="",E36="",J36="",K36=""),"Missing setup",IF(MATCH(K36,'Assumptions'!$T$5:$T$16,0)&lt;MATCH(J36,'Assumptions'!$T$5:$T$16,0),"Check month range",IF(AND(E36="Hourly",OR(G36&lt;=0,H36&lt;=0)),"Enter hourly inputs",IF(AND(E36="Salaried",I36&lt;=0),"Enter salary","Ready")))))),"")</f>
        <v/>
      </c>
      <c r="AD36" s="29" t="n"/>
    </row>
    <row r="37">
      <c r="A37" s="29" t="n"/>
      <c r="B37" s="29" t="n"/>
      <c r="C37" s="29" t="n"/>
      <c r="D37" s="29" t="n"/>
      <c r="E37" s="29" t="n"/>
      <c r="F37" s="29" t="n"/>
      <c r="G37" s="29" t="n"/>
      <c r="H37" s="58" t="n"/>
      <c r="I37" s="58" t="n"/>
      <c r="J37" s="29" t="n"/>
      <c r="K37" s="29" t="n"/>
      <c r="L37" s="36">
        <f>IFERROR(IF(A37&lt;&gt;"Yes","",MAX(0,MATCH(K37,'Assumptions'!$T$5:$T$16,0)-MATCH(J37,'Assumptions'!$T$5:$T$16,0)+1)),"")</f>
        <v/>
      </c>
      <c r="M37" s="59">
        <f>IFERROR(IF(A37&lt;&gt;"Yes","",IF(E37="Hourly",F37*G37*52/12*L37*H37,IF(E37="Salaried",F37*I37/12*L37,0))),"")</f>
        <v/>
      </c>
      <c r="N37" s="59">
        <f>IFERROR(IF(A37&lt;&gt;"Yes","",M37*'Assumptions'!$B$9),"")</f>
        <v/>
      </c>
      <c r="O37" s="59">
        <f>IFERROR(IF(A37&lt;&gt;"Yes","",M37+N37),"")</f>
        <v/>
      </c>
      <c r="P37" s="59">
        <f>IFERROR(IF(A37&lt;&gt;"Yes","",IF(AND(1&gt;=MATCH(J37,'Assumptions'!$T$5:$T$16,0),1&lt;=MATCH(K37,'Assumptions'!$T$5:$T$16,0)),O37/L37,0)),"")</f>
        <v/>
      </c>
      <c r="Q37" s="59">
        <f>IFERROR(IF(A37&lt;&gt;"Yes","",IF(AND(2&gt;=MATCH(J37,'Assumptions'!$T$5:$T$16,0),2&lt;=MATCH(K37,'Assumptions'!$T$5:$T$16,0)),O37/L37,0)),"")</f>
        <v/>
      </c>
      <c r="R37" s="59">
        <f>IFERROR(IF(A37&lt;&gt;"Yes","",IF(AND(3&gt;=MATCH(J37,'Assumptions'!$T$5:$T$16,0),3&lt;=MATCH(K37,'Assumptions'!$T$5:$T$16,0)),O37/L37,0)),"")</f>
        <v/>
      </c>
      <c r="S37" s="59">
        <f>IFERROR(IF(A37&lt;&gt;"Yes","",IF(AND(4&gt;=MATCH(J37,'Assumptions'!$T$5:$T$16,0),4&lt;=MATCH(K37,'Assumptions'!$T$5:$T$16,0)),O37/L37,0)),"")</f>
        <v/>
      </c>
      <c r="T37" s="59">
        <f>IFERROR(IF(A37&lt;&gt;"Yes","",IF(AND(5&gt;=MATCH(J37,'Assumptions'!$T$5:$T$16,0),5&lt;=MATCH(K37,'Assumptions'!$T$5:$T$16,0)),O37/L37,0)),"")</f>
        <v/>
      </c>
      <c r="U37" s="59">
        <f>IFERROR(IF(A37&lt;&gt;"Yes","",IF(AND(6&gt;=MATCH(J37,'Assumptions'!$T$5:$T$16,0),6&lt;=MATCH(K37,'Assumptions'!$T$5:$T$16,0)),O37/L37,0)),"")</f>
        <v/>
      </c>
      <c r="V37" s="59">
        <f>IFERROR(IF(A37&lt;&gt;"Yes","",IF(AND(7&gt;=MATCH(J37,'Assumptions'!$T$5:$T$16,0),7&lt;=MATCH(K37,'Assumptions'!$T$5:$T$16,0)),O37/L37,0)),"")</f>
        <v/>
      </c>
      <c r="W37" s="59">
        <f>IFERROR(IF(A37&lt;&gt;"Yes","",IF(AND(8&gt;=MATCH(J37,'Assumptions'!$T$5:$T$16,0),8&lt;=MATCH(K37,'Assumptions'!$T$5:$T$16,0)),O37/L37,0)),"")</f>
        <v/>
      </c>
      <c r="X37" s="59">
        <f>IFERROR(IF(A37&lt;&gt;"Yes","",IF(AND(9&gt;=MATCH(J37,'Assumptions'!$T$5:$T$16,0),9&lt;=MATCH(K37,'Assumptions'!$T$5:$T$16,0)),O37/L37,0)),"")</f>
        <v/>
      </c>
      <c r="Y37" s="59">
        <f>IFERROR(IF(A37&lt;&gt;"Yes","",IF(AND(10&gt;=MATCH(J37,'Assumptions'!$T$5:$T$16,0),10&lt;=MATCH(K37,'Assumptions'!$T$5:$T$16,0)),O37/L37,0)),"")</f>
        <v/>
      </c>
      <c r="Z37" s="59">
        <f>IFERROR(IF(A37&lt;&gt;"Yes","",IF(AND(11&gt;=MATCH(J37,'Assumptions'!$T$5:$T$16,0),11&lt;=MATCH(K37,'Assumptions'!$T$5:$T$16,0)),O37/L37,0)),"")</f>
        <v/>
      </c>
      <c r="AA37" s="59">
        <f>IFERROR(IF(A37&lt;&gt;"Yes","",IF(AND(12&gt;=MATCH(J37,'Assumptions'!$T$5:$T$16,0),12&lt;=MATCH(K37,'Assumptions'!$T$5:$T$16,0)),O37/L37,0)),"")</f>
        <v/>
      </c>
      <c r="AB37" s="37">
        <f>IFERROR(IF(A37&lt;&gt;"Yes","",IF(E37="Hourly",F37*G37/'Assumptions'!$B$8*L37/12,IF(E37="Salaried",F37*L37/12,0))),"")</f>
        <v/>
      </c>
      <c r="AC37" s="34">
        <f>IFERROR(IF(AND(A37="",B37="",C37="",D37="",E37=""),"",IF(A37&lt;&gt;"Yes","",IF(OR(B37="",C37="",D37="",E37="",J37="",K37=""),"Missing setup",IF(MATCH(K37,'Assumptions'!$T$5:$T$16,0)&lt;MATCH(J37,'Assumptions'!$T$5:$T$16,0),"Check month range",IF(AND(E37="Hourly",OR(G37&lt;=0,H37&lt;=0)),"Enter hourly inputs",IF(AND(E37="Salaried",I37&lt;=0),"Enter salary","Ready")))))),"")</f>
        <v/>
      </c>
      <c r="AD37" s="29" t="n"/>
    </row>
    <row r="38">
      <c r="A38" s="29" t="n"/>
      <c r="B38" s="29" t="n"/>
      <c r="C38" s="29" t="n"/>
      <c r="D38" s="29" t="n"/>
      <c r="E38" s="29" t="n"/>
      <c r="F38" s="29" t="n"/>
      <c r="G38" s="29" t="n"/>
      <c r="H38" s="58" t="n"/>
      <c r="I38" s="58" t="n"/>
      <c r="J38" s="29" t="n"/>
      <c r="K38" s="29" t="n"/>
      <c r="L38" s="36">
        <f>IFERROR(IF(A38&lt;&gt;"Yes","",MAX(0,MATCH(K38,'Assumptions'!$T$5:$T$16,0)-MATCH(J38,'Assumptions'!$T$5:$T$16,0)+1)),"")</f>
        <v/>
      </c>
      <c r="M38" s="59">
        <f>IFERROR(IF(A38&lt;&gt;"Yes","",IF(E38="Hourly",F38*G38*52/12*L38*H38,IF(E38="Salaried",F38*I38/12*L38,0))),"")</f>
        <v/>
      </c>
      <c r="N38" s="59">
        <f>IFERROR(IF(A38&lt;&gt;"Yes","",M38*'Assumptions'!$B$9),"")</f>
        <v/>
      </c>
      <c r="O38" s="59">
        <f>IFERROR(IF(A38&lt;&gt;"Yes","",M38+N38),"")</f>
        <v/>
      </c>
      <c r="P38" s="59">
        <f>IFERROR(IF(A38&lt;&gt;"Yes","",IF(AND(1&gt;=MATCH(J38,'Assumptions'!$T$5:$T$16,0),1&lt;=MATCH(K38,'Assumptions'!$T$5:$T$16,0)),O38/L38,0)),"")</f>
        <v/>
      </c>
      <c r="Q38" s="59">
        <f>IFERROR(IF(A38&lt;&gt;"Yes","",IF(AND(2&gt;=MATCH(J38,'Assumptions'!$T$5:$T$16,0),2&lt;=MATCH(K38,'Assumptions'!$T$5:$T$16,0)),O38/L38,0)),"")</f>
        <v/>
      </c>
      <c r="R38" s="59">
        <f>IFERROR(IF(A38&lt;&gt;"Yes","",IF(AND(3&gt;=MATCH(J38,'Assumptions'!$T$5:$T$16,0),3&lt;=MATCH(K38,'Assumptions'!$T$5:$T$16,0)),O38/L38,0)),"")</f>
        <v/>
      </c>
      <c r="S38" s="59">
        <f>IFERROR(IF(A38&lt;&gt;"Yes","",IF(AND(4&gt;=MATCH(J38,'Assumptions'!$T$5:$T$16,0),4&lt;=MATCH(K38,'Assumptions'!$T$5:$T$16,0)),O38/L38,0)),"")</f>
        <v/>
      </c>
      <c r="T38" s="59">
        <f>IFERROR(IF(A38&lt;&gt;"Yes","",IF(AND(5&gt;=MATCH(J38,'Assumptions'!$T$5:$T$16,0),5&lt;=MATCH(K38,'Assumptions'!$T$5:$T$16,0)),O38/L38,0)),"")</f>
        <v/>
      </c>
      <c r="U38" s="59">
        <f>IFERROR(IF(A38&lt;&gt;"Yes","",IF(AND(6&gt;=MATCH(J38,'Assumptions'!$T$5:$T$16,0),6&lt;=MATCH(K38,'Assumptions'!$T$5:$T$16,0)),O38/L38,0)),"")</f>
        <v/>
      </c>
      <c r="V38" s="59">
        <f>IFERROR(IF(A38&lt;&gt;"Yes","",IF(AND(7&gt;=MATCH(J38,'Assumptions'!$T$5:$T$16,0),7&lt;=MATCH(K38,'Assumptions'!$T$5:$T$16,0)),O38/L38,0)),"")</f>
        <v/>
      </c>
      <c r="W38" s="59">
        <f>IFERROR(IF(A38&lt;&gt;"Yes","",IF(AND(8&gt;=MATCH(J38,'Assumptions'!$T$5:$T$16,0),8&lt;=MATCH(K38,'Assumptions'!$T$5:$T$16,0)),O38/L38,0)),"")</f>
        <v/>
      </c>
      <c r="X38" s="59">
        <f>IFERROR(IF(A38&lt;&gt;"Yes","",IF(AND(9&gt;=MATCH(J38,'Assumptions'!$T$5:$T$16,0),9&lt;=MATCH(K38,'Assumptions'!$T$5:$T$16,0)),O38/L38,0)),"")</f>
        <v/>
      </c>
      <c r="Y38" s="59">
        <f>IFERROR(IF(A38&lt;&gt;"Yes","",IF(AND(10&gt;=MATCH(J38,'Assumptions'!$T$5:$T$16,0),10&lt;=MATCH(K38,'Assumptions'!$T$5:$T$16,0)),O38/L38,0)),"")</f>
        <v/>
      </c>
      <c r="Z38" s="59">
        <f>IFERROR(IF(A38&lt;&gt;"Yes","",IF(AND(11&gt;=MATCH(J38,'Assumptions'!$T$5:$T$16,0),11&lt;=MATCH(K38,'Assumptions'!$T$5:$T$16,0)),O38/L38,0)),"")</f>
        <v/>
      </c>
      <c r="AA38" s="59">
        <f>IFERROR(IF(A38&lt;&gt;"Yes","",IF(AND(12&gt;=MATCH(J38,'Assumptions'!$T$5:$T$16,0),12&lt;=MATCH(K38,'Assumptions'!$T$5:$T$16,0)),O38/L38,0)),"")</f>
        <v/>
      </c>
      <c r="AB38" s="37">
        <f>IFERROR(IF(A38&lt;&gt;"Yes","",IF(E38="Hourly",F38*G38/'Assumptions'!$B$8*L38/12,IF(E38="Salaried",F38*L38/12,0))),"")</f>
        <v/>
      </c>
      <c r="AC38" s="34">
        <f>IFERROR(IF(AND(A38="",B38="",C38="",D38="",E38=""),"",IF(A38&lt;&gt;"Yes","",IF(OR(B38="",C38="",D38="",E38="",J38="",K38=""),"Missing setup",IF(MATCH(K38,'Assumptions'!$T$5:$T$16,0)&lt;MATCH(J38,'Assumptions'!$T$5:$T$16,0),"Check month range",IF(AND(E38="Hourly",OR(G38&lt;=0,H38&lt;=0)),"Enter hourly inputs",IF(AND(E38="Salaried",I38&lt;=0),"Enter salary","Ready")))))),"")</f>
        <v/>
      </c>
      <c r="AD38" s="29" t="n"/>
    </row>
    <row r="39">
      <c r="A39" s="29" t="n"/>
      <c r="B39" s="29" t="n"/>
      <c r="C39" s="29" t="n"/>
      <c r="D39" s="29" t="n"/>
      <c r="E39" s="29" t="n"/>
      <c r="F39" s="29" t="n"/>
      <c r="G39" s="29" t="n"/>
      <c r="H39" s="58" t="n"/>
      <c r="I39" s="58" t="n"/>
      <c r="J39" s="29" t="n"/>
      <c r="K39" s="29" t="n"/>
      <c r="L39" s="36">
        <f>IFERROR(IF(A39&lt;&gt;"Yes","",MAX(0,MATCH(K39,'Assumptions'!$T$5:$T$16,0)-MATCH(J39,'Assumptions'!$T$5:$T$16,0)+1)),"")</f>
        <v/>
      </c>
      <c r="M39" s="59">
        <f>IFERROR(IF(A39&lt;&gt;"Yes","",IF(E39="Hourly",F39*G39*52/12*L39*H39,IF(E39="Salaried",F39*I39/12*L39,0))),"")</f>
        <v/>
      </c>
      <c r="N39" s="59">
        <f>IFERROR(IF(A39&lt;&gt;"Yes","",M39*'Assumptions'!$B$9),"")</f>
        <v/>
      </c>
      <c r="O39" s="59">
        <f>IFERROR(IF(A39&lt;&gt;"Yes","",M39+N39),"")</f>
        <v/>
      </c>
      <c r="P39" s="59">
        <f>IFERROR(IF(A39&lt;&gt;"Yes","",IF(AND(1&gt;=MATCH(J39,'Assumptions'!$T$5:$T$16,0),1&lt;=MATCH(K39,'Assumptions'!$T$5:$T$16,0)),O39/L39,0)),"")</f>
        <v/>
      </c>
      <c r="Q39" s="59">
        <f>IFERROR(IF(A39&lt;&gt;"Yes","",IF(AND(2&gt;=MATCH(J39,'Assumptions'!$T$5:$T$16,0),2&lt;=MATCH(K39,'Assumptions'!$T$5:$T$16,0)),O39/L39,0)),"")</f>
        <v/>
      </c>
      <c r="R39" s="59">
        <f>IFERROR(IF(A39&lt;&gt;"Yes","",IF(AND(3&gt;=MATCH(J39,'Assumptions'!$T$5:$T$16,0),3&lt;=MATCH(K39,'Assumptions'!$T$5:$T$16,0)),O39/L39,0)),"")</f>
        <v/>
      </c>
      <c r="S39" s="59">
        <f>IFERROR(IF(A39&lt;&gt;"Yes","",IF(AND(4&gt;=MATCH(J39,'Assumptions'!$T$5:$T$16,0),4&lt;=MATCH(K39,'Assumptions'!$T$5:$T$16,0)),O39/L39,0)),"")</f>
        <v/>
      </c>
      <c r="T39" s="59">
        <f>IFERROR(IF(A39&lt;&gt;"Yes","",IF(AND(5&gt;=MATCH(J39,'Assumptions'!$T$5:$T$16,0),5&lt;=MATCH(K39,'Assumptions'!$T$5:$T$16,0)),O39/L39,0)),"")</f>
        <v/>
      </c>
      <c r="U39" s="59">
        <f>IFERROR(IF(A39&lt;&gt;"Yes","",IF(AND(6&gt;=MATCH(J39,'Assumptions'!$T$5:$T$16,0),6&lt;=MATCH(K39,'Assumptions'!$T$5:$T$16,0)),O39/L39,0)),"")</f>
        <v/>
      </c>
      <c r="V39" s="59">
        <f>IFERROR(IF(A39&lt;&gt;"Yes","",IF(AND(7&gt;=MATCH(J39,'Assumptions'!$T$5:$T$16,0),7&lt;=MATCH(K39,'Assumptions'!$T$5:$T$16,0)),O39/L39,0)),"")</f>
        <v/>
      </c>
      <c r="W39" s="59">
        <f>IFERROR(IF(A39&lt;&gt;"Yes","",IF(AND(8&gt;=MATCH(J39,'Assumptions'!$T$5:$T$16,0),8&lt;=MATCH(K39,'Assumptions'!$T$5:$T$16,0)),O39/L39,0)),"")</f>
        <v/>
      </c>
      <c r="X39" s="59">
        <f>IFERROR(IF(A39&lt;&gt;"Yes","",IF(AND(9&gt;=MATCH(J39,'Assumptions'!$T$5:$T$16,0),9&lt;=MATCH(K39,'Assumptions'!$T$5:$T$16,0)),O39/L39,0)),"")</f>
        <v/>
      </c>
      <c r="Y39" s="59">
        <f>IFERROR(IF(A39&lt;&gt;"Yes","",IF(AND(10&gt;=MATCH(J39,'Assumptions'!$T$5:$T$16,0),10&lt;=MATCH(K39,'Assumptions'!$T$5:$T$16,0)),O39/L39,0)),"")</f>
        <v/>
      </c>
      <c r="Z39" s="59">
        <f>IFERROR(IF(A39&lt;&gt;"Yes","",IF(AND(11&gt;=MATCH(J39,'Assumptions'!$T$5:$T$16,0),11&lt;=MATCH(K39,'Assumptions'!$T$5:$T$16,0)),O39/L39,0)),"")</f>
        <v/>
      </c>
      <c r="AA39" s="59">
        <f>IFERROR(IF(A39&lt;&gt;"Yes","",IF(AND(12&gt;=MATCH(J39,'Assumptions'!$T$5:$T$16,0),12&lt;=MATCH(K39,'Assumptions'!$T$5:$T$16,0)),O39/L39,0)),"")</f>
        <v/>
      </c>
      <c r="AB39" s="37">
        <f>IFERROR(IF(A39&lt;&gt;"Yes","",IF(E39="Hourly",F39*G39/'Assumptions'!$B$8*L39/12,IF(E39="Salaried",F39*L39/12,0))),"")</f>
        <v/>
      </c>
      <c r="AC39" s="34">
        <f>IFERROR(IF(AND(A39="",B39="",C39="",D39="",E39=""),"",IF(A39&lt;&gt;"Yes","",IF(OR(B39="",C39="",D39="",E39="",J39="",K39=""),"Missing setup",IF(MATCH(K39,'Assumptions'!$T$5:$T$16,0)&lt;MATCH(J39,'Assumptions'!$T$5:$T$16,0),"Check month range",IF(AND(E39="Hourly",OR(G39&lt;=0,H39&lt;=0)),"Enter hourly inputs",IF(AND(E39="Salaried",I39&lt;=0),"Enter salary","Ready")))))),"")</f>
        <v/>
      </c>
      <c r="AD39" s="29" t="n"/>
    </row>
    <row r="40">
      <c r="A40" s="29" t="n"/>
      <c r="B40" s="29" t="n"/>
      <c r="C40" s="29" t="n"/>
      <c r="D40" s="29" t="n"/>
      <c r="E40" s="29" t="n"/>
      <c r="F40" s="29" t="n"/>
      <c r="G40" s="29" t="n"/>
      <c r="H40" s="58" t="n"/>
      <c r="I40" s="58" t="n"/>
      <c r="J40" s="29" t="n"/>
      <c r="K40" s="29" t="n"/>
      <c r="L40" s="36">
        <f>IFERROR(IF(A40&lt;&gt;"Yes","",MAX(0,MATCH(K40,'Assumptions'!$T$5:$T$16,0)-MATCH(J40,'Assumptions'!$T$5:$T$16,0)+1)),"")</f>
        <v/>
      </c>
      <c r="M40" s="59">
        <f>IFERROR(IF(A40&lt;&gt;"Yes","",IF(E40="Hourly",F40*G40*52/12*L40*H40,IF(E40="Salaried",F40*I40/12*L40,0))),"")</f>
        <v/>
      </c>
      <c r="N40" s="59">
        <f>IFERROR(IF(A40&lt;&gt;"Yes","",M40*'Assumptions'!$B$9),"")</f>
        <v/>
      </c>
      <c r="O40" s="59">
        <f>IFERROR(IF(A40&lt;&gt;"Yes","",M40+N40),"")</f>
        <v/>
      </c>
      <c r="P40" s="59">
        <f>IFERROR(IF(A40&lt;&gt;"Yes","",IF(AND(1&gt;=MATCH(J40,'Assumptions'!$T$5:$T$16,0),1&lt;=MATCH(K40,'Assumptions'!$T$5:$T$16,0)),O40/L40,0)),"")</f>
        <v/>
      </c>
      <c r="Q40" s="59">
        <f>IFERROR(IF(A40&lt;&gt;"Yes","",IF(AND(2&gt;=MATCH(J40,'Assumptions'!$T$5:$T$16,0),2&lt;=MATCH(K40,'Assumptions'!$T$5:$T$16,0)),O40/L40,0)),"")</f>
        <v/>
      </c>
      <c r="R40" s="59">
        <f>IFERROR(IF(A40&lt;&gt;"Yes","",IF(AND(3&gt;=MATCH(J40,'Assumptions'!$T$5:$T$16,0),3&lt;=MATCH(K40,'Assumptions'!$T$5:$T$16,0)),O40/L40,0)),"")</f>
        <v/>
      </c>
      <c r="S40" s="59">
        <f>IFERROR(IF(A40&lt;&gt;"Yes","",IF(AND(4&gt;=MATCH(J40,'Assumptions'!$T$5:$T$16,0),4&lt;=MATCH(K40,'Assumptions'!$T$5:$T$16,0)),O40/L40,0)),"")</f>
        <v/>
      </c>
      <c r="T40" s="59">
        <f>IFERROR(IF(A40&lt;&gt;"Yes","",IF(AND(5&gt;=MATCH(J40,'Assumptions'!$T$5:$T$16,0),5&lt;=MATCH(K40,'Assumptions'!$T$5:$T$16,0)),O40/L40,0)),"")</f>
        <v/>
      </c>
      <c r="U40" s="59">
        <f>IFERROR(IF(A40&lt;&gt;"Yes","",IF(AND(6&gt;=MATCH(J40,'Assumptions'!$T$5:$T$16,0),6&lt;=MATCH(K40,'Assumptions'!$T$5:$T$16,0)),O40/L40,0)),"")</f>
        <v/>
      </c>
      <c r="V40" s="59">
        <f>IFERROR(IF(A40&lt;&gt;"Yes","",IF(AND(7&gt;=MATCH(J40,'Assumptions'!$T$5:$T$16,0),7&lt;=MATCH(K40,'Assumptions'!$T$5:$T$16,0)),O40/L40,0)),"")</f>
        <v/>
      </c>
      <c r="W40" s="59">
        <f>IFERROR(IF(A40&lt;&gt;"Yes","",IF(AND(8&gt;=MATCH(J40,'Assumptions'!$T$5:$T$16,0),8&lt;=MATCH(K40,'Assumptions'!$T$5:$T$16,0)),O40/L40,0)),"")</f>
        <v/>
      </c>
      <c r="X40" s="59">
        <f>IFERROR(IF(A40&lt;&gt;"Yes","",IF(AND(9&gt;=MATCH(J40,'Assumptions'!$T$5:$T$16,0),9&lt;=MATCH(K40,'Assumptions'!$T$5:$T$16,0)),O40/L40,0)),"")</f>
        <v/>
      </c>
      <c r="Y40" s="59">
        <f>IFERROR(IF(A40&lt;&gt;"Yes","",IF(AND(10&gt;=MATCH(J40,'Assumptions'!$T$5:$T$16,0),10&lt;=MATCH(K40,'Assumptions'!$T$5:$T$16,0)),O40/L40,0)),"")</f>
        <v/>
      </c>
      <c r="Z40" s="59">
        <f>IFERROR(IF(A40&lt;&gt;"Yes","",IF(AND(11&gt;=MATCH(J40,'Assumptions'!$T$5:$T$16,0),11&lt;=MATCH(K40,'Assumptions'!$T$5:$T$16,0)),O40/L40,0)),"")</f>
        <v/>
      </c>
      <c r="AA40" s="59">
        <f>IFERROR(IF(A40&lt;&gt;"Yes","",IF(AND(12&gt;=MATCH(J40,'Assumptions'!$T$5:$T$16,0),12&lt;=MATCH(K40,'Assumptions'!$T$5:$T$16,0)),O40/L40,0)),"")</f>
        <v/>
      </c>
      <c r="AB40" s="37">
        <f>IFERROR(IF(A40&lt;&gt;"Yes","",IF(E40="Hourly",F40*G40/'Assumptions'!$B$8*L40/12,IF(E40="Salaried",F40*L40/12,0))),"")</f>
        <v/>
      </c>
      <c r="AC40" s="34">
        <f>IFERROR(IF(AND(A40="",B40="",C40="",D40="",E40=""),"",IF(A40&lt;&gt;"Yes","",IF(OR(B40="",C40="",D40="",E40="",J40="",K40=""),"Missing setup",IF(MATCH(K40,'Assumptions'!$T$5:$T$16,0)&lt;MATCH(J40,'Assumptions'!$T$5:$T$16,0),"Check month range",IF(AND(E40="Hourly",OR(G40&lt;=0,H40&lt;=0)),"Enter hourly inputs",IF(AND(E40="Salaried",I40&lt;=0),"Enter salary","Ready")))))),"")</f>
        <v/>
      </c>
      <c r="AD40" s="29" t="n"/>
    </row>
    <row r="41">
      <c r="A41" s="29" t="n"/>
      <c r="B41" s="29" t="n"/>
      <c r="C41" s="29" t="n"/>
      <c r="D41" s="29" t="n"/>
      <c r="E41" s="29" t="n"/>
      <c r="F41" s="29" t="n"/>
      <c r="G41" s="29" t="n"/>
      <c r="H41" s="58" t="n"/>
      <c r="I41" s="58" t="n"/>
      <c r="J41" s="29" t="n"/>
      <c r="K41" s="29" t="n"/>
      <c r="L41" s="36">
        <f>IFERROR(IF(A41&lt;&gt;"Yes","",MAX(0,MATCH(K41,'Assumptions'!$T$5:$T$16,0)-MATCH(J41,'Assumptions'!$T$5:$T$16,0)+1)),"")</f>
        <v/>
      </c>
      <c r="M41" s="59">
        <f>IFERROR(IF(A41&lt;&gt;"Yes","",IF(E41="Hourly",F41*G41*52/12*L41*H41,IF(E41="Salaried",F41*I41/12*L41,0))),"")</f>
        <v/>
      </c>
      <c r="N41" s="59">
        <f>IFERROR(IF(A41&lt;&gt;"Yes","",M41*'Assumptions'!$B$9),"")</f>
        <v/>
      </c>
      <c r="O41" s="59">
        <f>IFERROR(IF(A41&lt;&gt;"Yes","",M41+N41),"")</f>
        <v/>
      </c>
      <c r="P41" s="59">
        <f>IFERROR(IF(A41&lt;&gt;"Yes","",IF(AND(1&gt;=MATCH(J41,'Assumptions'!$T$5:$T$16,0),1&lt;=MATCH(K41,'Assumptions'!$T$5:$T$16,0)),O41/L41,0)),"")</f>
        <v/>
      </c>
      <c r="Q41" s="59">
        <f>IFERROR(IF(A41&lt;&gt;"Yes","",IF(AND(2&gt;=MATCH(J41,'Assumptions'!$T$5:$T$16,0),2&lt;=MATCH(K41,'Assumptions'!$T$5:$T$16,0)),O41/L41,0)),"")</f>
        <v/>
      </c>
      <c r="R41" s="59">
        <f>IFERROR(IF(A41&lt;&gt;"Yes","",IF(AND(3&gt;=MATCH(J41,'Assumptions'!$T$5:$T$16,0),3&lt;=MATCH(K41,'Assumptions'!$T$5:$T$16,0)),O41/L41,0)),"")</f>
        <v/>
      </c>
      <c r="S41" s="59">
        <f>IFERROR(IF(A41&lt;&gt;"Yes","",IF(AND(4&gt;=MATCH(J41,'Assumptions'!$T$5:$T$16,0),4&lt;=MATCH(K41,'Assumptions'!$T$5:$T$16,0)),O41/L41,0)),"")</f>
        <v/>
      </c>
      <c r="T41" s="59">
        <f>IFERROR(IF(A41&lt;&gt;"Yes","",IF(AND(5&gt;=MATCH(J41,'Assumptions'!$T$5:$T$16,0),5&lt;=MATCH(K41,'Assumptions'!$T$5:$T$16,0)),O41/L41,0)),"")</f>
        <v/>
      </c>
      <c r="U41" s="59">
        <f>IFERROR(IF(A41&lt;&gt;"Yes","",IF(AND(6&gt;=MATCH(J41,'Assumptions'!$T$5:$T$16,0),6&lt;=MATCH(K41,'Assumptions'!$T$5:$T$16,0)),O41/L41,0)),"")</f>
        <v/>
      </c>
      <c r="V41" s="59">
        <f>IFERROR(IF(A41&lt;&gt;"Yes","",IF(AND(7&gt;=MATCH(J41,'Assumptions'!$T$5:$T$16,0),7&lt;=MATCH(K41,'Assumptions'!$T$5:$T$16,0)),O41/L41,0)),"")</f>
        <v/>
      </c>
      <c r="W41" s="59">
        <f>IFERROR(IF(A41&lt;&gt;"Yes","",IF(AND(8&gt;=MATCH(J41,'Assumptions'!$T$5:$T$16,0),8&lt;=MATCH(K41,'Assumptions'!$T$5:$T$16,0)),O41/L41,0)),"")</f>
        <v/>
      </c>
      <c r="X41" s="59">
        <f>IFERROR(IF(A41&lt;&gt;"Yes","",IF(AND(9&gt;=MATCH(J41,'Assumptions'!$T$5:$T$16,0),9&lt;=MATCH(K41,'Assumptions'!$T$5:$T$16,0)),O41/L41,0)),"")</f>
        <v/>
      </c>
      <c r="Y41" s="59">
        <f>IFERROR(IF(A41&lt;&gt;"Yes","",IF(AND(10&gt;=MATCH(J41,'Assumptions'!$T$5:$T$16,0),10&lt;=MATCH(K41,'Assumptions'!$T$5:$T$16,0)),O41/L41,0)),"")</f>
        <v/>
      </c>
      <c r="Z41" s="59">
        <f>IFERROR(IF(A41&lt;&gt;"Yes","",IF(AND(11&gt;=MATCH(J41,'Assumptions'!$T$5:$T$16,0),11&lt;=MATCH(K41,'Assumptions'!$T$5:$T$16,0)),O41/L41,0)),"")</f>
        <v/>
      </c>
      <c r="AA41" s="59">
        <f>IFERROR(IF(A41&lt;&gt;"Yes","",IF(AND(12&gt;=MATCH(J41,'Assumptions'!$T$5:$T$16,0),12&lt;=MATCH(K41,'Assumptions'!$T$5:$T$16,0)),O41/L41,0)),"")</f>
        <v/>
      </c>
      <c r="AB41" s="37">
        <f>IFERROR(IF(A41&lt;&gt;"Yes","",IF(E41="Hourly",F41*G41/'Assumptions'!$B$8*L41/12,IF(E41="Salaried",F41*L41/12,0))),"")</f>
        <v/>
      </c>
      <c r="AC41" s="34">
        <f>IFERROR(IF(AND(A41="",B41="",C41="",D41="",E41=""),"",IF(A41&lt;&gt;"Yes","",IF(OR(B41="",C41="",D41="",E41="",J41="",K41=""),"Missing setup",IF(MATCH(K41,'Assumptions'!$T$5:$T$16,0)&lt;MATCH(J41,'Assumptions'!$T$5:$T$16,0),"Check month range",IF(AND(E41="Hourly",OR(G41&lt;=0,H41&lt;=0)),"Enter hourly inputs",IF(AND(E41="Salaried",I41&lt;=0),"Enter salary","Ready")))))),"")</f>
        <v/>
      </c>
      <c r="AD41" s="29" t="n"/>
    </row>
    <row r="42">
      <c r="A42" s="29" t="n"/>
      <c r="B42" s="29" t="n"/>
      <c r="C42" s="29" t="n"/>
      <c r="D42" s="29" t="n"/>
      <c r="E42" s="29" t="n"/>
      <c r="F42" s="29" t="n"/>
      <c r="G42" s="29" t="n"/>
      <c r="H42" s="58" t="n"/>
      <c r="I42" s="58" t="n"/>
      <c r="J42" s="29" t="n"/>
      <c r="K42" s="29" t="n"/>
      <c r="L42" s="36">
        <f>IFERROR(IF(A42&lt;&gt;"Yes","",MAX(0,MATCH(K42,'Assumptions'!$T$5:$T$16,0)-MATCH(J42,'Assumptions'!$T$5:$T$16,0)+1)),"")</f>
        <v/>
      </c>
      <c r="M42" s="59">
        <f>IFERROR(IF(A42&lt;&gt;"Yes","",IF(E42="Hourly",F42*G42*52/12*L42*H42,IF(E42="Salaried",F42*I42/12*L42,0))),"")</f>
        <v/>
      </c>
      <c r="N42" s="59">
        <f>IFERROR(IF(A42&lt;&gt;"Yes","",M42*'Assumptions'!$B$9),"")</f>
        <v/>
      </c>
      <c r="O42" s="59">
        <f>IFERROR(IF(A42&lt;&gt;"Yes","",M42+N42),"")</f>
        <v/>
      </c>
      <c r="P42" s="59">
        <f>IFERROR(IF(A42&lt;&gt;"Yes","",IF(AND(1&gt;=MATCH(J42,'Assumptions'!$T$5:$T$16,0),1&lt;=MATCH(K42,'Assumptions'!$T$5:$T$16,0)),O42/L42,0)),"")</f>
        <v/>
      </c>
      <c r="Q42" s="59">
        <f>IFERROR(IF(A42&lt;&gt;"Yes","",IF(AND(2&gt;=MATCH(J42,'Assumptions'!$T$5:$T$16,0),2&lt;=MATCH(K42,'Assumptions'!$T$5:$T$16,0)),O42/L42,0)),"")</f>
        <v/>
      </c>
      <c r="R42" s="59">
        <f>IFERROR(IF(A42&lt;&gt;"Yes","",IF(AND(3&gt;=MATCH(J42,'Assumptions'!$T$5:$T$16,0),3&lt;=MATCH(K42,'Assumptions'!$T$5:$T$16,0)),O42/L42,0)),"")</f>
        <v/>
      </c>
      <c r="S42" s="59">
        <f>IFERROR(IF(A42&lt;&gt;"Yes","",IF(AND(4&gt;=MATCH(J42,'Assumptions'!$T$5:$T$16,0),4&lt;=MATCH(K42,'Assumptions'!$T$5:$T$16,0)),O42/L42,0)),"")</f>
        <v/>
      </c>
      <c r="T42" s="59">
        <f>IFERROR(IF(A42&lt;&gt;"Yes","",IF(AND(5&gt;=MATCH(J42,'Assumptions'!$T$5:$T$16,0),5&lt;=MATCH(K42,'Assumptions'!$T$5:$T$16,0)),O42/L42,0)),"")</f>
        <v/>
      </c>
      <c r="U42" s="59">
        <f>IFERROR(IF(A42&lt;&gt;"Yes","",IF(AND(6&gt;=MATCH(J42,'Assumptions'!$T$5:$T$16,0),6&lt;=MATCH(K42,'Assumptions'!$T$5:$T$16,0)),O42/L42,0)),"")</f>
        <v/>
      </c>
      <c r="V42" s="59">
        <f>IFERROR(IF(A42&lt;&gt;"Yes","",IF(AND(7&gt;=MATCH(J42,'Assumptions'!$T$5:$T$16,0),7&lt;=MATCH(K42,'Assumptions'!$T$5:$T$16,0)),O42/L42,0)),"")</f>
        <v/>
      </c>
      <c r="W42" s="59">
        <f>IFERROR(IF(A42&lt;&gt;"Yes","",IF(AND(8&gt;=MATCH(J42,'Assumptions'!$T$5:$T$16,0),8&lt;=MATCH(K42,'Assumptions'!$T$5:$T$16,0)),O42/L42,0)),"")</f>
        <v/>
      </c>
      <c r="X42" s="59">
        <f>IFERROR(IF(A42&lt;&gt;"Yes","",IF(AND(9&gt;=MATCH(J42,'Assumptions'!$T$5:$T$16,0),9&lt;=MATCH(K42,'Assumptions'!$T$5:$T$16,0)),O42/L42,0)),"")</f>
        <v/>
      </c>
      <c r="Y42" s="59">
        <f>IFERROR(IF(A42&lt;&gt;"Yes","",IF(AND(10&gt;=MATCH(J42,'Assumptions'!$T$5:$T$16,0),10&lt;=MATCH(K42,'Assumptions'!$T$5:$T$16,0)),O42/L42,0)),"")</f>
        <v/>
      </c>
      <c r="Z42" s="59">
        <f>IFERROR(IF(A42&lt;&gt;"Yes","",IF(AND(11&gt;=MATCH(J42,'Assumptions'!$T$5:$T$16,0),11&lt;=MATCH(K42,'Assumptions'!$T$5:$T$16,0)),O42/L42,0)),"")</f>
        <v/>
      </c>
      <c r="AA42" s="59">
        <f>IFERROR(IF(A42&lt;&gt;"Yes","",IF(AND(12&gt;=MATCH(J42,'Assumptions'!$T$5:$T$16,0),12&lt;=MATCH(K42,'Assumptions'!$T$5:$T$16,0)),O42/L42,0)),"")</f>
        <v/>
      </c>
      <c r="AB42" s="37">
        <f>IFERROR(IF(A42&lt;&gt;"Yes","",IF(E42="Hourly",F42*G42/'Assumptions'!$B$8*L42/12,IF(E42="Salaried",F42*L42/12,0))),"")</f>
        <v/>
      </c>
      <c r="AC42" s="34">
        <f>IFERROR(IF(AND(A42="",B42="",C42="",D42="",E42=""),"",IF(A42&lt;&gt;"Yes","",IF(OR(B42="",C42="",D42="",E42="",J42="",K42=""),"Missing setup",IF(MATCH(K42,'Assumptions'!$T$5:$T$16,0)&lt;MATCH(J42,'Assumptions'!$T$5:$T$16,0),"Check month range",IF(AND(E42="Hourly",OR(G42&lt;=0,H42&lt;=0)),"Enter hourly inputs",IF(AND(E42="Salaried",I42&lt;=0),"Enter salary","Ready")))))),"")</f>
        <v/>
      </c>
      <c r="AD42" s="29" t="n"/>
    </row>
    <row r="43">
      <c r="A43" s="29" t="n"/>
      <c r="B43" s="29" t="n"/>
      <c r="C43" s="29" t="n"/>
      <c r="D43" s="29" t="n"/>
      <c r="E43" s="29" t="n"/>
      <c r="F43" s="29" t="n"/>
      <c r="G43" s="29" t="n"/>
      <c r="H43" s="58" t="n"/>
      <c r="I43" s="58" t="n"/>
      <c r="J43" s="29" t="n"/>
      <c r="K43" s="29" t="n"/>
      <c r="L43" s="36">
        <f>IFERROR(IF(A43&lt;&gt;"Yes","",MAX(0,MATCH(K43,'Assumptions'!$T$5:$T$16,0)-MATCH(J43,'Assumptions'!$T$5:$T$16,0)+1)),"")</f>
        <v/>
      </c>
      <c r="M43" s="59">
        <f>IFERROR(IF(A43&lt;&gt;"Yes","",IF(E43="Hourly",F43*G43*52/12*L43*H43,IF(E43="Salaried",F43*I43/12*L43,0))),"")</f>
        <v/>
      </c>
      <c r="N43" s="59">
        <f>IFERROR(IF(A43&lt;&gt;"Yes","",M43*'Assumptions'!$B$9),"")</f>
        <v/>
      </c>
      <c r="O43" s="59">
        <f>IFERROR(IF(A43&lt;&gt;"Yes","",M43+N43),"")</f>
        <v/>
      </c>
      <c r="P43" s="59">
        <f>IFERROR(IF(A43&lt;&gt;"Yes","",IF(AND(1&gt;=MATCH(J43,'Assumptions'!$T$5:$T$16,0),1&lt;=MATCH(K43,'Assumptions'!$T$5:$T$16,0)),O43/L43,0)),"")</f>
        <v/>
      </c>
      <c r="Q43" s="59">
        <f>IFERROR(IF(A43&lt;&gt;"Yes","",IF(AND(2&gt;=MATCH(J43,'Assumptions'!$T$5:$T$16,0),2&lt;=MATCH(K43,'Assumptions'!$T$5:$T$16,0)),O43/L43,0)),"")</f>
        <v/>
      </c>
      <c r="R43" s="59">
        <f>IFERROR(IF(A43&lt;&gt;"Yes","",IF(AND(3&gt;=MATCH(J43,'Assumptions'!$T$5:$T$16,0),3&lt;=MATCH(K43,'Assumptions'!$T$5:$T$16,0)),O43/L43,0)),"")</f>
        <v/>
      </c>
      <c r="S43" s="59">
        <f>IFERROR(IF(A43&lt;&gt;"Yes","",IF(AND(4&gt;=MATCH(J43,'Assumptions'!$T$5:$T$16,0),4&lt;=MATCH(K43,'Assumptions'!$T$5:$T$16,0)),O43/L43,0)),"")</f>
        <v/>
      </c>
      <c r="T43" s="59">
        <f>IFERROR(IF(A43&lt;&gt;"Yes","",IF(AND(5&gt;=MATCH(J43,'Assumptions'!$T$5:$T$16,0),5&lt;=MATCH(K43,'Assumptions'!$T$5:$T$16,0)),O43/L43,0)),"")</f>
        <v/>
      </c>
      <c r="U43" s="59">
        <f>IFERROR(IF(A43&lt;&gt;"Yes","",IF(AND(6&gt;=MATCH(J43,'Assumptions'!$T$5:$T$16,0),6&lt;=MATCH(K43,'Assumptions'!$T$5:$T$16,0)),O43/L43,0)),"")</f>
        <v/>
      </c>
      <c r="V43" s="59">
        <f>IFERROR(IF(A43&lt;&gt;"Yes","",IF(AND(7&gt;=MATCH(J43,'Assumptions'!$T$5:$T$16,0),7&lt;=MATCH(K43,'Assumptions'!$T$5:$T$16,0)),O43/L43,0)),"")</f>
        <v/>
      </c>
      <c r="W43" s="59">
        <f>IFERROR(IF(A43&lt;&gt;"Yes","",IF(AND(8&gt;=MATCH(J43,'Assumptions'!$T$5:$T$16,0),8&lt;=MATCH(K43,'Assumptions'!$T$5:$T$16,0)),O43/L43,0)),"")</f>
        <v/>
      </c>
      <c r="X43" s="59">
        <f>IFERROR(IF(A43&lt;&gt;"Yes","",IF(AND(9&gt;=MATCH(J43,'Assumptions'!$T$5:$T$16,0),9&lt;=MATCH(K43,'Assumptions'!$T$5:$T$16,0)),O43/L43,0)),"")</f>
        <v/>
      </c>
      <c r="Y43" s="59">
        <f>IFERROR(IF(A43&lt;&gt;"Yes","",IF(AND(10&gt;=MATCH(J43,'Assumptions'!$T$5:$T$16,0),10&lt;=MATCH(K43,'Assumptions'!$T$5:$T$16,0)),O43/L43,0)),"")</f>
        <v/>
      </c>
      <c r="Z43" s="59">
        <f>IFERROR(IF(A43&lt;&gt;"Yes","",IF(AND(11&gt;=MATCH(J43,'Assumptions'!$T$5:$T$16,0),11&lt;=MATCH(K43,'Assumptions'!$T$5:$T$16,0)),O43/L43,0)),"")</f>
        <v/>
      </c>
      <c r="AA43" s="59">
        <f>IFERROR(IF(A43&lt;&gt;"Yes","",IF(AND(12&gt;=MATCH(J43,'Assumptions'!$T$5:$T$16,0),12&lt;=MATCH(K43,'Assumptions'!$T$5:$T$16,0)),O43/L43,0)),"")</f>
        <v/>
      </c>
      <c r="AB43" s="37">
        <f>IFERROR(IF(A43&lt;&gt;"Yes","",IF(E43="Hourly",F43*G43/'Assumptions'!$B$8*L43/12,IF(E43="Salaried",F43*L43/12,0))),"")</f>
        <v/>
      </c>
      <c r="AC43" s="34">
        <f>IFERROR(IF(AND(A43="",B43="",C43="",D43="",E43=""),"",IF(A43&lt;&gt;"Yes","",IF(OR(B43="",C43="",D43="",E43="",J43="",K43=""),"Missing setup",IF(MATCH(K43,'Assumptions'!$T$5:$T$16,0)&lt;MATCH(J43,'Assumptions'!$T$5:$T$16,0),"Check month range",IF(AND(E43="Hourly",OR(G43&lt;=0,H43&lt;=0)),"Enter hourly inputs",IF(AND(E43="Salaried",I43&lt;=0),"Enter salary","Ready")))))),"")</f>
        <v/>
      </c>
      <c r="AD43" s="29" t="n"/>
    </row>
    <row r="44">
      <c r="A44" s="29" t="n"/>
      <c r="B44" s="29" t="n"/>
      <c r="C44" s="29" t="n"/>
      <c r="D44" s="29" t="n"/>
      <c r="E44" s="29" t="n"/>
      <c r="F44" s="29" t="n"/>
      <c r="G44" s="29" t="n"/>
      <c r="H44" s="58" t="n"/>
      <c r="I44" s="58" t="n"/>
      <c r="J44" s="29" t="n"/>
      <c r="K44" s="29" t="n"/>
      <c r="L44" s="36">
        <f>IFERROR(IF(A44&lt;&gt;"Yes","",MAX(0,MATCH(K44,'Assumptions'!$T$5:$T$16,0)-MATCH(J44,'Assumptions'!$T$5:$T$16,0)+1)),"")</f>
        <v/>
      </c>
      <c r="M44" s="59">
        <f>IFERROR(IF(A44&lt;&gt;"Yes","",IF(E44="Hourly",F44*G44*52/12*L44*H44,IF(E44="Salaried",F44*I44/12*L44,0))),"")</f>
        <v/>
      </c>
      <c r="N44" s="59">
        <f>IFERROR(IF(A44&lt;&gt;"Yes","",M44*'Assumptions'!$B$9),"")</f>
        <v/>
      </c>
      <c r="O44" s="59">
        <f>IFERROR(IF(A44&lt;&gt;"Yes","",M44+N44),"")</f>
        <v/>
      </c>
      <c r="P44" s="59">
        <f>IFERROR(IF(A44&lt;&gt;"Yes","",IF(AND(1&gt;=MATCH(J44,'Assumptions'!$T$5:$T$16,0),1&lt;=MATCH(K44,'Assumptions'!$T$5:$T$16,0)),O44/L44,0)),"")</f>
        <v/>
      </c>
      <c r="Q44" s="59">
        <f>IFERROR(IF(A44&lt;&gt;"Yes","",IF(AND(2&gt;=MATCH(J44,'Assumptions'!$T$5:$T$16,0),2&lt;=MATCH(K44,'Assumptions'!$T$5:$T$16,0)),O44/L44,0)),"")</f>
        <v/>
      </c>
      <c r="R44" s="59">
        <f>IFERROR(IF(A44&lt;&gt;"Yes","",IF(AND(3&gt;=MATCH(J44,'Assumptions'!$T$5:$T$16,0),3&lt;=MATCH(K44,'Assumptions'!$T$5:$T$16,0)),O44/L44,0)),"")</f>
        <v/>
      </c>
      <c r="S44" s="59">
        <f>IFERROR(IF(A44&lt;&gt;"Yes","",IF(AND(4&gt;=MATCH(J44,'Assumptions'!$T$5:$T$16,0),4&lt;=MATCH(K44,'Assumptions'!$T$5:$T$16,0)),O44/L44,0)),"")</f>
        <v/>
      </c>
      <c r="T44" s="59">
        <f>IFERROR(IF(A44&lt;&gt;"Yes","",IF(AND(5&gt;=MATCH(J44,'Assumptions'!$T$5:$T$16,0),5&lt;=MATCH(K44,'Assumptions'!$T$5:$T$16,0)),O44/L44,0)),"")</f>
        <v/>
      </c>
      <c r="U44" s="59">
        <f>IFERROR(IF(A44&lt;&gt;"Yes","",IF(AND(6&gt;=MATCH(J44,'Assumptions'!$T$5:$T$16,0),6&lt;=MATCH(K44,'Assumptions'!$T$5:$T$16,0)),O44/L44,0)),"")</f>
        <v/>
      </c>
      <c r="V44" s="59">
        <f>IFERROR(IF(A44&lt;&gt;"Yes","",IF(AND(7&gt;=MATCH(J44,'Assumptions'!$T$5:$T$16,0),7&lt;=MATCH(K44,'Assumptions'!$T$5:$T$16,0)),O44/L44,0)),"")</f>
        <v/>
      </c>
      <c r="W44" s="59">
        <f>IFERROR(IF(A44&lt;&gt;"Yes","",IF(AND(8&gt;=MATCH(J44,'Assumptions'!$T$5:$T$16,0),8&lt;=MATCH(K44,'Assumptions'!$T$5:$T$16,0)),O44/L44,0)),"")</f>
        <v/>
      </c>
      <c r="X44" s="59">
        <f>IFERROR(IF(A44&lt;&gt;"Yes","",IF(AND(9&gt;=MATCH(J44,'Assumptions'!$T$5:$T$16,0),9&lt;=MATCH(K44,'Assumptions'!$T$5:$T$16,0)),O44/L44,0)),"")</f>
        <v/>
      </c>
      <c r="Y44" s="59">
        <f>IFERROR(IF(A44&lt;&gt;"Yes","",IF(AND(10&gt;=MATCH(J44,'Assumptions'!$T$5:$T$16,0),10&lt;=MATCH(K44,'Assumptions'!$T$5:$T$16,0)),O44/L44,0)),"")</f>
        <v/>
      </c>
      <c r="Z44" s="59">
        <f>IFERROR(IF(A44&lt;&gt;"Yes","",IF(AND(11&gt;=MATCH(J44,'Assumptions'!$T$5:$T$16,0),11&lt;=MATCH(K44,'Assumptions'!$T$5:$T$16,0)),O44/L44,0)),"")</f>
        <v/>
      </c>
      <c r="AA44" s="59">
        <f>IFERROR(IF(A44&lt;&gt;"Yes","",IF(AND(12&gt;=MATCH(J44,'Assumptions'!$T$5:$T$16,0),12&lt;=MATCH(K44,'Assumptions'!$T$5:$T$16,0)),O44/L44,0)),"")</f>
        <v/>
      </c>
      <c r="AB44" s="37">
        <f>IFERROR(IF(A44&lt;&gt;"Yes","",IF(E44="Hourly",F44*G44/'Assumptions'!$B$8*L44/12,IF(E44="Salaried",F44*L44/12,0))),"")</f>
        <v/>
      </c>
      <c r="AC44" s="34">
        <f>IFERROR(IF(AND(A44="",B44="",C44="",D44="",E44=""),"",IF(A44&lt;&gt;"Yes","",IF(OR(B44="",C44="",D44="",E44="",J44="",K44=""),"Missing setup",IF(MATCH(K44,'Assumptions'!$T$5:$T$16,0)&lt;MATCH(J44,'Assumptions'!$T$5:$T$16,0),"Check month range",IF(AND(E44="Hourly",OR(G44&lt;=0,H44&lt;=0)),"Enter hourly inputs",IF(AND(E44="Salaried",I44&lt;=0),"Enter salary","Ready")))))),"")</f>
        <v/>
      </c>
      <c r="AD44" s="29" t="n"/>
    </row>
    <row r="45">
      <c r="A45" s="29" t="n"/>
      <c r="B45" s="29" t="n"/>
      <c r="C45" s="29" t="n"/>
      <c r="D45" s="29" t="n"/>
      <c r="E45" s="29" t="n"/>
      <c r="F45" s="29" t="n"/>
      <c r="G45" s="29" t="n"/>
      <c r="H45" s="58" t="n"/>
      <c r="I45" s="58" t="n"/>
      <c r="J45" s="29" t="n"/>
      <c r="K45" s="29" t="n"/>
      <c r="L45" s="36">
        <f>IFERROR(IF(A45&lt;&gt;"Yes","",MAX(0,MATCH(K45,'Assumptions'!$T$5:$T$16,0)-MATCH(J45,'Assumptions'!$T$5:$T$16,0)+1)),"")</f>
        <v/>
      </c>
      <c r="M45" s="59">
        <f>IFERROR(IF(A45&lt;&gt;"Yes","",IF(E45="Hourly",F45*G45*52/12*L45*H45,IF(E45="Salaried",F45*I45/12*L45,0))),"")</f>
        <v/>
      </c>
      <c r="N45" s="59">
        <f>IFERROR(IF(A45&lt;&gt;"Yes","",M45*'Assumptions'!$B$9),"")</f>
        <v/>
      </c>
      <c r="O45" s="59">
        <f>IFERROR(IF(A45&lt;&gt;"Yes","",M45+N45),"")</f>
        <v/>
      </c>
      <c r="P45" s="59">
        <f>IFERROR(IF(A45&lt;&gt;"Yes","",IF(AND(1&gt;=MATCH(J45,'Assumptions'!$T$5:$T$16,0),1&lt;=MATCH(K45,'Assumptions'!$T$5:$T$16,0)),O45/L45,0)),"")</f>
        <v/>
      </c>
      <c r="Q45" s="59">
        <f>IFERROR(IF(A45&lt;&gt;"Yes","",IF(AND(2&gt;=MATCH(J45,'Assumptions'!$T$5:$T$16,0),2&lt;=MATCH(K45,'Assumptions'!$T$5:$T$16,0)),O45/L45,0)),"")</f>
        <v/>
      </c>
      <c r="R45" s="59">
        <f>IFERROR(IF(A45&lt;&gt;"Yes","",IF(AND(3&gt;=MATCH(J45,'Assumptions'!$T$5:$T$16,0),3&lt;=MATCH(K45,'Assumptions'!$T$5:$T$16,0)),O45/L45,0)),"")</f>
        <v/>
      </c>
      <c r="S45" s="59">
        <f>IFERROR(IF(A45&lt;&gt;"Yes","",IF(AND(4&gt;=MATCH(J45,'Assumptions'!$T$5:$T$16,0),4&lt;=MATCH(K45,'Assumptions'!$T$5:$T$16,0)),O45/L45,0)),"")</f>
        <v/>
      </c>
      <c r="T45" s="59">
        <f>IFERROR(IF(A45&lt;&gt;"Yes","",IF(AND(5&gt;=MATCH(J45,'Assumptions'!$T$5:$T$16,0),5&lt;=MATCH(K45,'Assumptions'!$T$5:$T$16,0)),O45/L45,0)),"")</f>
        <v/>
      </c>
      <c r="U45" s="59">
        <f>IFERROR(IF(A45&lt;&gt;"Yes","",IF(AND(6&gt;=MATCH(J45,'Assumptions'!$T$5:$T$16,0),6&lt;=MATCH(K45,'Assumptions'!$T$5:$T$16,0)),O45/L45,0)),"")</f>
        <v/>
      </c>
      <c r="V45" s="59">
        <f>IFERROR(IF(A45&lt;&gt;"Yes","",IF(AND(7&gt;=MATCH(J45,'Assumptions'!$T$5:$T$16,0),7&lt;=MATCH(K45,'Assumptions'!$T$5:$T$16,0)),O45/L45,0)),"")</f>
        <v/>
      </c>
      <c r="W45" s="59">
        <f>IFERROR(IF(A45&lt;&gt;"Yes","",IF(AND(8&gt;=MATCH(J45,'Assumptions'!$T$5:$T$16,0),8&lt;=MATCH(K45,'Assumptions'!$T$5:$T$16,0)),O45/L45,0)),"")</f>
        <v/>
      </c>
      <c r="X45" s="59">
        <f>IFERROR(IF(A45&lt;&gt;"Yes","",IF(AND(9&gt;=MATCH(J45,'Assumptions'!$T$5:$T$16,0),9&lt;=MATCH(K45,'Assumptions'!$T$5:$T$16,0)),O45/L45,0)),"")</f>
        <v/>
      </c>
      <c r="Y45" s="59">
        <f>IFERROR(IF(A45&lt;&gt;"Yes","",IF(AND(10&gt;=MATCH(J45,'Assumptions'!$T$5:$T$16,0),10&lt;=MATCH(K45,'Assumptions'!$T$5:$T$16,0)),O45/L45,0)),"")</f>
        <v/>
      </c>
      <c r="Z45" s="59">
        <f>IFERROR(IF(A45&lt;&gt;"Yes","",IF(AND(11&gt;=MATCH(J45,'Assumptions'!$T$5:$T$16,0),11&lt;=MATCH(K45,'Assumptions'!$T$5:$T$16,0)),O45/L45,0)),"")</f>
        <v/>
      </c>
      <c r="AA45" s="59">
        <f>IFERROR(IF(A45&lt;&gt;"Yes","",IF(AND(12&gt;=MATCH(J45,'Assumptions'!$T$5:$T$16,0),12&lt;=MATCH(K45,'Assumptions'!$T$5:$T$16,0)),O45/L45,0)),"")</f>
        <v/>
      </c>
      <c r="AB45" s="37">
        <f>IFERROR(IF(A45&lt;&gt;"Yes","",IF(E45="Hourly",F45*G45/'Assumptions'!$B$8*L45/12,IF(E45="Salaried",F45*L45/12,0))),"")</f>
        <v/>
      </c>
      <c r="AC45" s="34">
        <f>IFERROR(IF(AND(A45="",B45="",C45="",D45="",E45=""),"",IF(A45&lt;&gt;"Yes","",IF(OR(B45="",C45="",D45="",E45="",J45="",K45=""),"Missing setup",IF(MATCH(K45,'Assumptions'!$T$5:$T$16,0)&lt;MATCH(J45,'Assumptions'!$T$5:$T$16,0),"Check month range",IF(AND(E45="Hourly",OR(G45&lt;=0,H45&lt;=0)),"Enter hourly inputs",IF(AND(E45="Salaried",I45&lt;=0),"Enter salary","Ready")))))),"")</f>
        <v/>
      </c>
      <c r="AD45" s="29" t="n"/>
    </row>
    <row r="46">
      <c r="A46" s="29" t="n"/>
      <c r="B46" s="29" t="n"/>
      <c r="C46" s="29" t="n"/>
      <c r="D46" s="29" t="n"/>
      <c r="E46" s="29" t="n"/>
      <c r="F46" s="29" t="n"/>
      <c r="G46" s="29" t="n"/>
      <c r="H46" s="58" t="n"/>
      <c r="I46" s="58" t="n"/>
      <c r="J46" s="29" t="n"/>
      <c r="K46" s="29" t="n"/>
      <c r="L46" s="36">
        <f>IFERROR(IF(A46&lt;&gt;"Yes","",MAX(0,MATCH(K46,'Assumptions'!$T$5:$T$16,0)-MATCH(J46,'Assumptions'!$T$5:$T$16,0)+1)),"")</f>
        <v/>
      </c>
      <c r="M46" s="59">
        <f>IFERROR(IF(A46&lt;&gt;"Yes","",IF(E46="Hourly",F46*G46*52/12*L46*H46,IF(E46="Salaried",F46*I46/12*L46,0))),"")</f>
        <v/>
      </c>
      <c r="N46" s="59">
        <f>IFERROR(IF(A46&lt;&gt;"Yes","",M46*'Assumptions'!$B$9),"")</f>
        <v/>
      </c>
      <c r="O46" s="59">
        <f>IFERROR(IF(A46&lt;&gt;"Yes","",M46+N46),"")</f>
        <v/>
      </c>
      <c r="P46" s="59">
        <f>IFERROR(IF(A46&lt;&gt;"Yes","",IF(AND(1&gt;=MATCH(J46,'Assumptions'!$T$5:$T$16,0),1&lt;=MATCH(K46,'Assumptions'!$T$5:$T$16,0)),O46/L46,0)),"")</f>
        <v/>
      </c>
      <c r="Q46" s="59">
        <f>IFERROR(IF(A46&lt;&gt;"Yes","",IF(AND(2&gt;=MATCH(J46,'Assumptions'!$T$5:$T$16,0),2&lt;=MATCH(K46,'Assumptions'!$T$5:$T$16,0)),O46/L46,0)),"")</f>
        <v/>
      </c>
      <c r="R46" s="59">
        <f>IFERROR(IF(A46&lt;&gt;"Yes","",IF(AND(3&gt;=MATCH(J46,'Assumptions'!$T$5:$T$16,0),3&lt;=MATCH(K46,'Assumptions'!$T$5:$T$16,0)),O46/L46,0)),"")</f>
        <v/>
      </c>
      <c r="S46" s="59">
        <f>IFERROR(IF(A46&lt;&gt;"Yes","",IF(AND(4&gt;=MATCH(J46,'Assumptions'!$T$5:$T$16,0),4&lt;=MATCH(K46,'Assumptions'!$T$5:$T$16,0)),O46/L46,0)),"")</f>
        <v/>
      </c>
      <c r="T46" s="59">
        <f>IFERROR(IF(A46&lt;&gt;"Yes","",IF(AND(5&gt;=MATCH(J46,'Assumptions'!$T$5:$T$16,0),5&lt;=MATCH(K46,'Assumptions'!$T$5:$T$16,0)),O46/L46,0)),"")</f>
        <v/>
      </c>
      <c r="U46" s="59">
        <f>IFERROR(IF(A46&lt;&gt;"Yes","",IF(AND(6&gt;=MATCH(J46,'Assumptions'!$T$5:$T$16,0),6&lt;=MATCH(K46,'Assumptions'!$T$5:$T$16,0)),O46/L46,0)),"")</f>
        <v/>
      </c>
      <c r="V46" s="59">
        <f>IFERROR(IF(A46&lt;&gt;"Yes","",IF(AND(7&gt;=MATCH(J46,'Assumptions'!$T$5:$T$16,0),7&lt;=MATCH(K46,'Assumptions'!$T$5:$T$16,0)),O46/L46,0)),"")</f>
        <v/>
      </c>
      <c r="W46" s="59">
        <f>IFERROR(IF(A46&lt;&gt;"Yes","",IF(AND(8&gt;=MATCH(J46,'Assumptions'!$T$5:$T$16,0),8&lt;=MATCH(K46,'Assumptions'!$T$5:$T$16,0)),O46/L46,0)),"")</f>
        <v/>
      </c>
      <c r="X46" s="59">
        <f>IFERROR(IF(A46&lt;&gt;"Yes","",IF(AND(9&gt;=MATCH(J46,'Assumptions'!$T$5:$T$16,0),9&lt;=MATCH(K46,'Assumptions'!$T$5:$T$16,0)),O46/L46,0)),"")</f>
        <v/>
      </c>
      <c r="Y46" s="59">
        <f>IFERROR(IF(A46&lt;&gt;"Yes","",IF(AND(10&gt;=MATCH(J46,'Assumptions'!$T$5:$T$16,0),10&lt;=MATCH(K46,'Assumptions'!$T$5:$T$16,0)),O46/L46,0)),"")</f>
        <v/>
      </c>
      <c r="Z46" s="59">
        <f>IFERROR(IF(A46&lt;&gt;"Yes","",IF(AND(11&gt;=MATCH(J46,'Assumptions'!$T$5:$T$16,0),11&lt;=MATCH(K46,'Assumptions'!$T$5:$T$16,0)),O46/L46,0)),"")</f>
        <v/>
      </c>
      <c r="AA46" s="59">
        <f>IFERROR(IF(A46&lt;&gt;"Yes","",IF(AND(12&gt;=MATCH(J46,'Assumptions'!$T$5:$T$16,0),12&lt;=MATCH(K46,'Assumptions'!$T$5:$T$16,0)),O46/L46,0)),"")</f>
        <v/>
      </c>
      <c r="AB46" s="37">
        <f>IFERROR(IF(A46&lt;&gt;"Yes","",IF(E46="Hourly",F46*G46/'Assumptions'!$B$8*L46/12,IF(E46="Salaried",F46*L46/12,0))),"")</f>
        <v/>
      </c>
      <c r="AC46" s="34">
        <f>IFERROR(IF(AND(A46="",B46="",C46="",D46="",E46=""),"",IF(A46&lt;&gt;"Yes","",IF(OR(B46="",C46="",D46="",E46="",J46="",K46=""),"Missing setup",IF(MATCH(K46,'Assumptions'!$T$5:$T$16,0)&lt;MATCH(J46,'Assumptions'!$T$5:$T$16,0),"Check month range",IF(AND(E46="Hourly",OR(G46&lt;=0,H46&lt;=0)),"Enter hourly inputs",IF(AND(E46="Salaried",I46&lt;=0),"Enter salary","Ready")))))),"")</f>
        <v/>
      </c>
      <c r="AD46" s="29" t="n"/>
    </row>
    <row r="47">
      <c r="A47" s="29" t="n"/>
      <c r="B47" s="29" t="n"/>
      <c r="C47" s="29" t="n"/>
      <c r="D47" s="29" t="n"/>
      <c r="E47" s="29" t="n"/>
      <c r="F47" s="29" t="n"/>
      <c r="G47" s="29" t="n"/>
      <c r="H47" s="58" t="n"/>
      <c r="I47" s="58" t="n"/>
      <c r="J47" s="29" t="n"/>
      <c r="K47" s="29" t="n"/>
      <c r="L47" s="36">
        <f>IFERROR(IF(A47&lt;&gt;"Yes","",MAX(0,MATCH(K47,'Assumptions'!$T$5:$T$16,0)-MATCH(J47,'Assumptions'!$T$5:$T$16,0)+1)),"")</f>
        <v/>
      </c>
      <c r="M47" s="59">
        <f>IFERROR(IF(A47&lt;&gt;"Yes","",IF(E47="Hourly",F47*G47*52/12*L47*H47,IF(E47="Salaried",F47*I47/12*L47,0))),"")</f>
        <v/>
      </c>
      <c r="N47" s="59">
        <f>IFERROR(IF(A47&lt;&gt;"Yes","",M47*'Assumptions'!$B$9),"")</f>
        <v/>
      </c>
      <c r="O47" s="59">
        <f>IFERROR(IF(A47&lt;&gt;"Yes","",M47+N47),"")</f>
        <v/>
      </c>
      <c r="P47" s="59">
        <f>IFERROR(IF(A47&lt;&gt;"Yes","",IF(AND(1&gt;=MATCH(J47,'Assumptions'!$T$5:$T$16,0),1&lt;=MATCH(K47,'Assumptions'!$T$5:$T$16,0)),O47/L47,0)),"")</f>
        <v/>
      </c>
      <c r="Q47" s="59">
        <f>IFERROR(IF(A47&lt;&gt;"Yes","",IF(AND(2&gt;=MATCH(J47,'Assumptions'!$T$5:$T$16,0),2&lt;=MATCH(K47,'Assumptions'!$T$5:$T$16,0)),O47/L47,0)),"")</f>
        <v/>
      </c>
      <c r="R47" s="59">
        <f>IFERROR(IF(A47&lt;&gt;"Yes","",IF(AND(3&gt;=MATCH(J47,'Assumptions'!$T$5:$T$16,0),3&lt;=MATCH(K47,'Assumptions'!$T$5:$T$16,0)),O47/L47,0)),"")</f>
        <v/>
      </c>
      <c r="S47" s="59">
        <f>IFERROR(IF(A47&lt;&gt;"Yes","",IF(AND(4&gt;=MATCH(J47,'Assumptions'!$T$5:$T$16,0),4&lt;=MATCH(K47,'Assumptions'!$T$5:$T$16,0)),O47/L47,0)),"")</f>
        <v/>
      </c>
      <c r="T47" s="59">
        <f>IFERROR(IF(A47&lt;&gt;"Yes","",IF(AND(5&gt;=MATCH(J47,'Assumptions'!$T$5:$T$16,0),5&lt;=MATCH(K47,'Assumptions'!$T$5:$T$16,0)),O47/L47,0)),"")</f>
        <v/>
      </c>
      <c r="U47" s="59">
        <f>IFERROR(IF(A47&lt;&gt;"Yes","",IF(AND(6&gt;=MATCH(J47,'Assumptions'!$T$5:$T$16,0),6&lt;=MATCH(K47,'Assumptions'!$T$5:$T$16,0)),O47/L47,0)),"")</f>
        <v/>
      </c>
      <c r="V47" s="59">
        <f>IFERROR(IF(A47&lt;&gt;"Yes","",IF(AND(7&gt;=MATCH(J47,'Assumptions'!$T$5:$T$16,0),7&lt;=MATCH(K47,'Assumptions'!$T$5:$T$16,0)),O47/L47,0)),"")</f>
        <v/>
      </c>
      <c r="W47" s="59">
        <f>IFERROR(IF(A47&lt;&gt;"Yes","",IF(AND(8&gt;=MATCH(J47,'Assumptions'!$T$5:$T$16,0),8&lt;=MATCH(K47,'Assumptions'!$T$5:$T$16,0)),O47/L47,0)),"")</f>
        <v/>
      </c>
      <c r="X47" s="59">
        <f>IFERROR(IF(A47&lt;&gt;"Yes","",IF(AND(9&gt;=MATCH(J47,'Assumptions'!$T$5:$T$16,0),9&lt;=MATCH(K47,'Assumptions'!$T$5:$T$16,0)),O47/L47,0)),"")</f>
        <v/>
      </c>
      <c r="Y47" s="59">
        <f>IFERROR(IF(A47&lt;&gt;"Yes","",IF(AND(10&gt;=MATCH(J47,'Assumptions'!$T$5:$T$16,0),10&lt;=MATCH(K47,'Assumptions'!$T$5:$T$16,0)),O47/L47,0)),"")</f>
        <v/>
      </c>
      <c r="Z47" s="59">
        <f>IFERROR(IF(A47&lt;&gt;"Yes","",IF(AND(11&gt;=MATCH(J47,'Assumptions'!$T$5:$T$16,0),11&lt;=MATCH(K47,'Assumptions'!$T$5:$T$16,0)),O47/L47,0)),"")</f>
        <v/>
      </c>
      <c r="AA47" s="59">
        <f>IFERROR(IF(A47&lt;&gt;"Yes","",IF(AND(12&gt;=MATCH(J47,'Assumptions'!$T$5:$T$16,0),12&lt;=MATCH(K47,'Assumptions'!$T$5:$T$16,0)),O47/L47,0)),"")</f>
        <v/>
      </c>
      <c r="AB47" s="37">
        <f>IFERROR(IF(A47&lt;&gt;"Yes","",IF(E47="Hourly",F47*G47/'Assumptions'!$B$8*L47/12,IF(E47="Salaried",F47*L47/12,0))),"")</f>
        <v/>
      </c>
      <c r="AC47" s="34">
        <f>IFERROR(IF(AND(A47="",B47="",C47="",D47="",E47=""),"",IF(A47&lt;&gt;"Yes","",IF(OR(B47="",C47="",D47="",E47="",J47="",K47=""),"Missing setup",IF(MATCH(K47,'Assumptions'!$T$5:$T$16,0)&lt;MATCH(J47,'Assumptions'!$T$5:$T$16,0),"Check month range",IF(AND(E47="Hourly",OR(G47&lt;=0,H47&lt;=0)),"Enter hourly inputs",IF(AND(E47="Salaried",I47&lt;=0),"Enter salary","Ready")))))),"")</f>
        <v/>
      </c>
      <c r="AD47" s="29" t="n"/>
    </row>
    <row r="48">
      <c r="A48" s="29" t="n"/>
      <c r="B48" s="29" t="n"/>
      <c r="C48" s="29" t="n"/>
      <c r="D48" s="29" t="n"/>
      <c r="E48" s="29" t="n"/>
      <c r="F48" s="29" t="n"/>
      <c r="G48" s="29" t="n"/>
      <c r="H48" s="58" t="n"/>
      <c r="I48" s="58" t="n"/>
      <c r="J48" s="29" t="n"/>
      <c r="K48" s="29" t="n"/>
      <c r="L48" s="36">
        <f>IFERROR(IF(A48&lt;&gt;"Yes","",MAX(0,MATCH(K48,'Assumptions'!$T$5:$T$16,0)-MATCH(J48,'Assumptions'!$T$5:$T$16,0)+1)),"")</f>
        <v/>
      </c>
      <c r="M48" s="59">
        <f>IFERROR(IF(A48&lt;&gt;"Yes","",IF(E48="Hourly",F48*G48*52/12*L48*H48,IF(E48="Salaried",F48*I48/12*L48,0))),"")</f>
        <v/>
      </c>
      <c r="N48" s="59">
        <f>IFERROR(IF(A48&lt;&gt;"Yes","",M48*'Assumptions'!$B$9),"")</f>
        <v/>
      </c>
      <c r="O48" s="59">
        <f>IFERROR(IF(A48&lt;&gt;"Yes","",M48+N48),"")</f>
        <v/>
      </c>
      <c r="P48" s="59">
        <f>IFERROR(IF(A48&lt;&gt;"Yes","",IF(AND(1&gt;=MATCH(J48,'Assumptions'!$T$5:$T$16,0),1&lt;=MATCH(K48,'Assumptions'!$T$5:$T$16,0)),O48/L48,0)),"")</f>
        <v/>
      </c>
      <c r="Q48" s="59">
        <f>IFERROR(IF(A48&lt;&gt;"Yes","",IF(AND(2&gt;=MATCH(J48,'Assumptions'!$T$5:$T$16,0),2&lt;=MATCH(K48,'Assumptions'!$T$5:$T$16,0)),O48/L48,0)),"")</f>
        <v/>
      </c>
      <c r="R48" s="59">
        <f>IFERROR(IF(A48&lt;&gt;"Yes","",IF(AND(3&gt;=MATCH(J48,'Assumptions'!$T$5:$T$16,0),3&lt;=MATCH(K48,'Assumptions'!$T$5:$T$16,0)),O48/L48,0)),"")</f>
        <v/>
      </c>
      <c r="S48" s="59">
        <f>IFERROR(IF(A48&lt;&gt;"Yes","",IF(AND(4&gt;=MATCH(J48,'Assumptions'!$T$5:$T$16,0),4&lt;=MATCH(K48,'Assumptions'!$T$5:$T$16,0)),O48/L48,0)),"")</f>
        <v/>
      </c>
      <c r="T48" s="59">
        <f>IFERROR(IF(A48&lt;&gt;"Yes","",IF(AND(5&gt;=MATCH(J48,'Assumptions'!$T$5:$T$16,0),5&lt;=MATCH(K48,'Assumptions'!$T$5:$T$16,0)),O48/L48,0)),"")</f>
        <v/>
      </c>
      <c r="U48" s="59">
        <f>IFERROR(IF(A48&lt;&gt;"Yes","",IF(AND(6&gt;=MATCH(J48,'Assumptions'!$T$5:$T$16,0),6&lt;=MATCH(K48,'Assumptions'!$T$5:$T$16,0)),O48/L48,0)),"")</f>
        <v/>
      </c>
      <c r="V48" s="59">
        <f>IFERROR(IF(A48&lt;&gt;"Yes","",IF(AND(7&gt;=MATCH(J48,'Assumptions'!$T$5:$T$16,0),7&lt;=MATCH(K48,'Assumptions'!$T$5:$T$16,0)),O48/L48,0)),"")</f>
        <v/>
      </c>
      <c r="W48" s="59">
        <f>IFERROR(IF(A48&lt;&gt;"Yes","",IF(AND(8&gt;=MATCH(J48,'Assumptions'!$T$5:$T$16,0),8&lt;=MATCH(K48,'Assumptions'!$T$5:$T$16,0)),O48/L48,0)),"")</f>
        <v/>
      </c>
      <c r="X48" s="59">
        <f>IFERROR(IF(A48&lt;&gt;"Yes","",IF(AND(9&gt;=MATCH(J48,'Assumptions'!$T$5:$T$16,0),9&lt;=MATCH(K48,'Assumptions'!$T$5:$T$16,0)),O48/L48,0)),"")</f>
        <v/>
      </c>
      <c r="Y48" s="59">
        <f>IFERROR(IF(A48&lt;&gt;"Yes","",IF(AND(10&gt;=MATCH(J48,'Assumptions'!$T$5:$T$16,0),10&lt;=MATCH(K48,'Assumptions'!$T$5:$T$16,0)),O48/L48,0)),"")</f>
        <v/>
      </c>
      <c r="Z48" s="59">
        <f>IFERROR(IF(A48&lt;&gt;"Yes","",IF(AND(11&gt;=MATCH(J48,'Assumptions'!$T$5:$T$16,0),11&lt;=MATCH(K48,'Assumptions'!$T$5:$T$16,0)),O48/L48,0)),"")</f>
        <v/>
      </c>
      <c r="AA48" s="59">
        <f>IFERROR(IF(A48&lt;&gt;"Yes","",IF(AND(12&gt;=MATCH(J48,'Assumptions'!$T$5:$T$16,0),12&lt;=MATCH(K48,'Assumptions'!$T$5:$T$16,0)),O48/L48,0)),"")</f>
        <v/>
      </c>
      <c r="AB48" s="37">
        <f>IFERROR(IF(A48&lt;&gt;"Yes","",IF(E48="Hourly",F48*G48/'Assumptions'!$B$8*L48/12,IF(E48="Salaried",F48*L48/12,0))),"")</f>
        <v/>
      </c>
      <c r="AC48" s="34">
        <f>IFERROR(IF(AND(A48="",B48="",C48="",D48="",E48=""),"",IF(A48&lt;&gt;"Yes","",IF(OR(B48="",C48="",D48="",E48="",J48="",K48=""),"Missing setup",IF(MATCH(K48,'Assumptions'!$T$5:$T$16,0)&lt;MATCH(J48,'Assumptions'!$T$5:$T$16,0),"Check month range",IF(AND(E48="Hourly",OR(G48&lt;=0,H48&lt;=0)),"Enter hourly inputs",IF(AND(E48="Salaried",I48&lt;=0),"Enter salary","Ready")))))),"")</f>
        <v/>
      </c>
      <c r="AD48" s="29" t="n"/>
    </row>
    <row r="49">
      <c r="A49" s="29" t="n"/>
      <c r="B49" s="29" t="n"/>
      <c r="C49" s="29" t="n"/>
      <c r="D49" s="29" t="n"/>
      <c r="E49" s="29" t="n"/>
      <c r="F49" s="29" t="n"/>
      <c r="G49" s="29" t="n"/>
      <c r="H49" s="58" t="n"/>
      <c r="I49" s="58" t="n"/>
      <c r="J49" s="29" t="n"/>
      <c r="K49" s="29" t="n"/>
      <c r="L49" s="36">
        <f>IFERROR(IF(A49&lt;&gt;"Yes","",MAX(0,MATCH(K49,'Assumptions'!$T$5:$T$16,0)-MATCH(J49,'Assumptions'!$T$5:$T$16,0)+1)),"")</f>
        <v/>
      </c>
      <c r="M49" s="59">
        <f>IFERROR(IF(A49&lt;&gt;"Yes","",IF(E49="Hourly",F49*G49*52/12*L49*H49,IF(E49="Salaried",F49*I49/12*L49,0))),"")</f>
        <v/>
      </c>
      <c r="N49" s="59">
        <f>IFERROR(IF(A49&lt;&gt;"Yes","",M49*'Assumptions'!$B$9),"")</f>
        <v/>
      </c>
      <c r="O49" s="59">
        <f>IFERROR(IF(A49&lt;&gt;"Yes","",M49+N49),"")</f>
        <v/>
      </c>
      <c r="P49" s="59">
        <f>IFERROR(IF(A49&lt;&gt;"Yes","",IF(AND(1&gt;=MATCH(J49,'Assumptions'!$T$5:$T$16,0),1&lt;=MATCH(K49,'Assumptions'!$T$5:$T$16,0)),O49/L49,0)),"")</f>
        <v/>
      </c>
      <c r="Q49" s="59">
        <f>IFERROR(IF(A49&lt;&gt;"Yes","",IF(AND(2&gt;=MATCH(J49,'Assumptions'!$T$5:$T$16,0),2&lt;=MATCH(K49,'Assumptions'!$T$5:$T$16,0)),O49/L49,0)),"")</f>
        <v/>
      </c>
      <c r="R49" s="59">
        <f>IFERROR(IF(A49&lt;&gt;"Yes","",IF(AND(3&gt;=MATCH(J49,'Assumptions'!$T$5:$T$16,0),3&lt;=MATCH(K49,'Assumptions'!$T$5:$T$16,0)),O49/L49,0)),"")</f>
        <v/>
      </c>
      <c r="S49" s="59">
        <f>IFERROR(IF(A49&lt;&gt;"Yes","",IF(AND(4&gt;=MATCH(J49,'Assumptions'!$T$5:$T$16,0),4&lt;=MATCH(K49,'Assumptions'!$T$5:$T$16,0)),O49/L49,0)),"")</f>
        <v/>
      </c>
      <c r="T49" s="59">
        <f>IFERROR(IF(A49&lt;&gt;"Yes","",IF(AND(5&gt;=MATCH(J49,'Assumptions'!$T$5:$T$16,0),5&lt;=MATCH(K49,'Assumptions'!$T$5:$T$16,0)),O49/L49,0)),"")</f>
        <v/>
      </c>
      <c r="U49" s="59">
        <f>IFERROR(IF(A49&lt;&gt;"Yes","",IF(AND(6&gt;=MATCH(J49,'Assumptions'!$T$5:$T$16,0),6&lt;=MATCH(K49,'Assumptions'!$T$5:$T$16,0)),O49/L49,0)),"")</f>
        <v/>
      </c>
      <c r="V49" s="59">
        <f>IFERROR(IF(A49&lt;&gt;"Yes","",IF(AND(7&gt;=MATCH(J49,'Assumptions'!$T$5:$T$16,0),7&lt;=MATCH(K49,'Assumptions'!$T$5:$T$16,0)),O49/L49,0)),"")</f>
        <v/>
      </c>
      <c r="W49" s="59">
        <f>IFERROR(IF(A49&lt;&gt;"Yes","",IF(AND(8&gt;=MATCH(J49,'Assumptions'!$T$5:$T$16,0),8&lt;=MATCH(K49,'Assumptions'!$T$5:$T$16,0)),O49/L49,0)),"")</f>
        <v/>
      </c>
      <c r="X49" s="59">
        <f>IFERROR(IF(A49&lt;&gt;"Yes","",IF(AND(9&gt;=MATCH(J49,'Assumptions'!$T$5:$T$16,0),9&lt;=MATCH(K49,'Assumptions'!$T$5:$T$16,0)),O49/L49,0)),"")</f>
        <v/>
      </c>
      <c r="Y49" s="59">
        <f>IFERROR(IF(A49&lt;&gt;"Yes","",IF(AND(10&gt;=MATCH(J49,'Assumptions'!$T$5:$T$16,0),10&lt;=MATCH(K49,'Assumptions'!$T$5:$T$16,0)),O49/L49,0)),"")</f>
        <v/>
      </c>
      <c r="Z49" s="59">
        <f>IFERROR(IF(A49&lt;&gt;"Yes","",IF(AND(11&gt;=MATCH(J49,'Assumptions'!$T$5:$T$16,0),11&lt;=MATCH(K49,'Assumptions'!$T$5:$T$16,0)),O49/L49,0)),"")</f>
        <v/>
      </c>
      <c r="AA49" s="59">
        <f>IFERROR(IF(A49&lt;&gt;"Yes","",IF(AND(12&gt;=MATCH(J49,'Assumptions'!$T$5:$T$16,0),12&lt;=MATCH(K49,'Assumptions'!$T$5:$T$16,0)),O49/L49,0)),"")</f>
        <v/>
      </c>
      <c r="AB49" s="37">
        <f>IFERROR(IF(A49&lt;&gt;"Yes","",IF(E49="Hourly",F49*G49/'Assumptions'!$B$8*L49/12,IF(E49="Salaried",F49*L49/12,0))),"")</f>
        <v/>
      </c>
      <c r="AC49" s="34">
        <f>IFERROR(IF(AND(A49="",B49="",C49="",D49="",E49=""),"",IF(A49&lt;&gt;"Yes","",IF(OR(B49="",C49="",D49="",E49="",J49="",K49=""),"Missing setup",IF(MATCH(K49,'Assumptions'!$T$5:$T$16,0)&lt;MATCH(J49,'Assumptions'!$T$5:$T$16,0),"Check month range",IF(AND(E49="Hourly",OR(G49&lt;=0,H49&lt;=0)),"Enter hourly inputs",IF(AND(E49="Salaried",I49&lt;=0),"Enter salary","Ready")))))),"")</f>
        <v/>
      </c>
      <c r="AD49" s="29" t="n"/>
    </row>
    <row r="50">
      <c r="A50" s="29" t="n"/>
      <c r="B50" s="29" t="n"/>
      <c r="C50" s="29" t="n"/>
      <c r="D50" s="29" t="n"/>
      <c r="E50" s="29" t="n"/>
      <c r="F50" s="29" t="n"/>
      <c r="G50" s="29" t="n"/>
      <c r="H50" s="58" t="n"/>
      <c r="I50" s="58" t="n"/>
      <c r="J50" s="29" t="n"/>
      <c r="K50" s="29" t="n"/>
      <c r="L50" s="36">
        <f>IFERROR(IF(A50&lt;&gt;"Yes","",MAX(0,MATCH(K50,'Assumptions'!$T$5:$T$16,0)-MATCH(J50,'Assumptions'!$T$5:$T$16,0)+1)),"")</f>
        <v/>
      </c>
      <c r="M50" s="59">
        <f>IFERROR(IF(A50&lt;&gt;"Yes","",IF(E50="Hourly",F50*G50*52/12*L50*H50,IF(E50="Salaried",F50*I50/12*L50,0))),"")</f>
        <v/>
      </c>
      <c r="N50" s="59">
        <f>IFERROR(IF(A50&lt;&gt;"Yes","",M50*'Assumptions'!$B$9),"")</f>
        <v/>
      </c>
      <c r="O50" s="59">
        <f>IFERROR(IF(A50&lt;&gt;"Yes","",M50+N50),"")</f>
        <v/>
      </c>
      <c r="P50" s="59">
        <f>IFERROR(IF(A50&lt;&gt;"Yes","",IF(AND(1&gt;=MATCH(J50,'Assumptions'!$T$5:$T$16,0),1&lt;=MATCH(K50,'Assumptions'!$T$5:$T$16,0)),O50/L50,0)),"")</f>
        <v/>
      </c>
      <c r="Q50" s="59">
        <f>IFERROR(IF(A50&lt;&gt;"Yes","",IF(AND(2&gt;=MATCH(J50,'Assumptions'!$T$5:$T$16,0),2&lt;=MATCH(K50,'Assumptions'!$T$5:$T$16,0)),O50/L50,0)),"")</f>
        <v/>
      </c>
      <c r="R50" s="59">
        <f>IFERROR(IF(A50&lt;&gt;"Yes","",IF(AND(3&gt;=MATCH(J50,'Assumptions'!$T$5:$T$16,0),3&lt;=MATCH(K50,'Assumptions'!$T$5:$T$16,0)),O50/L50,0)),"")</f>
        <v/>
      </c>
      <c r="S50" s="59">
        <f>IFERROR(IF(A50&lt;&gt;"Yes","",IF(AND(4&gt;=MATCH(J50,'Assumptions'!$T$5:$T$16,0),4&lt;=MATCH(K50,'Assumptions'!$T$5:$T$16,0)),O50/L50,0)),"")</f>
        <v/>
      </c>
      <c r="T50" s="59">
        <f>IFERROR(IF(A50&lt;&gt;"Yes","",IF(AND(5&gt;=MATCH(J50,'Assumptions'!$T$5:$T$16,0),5&lt;=MATCH(K50,'Assumptions'!$T$5:$T$16,0)),O50/L50,0)),"")</f>
        <v/>
      </c>
      <c r="U50" s="59">
        <f>IFERROR(IF(A50&lt;&gt;"Yes","",IF(AND(6&gt;=MATCH(J50,'Assumptions'!$T$5:$T$16,0),6&lt;=MATCH(K50,'Assumptions'!$T$5:$T$16,0)),O50/L50,0)),"")</f>
        <v/>
      </c>
      <c r="V50" s="59">
        <f>IFERROR(IF(A50&lt;&gt;"Yes","",IF(AND(7&gt;=MATCH(J50,'Assumptions'!$T$5:$T$16,0),7&lt;=MATCH(K50,'Assumptions'!$T$5:$T$16,0)),O50/L50,0)),"")</f>
        <v/>
      </c>
      <c r="W50" s="59">
        <f>IFERROR(IF(A50&lt;&gt;"Yes","",IF(AND(8&gt;=MATCH(J50,'Assumptions'!$T$5:$T$16,0),8&lt;=MATCH(K50,'Assumptions'!$T$5:$T$16,0)),O50/L50,0)),"")</f>
        <v/>
      </c>
      <c r="X50" s="59">
        <f>IFERROR(IF(A50&lt;&gt;"Yes","",IF(AND(9&gt;=MATCH(J50,'Assumptions'!$T$5:$T$16,0),9&lt;=MATCH(K50,'Assumptions'!$T$5:$T$16,0)),O50/L50,0)),"")</f>
        <v/>
      </c>
      <c r="Y50" s="59">
        <f>IFERROR(IF(A50&lt;&gt;"Yes","",IF(AND(10&gt;=MATCH(J50,'Assumptions'!$T$5:$T$16,0),10&lt;=MATCH(K50,'Assumptions'!$T$5:$T$16,0)),O50/L50,0)),"")</f>
        <v/>
      </c>
      <c r="Z50" s="59">
        <f>IFERROR(IF(A50&lt;&gt;"Yes","",IF(AND(11&gt;=MATCH(J50,'Assumptions'!$T$5:$T$16,0),11&lt;=MATCH(K50,'Assumptions'!$T$5:$T$16,0)),O50/L50,0)),"")</f>
        <v/>
      </c>
      <c r="AA50" s="59">
        <f>IFERROR(IF(A50&lt;&gt;"Yes","",IF(AND(12&gt;=MATCH(J50,'Assumptions'!$T$5:$T$16,0),12&lt;=MATCH(K50,'Assumptions'!$T$5:$T$16,0)),O50/L50,0)),"")</f>
        <v/>
      </c>
      <c r="AB50" s="37">
        <f>IFERROR(IF(A50&lt;&gt;"Yes","",IF(E50="Hourly",F50*G50/'Assumptions'!$B$8*L50/12,IF(E50="Salaried",F50*L50/12,0))),"")</f>
        <v/>
      </c>
      <c r="AC50" s="34">
        <f>IFERROR(IF(AND(A50="",B50="",C50="",D50="",E50=""),"",IF(A50&lt;&gt;"Yes","",IF(OR(B50="",C50="",D50="",E50="",J50="",K50=""),"Missing setup",IF(MATCH(K50,'Assumptions'!$T$5:$T$16,0)&lt;MATCH(J50,'Assumptions'!$T$5:$T$16,0),"Check month range",IF(AND(E50="Hourly",OR(G50&lt;=0,H50&lt;=0)),"Enter hourly inputs",IF(AND(E50="Salaried",I50&lt;=0),"Enter salary","Ready")))))),"")</f>
        <v/>
      </c>
      <c r="AD50" s="29" t="n"/>
    </row>
    <row r="51">
      <c r="A51" s="29" t="n"/>
      <c r="B51" s="29" t="n"/>
      <c r="C51" s="29" t="n"/>
      <c r="D51" s="29" t="n"/>
      <c r="E51" s="29" t="n"/>
      <c r="F51" s="29" t="n"/>
      <c r="G51" s="29" t="n"/>
      <c r="H51" s="58" t="n"/>
      <c r="I51" s="58" t="n"/>
      <c r="J51" s="29" t="n"/>
      <c r="K51" s="29" t="n"/>
      <c r="L51" s="36">
        <f>IFERROR(IF(A51&lt;&gt;"Yes","",MAX(0,MATCH(K51,'Assumptions'!$T$5:$T$16,0)-MATCH(J51,'Assumptions'!$T$5:$T$16,0)+1)),"")</f>
        <v/>
      </c>
      <c r="M51" s="59">
        <f>IFERROR(IF(A51&lt;&gt;"Yes","",IF(E51="Hourly",F51*G51*52/12*L51*H51,IF(E51="Salaried",F51*I51/12*L51,0))),"")</f>
        <v/>
      </c>
      <c r="N51" s="59">
        <f>IFERROR(IF(A51&lt;&gt;"Yes","",M51*'Assumptions'!$B$9),"")</f>
        <v/>
      </c>
      <c r="O51" s="59">
        <f>IFERROR(IF(A51&lt;&gt;"Yes","",M51+N51),"")</f>
        <v/>
      </c>
      <c r="P51" s="59">
        <f>IFERROR(IF(A51&lt;&gt;"Yes","",IF(AND(1&gt;=MATCH(J51,'Assumptions'!$T$5:$T$16,0),1&lt;=MATCH(K51,'Assumptions'!$T$5:$T$16,0)),O51/L51,0)),"")</f>
        <v/>
      </c>
      <c r="Q51" s="59">
        <f>IFERROR(IF(A51&lt;&gt;"Yes","",IF(AND(2&gt;=MATCH(J51,'Assumptions'!$T$5:$T$16,0),2&lt;=MATCH(K51,'Assumptions'!$T$5:$T$16,0)),O51/L51,0)),"")</f>
        <v/>
      </c>
      <c r="R51" s="59">
        <f>IFERROR(IF(A51&lt;&gt;"Yes","",IF(AND(3&gt;=MATCH(J51,'Assumptions'!$T$5:$T$16,0),3&lt;=MATCH(K51,'Assumptions'!$T$5:$T$16,0)),O51/L51,0)),"")</f>
        <v/>
      </c>
      <c r="S51" s="59">
        <f>IFERROR(IF(A51&lt;&gt;"Yes","",IF(AND(4&gt;=MATCH(J51,'Assumptions'!$T$5:$T$16,0),4&lt;=MATCH(K51,'Assumptions'!$T$5:$T$16,0)),O51/L51,0)),"")</f>
        <v/>
      </c>
      <c r="T51" s="59">
        <f>IFERROR(IF(A51&lt;&gt;"Yes","",IF(AND(5&gt;=MATCH(J51,'Assumptions'!$T$5:$T$16,0),5&lt;=MATCH(K51,'Assumptions'!$T$5:$T$16,0)),O51/L51,0)),"")</f>
        <v/>
      </c>
      <c r="U51" s="59">
        <f>IFERROR(IF(A51&lt;&gt;"Yes","",IF(AND(6&gt;=MATCH(J51,'Assumptions'!$T$5:$T$16,0),6&lt;=MATCH(K51,'Assumptions'!$T$5:$T$16,0)),O51/L51,0)),"")</f>
        <v/>
      </c>
      <c r="V51" s="59">
        <f>IFERROR(IF(A51&lt;&gt;"Yes","",IF(AND(7&gt;=MATCH(J51,'Assumptions'!$T$5:$T$16,0),7&lt;=MATCH(K51,'Assumptions'!$T$5:$T$16,0)),O51/L51,0)),"")</f>
        <v/>
      </c>
      <c r="W51" s="59">
        <f>IFERROR(IF(A51&lt;&gt;"Yes","",IF(AND(8&gt;=MATCH(J51,'Assumptions'!$T$5:$T$16,0),8&lt;=MATCH(K51,'Assumptions'!$T$5:$T$16,0)),O51/L51,0)),"")</f>
        <v/>
      </c>
      <c r="X51" s="59">
        <f>IFERROR(IF(A51&lt;&gt;"Yes","",IF(AND(9&gt;=MATCH(J51,'Assumptions'!$T$5:$T$16,0),9&lt;=MATCH(K51,'Assumptions'!$T$5:$T$16,0)),O51/L51,0)),"")</f>
        <v/>
      </c>
      <c r="Y51" s="59">
        <f>IFERROR(IF(A51&lt;&gt;"Yes","",IF(AND(10&gt;=MATCH(J51,'Assumptions'!$T$5:$T$16,0),10&lt;=MATCH(K51,'Assumptions'!$T$5:$T$16,0)),O51/L51,0)),"")</f>
        <v/>
      </c>
      <c r="Z51" s="59">
        <f>IFERROR(IF(A51&lt;&gt;"Yes","",IF(AND(11&gt;=MATCH(J51,'Assumptions'!$T$5:$T$16,0),11&lt;=MATCH(K51,'Assumptions'!$T$5:$T$16,0)),O51/L51,0)),"")</f>
        <v/>
      </c>
      <c r="AA51" s="59">
        <f>IFERROR(IF(A51&lt;&gt;"Yes","",IF(AND(12&gt;=MATCH(J51,'Assumptions'!$T$5:$T$16,0),12&lt;=MATCH(K51,'Assumptions'!$T$5:$T$16,0)),O51/L51,0)),"")</f>
        <v/>
      </c>
      <c r="AB51" s="37">
        <f>IFERROR(IF(A51&lt;&gt;"Yes","",IF(E51="Hourly",F51*G51/'Assumptions'!$B$8*L51/12,IF(E51="Salaried",F51*L51/12,0))),"")</f>
        <v/>
      </c>
      <c r="AC51" s="34">
        <f>IFERROR(IF(AND(A51="",B51="",C51="",D51="",E51=""),"",IF(A51&lt;&gt;"Yes","",IF(OR(B51="",C51="",D51="",E51="",J51="",K51=""),"Missing setup",IF(MATCH(K51,'Assumptions'!$T$5:$T$16,0)&lt;MATCH(J51,'Assumptions'!$T$5:$T$16,0),"Check month range",IF(AND(E51="Hourly",OR(G51&lt;=0,H51&lt;=0)),"Enter hourly inputs",IF(AND(E51="Salaried",I51&lt;=0),"Enter salary","Ready")))))),"")</f>
        <v/>
      </c>
      <c r="AD51" s="29" t="n"/>
    </row>
    <row r="52">
      <c r="A52" s="29" t="n"/>
      <c r="B52" s="29" t="n"/>
      <c r="C52" s="29" t="n"/>
      <c r="D52" s="29" t="n"/>
      <c r="E52" s="29" t="n"/>
      <c r="F52" s="29" t="n"/>
      <c r="G52" s="29" t="n"/>
      <c r="H52" s="58" t="n"/>
      <c r="I52" s="58" t="n"/>
      <c r="J52" s="29" t="n"/>
      <c r="K52" s="29" t="n"/>
      <c r="L52" s="36">
        <f>IFERROR(IF(A52&lt;&gt;"Yes","",MAX(0,MATCH(K52,'Assumptions'!$T$5:$T$16,0)-MATCH(J52,'Assumptions'!$T$5:$T$16,0)+1)),"")</f>
        <v/>
      </c>
      <c r="M52" s="59">
        <f>IFERROR(IF(A52&lt;&gt;"Yes","",IF(E52="Hourly",F52*G52*52/12*L52*H52,IF(E52="Salaried",F52*I52/12*L52,0))),"")</f>
        <v/>
      </c>
      <c r="N52" s="59">
        <f>IFERROR(IF(A52&lt;&gt;"Yes","",M52*'Assumptions'!$B$9),"")</f>
        <v/>
      </c>
      <c r="O52" s="59">
        <f>IFERROR(IF(A52&lt;&gt;"Yes","",M52+N52),"")</f>
        <v/>
      </c>
      <c r="P52" s="59">
        <f>IFERROR(IF(A52&lt;&gt;"Yes","",IF(AND(1&gt;=MATCH(J52,'Assumptions'!$T$5:$T$16,0),1&lt;=MATCH(K52,'Assumptions'!$T$5:$T$16,0)),O52/L52,0)),"")</f>
        <v/>
      </c>
      <c r="Q52" s="59">
        <f>IFERROR(IF(A52&lt;&gt;"Yes","",IF(AND(2&gt;=MATCH(J52,'Assumptions'!$T$5:$T$16,0),2&lt;=MATCH(K52,'Assumptions'!$T$5:$T$16,0)),O52/L52,0)),"")</f>
        <v/>
      </c>
      <c r="R52" s="59">
        <f>IFERROR(IF(A52&lt;&gt;"Yes","",IF(AND(3&gt;=MATCH(J52,'Assumptions'!$T$5:$T$16,0),3&lt;=MATCH(K52,'Assumptions'!$T$5:$T$16,0)),O52/L52,0)),"")</f>
        <v/>
      </c>
      <c r="S52" s="59">
        <f>IFERROR(IF(A52&lt;&gt;"Yes","",IF(AND(4&gt;=MATCH(J52,'Assumptions'!$T$5:$T$16,0),4&lt;=MATCH(K52,'Assumptions'!$T$5:$T$16,0)),O52/L52,0)),"")</f>
        <v/>
      </c>
      <c r="T52" s="59">
        <f>IFERROR(IF(A52&lt;&gt;"Yes","",IF(AND(5&gt;=MATCH(J52,'Assumptions'!$T$5:$T$16,0),5&lt;=MATCH(K52,'Assumptions'!$T$5:$T$16,0)),O52/L52,0)),"")</f>
        <v/>
      </c>
      <c r="U52" s="59">
        <f>IFERROR(IF(A52&lt;&gt;"Yes","",IF(AND(6&gt;=MATCH(J52,'Assumptions'!$T$5:$T$16,0),6&lt;=MATCH(K52,'Assumptions'!$T$5:$T$16,0)),O52/L52,0)),"")</f>
        <v/>
      </c>
      <c r="V52" s="59">
        <f>IFERROR(IF(A52&lt;&gt;"Yes","",IF(AND(7&gt;=MATCH(J52,'Assumptions'!$T$5:$T$16,0),7&lt;=MATCH(K52,'Assumptions'!$T$5:$T$16,0)),O52/L52,0)),"")</f>
        <v/>
      </c>
      <c r="W52" s="59">
        <f>IFERROR(IF(A52&lt;&gt;"Yes","",IF(AND(8&gt;=MATCH(J52,'Assumptions'!$T$5:$T$16,0),8&lt;=MATCH(K52,'Assumptions'!$T$5:$T$16,0)),O52/L52,0)),"")</f>
        <v/>
      </c>
      <c r="X52" s="59">
        <f>IFERROR(IF(A52&lt;&gt;"Yes","",IF(AND(9&gt;=MATCH(J52,'Assumptions'!$T$5:$T$16,0),9&lt;=MATCH(K52,'Assumptions'!$T$5:$T$16,0)),O52/L52,0)),"")</f>
        <v/>
      </c>
      <c r="Y52" s="59">
        <f>IFERROR(IF(A52&lt;&gt;"Yes","",IF(AND(10&gt;=MATCH(J52,'Assumptions'!$T$5:$T$16,0),10&lt;=MATCH(K52,'Assumptions'!$T$5:$T$16,0)),O52/L52,0)),"")</f>
        <v/>
      </c>
      <c r="Z52" s="59">
        <f>IFERROR(IF(A52&lt;&gt;"Yes","",IF(AND(11&gt;=MATCH(J52,'Assumptions'!$T$5:$T$16,0),11&lt;=MATCH(K52,'Assumptions'!$T$5:$T$16,0)),O52/L52,0)),"")</f>
        <v/>
      </c>
      <c r="AA52" s="59">
        <f>IFERROR(IF(A52&lt;&gt;"Yes","",IF(AND(12&gt;=MATCH(J52,'Assumptions'!$T$5:$T$16,0),12&lt;=MATCH(K52,'Assumptions'!$T$5:$T$16,0)),O52/L52,0)),"")</f>
        <v/>
      </c>
      <c r="AB52" s="37">
        <f>IFERROR(IF(A52&lt;&gt;"Yes","",IF(E52="Hourly",F52*G52/'Assumptions'!$B$8*L52/12,IF(E52="Salaried",F52*L52/12,0))),"")</f>
        <v/>
      </c>
      <c r="AC52" s="34">
        <f>IFERROR(IF(AND(A52="",B52="",C52="",D52="",E52=""),"",IF(A52&lt;&gt;"Yes","",IF(OR(B52="",C52="",D52="",E52="",J52="",K52=""),"Missing setup",IF(MATCH(K52,'Assumptions'!$T$5:$T$16,0)&lt;MATCH(J52,'Assumptions'!$T$5:$T$16,0),"Check month range",IF(AND(E52="Hourly",OR(G52&lt;=0,H52&lt;=0)),"Enter hourly inputs",IF(AND(E52="Salaried",I52&lt;=0),"Enter salary","Ready")))))),"")</f>
        <v/>
      </c>
      <c r="AD52" s="29" t="n"/>
    </row>
    <row r="53">
      <c r="A53" s="29" t="n"/>
      <c r="B53" s="29" t="n"/>
      <c r="C53" s="29" t="n"/>
      <c r="D53" s="29" t="n"/>
      <c r="E53" s="29" t="n"/>
      <c r="F53" s="29" t="n"/>
      <c r="G53" s="29" t="n"/>
      <c r="H53" s="58" t="n"/>
      <c r="I53" s="58" t="n"/>
      <c r="J53" s="29" t="n"/>
      <c r="K53" s="29" t="n"/>
      <c r="L53" s="36">
        <f>IFERROR(IF(A53&lt;&gt;"Yes","",MAX(0,MATCH(K53,'Assumptions'!$T$5:$T$16,0)-MATCH(J53,'Assumptions'!$T$5:$T$16,0)+1)),"")</f>
        <v/>
      </c>
      <c r="M53" s="59">
        <f>IFERROR(IF(A53&lt;&gt;"Yes","",IF(E53="Hourly",F53*G53*52/12*L53*H53,IF(E53="Salaried",F53*I53/12*L53,0))),"")</f>
        <v/>
      </c>
      <c r="N53" s="59">
        <f>IFERROR(IF(A53&lt;&gt;"Yes","",M53*'Assumptions'!$B$9),"")</f>
        <v/>
      </c>
      <c r="O53" s="59">
        <f>IFERROR(IF(A53&lt;&gt;"Yes","",M53+N53),"")</f>
        <v/>
      </c>
      <c r="P53" s="59">
        <f>IFERROR(IF(A53&lt;&gt;"Yes","",IF(AND(1&gt;=MATCH(J53,'Assumptions'!$T$5:$T$16,0),1&lt;=MATCH(K53,'Assumptions'!$T$5:$T$16,0)),O53/L53,0)),"")</f>
        <v/>
      </c>
      <c r="Q53" s="59">
        <f>IFERROR(IF(A53&lt;&gt;"Yes","",IF(AND(2&gt;=MATCH(J53,'Assumptions'!$T$5:$T$16,0),2&lt;=MATCH(K53,'Assumptions'!$T$5:$T$16,0)),O53/L53,0)),"")</f>
        <v/>
      </c>
      <c r="R53" s="59">
        <f>IFERROR(IF(A53&lt;&gt;"Yes","",IF(AND(3&gt;=MATCH(J53,'Assumptions'!$T$5:$T$16,0),3&lt;=MATCH(K53,'Assumptions'!$T$5:$T$16,0)),O53/L53,0)),"")</f>
        <v/>
      </c>
      <c r="S53" s="59">
        <f>IFERROR(IF(A53&lt;&gt;"Yes","",IF(AND(4&gt;=MATCH(J53,'Assumptions'!$T$5:$T$16,0),4&lt;=MATCH(K53,'Assumptions'!$T$5:$T$16,0)),O53/L53,0)),"")</f>
        <v/>
      </c>
      <c r="T53" s="59">
        <f>IFERROR(IF(A53&lt;&gt;"Yes","",IF(AND(5&gt;=MATCH(J53,'Assumptions'!$T$5:$T$16,0),5&lt;=MATCH(K53,'Assumptions'!$T$5:$T$16,0)),O53/L53,0)),"")</f>
        <v/>
      </c>
      <c r="U53" s="59">
        <f>IFERROR(IF(A53&lt;&gt;"Yes","",IF(AND(6&gt;=MATCH(J53,'Assumptions'!$T$5:$T$16,0),6&lt;=MATCH(K53,'Assumptions'!$T$5:$T$16,0)),O53/L53,0)),"")</f>
        <v/>
      </c>
      <c r="V53" s="59">
        <f>IFERROR(IF(A53&lt;&gt;"Yes","",IF(AND(7&gt;=MATCH(J53,'Assumptions'!$T$5:$T$16,0),7&lt;=MATCH(K53,'Assumptions'!$T$5:$T$16,0)),O53/L53,0)),"")</f>
        <v/>
      </c>
      <c r="W53" s="59">
        <f>IFERROR(IF(A53&lt;&gt;"Yes","",IF(AND(8&gt;=MATCH(J53,'Assumptions'!$T$5:$T$16,0),8&lt;=MATCH(K53,'Assumptions'!$T$5:$T$16,0)),O53/L53,0)),"")</f>
        <v/>
      </c>
      <c r="X53" s="59">
        <f>IFERROR(IF(A53&lt;&gt;"Yes","",IF(AND(9&gt;=MATCH(J53,'Assumptions'!$T$5:$T$16,0),9&lt;=MATCH(K53,'Assumptions'!$T$5:$T$16,0)),O53/L53,0)),"")</f>
        <v/>
      </c>
      <c r="Y53" s="59">
        <f>IFERROR(IF(A53&lt;&gt;"Yes","",IF(AND(10&gt;=MATCH(J53,'Assumptions'!$T$5:$T$16,0),10&lt;=MATCH(K53,'Assumptions'!$T$5:$T$16,0)),O53/L53,0)),"")</f>
        <v/>
      </c>
      <c r="Z53" s="59">
        <f>IFERROR(IF(A53&lt;&gt;"Yes","",IF(AND(11&gt;=MATCH(J53,'Assumptions'!$T$5:$T$16,0),11&lt;=MATCH(K53,'Assumptions'!$T$5:$T$16,0)),O53/L53,0)),"")</f>
        <v/>
      </c>
      <c r="AA53" s="59">
        <f>IFERROR(IF(A53&lt;&gt;"Yes","",IF(AND(12&gt;=MATCH(J53,'Assumptions'!$T$5:$T$16,0),12&lt;=MATCH(K53,'Assumptions'!$T$5:$T$16,0)),O53/L53,0)),"")</f>
        <v/>
      </c>
      <c r="AB53" s="37">
        <f>IFERROR(IF(A53&lt;&gt;"Yes","",IF(E53="Hourly",F53*G53/'Assumptions'!$B$8*L53/12,IF(E53="Salaried",F53*L53/12,0))),"")</f>
        <v/>
      </c>
      <c r="AC53" s="34">
        <f>IFERROR(IF(AND(A53="",B53="",C53="",D53="",E53=""),"",IF(A53&lt;&gt;"Yes","",IF(OR(B53="",C53="",D53="",E53="",J53="",K53=""),"Missing setup",IF(MATCH(K53,'Assumptions'!$T$5:$T$16,0)&lt;MATCH(J53,'Assumptions'!$T$5:$T$16,0),"Check month range",IF(AND(E53="Hourly",OR(G53&lt;=0,H53&lt;=0)),"Enter hourly inputs",IF(AND(E53="Salaried",I53&lt;=0),"Enter salary","Ready")))))),"")</f>
        <v/>
      </c>
      <c r="AD53" s="29" t="n"/>
    </row>
    <row r="54">
      <c r="A54" s="29" t="n"/>
      <c r="B54" s="29" t="n"/>
      <c r="C54" s="29" t="n"/>
      <c r="D54" s="29" t="n"/>
      <c r="E54" s="29" t="n"/>
      <c r="F54" s="29" t="n"/>
      <c r="G54" s="29" t="n"/>
      <c r="H54" s="58" t="n"/>
      <c r="I54" s="58" t="n"/>
      <c r="J54" s="29" t="n"/>
      <c r="K54" s="29" t="n"/>
      <c r="L54" s="36">
        <f>IFERROR(IF(A54&lt;&gt;"Yes","",MAX(0,MATCH(K54,'Assumptions'!$T$5:$T$16,0)-MATCH(J54,'Assumptions'!$T$5:$T$16,0)+1)),"")</f>
        <v/>
      </c>
      <c r="M54" s="59">
        <f>IFERROR(IF(A54&lt;&gt;"Yes","",IF(E54="Hourly",F54*G54*52/12*L54*H54,IF(E54="Salaried",F54*I54/12*L54,0))),"")</f>
        <v/>
      </c>
      <c r="N54" s="59">
        <f>IFERROR(IF(A54&lt;&gt;"Yes","",M54*'Assumptions'!$B$9),"")</f>
        <v/>
      </c>
      <c r="O54" s="59">
        <f>IFERROR(IF(A54&lt;&gt;"Yes","",M54+N54),"")</f>
        <v/>
      </c>
      <c r="P54" s="59">
        <f>IFERROR(IF(A54&lt;&gt;"Yes","",IF(AND(1&gt;=MATCH(J54,'Assumptions'!$T$5:$T$16,0),1&lt;=MATCH(K54,'Assumptions'!$T$5:$T$16,0)),O54/L54,0)),"")</f>
        <v/>
      </c>
      <c r="Q54" s="59">
        <f>IFERROR(IF(A54&lt;&gt;"Yes","",IF(AND(2&gt;=MATCH(J54,'Assumptions'!$T$5:$T$16,0),2&lt;=MATCH(K54,'Assumptions'!$T$5:$T$16,0)),O54/L54,0)),"")</f>
        <v/>
      </c>
      <c r="R54" s="59">
        <f>IFERROR(IF(A54&lt;&gt;"Yes","",IF(AND(3&gt;=MATCH(J54,'Assumptions'!$T$5:$T$16,0),3&lt;=MATCH(K54,'Assumptions'!$T$5:$T$16,0)),O54/L54,0)),"")</f>
        <v/>
      </c>
      <c r="S54" s="59">
        <f>IFERROR(IF(A54&lt;&gt;"Yes","",IF(AND(4&gt;=MATCH(J54,'Assumptions'!$T$5:$T$16,0),4&lt;=MATCH(K54,'Assumptions'!$T$5:$T$16,0)),O54/L54,0)),"")</f>
        <v/>
      </c>
      <c r="T54" s="59">
        <f>IFERROR(IF(A54&lt;&gt;"Yes","",IF(AND(5&gt;=MATCH(J54,'Assumptions'!$T$5:$T$16,0),5&lt;=MATCH(K54,'Assumptions'!$T$5:$T$16,0)),O54/L54,0)),"")</f>
        <v/>
      </c>
      <c r="U54" s="59">
        <f>IFERROR(IF(A54&lt;&gt;"Yes","",IF(AND(6&gt;=MATCH(J54,'Assumptions'!$T$5:$T$16,0),6&lt;=MATCH(K54,'Assumptions'!$T$5:$T$16,0)),O54/L54,0)),"")</f>
        <v/>
      </c>
      <c r="V54" s="59">
        <f>IFERROR(IF(A54&lt;&gt;"Yes","",IF(AND(7&gt;=MATCH(J54,'Assumptions'!$T$5:$T$16,0),7&lt;=MATCH(K54,'Assumptions'!$T$5:$T$16,0)),O54/L54,0)),"")</f>
        <v/>
      </c>
      <c r="W54" s="59">
        <f>IFERROR(IF(A54&lt;&gt;"Yes","",IF(AND(8&gt;=MATCH(J54,'Assumptions'!$T$5:$T$16,0),8&lt;=MATCH(K54,'Assumptions'!$T$5:$T$16,0)),O54/L54,0)),"")</f>
        <v/>
      </c>
      <c r="X54" s="59">
        <f>IFERROR(IF(A54&lt;&gt;"Yes","",IF(AND(9&gt;=MATCH(J54,'Assumptions'!$T$5:$T$16,0),9&lt;=MATCH(K54,'Assumptions'!$T$5:$T$16,0)),O54/L54,0)),"")</f>
        <v/>
      </c>
      <c r="Y54" s="59">
        <f>IFERROR(IF(A54&lt;&gt;"Yes","",IF(AND(10&gt;=MATCH(J54,'Assumptions'!$T$5:$T$16,0),10&lt;=MATCH(K54,'Assumptions'!$T$5:$T$16,0)),O54/L54,0)),"")</f>
        <v/>
      </c>
      <c r="Z54" s="59">
        <f>IFERROR(IF(A54&lt;&gt;"Yes","",IF(AND(11&gt;=MATCH(J54,'Assumptions'!$T$5:$T$16,0),11&lt;=MATCH(K54,'Assumptions'!$T$5:$T$16,0)),O54/L54,0)),"")</f>
        <v/>
      </c>
      <c r="AA54" s="59">
        <f>IFERROR(IF(A54&lt;&gt;"Yes","",IF(AND(12&gt;=MATCH(J54,'Assumptions'!$T$5:$T$16,0),12&lt;=MATCH(K54,'Assumptions'!$T$5:$T$16,0)),O54/L54,0)),"")</f>
        <v/>
      </c>
      <c r="AB54" s="37">
        <f>IFERROR(IF(A54&lt;&gt;"Yes","",IF(E54="Hourly",F54*G54/'Assumptions'!$B$8*L54/12,IF(E54="Salaried",F54*L54/12,0))),"")</f>
        <v/>
      </c>
      <c r="AC54" s="34">
        <f>IFERROR(IF(AND(A54="",B54="",C54="",D54="",E54=""),"",IF(A54&lt;&gt;"Yes","",IF(OR(B54="",C54="",D54="",E54="",J54="",K54=""),"Missing setup",IF(MATCH(K54,'Assumptions'!$T$5:$T$16,0)&lt;MATCH(J54,'Assumptions'!$T$5:$T$16,0),"Check month range",IF(AND(E54="Hourly",OR(G54&lt;=0,H54&lt;=0)),"Enter hourly inputs",IF(AND(E54="Salaried",I54&lt;=0),"Enter salary","Ready")))))),"")</f>
        <v/>
      </c>
      <c r="AD54" s="29" t="n"/>
    </row>
    <row r="55">
      <c r="A55" s="29" t="n"/>
      <c r="B55" s="29" t="n"/>
      <c r="C55" s="29" t="n"/>
      <c r="D55" s="29" t="n"/>
      <c r="E55" s="29" t="n"/>
      <c r="F55" s="29" t="n"/>
      <c r="G55" s="29" t="n"/>
      <c r="H55" s="58" t="n"/>
      <c r="I55" s="58" t="n"/>
      <c r="J55" s="29" t="n"/>
      <c r="K55" s="29" t="n"/>
      <c r="L55" s="36">
        <f>IFERROR(IF(A55&lt;&gt;"Yes","",MAX(0,MATCH(K55,'Assumptions'!$T$5:$T$16,0)-MATCH(J55,'Assumptions'!$T$5:$T$16,0)+1)),"")</f>
        <v/>
      </c>
      <c r="M55" s="59">
        <f>IFERROR(IF(A55&lt;&gt;"Yes","",IF(E55="Hourly",F55*G55*52/12*L55*H55,IF(E55="Salaried",F55*I55/12*L55,0))),"")</f>
        <v/>
      </c>
      <c r="N55" s="59">
        <f>IFERROR(IF(A55&lt;&gt;"Yes","",M55*'Assumptions'!$B$9),"")</f>
        <v/>
      </c>
      <c r="O55" s="59">
        <f>IFERROR(IF(A55&lt;&gt;"Yes","",M55+N55),"")</f>
        <v/>
      </c>
      <c r="P55" s="59">
        <f>IFERROR(IF(A55&lt;&gt;"Yes","",IF(AND(1&gt;=MATCH(J55,'Assumptions'!$T$5:$T$16,0),1&lt;=MATCH(K55,'Assumptions'!$T$5:$T$16,0)),O55/L55,0)),"")</f>
        <v/>
      </c>
      <c r="Q55" s="59">
        <f>IFERROR(IF(A55&lt;&gt;"Yes","",IF(AND(2&gt;=MATCH(J55,'Assumptions'!$T$5:$T$16,0),2&lt;=MATCH(K55,'Assumptions'!$T$5:$T$16,0)),O55/L55,0)),"")</f>
        <v/>
      </c>
      <c r="R55" s="59">
        <f>IFERROR(IF(A55&lt;&gt;"Yes","",IF(AND(3&gt;=MATCH(J55,'Assumptions'!$T$5:$T$16,0),3&lt;=MATCH(K55,'Assumptions'!$T$5:$T$16,0)),O55/L55,0)),"")</f>
        <v/>
      </c>
      <c r="S55" s="59">
        <f>IFERROR(IF(A55&lt;&gt;"Yes","",IF(AND(4&gt;=MATCH(J55,'Assumptions'!$T$5:$T$16,0),4&lt;=MATCH(K55,'Assumptions'!$T$5:$T$16,0)),O55/L55,0)),"")</f>
        <v/>
      </c>
      <c r="T55" s="59">
        <f>IFERROR(IF(A55&lt;&gt;"Yes","",IF(AND(5&gt;=MATCH(J55,'Assumptions'!$T$5:$T$16,0),5&lt;=MATCH(K55,'Assumptions'!$T$5:$T$16,0)),O55/L55,0)),"")</f>
        <v/>
      </c>
      <c r="U55" s="59">
        <f>IFERROR(IF(A55&lt;&gt;"Yes","",IF(AND(6&gt;=MATCH(J55,'Assumptions'!$T$5:$T$16,0),6&lt;=MATCH(K55,'Assumptions'!$T$5:$T$16,0)),O55/L55,0)),"")</f>
        <v/>
      </c>
      <c r="V55" s="59">
        <f>IFERROR(IF(A55&lt;&gt;"Yes","",IF(AND(7&gt;=MATCH(J55,'Assumptions'!$T$5:$T$16,0),7&lt;=MATCH(K55,'Assumptions'!$T$5:$T$16,0)),O55/L55,0)),"")</f>
        <v/>
      </c>
      <c r="W55" s="59">
        <f>IFERROR(IF(A55&lt;&gt;"Yes","",IF(AND(8&gt;=MATCH(J55,'Assumptions'!$T$5:$T$16,0),8&lt;=MATCH(K55,'Assumptions'!$T$5:$T$16,0)),O55/L55,0)),"")</f>
        <v/>
      </c>
      <c r="X55" s="59">
        <f>IFERROR(IF(A55&lt;&gt;"Yes","",IF(AND(9&gt;=MATCH(J55,'Assumptions'!$T$5:$T$16,0),9&lt;=MATCH(K55,'Assumptions'!$T$5:$T$16,0)),O55/L55,0)),"")</f>
        <v/>
      </c>
      <c r="Y55" s="59">
        <f>IFERROR(IF(A55&lt;&gt;"Yes","",IF(AND(10&gt;=MATCH(J55,'Assumptions'!$T$5:$T$16,0),10&lt;=MATCH(K55,'Assumptions'!$T$5:$T$16,0)),O55/L55,0)),"")</f>
        <v/>
      </c>
      <c r="Z55" s="59">
        <f>IFERROR(IF(A55&lt;&gt;"Yes","",IF(AND(11&gt;=MATCH(J55,'Assumptions'!$T$5:$T$16,0),11&lt;=MATCH(K55,'Assumptions'!$T$5:$T$16,0)),O55/L55,0)),"")</f>
        <v/>
      </c>
      <c r="AA55" s="59">
        <f>IFERROR(IF(A55&lt;&gt;"Yes","",IF(AND(12&gt;=MATCH(J55,'Assumptions'!$T$5:$T$16,0),12&lt;=MATCH(K55,'Assumptions'!$T$5:$T$16,0)),O55/L55,0)),"")</f>
        <v/>
      </c>
      <c r="AB55" s="37">
        <f>IFERROR(IF(A55&lt;&gt;"Yes","",IF(E55="Hourly",F55*G55/'Assumptions'!$B$8*L55/12,IF(E55="Salaried",F55*L55/12,0))),"")</f>
        <v/>
      </c>
      <c r="AC55" s="34">
        <f>IFERROR(IF(AND(A55="",B55="",C55="",D55="",E55=""),"",IF(A55&lt;&gt;"Yes","",IF(OR(B55="",C55="",D55="",E55="",J55="",K55=""),"Missing setup",IF(MATCH(K55,'Assumptions'!$T$5:$T$16,0)&lt;MATCH(J55,'Assumptions'!$T$5:$T$16,0),"Check month range",IF(AND(E55="Hourly",OR(G55&lt;=0,H55&lt;=0)),"Enter hourly inputs",IF(AND(E55="Salaried",I55&lt;=0),"Enter salary","Ready")))))),"")</f>
        <v/>
      </c>
      <c r="AD55" s="29" t="n"/>
    </row>
    <row r="56">
      <c r="A56" s="29" t="n"/>
      <c r="B56" s="29" t="n"/>
      <c r="C56" s="29" t="n"/>
      <c r="D56" s="29" t="n"/>
      <c r="E56" s="29" t="n"/>
      <c r="F56" s="29" t="n"/>
      <c r="G56" s="29" t="n"/>
      <c r="H56" s="58" t="n"/>
      <c r="I56" s="58" t="n"/>
      <c r="J56" s="29" t="n"/>
      <c r="K56" s="29" t="n"/>
      <c r="L56" s="36">
        <f>IFERROR(IF(A56&lt;&gt;"Yes","",MAX(0,MATCH(K56,'Assumptions'!$T$5:$T$16,0)-MATCH(J56,'Assumptions'!$T$5:$T$16,0)+1)),"")</f>
        <v/>
      </c>
      <c r="M56" s="59">
        <f>IFERROR(IF(A56&lt;&gt;"Yes","",IF(E56="Hourly",F56*G56*52/12*L56*H56,IF(E56="Salaried",F56*I56/12*L56,0))),"")</f>
        <v/>
      </c>
      <c r="N56" s="59">
        <f>IFERROR(IF(A56&lt;&gt;"Yes","",M56*'Assumptions'!$B$9),"")</f>
        <v/>
      </c>
      <c r="O56" s="59">
        <f>IFERROR(IF(A56&lt;&gt;"Yes","",M56+N56),"")</f>
        <v/>
      </c>
      <c r="P56" s="59">
        <f>IFERROR(IF(A56&lt;&gt;"Yes","",IF(AND(1&gt;=MATCH(J56,'Assumptions'!$T$5:$T$16,0),1&lt;=MATCH(K56,'Assumptions'!$T$5:$T$16,0)),O56/L56,0)),"")</f>
        <v/>
      </c>
      <c r="Q56" s="59">
        <f>IFERROR(IF(A56&lt;&gt;"Yes","",IF(AND(2&gt;=MATCH(J56,'Assumptions'!$T$5:$T$16,0),2&lt;=MATCH(K56,'Assumptions'!$T$5:$T$16,0)),O56/L56,0)),"")</f>
        <v/>
      </c>
      <c r="R56" s="59">
        <f>IFERROR(IF(A56&lt;&gt;"Yes","",IF(AND(3&gt;=MATCH(J56,'Assumptions'!$T$5:$T$16,0),3&lt;=MATCH(K56,'Assumptions'!$T$5:$T$16,0)),O56/L56,0)),"")</f>
        <v/>
      </c>
      <c r="S56" s="59">
        <f>IFERROR(IF(A56&lt;&gt;"Yes","",IF(AND(4&gt;=MATCH(J56,'Assumptions'!$T$5:$T$16,0),4&lt;=MATCH(K56,'Assumptions'!$T$5:$T$16,0)),O56/L56,0)),"")</f>
        <v/>
      </c>
      <c r="T56" s="59">
        <f>IFERROR(IF(A56&lt;&gt;"Yes","",IF(AND(5&gt;=MATCH(J56,'Assumptions'!$T$5:$T$16,0),5&lt;=MATCH(K56,'Assumptions'!$T$5:$T$16,0)),O56/L56,0)),"")</f>
        <v/>
      </c>
      <c r="U56" s="59">
        <f>IFERROR(IF(A56&lt;&gt;"Yes","",IF(AND(6&gt;=MATCH(J56,'Assumptions'!$T$5:$T$16,0),6&lt;=MATCH(K56,'Assumptions'!$T$5:$T$16,0)),O56/L56,0)),"")</f>
        <v/>
      </c>
      <c r="V56" s="59">
        <f>IFERROR(IF(A56&lt;&gt;"Yes","",IF(AND(7&gt;=MATCH(J56,'Assumptions'!$T$5:$T$16,0),7&lt;=MATCH(K56,'Assumptions'!$T$5:$T$16,0)),O56/L56,0)),"")</f>
        <v/>
      </c>
      <c r="W56" s="59">
        <f>IFERROR(IF(A56&lt;&gt;"Yes","",IF(AND(8&gt;=MATCH(J56,'Assumptions'!$T$5:$T$16,0),8&lt;=MATCH(K56,'Assumptions'!$T$5:$T$16,0)),O56/L56,0)),"")</f>
        <v/>
      </c>
      <c r="X56" s="59">
        <f>IFERROR(IF(A56&lt;&gt;"Yes","",IF(AND(9&gt;=MATCH(J56,'Assumptions'!$T$5:$T$16,0),9&lt;=MATCH(K56,'Assumptions'!$T$5:$T$16,0)),O56/L56,0)),"")</f>
        <v/>
      </c>
      <c r="Y56" s="59">
        <f>IFERROR(IF(A56&lt;&gt;"Yes","",IF(AND(10&gt;=MATCH(J56,'Assumptions'!$T$5:$T$16,0),10&lt;=MATCH(K56,'Assumptions'!$T$5:$T$16,0)),O56/L56,0)),"")</f>
        <v/>
      </c>
      <c r="Z56" s="59">
        <f>IFERROR(IF(A56&lt;&gt;"Yes","",IF(AND(11&gt;=MATCH(J56,'Assumptions'!$T$5:$T$16,0),11&lt;=MATCH(K56,'Assumptions'!$T$5:$T$16,0)),O56/L56,0)),"")</f>
        <v/>
      </c>
      <c r="AA56" s="59">
        <f>IFERROR(IF(A56&lt;&gt;"Yes","",IF(AND(12&gt;=MATCH(J56,'Assumptions'!$T$5:$T$16,0),12&lt;=MATCH(K56,'Assumptions'!$T$5:$T$16,0)),O56/L56,0)),"")</f>
        <v/>
      </c>
      <c r="AB56" s="37">
        <f>IFERROR(IF(A56&lt;&gt;"Yes","",IF(E56="Hourly",F56*G56/'Assumptions'!$B$8*L56/12,IF(E56="Salaried",F56*L56/12,0))),"")</f>
        <v/>
      </c>
      <c r="AC56" s="34">
        <f>IFERROR(IF(AND(A56="",B56="",C56="",D56="",E56=""),"",IF(A56&lt;&gt;"Yes","",IF(OR(B56="",C56="",D56="",E56="",J56="",K56=""),"Missing setup",IF(MATCH(K56,'Assumptions'!$T$5:$T$16,0)&lt;MATCH(J56,'Assumptions'!$T$5:$T$16,0),"Check month range",IF(AND(E56="Hourly",OR(G56&lt;=0,H56&lt;=0)),"Enter hourly inputs",IF(AND(E56="Salaried",I56&lt;=0),"Enter salary","Ready")))))),"")</f>
        <v/>
      </c>
      <c r="AD56" s="29" t="n"/>
    </row>
    <row r="57">
      <c r="A57" s="29" t="n"/>
      <c r="B57" s="29" t="n"/>
      <c r="C57" s="29" t="n"/>
      <c r="D57" s="29" t="n"/>
      <c r="E57" s="29" t="n"/>
      <c r="F57" s="29" t="n"/>
      <c r="G57" s="29" t="n"/>
      <c r="H57" s="58" t="n"/>
      <c r="I57" s="58" t="n"/>
      <c r="J57" s="29" t="n"/>
      <c r="K57" s="29" t="n"/>
      <c r="L57" s="36">
        <f>IFERROR(IF(A57&lt;&gt;"Yes","",MAX(0,MATCH(K57,'Assumptions'!$T$5:$T$16,0)-MATCH(J57,'Assumptions'!$T$5:$T$16,0)+1)),"")</f>
        <v/>
      </c>
      <c r="M57" s="59">
        <f>IFERROR(IF(A57&lt;&gt;"Yes","",IF(E57="Hourly",F57*G57*52/12*L57*H57,IF(E57="Salaried",F57*I57/12*L57,0))),"")</f>
        <v/>
      </c>
      <c r="N57" s="59">
        <f>IFERROR(IF(A57&lt;&gt;"Yes","",M57*'Assumptions'!$B$9),"")</f>
        <v/>
      </c>
      <c r="O57" s="59">
        <f>IFERROR(IF(A57&lt;&gt;"Yes","",M57+N57),"")</f>
        <v/>
      </c>
      <c r="P57" s="59">
        <f>IFERROR(IF(A57&lt;&gt;"Yes","",IF(AND(1&gt;=MATCH(J57,'Assumptions'!$T$5:$T$16,0),1&lt;=MATCH(K57,'Assumptions'!$T$5:$T$16,0)),O57/L57,0)),"")</f>
        <v/>
      </c>
      <c r="Q57" s="59">
        <f>IFERROR(IF(A57&lt;&gt;"Yes","",IF(AND(2&gt;=MATCH(J57,'Assumptions'!$T$5:$T$16,0),2&lt;=MATCH(K57,'Assumptions'!$T$5:$T$16,0)),O57/L57,0)),"")</f>
        <v/>
      </c>
      <c r="R57" s="59">
        <f>IFERROR(IF(A57&lt;&gt;"Yes","",IF(AND(3&gt;=MATCH(J57,'Assumptions'!$T$5:$T$16,0),3&lt;=MATCH(K57,'Assumptions'!$T$5:$T$16,0)),O57/L57,0)),"")</f>
        <v/>
      </c>
      <c r="S57" s="59">
        <f>IFERROR(IF(A57&lt;&gt;"Yes","",IF(AND(4&gt;=MATCH(J57,'Assumptions'!$T$5:$T$16,0),4&lt;=MATCH(K57,'Assumptions'!$T$5:$T$16,0)),O57/L57,0)),"")</f>
        <v/>
      </c>
      <c r="T57" s="59">
        <f>IFERROR(IF(A57&lt;&gt;"Yes","",IF(AND(5&gt;=MATCH(J57,'Assumptions'!$T$5:$T$16,0),5&lt;=MATCH(K57,'Assumptions'!$T$5:$T$16,0)),O57/L57,0)),"")</f>
        <v/>
      </c>
      <c r="U57" s="59">
        <f>IFERROR(IF(A57&lt;&gt;"Yes","",IF(AND(6&gt;=MATCH(J57,'Assumptions'!$T$5:$T$16,0),6&lt;=MATCH(K57,'Assumptions'!$T$5:$T$16,0)),O57/L57,0)),"")</f>
        <v/>
      </c>
      <c r="V57" s="59">
        <f>IFERROR(IF(A57&lt;&gt;"Yes","",IF(AND(7&gt;=MATCH(J57,'Assumptions'!$T$5:$T$16,0),7&lt;=MATCH(K57,'Assumptions'!$T$5:$T$16,0)),O57/L57,0)),"")</f>
        <v/>
      </c>
      <c r="W57" s="59">
        <f>IFERROR(IF(A57&lt;&gt;"Yes","",IF(AND(8&gt;=MATCH(J57,'Assumptions'!$T$5:$T$16,0),8&lt;=MATCH(K57,'Assumptions'!$T$5:$T$16,0)),O57/L57,0)),"")</f>
        <v/>
      </c>
      <c r="X57" s="59">
        <f>IFERROR(IF(A57&lt;&gt;"Yes","",IF(AND(9&gt;=MATCH(J57,'Assumptions'!$T$5:$T$16,0),9&lt;=MATCH(K57,'Assumptions'!$T$5:$T$16,0)),O57/L57,0)),"")</f>
        <v/>
      </c>
      <c r="Y57" s="59">
        <f>IFERROR(IF(A57&lt;&gt;"Yes","",IF(AND(10&gt;=MATCH(J57,'Assumptions'!$T$5:$T$16,0),10&lt;=MATCH(K57,'Assumptions'!$T$5:$T$16,0)),O57/L57,0)),"")</f>
        <v/>
      </c>
      <c r="Z57" s="59">
        <f>IFERROR(IF(A57&lt;&gt;"Yes","",IF(AND(11&gt;=MATCH(J57,'Assumptions'!$T$5:$T$16,0),11&lt;=MATCH(K57,'Assumptions'!$T$5:$T$16,0)),O57/L57,0)),"")</f>
        <v/>
      </c>
      <c r="AA57" s="59">
        <f>IFERROR(IF(A57&lt;&gt;"Yes","",IF(AND(12&gt;=MATCH(J57,'Assumptions'!$T$5:$T$16,0),12&lt;=MATCH(K57,'Assumptions'!$T$5:$T$16,0)),O57/L57,0)),"")</f>
        <v/>
      </c>
      <c r="AB57" s="37">
        <f>IFERROR(IF(A57&lt;&gt;"Yes","",IF(E57="Hourly",F57*G57/'Assumptions'!$B$8*L57/12,IF(E57="Salaried",F57*L57/12,0))),"")</f>
        <v/>
      </c>
      <c r="AC57" s="34">
        <f>IFERROR(IF(AND(A57="",B57="",C57="",D57="",E57=""),"",IF(A57&lt;&gt;"Yes","",IF(OR(B57="",C57="",D57="",E57="",J57="",K57=""),"Missing setup",IF(MATCH(K57,'Assumptions'!$T$5:$T$16,0)&lt;MATCH(J57,'Assumptions'!$T$5:$T$16,0),"Check month range",IF(AND(E57="Hourly",OR(G57&lt;=0,H57&lt;=0)),"Enter hourly inputs",IF(AND(E57="Salaried",I57&lt;=0),"Enter salary","Ready")))))),"")</f>
        <v/>
      </c>
      <c r="AD57" s="29" t="n"/>
    </row>
    <row r="58">
      <c r="A58" s="29" t="n"/>
      <c r="B58" s="29" t="n"/>
      <c r="C58" s="29" t="n"/>
      <c r="D58" s="29" t="n"/>
      <c r="E58" s="29" t="n"/>
      <c r="F58" s="29" t="n"/>
      <c r="G58" s="29" t="n"/>
      <c r="H58" s="58" t="n"/>
      <c r="I58" s="58" t="n"/>
      <c r="J58" s="29" t="n"/>
      <c r="K58" s="29" t="n"/>
      <c r="L58" s="36">
        <f>IFERROR(IF(A58&lt;&gt;"Yes","",MAX(0,MATCH(K58,'Assumptions'!$T$5:$T$16,0)-MATCH(J58,'Assumptions'!$T$5:$T$16,0)+1)),"")</f>
        <v/>
      </c>
      <c r="M58" s="59">
        <f>IFERROR(IF(A58&lt;&gt;"Yes","",IF(E58="Hourly",F58*G58*52/12*L58*H58,IF(E58="Salaried",F58*I58/12*L58,0))),"")</f>
        <v/>
      </c>
      <c r="N58" s="59">
        <f>IFERROR(IF(A58&lt;&gt;"Yes","",M58*'Assumptions'!$B$9),"")</f>
        <v/>
      </c>
      <c r="O58" s="59">
        <f>IFERROR(IF(A58&lt;&gt;"Yes","",M58+N58),"")</f>
        <v/>
      </c>
      <c r="P58" s="59">
        <f>IFERROR(IF(A58&lt;&gt;"Yes","",IF(AND(1&gt;=MATCH(J58,'Assumptions'!$T$5:$T$16,0),1&lt;=MATCH(K58,'Assumptions'!$T$5:$T$16,0)),O58/L58,0)),"")</f>
        <v/>
      </c>
      <c r="Q58" s="59">
        <f>IFERROR(IF(A58&lt;&gt;"Yes","",IF(AND(2&gt;=MATCH(J58,'Assumptions'!$T$5:$T$16,0),2&lt;=MATCH(K58,'Assumptions'!$T$5:$T$16,0)),O58/L58,0)),"")</f>
        <v/>
      </c>
      <c r="R58" s="59">
        <f>IFERROR(IF(A58&lt;&gt;"Yes","",IF(AND(3&gt;=MATCH(J58,'Assumptions'!$T$5:$T$16,0),3&lt;=MATCH(K58,'Assumptions'!$T$5:$T$16,0)),O58/L58,0)),"")</f>
        <v/>
      </c>
      <c r="S58" s="59">
        <f>IFERROR(IF(A58&lt;&gt;"Yes","",IF(AND(4&gt;=MATCH(J58,'Assumptions'!$T$5:$T$16,0),4&lt;=MATCH(K58,'Assumptions'!$T$5:$T$16,0)),O58/L58,0)),"")</f>
        <v/>
      </c>
      <c r="T58" s="59">
        <f>IFERROR(IF(A58&lt;&gt;"Yes","",IF(AND(5&gt;=MATCH(J58,'Assumptions'!$T$5:$T$16,0),5&lt;=MATCH(K58,'Assumptions'!$T$5:$T$16,0)),O58/L58,0)),"")</f>
        <v/>
      </c>
      <c r="U58" s="59">
        <f>IFERROR(IF(A58&lt;&gt;"Yes","",IF(AND(6&gt;=MATCH(J58,'Assumptions'!$T$5:$T$16,0),6&lt;=MATCH(K58,'Assumptions'!$T$5:$T$16,0)),O58/L58,0)),"")</f>
        <v/>
      </c>
      <c r="V58" s="59">
        <f>IFERROR(IF(A58&lt;&gt;"Yes","",IF(AND(7&gt;=MATCH(J58,'Assumptions'!$T$5:$T$16,0),7&lt;=MATCH(K58,'Assumptions'!$T$5:$T$16,0)),O58/L58,0)),"")</f>
        <v/>
      </c>
      <c r="W58" s="59">
        <f>IFERROR(IF(A58&lt;&gt;"Yes","",IF(AND(8&gt;=MATCH(J58,'Assumptions'!$T$5:$T$16,0),8&lt;=MATCH(K58,'Assumptions'!$T$5:$T$16,0)),O58/L58,0)),"")</f>
        <v/>
      </c>
      <c r="X58" s="59">
        <f>IFERROR(IF(A58&lt;&gt;"Yes","",IF(AND(9&gt;=MATCH(J58,'Assumptions'!$T$5:$T$16,0),9&lt;=MATCH(K58,'Assumptions'!$T$5:$T$16,0)),O58/L58,0)),"")</f>
        <v/>
      </c>
      <c r="Y58" s="59">
        <f>IFERROR(IF(A58&lt;&gt;"Yes","",IF(AND(10&gt;=MATCH(J58,'Assumptions'!$T$5:$T$16,0),10&lt;=MATCH(K58,'Assumptions'!$T$5:$T$16,0)),O58/L58,0)),"")</f>
        <v/>
      </c>
      <c r="Z58" s="59">
        <f>IFERROR(IF(A58&lt;&gt;"Yes","",IF(AND(11&gt;=MATCH(J58,'Assumptions'!$T$5:$T$16,0),11&lt;=MATCH(K58,'Assumptions'!$T$5:$T$16,0)),O58/L58,0)),"")</f>
        <v/>
      </c>
      <c r="AA58" s="59">
        <f>IFERROR(IF(A58&lt;&gt;"Yes","",IF(AND(12&gt;=MATCH(J58,'Assumptions'!$T$5:$T$16,0),12&lt;=MATCH(K58,'Assumptions'!$T$5:$T$16,0)),O58/L58,0)),"")</f>
        <v/>
      </c>
      <c r="AB58" s="37">
        <f>IFERROR(IF(A58&lt;&gt;"Yes","",IF(E58="Hourly",F58*G58/'Assumptions'!$B$8*L58/12,IF(E58="Salaried",F58*L58/12,0))),"")</f>
        <v/>
      </c>
      <c r="AC58" s="34">
        <f>IFERROR(IF(AND(A58="",B58="",C58="",D58="",E58=""),"",IF(A58&lt;&gt;"Yes","",IF(OR(B58="",C58="",D58="",E58="",J58="",K58=""),"Missing setup",IF(MATCH(K58,'Assumptions'!$T$5:$T$16,0)&lt;MATCH(J58,'Assumptions'!$T$5:$T$16,0),"Check month range",IF(AND(E58="Hourly",OR(G58&lt;=0,H58&lt;=0)),"Enter hourly inputs",IF(AND(E58="Salaried",I58&lt;=0),"Enter salary","Ready")))))),"")</f>
        <v/>
      </c>
      <c r="AD58" s="29" t="n"/>
    </row>
    <row r="59">
      <c r="A59" s="29" t="n"/>
      <c r="B59" s="29" t="n"/>
      <c r="C59" s="29" t="n"/>
      <c r="D59" s="29" t="n"/>
      <c r="E59" s="29" t="n"/>
      <c r="F59" s="29" t="n"/>
      <c r="G59" s="29" t="n"/>
      <c r="H59" s="58" t="n"/>
      <c r="I59" s="58" t="n"/>
      <c r="J59" s="29" t="n"/>
      <c r="K59" s="29" t="n"/>
      <c r="L59" s="36">
        <f>IFERROR(IF(A59&lt;&gt;"Yes","",MAX(0,MATCH(K59,'Assumptions'!$T$5:$T$16,0)-MATCH(J59,'Assumptions'!$T$5:$T$16,0)+1)),"")</f>
        <v/>
      </c>
      <c r="M59" s="59">
        <f>IFERROR(IF(A59&lt;&gt;"Yes","",IF(E59="Hourly",F59*G59*52/12*L59*H59,IF(E59="Salaried",F59*I59/12*L59,0))),"")</f>
        <v/>
      </c>
      <c r="N59" s="59">
        <f>IFERROR(IF(A59&lt;&gt;"Yes","",M59*'Assumptions'!$B$9),"")</f>
        <v/>
      </c>
      <c r="O59" s="59">
        <f>IFERROR(IF(A59&lt;&gt;"Yes","",M59+N59),"")</f>
        <v/>
      </c>
      <c r="P59" s="59">
        <f>IFERROR(IF(A59&lt;&gt;"Yes","",IF(AND(1&gt;=MATCH(J59,'Assumptions'!$T$5:$T$16,0),1&lt;=MATCH(K59,'Assumptions'!$T$5:$T$16,0)),O59/L59,0)),"")</f>
        <v/>
      </c>
      <c r="Q59" s="59">
        <f>IFERROR(IF(A59&lt;&gt;"Yes","",IF(AND(2&gt;=MATCH(J59,'Assumptions'!$T$5:$T$16,0),2&lt;=MATCH(K59,'Assumptions'!$T$5:$T$16,0)),O59/L59,0)),"")</f>
        <v/>
      </c>
      <c r="R59" s="59">
        <f>IFERROR(IF(A59&lt;&gt;"Yes","",IF(AND(3&gt;=MATCH(J59,'Assumptions'!$T$5:$T$16,0),3&lt;=MATCH(K59,'Assumptions'!$T$5:$T$16,0)),O59/L59,0)),"")</f>
        <v/>
      </c>
      <c r="S59" s="59">
        <f>IFERROR(IF(A59&lt;&gt;"Yes","",IF(AND(4&gt;=MATCH(J59,'Assumptions'!$T$5:$T$16,0),4&lt;=MATCH(K59,'Assumptions'!$T$5:$T$16,0)),O59/L59,0)),"")</f>
        <v/>
      </c>
      <c r="T59" s="59">
        <f>IFERROR(IF(A59&lt;&gt;"Yes","",IF(AND(5&gt;=MATCH(J59,'Assumptions'!$T$5:$T$16,0),5&lt;=MATCH(K59,'Assumptions'!$T$5:$T$16,0)),O59/L59,0)),"")</f>
        <v/>
      </c>
      <c r="U59" s="59">
        <f>IFERROR(IF(A59&lt;&gt;"Yes","",IF(AND(6&gt;=MATCH(J59,'Assumptions'!$T$5:$T$16,0),6&lt;=MATCH(K59,'Assumptions'!$T$5:$T$16,0)),O59/L59,0)),"")</f>
        <v/>
      </c>
      <c r="V59" s="59">
        <f>IFERROR(IF(A59&lt;&gt;"Yes","",IF(AND(7&gt;=MATCH(J59,'Assumptions'!$T$5:$T$16,0),7&lt;=MATCH(K59,'Assumptions'!$T$5:$T$16,0)),O59/L59,0)),"")</f>
        <v/>
      </c>
      <c r="W59" s="59">
        <f>IFERROR(IF(A59&lt;&gt;"Yes","",IF(AND(8&gt;=MATCH(J59,'Assumptions'!$T$5:$T$16,0),8&lt;=MATCH(K59,'Assumptions'!$T$5:$T$16,0)),O59/L59,0)),"")</f>
        <v/>
      </c>
      <c r="X59" s="59">
        <f>IFERROR(IF(A59&lt;&gt;"Yes","",IF(AND(9&gt;=MATCH(J59,'Assumptions'!$T$5:$T$16,0),9&lt;=MATCH(K59,'Assumptions'!$T$5:$T$16,0)),O59/L59,0)),"")</f>
        <v/>
      </c>
      <c r="Y59" s="59">
        <f>IFERROR(IF(A59&lt;&gt;"Yes","",IF(AND(10&gt;=MATCH(J59,'Assumptions'!$T$5:$T$16,0),10&lt;=MATCH(K59,'Assumptions'!$T$5:$T$16,0)),O59/L59,0)),"")</f>
        <v/>
      </c>
      <c r="Z59" s="59">
        <f>IFERROR(IF(A59&lt;&gt;"Yes","",IF(AND(11&gt;=MATCH(J59,'Assumptions'!$T$5:$T$16,0),11&lt;=MATCH(K59,'Assumptions'!$T$5:$T$16,0)),O59/L59,0)),"")</f>
        <v/>
      </c>
      <c r="AA59" s="59">
        <f>IFERROR(IF(A59&lt;&gt;"Yes","",IF(AND(12&gt;=MATCH(J59,'Assumptions'!$T$5:$T$16,0),12&lt;=MATCH(K59,'Assumptions'!$T$5:$T$16,0)),O59/L59,0)),"")</f>
        <v/>
      </c>
      <c r="AB59" s="37">
        <f>IFERROR(IF(A59&lt;&gt;"Yes","",IF(E59="Hourly",F59*G59/'Assumptions'!$B$8*L59/12,IF(E59="Salaried",F59*L59/12,0))),"")</f>
        <v/>
      </c>
      <c r="AC59" s="34">
        <f>IFERROR(IF(AND(A59="",B59="",C59="",D59="",E59=""),"",IF(A59&lt;&gt;"Yes","",IF(OR(B59="",C59="",D59="",E59="",J59="",K59=""),"Missing setup",IF(MATCH(K59,'Assumptions'!$T$5:$T$16,0)&lt;MATCH(J59,'Assumptions'!$T$5:$T$16,0),"Check month range",IF(AND(E59="Hourly",OR(G59&lt;=0,H59&lt;=0)),"Enter hourly inputs",IF(AND(E59="Salaried",I59&lt;=0),"Enter salary","Ready")))))),"")</f>
        <v/>
      </c>
      <c r="AD59" s="29" t="n"/>
    </row>
    <row r="60">
      <c r="A60" s="29" t="n"/>
      <c r="B60" s="29" t="n"/>
      <c r="C60" s="29" t="n"/>
      <c r="D60" s="29" t="n"/>
      <c r="E60" s="29" t="n"/>
      <c r="F60" s="29" t="n"/>
      <c r="G60" s="29" t="n"/>
      <c r="H60" s="58" t="n"/>
      <c r="I60" s="58" t="n"/>
      <c r="J60" s="29" t="n"/>
      <c r="K60" s="29" t="n"/>
      <c r="L60" s="36">
        <f>IFERROR(IF(A60&lt;&gt;"Yes","",MAX(0,MATCH(K60,'Assumptions'!$T$5:$T$16,0)-MATCH(J60,'Assumptions'!$T$5:$T$16,0)+1)),"")</f>
        <v/>
      </c>
      <c r="M60" s="59">
        <f>IFERROR(IF(A60&lt;&gt;"Yes","",IF(E60="Hourly",F60*G60*52/12*L60*H60,IF(E60="Salaried",F60*I60/12*L60,0))),"")</f>
        <v/>
      </c>
      <c r="N60" s="59">
        <f>IFERROR(IF(A60&lt;&gt;"Yes","",M60*'Assumptions'!$B$9),"")</f>
        <v/>
      </c>
      <c r="O60" s="59">
        <f>IFERROR(IF(A60&lt;&gt;"Yes","",M60+N60),"")</f>
        <v/>
      </c>
      <c r="P60" s="59">
        <f>IFERROR(IF(A60&lt;&gt;"Yes","",IF(AND(1&gt;=MATCH(J60,'Assumptions'!$T$5:$T$16,0),1&lt;=MATCH(K60,'Assumptions'!$T$5:$T$16,0)),O60/L60,0)),"")</f>
        <v/>
      </c>
      <c r="Q60" s="59">
        <f>IFERROR(IF(A60&lt;&gt;"Yes","",IF(AND(2&gt;=MATCH(J60,'Assumptions'!$T$5:$T$16,0),2&lt;=MATCH(K60,'Assumptions'!$T$5:$T$16,0)),O60/L60,0)),"")</f>
        <v/>
      </c>
      <c r="R60" s="59">
        <f>IFERROR(IF(A60&lt;&gt;"Yes","",IF(AND(3&gt;=MATCH(J60,'Assumptions'!$T$5:$T$16,0),3&lt;=MATCH(K60,'Assumptions'!$T$5:$T$16,0)),O60/L60,0)),"")</f>
        <v/>
      </c>
      <c r="S60" s="59">
        <f>IFERROR(IF(A60&lt;&gt;"Yes","",IF(AND(4&gt;=MATCH(J60,'Assumptions'!$T$5:$T$16,0),4&lt;=MATCH(K60,'Assumptions'!$T$5:$T$16,0)),O60/L60,0)),"")</f>
        <v/>
      </c>
      <c r="T60" s="59">
        <f>IFERROR(IF(A60&lt;&gt;"Yes","",IF(AND(5&gt;=MATCH(J60,'Assumptions'!$T$5:$T$16,0),5&lt;=MATCH(K60,'Assumptions'!$T$5:$T$16,0)),O60/L60,0)),"")</f>
        <v/>
      </c>
      <c r="U60" s="59">
        <f>IFERROR(IF(A60&lt;&gt;"Yes","",IF(AND(6&gt;=MATCH(J60,'Assumptions'!$T$5:$T$16,0),6&lt;=MATCH(K60,'Assumptions'!$T$5:$T$16,0)),O60/L60,0)),"")</f>
        <v/>
      </c>
      <c r="V60" s="59">
        <f>IFERROR(IF(A60&lt;&gt;"Yes","",IF(AND(7&gt;=MATCH(J60,'Assumptions'!$T$5:$T$16,0),7&lt;=MATCH(K60,'Assumptions'!$T$5:$T$16,0)),O60/L60,0)),"")</f>
        <v/>
      </c>
      <c r="W60" s="59">
        <f>IFERROR(IF(A60&lt;&gt;"Yes","",IF(AND(8&gt;=MATCH(J60,'Assumptions'!$T$5:$T$16,0),8&lt;=MATCH(K60,'Assumptions'!$T$5:$T$16,0)),O60/L60,0)),"")</f>
        <v/>
      </c>
      <c r="X60" s="59">
        <f>IFERROR(IF(A60&lt;&gt;"Yes","",IF(AND(9&gt;=MATCH(J60,'Assumptions'!$T$5:$T$16,0),9&lt;=MATCH(K60,'Assumptions'!$T$5:$T$16,0)),O60/L60,0)),"")</f>
        <v/>
      </c>
      <c r="Y60" s="59">
        <f>IFERROR(IF(A60&lt;&gt;"Yes","",IF(AND(10&gt;=MATCH(J60,'Assumptions'!$T$5:$T$16,0),10&lt;=MATCH(K60,'Assumptions'!$T$5:$T$16,0)),O60/L60,0)),"")</f>
        <v/>
      </c>
      <c r="Z60" s="59">
        <f>IFERROR(IF(A60&lt;&gt;"Yes","",IF(AND(11&gt;=MATCH(J60,'Assumptions'!$T$5:$T$16,0),11&lt;=MATCH(K60,'Assumptions'!$T$5:$T$16,0)),O60/L60,0)),"")</f>
        <v/>
      </c>
      <c r="AA60" s="59">
        <f>IFERROR(IF(A60&lt;&gt;"Yes","",IF(AND(12&gt;=MATCH(J60,'Assumptions'!$T$5:$T$16,0),12&lt;=MATCH(K60,'Assumptions'!$T$5:$T$16,0)),O60/L60,0)),"")</f>
        <v/>
      </c>
      <c r="AB60" s="37">
        <f>IFERROR(IF(A60&lt;&gt;"Yes","",IF(E60="Hourly",F60*G60/'Assumptions'!$B$8*L60/12,IF(E60="Salaried",F60*L60/12,0))),"")</f>
        <v/>
      </c>
      <c r="AC60" s="34">
        <f>IFERROR(IF(AND(A60="",B60="",C60="",D60="",E60=""),"",IF(A60&lt;&gt;"Yes","",IF(OR(B60="",C60="",D60="",E60="",J60="",K60=""),"Missing setup",IF(MATCH(K60,'Assumptions'!$T$5:$T$16,0)&lt;MATCH(J60,'Assumptions'!$T$5:$T$16,0),"Check month range",IF(AND(E60="Hourly",OR(G60&lt;=0,H60&lt;=0)),"Enter hourly inputs",IF(AND(E60="Salaried",I60&lt;=0),"Enter salary","Ready")))))),"")</f>
        <v/>
      </c>
      <c r="AD60" s="29" t="n"/>
    </row>
    <row r="61">
      <c r="A61" s="29" t="n"/>
      <c r="B61" s="29" t="n"/>
      <c r="C61" s="29" t="n"/>
      <c r="D61" s="29" t="n"/>
      <c r="E61" s="29" t="n"/>
      <c r="F61" s="29" t="n"/>
      <c r="G61" s="29" t="n"/>
      <c r="H61" s="58" t="n"/>
      <c r="I61" s="58" t="n"/>
      <c r="J61" s="29" t="n"/>
      <c r="K61" s="29" t="n"/>
      <c r="L61" s="36">
        <f>IFERROR(IF(A61&lt;&gt;"Yes","",MAX(0,MATCH(K61,'Assumptions'!$T$5:$T$16,0)-MATCH(J61,'Assumptions'!$T$5:$T$16,0)+1)),"")</f>
        <v/>
      </c>
      <c r="M61" s="59">
        <f>IFERROR(IF(A61&lt;&gt;"Yes","",IF(E61="Hourly",F61*G61*52/12*L61*H61,IF(E61="Salaried",F61*I61/12*L61,0))),"")</f>
        <v/>
      </c>
      <c r="N61" s="59">
        <f>IFERROR(IF(A61&lt;&gt;"Yes","",M61*'Assumptions'!$B$9),"")</f>
        <v/>
      </c>
      <c r="O61" s="59">
        <f>IFERROR(IF(A61&lt;&gt;"Yes","",M61+N61),"")</f>
        <v/>
      </c>
      <c r="P61" s="59">
        <f>IFERROR(IF(A61&lt;&gt;"Yes","",IF(AND(1&gt;=MATCH(J61,'Assumptions'!$T$5:$T$16,0),1&lt;=MATCH(K61,'Assumptions'!$T$5:$T$16,0)),O61/L61,0)),"")</f>
        <v/>
      </c>
      <c r="Q61" s="59">
        <f>IFERROR(IF(A61&lt;&gt;"Yes","",IF(AND(2&gt;=MATCH(J61,'Assumptions'!$T$5:$T$16,0),2&lt;=MATCH(K61,'Assumptions'!$T$5:$T$16,0)),O61/L61,0)),"")</f>
        <v/>
      </c>
      <c r="R61" s="59">
        <f>IFERROR(IF(A61&lt;&gt;"Yes","",IF(AND(3&gt;=MATCH(J61,'Assumptions'!$T$5:$T$16,0),3&lt;=MATCH(K61,'Assumptions'!$T$5:$T$16,0)),O61/L61,0)),"")</f>
        <v/>
      </c>
      <c r="S61" s="59">
        <f>IFERROR(IF(A61&lt;&gt;"Yes","",IF(AND(4&gt;=MATCH(J61,'Assumptions'!$T$5:$T$16,0),4&lt;=MATCH(K61,'Assumptions'!$T$5:$T$16,0)),O61/L61,0)),"")</f>
        <v/>
      </c>
      <c r="T61" s="59">
        <f>IFERROR(IF(A61&lt;&gt;"Yes","",IF(AND(5&gt;=MATCH(J61,'Assumptions'!$T$5:$T$16,0),5&lt;=MATCH(K61,'Assumptions'!$T$5:$T$16,0)),O61/L61,0)),"")</f>
        <v/>
      </c>
      <c r="U61" s="59">
        <f>IFERROR(IF(A61&lt;&gt;"Yes","",IF(AND(6&gt;=MATCH(J61,'Assumptions'!$T$5:$T$16,0),6&lt;=MATCH(K61,'Assumptions'!$T$5:$T$16,0)),O61/L61,0)),"")</f>
        <v/>
      </c>
      <c r="V61" s="59">
        <f>IFERROR(IF(A61&lt;&gt;"Yes","",IF(AND(7&gt;=MATCH(J61,'Assumptions'!$T$5:$T$16,0),7&lt;=MATCH(K61,'Assumptions'!$T$5:$T$16,0)),O61/L61,0)),"")</f>
        <v/>
      </c>
      <c r="W61" s="59">
        <f>IFERROR(IF(A61&lt;&gt;"Yes","",IF(AND(8&gt;=MATCH(J61,'Assumptions'!$T$5:$T$16,0),8&lt;=MATCH(K61,'Assumptions'!$T$5:$T$16,0)),O61/L61,0)),"")</f>
        <v/>
      </c>
      <c r="X61" s="59">
        <f>IFERROR(IF(A61&lt;&gt;"Yes","",IF(AND(9&gt;=MATCH(J61,'Assumptions'!$T$5:$T$16,0),9&lt;=MATCH(K61,'Assumptions'!$T$5:$T$16,0)),O61/L61,0)),"")</f>
        <v/>
      </c>
      <c r="Y61" s="59">
        <f>IFERROR(IF(A61&lt;&gt;"Yes","",IF(AND(10&gt;=MATCH(J61,'Assumptions'!$T$5:$T$16,0),10&lt;=MATCH(K61,'Assumptions'!$T$5:$T$16,0)),O61/L61,0)),"")</f>
        <v/>
      </c>
      <c r="Z61" s="59">
        <f>IFERROR(IF(A61&lt;&gt;"Yes","",IF(AND(11&gt;=MATCH(J61,'Assumptions'!$T$5:$T$16,0),11&lt;=MATCH(K61,'Assumptions'!$T$5:$T$16,0)),O61/L61,0)),"")</f>
        <v/>
      </c>
      <c r="AA61" s="59">
        <f>IFERROR(IF(A61&lt;&gt;"Yes","",IF(AND(12&gt;=MATCH(J61,'Assumptions'!$T$5:$T$16,0),12&lt;=MATCH(K61,'Assumptions'!$T$5:$T$16,0)),O61/L61,0)),"")</f>
        <v/>
      </c>
      <c r="AB61" s="37">
        <f>IFERROR(IF(A61&lt;&gt;"Yes","",IF(E61="Hourly",F61*G61/'Assumptions'!$B$8*L61/12,IF(E61="Salaried",F61*L61/12,0))),"")</f>
        <v/>
      </c>
      <c r="AC61" s="34">
        <f>IFERROR(IF(AND(A61="",B61="",C61="",D61="",E61=""),"",IF(A61&lt;&gt;"Yes","",IF(OR(B61="",C61="",D61="",E61="",J61="",K61=""),"Missing setup",IF(MATCH(K61,'Assumptions'!$T$5:$T$16,0)&lt;MATCH(J61,'Assumptions'!$T$5:$T$16,0),"Check month range",IF(AND(E61="Hourly",OR(G61&lt;=0,H61&lt;=0)),"Enter hourly inputs",IF(AND(E61="Salaried",I61&lt;=0),"Enter salary","Ready")))))),"")</f>
        <v/>
      </c>
      <c r="AD61" s="29" t="n"/>
    </row>
    <row r="62">
      <c r="A62" s="29" t="n"/>
      <c r="B62" s="29" t="n"/>
      <c r="C62" s="29" t="n"/>
      <c r="D62" s="29" t="n"/>
      <c r="E62" s="29" t="n"/>
      <c r="F62" s="29" t="n"/>
      <c r="G62" s="29" t="n"/>
      <c r="H62" s="58" t="n"/>
      <c r="I62" s="58" t="n"/>
      <c r="J62" s="29" t="n"/>
      <c r="K62" s="29" t="n"/>
      <c r="L62" s="36">
        <f>IFERROR(IF(A62&lt;&gt;"Yes","",MAX(0,MATCH(K62,'Assumptions'!$T$5:$T$16,0)-MATCH(J62,'Assumptions'!$T$5:$T$16,0)+1)),"")</f>
        <v/>
      </c>
      <c r="M62" s="59">
        <f>IFERROR(IF(A62&lt;&gt;"Yes","",IF(E62="Hourly",F62*G62*52/12*L62*H62,IF(E62="Salaried",F62*I62/12*L62,0))),"")</f>
        <v/>
      </c>
      <c r="N62" s="59">
        <f>IFERROR(IF(A62&lt;&gt;"Yes","",M62*'Assumptions'!$B$9),"")</f>
        <v/>
      </c>
      <c r="O62" s="59">
        <f>IFERROR(IF(A62&lt;&gt;"Yes","",M62+N62),"")</f>
        <v/>
      </c>
      <c r="P62" s="59">
        <f>IFERROR(IF(A62&lt;&gt;"Yes","",IF(AND(1&gt;=MATCH(J62,'Assumptions'!$T$5:$T$16,0),1&lt;=MATCH(K62,'Assumptions'!$T$5:$T$16,0)),O62/L62,0)),"")</f>
        <v/>
      </c>
      <c r="Q62" s="59">
        <f>IFERROR(IF(A62&lt;&gt;"Yes","",IF(AND(2&gt;=MATCH(J62,'Assumptions'!$T$5:$T$16,0),2&lt;=MATCH(K62,'Assumptions'!$T$5:$T$16,0)),O62/L62,0)),"")</f>
        <v/>
      </c>
      <c r="R62" s="59">
        <f>IFERROR(IF(A62&lt;&gt;"Yes","",IF(AND(3&gt;=MATCH(J62,'Assumptions'!$T$5:$T$16,0),3&lt;=MATCH(K62,'Assumptions'!$T$5:$T$16,0)),O62/L62,0)),"")</f>
        <v/>
      </c>
      <c r="S62" s="59">
        <f>IFERROR(IF(A62&lt;&gt;"Yes","",IF(AND(4&gt;=MATCH(J62,'Assumptions'!$T$5:$T$16,0),4&lt;=MATCH(K62,'Assumptions'!$T$5:$T$16,0)),O62/L62,0)),"")</f>
        <v/>
      </c>
      <c r="T62" s="59">
        <f>IFERROR(IF(A62&lt;&gt;"Yes","",IF(AND(5&gt;=MATCH(J62,'Assumptions'!$T$5:$T$16,0),5&lt;=MATCH(K62,'Assumptions'!$T$5:$T$16,0)),O62/L62,0)),"")</f>
        <v/>
      </c>
      <c r="U62" s="59">
        <f>IFERROR(IF(A62&lt;&gt;"Yes","",IF(AND(6&gt;=MATCH(J62,'Assumptions'!$T$5:$T$16,0),6&lt;=MATCH(K62,'Assumptions'!$T$5:$T$16,0)),O62/L62,0)),"")</f>
        <v/>
      </c>
      <c r="V62" s="59">
        <f>IFERROR(IF(A62&lt;&gt;"Yes","",IF(AND(7&gt;=MATCH(J62,'Assumptions'!$T$5:$T$16,0),7&lt;=MATCH(K62,'Assumptions'!$T$5:$T$16,0)),O62/L62,0)),"")</f>
        <v/>
      </c>
      <c r="W62" s="59">
        <f>IFERROR(IF(A62&lt;&gt;"Yes","",IF(AND(8&gt;=MATCH(J62,'Assumptions'!$T$5:$T$16,0),8&lt;=MATCH(K62,'Assumptions'!$T$5:$T$16,0)),O62/L62,0)),"")</f>
        <v/>
      </c>
      <c r="X62" s="59">
        <f>IFERROR(IF(A62&lt;&gt;"Yes","",IF(AND(9&gt;=MATCH(J62,'Assumptions'!$T$5:$T$16,0),9&lt;=MATCH(K62,'Assumptions'!$T$5:$T$16,0)),O62/L62,0)),"")</f>
        <v/>
      </c>
      <c r="Y62" s="59">
        <f>IFERROR(IF(A62&lt;&gt;"Yes","",IF(AND(10&gt;=MATCH(J62,'Assumptions'!$T$5:$T$16,0),10&lt;=MATCH(K62,'Assumptions'!$T$5:$T$16,0)),O62/L62,0)),"")</f>
        <v/>
      </c>
      <c r="Z62" s="59">
        <f>IFERROR(IF(A62&lt;&gt;"Yes","",IF(AND(11&gt;=MATCH(J62,'Assumptions'!$T$5:$T$16,0),11&lt;=MATCH(K62,'Assumptions'!$T$5:$T$16,0)),O62/L62,0)),"")</f>
        <v/>
      </c>
      <c r="AA62" s="59">
        <f>IFERROR(IF(A62&lt;&gt;"Yes","",IF(AND(12&gt;=MATCH(J62,'Assumptions'!$T$5:$T$16,0),12&lt;=MATCH(K62,'Assumptions'!$T$5:$T$16,0)),O62/L62,0)),"")</f>
        <v/>
      </c>
      <c r="AB62" s="37">
        <f>IFERROR(IF(A62&lt;&gt;"Yes","",IF(E62="Hourly",F62*G62/'Assumptions'!$B$8*L62/12,IF(E62="Salaried",F62*L62/12,0))),"")</f>
        <v/>
      </c>
      <c r="AC62" s="34">
        <f>IFERROR(IF(AND(A62="",B62="",C62="",D62="",E62=""),"",IF(A62&lt;&gt;"Yes","",IF(OR(B62="",C62="",D62="",E62="",J62="",K62=""),"Missing setup",IF(MATCH(K62,'Assumptions'!$T$5:$T$16,0)&lt;MATCH(J62,'Assumptions'!$T$5:$T$16,0),"Check month range",IF(AND(E62="Hourly",OR(G62&lt;=0,H62&lt;=0)),"Enter hourly inputs",IF(AND(E62="Salaried",I62&lt;=0),"Enter salary","Ready")))))),"")</f>
        <v/>
      </c>
      <c r="AD62" s="29" t="n"/>
    </row>
    <row r="63">
      <c r="A63" s="29" t="n"/>
      <c r="B63" s="29" t="n"/>
      <c r="C63" s="29" t="n"/>
      <c r="D63" s="29" t="n"/>
      <c r="E63" s="29" t="n"/>
      <c r="F63" s="29" t="n"/>
      <c r="G63" s="29" t="n"/>
      <c r="H63" s="58" t="n"/>
      <c r="I63" s="58" t="n"/>
      <c r="J63" s="29" t="n"/>
      <c r="K63" s="29" t="n"/>
      <c r="L63" s="36">
        <f>IFERROR(IF(A63&lt;&gt;"Yes","",MAX(0,MATCH(K63,'Assumptions'!$T$5:$T$16,0)-MATCH(J63,'Assumptions'!$T$5:$T$16,0)+1)),"")</f>
        <v/>
      </c>
      <c r="M63" s="59">
        <f>IFERROR(IF(A63&lt;&gt;"Yes","",IF(E63="Hourly",F63*G63*52/12*L63*H63,IF(E63="Salaried",F63*I63/12*L63,0))),"")</f>
        <v/>
      </c>
      <c r="N63" s="59">
        <f>IFERROR(IF(A63&lt;&gt;"Yes","",M63*'Assumptions'!$B$9),"")</f>
        <v/>
      </c>
      <c r="O63" s="59">
        <f>IFERROR(IF(A63&lt;&gt;"Yes","",M63+N63),"")</f>
        <v/>
      </c>
      <c r="P63" s="59">
        <f>IFERROR(IF(A63&lt;&gt;"Yes","",IF(AND(1&gt;=MATCH(J63,'Assumptions'!$T$5:$T$16,0),1&lt;=MATCH(K63,'Assumptions'!$T$5:$T$16,0)),O63/L63,0)),"")</f>
        <v/>
      </c>
      <c r="Q63" s="59">
        <f>IFERROR(IF(A63&lt;&gt;"Yes","",IF(AND(2&gt;=MATCH(J63,'Assumptions'!$T$5:$T$16,0),2&lt;=MATCH(K63,'Assumptions'!$T$5:$T$16,0)),O63/L63,0)),"")</f>
        <v/>
      </c>
      <c r="R63" s="59">
        <f>IFERROR(IF(A63&lt;&gt;"Yes","",IF(AND(3&gt;=MATCH(J63,'Assumptions'!$T$5:$T$16,0),3&lt;=MATCH(K63,'Assumptions'!$T$5:$T$16,0)),O63/L63,0)),"")</f>
        <v/>
      </c>
      <c r="S63" s="59">
        <f>IFERROR(IF(A63&lt;&gt;"Yes","",IF(AND(4&gt;=MATCH(J63,'Assumptions'!$T$5:$T$16,0),4&lt;=MATCH(K63,'Assumptions'!$T$5:$T$16,0)),O63/L63,0)),"")</f>
        <v/>
      </c>
      <c r="T63" s="59">
        <f>IFERROR(IF(A63&lt;&gt;"Yes","",IF(AND(5&gt;=MATCH(J63,'Assumptions'!$T$5:$T$16,0),5&lt;=MATCH(K63,'Assumptions'!$T$5:$T$16,0)),O63/L63,0)),"")</f>
        <v/>
      </c>
      <c r="U63" s="59">
        <f>IFERROR(IF(A63&lt;&gt;"Yes","",IF(AND(6&gt;=MATCH(J63,'Assumptions'!$T$5:$T$16,0),6&lt;=MATCH(K63,'Assumptions'!$T$5:$T$16,0)),O63/L63,0)),"")</f>
        <v/>
      </c>
      <c r="V63" s="59">
        <f>IFERROR(IF(A63&lt;&gt;"Yes","",IF(AND(7&gt;=MATCH(J63,'Assumptions'!$T$5:$T$16,0),7&lt;=MATCH(K63,'Assumptions'!$T$5:$T$16,0)),O63/L63,0)),"")</f>
        <v/>
      </c>
      <c r="W63" s="59">
        <f>IFERROR(IF(A63&lt;&gt;"Yes","",IF(AND(8&gt;=MATCH(J63,'Assumptions'!$T$5:$T$16,0),8&lt;=MATCH(K63,'Assumptions'!$T$5:$T$16,0)),O63/L63,0)),"")</f>
        <v/>
      </c>
      <c r="X63" s="59">
        <f>IFERROR(IF(A63&lt;&gt;"Yes","",IF(AND(9&gt;=MATCH(J63,'Assumptions'!$T$5:$T$16,0),9&lt;=MATCH(K63,'Assumptions'!$T$5:$T$16,0)),O63/L63,0)),"")</f>
        <v/>
      </c>
      <c r="Y63" s="59">
        <f>IFERROR(IF(A63&lt;&gt;"Yes","",IF(AND(10&gt;=MATCH(J63,'Assumptions'!$T$5:$T$16,0),10&lt;=MATCH(K63,'Assumptions'!$T$5:$T$16,0)),O63/L63,0)),"")</f>
        <v/>
      </c>
      <c r="Z63" s="59">
        <f>IFERROR(IF(A63&lt;&gt;"Yes","",IF(AND(11&gt;=MATCH(J63,'Assumptions'!$T$5:$T$16,0),11&lt;=MATCH(K63,'Assumptions'!$T$5:$T$16,0)),O63/L63,0)),"")</f>
        <v/>
      </c>
      <c r="AA63" s="59">
        <f>IFERROR(IF(A63&lt;&gt;"Yes","",IF(AND(12&gt;=MATCH(J63,'Assumptions'!$T$5:$T$16,0),12&lt;=MATCH(K63,'Assumptions'!$T$5:$T$16,0)),O63/L63,0)),"")</f>
        <v/>
      </c>
      <c r="AB63" s="37">
        <f>IFERROR(IF(A63&lt;&gt;"Yes","",IF(E63="Hourly",F63*G63/'Assumptions'!$B$8*L63/12,IF(E63="Salaried",F63*L63/12,0))),"")</f>
        <v/>
      </c>
      <c r="AC63" s="34">
        <f>IFERROR(IF(AND(A63="",B63="",C63="",D63="",E63=""),"",IF(A63&lt;&gt;"Yes","",IF(OR(B63="",C63="",D63="",E63="",J63="",K63=""),"Missing setup",IF(MATCH(K63,'Assumptions'!$T$5:$T$16,0)&lt;MATCH(J63,'Assumptions'!$T$5:$T$16,0),"Check month range",IF(AND(E63="Hourly",OR(G63&lt;=0,H63&lt;=0)),"Enter hourly inputs",IF(AND(E63="Salaried",I63&lt;=0),"Enter salary","Ready")))))),"")</f>
        <v/>
      </c>
      <c r="AD63" s="29" t="n"/>
    </row>
    <row r="64">
      <c r="A64" s="29" t="n"/>
      <c r="B64" s="29" t="n"/>
      <c r="C64" s="29" t="n"/>
      <c r="D64" s="29" t="n"/>
      <c r="E64" s="29" t="n"/>
      <c r="F64" s="29" t="n"/>
      <c r="G64" s="29" t="n"/>
      <c r="H64" s="58" t="n"/>
      <c r="I64" s="58" t="n"/>
      <c r="J64" s="29" t="n"/>
      <c r="K64" s="29" t="n"/>
      <c r="L64" s="36">
        <f>IFERROR(IF(A64&lt;&gt;"Yes","",MAX(0,MATCH(K64,'Assumptions'!$T$5:$T$16,0)-MATCH(J64,'Assumptions'!$T$5:$T$16,0)+1)),"")</f>
        <v/>
      </c>
      <c r="M64" s="59">
        <f>IFERROR(IF(A64&lt;&gt;"Yes","",IF(E64="Hourly",F64*G64*52/12*L64*H64,IF(E64="Salaried",F64*I64/12*L64,0))),"")</f>
        <v/>
      </c>
      <c r="N64" s="59">
        <f>IFERROR(IF(A64&lt;&gt;"Yes","",M64*'Assumptions'!$B$9),"")</f>
        <v/>
      </c>
      <c r="O64" s="59">
        <f>IFERROR(IF(A64&lt;&gt;"Yes","",M64+N64),"")</f>
        <v/>
      </c>
      <c r="P64" s="59">
        <f>IFERROR(IF(A64&lt;&gt;"Yes","",IF(AND(1&gt;=MATCH(J64,'Assumptions'!$T$5:$T$16,0),1&lt;=MATCH(K64,'Assumptions'!$T$5:$T$16,0)),O64/L64,0)),"")</f>
        <v/>
      </c>
      <c r="Q64" s="59">
        <f>IFERROR(IF(A64&lt;&gt;"Yes","",IF(AND(2&gt;=MATCH(J64,'Assumptions'!$T$5:$T$16,0),2&lt;=MATCH(K64,'Assumptions'!$T$5:$T$16,0)),O64/L64,0)),"")</f>
        <v/>
      </c>
      <c r="R64" s="59">
        <f>IFERROR(IF(A64&lt;&gt;"Yes","",IF(AND(3&gt;=MATCH(J64,'Assumptions'!$T$5:$T$16,0),3&lt;=MATCH(K64,'Assumptions'!$T$5:$T$16,0)),O64/L64,0)),"")</f>
        <v/>
      </c>
      <c r="S64" s="59">
        <f>IFERROR(IF(A64&lt;&gt;"Yes","",IF(AND(4&gt;=MATCH(J64,'Assumptions'!$T$5:$T$16,0),4&lt;=MATCH(K64,'Assumptions'!$T$5:$T$16,0)),O64/L64,0)),"")</f>
        <v/>
      </c>
      <c r="T64" s="59">
        <f>IFERROR(IF(A64&lt;&gt;"Yes","",IF(AND(5&gt;=MATCH(J64,'Assumptions'!$T$5:$T$16,0),5&lt;=MATCH(K64,'Assumptions'!$T$5:$T$16,0)),O64/L64,0)),"")</f>
        <v/>
      </c>
      <c r="U64" s="59">
        <f>IFERROR(IF(A64&lt;&gt;"Yes","",IF(AND(6&gt;=MATCH(J64,'Assumptions'!$T$5:$T$16,0),6&lt;=MATCH(K64,'Assumptions'!$T$5:$T$16,0)),O64/L64,0)),"")</f>
        <v/>
      </c>
      <c r="V64" s="59">
        <f>IFERROR(IF(A64&lt;&gt;"Yes","",IF(AND(7&gt;=MATCH(J64,'Assumptions'!$T$5:$T$16,0),7&lt;=MATCH(K64,'Assumptions'!$T$5:$T$16,0)),O64/L64,0)),"")</f>
        <v/>
      </c>
      <c r="W64" s="59">
        <f>IFERROR(IF(A64&lt;&gt;"Yes","",IF(AND(8&gt;=MATCH(J64,'Assumptions'!$T$5:$T$16,0),8&lt;=MATCH(K64,'Assumptions'!$T$5:$T$16,0)),O64/L64,0)),"")</f>
        <v/>
      </c>
      <c r="X64" s="59">
        <f>IFERROR(IF(A64&lt;&gt;"Yes","",IF(AND(9&gt;=MATCH(J64,'Assumptions'!$T$5:$T$16,0),9&lt;=MATCH(K64,'Assumptions'!$T$5:$T$16,0)),O64/L64,0)),"")</f>
        <v/>
      </c>
      <c r="Y64" s="59">
        <f>IFERROR(IF(A64&lt;&gt;"Yes","",IF(AND(10&gt;=MATCH(J64,'Assumptions'!$T$5:$T$16,0),10&lt;=MATCH(K64,'Assumptions'!$T$5:$T$16,0)),O64/L64,0)),"")</f>
        <v/>
      </c>
      <c r="Z64" s="59">
        <f>IFERROR(IF(A64&lt;&gt;"Yes","",IF(AND(11&gt;=MATCH(J64,'Assumptions'!$T$5:$T$16,0),11&lt;=MATCH(K64,'Assumptions'!$T$5:$T$16,0)),O64/L64,0)),"")</f>
        <v/>
      </c>
      <c r="AA64" s="59">
        <f>IFERROR(IF(A64&lt;&gt;"Yes","",IF(AND(12&gt;=MATCH(J64,'Assumptions'!$T$5:$T$16,0),12&lt;=MATCH(K64,'Assumptions'!$T$5:$T$16,0)),O64/L64,0)),"")</f>
        <v/>
      </c>
      <c r="AB64" s="37">
        <f>IFERROR(IF(A64&lt;&gt;"Yes","",IF(E64="Hourly",F64*G64/'Assumptions'!$B$8*L64/12,IF(E64="Salaried",F64*L64/12,0))),"")</f>
        <v/>
      </c>
      <c r="AC64" s="34">
        <f>IFERROR(IF(AND(A64="",B64="",C64="",D64="",E64=""),"",IF(A64&lt;&gt;"Yes","",IF(OR(B64="",C64="",D64="",E64="",J64="",K64=""),"Missing setup",IF(MATCH(K64,'Assumptions'!$T$5:$T$16,0)&lt;MATCH(J64,'Assumptions'!$T$5:$T$16,0),"Check month range",IF(AND(E64="Hourly",OR(G64&lt;=0,H64&lt;=0)),"Enter hourly inputs",IF(AND(E64="Salaried",I64&lt;=0),"Enter salary","Ready")))))),"")</f>
        <v/>
      </c>
      <c r="AD64" s="29" t="n"/>
    </row>
    <row r="65">
      <c r="A65" s="29" t="n"/>
      <c r="B65" s="29" t="n"/>
      <c r="C65" s="29" t="n"/>
      <c r="D65" s="29" t="n"/>
      <c r="E65" s="29" t="n"/>
      <c r="F65" s="29" t="n"/>
      <c r="G65" s="29" t="n"/>
      <c r="H65" s="58" t="n"/>
      <c r="I65" s="58" t="n"/>
      <c r="J65" s="29" t="n"/>
      <c r="K65" s="29" t="n"/>
      <c r="L65" s="36">
        <f>IFERROR(IF(A65&lt;&gt;"Yes","",MAX(0,MATCH(K65,'Assumptions'!$T$5:$T$16,0)-MATCH(J65,'Assumptions'!$T$5:$T$16,0)+1)),"")</f>
        <v/>
      </c>
      <c r="M65" s="59">
        <f>IFERROR(IF(A65&lt;&gt;"Yes","",IF(E65="Hourly",F65*G65*52/12*L65*H65,IF(E65="Salaried",F65*I65/12*L65,0))),"")</f>
        <v/>
      </c>
      <c r="N65" s="59">
        <f>IFERROR(IF(A65&lt;&gt;"Yes","",M65*'Assumptions'!$B$9),"")</f>
        <v/>
      </c>
      <c r="O65" s="59">
        <f>IFERROR(IF(A65&lt;&gt;"Yes","",M65+N65),"")</f>
        <v/>
      </c>
      <c r="P65" s="59">
        <f>IFERROR(IF(A65&lt;&gt;"Yes","",IF(AND(1&gt;=MATCH(J65,'Assumptions'!$T$5:$T$16,0),1&lt;=MATCH(K65,'Assumptions'!$T$5:$T$16,0)),O65/L65,0)),"")</f>
        <v/>
      </c>
      <c r="Q65" s="59">
        <f>IFERROR(IF(A65&lt;&gt;"Yes","",IF(AND(2&gt;=MATCH(J65,'Assumptions'!$T$5:$T$16,0),2&lt;=MATCH(K65,'Assumptions'!$T$5:$T$16,0)),O65/L65,0)),"")</f>
        <v/>
      </c>
      <c r="R65" s="59">
        <f>IFERROR(IF(A65&lt;&gt;"Yes","",IF(AND(3&gt;=MATCH(J65,'Assumptions'!$T$5:$T$16,0),3&lt;=MATCH(K65,'Assumptions'!$T$5:$T$16,0)),O65/L65,0)),"")</f>
        <v/>
      </c>
      <c r="S65" s="59">
        <f>IFERROR(IF(A65&lt;&gt;"Yes","",IF(AND(4&gt;=MATCH(J65,'Assumptions'!$T$5:$T$16,0),4&lt;=MATCH(K65,'Assumptions'!$T$5:$T$16,0)),O65/L65,0)),"")</f>
        <v/>
      </c>
      <c r="T65" s="59">
        <f>IFERROR(IF(A65&lt;&gt;"Yes","",IF(AND(5&gt;=MATCH(J65,'Assumptions'!$T$5:$T$16,0),5&lt;=MATCH(K65,'Assumptions'!$T$5:$T$16,0)),O65/L65,0)),"")</f>
        <v/>
      </c>
      <c r="U65" s="59">
        <f>IFERROR(IF(A65&lt;&gt;"Yes","",IF(AND(6&gt;=MATCH(J65,'Assumptions'!$T$5:$T$16,0),6&lt;=MATCH(K65,'Assumptions'!$T$5:$T$16,0)),O65/L65,0)),"")</f>
        <v/>
      </c>
      <c r="V65" s="59">
        <f>IFERROR(IF(A65&lt;&gt;"Yes","",IF(AND(7&gt;=MATCH(J65,'Assumptions'!$T$5:$T$16,0),7&lt;=MATCH(K65,'Assumptions'!$T$5:$T$16,0)),O65/L65,0)),"")</f>
        <v/>
      </c>
      <c r="W65" s="59">
        <f>IFERROR(IF(A65&lt;&gt;"Yes","",IF(AND(8&gt;=MATCH(J65,'Assumptions'!$T$5:$T$16,0),8&lt;=MATCH(K65,'Assumptions'!$T$5:$T$16,0)),O65/L65,0)),"")</f>
        <v/>
      </c>
      <c r="X65" s="59">
        <f>IFERROR(IF(A65&lt;&gt;"Yes","",IF(AND(9&gt;=MATCH(J65,'Assumptions'!$T$5:$T$16,0),9&lt;=MATCH(K65,'Assumptions'!$T$5:$T$16,0)),O65/L65,0)),"")</f>
        <v/>
      </c>
      <c r="Y65" s="59">
        <f>IFERROR(IF(A65&lt;&gt;"Yes","",IF(AND(10&gt;=MATCH(J65,'Assumptions'!$T$5:$T$16,0),10&lt;=MATCH(K65,'Assumptions'!$T$5:$T$16,0)),O65/L65,0)),"")</f>
        <v/>
      </c>
      <c r="Z65" s="59">
        <f>IFERROR(IF(A65&lt;&gt;"Yes","",IF(AND(11&gt;=MATCH(J65,'Assumptions'!$T$5:$T$16,0),11&lt;=MATCH(K65,'Assumptions'!$T$5:$T$16,0)),O65/L65,0)),"")</f>
        <v/>
      </c>
      <c r="AA65" s="59">
        <f>IFERROR(IF(A65&lt;&gt;"Yes","",IF(AND(12&gt;=MATCH(J65,'Assumptions'!$T$5:$T$16,0),12&lt;=MATCH(K65,'Assumptions'!$T$5:$T$16,0)),O65/L65,0)),"")</f>
        <v/>
      </c>
      <c r="AB65" s="37">
        <f>IFERROR(IF(A65&lt;&gt;"Yes","",IF(E65="Hourly",F65*G65/'Assumptions'!$B$8*L65/12,IF(E65="Salaried",F65*L65/12,0))),"")</f>
        <v/>
      </c>
      <c r="AC65" s="34">
        <f>IFERROR(IF(AND(A65="",B65="",C65="",D65="",E65=""),"",IF(A65&lt;&gt;"Yes","",IF(OR(B65="",C65="",D65="",E65="",J65="",K65=""),"Missing setup",IF(MATCH(K65,'Assumptions'!$T$5:$T$16,0)&lt;MATCH(J65,'Assumptions'!$T$5:$T$16,0),"Check month range",IF(AND(E65="Hourly",OR(G65&lt;=0,H65&lt;=0)),"Enter hourly inputs",IF(AND(E65="Salaried",I65&lt;=0),"Enter salary","Ready")))))),"")</f>
        <v/>
      </c>
      <c r="AD65" s="29" t="n"/>
    </row>
    <row r="66">
      <c r="A66" s="29" t="n"/>
      <c r="B66" s="29" t="n"/>
      <c r="C66" s="29" t="n"/>
      <c r="D66" s="29" t="n"/>
      <c r="E66" s="29" t="n"/>
      <c r="F66" s="29" t="n"/>
      <c r="G66" s="29" t="n"/>
      <c r="H66" s="58" t="n"/>
      <c r="I66" s="58" t="n"/>
      <c r="J66" s="29" t="n"/>
      <c r="K66" s="29" t="n"/>
      <c r="L66" s="36">
        <f>IFERROR(IF(A66&lt;&gt;"Yes","",MAX(0,MATCH(K66,'Assumptions'!$T$5:$T$16,0)-MATCH(J66,'Assumptions'!$T$5:$T$16,0)+1)),"")</f>
        <v/>
      </c>
      <c r="M66" s="59">
        <f>IFERROR(IF(A66&lt;&gt;"Yes","",IF(E66="Hourly",F66*G66*52/12*L66*H66,IF(E66="Salaried",F66*I66/12*L66,0))),"")</f>
        <v/>
      </c>
      <c r="N66" s="59">
        <f>IFERROR(IF(A66&lt;&gt;"Yes","",M66*'Assumptions'!$B$9),"")</f>
        <v/>
      </c>
      <c r="O66" s="59">
        <f>IFERROR(IF(A66&lt;&gt;"Yes","",M66+N66),"")</f>
        <v/>
      </c>
      <c r="P66" s="59">
        <f>IFERROR(IF(A66&lt;&gt;"Yes","",IF(AND(1&gt;=MATCH(J66,'Assumptions'!$T$5:$T$16,0),1&lt;=MATCH(K66,'Assumptions'!$T$5:$T$16,0)),O66/L66,0)),"")</f>
        <v/>
      </c>
      <c r="Q66" s="59">
        <f>IFERROR(IF(A66&lt;&gt;"Yes","",IF(AND(2&gt;=MATCH(J66,'Assumptions'!$T$5:$T$16,0),2&lt;=MATCH(K66,'Assumptions'!$T$5:$T$16,0)),O66/L66,0)),"")</f>
        <v/>
      </c>
      <c r="R66" s="59">
        <f>IFERROR(IF(A66&lt;&gt;"Yes","",IF(AND(3&gt;=MATCH(J66,'Assumptions'!$T$5:$T$16,0),3&lt;=MATCH(K66,'Assumptions'!$T$5:$T$16,0)),O66/L66,0)),"")</f>
        <v/>
      </c>
      <c r="S66" s="59">
        <f>IFERROR(IF(A66&lt;&gt;"Yes","",IF(AND(4&gt;=MATCH(J66,'Assumptions'!$T$5:$T$16,0),4&lt;=MATCH(K66,'Assumptions'!$T$5:$T$16,0)),O66/L66,0)),"")</f>
        <v/>
      </c>
      <c r="T66" s="59">
        <f>IFERROR(IF(A66&lt;&gt;"Yes","",IF(AND(5&gt;=MATCH(J66,'Assumptions'!$T$5:$T$16,0),5&lt;=MATCH(K66,'Assumptions'!$T$5:$T$16,0)),O66/L66,0)),"")</f>
        <v/>
      </c>
      <c r="U66" s="59">
        <f>IFERROR(IF(A66&lt;&gt;"Yes","",IF(AND(6&gt;=MATCH(J66,'Assumptions'!$T$5:$T$16,0),6&lt;=MATCH(K66,'Assumptions'!$T$5:$T$16,0)),O66/L66,0)),"")</f>
        <v/>
      </c>
      <c r="V66" s="59">
        <f>IFERROR(IF(A66&lt;&gt;"Yes","",IF(AND(7&gt;=MATCH(J66,'Assumptions'!$T$5:$T$16,0),7&lt;=MATCH(K66,'Assumptions'!$T$5:$T$16,0)),O66/L66,0)),"")</f>
        <v/>
      </c>
      <c r="W66" s="59">
        <f>IFERROR(IF(A66&lt;&gt;"Yes","",IF(AND(8&gt;=MATCH(J66,'Assumptions'!$T$5:$T$16,0),8&lt;=MATCH(K66,'Assumptions'!$T$5:$T$16,0)),O66/L66,0)),"")</f>
        <v/>
      </c>
      <c r="X66" s="59">
        <f>IFERROR(IF(A66&lt;&gt;"Yes","",IF(AND(9&gt;=MATCH(J66,'Assumptions'!$T$5:$T$16,0),9&lt;=MATCH(K66,'Assumptions'!$T$5:$T$16,0)),O66/L66,0)),"")</f>
        <v/>
      </c>
      <c r="Y66" s="59">
        <f>IFERROR(IF(A66&lt;&gt;"Yes","",IF(AND(10&gt;=MATCH(J66,'Assumptions'!$T$5:$T$16,0),10&lt;=MATCH(K66,'Assumptions'!$T$5:$T$16,0)),O66/L66,0)),"")</f>
        <v/>
      </c>
      <c r="Z66" s="59">
        <f>IFERROR(IF(A66&lt;&gt;"Yes","",IF(AND(11&gt;=MATCH(J66,'Assumptions'!$T$5:$T$16,0),11&lt;=MATCH(K66,'Assumptions'!$T$5:$T$16,0)),O66/L66,0)),"")</f>
        <v/>
      </c>
      <c r="AA66" s="59">
        <f>IFERROR(IF(A66&lt;&gt;"Yes","",IF(AND(12&gt;=MATCH(J66,'Assumptions'!$T$5:$T$16,0),12&lt;=MATCH(K66,'Assumptions'!$T$5:$T$16,0)),O66/L66,0)),"")</f>
        <v/>
      </c>
      <c r="AB66" s="37">
        <f>IFERROR(IF(A66&lt;&gt;"Yes","",IF(E66="Hourly",F66*G66/'Assumptions'!$B$8*L66/12,IF(E66="Salaried",F66*L66/12,0))),"")</f>
        <v/>
      </c>
      <c r="AC66" s="34">
        <f>IFERROR(IF(AND(A66="",B66="",C66="",D66="",E66=""),"",IF(A66&lt;&gt;"Yes","",IF(OR(B66="",C66="",D66="",E66="",J66="",K66=""),"Missing setup",IF(MATCH(K66,'Assumptions'!$T$5:$T$16,0)&lt;MATCH(J66,'Assumptions'!$T$5:$T$16,0),"Check month range",IF(AND(E66="Hourly",OR(G66&lt;=0,H66&lt;=0)),"Enter hourly inputs",IF(AND(E66="Salaried",I66&lt;=0),"Enter salary","Ready")))))),"")</f>
        <v/>
      </c>
      <c r="AD66" s="29" t="n"/>
    </row>
    <row r="67">
      <c r="A67" s="29" t="n"/>
      <c r="B67" s="29" t="n"/>
      <c r="C67" s="29" t="n"/>
      <c r="D67" s="29" t="n"/>
      <c r="E67" s="29" t="n"/>
      <c r="F67" s="29" t="n"/>
      <c r="G67" s="29" t="n"/>
      <c r="H67" s="58" t="n"/>
      <c r="I67" s="58" t="n"/>
      <c r="J67" s="29" t="n"/>
      <c r="K67" s="29" t="n"/>
      <c r="L67" s="36">
        <f>IFERROR(IF(A67&lt;&gt;"Yes","",MAX(0,MATCH(K67,'Assumptions'!$T$5:$T$16,0)-MATCH(J67,'Assumptions'!$T$5:$T$16,0)+1)),"")</f>
        <v/>
      </c>
      <c r="M67" s="59">
        <f>IFERROR(IF(A67&lt;&gt;"Yes","",IF(E67="Hourly",F67*G67*52/12*L67*H67,IF(E67="Salaried",F67*I67/12*L67,0))),"")</f>
        <v/>
      </c>
      <c r="N67" s="59">
        <f>IFERROR(IF(A67&lt;&gt;"Yes","",M67*'Assumptions'!$B$9),"")</f>
        <v/>
      </c>
      <c r="O67" s="59">
        <f>IFERROR(IF(A67&lt;&gt;"Yes","",M67+N67),"")</f>
        <v/>
      </c>
      <c r="P67" s="59">
        <f>IFERROR(IF(A67&lt;&gt;"Yes","",IF(AND(1&gt;=MATCH(J67,'Assumptions'!$T$5:$T$16,0),1&lt;=MATCH(K67,'Assumptions'!$T$5:$T$16,0)),O67/L67,0)),"")</f>
        <v/>
      </c>
      <c r="Q67" s="59">
        <f>IFERROR(IF(A67&lt;&gt;"Yes","",IF(AND(2&gt;=MATCH(J67,'Assumptions'!$T$5:$T$16,0),2&lt;=MATCH(K67,'Assumptions'!$T$5:$T$16,0)),O67/L67,0)),"")</f>
        <v/>
      </c>
      <c r="R67" s="59">
        <f>IFERROR(IF(A67&lt;&gt;"Yes","",IF(AND(3&gt;=MATCH(J67,'Assumptions'!$T$5:$T$16,0),3&lt;=MATCH(K67,'Assumptions'!$T$5:$T$16,0)),O67/L67,0)),"")</f>
        <v/>
      </c>
      <c r="S67" s="59">
        <f>IFERROR(IF(A67&lt;&gt;"Yes","",IF(AND(4&gt;=MATCH(J67,'Assumptions'!$T$5:$T$16,0),4&lt;=MATCH(K67,'Assumptions'!$T$5:$T$16,0)),O67/L67,0)),"")</f>
        <v/>
      </c>
      <c r="T67" s="59">
        <f>IFERROR(IF(A67&lt;&gt;"Yes","",IF(AND(5&gt;=MATCH(J67,'Assumptions'!$T$5:$T$16,0),5&lt;=MATCH(K67,'Assumptions'!$T$5:$T$16,0)),O67/L67,0)),"")</f>
        <v/>
      </c>
      <c r="U67" s="59">
        <f>IFERROR(IF(A67&lt;&gt;"Yes","",IF(AND(6&gt;=MATCH(J67,'Assumptions'!$T$5:$T$16,0),6&lt;=MATCH(K67,'Assumptions'!$T$5:$T$16,0)),O67/L67,0)),"")</f>
        <v/>
      </c>
      <c r="V67" s="59">
        <f>IFERROR(IF(A67&lt;&gt;"Yes","",IF(AND(7&gt;=MATCH(J67,'Assumptions'!$T$5:$T$16,0),7&lt;=MATCH(K67,'Assumptions'!$T$5:$T$16,0)),O67/L67,0)),"")</f>
        <v/>
      </c>
      <c r="W67" s="59">
        <f>IFERROR(IF(A67&lt;&gt;"Yes","",IF(AND(8&gt;=MATCH(J67,'Assumptions'!$T$5:$T$16,0),8&lt;=MATCH(K67,'Assumptions'!$T$5:$T$16,0)),O67/L67,0)),"")</f>
        <v/>
      </c>
      <c r="X67" s="59">
        <f>IFERROR(IF(A67&lt;&gt;"Yes","",IF(AND(9&gt;=MATCH(J67,'Assumptions'!$T$5:$T$16,0),9&lt;=MATCH(K67,'Assumptions'!$T$5:$T$16,0)),O67/L67,0)),"")</f>
        <v/>
      </c>
      <c r="Y67" s="59">
        <f>IFERROR(IF(A67&lt;&gt;"Yes","",IF(AND(10&gt;=MATCH(J67,'Assumptions'!$T$5:$T$16,0),10&lt;=MATCH(K67,'Assumptions'!$T$5:$T$16,0)),O67/L67,0)),"")</f>
        <v/>
      </c>
      <c r="Z67" s="59">
        <f>IFERROR(IF(A67&lt;&gt;"Yes","",IF(AND(11&gt;=MATCH(J67,'Assumptions'!$T$5:$T$16,0),11&lt;=MATCH(K67,'Assumptions'!$T$5:$T$16,0)),O67/L67,0)),"")</f>
        <v/>
      </c>
      <c r="AA67" s="59">
        <f>IFERROR(IF(A67&lt;&gt;"Yes","",IF(AND(12&gt;=MATCH(J67,'Assumptions'!$T$5:$T$16,0),12&lt;=MATCH(K67,'Assumptions'!$T$5:$T$16,0)),O67/L67,0)),"")</f>
        <v/>
      </c>
      <c r="AB67" s="37">
        <f>IFERROR(IF(A67&lt;&gt;"Yes","",IF(E67="Hourly",F67*G67/'Assumptions'!$B$8*L67/12,IF(E67="Salaried",F67*L67/12,0))),"")</f>
        <v/>
      </c>
      <c r="AC67" s="34">
        <f>IFERROR(IF(AND(A67="",B67="",C67="",D67="",E67=""),"",IF(A67&lt;&gt;"Yes","",IF(OR(B67="",C67="",D67="",E67="",J67="",K67=""),"Missing setup",IF(MATCH(K67,'Assumptions'!$T$5:$T$16,0)&lt;MATCH(J67,'Assumptions'!$T$5:$T$16,0),"Check month range",IF(AND(E67="Hourly",OR(G67&lt;=0,H67&lt;=0)),"Enter hourly inputs",IF(AND(E67="Salaried",I67&lt;=0),"Enter salary","Ready")))))),"")</f>
        <v/>
      </c>
      <c r="AD67" s="29" t="n"/>
    </row>
    <row r="68">
      <c r="A68" s="29" t="n"/>
      <c r="B68" s="29" t="n"/>
      <c r="C68" s="29" t="n"/>
      <c r="D68" s="29" t="n"/>
      <c r="E68" s="29" t="n"/>
      <c r="F68" s="29" t="n"/>
      <c r="G68" s="29" t="n"/>
      <c r="H68" s="58" t="n"/>
      <c r="I68" s="58" t="n"/>
      <c r="J68" s="29" t="n"/>
      <c r="K68" s="29" t="n"/>
      <c r="L68" s="36">
        <f>IFERROR(IF(A68&lt;&gt;"Yes","",MAX(0,MATCH(K68,'Assumptions'!$T$5:$T$16,0)-MATCH(J68,'Assumptions'!$T$5:$T$16,0)+1)),"")</f>
        <v/>
      </c>
      <c r="M68" s="59">
        <f>IFERROR(IF(A68&lt;&gt;"Yes","",IF(E68="Hourly",F68*G68*52/12*L68*H68,IF(E68="Salaried",F68*I68/12*L68,0))),"")</f>
        <v/>
      </c>
      <c r="N68" s="59">
        <f>IFERROR(IF(A68&lt;&gt;"Yes","",M68*'Assumptions'!$B$9),"")</f>
        <v/>
      </c>
      <c r="O68" s="59">
        <f>IFERROR(IF(A68&lt;&gt;"Yes","",M68+N68),"")</f>
        <v/>
      </c>
      <c r="P68" s="59">
        <f>IFERROR(IF(A68&lt;&gt;"Yes","",IF(AND(1&gt;=MATCH(J68,'Assumptions'!$T$5:$T$16,0),1&lt;=MATCH(K68,'Assumptions'!$T$5:$T$16,0)),O68/L68,0)),"")</f>
        <v/>
      </c>
      <c r="Q68" s="59">
        <f>IFERROR(IF(A68&lt;&gt;"Yes","",IF(AND(2&gt;=MATCH(J68,'Assumptions'!$T$5:$T$16,0),2&lt;=MATCH(K68,'Assumptions'!$T$5:$T$16,0)),O68/L68,0)),"")</f>
        <v/>
      </c>
      <c r="R68" s="59">
        <f>IFERROR(IF(A68&lt;&gt;"Yes","",IF(AND(3&gt;=MATCH(J68,'Assumptions'!$T$5:$T$16,0),3&lt;=MATCH(K68,'Assumptions'!$T$5:$T$16,0)),O68/L68,0)),"")</f>
        <v/>
      </c>
      <c r="S68" s="59">
        <f>IFERROR(IF(A68&lt;&gt;"Yes","",IF(AND(4&gt;=MATCH(J68,'Assumptions'!$T$5:$T$16,0),4&lt;=MATCH(K68,'Assumptions'!$T$5:$T$16,0)),O68/L68,0)),"")</f>
        <v/>
      </c>
      <c r="T68" s="59">
        <f>IFERROR(IF(A68&lt;&gt;"Yes","",IF(AND(5&gt;=MATCH(J68,'Assumptions'!$T$5:$T$16,0),5&lt;=MATCH(K68,'Assumptions'!$T$5:$T$16,0)),O68/L68,0)),"")</f>
        <v/>
      </c>
      <c r="U68" s="59">
        <f>IFERROR(IF(A68&lt;&gt;"Yes","",IF(AND(6&gt;=MATCH(J68,'Assumptions'!$T$5:$T$16,0),6&lt;=MATCH(K68,'Assumptions'!$T$5:$T$16,0)),O68/L68,0)),"")</f>
        <v/>
      </c>
      <c r="V68" s="59">
        <f>IFERROR(IF(A68&lt;&gt;"Yes","",IF(AND(7&gt;=MATCH(J68,'Assumptions'!$T$5:$T$16,0),7&lt;=MATCH(K68,'Assumptions'!$T$5:$T$16,0)),O68/L68,0)),"")</f>
        <v/>
      </c>
      <c r="W68" s="59">
        <f>IFERROR(IF(A68&lt;&gt;"Yes","",IF(AND(8&gt;=MATCH(J68,'Assumptions'!$T$5:$T$16,0),8&lt;=MATCH(K68,'Assumptions'!$T$5:$T$16,0)),O68/L68,0)),"")</f>
        <v/>
      </c>
      <c r="X68" s="59">
        <f>IFERROR(IF(A68&lt;&gt;"Yes","",IF(AND(9&gt;=MATCH(J68,'Assumptions'!$T$5:$T$16,0),9&lt;=MATCH(K68,'Assumptions'!$T$5:$T$16,0)),O68/L68,0)),"")</f>
        <v/>
      </c>
      <c r="Y68" s="59">
        <f>IFERROR(IF(A68&lt;&gt;"Yes","",IF(AND(10&gt;=MATCH(J68,'Assumptions'!$T$5:$T$16,0),10&lt;=MATCH(K68,'Assumptions'!$T$5:$T$16,0)),O68/L68,0)),"")</f>
        <v/>
      </c>
      <c r="Z68" s="59">
        <f>IFERROR(IF(A68&lt;&gt;"Yes","",IF(AND(11&gt;=MATCH(J68,'Assumptions'!$T$5:$T$16,0),11&lt;=MATCH(K68,'Assumptions'!$T$5:$T$16,0)),O68/L68,0)),"")</f>
        <v/>
      </c>
      <c r="AA68" s="59">
        <f>IFERROR(IF(A68&lt;&gt;"Yes","",IF(AND(12&gt;=MATCH(J68,'Assumptions'!$T$5:$T$16,0),12&lt;=MATCH(K68,'Assumptions'!$T$5:$T$16,0)),O68/L68,0)),"")</f>
        <v/>
      </c>
      <c r="AB68" s="37">
        <f>IFERROR(IF(A68&lt;&gt;"Yes","",IF(E68="Hourly",F68*G68/'Assumptions'!$B$8*L68/12,IF(E68="Salaried",F68*L68/12,0))),"")</f>
        <v/>
      </c>
      <c r="AC68" s="34">
        <f>IFERROR(IF(AND(A68="",B68="",C68="",D68="",E68=""),"",IF(A68&lt;&gt;"Yes","",IF(OR(B68="",C68="",D68="",E68="",J68="",K68=""),"Missing setup",IF(MATCH(K68,'Assumptions'!$T$5:$T$16,0)&lt;MATCH(J68,'Assumptions'!$T$5:$T$16,0),"Check month range",IF(AND(E68="Hourly",OR(G68&lt;=0,H68&lt;=0)),"Enter hourly inputs",IF(AND(E68="Salaried",I68&lt;=0),"Enter salary","Ready")))))),"")</f>
        <v/>
      </c>
      <c r="AD68" s="29" t="n"/>
    </row>
    <row r="69">
      <c r="A69" s="29" t="n"/>
      <c r="B69" s="29" t="n"/>
      <c r="C69" s="29" t="n"/>
      <c r="D69" s="29" t="n"/>
      <c r="E69" s="29" t="n"/>
      <c r="F69" s="29" t="n"/>
      <c r="G69" s="29" t="n"/>
      <c r="H69" s="58" t="n"/>
      <c r="I69" s="58" t="n"/>
      <c r="J69" s="29" t="n"/>
      <c r="K69" s="29" t="n"/>
      <c r="L69" s="36">
        <f>IFERROR(IF(A69&lt;&gt;"Yes","",MAX(0,MATCH(K69,'Assumptions'!$T$5:$T$16,0)-MATCH(J69,'Assumptions'!$T$5:$T$16,0)+1)),"")</f>
        <v/>
      </c>
      <c r="M69" s="59">
        <f>IFERROR(IF(A69&lt;&gt;"Yes","",IF(E69="Hourly",F69*G69*52/12*L69*H69,IF(E69="Salaried",F69*I69/12*L69,0))),"")</f>
        <v/>
      </c>
      <c r="N69" s="59">
        <f>IFERROR(IF(A69&lt;&gt;"Yes","",M69*'Assumptions'!$B$9),"")</f>
        <v/>
      </c>
      <c r="O69" s="59">
        <f>IFERROR(IF(A69&lt;&gt;"Yes","",M69+N69),"")</f>
        <v/>
      </c>
      <c r="P69" s="59">
        <f>IFERROR(IF(A69&lt;&gt;"Yes","",IF(AND(1&gt;=MATCH(J69,'Assumptions'!$T$5:$T$16,0),1&lt;=MATCH(K69,'Assumptions'!$T$5:$T$16,0)),O69/L69,0)),"")</f>
        <v/>
      </c>
      <c r="Q69" s="59">
        <f>IFERROR(IF(A69&lt;&gt;"Yes","",IF(AND(2&gt;=MATCH(J69,'Assumptions'!$T$5:$T$16,0),2&lt;=MATCH(K69,'Assumptions'!$T$5:$T$16,0)),O69/L69,0)),"")</f>
        <v/>
      </c>
      <c r="R69" s="59">
        <f>IFERROR(IF(A69&lt;&gt;"Yes","",IF(AND(3&gt;=MATCH(J69,'Assumptions'!$T$5:$T$16,0),3&lt;=MATCH(K69,'Assumptions'!$T$5:$T$16,0)),O69/L69,0)),"")</f>
        <v/>
      </c>
      <c r="S69" s="59">
        <f>IFERROR(IF(A69&lt;&gt;"Yes","",IF(AND(4&gt;=MATCH(J69,'Assumptions'!$T$5:$T$16,0),4&lt;=MATCH(K69,'Assumptions'!$T$5:$T$16,0)),O69/L69,0)),"")</f>
        <v/>
      </c>
      <c r="T69" s="59">
        <f>IFERROR(IF(A69&lt;&gt;"Yes","",IF(AND(5&gt;=MATCH(J69,'Assumptions'!$T$5:$T$16,0),5&lt;=MATCH(K69,'Assumptions'!$T$5:$T$16,0)),O69/L69,0)),"")</f>
        <v/>
      </c>
      <c r="U69" s="59">
        <f>IFERROR(IF(A69&lt;&gt;"Yes","",IF(AND(6&gt;=MATCH(J69,'Assumptions'!$T$5:$T$16,0),6&lt;=MATCH(K69,'Assumptions'!$T$5:$T$16,0)),O69/L69,0)),"")</f>
        <v/>
      </c>
      <c r="V69" s="59">
        <f>IFERROR(IF(A69&lt;&gt;"Yes","",IF(AND(7&gt;=MATCH(J69,'Assumptions'!$T$5:$T$16,0),7&lt;=MATCH(K69,'Assumptions'!$T$5:$T$16,0)),O69/L69,0)),"")</f>
        <v/>
      </c>
      <c r="W69" s="59">
        <f>IFERROR(IF(A69&lt;&gt;"Yes","",IF(AND(8&gt;=MATCH(J69,'Assumptions'!$T$5:$T$16,0),8&lt;=MATCH(K69,'Assumptions'!$T$5:$T$16,0)),O69/L69,0)),"")</f>
        <v/>
      </c>
      <c r="X69" s="59">
        <f>IFERROR(IF(A69&lt;&gt;"Yes","",IF(AND(9&gt;=MATCH(J69,'Assumptions'!$T$5:$T$16,0),9&lt;=MATCH(K69,'Assumptions'!$T$5:$T$16,0)),O69/L69,0)),"")</f>
        <v/>
      </c>
      <c r="Y69" s="59">
        <f>IFERROR(IF(A69&lt;&gt;"Yes","",IF(AND(10&gt;=MATCH(J69,'Assumptions'!$T$5:$T$16,0),10&lt;=MATCH(K69,'Assumptions'!$T$5:$T$16,0)),O69/L69,0)),"")</f>
        <v/>
      </c>
      <c r="Z69" s="59">
        <f>IFERROR(IF(A69&lt;&gt;"Yes","",IF(AND(11&gt;=MATCH(J69,'Assumptions'!$T$5:$T$16,0),11&lt;=MATCH(K69,'Assumptions'!$T$5:$T$16,0)),O69/L69,0)),"")</f>
        <v/>
      </c>
      <c r="AA69" s="59">
        <f>IFERROR(IF(A69&lt;&gt;"Yes","",IF(AND(12&gt;=MATCH(J69,'Assumptions'!$T$5:$T$16,0),12&lt;=MATCH(K69,'Assumptions'!$T$5:$T$16,0)),O69/L69,0)),"")</f>
        <v/>
      </c>
      <c r="AB69" s="37">
        <f>IFERROR(IF(A69&lt;&gt;"Yes","",IF(E69="Hourly",F69*G69/'Assumptions'!$B$8*L69/12,IF(E69="Salaried",F69*L69/12,0))),"")</f>
        <v/>
      </c>
      <c r="AC69" s="34">
        <f>IFERROR(IF(AND(A69="",B69="",C69="",D69="",E69=""),"",IF(A69&lt;&gt;"Yes","",IF(OR(B69="",C69="",D69="",E69="",J69="",K69=""),"Missing setup",IF(MATCH(K69,'Assumptions'!$T$5:$T$16,0)&lt;MATCH(J69,'Assumptions'!$T$5:$T$16,0),"Check month range",IF(AND(E69="Hourly",OR(G69&lt;=0,H69&lt;=0)),"Enter hourly inputs",IF(AND(E69="Salaried",I69&lt;=0),"Enter salary","Ready")))))),"")</f>
        <v/>
      </c>
      <c r="AD69" s="29" t="n"/>
    </row>
    <row r="70">
      <c r="A70" s="29" t="n"/>
      <c r="B70" s="29" t="n"/>
      <c r="C70" s="29" t="n"/>
      <c r="D70" s="29" t="n"/>
      <c r="E70" s="29" t="n"/>
      <c r="F70" s="29" t="n"/>
      <c r="G70" s="29" t="n"/>
      <c r="H70" s="58" t="n"/>
      <c r="I70" s="58" t="n"/>
      <c r="J70" s="29" t="n"/>
      <c r="K70" s="29" t="n"/>
      <c r="L70" s="36">
        <f>IFERROR(IF(A70&lt;&gt;"Yes","",MAX(0,MATCH(K70,'Assumptions'!$T$5:$T$16,0)-MATCH(J70,'Assumptions'!$T$5:$T$16,0)+1)),"")</f>
        <v/>
      </c>
      <c r="M70" s="59">
        <f>IFERROR(IF(A70&lt;&gt;"Yes","",IF(E70="Hourly",F70*G70*52/12*L70*H70,IF(E70="Salaried",F70*I70/12*L70,0))),"")</f>
        <v/>
      </c>
      <c r="N70" s="59">
        <f>IFERROR(IF(A70&lt;&gt;"Yes","",M70*'Assumptions'!$B$9),"")</f>
        <v/>
      </c>
      <c r="O70" s="59">
        <f>IFERROR(IF(A70&lt;&gt;"Yes","",M70+N70),"")</f>
        <v/>
      </c>
      <c r="P70" s="59">
        <f>IFERROR(IF(A70&lt;&gt;"Yes","",IF(AND(1&gt;=MATCH(J70,'Assumptions'!$T$5:$T$16,0),1&lt;=MATCH(K70,'Assumptions'!$T$5:$T$16,0)),O70/L70,0)),"")</f>
        <v/>
      </c>
      <c r="Q70" s="59">
        <f>IFERROR(IF(A70&lt;&gt;"Yes","",IF(AND(2&gt;=MATCH(J70,'Assumptions'!$T$5:$T$16,0),2&lt;=MATCH(K70,'Assumptions'!$T$5:$T$16,0)),O70/L70,0)),"")</f>
        <v/>
      </c>
      <c r="R70" s="59">
        <f>IFERROR(IF(A70&lt;&gt;"Yes","",IF(AND(3&gt;=MATCH(J70,'Assumptions'!$T$5:$T$16,0),3&lt;=MATCH(K70,'Assumptions'!$T$5:$T$16,0)),O70/L70,0)),"")</f>
        <v/>
      </c>
      <c r="S70" s="59">
        <f>IFERROR(IF(A70&lt;&gt;"Yes","",IF(AND(4&gt;=MATCH(J70,'Assumptions'!$T$5:$T$16,0),4&lt;=MATCH(K70,'Assumptions'!$T$5:$T$16,0)),O70/L70,0)),"")</f>
        <v/>
      </c>
      <c r="T70" s="59">
        <f>IFERROR(IF(A70&lt;&gt;"Yes","",IF(AND(5&gt;=MATCH(J70,'Assumptions'!$T$5:$T$16,0),5&lt;=MATCH(K70,'Assumptions'!$T$5:$T$16,0)),O70/L70,0)),"")</f>
        <v/>
      </c>
      <c r="U70" s="59">
        <f>IFERROR(IF(A70&lt;&gt;"Yes","",IF(AND(6&gt;=MATCH(J70,'Assumptions'!$T$5:$T$16,0),6&lt;=MATCH(K70,'Assumptions'!$T$5:$T$16,0)),O70/L70,0)),"")</f>
        <v/>
      </c>
      <c r="V70" s="59">
        <f>IFERROR(IF(A70&lt;&gt;"Yes","",IF(AND(7&gt;=MATCH(J70,'Assumptions'!$T$5:$T$16,0),7&lt;=MATCH(K70,'Assumptions'!$T$5:$T$16,0)),O70/L70,0)),"")</f>
        <v/>
      </c>
      <c r="W70" s="59">
        <f>IFERROR(IF(A70&lt;&gt;"Yes","",IF(AND(8&gt;=MATCH(J70,'Assumptions'!$T$5:$T$16,0),8&lt;=MATCH(K70,'Assumptions'!$T$5:$T$16,0)),O70/L70,0)),"")</f>
        <v/>
      </c>
      <c r="X70" s="59">
        <f>IFERROR(IF(A70&lt;&gt;"Yes","",IF(AND(9&gt;=MATCH(J70,'Assumptions'!$T$5:$T$16,0),9&lt;=MATCH(K70,'Assumptions'!$T$5:$T$16,0)),O70/L70,0)),"")</f>
        <v/>
      </c>
      <c r="Y70" s="59">
        <f>IFERROR(IF(A70&lt;&gt;"Yes","",IF(AND(10&gt;=MATCH(J70,'Assumptions'!$T$5:$T$16,0),10&lt;=MATCH(K70,'Assumptions'!$T$5:$T$16,0)),O70/L70,0)),"")</f>
        <v/>
      </c>
      <c r="Z70" s="59">
        <f>IFERROR(IF(A70&lt;&gt;"Yes","",IF(AND(11&gt;=MATCH(J70,'Assumptions'!$T$5:$T$16,0),11&lt;=MATCH(K70,'Assumptions'!$T$5:$T$16,0)),O70/L70,0)),"")</f>
        <v/>
      </c>
      <c r="AA70" s="59">
        <f>IFERROR(IF(A70&lt;&gt;"Yes","",IF(AND(12&gt;=MATCH(J70,'Assumptions'!$T$5:$T$16,0),12&lt;=MATCH(K70,'Assumptions'!$T$5:$T$16,0)),O70/L70,0)),"")</f>
        <v/>
      </c>
      <c r="AB70" s="37">
        <f>IFERROR(IF(A70&lt;&gt;"Yes","",IF(E70="Hourly",F70*G70/'Assumptions'!$B$8*L70/12,IF(E70="Salaried",F70*L70/12,0))),"")</f>
        <v/>
      </c>
      <c r="AC70" s="34">
        <f>IFERROR(IF(AND(A70="",B70="",C70="",D70="",E70=""),"",IF(A70&lt;&gt;"Yes","",IF(OR(B70="",C70="",D70="",E70="",J70="",K70=""),"Missing setup",IF(MATCH(K70,'Assumptions'!$T$5:$T$16,0)&lt;MATCH(J70,'Assumptions'!$T$5:$T$16,0),"Check month range",IF(AND(E70="Hourly",OR(G70&lt;=0,H70&lt;=0)),"Enter hourly inputs",IF(AND(E70="Salaried",I70&lt;=0),"Enter salary","Ready")))))),"")</f>
        <v/>
      </c>
      <c r="AD70" s="29" t="n"/>
    </row>
    <row r="71">
      <c r="A71" s="29" t="n"/>
      <c r="B71" s="29" t="n"/>
      <c r="C71" s="29" t="n"/>
      <c r="D71" s="29" t="n"/>
      <c r="E71" s="29" t="n"/>
      <c r="F71" s="29" t="n"/>
      <c r="G71" s="29" t="n"/>
      <c r="H71" s="58" t="n"/>
      <c r="I71" s="58" t="n"/>
      <c r="J71" s="29" t="n"/>
      <c r="K71" s="29" t="n"/>
      <c r="L71" s="36">
        <f>IFERROR(IF(A71&lt;&gt;"Yes","",MAX(0,MATCH(K71,'Assumptions'!$T$5:$T$16,0)-MATCH(J71,'Assumptions'!$T$5:$T$16,0)+1)),"")</f>
        <v/>
      </c>
      <c r="M71" s="59">
        <f>IFERROR(IF(A71&lt;&gt;"Yes","",IF(E71="Hourly",F71*G71*52/12*L71*H71,IF(E71="Salaried",F71*I71/12*L71,0))),"")</f>
        <v/>
      </c>
      <c r="N71" s="59">
        <f>IFERROR(IF(A71&lt;&gt;"Yes","",M71*'Assumptions'!$B$9),"")</f>
        <v/>
      </c>
      <c r="O71" s="59">
        <f>IFERROR(IF(A71&lt;&gt;"Yes","",M71+N71),"")</f>
        <v/>
      </c>
      <c r="P71" s="59">
        <f>IFERROR(IF(A71&lt;&gt;"Yes","",IF(AND(1&gt;=MATCH(J71,'Assumptions'!$T$5:$T$16,0),1&lt;=MATCH(K71,'Assumptions'!$T$5:$T$16,0)),O71/L71,0)),"")</f>
        <v/>
      </c>
      <c r="Q71" s="59">
        <f>IFERROR(IF(A71&lt;&gt;"Yes","",IF(AND(2&gt;=MATCH(J71,'Assumptions'!$T$5:$T$16,0),2&lt;=MATCH(K71,'Assumptions'!$T$5:$T$16,0)),O71/L71,0)),"")</f>
        <v/>
      </c>
      <c r="R71" s="59">
        <f>IFERROR(IF(A71&lt;&gt;"Yes","",IF(AND(3&gt;=MATCH(J71,'Assumptions'!$T$5:$T$16,0),3&lt;=MATCH(K71,'Assumptions'!$T$5:$T$16,0)),O71/L71,0)),"")</f>
        <v/>
      </c>
      <c r="S71" s="59">
        <f>IFERROR(IF(A71&lt;&gt;"Yes","",IF(AND(4&gt;=MATCH(J71,'Assumptions'!$T$5:$T$16,0),4&lt;=MATCH(K71,'Assumptions'!$T$5:$T$16,0)),O71/L71,0)),"")</f>
        <v/>
      </c>
      <c r="T71" s="59">
        <f>IFERROR(IF(A71&lt;&gt;"Yes","",IF(AND(5&gt;=MATCH(J71,'Assumptions'!$T$5:$T$16,0),5&lt;=MATCH(K71,'Assumptions'!$T$5:$T$16,0)),O71/L71,0)),"")</f>
        <v/>
      </c>
      <c r="U71" s="59">
        <f>IFERROR(IF(A71&lt;&gt;"Yes","",IF(AND(6&gt;=MATCH(J71,'Assumptions'!$T$5:$T$16,0),6&lt;=MATCH(K71,'Assumptions'!$T$5:$T$16,0)),O71/L71,0)),"")</f>
        <v/>
      </c>
      <c r="V71" s="59">
        <f>IFERROR(IF(A71&lt;&gt;"Yes","",IF(AND(7&gt;=MATCH(J71,'Assumptions'!$T$5:$T$16,0),7&lt;=MATCH(K71,'Assumptions'!$T$5:$T$16,0)),O71/L71,0)),"")</f>
        <v/>
      </c>
      <c r="W71" s="59">
        <f>IFERROR(IF(A71&lt;&gt;"Yes","",IF(AND(8&gt;=MATCH(J71,'Assumptions'!$T$5:$T$16,0),8&lt;=MATCH(K71,'Assumptions'!$T$5:$T$16,0)),O71/L71,0)),"")</f>
        <v/>
      </c>
      <c r="X71" s="59">
        <f>IFERROR(IF(A71&lt;&gt;"Yes","",IF(AND(9&gt;=MATCH(J71,'Assumptions'!$T$5:$T$16,0),9&lt;=MATCH(K71,'Assumptions'!$T$5:$T$16,0)),O71/L71,0)),"")</f>
        <v/>
      </c>
      <c r="Y71" s="59">
        <f>IFERROR(IF(A71&lt;&gt;"Yes","",IF(AND(10&gt;=MATCH(J71,'Assumptions'!$T$5:$T$16,0),10&lt;=MATCH(K71,'Assumptions'!$T$5:$T$16,0)),O71/L71,0)),"")</f>
        <v/>
      </c>
      <c r="Z71" s="59">
        <f>IFERROR(IF(A71&lt;&gt;"Yes","",IF(AND(11&gt;=MATCH(J71,'Assumptions'!$T$5:$T$16,0),11&lt;=MATCH(K71,'Assumptions'!$T$5:$T$16,0)),O71/L71,0)),"")</f>
        <v/>
      </c>
      <c r="AA71" s="59">
        <f>IFERROR(IF(A71&lt;&gt;"Yes","",IF(AND(12&gt;=MATCH(J71,'Assumptions'!$T$5:$T$16,0),12&lt;=MATCH(K71,'Assumptions'!$T$5:$T$16,0)),O71/L71,0)),"")</f>
        <v/>
      </c>
      <c r="AB71" s="37">
        <f>IFERROR(IF(A71&lt;&gt;"Yes","",IF(E71="Hourly",F71*G71/'Assumptions'!$B$8*L71/12,IF(E71="Salaried",F71*L71/12,0))),"")</f>
        <v/>
      </c>
      <c r="AC71" s="34">
        <f>IFERROR(IF(AND(A71="",B71="",C71="",D71="",E71=""),"",IF(A71&lt;&gt;"Yes","",IF(OR(B71="",C71="",D71="",E71="",J71="",K71=""),"Missing setup",IF(MATCH(K71,'Assumptions'!$T$5:$T$16,0)&lt;MATCH(J71,'Assumptions'!$T$5:$T$16,0),"Check month range",IF(AND(E71="Hourly",OR(G71&lt;=0,H71&lt;=0)),"Enter hourly inputs",IF(AND(E71="Salaried",I71&lt;=0),"Enter salary","Ready")))))),"")</f>
        <v/>
      </c>
      <c r="AD71" s="29" t="n"/>
    </row>
    <row r="72">
      <c r="A72" s="29" t="n"/>
      <c r="B72" s="29" t="n"/>
      <c r="C72" s="29" t="n"/>
      <c r="D72" s="29" t="n"/>
      <c r="E72" s="29" t="n"/>
      <c r="F72" s="29" t="n"/>
      <c r="G72" s="29" t="n"/>
      <c r="H72" s="58" t="n"/>
      <c r="I72" s="58" t="n"/>
      <c r="J72" s="29" t="n"/>
      <c r="K72" s="29" t="n"/>
      <c r="L72" s="36">
        <f>IFERROR(IF(A72&lt;&gt;"Yes","",MAX(0,MATCH(K72,'Assumptions'!$T$5:$T$16,0)-MATCH(J72,'Assumptions'!$T$5:$T$16,0)+1)),"")</f>
        <v/>
      </c>
      <c r="M72" s="59">
        <f>IFERROR(IF(A72&lt;&gt;"Yes","",IF(E72="Hourly",F72*G72*52/12*L72*H72,IF(E72="Salaried",F72*I72/12*L72,0))),"")</f>
        <v/>
      </c>
      <c r="N72" s="59">
        <f>IFERROR(IF(A72&lt;&gt;"Yes","",M72*'Assumptions'!$B$9),"")</f>
        <v/>
      </c>
      <c r="O72" s="59">
        <f>IFERROR(IF(A72&lt;&gt;"Yes","",M72+N72),"")</f>
        <v/>
      </c>
      <c r="P72" s="59">
        <f>IFERROR(IF(A72&lt;&gt;"Yes","",IF(AND(1&gt;=MATCH(J72,'Assumptions'!$T$5:$T$16,0),1&lt;=MATCH(K72,'Assumptions'!$T$5:$T$16,0)),O72/L72,0)),"")</f>
        <v/>
      </c>
      <c r="Q72" s="59">
        <f>IFERROR(IF(A72&lt;&gt;"Yes","",IF(AND(2&gt;=MATCH(J72,'Assumptions'!$T$5:$T$16,0),2&lt;=MATCH(K72,'Assumptions'!$T$5:$T$16,0)),O72/L72,0)),"")</f>
        <v/>
      </c>
      <c r="R72" s="59">
        <f>IFERROR(IF(A72&lt;&gt;"Yes","",IF(AND(3&gt;=MATCH(J72,'Assumptions'!$T$5:$T$16,0),3&lt;=MATCH(K72,'Assumptions'!$T$5:$T$16,0)),O72/L72,0)),"")</f>
        <v/>
      </c>
      <c r="S72" s="59">
        <f>IFERROR(IF(A72&lt;&gt;"Yes","",IF(AND(4&gt;=MATCH(J72,'Assumptions'!$T$5:$T$16,0),4&lt;=MATCH(K72,'Assumptions'!$T$5:$T$16,0)),O72/L72,0)),"")</f>
        <v/>
      </c>
      <c r="T72" s="59">
        <f>IFERROR(IF(A72&lt;&gt;"Yes","",IF(AND(5&gt;=MATCH(J72,'Assumptions'!$T$5:$T$16,0),5&lt;=MATCH(K72,'Assumptions'!$T$5:$T$16,0)),O72/L72,0)),"")</f>
        <v/>
      </c>
      <c r="U72" s="59">
        <f>IFERROR(IF(A72&lt;&gt;"Yes","",IF(AND(6&gt;=MATCH(J72,'Assumptions'!$T$5:$T$16,0),6&lt;=MATCH(K72,'Assumptions'!$T$5:$T$16,0)),O72/L72,0)),"")</f>
        <v/>
      </c>
      <c r="V72" s="59">
        <f>IFERROR(IF(A72&lt;&gt;"Yes","",IF(AND(7&gt;=MATCH(J72,'Assumptions'!$T$5:$T$16,0),7&lt;=MATCH(K72,'Assumptions'!$T$5:$T$16,0)),O72/L72,0)),"")</f>
        <v/>
      </c>
      <c r="W72" s="59">
        <f>IFERROR(IF(A72&lt;&gt;"Yes","",IF(AND(8&gt;=MATCH(J72,'Assumptions'!$T$5:$T$16,0),8&lt;=MATCH(K72,'Assumptions'!$T$5:$T$16,0)),O72/L72,0)),"")</f>
        <v/>
      </c>
      <c r="X72" s="59">
        <f>IFERROR(IF(A72&lt;&gt;"Yes","",IF(AND(9&gt;=MATCH(J72,'Assumptions'!$T$5:$T$16,0),9&lt;=MATCH(K72,'Assumptions'!$T$5:$T$16,0)),O72/L72,0)),"")</f>
        <v/>
      </c>
      <c r="Y72" s="59">
        <f>IFERROR(IF(A72&lt;&gt;"Yes","",IF(AND(10&gt;=MATCH(J72,'Assumptions'!$T$5:$T$16,0),10&lt;=MATCH(K72,'Assumptions'!$T$5:$T$16,0)),O72/L72,0)),"")</f>
        <v/>
      </c>
      <c r="Z72" s="59">
        <f>IFERROR(IF(A72&lt;&gt;"Yes","",IF(AND(11&gt;=MATCH(J72,'Assumptions'!$T$5:$T$16,0),11&lt;=MATCH(K72,'Assumptions'!$T$5:$T$16,0)),O72/L72,0)),"")</f>
        <v/>
      </c>
      <c r="AA72" s="59">
        <f>IFERROR(IF(A72&lt;&gt;"Yes","",IF(AND(12&gt;=MATCH(J72,'Assumptions'!$T$5:$T$16,0),12&lt;=MATCH(K72,'Assumptions'!$T$5:$T$16,0)),O72/L72,0)),"")</f>
        <v/>
      </c>
      <c r="AB72" s="37">
        <f>IFERROR(IF(A72&lt;&gt;"Yes","",IF(E72="Hourly",F72*G72/'Assumptions'!$B$8*L72/12,IF(E72="Salaried",F72*L72/12,0))),"")</f>
        <v/>
      </c>
      <c r="AC72" s="34">
        <f>IFERROR(IF(AND(A72="",B72="",C72="",D72="",E72=""),"",IF(A72&lt;&gt;"Yes","",IF(OR(B72="",C72="",D72="",E72="",J72="",K72=""),"Missing setup",IF(MATCH(K72,'Assumptions'!$T$5:$T$16,0)&lt;MATCH(J72,'Assumptions'!$T$5:$T$16,0),"Check month range",IF(AND(E72="Hourly",OR(G72&lt;=0,H72&lt;=0)),"Enter hourly inputs",IF(AND(E72="Salaried",I72&lt;=0),"Enter salary","Ready")))))),"")</f>
        <v/>
      </c>
      <c r="AD72" s="29" t="n"/>
    </row>
    <row r="73">
      <c r="A73" s="29" t="n"/>
      <c r="B73" s="29" t="n"/>
      <c r="C73" s="29" t="n"/>
      <c r="D73" s="29" t="n"/>
      <c r="E73" s="29" t="n"/>
      <c r="F73" s="29" t="n"/>
      <c r="G73" s="29" t="n"/>
      <c r="H73" s="58" t="n"/>
      <c r="I73" s="58" t="n"/>
      <c r="J73" s="29" t="n"/>
      <c r="K73" s="29" t="n"/>
      <c r="L73" s="36">
        <f>IFERROR(IF(A73&lt;&gt;"Yes","",MAX(0,MATCH(K73,'Assumptions'!$T$5:$T$16,0)-MATCH(J73,'Assumptions'!$T$5:$T$16,0)+1)),"")</f>
        <v/>
      </c>
      <c r="M73" s="59">
        <f>IFERROR(IF(A73&lt;&gt;"Yes","",IF(E73="Hourly",F73*G73*52/12*L73*H73,IF(E73="Salaried",F73*I73/12*L73,0))),"")</f>
        <v/>
      </c>
      <c r="N73" s="59">
        <f>IFERROR(IF(A73&lt;&gt;"Yes","",M73*'Assumptions'!$B$9),"")</f>
        <v/>
      </c>
      <c r="O73" s="59">
        <f>IFERROR(IF(A73&lt;&gt;"Yes","",M73+N73),"")</f>
        <v/>
      </c>
      <c r="P73" s="59">
        <f>IFERROR(IF(A73&lt;&gt;"Yes","",IF(AND(1&gt;=MATCH(J73,'Assumptions'!$T$5:$T$16,0),1&lt;=MATCH(K73,'Assumptions'!$T$5:$T$16,0)),O73/L73,0)),"")</f>
        <v/>
      </c>
      <c r="Q73" s="59">
        <f>IFERROR(IF(A73&lt;&gt;"Yes","",IF(AND(2&gt;=MATCH(J73,'Assumptions'!$T$5:$T$16,0),2&lt;=MATCH(K73,'Assumptions'!$T$5:$T$16,0)),O73/L73,0)),"")</f>
        <v/>
      </c>
      <c r="R73" s="59">
        <f>IFERROR(IF(A73&lt;&gt;"Yes","",IF(AND(3&gt;=MATCH(J73,'Assumptions'!$T$5:$T$16,0),3&lt;=MATCH(K73,'Assumptions'!$T$5:$T$16,0)),O73/L73,0)),"")</f>
        <v/>
      </c>
      <c r="S73" s="59">
        <f>IFERROR(IF(A73&lt;&gt;"Yes","",IF(AND(4&gt;=MATCH(J73,'Assumptions'!$T$5:$T$16,0),4&lt;=MATCH(K73,'Assumptions'!$T$5:$T$16,0)),O73/L73,0)),"")</f>
        <v/>
      </c>
      <c r="T73" s="59">
        <f>IFERROR(IF(A73&lt;&gt;"Yes","",IF(AND(5&gt;=MATCH(J73,'Assumptions'!$T$5:$T$16,0),5&lt;=MATCH(K73,'Assumptions'!$T$5:$T$16,0)),O73/L73,0)),"")</f>
        <v/>
      </c>
      <c r="U73" s="59">
        <f>IFERROR(IF(A73&lt;&gt;"Yes","",IF(AND(6&gt;=MATCH(J73,'Assumptions'!$T$5:$T$16,0),6&lt;=MATCH(K73,'Assumptions'!$T$5:$T$16,0)),O73/L73,0)),"")</f>
        <v/>
      </c>
      <c r="V73" s="59">
        <f>IFERROR(IF(A73&lt;&gt;"Yes","",IF(AND(7&gt;=MATCH(J73,'Assumptions'!$T$5:$T$16,0),7&lt;=MATCH(K73,'Assumptions'!$T$5:$T$16,0)),O73/L73,0)),"")</f>
        <v/>
      </c>
      <c r="W73" s="59">
        <f>IFERROR(IF(A73&lt;&gt;"Yes","",IF(AND(8&gt;=MATCH(J73,'Assumptions'!$T$5:$T$16,0),8&lt;=MATCH(K73,'Assumptions'!$T$5:$T$16,0)),O73/L73,0)),"")</f>
        <v/>
      </c>
      <c r="X73" s="59">
        <f>IFERROR(IF(A73&lt;&gt;"Yes","",IF(AND(9&gt;=MATCH(J73,'Assumptions'!$T$5:$T$16,0),9&lt;=MATCH(K73,'Assumptions'!$T$5:$T$16,0)),O73/L73,0)),"")</f>
        <v/>
      </c>
      <c r="Y73" s="59">
        <f>IFERROR(IF(A73&lt;&gt;"Yes","",IF(AND(10&gt;=MATCH(J73,'Assumptions'!$T$5:$T$16,0),10&lt;=MATCH(K73,'Assumptions'!$T$5:$T$16,0)),O73/L73,0)),"")</f>
        <v/>
      </c>
      <c r="Z73" s="59">
        <f>IFERROR(IF(A73&lt;&gt;"Yes","",IF(AND(11&gt;=MATCH(J73,'Assumptions'!$T$5:$T$16,0),11&lt;=MATCH(K73,'Assumptions'!$T$5:$T$16,0)),O73/L73,0)),"")</f>
        <v/>
      </c>
      <c r="AA73" s="59">
        <f>IFERROR(IF(A73&lt;&gt;"Yes","",IF(AND(12&gt;=MATCH(J73,'Assumptions'!$T$5:$T$16,0),12&lt;=MATCH(K73,'Assumptions'!$T$5:$T$16,0)),O73/L73,0)),"")</f>
        <v/>
      </c>
      <c r="AB73" s="37">
        <f>IFERROR(IF(A73&lt;&gt;"Yes","",IF(E73="Hourly",F73*G73/'Assumptions'!$B$8*L73/12,IF(E73="Salaried",F73*L73/12,0))),"")</f>
        <v/>
      </c>
      <c r="AC73" s="34">
        <f>IFERROR(IF(AND(A73="",B73="",C73="",D73="",E73=""),"",IF(A73&lt;&gt;"Yes","",IF(OR(B73="",C73="",D73="",E73="",J73="",K73=""),"Missing setup",IF(MATCH(K73,'Assumptions'!$T$5:$T$16,0)&lt;MATCH(J73,'Assumptions'!$T$5:$T$16,0),"Check month range",IF(AND(E73="Hourly",OR(G73&lt;=0,H73&lt;=0)),"Enter hourly inputs",IF(AND(E73="Salaried",I73&lt;=0),"Enter salary","Ready")))))),"")</f>
        <v/>
      </c>
      <c r="AD73" s="29" t="n"/>
    </row>
    <row r="74">
      <c r="A74" s="29" t="n"/>
      <c r="B74" s="29" t="n"/>
      <c r="C74" s="29" t="n"/>
      <c r="D74" s="29" t="n"/>
      <c r="E74" s="29" t="n"/>
      <c r="F74" s="29" t="n"/>
      <c r="G74" s="29" t="n"/>
      <c r="H74" s="58" t="n"/>
      <c r="I74" s="58" t="n"/>
      <c r="J74" s="29" t="n"/>
      <c r="K74" s="29" t="n"/>
      <c r="L74" s="36">
        <f>IFERROR(IF(A74&lt;&gt;"Yes","",MAX(0,MATCH(K74,'Assumptions'!$T$5:$T$16,0)-MATCH(J74,'Assumptions'!$T$5:$T$16,0)+1)),"")</f>
        <v/>
      </c>
      <c r="M74" s="59">
        <f>IFERROR(IF(A74&lt;&gt;"Yes","",IF(E74="Hourly",F74*G74*52/12*L74*H74,IF(E74="Salaried",F74*I74/12*L74,0))),"")</f>
        <v/>
      </c>
      <c r="N74" s="59">
        <f>IFERROR(IF(A74&lt;&gt;"Yes","",M74*'Assumptions'!$B$9),"")</f>
        <v/>
      </c>
      <c r="O74" s="59">
        <f>IFERROR(IF(A74&lt;&gt;"Yes","",M74+N74),"")</f>
        <v/>
      </c>
      <c r="P74" s="59">
        <f>IFERROR(IF(A74&lt;&gt;"Yes","",IF(AND(1&gt;=MATCH(J74,'Assumptions'!$T$5:$T$16,0),1&lt;=MATCH(K74,'Assumptions'!$T$5:$T$16,0)),O74/L74,0)),"")</f>
        <v/>
      </c>
      <c r="Q74" s="59">
        <f>IFERROR(IF(A74&lt;&gt;"Yes","",IF(AND(2&gt;=MATCH(J74,'Assumptions'!$T$5:$T$16,0),2&lt;=MATCH(K74,'Assumptions'!$T$5:$T$16,0)),O74/L74,0)),"")</f>
        <v/>
      </c>
      <c r="R74" s="59">
        <f>IFERROR(IF(A74&lt;&gt;"Yes","",IF(AND(3&gt;=MATCH(J74,'Assumptions'!$T$5:$T$16,0),3&lt;=MATCH(K74,'Assumptions'!$T$5:$T$16,0)),O74/L74,0)),"")</f>
        <v/>
      </c>
      <c r="S74" s="59">
        <f>IFERROR(IF(A74&lt;&gt;"Yes","",IF(AND(4&gt;=MATCH(J74,'Assumptions'!$T$5:$T$16,0),4&lt;=MATCH(K74,'Assumptions'!$T$5:$T$16,0)),O74/L74,0)),"")</f>
        <v/>
      </c>
      <c r="T74" s="59">
        <f>IFERROR(IF(A74&lt;&gt;"Yes","",IF(AND(5&gt;=MATCH(J74,'Assumptions'!$T$5:$T$16,0),5&lt;=MATCH(K74,'Assumptions'!$T$5:$T$16,0)),O74/L74,0)),"")</f>
        <v/>
      </c>
      <c r="U74" s="59">
        <f>IFERROR(IF(A74&lt;&gt;"Yes","",IF(AND(6&gt;=MATCH(J74,'Assumptions'!$T$5:$T$16,0),6&lt;=MATCH(K74,'Assumptions'!$T$5:$T$16,0)),O74/L74,0)),"")</f>
        <v/>
      </c>
      <c r="V74" s="59">
        <f>IFERROR(IF(A74&lt;&gt;"Yes","",IF(AND(7&gt;=MATCH(J74,'Assumptions'!$T$5:$T$16,0),7&lt;=MATCH(K74,'Assumptions'!$T$5:$T$16,0)),O74/L74,0)),"")</f>
        <v/>
      </c>
      <c r="W74" s="59">
        <f>IFERROR(IF(A74&lt;&gt;"Yes","",IF(AND(8&gt;=MATCH(J74,'Assumptions'!$T$5:$T$16,0),8&lt;=MATCH(K74,'Assumptions'!$T$5:$T$16,0)),O74/L74,0)),"")</f>
        <v/>
      </c>
      <c r="X74" s="59">
        <f>IFERROR(IF(A74&lt;&gt;"Yes","",IF(AND(9&gt;=MATCH(J74,'Assumptions'!$T$5:$T$16,0),9&lt;=MATCH(K74,'Assumptions'!$T$5:$T$16,0)),O74/L74,0)),"")</f>
        <v/>
      </c>
      <c r="Y74" s="59">
        <f>IFERROR(IF(A74&lt;&gt;"Yes","",IF(AND(10&gt;=MATCH(J74,'Assumptions'!$T$5:$T$16,0),10&lt;=MATCH(K74,'Assumptions'!$T$5:$T$16,0)),O74/L74,0)),"")</f>
        <v/>
      </c>
      <c r="Z74" s="59">
        <f>IFERROR(IF(A74&lt;&gt;"Yes","",IF(AND(11&gt;=MATCH(J74,'Assumptions'!$T$5:$T$16,0),11&lt;=MATCH(K74,'Assumptions'!$T$5:$T$16,0)),O74/L74,0)),"")</f>
        <v/>
      </c>
      <c r="AA74" s="59">
        <f>IFERROR(IF(A74&lt;&gt;"Yes","",IF(AND(12&gt;=MATCH(J74,'Assumptions'!$T$5:$T$16,0),12&lt;=MATCH(K74,'Assumptions'!$T$5:$T$16,0)),O74/L74,0)),"")</f>
        <v/>
      </c>
      <c r="AB74" s="37">
        <f>IFERROR(IF(A74&lt;&gt;"Yes","",IF(E74="Hourly",F74*G74/'Assumptions'!$B$8*L74/12,IF(E74="Salaried",F74*L74/12,0))),"")</f>
        <v/>
      </c>
      <c r="AC74" s="34">
        <f>IFERROR(IF(AND(A74="",B74="",C74="",D74="",E74=""),"",IF(A74&lt;&gt;"Yes","",IF(OR(B74="",C74="",D74="",E74="",J74="",K74=""),"Missing setup",IF(MATCH(K74,'Assumptions'!$T$5:$T$16,0)&lt;MATCH(J74,'Assumptions'!$T$5:$T$16,0),"Check month range",IF(AND(E74="Hourly",OR(G74&lt;=0,H74&lt;=0)),"Enter hourly inputs",IF(AND(E74="Salaried",I74&lt;=0),"Enter salary","Ready")))))),"")</f>
        <v/>
      </c>
      <c r="AD74" s="29" t="n"/>
    </row>
    <row r="75">
      <c r="A75" s="29" t="n"/>
      <c r="B75" s="29" t="n"/>
      <c r="C75" s="29" t="n"/>
      <c r="D75" s="29" t="n"/>
      <c r="E75" s="29" t="n"/>
      <c r="F75" s="29" t="n"/>
      <c r="G75" s="29" t="n"/>
      <c r="H75" s="58" t="n"/>
      <c r="I75" s="58" t="n"/>
      <c r="J75" s="29" t="n"/>
      <c r="K75" s="29" t="n"/>
      <c r="L75" s="36">
        <f>IFERROR(IF(A75&lt;&gt;"Yes","",MAX(0,MATCH(K75,'Assumptions'!$T$5:$T$16,0)-MATCH(J75,'Assumptions'!$T$5:$T$16,0)+1)),"")</f>
        <v/>
      </c>
      <c r="M75" s="59">
        <f>IFERROR(IF(A75&lt;&gt;"Yes","",IF(E75="Hourly",F75*G75*52/12*L75*H75,IF(E75="Salaried",F75*I75/12*L75,0))),"")</f>
        <v/>
      </c>
      <c r="N75" s="59">
        <f>IFERROR(IF(A75&lt;&gt;"Yes","",M75*'Assumptions'!$B$9),"")</f>
        <v/>
      </c>
      <c r="O75" s="59">
        <f>IFERROR(IF(A75&lt;&gt;"Yes","",M75+N75),"")</f>
        <v/>
      </c>
      <c r="P75" s="59">
        <f>IFERROR(IF(A75&lt;&gt;"Yes","",IF(AND(1&gt;=MATCH(J75,'Assumptions'!$T$5:$T$16,0),1&lt;=MATCH(K75,'Assumptions'!$T$5:$T$16,0)),O75/L75,0)),"")</f>
        <v/>
      </c>
      <c r="Q75" s="59">
        <f>IFERROR(IF(A75&lt;&gt;"Yes","",IF(AND(2&gt;=MATCH(J75,'Assumptions'!$T$5:$T$16,0),2&lt;=MATCH(K75,'Assumptions'!$T$5:$T$16,0)),O75/L75,0)),"")</f>
        <v/>
      </c>
      <c r="R75" s="59">
        <f>IFERROR(IF(A75&lt;&gt;"Yes","",IF(AND(3&gt;=MATCH(J75,'Assumptions'!$T$5:$T$16,0),3&lt;=MATCH(K75,'Assumptions'!$T$5:$T$16,0)),O75/L75,0)),"")</f>
        <v/>
      </c>
      <c r="S75" s="59">
        <f>IFERROR(IF(A75&lt;&gt;"Yes","",IF(AND(4&gt;=MATCH(J75,'Assumptions'!$T$5:$T$16,0),4&lt;=MATCH(K75,'Assumptions'!$T$5:$T$16,0)),O75/L75,0)),"")</f>
        <v/>
      </c>
      <c r="T75" s="59">
        <f>IFERROR(IF(A75&lt;&gt;"Yes","",IF(AND(5&gt;=MATCH(J75,'Assumptions'!$T$5:$T$16,0),5&lt;=MATCH(K75,'Assumptions'!$T$5:$T$16,0)),O75/L75,0)),"")</f>
        <v/>
      </c>
      <c r="U75" s="59">
        <f>IFERROR(IF(A75&lt;&gt;"Yes","",IF(AND(6&gt;=MATCH(J75,'Assumptions'!$T$5:$T$16,0),6&lt;=MATCH(K75,'Assumptions'!$T$5:$T$16,0)),O75/L75,0)),"")</f>
        <v/>
      </c>
      <c r="V75" s="59">
        <f>IFERROR(IF(A75&lt;&gt;"Yes","",IF(AND(7&gt;=MATCH(J75,'Assumptions'!$T$5:$T$16,0),7&lt;=MATCH(K75,'Assumptions'!$T$5:$T$16,0)),O75/L75,0)),"")</f>
        <v/>
      </c>
      <c r="W75" s="59">
        <f>IFERROR(IF(A75&lt;&gt;"Yes","",IF(AND(8&gt;=MATCH(J75,'Assumptions'!$T$5:$T$16,0),8&lt;=MATCH(K75,'Assumptions'!$T$5:$T$16,0)),O75/L75,0)),"")</f>
        <v/>
      </c>
      <c r="X75" s="59">
        <f>IFERROR(IF(A75&lt;&gt;"Yes","",IF(AND(9&gt;=MATCH(J75,'Assumptions'!$T$5:$T$16,0),9&lt;=MATCH(K75,'Assumptions'!$T$5:$T$16,0)),O75/L75,0)),"")</f>
        <v/>
      </c>
      <c r="Y75" s="59">
        <f>IFERROR(IF(A75&lt;&gt;"Yes","",IF(AND(10&gt;=MATCH(J75,'Assumptions'!$T$5:$T$16,0),10&lt;=MATCH(K75,'Assumptions'!$T$5:$T$16,0)),O75/L75,0)),"")</f>
        <v/>
      </c>
      <c r="Z75" s="59">
        <f>IFERROR(IF(A75&lt;&gt;"Yes","",IF(AND(11&gt;=MATCH(J75,'Assumptions'!$T$5:$T$16,0),11&lt;=MATCH(K75,'Assumptions'!$T$5:$T$16,0)),O75/L75,0)),"")</f>
        <v/>
      </c>
      <c r="AA75" s="59">
        <f>IFERROR(IF(A75&lt;&gt;"Yes","",IF(AND(12&gt;=MATCH(J75,'Assumptions'!$T$5:$T$16,0),12&lt;=MATCH(K75,'Assumptions'!$T$5:$T$16,0)),O75/L75,0)),"")</f>
        <v/>
      </c>
      <c r="AB75" s="37">
        <f>IFERROR(IF(A75&lt;&gt;"Yes","",IF(E75="Hourly",F75*G75/'Assumptions'!$B$8*L75/12,IF(E75="Salaried",F75*L75/12,0))),"")</f>
        <v/>
      </c>
      <c r="AC75" s="34">
        <f>IFERROR(IF(AND(A75="",B75="",C75="",D75="",E75=""),"",IF(A75&lt;&gt;"Yes","",IF(OR(B75="",C75="",D75="",E75="",J75="",K75=""),"Missing setup",IF(MATCH(K75,'Assumptions'!$T$5:$T$16,0)&lt;MATCH(J75,'Assumptions'!$T$5:$T$16,0),"Check month range",IF(AND(E75="Hourly",OR(G75&lt;=0,H75&lt;=0)),"Enter hourly inputs",IF(AND(E75="Salaried",I75&lt;=0),"Enter salary","Ready")))))),"")</f>
        <v/>
      </c>
      <c r="AD75" s="29" t="n"/>
    </row>
    <row r="76">
      <c r="A76" s="29" t="n"/>
      <c r="B76" s="29" t="n"/>
      <c r="C76" s="29" t="n"/>
      <c r="D76" s="29" t="n"/>
      <c r="E76" s="29" t="n"/>
      <c r="F76" s="29" t="n"/>
      <c r="G76" s="29" t="n"/>
      <c r="H76" s="58" t="n"/>
      <c r="I76" s="58" t="n"/>
      <c r="J76" s="29" t="n"/>
      <c r="K76" s="29" t="n"/>
      <c r="L76" s="36">
        <f>IFERROR(IF(A76&lt;&gt;"Yes","",MAX(0,MATCH(K76,'Assumptions'!$T$5:$T$16,0)-MATCH(J76,'Assumptions'!$T$5:$T$16,0)+1)),"")</f>
        <v/>
      </c>
      <c r="M76" s="59">
        <f>IFERROR(IF(A76&lt;&gt;"Yes","",IF(E76="Hourly",F76*G76*52/12*L76*H76,IF(E76="Salaried",F76*I76/12*L76,0))),"")</f>
        <v/>
      </c>
      <c r="N76" s="59">
        <f>IFERROR(IF(A76&lt;&gt;"Yes","",M76*'Assumptions'!$B$9),"")</f>
        <v/>
      </c>
      <c r="O76" s="59">
        <f>IFERROR(IF(A76&lt;&gt;"Yes","",M76+N76),"")</f>
        <v/>
      </c>
      <c r="P76" s="59">
        <f>IFERROR(IF(A76&lt;&gt;"Yes","",IF(AND(1&gt;=MATCH(J76,'Assumptions'!$T$5:$T$16,0),1&lt;=MATCH(K76,'Assumptions'!$T$5:$T$16,0)),O76/L76,0)),"")</f>
        <v/>
      </c>
      <c r="Q76" s="59">
        <f>IFERROR(IF(A76&lt;&gt;"Yes","",IF(AND(2&gt;=MATCH(J76,'Assumptions'!$T$5:$T$16,0),2&lt;=MATCH(K76,'Assumptions'!$T$5:$T$16,0)),O76/L76,0)),"")</f>
        <v/>
      </c>
      <c r="R76" s="59">
        <f>IFERROR(IF(A76&lt;&gt;"Yes","",IF(AND(3&gt;=MATCH(J76,'Assumptions'!$T$5:$T$16,0),3&lt;=MATCH(K76,'Assumptions'!$T$5:$T$16,0)),O76/L76,0)),"")</f>
        <v/>
      </c>
      <c r="S76" s="59">
        <f>IFERROR(IF(A76&lt;&gt;"Yes","",IF(AND(4&gt;=MATCH(J76,'Assumptions'!$T$5:$T$16,0),4&lt;=MATCH(K76,'Assumptions'!$T$5:$T$16,0)),O76/L76,0)),"")</f>
        <v/>
      </c>
      <c r="T76" s="59">
        <f>IFERROR(IF(A76&lt;&gt;"Yes","",IF(AND(5&gt;=MATCH(J76,'Assumptions'!$T$5:$T$16,0),5&lt;=MATCH(K76,'Assumptions'!$T$5:$T$16,0)),O76/L76,0)),"")</f>
        <v/>
      </c>
      <c r="U76" s="59">
        <f>IFERROR(IF(A76&lt;&gt;"Yes","",IF(AND(6&gt;=MATCH(J76,'Assumptions'!$T$5:$T$16,0),6&lt;=MATCH(K76,'Assumptions'!$T$5:$T$16,0)),O76/L76,0)),"")</f>
        <v/>
      </c>
      <c r="V76" s="59">
        <f>IFERROR(IF(A76&lt;&gt;"Yes","",IF(AND(7&gt;=MATCH(J76,'Assumptions'!$T$5:$T$16,0),7&lt;=MATCH(K76,'Assumptions'!$T$5:$T$16,0)),O76/L76,0)),"")</f>
        <v/>
      </c>
      <c r="W76" s="59">
        <f>IFERROR(IF(A76&lt;&gt;"Yes","",IF(AND(8&gt;=MATCH(J76,'Assumptions'!$T$5:$T$16,0),8&lt;=MATCH(K76,'Assumptions'!$T$5:$T$16,0)),O76/L76,0)),"")</f>
        <v/>
      </c>
      <c r="X76" s="59">
        <f>IFERROR(IF(A76&lt;&gt;"Yes","",IF(AND(9&gt;=MATCH(J76,'Assumptions'!$T$5:$T$16,0),9&lt;=MATCH(K76,'Assumptions'!$T$5:$T$16,0)),O76/L76,0)),"")</f>
        <v/>
      </c>
      <c r="Y76" s="59">
        <f>IFERROR(IF(A76&lt;&gt;"Yes","",IF(AND(10&gt;=MATCH(J76,'Assumptions'!$T$5:$T$16,0),10&lt;=MATCH(K76,'Assumptions'!$T$5:$T$16,0)),O76/L76,0)),"")</f>
        <v/>
      </c>
      <c r="Z76" s="59">
        <f>IFERROR(IF(A76&lt;&gt;"Yes","",IF(AND(11&gt;=MATCH(J76,'Assumptions'!$T$5:$T$16,0),11&lt;=MATCH(K76,'Assumptions'!$T$5:$T$16,0)),O76/L76,0)),"")</f>
        <v/>
      </c>
      <c r="AA76" s="59">
        <f>IFERROR(IF(A76&lt;&gt;"Yes","",IF(AND(12&gt;=MATCH(J76,'Assumptions'!$T$5:$T$16,0),12&lt;=MATCH(K76,'Assumptions'!$T$5:$T$16,0)),O76/L76,0)),"")</f>
        <v/>
      </c>
      <c r="AB76" s="37">
        <f>IFERROR(IF(A76&lt;&gt;"Yes","",IF(E76="Hourly",F76*G76/'Assumptions'!$B$8*L76/12,IF(E76="Salaried",F76*L76/12,0))),"")</f>
        <v/>
      </c>
      <c r="AC76" s="34">
        <f>IFERROR(IF(AND(A76="",B76="",C76="",D76="",E76=""),"",IF(A76&lt;&gt;"Yes","",IF(OR(B76="",C76="",D76="",E76="",J76="",K76=""),"Missing setup",IF(MATCH(K76,'Assumptions'!$T$5:$T$16,0)&lt;MATCH(J76,'Assumptions'!$T$5:$T$16,0),"Check month range",IF(AND(E76="Hourly",OR(G76&lt;=0,H76&lt;=0)),"Enter hourly inputs",IF(AND(E76="Salaried",I76&lt;=0),"Enter salary","Ready")))))),"")</f>
        <v/>
      </c>
      <c r="AD76" s="29" t="n"/>
    </row>
    <row r="77">
      <c r="A77" s="29" t="n"/>
      <c r="B77" s="29" t="n"/>
      <c r="C77" s="29" t="n"/>
      <c r="D77" s="29" t="n"/>
      <c r="E77" s="29" t="n"/>
      <c r="F77" s="29" t="n"/>
      <c r="G77" s="29" t="n"/>
      <c r="H77" s="58" t="n"/>
      <c r="I77" s="58" t="n"/>
      <c r="J77" s="29" t="n"/>
      <c r="K77" s="29" t="n"/>
      <c r="L77" s="36">
        <f>IFERROR(IF(A77&lt;&gt;"Yes","",MAX(0,MATCH(K77,'Assumptions'!$T$5:$T$16,0)-MATCH(J77,'Assumptions'!$T$5:$T$16,0)+1)),"")</f>
        <v/>
      </c>
      <c r="M77" s="59">
        <f>IFERROR(IF(A77&lt;&gt;"Yes","",IF(E77="Hourly",F77*G77*52/12*L77*H77,IF(E77="Salaried",F77*I77/12*L77,0))),"")</f>
        <v/>
      </c>
      <c r="N77" s="59">
        <f>IFERROR(IF(A77&lt;&gt;"Yes","",M77*'Assumptions'!$B$9),"")</f>
        <v/>
      </c>
      <c r="O77" s="59">
        <f>IFERROR(IF(A77&lt;&gt;"Yes","",M77+N77),"")</f>
        <v/>
      </c>
      <c r="P77" s="59">
        <f>IFERROR(IF(A77&lt;&gt;"Yes","",IF(AND(1&gt;=MATCH(J77,'Assumptions'!$T$5:$T$16,0),1&lt;=MATCH(K77,'Assumptions'!$T$5:$T$16,0)),O77/L77,0)),"")</f>
        <v/>
      </c>
      <c r="Q77" s="59">
        <f>IFERROR(IF(A77&lt;&gt;"Yes","",IF(AND(2&gt;=MATCH(J77,'Assumptions'!$T$5:$T$16,0),2&lt;=MATCH(K77,'Assumptions'!$T$5:$T$16,0)),O77/L77,0)),"")</f>
        <v/>
      </c>
      <c r="R77" s="59">
        <f>IFERROR(IF(A77&lt;&gt;"Yes","",IF(AND(3&gt;=MATCH(J77,'Assumptions'!$T$5:$T$16,0),3&lt;=MATCH(K77,'Assumptions'!$T$5:$T$16,0)),O77/L77,0)),"")</f>
        <v/>
      </c>
      <c r="S77" s="59">
        <f>IFERROR(IF(A77&lt;&gt;"Yes","",IF(AND(4&gt;=MATCH(J77,'Assumptions'!$T$5:$T$16,0),4&lt;=MATCH(K77,'Assumptions'!$T$5:$T$16,0)),O77/L77,0)),"")</f>
        <v/>
      </c>
      <c r="T77" s="59">
        <f>IFERROR(IF(A77&lt;&gt;"Yes","",IF(AND(5&gt;=MATCH(J77,'Assumptions'!$T$5:$T$16,0),5&lt;=MATCH(K77,'Assumptions'!$T$5:$T$16,0)),O77/L77,0)),"")</f>
        <v/>
      </c>
      <c r="U77" s="59">
        <f>IFERROR(IF(A77&lt;&gt;"Yes","",IF(AND(6&gt;=MATCH(J77,'Assumptions'!$T$5:$T$16,0),6&lt;=MATCH(K77,'Assumptions'!$T$5:$T$16,0)),O77/L77,0)),"")</f>
        <v/>
      </c>
      <c r="V77" s="59">
        <f>IFERROR(IF(A77&lt;&gt;"Yes","",IF(AND(7&gt;=MATCH(J77,'Assumptions'!$T$5:$T$16,0),7&lt;=MATCH(K77,'Assumptions'!$T$5:$T$16,0)),O77/L77,0)),"")</f>
        <v/>
      </c>
      <c r="W77" s="59">
        <f>IFERROR(IF(A77&lt;&gt;"Yes","",IF(AND(8&gt;=MATCH(J77,'Assumptions'!$T$5:$T$16,0),8&lt;=MATCH(K77,'Assumptions'!$T$5:$T$16,0)),O77/L77,0)),"")</f>
        <v/>
      </c>
      <c r="X77" s="59">
        <f>IFERROR(IF(A77&lt;&gt;"Yes","",IF(AND(9&gt;=MATCH(J77,'Assumptions'!$T$5:$T$16,0),9&lt;=MATCH(K77,'Assumptions'!$T$5:$T$16,0)),O77/L77,0)),"")</f>
        <v/>
      </c>
      <c r="Y77" s="59">
        <f>IFERROR(IF(A77&lt;&gt;"Yes","",IF(AND(10&gt;=MATCH(J77,'Assumptions'!$T$5:$T$16,0),10&lt;=MATCH(K77,'Assumptions'!$T$5:$T$16,0)),O77/L77,0)),"")</f>
        <v/>
      </c>
      <c r="Z77" s="59">
        <f>IFERROR(IF(A77&lt;&gt;"Yes","",IF(AND(11&gt;=MATCH(J77,'Assumptions'!$T$5:$T$16,0),11&lt;=MATCH(K77,'Assumptions'!$T$5:$T$16,0)),O77/L77,0)),"")</f>
        <v/>
      </c>
      <c r="AA77" s="59">
        <f>IFERROR(IF(A77&lt;&gt;"Yes","",IF(AND(12&gt;=MATCH(J77,'Assumptions'!$T$5:$T$16,0),12&lt;=MATCH(K77,'Assumptions'!$T$5:$T$16,0)),O77/L77,0)),"")</f>
        <v/>
      </c>
      <c r="AB77" s="37">
        <f>IFERROR(IF(A77&lt;&gt;"Yes","",IF(E77="Hourly",F77*G77/'Assumptions'!$B$8*L77/12,IF(E77="Salaried",F77*L77/12,0))),"")</f>
        <v/>
      </c>
      <c r="AC77" s="34">
        <f>IFERROR(IF(AND(A77="",B77="",C77="",D77="",E77=""),"",IF(A77&lt;&gt;"Yes","",IF(OR(B77="",C77="",D77="",E77="",J77="",K77=""),"Missing setup",IF(MATCH(K77,'Assumptions'!$T$5:$T$16,0)&lt;MATCH(J77,'Assumptions'!$T$5:$T$16,0),"Check month range",IF(AND(E77="Hourly",OR(G77&lt;=0,H77&lt;=0)),"Enter hourly inputs",IF(AND(E77="Salaried",I77&lt;=0),"Enter salary","Ready")))))),"")</f>
        <v/>
      </c>
      <c r="AD77" s="29" t="n"/>
    </row>
    <row r="78">
      <c r="A78" s="29" t="n"/>
      <c r="B78" s="29" t="n"/>
      <c r="C78" s="29" t="n"/>
      <c r="D78" s="29" t="n"/>
      <c r="E78" s="29" t="n"/>
      <c r="F78" s="29" t="n"/>
      <c r="G78" s="29" t="n"/>
      <c r="H78" s="58" t="n"/>
      <c r="I78" s="58" t="n"/>
      <c r="J78" s="29" t="n"/>
      <c r="K78" s="29" t="n"/>
      <c r="L78" s="36">
        <f>IFERROR(IF(A78&lt;&gt;"Yes","",MAX(0,MATCH(K78,'Assumptions'!$T$5:$T$16,0)-MATCH(J78,'Assumptions'!$T$5:$T$16,0)+1)),"")</f>
        <v/>
      </c>
      <c r="M78" s="59">
        <f>IFERROR(IF(A78&lt;&gt;"Yes","",IF(E78="Hourly",F78*G78*52/12*L78*H78,IF(E78="Salaried",F78*I78/12*L78,0))),"")</f>
        <v/>
      </c>
      <c r="N78" s="59">
        <f>IFERROR(IF(A78&lt;&gt;"Yes","",M78*'Assumptions'!$B$9),"")</f>
        <v/>
      </c>
      <c r="O78" s="59">
        <f>IFERROR(IF(A78&lt;&gt;"Yes","",M78+N78),"")</f>
        <v/>
      </c>
      <c r="P78" s="59">
        <f>IFERROR(IF(A78&lt;&gt;"Yes","",IF(AND(1&gt;=MATCH(J78,'Assumptions'!$T$5:$T$16,0),1&lt;=MATCH(K78,'Assumptions'!$T$5:$T$16,0)),O78/L78,0)),"")</f>
        <v/>
      </c>
      <c r="Q78" s="59">
        <f>IFERROR(IF(A78&lt;&gt;"Yes","",IF(AND(2&gt;=MATCH(J78,'Assumptions'!$T$5:$T$16,0),2&lt;=MATCH(K78,'Assumptions'!$T$5:$T$16,0)),O78/L78,0)),"")</f>
        <v/>
      </c>
      <c r="R78" s="59">
        <f>IFERROR(IF(A78&lt;&gt;"Yes","",IF(AND(3&gt;=MATCH(J78,'Assumptions'!$T$5:$T$16,0),3&lt;=MATCH(K78,'Assumptions'!$T$5:$T$16,0)),O78/L78,0)),"")</f>
        <v/>
      </c>
      <c r="S78" s="59">
        <f>IFERROR(IF(A78&lt;&gt;"Yes","",IF(AND(4&gt;=MATCH(J78,'Assumptions'!$T$5:$T$16,0),4&lt;=MATCH(K78,'Assumptions'!$T$5:$T$16,0)),O78/L78,0)),"")</f>
        <v/>
      </c>
      <c r="T78" s="59">
        <f>IFERROR(IF(A78&lt;&gt;"Yes","",IF(AND(5&gt;=MATCH(J78,'Assumptions'!$T$5:$T$16,0),5&lt;=MATCH(K78,'Assumptions'!$T$5:$T$16,0)),O78/L78,0)),"")</f>
        <v/>
      </c>
      <c r="U78" s="59">
        <f>IFERROR(IF(A78&lt;&gt;"Yes","",IF(AND(6&gt;=MATCH(J78,'Assumptions'!$T$5:$T$16,0),6&lt;=MATCH(K78,'Assumptions'!$T$5:$T$16,0)),O78/L78,0)),"")</f>
        <v/>
      </c>
      <c r="V78" s="59">
        <f>IFERROR(IF(A78&lt;&gt;"Yes","",IF(AND(7&gt;=MATCH(J78,'Assumptions'!$T$5:$T$16,0),7&lt;=MATCH(K78,'Assumptions'!$T$5:$T$16,0)),O78/L78,0)),"")</f>
        <v/>
      </c>
      <c r="W78" s="59">
        <f>IFERROR(IF(A78&lt;&gt;"Yes","",IF(AND(8&gt;=MATCH(J78,'Assumptions'!$T$5:$T$16,0),8&lt;=MATCH(K78,'Assumptions'!$T$5:$T$16,0)),O78/L78,0)),"")</f>
        <v/>
      </c>
      <c r="X78" s="59">
        <f>IFERROR(IF(A78&lt;&gt;"Yes","",IF(AND(9&gt;=MATCH(J78,'Assumptions'!$T$5:$T$16,0),9&lt;=MATCH(K78,'Assumptions'!$T$5:$T$16,0)),O78/L78,0)),"")</f>
        <v/>
      </c>
      <c r="Y78" s="59">
        <f>IFERROR(IF(A78&lt;&gt;"Yes","",IF(AND(10&gt;=MATCH(J78,'Assumptions'!$T$5:$T$16,0),10&lt;=MATCH(K78,'Assumptions'!$T$5:$T$16,0)),O78/L78,0)),"")</f>
        <v/>
      </c>
      <c r="Z78" s="59">
        <f>IFERROR(IF(A78&lt;&gt;"Yes","",IF(AND(11&gt;=MATCH(J78,'Assumptions'!$T$5:$T$16,0),11&lt;=MATCH(K78,'Assumptions'!$T$5:$T$16,0)),O78/L78,0)),"")</f>
        <v/>
      </c>
      <c r="AA78" s="59">
        <f>IFERROR(IF(A78&lt;&gt;"Yes","",IF(AND(12&gt;=MATCH(J78,'Assumptions'!$T$5:$T$16,0),12&lt;=MATCH(K78,'Assumptions'!$T$5:$T$16,0)),O78/L78,0)),"")</f>
        <v/>
      </c>
      <c r="AB78" s="37">
        <f>IFERROR(IF(A78&lt;&gt;"Yes","",IF(E78="Hourly",F78*G78/'Assumptions'!$B$8*L78/12,IF(E78="Salaried",F78*L78/12,0))),"")</f>
        <v/>
      </c>
      <c r="AC78" s="34">
        <f>IFERROR(IF(AND(A78="",B78="",C78="",D78="",E78=""),"",IF(A78&lt;&gt;"Yes","",IF(OR(B78="",C78="",D78="",E78="",J78="",K78=""),"Missing setup",IF(MATCH(K78,'Assumptions'!$T$5:$T$16,0)&lt;MATCH(J78,'Assumptions'!$T$5:$T$16,0),"Check month range",IF(AND(E78="Hourly",OR(G78&lt;=0,H78&lt;=0)),"Enter hourly inputs",IF(AND(E78="Salaried",I78&lt;=0),"Enter salary","Ready")))))),"")</f>
        <v/>
      </c>
      <c r="AD78" s="29" t="n"/>
    </row>
    <row r="79">
      <c r="A79" s="29" t="n"/>
      <c r="B79" s="29" t="n"/>
      <c r="C79" s="29" t="n"/>
      <c r="D79" s="29" t="n"/>
      <c r="E79" s="29" t="n"/>
      <c r="F79" s="29" t="n"/>
      <c r="G79" s="29" t="n"/>
      <c r="H79" s="58" t="n"/>
      <c r="I79" s="58" t="n"/>
      <c r="J79" s="29" t="n"/>
      <c r="K79" s="29" t="n"/>
      <c r="L79" s="36">
        <f>IFERROR(IF(A79&lt;&gt;"Yes","",MAX(0,MATCH(K79,'Assumptions'!$T$5:$T$16,0)-MATCH(J79,'Assumptions'!$T$5:$T$16,0)+1)),"")</f>
        <v/>
      </c>
      <c r="M79" s="59">
        <f>IFERROR(IF(A79&lt;&gt;"Yes","",IF(E79="Hourly",F79*G79*52/12*L79*H79,IF(E79="Salaried",F79*I79/12*L79,0))),"")</f>
        <v/>
      </c>
      <c r="N79" s="59">
        <f>IFERROR(IF(A79&lt;&gt;"Yes","",M79*'Assumptions'!$B$9),"")</f>
        <v/>
      </c>
      <c r="O79" s="59">
        <f>IFERROR(IF(A79&lt;&gt;"Yes","",M79+N79),"")</f>
        <v/>
      </c>
      <c r="P79" s="59">
        <f>IFERROR(IF(A79&lt;&gt;"Yes","",IF(AND(1&gt;=MATCH(J79,'Assumptions'!$T$5:$T$16,0),1&lt;=MATCH(K79,'Assumptions'!$T$5:$T$16,0)),O79/L79,0)),"")</f>
        <v/>
      </c>
      <c r="Q79" s="59">
        <f>IFERROR(IF(A79&lt;&gt;"Yes","",IF(AND(2&gt;=MATCH(J79,'Assumptions'!$T$5:$T$16,0),2&lt;=MATCH(K79,'Assumptions'!$T$5:$T$16,0)),O79/L79,0)),"")</f>
        <v/>
      </c>
      <c r="R79" s="59">
        <f>IFERROR(IF(A79&lt;&gt;"Yes","",IF(AND(3&gt;=MATCH(J79,'Assumptions'!$T$5:$T$16,0),3&lt;=MATCH(K79,'Assumptions'!$T$5:$T$16,0)),O79/L79,0)),"")</f>
        <v/>
      </c>
      <c r="S79" s="59">
        <f>IFERROR(IF(A79&lt;&gt;"Yes","",IF(AND(4&gt;=MATCH(J79,'Assumptions'!$T$5:$T$16,0),4&lt;=MATCH(K79,'Assumptions'!$T$5:$T$16,0)),O79/L79,0)),"")</f>
        <v/>
      </c>
      <c r="T79" s="59">
        <f>IFERROR(IF(A79&lt;&gt;"Yes","",IF(AND(5&gt;=MATCH(J79,'Assumptions'!$T$5:$T$16,0),5&lt;=MATCH(K79,'Assumptions'!$T$5:$T$16,0)),O79/L79,0)),"")</f>
        <v/>
      </c>
      <c r="U79" s="59">
        <f>IFERROR(IF(A79&lt;&gt;"Yes","",IF(AND(6&gt;=MATCH(J79,'Assumptions'!$T$5:$T$16,0),6&lt;=MATCH(K79,'Assumptions'!$T$5:$T$16,0)),O79/L79,0)),"")</f>
        <v/>
      </c>
      <c r="V79" s="59">
        <f>IFERROR(IF(A79&lt;&gt;"Yes","",IF(AND(7&gt;=MATCH(J79,'Assumptions'!$T$5:$T$16,0),7&lt;=MATCH(K79,'Assumptions'!$T$5:$T$16,0)),O79/L79,0)),"")</f>
        <v/>
      </c>
      <c r="W79" s="59">
        <f>IFERROR(IF(A79&lt;&gt;"Yes","",IF(AND(8&gt;=MATCH(J79,'Assumptions'!$T$5:$T$16,0),8&lt;=MATCH(K79,'Assumptions'!$T$5:$T$16,0)),O79/L79,0)),"")</f>
        <v/>
      </c>
      <c r="X79" s="59">
        <f>IFERROR(IF(A79&lt;&gt;"Yes","",IF(AND(9&gt;=MATCH(J79,'Assumptions'!$T$5:$T$16,0),9&lt;=MATCH(K79,'Assumptions'!$T$5:$T$16,0)),O79/L79,0)),"")</f>
        <v/>
      </c>
      <c r="Y79" s="59">
        <f>IFERROR(IF(A79&lt;&gt;"Yes","",IF(AND(10&gt;=MATCH(J79,'Assumptions'!$T$5:$T$16,0),10&lt;=MATCH(K79,'Assumptions'!$T$5:$T$16,0)),O79/L79,0)),"")</f>
        <v/>
      </c>
      <c r="Z79" s="59">
        <f>IFERROR(IF(A79&lt;&gt;"Yes","",IF(AND(11&gt;=MATCH(J79,'Assumptions'!$T$5:$T$16,0),11&lt;=MATCH(K79,'Assumptions'!$T$5:$T$16,0)),O79/L79,0)),"")</f>
        <v/>
      </c>
      <c r="AA79" s="59">
        <f>IFERROR(IF(A79&lt;&gt;"Yes","",IF(AND(12&gt;=MATCH(J79,'Assumptions'!$T$5:$T$16,0),12&lt;=MATCH(K79,'Assumptions'!$T$5:$T$16,0)),O79/L79,0)),"")</f>
        <v/>
      </c>
      <c r="AB79" s="37">
        <f>IFERROR(IF(A79&lt;&gt;"Yes","",IF(E79="Hourly",F79*G79/'Assumptions'!$B$8*L79/12,IF(E79="Salaried",F79*L79/12,0))),"")</f>
        <v/>
      </c>
      <c r="AC79" s="34">
        <f>IFERROR(IF(AND(A79="",B79="",C79="",D79="",E79=""),"",IF(A79&lt;&gt;"Yes","",IF(OR(B79="",C79="",D79="",E79="",J79="",K79=""),"Missing setup",IF(MATCH(K79,'Assumptions'!$T$5:$T$16,0)&lt;MATCH(J79,'Assumptions'!$T$5:$T$16,0),"Check month range",IF(AND(E79="Hourly",OR(G79&lt;=0,H79&lt;=0)),"Enter hourly inputs",IF(AND(E79="Salaried",I79&lt;=0),"Enter salary","Ready")))))),"")</f>
        <v/>
      </c>
      <c r="AD79" s="29" t="n"/>
    </row>
    <row r="80">
      <c r="A80" s="29" t="n"/>
      <c r="B80" s="29" t="n"/>
      <c r="C80" s="29" t="n"/>
      <c r="D80" s="29" t="n"/>
      <c r="E80" s="29" t="n"/>
      <c r="F80" s="29" t="n"/>
      <c r="G80" s="29" t="n"/>
      <c r="H80" s="58" t="n"/>
      <c r="I80" s="58" t="n"/>
      <c r="J80" s="29" t="n"/>
      <c r="K80" s="29" t="n"/>
      <c r="L80" s="36">
        <f>IFERROR(IF(A80&lt;&gt;"Yes","",MAX(0,MATCH(K80,'Assumptions'!$T$5:$T$16,0)-MATCH(J80,'Assumptions'!$T$5:$T$16,0)+1)),"")</f>
        <v/>
      </c>
      <c r="M80" s="59">
        <f>IFERROR(IF(A80&lt;&gt;"Yes","",IF(E80="Hourly",F80*G80*52/12*L80*H80,IF(E80="Salaried",F80*I80/12*L80,0))),"")</f>
        <v/>
      </c>
      <c r="N80" s="59">
        <f>IFERROR(IF(A80&lt;&gt;"Yes","",M80*'Assumptions'!$B$9),"")</f>
        <v/>
      </c>
      <c r="O80" s="59">
        <f>IFERROR(IF(A80&lt;&gt;"Yes","",M80+N80),"")</f>
        <v/>
      </c>
      <c r="P80" s="59">
        <f>IFERROR(IF(A80&lt;&gt;"Yes","",IF(AND(1&gt;=MATCH(J80,'Assumptions'!$T$5:$T$16,0),1&lt;=MATCH(K80,'Assumptions'!$T$5:$T$16,0)),O80/L80,0)),"")</f>
        <v/>
      </c>
      <c r="Q80" s="59">
        <f>IFERROR(IF(A80&lt;&gt;"Yes","",IF(AND(2&gt;=MATCH(J80,'Assumptions'!$T$5:$T$16,0),2&lt;=MATCH(K80,'Assumptions'!$T$5:$T$16,0)),O80/L80,0)),"")</f>
        <v/>
      </c>
      <c r="R80" s="59">
        <f>IFERROR(IF(A80&lt;&gt;"Yes","",IF(AND(3&gt;=MATCH(J80,'Assumptions'!$T$5:$T$16,0),3&lt;=MATCH(K80,'Assumptions'!$T$5:$T$16,0)),O80/L80,0)),"")</f>
        <v/>
      </c>
      <c r="S80" s="59">
        <f>IFERROR(IF(A80&lt;&gt;"Yes","",IF(AND(4&gt;=MATCH(J80,'Assumptions'!$T$5:$T$16,0),4&lt;=MATCH(K80,'Assumptions'!$T$5:$T$16,0)),O80/L80,0)),"")</f>
        <v/>
      </c>
      <c r="T80" s="59">
        <f>IFERROR(IF(A80&lt;&gt;"Yes","",IF(AND(5&gt;=MATCH(J80,'Assumptions'!$T$5:$T$16,0),5&lt;=MATCH(K80,'Assumptions'!$T$5:$T$16,0)),O80/L80,0)),"")</f>
        <v/>
      </c>
      <c r="U80" s="59">
        <f>IFERROR(IF(A80&lt;&gt;"Yes","",IF(AND(6&gt;=MATCH(J80,'Assumptions'!$T$5:$T$16,0),6&lt;=MATCH(K80,'Assumptions'!$T$5:$T$16,0)),O80/L80,0)),"")</f>
        <v/>
      </c>
      <c r="V80" s="59">
        <f>IFERROR(IF(A80&lt;&gt;"Yes","",IF(AND(7&gt;=MATCH(J80,'Assumptions'!$T$5:$T$16,0),7&lt;=MATCH(K80,'Assumptions'!$T$5:$T$16,0)),O80/L80,0)),"")</f>
        <v/>
      </c>
      <c r="W80" s="59">
        <f>IFERROR(IF(A80&lt;&gt;"Yes","",IF(AND(8&gt;=MATCH(J80,'Assumptions'!$T$5:$T$16,0),8&lt;=MATCH(K80,'Assumptions'!$T$5:$T$16,0)),O80/L80,0)),"")</f>
        <v/>
      </c>
      <c r="X80" s="59">
        <f>IFERROR(IF(A80&lt;&gt;"Yes","",IF(AND(9&gt;=MATCH(J80,'Assumptions'!$T$5:$T$16,0),9&lt;=MATCH(K80,'Assumptions'!$T$5:$T$16,0)),O80/L80,0)),"")</f>
        <v/>
      </c>
      <c r="Y80" s="59">
        <f>IFERROR(IF(A80&lt;&gt;"Yes","",IF(AND(10&gt;=MATCH(J80,'Assumptions'!$T$5:$T$16,0),10&lt;=MATCH(K80,'Assumptions'!$T$5:$T$16,0)),O80/L80,0)),"")</f>
        <v/>
      </c>
      <c r="Z80" s="59">
        <f>IFERROR(IF(A80&lt;&gt;"Yes","",IF(AND(11&gt;=MATCH(J80,'Assumptions'!$T$5:$T$16,0),11&lt;=MATCH(K80,'Assumptions'!$T$5:$T$16,0)),O80/L80,0)),"")</f>
        <v/>
      </c>
      <c r="AA80" s="59">
        <f>IFERROR(IF(A80&lt;&gt;"Yes","",IF(AND(12&gt;=MATCH(J80,'Assumptions'!$T$5:$T$16,0),12&lt;=MATCH(K80,'Assumptions'!$T$5:$T$16,0)),O80/L80,0)),"")</f>
        <v/>
      </c>
      <c r="AB80" s="37">
        <f>IFERROR(IF(A80&lt;&gt;"Yes","",IF(E80="Hourly",F80*G80/'Assumptions'!$B$8*L80/12,IF(E80="Salaried",F80*L80/12,0))),"")</f>
        <v/>
      </c>
      <c r="AC80" s="34">
        <f>IFERROR(IF(AND(A80="",B80="",C80="",D80="",E80=""),"",IF(A80&lt;&gt;"Yes","",IF(OR(B80="",C80="",D80="",E80="",J80="",K80=""),"Missing setup",IF(MATCH(K80,'Assumptions'!$T$5:$T$16,0)&lt;MATCH(J80,'Assumptions'!$T$5:$T$16,0),"Check month range",IF(AND(E80="Hourly",OR(G80&lt;=0,H80&lt;=0)),"Enter hourly inputs",IF(AND(E80="Salaried",I80&lt;=0),"Enter salary","Ready")))))),"")</f>
        <v/>
      </c>
      <c r="AD80" s="29" t="n"/>
    </row>
    <row r="81">
      <c r="A81" s="29" t="n"/>
      <c r="B81" s="29" t="n"/>
      <c r="C81" s="29" t="n"/>
      <c r="D81" s="29" t="n"/>
      <c r="E81" s="29" t="n"/>
      <c r="F81" s="29" t="n"/>
      <c r="G81" s="29" t="n"/>
      <c r="H81" s="58" t="n"/>
      <c r="I81" s="58" t="n"/>
      <c r="J81" s="29" t="n"/>
      <c r="K81" s="29" t="n"/>
      <c r="L81" s="36">
        <f>IFERROR(IF(A81&lt;&gt;"Yes","",MAX(0,MATCH(K81,'Assumptions'!$T$5:$T$16,0)-MATCH(J81,'Assumptions'!$T$5:$T$16,0)+1)),"")</f>
        <v/>
      </c>
      <c r="M81" s="59">
        <f>IFERROR(IF(A81&lt;&gt;"Yes","",IF(E81="Hourly",F81*G81*52/12*L81*H81,IF(E81="Salaried",F81*I81/12*L81,0))),"")</f>
        <v/>
      </c>
      <c r="N81" s="59">
        <f>IFERROR(IF(A81&lt;&gt;"Yes","",M81*'Assumptions'!$B$9),"")</f>
        <v/>
      </c>
      <c r="O81" s="59">
        <f>IFERROR(IF(A81&lt;&gt;"Yes","",M81+N81),"")</f>
        <v/>
      </c>
      <c r="P81" s="59">
        <f>IFERROR(IF(A81&lt;&gt;"Yes","",IF(AND(1&gt;=MATCH(J81,'Assumptions'!$T$5:$T$16,0),1&lt;=MATCH(K81,'Assumptions'!$T$5:$T$16,0)),O81/L81,0)),"")</f>
        <v/>
      </c>
      <c r="Q81" s="59">
        <f>IFERROR(IF(A81&lt;&gt;"Yes","",IF(AND(2&gt;=MATCH(J81,'Assumptions'!$T$5:$T$16,0),2&lt;=MATCH(K81,'Assumptions'!$T$5:$T$16,0)),O81/L81,0)),"")</f>
        <v/>
      </c>
      <c r="R81" s="59">
        <f>IFERROR(IF(A81&lt;&gt;"Yes","",IF(AND(3&gt;=MATCH(J81,'Assumptions'!$T$5:$T$16,0),3&lt;=MATCH(K81,'Assumptions'!$T$5:$T$16,0)),O81/L81,0)),"")</f>
        <v/>
      </c>
      <c r="S81" s="59">
        <f>IFERROR(IF(A81&lt;&gt;"Yes","",IF(AND(4&gt;=MATCH(J81,'Assumptions'!$T$5:$T$16,0),4&lt;=MATCH(K81,'Assumptions'!$T$5:$T$16,0)),O81/L81,0)),"")</f>
        <v/>
      </c>
      <c r="T81" s="59">
        <f>IFERROR(IF(A81&lt;&gt;"Yes","",IF(AND(5&gt;=MATCH(J81,'Assumptions'!$T$5:$T$16,0),5&lt;=MATCH(K81,'Assumptions'!$T$5:$T$16,0)),O81/L81,0)),"")</f>
        <v/>
      </c>
      <c r="U81" s="59">
        <f>IFERROR(IF(A81&lt;&gt;"Yes","",IF(AND(6&gt;=MATCH(J81,'Assumptions'!$T$5:$T$16,0),6&lt;=MATCH(K81,'Assumptions'!$T$5:$T$16,0)),O81/L81,0)),"")</f>
        <v/>
      </c>
      <c r="V81" s="59">
        <f>IFERROR(IF(A81&lt;&gt;"Yes","",IF(AND(7&gt;=MATCH(J81,'Assumptions'!$T$5:$T$16,0),7&lt;=MATCH(K81,'Assumptions'!$T$5:$T$16,0)),O81/L81,0)),"")</f>
        <v/>
      </c>
      <c r="W81" s="59">
        <f>IFERROR(IF(A81&lt;&gt;"Yes","",IF(AND(8&gt;=MATCH(J81,'Assumptions'!$T$5:$T$16,0),8&lt;=MATCH(K81,'Assumptions'!$T$5:$T$16,0)),O81/L81,0)),"")</f>
        <v/>
      </c>
      <c r="X81" s="59">
        <f>IFERROR(IF(A81&lt;&gt;"Yes","",IF(AND(9&gt;=MATCH(J81,'Assumptions'!$T$5:$T$16,0),9&lt;=MATCH(K81,'Assumptions'!$T$5:$T$16,0)),O81/L81,0)),"")</f>
        <v/>
      </c>
      <c r="Y81" s="59">
        <f>IFERROR(IF(A81&lt;&gt;"Yes","",IF(AND(10&gt;=MATCH(J81,'Assumptions'!$T$5:$T$16,0),10&lt;=MATCH(K81,'Assumptions'!$T$5:$T$16,0)),O81/L81,0)),"")</f>
        <v/>
      </c>
      <c r="Z81" s="59">
        <f>IFERROR(IF(A81&lt;&gt;"Yes","",IF(AND(11&gt;=MATCH(J81,'Assumptions'!$T$5:$T$16,0),11&lt;=MATCH(K81,'Assumptions'!$T$5:$T$16,0)),O81/L81,0)),"")</f>
        <v/>
      </c>
      <c r="AA81" s="59">
        <f>IFERROR(IF(A81&lt;&gt;"Yes","",IF(AND(12&gt;=MATCH(J81,'Assumptions'!$T$5:$T$16,0),12&lt;=MATCH(K81,'Assumptions'!$T$5:$T$16,0)),O81/L81,0)),"")</f>
        <v/>
      </c>
      <c r="AB81" s="37">
        <f>IFERROR(IF(A81&lt;&gt;"Yes","",IF(E81="Hourly",F81*G81/'Assumptions'!$B$8*L81/12,IF(E81="Salaried",F81*L81/12,0))),"")</f>
        <v/>
      </c>
      <c r="AC81" s="34">
        <f>IFERROR(IF(AND(A81="",B81="",C81="",D81="",E81=""),"",IF(A81&lt;&gt;"Yes","",IF(OR(B81="",C81="",D81="",E81="",J81="",K81=""),"Missing setup",IF(MATCH(K81,'Assumptions'!$T$5:$T$16,0)&lt;MATCH(J81,'Assumptions'!$T$5:$T$16,0),"Check month range",IF(AND(E81="Hourly",OR(G81&lt;=0,H81&lt;=0)),"Enter hourly inputs",IF(AND(E81="Salaried",I81&lt;=0),"Enter salary","Ready")))))),"")</f>
        <v/>
      </c>
      <c r="AD81" s="29" t="n"/>
    </row>
    <row r="82">
      <c r="A82" s="29" t="n"/>
      <c r="B82" s="29" t="n"/>
      <c r="C82" s="29" t="n"/>
      <c r="D82" s="29" t="n"/>
      <c r="E82" s="29" t="n"/>
      <c r="F82" s="29" t="n"/>
      <c r="G82" s="29" t="n"/>
      <c r="H82" s="58" t="n"/>
      <c r="I82" s="58" t="n"/>
      <c r="J82" s="29" t="n"/>
      <c r="K82" s="29" t="n"/>
      <c r="L82" s="36">
        <f>IFERROR(IF(A82&lt;&gt;"Yes","",MAX(0,MATCH(K82,'Assumptions'!$T$5:$T$16,0)-MATCH(J82,'Assumptions'!$T$5:$T$16,0)+1)),"")</f>
        <v/>
      </c>
      <c r="M82" s="59">
        <f>IFERROR(IF(A82&lt;&gt;"Yes","",IF(E82="Hourly",F82*G82*52/12*L82*H82,IF(E82="Salaried",F82*I82/12*L82,0))),"")</f>
        <v/>
      </c>
      <c r="N82" s="59">
        <f>IFERROR(IF(A82&lt;&gt;"Yes","",M82*'Assumptions'!$B$9),"")</f>
        <v/>
      </c>
      <c r="O82" s="59">
        <f>IFERROR(IF(A82&lt;&gt;"Yes","",M82+N82),"")</f>
        <v/>
      </c>
      <c r="P82" s="59">
        <f>IFERROR(IF(A82&lt;&gt;"Yes","",IF(AND(1&gt;=MATCH(J82,'Assumptions'!$T$5:$T$16,0),1&lt;=MATCH(K82,'Assumptions'!$T$5:$T$16,0)),O82/L82,0)),"")</f>
        <v/>
      </c>
      <c r="Q82" s="59">
        <f>IFERROR(IF(A82&lt;&gt;"Yes","",IF(AND(2&gt;=MATCH(J82,'Assumptions'!$T$5:$T$16,0),2&lt;=MATCH(K82,'Assumptions'!$T$5:$T$16,0)),O82/L82,0)),"")</f>
        <v/>
      </c>
      <c r="R82" s="59">
        <f>IFERROR(IF(A82&lt;&gt;"Yes","",IF(AND(3&gt;=MATCH(J82,'Assumptions'!$T$5:$T$16,0),3&lt;=MATCH(K82,'Assumptions'!$T$5:$T$16,0)),O82/L82,0)),"")</f>
        <v/>
      </c>
      <c r="S82" s="59">
        <f>IFERROR(IF(A82&lt;&gt;"Yes","",IF(AND(4&gt;=MATCH(J82,'Assumptions'!$T$5:$T$16,0),4&lt;=MATCH(K82,'Assumptions'!$T$5:$T$16,0)),O82/L82,0)),"")</f>
        <v/>
      </c>
      <c r="T82" s="59">
        <f>IFERROR(IF(A82&lt;&gt;"Yes","",IF(AND(5&gt;=MATCH(J82,'Assumptions'!$T$5:$T$16,0),5&lt;=MATCH(K82,'Assumptions'!$T$5:$T$16,0)),O82/L82,0)),"")</f>
        <v/>
      </c>
      <c r="U82" s="59">
        <f>IFERROR(IF(A82&lt;&gt;"Yes","",IF(AND(6&gt;=MATCH(J82,'Assumptions'!$T$5:$T$16,0),6&lt;=MATCH(K82,'Assumptions'!$T$5:$T$16,0)),O82/L82,0)),"")</f>
        <v/>
      </c>
      <c r="V82" s="59">
        <f>IFERROR(IF(A82&lt;&gt;"Yes","",IF(AND(7&gt;=MATCH(J82,'Assumptions'!$T$5:$T$16,0),7&lt;=MATCH(K82,'Assumptions'!$T$5:$T$16,0)),O82/L82,0)),"")</f>
        <v/>
      </c>
      <c r="W82" s="59">
        <f>IFERROR(IF(A82&lt;&gt;"Yes","",IF(AND(8&gt;=MATCH(J82,'Assumptions'!$T$5:$T$16,0),8&lt;=MATCH(K82,'Assumptions'!$T$5:$T$16,0)),O82/L82,0)),"")</f>
        <v/>
      </c>
      <c r="X82" s="59">
        <f>IFERROR(IF(A82&lt;&gt;"Yes","",IF(AND(9&gt;=MATCH(J82,'Assumptions'!$T$5:$T$16,0),9&lt;=MATCH(K82,'Assumptions'!$T$5:$T$16,0)),O82/L82,0)),"")</f>
        <v/>
      </c>
      <c r="Y82" s="59">
        <f>IFERROR(IF(A82&lt;&gt;"Yes","",IF(AND(10&gt;=MATCH(J82,'Assumptions'!$T$5:$T$16,0),10&lt;=MATCH(K82,'Assumptions'!$T$5:$T$16,0)),O82/L82,0)),"")</f>
        <v/>
      </c>
      <c r="Z82" s="59">
        <f>IFERROR(IF(A82&lt;&gt;"Yes","",IF(AND(11&gt;=MATCH(J82,'Assumptions'!$T$5:$T$16,0),11&lt;=MATCH(K82,'Assumptions'!$T$5:$T$16,0)),O82/L82,0)),"")</f>
        <v/>
      </c>
      <c r="AA82" s="59">
        <f>IFERROR(IF(A82&lt;&gt;"Yes","",IF(AND(12&gt;=MATCH(J82,'Assumptions'!$T$5:$T$16,0),12&lt;=MATCH(K82,'Assumptions'!$T$5:$T$16,0)),O82/L82,0)),"")</f>
        <v/>
      </c>
      <c r="AB82" s="37">
        <f>IFERROR(IF(A82&lt;&gt;"Yes","",IF(E82="Hourly",F82*G82/'Assumptions'!$B$8*L82/12,IF(E82="Salaried",F82*L82/12,0))),"")</f>
        <v/>
      </c>
      <c r="AC82" s="34">
        <f>IFERROR(IF(AND(A82="",B82="",C82="",D82="",E82=""),"",IF(A82&lt;&gt;"Yes","",IF(OR(B82="",C82="",D82="",E82="",J82="",K82=""),"Missing setup",IF(MATCH(K82,'Assumptions'!$T$5:$T$16,0)&lt;MATCH(J82,'Assumptions'!$T$5:$T$16,0),"Check month range",IF(AND(E82="Hourly",OR(G82&lt;=0,H82&lt;=0)),"Enter hourly inputs",IF(AND(E82="Salaried",I82&lt;=0),"Enter salary","Ready")))))),"")</f>
        <v/>
      </c>
      <c r="AD82" s="29" t="n"/>
    </row>
    <row r="83">
      <c r="A83" s="29" t="n"/>
      <c r="B83" s="29" t="n"/>
      <c r="C83" s="29" t="n"/>
      <c r="D83" s="29" t="n"/>
      <c r="E83" s="29" t="n"/>
      <c r="F83" s="29" t="n"/>
      <c r="G83" s="29" t="n"/>
      <c r="H83" s="58" t="n"/>
      <c r="I83" s="58" t="n"/>
      <c r="J83" s="29" t="n"/>
      <c r="K83" s="29" t="n"/>
      <c r="L83" s="36">
        <f>IFERROR(IF(A83&lt;&gt;"Yes","",MAX(0,MATCH(K83,'Assumptions'!$T$5:$T$16,0)-MATCH(J83,'Assumptions'!$T$5:$T$16,0)+1)),"")</f>
        <v/>
      </c>
      <c r="M83" s="59">
        <f>IFERROR(IF(A83&lt;&gt;"Yes","",IF(E83="Hourly",F83*G83*52/12*L83*H83,IF(E83="Salaried",F83*I83/12*L83,0))),"")</f>
        <v/>
      </c>
      <c r="N83" s="59">
        <f>IFERROR(IF(A83&lt;&gt;"Yes","",M83*'Assumptions'!$B$9),"")</f>
        <v/>
      </c>
      <c r="O83" s="59">
        <f>IFERROR(IF(A83&lt;&gt;"Yes","",M83+N83),"")</f>
        <v/>
      </c>
      <c r="P83" s="59">
        <f>IFERROR(IF(A83&lt;&gt;"Yes","",IF(AND(1&gt;=MATCH(J83,'Assumptions'!$T$5:$T$16,0),1&lt;=MATCH(K83,'Assumptions'!$T$5:$T$16,0)),O83/L83,0)),"")</f>
        <v/>
      </c>
      <c r="Q83" s="59">
        <f>IFERROR(IF(A83&lt;&gt;"Yes","",IF(AND(2&gt;=MATCH(J83,'Assumptions'!$T$5:$T$16,0),2&lt;=MATCH(K83,'Assumptions'!$T$5:$T$16,0)),O83/L83,0)),"")</f>
        <v/>
      </c>
      <c r="R83" s="59">
        <f>IFERROR(IF(A83&lt;&gt;"Yes","",IF(AND(3&gt;=MATCH(J83,'Assumptions'!$T$5:$T$16,0),3&lt;=MATCH(K83,'Assumptions'!$T$5:$T$16,0)),O83/L83,0)),"")</f>
        <v/>
      </c>
      <c r="S83" s="59">
        <f>IFERROR(IF(A83&lt;&gt;"Yes","",IF(AND(4&gt;=MATCH(J83,'Assumptions'!$T$5:$T$16,0),4&lt;=MATCH(K83,'Assumptions'!$T$5:$T$16,0)),O83/L83,0)),"")</f>
        <v/>
      </c>
      <c r="T83" s="59">
        <f>IFERROR(IF(A83&lt;&gt;"Yes","",IF(AND(5&gt;=MATCH(J83,'Assumptions'!$T$5:$T$16,0),5&lt;=MATCH(K83,'Assumptions'!$T$5:$T$16,0)),O83/L83,0)),"")</f>
        <v/>
      </c>
      <c r="U83" s="59">
        <f>IFERROR(IF(A83&lt;&gt;"Yes","",IF(AND(6&gt;=MATCH(J83,'Assumptions'!$T$5:$T$16,0),6&lt;=MATCH(K83,'Assumptions'!$T$5:$T$16,0)),O83/L83,0)),"")</f>
        <v/>
      </c>
      <c r="V83" s="59">
        <f>IFERROR(IF(A83&lt;&gt;"Yes","",IF(AND(7&gt;=MATCH(J83,'Assumptions'!$T$5:$T$16,0),7&lt;=MATCH(K83,'Assumptions'!$T$5:$T$16,0)),O83/L83,0)),"")</f>
        <v/>
      </c>
      <c r="W83" s="59">
        <f>IFERROR(IF(A83&lt;&gt;"Yes","",IF(AND(8&gt;=MATCH(J83,'Assumptions'!$T$5:$T$16,0),8&lt;=MATCH(K83,'Assumptions'!$T$5:$T$16,0)),O83/L83,0)),"")</f>
        <v/>
      </c>
      <c r="X83" s="59">
        <f>IFERROR(IF(A83&lt;&gt;"Yes","",IF(AND(9&gt;=MATCH(J83,'Assumptions'!$T$5:$T$16,0),9&lt;=MATCH(K83,'Assumptions'!$T$5:$T$16,0)),O83/L83,0)),"")</f>
        <v/>
      </c>
      <c r="Y83" s="59">
        <f>IFERROR(IF(A83&lt;&gt;"Yes","",IF(AND(10&gt;=MATCH(J83,'Assumptions'!$T$5:$T$16,0),10&lt;=MATCH(K83,'Assumptions'!$T$5:$T$16,0)),O83/L83,0)),"")</f>
        <v/>
      </c>
      <c r="Z83" s="59">
        <f>IFERROR(IF(A83&lt;&gt;"Yes","",IF(AND(11&gt;=MATCH(J83,'Assumptions'!$T$5:$T$16,0),11&lt;=MATCH(K83,'Assumptions'!$T$5:$T$16,0)),O83/L83,0)),"")</f>
        <v/>
      </c>
      <c r="AA83" s="59">
        <f>IFERROR(IF(A83&lt;&gt;"Yes","",IF(AND(12&gt;=MATCH(J83,'Assumptions'!$T$5:$T$16,0),12&lt;=MATCH(K83,'Assumptions'!$T$5:$T$16,0)),O83/L83,0)),"")</f>
        <v/>
      </c>
      <c r="AB83" s="37">
        <f>IFERROR(IF(A83&lt;&gt;"Yes","",IF(E83="Hourly",F83*G83/'Assumptions'!$B$8*L83/12,IF(E83="Salaried",F83*L83/12,0))),"")</f>
        <v/>
      </c>
      <c r="AC83" s="34">
        <f>IFERROR(IF(AND(A83="",B83="",C83="",D83="",E83=""),"",IF(A83&lt;&gt;"Yes","",IF(OR(B83="",C83="",D83="",E83="",J83="",K83=""),"Missing setup",IF(MATCH(K83,'Assumptions'!$T$5:$T$16,0)&lt;MATCH(J83,'Assumptions'!$T$5:$T$16,0),"Check month range",IF(AND(E83="Hourly",OR(G83&lt;=0,H83&lt;=0)),"Enter hourly inputs",IF(AND(E83="Salaried",I83&lt;=0),"Enter salary","Ready")))))),"")</f>
        <v/>
      </c>
      <c r="AD83" s="29" t="n"/>
    </row>
    <row r="84">
      <c r="A84" s="29" t="n"/>
      <c r="B84" s="29" t="n"/>
      <c r="C84" s="29" t="n"/>
      <c r="D84" s="29" t="n"/>
      <c r="E84" s="29" t="n"/>
      <c r="F84" s="29" t="n"/>
      <c r="G84" s="29" t="n"/>
      <c r="H84" s="58" t="n"/>
      <c r="I84" s="58" t="n"/>
      <c r="J84" s="29" t="n"/>
      <c r="K84" s="29" t="n"/>
      <c r="L84" s="36">
        <f>IFERROR(IF(A84&lt;&gt;"Yes","",MAX(0,MATCH(K84,'Assumptions'!$T$5:$T$16,0)-MATCH(J84,'Assumptions'!$T$5:$T$16,0)+1)),"")</f>
        <v/>
      </c>
      <c r="M84" s="59">
        <f>IFERROR(IF(A84&lt;&gt;"Yes","",IF(E84="Hourly",F84*G84*52/12*L84*H84,IF(E84="Salaried",F84*I84/12*L84,0))),"")</f>
        <v/>
      </c>
      <c r="N84" s="59">
        <f>IFERROR(IF(A84&lt;&gt;"Yes","",M84*'Assumptions'!$B$9),"")</f>
        <v/>
      </c>
      <c r="O84" s="59">
        <f>IFERROR(IF(A84&lt;&gt;"Yes","",M84+N84),"")</f>
        <v/>
      </c>
      <c r="P84" s="59">
        <f>IFERROR(IF(A84&lt;&gt;"Yes","",IF(AND(1&gt;=MATCH(J84,'Assumptions'!$T$5:$T$16,0),1&lt;=MATCH(K84,'Assumptions'!$T$5:$T$16,0)),O84/L84,0)),"")</f>
        <v/>
      </c>
      <c r="Q84" s="59">
        <f>IFERROR(IF(A84&lt;&gt;"Yes","",IF(AND(2&gt;=MATCH(J84,'Assumptions'!$T$5:$T$16,0),2&lt;=MATCH(K84,'Assumptions'!$T$5:$T$16,0)),O84/L84,0)),"")</f>
        <v/>
      </c>
      <c r="R84" s="59">
        <f>IFERROR(IF(A84&lt;&gt;"Yes","",IF(AND(3&gt;=MATCH(J84,'Assumptions'!$T$5:$T$16,0),3&lt;=MATCH(K84,'Assumptions'!$T$5:$T$16,0)),O84/L84,0)),"")</f>
        <v/>
      </c>
      <c r="S84" s="59">
        <f>IFERROR(IF(A84&lt;&gt;"Yes","",IF(AND(4&gt;=MATCH(J84,'Assumptions'!$T$5:$T$16,0),4&lt;=MATCH(K84,'Assumptions'!$T$5:$T$16,0)),O84/L84,0)),"")</f>
        <v/>
      </c>
      <c r="T84" s="59">
        <f>IFERROR(IF(A84&lt;&gt;"Yes","",IF(AND(5&gt;=MATCH(J84,'Assumptions'!$T$5:$T$16,0),5&lt;=MATCH(K84,'Assumptions'!$T$5:$T$16,0)),O84/L84,0)),"")</f>
        <v/>
      </c>
      <c r="U84" s="59">
        <f>IFERROR(IF(A84&lt;&gt;"Yes","",IF(AND(6&gt;=MATCH(J84,'Assumptions'!$T$5:$T$16,0),6&lt;=MATCH(K84,'Assumptions'!$T$5:$T$16,0)),O84/L84,0)),"")</f>
        <v/>
      </c>
      <c r="V84" s="59">
        <f>IFERROR(IF(A84&lt;&gt;"Yes","",IF(AND(7&gt;=MATCH(J84,'Assumptions'!$T$5:$T$16,0),7&lt;=MATCH(K84,'Assumptions'!$T$5:$T$16,0)),O84/L84,0)),"")</f>
        <v/>
      </c>
      <c r="W84" s="59">
        <f>IFERROR(IF(A84&lt;&gt;"Yes","",IF(AND(8&gt;=MATCH(J84,'Assumptions'!$T$5:$T$16,0),8&lt;=MATCH(K84,'Assumptions'!$T$5:$T$16,0)),O84/L84,0)),"")</f>
        <v/>
      </c>
      <c r="X84" s="59">
        <f>IFERROR(IF(A84&lt;&gt;"Yes","",IF(AND(9&gt;=MATCH(J84,'Assumptions'!$T$5:$T$16,0),9&lt;=MATCH(K84,'Assumptions'!$T$5:$T$16,0)),O84/L84,0)),"")</f>
        <v/>
      </c>
      <c r="Y84" s="59">
        <f>IFERROR(IF(A84&lt;&gt;"Yes","",IF(AND(10&gt;=MATCH(J84,'Assumptions'!$T$5:$T$16,0),10&lt;=MATCH(K84,'Assumptions'!$T$5:$T$16,0)),O84/L84,0)),"")</f>
        <v/>
      </c>
      <c r="Z84" s="59">
        <f>IFERROR(IF(A84&lt;&gt;"Yes","",IF(AND(11&gt;=MATCH(J84,'Assumptions'!$T$5:$T$16,0),11&lt;=MATCH(K84,'Assumptions'!$T$5:$T$16,0)),O84/L84,0)),"")</f>
        <v/>
      </c>
      <c r="AA84" s="59">
        <f>IFERROR(IF(A84&lt;&gt;"Yes","",IF(AND(12&gt;=MATCH(J84,'Assumptions'!$T$5:$T$16,0),12&lt;=MATCH(K84,'Assumptions'!$T$5:$T$16,0)),O84/L84,0)),"")</f>
        <v/>
      </c>
      <c r="AB84" s="37">
        <f>IFERROR(IF(A84&lt;&gt;"Yes","",IF(E84="Hourly",F84*G84/'Assumptions'!$B$8*L84/12,IF(E84="Salaried",F84*L84/12,0))),"")</f>
        <v/>
      </c>
      <c r="AC84" s="34">
        <f>IFERROR(IF(AND(A84="",B84="",C84="",D84="",E84=""),"",IF(A84&lt;&gt;"Yes","",IF(OR(B84="",C84="",D84="",E84="",J84="",K84=""),"Missing setup",IF(MATCH(K84,'Assumptions'!$T$5:$T$16,0)&lt;MATCH(J84,'Assumptions'!$T$5:$T$16,0),"Check month range",IF(AND(E84="Hourly",OR(G84&lt;=0,H84&lt;=0)),"Enter hourly inputs",IF(AND(E84="Salaried",I84&lt;=0),"Enter salary","Ready")))))),"")</f>
        <v/>
      </c>
      <c r="AD84" s="29" t="n"/>
    </row>
    <row r="85">
      <c r="A85" s="29" t="n"/>
      <c r="B85" s="29" t="n"/>
      <c r="C85" s="29" t="n"/>
      <c r="D85" s="29" t="n"/>
      <c r="E85" s="29" t="n"/>
      <c r="F85" s="29" t="n"/>
      <c r="G85" s="29" t="n"/>
      <c r="H85" s="58" t="n"/>
      <c r="I85" s="58" t="n"/>
      <c r="J85" s="29" t="n"/>
      <c r="K85" s="29" t="n"/>
      <c r="L85" s="36">
        <f>IFERROR(IF(A85&lt;&gt;"Yes","",MAX(0,MATCH(K85,'Assumptions'!$T$5:$T$16,0)-MATCH(J85,'Assumptions'!$T$5:$T$16,0)+1)),"")</f>
        <v/>
      </c>
      <c r="M85" s="59">
        <f>IFERROR(IF(A85&lt;&gt;"Yes","",IF(E85="Hourly",F85*G85*52/12*L85*H85,IF(E85="Salaried",F85*I85/12*L85,0))),"")</f>
        <v/>
      </c>
      <c r="N85" s="59">
        <f>IFERROR(IF(A85&lt;&gt;"Yes","",M85*'Assumptions'!$B$9),"")</f>
        <v/>
      </c>
      <c r="O85" s="59">
        <f>IFERROR(IF(A85&lt;&gt;"Yes","",M85+N85),"")</f>
        <v/>
      </c>
      <c r="P85" s="59">
        <f>IFERROR(IF(A85&lt;&gt;"Yes","",IF(AND(1&gt;=MATCH(J85,'Assumptions'!$T$5:$T$16,0),1&lt;=MATCH(K85,'Assumptions'!$T$5:$T$16,0)),O85/L85,0)),"")</f>
        <v/>
      </c>
      <c r="Q85" s="59">
        <f>IFERROR(IF(A85&lt;&gt;"Yes","",IF(AND(2&gt;=MATCH(J85,'Assumptions'!$T$5:$T$16,0),2&lt;=MATCH(K85,'Assumptions'!$T$5:$T$16,0)),O85/L85,0)),"")</f>
        <v/>
      </c>
      <c r="R85" s="59">
        <f>IFERROR(IF(A85&lt;&gt;"Yes","",IF(AND(3&gt;=MATCH(J85,'Assumptions'!$T$5:$T$16,0),3&lt;=MATCH(K85,'Assumptions'!$T$5:$T$16,0)),O85/L85,0)),"")</f>
        <v/>
      </c>
      <c r="S85" s="59">
        <f>IFERROR(IF(A85&lt;&gt;"Yes","",IF(AND(4&gt;=MATCH(J85,'Assumptions'!$T$5:$T$16,0),4&lt;=MATCH(K85,'Assumptions'!$T$5:$T$16,0)),O85/L85,0)),"")</f>
        <v/>
      </c>
      <c r="T85" s="59">
        <f>IFERROR(IF(A85&lt;&gt;"Yes","",IF(AND(5&gt;=MATCH(J85,'Assumptions'!$T$5:$T$16,0),5&lt;=MATCH(K85,'Assumptions'!$T$5:$T$16,0)),O85/L85,0)),"")</f>
        <v/>
      </c>
      <c r="U85" s="59">
        <f>IFERROR(IF(A85&lt;&gt;"Yes","",IF(AND(6&gt;=MATCH(J85,'Assumptions'!$T$5:$T$16,0),6&lt;=MATCH(K85,'Assumptions'!$T$5:$T$16,0)),O85/L85,0)),"")</f>
        <v/>
      </c>
      <c r="V85" s="59">
        <f>IFERROR(IF(A85&lt;&gt;"Yes","",IF(AND(7&gt;=MATCH(J85,'Assumptions'!$T$5:$T$16,0),7&lt;=MATCH(K85,'Assumptions'!$T$5:$T$16,0)),O85/L85,0)),"")</f>
        <v/>
      </c>
      <c r="W85" s="59">
        <f>IFERROR(IF(A85&lt;&gt;"Yes","",IF(AND(8&gt;=MATCH(J85,'Assumptions'!$T$5:$T$16,0),8&lt;=MATCH(K85,'Assumptions'!$T$5:$T$16,0)),O85/L85,0)),"")</f>
        <v/>
      </c>
      <c r="X85" s="59">
        <f>IFERROR(IF(A85&lt;&gt;"Yes","",IF(AND(9&gt;=MATCH(J85,'Assumptions'!$T$5:$T$16,0),9&lt;=MATCH(K85,'Assumptions'!$T$5:$T$16,0)),O85/L85,0)),"")</f>
        <v/>
      </c>
      <c r="Y85" s="59">
        <f>IFERROR(IF(A85&lt;&gt;"Yes","",IF(AND(10&gt;=MATCH(J85,'Assumptions'!$T$5:$T$16,0),10&lt;=MATCH(K85,'Assumptions'!$T$5:$T$16,0)),O85/L85,0)),"")</f>
        <v/>
      </c>
      <c r="Z85" s="59">
        <f>IFERROR(IF(A85&lt;&gt;"Yes","",IF(AND(11&gt;=MATCH(J85,'Assumptions'!$T$5:$T$16,0),11&lt;=MATCH(K85,'Assumptions'!$T$5:$T$16,0)),O85/L85,0)),"")</f>
        <v/>
      </c>
      <c r="AA85" s="59">
        <f>IFERROR(IF(A85&lt;&gt;"Yes","",IF(AND(12&gt;=MATCH(J85,'Assumptions'!$T$5:$T$16,0),12&lt;=MATCH(K85,'Assumptions'!$T$5:$T$16,0)),O85/L85,0)),"")</f>
        <v/>
      </c>
      <c r="AB85" s="37">
        <f>IFERROR(IF(A85&lt;&gt;"Yes","",IF(E85="Hourly",F85*G85/'Assumptions'!$B$8*L85/12,IF(E85="Salaried",F85*L85/12,0))),"")</f>
        <v/>
      </c>
      <c r="AC85" s="34">
        <f>IFERROR(IF(AND(A85="",B85="",C85="",D85="",E85=""),"",IF(A85&lt;&gt;"Yes","",IF(OR(B85="",C85="",D85="",E85="",J85="",K85=""),"Missing setup",IF(MATCH(K85,'Assumptions'!$T$5:$T$16,0)&lt;MATCH(J85,'Assumptions'!$T$5:$T$16,0),"Check month range",IF(AND(E85="Hourly",OR(G85&lt;=0,H85&lt;=0)),"Enter hourly inputs",IF(AND(E85="Salaried",I85&lt;=0),"Enter salary","Ready")))))),"")</f>
        <v/>
      </c>
      <c r="AD85" s="29" t="n"/>
    </row>
    <row r="86">
      <c r="A86" s="29" t="n"/>
      <c r="B86" s="29" t="n"/>
      <c r="C86" s="29" t="n"/>
      <c r="D86" s="29" t="n"/>
      <c r="E86" s="29" t="n"/>
      <c r="F86" s="29" t="n"/>
      <c r="G86" s="29" t="n"/>
      <c r="H86" s="58" t="n"/>
      <c r="I86" s="58" t="n"/>
      <c r="J86" s="29" t="n"/>
      <c r="K86" s="29" t="n"/>
      <c r="L86" s="36">
        <f>IFERROR(IF(A86&lt;&gt;"Yes","",MAX(0,MATCH(K86,'Assumptions'!$T$5:$T$16,0)-MATCH(J86,'Assumptions'!$T$5:$T$16,0)+1)),"")</f>
        <v/>
      </c>
      <c r="M86" s="59">
        <f>IFERROR(IF(A86&lt;&gt;"Yes","",IF(E86="Hourly",F86*G86*52/12*L86*H86,IF(E86="Salaried",F86*I86/12*L86,0))),"")</f>
        <v/>
      </c>
      <c r="N86" s="59">
        <f>IFERROR(IF(A86&lt;&gt;"Yes","",M86*'Assumptions'!$B$9),"")</f>
        <v/>
      </c>
      <c r="O86" s="59">
        <f>IFERROR(IF(A86&lt;&gt;"Yes","",M86+N86),"")</f>
        <v/>
      </c>
      <c r="P86" s="59">
        <f>IFERROR(IF(A86&lt;&gt;"Yes","",IF(AND(1&gt;=MATCH(J86,'Assumptions'!$T$5:$T$16,0),1&lt;=MATCH(K86,'Assumptions'!$T$5:$T$16,0)),O86/L86,0)),"")</f>
        <v/>
      </c>
      <c r="Q86" s="59">
        <f>IFERROR(IF(A86&lt;&gt;"Yes","",IF(AND(2&gt;=MATCH(J86,'Assumptions'!$T$5:$T$16,0),2&lt;=MATCH(K86,'Assumptions'!$T$5:$T$16,0)),O86/L86,0)),"")</f>
        <v/>
      </c>
      <c r="R86" s="59">
        <f>IFERROR(IF(A86&lt;&gt;"Yes","",IF(AND(3&gt;=MATCH(J86,'Assumptions'!$T$5:$T$16,0),3&lt;=MATCH(K86,'Assumptions'!$T$5:$T$16,0)),O86/L86,0)),"")</f>
        <v/>
      </c>
      <c r="S86" s="59">
        <f>IFERROR(IF(A86&lt;&gt;"Yes","",IF(AND(4&gt;=MATCH(J86,'Assumptions'!$T$5:$T$16,0),4&lt;=MATCH(K86,'Assumptions'!$T$5:$T$16,0)),O86/L86,0)),"")</f>
        <v/>
      </c>
      <c r="T86" s="59">
        <f>IFERROR(IF(A86&lt;&gt;"Yes","",IF(AND(5&gt;=MATCH(J86,'Assumptions'!$T$5:$T$16,0),5&lt;=MATCH(K86,'Assumptions'!$T$5:$T$16,0)),O86/L86,0)),"")</f>
        <v/>
      </c>
      <c r="U86" s="59">
        <f>IFERROR(IF(A86&lt;&gt;"Yes","",IF(AND(6&gt;=MATCH(J86,'Assumptions'!$T$5:$T$16,0),6&lt;=MATCH(K86,'Assumptions'!$T$5:$T$16,0)),O86/L86,0)),"")</f>
        <v/>
      </c>
      <c r="V86" s="59">
        <f>IFERROR(IF(A86&lt;&gt;"Yes","",IF(AND(7&gt;=MATCH(J86,'Assumptions'!$T$5:$T$16,0),7&lt;=MATCH(K86,'Assumptions'!$T$5:$T$16,0)),O86/L86,0)),"")</f>
        <v/>
      </c>
      <c r="W86" s="59">
        <f>IFERROR(IF(A86&lt;&gt;"Yes","",IF(AND(8&gt;=MATCH(J86,'Assumptions'!$T$5:$T$16,0),8&lt;=MATCH(K86,'Assumptions'!$T$5:$T$16,0)),O86/L86,0)),"")</f>
        <v/>
      </c>
      <c r="X86" s="59">
        <f>IFERROR(IF(A86&lt;&gt;"Yes","",IF(AND(9&gt;=MATCH(J86,'Assumptions'!$T$5:$T$16,0),9&lt;=MATCH(K86,'Assumptions'!$T$5:$T$16,0)),O86/L86,0)),"")</f>
        <v/>
      </c>
      <c r="Y86" s="59">
        <f>IFERROR(IF(A86&lt;&gt;"Yes","",IF(AND(10&gt;=MATCH(J86,'Assumptions'!$T$5:$T$16,0),10&lt;=MATCH(K86,'Assumptions'!$T$5:$T$16,0)),O86/L86,0)),"")</f>
        <v/>
      </c>
      <c r="Z86" s="59">
        <f>IFERROR(IF(A86&lt;&gt;"Yes","",IF(AND(11&gt;=MATCH(J86,'Assumptions'!$T$5:$T$16,0),11&lt;=MATCH(K86,'Assumptions'!$T$5:$T$16,0)),O86/L86,0)),"")</f>
        <v/>
      </c>
      <c r="AA86" s="59">
        <f>IFERROR(IF(A86&lt;&gt;"Yes","",IF(AND(12&gt;=MATCH(J86,'Assumptions'!$T$5:$T$16,0),12&lt;=MATCH(K86,'Assumptions'!$T$5:$T$16,0)),O86/L86,0)),"")</f>
        <v/>
      </c>
      <c r="AB86" s="37">
        <f>IFERROR(IF(A86&lt;&gt;"Yes","",IF(E86="Hourly",F86*G86/'Assumptions'!$B$8*L86/12,IF(E86="Salaried",F86*L86/12,0))),"")</f>
        <v/>
      </c>
      <c r="AC86" s="34">
        <f>IFERROR(IF(AND(A86="",B86="",C86="",D86="",E86=""),"",IF(A86&lt;&gt;"Yes","",IF(OR(B86="",C86="",D86="",E86="",J86="",K86=""),"Missing setup",IF(MATCH(K86,'Assumptions'!$T$5:$T$16,0)&lt;MATCH(J86,'Assumptions'!$T$5:$T$16,0),"Check month range",IF(AND(E86="Hourly",OR(G86&lt;=0,H86&lt;=0)),"Enter hourly inputs",IF(AND(E86="Salaried",I86&lt;=0),"Enter salary","Ready")))))),"")</f>
        <v/>
      </c>
      <c r="AD86" s="29" t="n"/>
    </row>
    <row r="87">
      <c r="A87" s="29" t="n"/>
      <c r="B87" s="29" t="n"/>
      <c r="C87" s="29" t="n"/>
      <c r="D87" s="29" t="n"/>
      <c r="E87" s="29" t="n"/>
      <c r="F87" s="29" t="n"/>
      <c r="G87" s="29" t="n"/>
      <c r="H87" s="58" t="n"/>
      <c r="I87" s="58" t="n"/>
      <c r="J87" s="29" t="n"/>
      <c r="K87" s="29" t="n"/>
      <c r="L87" s="36">
        <f>IFERROR(IF(A87&lt;&gt;"Yes","",MAX(0,MATCH(K87,'Assumptions'!$T$5:$T$16,0)-MATCH(J87,'Assumptions'!$T$5:$T$16,0)+1)),"")</f>
        <v/>
      </c>
      <c r="M87" s="59">
        <f>IFERROR(IF(A87&lt;&gt;"Yes","",IF(E87="Hourly",F87*G87*52/12*L87*H87,IF(E87="Salaried",F87*I87/12*L87,0))),"")</f>
        <v/>
      </c>
      <c r="N87" s="59">
        <f>IFERROR(IF(A87&lt;&gt;"Yes","",M87*'Assumptions'!$B$9),"")</f>
        <v/>
      </c>
      <c r="O87" s="59">
        <f>IFERROR(IF(A87&lt;&gt;"Yes","",M87+N87),"")</f>
        <v/>
      </c>
      <c r="P87" s="59">
        <f>IFERROR(IF(A87&lt;&gt;"Yes","",IF(AND(1&gt;=MATCH(J87,'Assumptions'!$T$5:$T$16,0),1&lt;=MATCH(K87,'Assumptions'!$T$5:$T$16,0)),O87/L87,0)),"")</f>
        <v/>
      </c>
      <c r="Q87" s="59">
        <f>IFERROR(IF(A87&lt;&gt;"Yes","",IF(AND(2&gt;=MATCH(J87,'Assumptions'!$T$5:$T$16,0),2&lt;=MATCH(K87,'Assumptions'!$T$5:$T$16,0)),O87/L87,0)),"")</f>
        <v/>
      </c>
      <c r="R87" s="59">
        <f>IFERROR(IF(A87&lt;&gt;"Yes","",IF(AND(3&gt;=MATCH(J87,'Assumptions'!$T$5:$T$16,0),3&lt;=MATCH(K87,'Assumptions'!$T$5:$T$16,0)),O87/L87,0)),"")</f>
        <v/>
      </c>
      <c r="S87" s="59">
        <f>IFERROR(IF(A87&lt;&gt;"Yes","",IF(AND(4&gt;=MATCH(J87,'Assumptions'!$T$5:$T$16,0),4&lt;=MATCH(K87,'Assumptions'!$T$5:$T$16,0)),O87/L87,0)),"")</f>
        <v/>
      </c>
      <c r="T87" s="59">
        <f>IFERROR(IF(A87&lt;&gt;"Yes","",IF(AND(5&gt;=MATCH(J87,'Assumptions'!$T$5:$T$16,0),5&lt;=MATCH(K87,'Assumptions'!$T$5:$T$16,0)),O87/L87,0)),"")</f>
        <v/>
      </c>
      <c r="U87" s="59">
        <f>IFERROR(IF(A87&lt;&gt;"Yes","",IF(AND(6&gt;=MATCH(J87,'Assumptions'!$T$5:$T$16,0),6&lt;=MATCH(K87,'Assumptions'!$T$5:$T$16,0)),O87/L87,0)),"")</f>
        <v/>
      </c>
      <c r="V87" s="59">
        <f>IFERROR(IF(A87&lt;&gt;"Yes","",IF(AND(7&gt;=MATCH(J87,'Assumptions'!$T$5:$T$16,0),7&lt;=MATCH(K87,'Assumptions'!$T$5:$T$16,0)),O87/L87,0)),"")</f>
        <v/>
      </c>
      <c r="W87" s="59">
        <f>IFERROR(IF(A87&lt;&gt;"Yes","",IF(AND(8&gt;=MATCH(J87,'Assumptions'!$T$5:$T$16,0),8&lt;=MATCH(K87,'Assumptions'!$T$5:$T$16,0)),O87/L87,0)),"")</f>
        <v/>
      </c>
      <c r="X87" s="59">
        <f>IFERROR(IF(A87&lt;&gt;"Yes","",IF(AND(9&gt;=MATCH(J87,'Assumptions'!$T$5:$T$16,0),9&lt;=MATCH(K87,'Assumptions'!$T$5:$T$16,0)),O87/L87,0)),"")</f>
        <v/>
      </c>
      <c r="Y87" s="59">
        <f>IFERROR(IF(A87&lt;&gt;"Yes","",IF(AND(10&gt;=MATCH(J87,'Assumptions'!$T$5:$T$16,0),10&lt;=MATCH(K87,'Assumptions'!$T$5:$T$16,0)),O87/L87,0)),"")</f>
        <v/>
      </c>
      <c r="Z87" s="59">
        <f>IFERROR(IF(A87&lt;&gt;"Yes","",IF(AND(11&gt;=MATCH(J87,'Assumptions'!$T$5:$T$16,0),11&lt;=MATCH(K87,'Assumptions'!$T$5:$T$16,0)),O87/L87,0)),"")</f>
        <v/>
      </c>
      <c r="AA87" s="59">
        <f>IFERROR(IF(A87&lt;&gt;"Yes","",IF(AND(12&gt;=MATCH(J87,'Assumptions'!$T$5:$T$16,0),12&lt;=MATCH(K87,'Assumptions'!$T$5:$T$16,0)),O87/L87,0)),"")</f>
        <v/>
      </c>
      <c r="AB87" s="37">
        <f>IFERROR(IF(A87&lt;&gt;"Yes","",IF(E87="Hourly",F87*G87/'Assumptions'!$B$8*L87/12,IF(E87="Salaried",F87*L87/12,0))),"")</f>
        <v/>
      </c>
      <c r="AC87" s="34">
        <f>IFERROR(IF(AND(A87="",B87="",C87="",D87="",E87=""),"",IF(A87&lt;&gt;"Yes","",IF(OR(B87="",C87="",D87="",E87="",J87="",K87=""),"Missing setup",IF(MATCH(K87,'Assumptions'!$T$5:$T$16,0)&lt;MATCH(J87,'Assumptions'!$T$5:$T$16,0),"Check month range",IF(AND(E87="Hourly",OR(G87&lt;=0,H87&lt;=0)),"Enter hourly inputs",IF(AND(E87="Salaried",I87&lt;=0),"Enter salary","Ready")))))),"")</f>
        <v/>
      </c>
      <c r="AD87" s="29" t="n"/>
    </row>
    <row r="88">
      <c r="A88" s="29" t="n"/>
      <c r="B88" s="29" t="n"/>
      <c r="C88" s="29" t="n"/>
      <c r="D88" s="29" t="n"/>
      <c r="E88" s="29" t="n"/>
      <c r="F88" s="29" t="n"/>
      <c r="G88" s="29" t="n"/>
      <c r="H88" s="58" t="n"/>
      <c r="I88" s="58" t="n"/>
      <c r="J88" s="29" t="n"/>
      <c r="K88" s="29" t="n"/>
      <c r="L88" s="36">
        <f>IFERROR(IF(A88&lt;&gt;"Yes","",MAX(0,MATCH(K88,'Assumptions'!$T$5:$T$16,0)-MATCH(J88,'Assumptions'!$T$5:$T$16,0)+1)),"")</f>
        <v/>
      </c>
      <c r="M88" s="59">
        <f>IFERROR(IF(A88&lt;&gt;"Yes","",IF(E88="Hourly",F88*G88*52/12*L88*H88,IF(E88="Salaried",F88*I88/12*L88,0))),"")</f>
        <v/>
      </c>
      <c r="N88" s="59">
        <f>IFERROR(IF(A88&lt;&gt;"Yes","",M88*'Assumptions'!$B$9),"")</f>
        <v/>
      </c>
      <c r="O88" s="59">
        <f>IFERROR(IF(A88&lt;&gt;"Yes","",M88+N88),"")</f>
        <v/>
      </c>
      <c r="P88" s="59">
        <f>IFERROR(IF(A88&lt;&gt;"Yes","",IF(AND(1&gt;=MATCH(J88,'Assumptions'!$T$5:$T$16,0),1&lt;=MATCH(K88,'Assumptions'!$T$5:$T$16,0)),O88/L88,0)),"")</f>
        <v/>
      </c>
      <c r="Q88" s="59">
        <f>IFERROR(IF(A88&lt;&gt;"Yes","",IF(AND(2&gt;=MATCH(J88,'Assumptions'!$T$5:$T$16,0),2&lt;=MATCH(K88,'Assumptions'!$T$5:$T$16,0)),O88/L88,0)),"")</f>
        <v/>
      </c>
      <c r="R88" s="59">
        <f>IFERROR(IF(A88&lt;&gt;"Yes","",IF(AND(3&gt;=MATCH(J88,'Assumptions'!$T$5:$T$16,0),3&lt;=MATCH(K88,'Assumptions'!$T$5:$T$16,0)),O88/L88,0)),"")</f>
        <v/>
      </c>
      <c r="S88" s="59">
        <f>IFERROR(IF(A88&lt;&gt;"Yes","",IF(AND(4&gt;=MATCH(J88,'Assumptions'!$T$5:$T$16,0),4&lt;=MATCH(K88,'Assumptions'!$T$5:$T$16,0)),O88/L88,0)),"")</f>
        <v/>
      </c>
      <c r="T88" s="59">
        <f>IFERROR(IF(A88&lt;&gt;"Yes","",IF(AND(5&gt;=MATCH(J88,'Assumptions'!$T$5:$T$16,0),5&lt;=MATCH(K88,'Assumptions'!$T$5:$T$16,0)),O88/L88,0)),"")</f>
        <v/>
      </c>
      <c r="U88" s="59">
        <f>IFERROR(IF(A88&lt;&gt;"Yes","",IF(AND(6&gt;=MATCH(J88,'Assumptions'!$T$5:$T$16,0),6&lt;=MATCH(K88,'Assumptions'!$T$5:$T$16,0)),O88/L88,0)),"")</f>
        <v/>
      </c>
      <c r="V88" s="59">
        <f>IFERROR(IF(A88&lt;&gt;"Yes","",IF(AND(7&gt;=MATCH(J88,'Assumptions'!$T$5:$T$16,0),7&lt;=MATCH(K88,'Assumptions'!$T$5:$T$16,0)),O88/L88,0)),"")</f>
        <v/>
      </c>
      <c r="W88" s="59">
        <f>IFERROR(IF(A88&lt;&gt;"Yes","",IF(AND(8&gt;=MATCH(J88,'Assumptions'!$T$5:$T$16,0),8&lt;=MATCH(K88,'Assumptions'!$T$5:$T$16,0)),O88/L88,0)),"")</f>
        <v/>
      </c>
      <c r="X88" s="59">
        <f>IFERROR(IF(A88&lt;&gt;"Yes","",IF(AND(9&gt;=MATCH(J88,'Assumptions'!$T$5:$T$16,0),9&lt;=MATCH(K88,'Assumptions'!$T$5:$T$16,0)),O88/L88,0)),"")</f>
        <v/>
      </c>
      <c r="Y88" s="59">
        <f>IFERROR(IF(A88&lt;&gt;"Yes","",IF(AND(10&gt;=MATCH(J88,'Assumptions'!$T$5:$T$16,0),10&lt;=MATCH(K88,'Assumptions'!$T$5:$T$16,0)),O88/L88,0)),"")</f>
        <v/>
      </c>
      <c r="Z88" s="59">
        <f>IFERROR(IF(A88&lt;&gt;"Yes","",IF(AND(11&gt;=MATCH(J88,'Assumptions'!$T$5:$T$16,0),11&lt;=MATCH(K88,'Assumptions'!$T$5:$T$16,0)),O88/L88,0)),"")</f>
        <v/>
      </c>
      <c r="AA88" s="59">
        <f>IFERROR(IF(A88&lt;&gt;"Yes","",IF(AND(12&gt;=MATCH(J88,'Assumptions'!$T$5:$T$16,0),12&lt;=MATCH(K88,'Assumptions'!$T$5:$T$16,0)),O88/L88,0)),"")</f>
        <v/>
      </c>
      <c r="AB88" s="37">
        <f>IFERROR(IF(A88&lt;&gt;"Yes","",IF(E88="Hourly",F88*G88/'Assumptions'!$B$8*L88/12,IF(E88="Salaried",F88*L88/12,0))),"")</f>
        <v/>
      </c>
      <c r="AC88" s="34">
        <f>IFERROR(IF(AND(A88="",B88="",C88="",D88="",E88=""),"",IF(A88&lt;&gt;"Yes","",IF(OR(B88="",C88="",D88="",E88="",J88="",K88=""),"Missing setup",IF(MATCH(K88,'Assumptions'!$T$5:$T$16,0)&lt;MATCH(J88,'Assumptions'!$T$5:$T$16,0),"Check month range",IF(AND(E88="Hourly",OR(G88&lt;=0,H88&lt;=0)),"Enter hourly inputs",IF(AND(E88="Salaried",I88&lt;=0),"Enter salary","Ready")))))),"")</f>
        <v/>
      </c>
      <c r="AD88" s="29" t="n"/>
    </row>
    <row r="89">
      <c r="A89" s="29" t="n"/>
      <c r="B89" s="29" t="n"/>
      <c r="C89" s="29" t="n"/>
      <c r="D89" s="29" t="n"/>
      <c r="E89" s="29" t="n"/>
      <c r="F89" s="29" t="n"/>
      <c r="G89" s="29" t="n"/>
      <c r="H89" s="58" t="n"/>
      <c r="I89" s="58" t="n"/>
      <c r="J89" s="29" t="n"/>
      <c r="K89" s="29" t="n"/>
      <c r="L89" s="36">
        <f>IFERROR(IF(A89&lt;&gt;"Yes","",MAX(0,MATCH(K89,'Assumptions'!$T$5:$T$16,0)-MATCH(J89,'Assumptions'!$T$5:$T$16,0)+1)),"")</f>
        <v/>
      </c>
      <c r="M89" s="59">
        <f>IFERROR(IF(A89&lt;&gt;"Yes","",IF(E89="Hourly",F89*G89*52/12*L89*H89,IF(E89="Salaried",F89*I89/12*L89,0))),"")</f>
        <v/>
      </c>
      <c r="N89" s="59">
        <f>IFERROR(IF(A89&lt;&gt;"Yes","",M89*'Assumptions'!$B$9),"")</f>
        <v/>
      </c>
      <c r="O89" s="59">
        <f>IFERROR(IF(A89&lt;&gt;"Yes","",M89+N89),"")</f>
        <v/>
      </c>
      <c r="P89" s="59">
        <f>IFERROR(IF(A89&lt;&gt;"Yes","",IF(AND(1&gt;=MATCH(J89,'Assumptions'!$T$5:$T$16,0),1&lt;=MATCH(K89,'Assumptions'!$T$5:$T$16,0)),O89/L89,0)),"")</f>
        <v/>
      </c>
      <c r="Q89" s="59">
        <f>IFERROR(IF(A89&lt;&gt;"Yes","",IF(AND(2&gt;=MATCH(J89,'Assumptions'!$T$5:$T$16,0),2&lt;=MATCH(K89,'Assumptions'!$T$5:$T$16,0)),O89/L89,0)),"")</f>
        <v/>
      </c>
      <c r="R89" s="59">
        <f>IFERROR(IF(A89&lt;&gt;"Yes","",IF(AND(3&gt;=MATCH(J89,'Assumptions'!$T$5:$T$16,0),3&lt;=MATCH(K89,'Assumptions'!$T$5:$T$16,0)),O89/L89,0)),"")</f>
        <v/>
      </c>
      <c r="S89" s="59">
        <f>IFERROR(IF(A89&lt;&gt;"Yes","",IF(AND(4&gt;=MATCH(J89,'Assumptions'!$T$5:$T$16,0),4&lt;=MATCH(K89,'Assumptions'!$T$5:$T$16,0)),O89/L89,0)),"")</f>
        <v/>
      </c>
      <c r="T89" s="59">
        <f>IFERROR(IF(A89&lt;&gt;"Yes","",IF(AND(5&gt;=MATCH(J89,'Assumptions'!$T$5:$T$16,0),5&lt;=MATCH(K89,'Assumptions'!$T$5:$T$16,0)),O89/L89,0)),"")</f>
        <v/>
      </c>
      <c r="U89" s="59">
        <f>IFERROR(IF(A89&lt;&gt;"Yes","",IF(AND(6&gt;=MATCH(J89,'Assumptions'!$T$5:$T$16,0),6&lt;=MATCH(K89,'Assumptions'!$T$5:$T$16,0)),O89/L89,0)),"")</f>
        <v/>
      </c>
      <c r="V89" s="59">
        <f>IFERROR(IF(A89&lt;&gt;"Yes","",IF(AND(7&gt;=MATCH(J89,'Assumptions'!$T$5:$T$16,0),7&lt;=MATCH(K89,'Assumptions'!$T$5:$T$16,0)),O89/L89,0)),"")</f>
        <v/>
      </c>
      <c r="W89" s="59">
        <f>IFERROR(IF(A89&lt;&gt;"Yes","",IF(AND(8&gt;=MATCH(J89,'Assumptions'!$T$5:$T$16,0),8&lt;=MATCH(K89,'Assumptions'!$T$5:$T$16,0)),O89/L89,0)),"")</f>
        <v/>
      </c>
      <c r="X89" s="59">
        <f>IFERROR(IF(A89&lt;&gt;"Yes","",IF(AND(9&gt;=MATCH(J89,'Assumptions'!$T$5:$T$16,0),9&lt;=MATCH(K89,'Assumptions'!$T$5:$T$16,0)),O89/L89,0)),"")</f>
        <v/>
      </c>
      <c r="Y89" s="59">
        <f>IFERROR(IF(A89&lt;&gt;"Yes","",IF(AND(10&gt;=MATCH(J89,'Assumptions'!$T$5:$T$16,0),10&lt;=MATCH(K89,'Assumptions'!$T$5:$T$16,0)),O89/L89,0)),"")</f>
        <v/>
      </c>
      <c r="Z89" s="59">
        <f>IFERROR(IF(A89&lt;&gt;"Yes","",IF(AND(11&gt;=MATCH(J89,'Assumptions'!$T$5:$T$16,0),11&lt;=MATCH(K89,'Assumptions'!$T$5:$T$16,0)),O89/L89,0)),"")</f>
        <v/>
      </c>
      <c r="AA89" s="59">
        <f>IFERROR(IF(A89&lt;&gt;"Yes","",IF(AND(12&gt;=MATCH(J89,'Assumptions'!$T$5:$T$16,0),12&lt;=MATCH(K89,'Assumptions'!$T$5:$T$16,0)),O89/L89,0)),"")</f>
        <v/>
      </c>
      <c r="AB89" s="37">
        <f>IFERROR(IF(A89&lt;&gt;"Yes","",IF(E89="Hourly",F89*G89/'Assumptions'!$B$8*L89/12,IF(E89="Salaried",F89*L89/12,0))),"")</f>
        <v/>
      </c>
      <c r="AC89" s="34">
        <f>IFERROR(IF(AND(A89="",B89="",C89="",D89="",E89=""),"",IF(A89&lt;&gt;"Yes","",IF(OR(B89="",C89="",D89="",E89="",J89="",K89=""),"Missing setup",IF(MATCH(K89,'Assumptions'!$T$5:$T$16,0)&lt;MATCH(J89,'Assumptions'!$T$5:$T$16,0),"Check month range",IF(AND(E89="Hourly",OR(G89&lt;=0,H89&lt;=0)),"Enter hourly inputs",IF(AND(E89="Salaried",I89&lt;=0),"Enter salary","Ready")))))),"")</f>
        <v/>
      </c>
      <c r="AD89" s="29" t="n"/>
    </row>
    <row r="90">
      <c r="A90" s="29" t="n"/>
      <c r="B90" s="29" t="n"/>
      <c r="C90" s="29" t="n"/>
      <c r="D90" s="29" t="n"/>
      <c r="E90" s="29" t="n"/>
      <c r="F90" s="29" t="n"/>
      <c r="G90" s="29" t="n"/>
      <c r="H90" s="58" t="n"/>
      <c r="I90" s="58" t="n"/>
      <c r="J90" s="29" t="n"/>
      <c r="K90" s="29" t="n"/>
      <c r="L90" s="36">
        <f>IFERROR(IF(A90&lt;&gt;"Yes","",MAX(0,MATCH(K90,'Assumptions'!$T$5:$T$16,0)-MATCH(J90,'Assumptions'!$T$5:$T$16,0)+1)),"")</f>
        <v/>
      </c>
      <c r="M90" s="59">
        <f>IFERROR(IF(A90&lt;&gt;"Yes","",IF(E90="Hourly",F90*G90*52/12*L90*H90,IF(E90="Salaried",F90*I90/12*L90,0))),"")</f>
        <v/>
      </c>
      <c r="N90" s="59">
        <f>IFERROR(IF(A90&lt;&gt;"Yes","",M90*'Assumptions'!$B$9),"")</f>
        <v/>
      </c>
      <c r="O90" s="59">
        <f>IFERROR(IF(A90&lt;&gt;"Yes","",M90+N90),"")</f>
        <v/>
      </c>
      <c r="P90" s="59">
        <f>IFERROR(IF(A90&lt;&gt;"Yes","",IF(AND(1&gt;=MATCH(J90,'Assumptions'!$T$5:$T$16,0),1&lt;=MATCH(K90,'Assumptions'!$T$5:$T$16,0)),O90/L90,0)),"")</f>
        <v/>
      </c>
      <c r="Q90" s="59">
        <f>IFERROR(IF(A90&lt;&gt;"Yes","",IF(AND(2&gt;=MATCH(J90,'Assumptions'!$T$5:$T$16,0),2&lt;=MATCH(K90,'Assumptions'!$T$5:$T$16,0)),O90/L90,0)),"")</f>
        <v/>
      </c>
      <c r="R90" s="59">
        <f>IFERROR(IF(A90&lt;&gt;"Yes","",IF(AND(3&gt;=MATCH(J90,'Assumptions'!$T$5:$T$16,0),3&lt;=MATCH(K90,'Assumptions'!$T$5:$T$16,0)),O90/L90,0)),"")</f>
        <v/>
      </c>
      <c r="S90" s="59">
        <f>IFERROR(IF(A90&lt;&gt;"Yes","",IF(AND(4&gt;=MATCH(J90,'Assumptions'!$T$5:$T$16,0),4&lt;=MATCH(K90,'Assumptions'!$T$5:$T$16,0)),O90/L90,0)),"")</f>
        <v/>
      </c>
      <c r="T90" s="59">
        <f>IFERROR(IF(A90&lt;&gt;"Yes","",IF(AND(5&gt;=MATCH(J90,'Assumptions'!$T$5:$T$16,0),5&lt;=MATCH(K90,'Assumptions'!$T$5:$T$16,0)),O90/L90,0)),"")</f>
        <v/>
      </c>
      <c r="U90" s="59">
        <f>IFERROR(IF(A90&lt;&gt;"Yes","",IF(AND(6&gt;=MATCH(J90,'Assumptions'!$T$5:$T$16,0),6&lt;=MATCH(K90,'Assumptions'!$T$5:$T$16,0)),O90/L90,0)),"")</f>
        <v/>
      </c>
      <c r="V90" s="59">
        <f>IFERROR(IF(A90&lt;&gt;"Yes","",IF(AND(7&gt;=MATCH(J90,'Assumptions'!$T$5:$T$16,0),7&lt;=MATCH(K90,'Assumptions'!$T$5:$T$16,0)),O90/L90,0)),"")</f>
        <v/>
      </c>
      <c r="W90" s="59">
        <f>IFERROR(IF(A90&lt;&gt;"Yes","",IF(AND(8&gt;=MATCH(J90,'Assumptions'!$T$5:$T$16,0),8&lt;=MATCH(K90,'Assumptions'!$T$5:$T$16,0)),O90/L90,0)),"")</f>
        <v/>
      </c>
      <c r="X90" s="59">
        <f>IFERROR(IF(A90&lt;&gt;"Yes","",IF(AND(9&gt;=MATCH(J90,'Assumptions'!$T$5:$T$16,0),9&lt;=MATCH(K90,'Assumptions'!$T$5:$T$16,0)),O90/L90,0)),"")</f>
        <v/>
      </c>
      <c r="Y90" s="59">
        <f>IFERROR(IF(A90&lt;&gt;"Yes","",IF(AND(10&gt;=MATCH(J90,'Assumptions'!$T$5:$T$16,0),10&lt;=MATCH(K90,'Assumptions'!$T$5:$T$16,0)),O90/L90,0)),"")</f>
        <v/>
      </c>
      <c r="Z90" s="59">
        <f>IFERROR(IF(A90&lt;&gt;"Yes","",IF(AND(11&gt;=MATCH(J90,'Assumptions'!$T$5:$T$16,0),11&lt;=MATCH(K90,'Assumptions'!$T$5:$T$16,0)),O90/L90,0)),"")</f>
        <v/>
      </c>
      <c r="AA90" s="59">
        <f>IFERROR(IF(A90&lt;&gt;"Yes","",IF(AND(12&gt;=MATCH(J90,'Assumptions'!$T$5:$T$16,0),12&lt;=MATCH(K90,'Assumptions'!$T$5:$T$16,0)),O90/L90,0)),"")</f>
        <v/>
      </c>
      <c r="AB90" s="37">
        <f>IFERROR(IF(A90&lt;&gt;"Yes","",IF(E90="Hourly",F90*G90/'Assumptions'!$B$8*L90/12,IF(E90="Salaried",F90*L90/12,0))),"")</f>
        <v/>
      </c>
      <c r="AC90" s="34">
        <f>IFERROR(IF(AND(A90="",B90="",C90="",D90="",E90=""),"",IF(A90&lt;&gt;"Yes","",IF(OR(B90="",C90="",D90="",E90="",J90="",K90=""),"Missing setup",IF(MATCH(K90,'Assumptions'!$T$5:$T$16,0)&lt;MATCH(J90,'Assumptions'!$T$5:$T$16,0),"Check month range",IF(AND(E90="Hourly",OR(G90&lt;=0,H90&lt;=0)),"Enter hourly inputs",IF(AND(E90="Salaried",I90&lt;=0),"Enter salary","Ready")))))),"")</f>
        <v/>
      </c>
      <c r="AD90" s="29" t="n"/>
    </row>
    <row r="91">
      <c r="A91" s="29" t="n"/>
      <c r="B91" s="29" t="n"/>
      <c r="C91" s="29" t="n"/>
      <c r="D91" s="29" t="n"/>
      <c r="E91" s="29" t="n"/>
      <c r="F91" s="29" t="n"/>
      <c r="G91" s="29" t="n"/>
      <c r="H91" s="58" t="n"/>
      <c r="I91" s="58" t="n"/>
      <c r="J91" s="29" t="n"/>
      <c r="K91" s="29" t="n"/>
      <c r="L91" s="36">
        <f>IFERROR(IF(A91&lt;&gt;"Yes","",MAX(0,MATCH(K91,'Assumptions'!$T$5:$T$16,0)-MATCH(J91,'Assumptions'!$T$5:$T$16,0)+1)),"")</f>
        <v/>
      </c>
      <c r="M91" s="59">
        <f>IFERROR(IF(A91&lt;&gt;"Yes","",IF(E91="Hourly",F91*G91*52/12*L91*H91,IF(E91="Salaried",F91*I91/12*L91,0))),"")</f>
        <v/>
      </c>
      <c r="N91" s="59">
        <f>IFERROR(IF(A91&lt;&gt;"Yes","",M91*'Assumptions'!$B$9),"")</f>
        <v/>
      </c>
      <c r="O91" s="59">
        <f>IFERROR(IF(A91&lt;&gt;"Yes","",M91+N91),"")</f>
        <v/>
      </c>
      <c r="P91" s="59">
        <f>IFERROR(IF(A91&lt;&gt;"Yes","",IF(AND(1&gt;=MATCH(J91,'Assumptions'!$T$5:$T$16,0),1&lt;=MATCH(K91,'Assumptions'!$T$5:$T$16,0)),O91/L91,0)),"")</f>
        <v/>
      </c>
      <c r="Q91" s="59">
        <f>IFERROR(IF(A91&lt;&gt;"Yes","",IF(AND(2&gt;=MATCH(J91,'Assumptions'!$T$5:$T$16,0),2&lt;=MATCH(K91,'Assumptions'!$T$5:$T$16,0)),O91/L91,0)),"")</f>
        <v/>
      </c>
      <c r="R91" s="59">
        <f>IFERROR(IF(A91&lt;&gt;"Yes","",IF(AND(3&gt;=MATCH(J91,'Assumptions'!$T$5:$T$16,0),3&lt;=MATCH(K91,'Assumptions'!$T$5:$T$16,0)),O91/L91,0)),"")</f>
        <v/>
      </c>
      <c r="S91" s="59">
        <f>IFERROR(IF(A91&lt;&gt;"Yes","",IF(AND(4&gt;=MATCH(J91,'Assumptions'!$T$5:$T$16,0),4&lt;=MATCH(K91,'Assumptions'!$T$5:$T$16,0)),O91/L91,0)),"")</f>
        <v/>
      </c>
      <c r="T91" s="59">
        <f>IFERROR(IF(A91&lt;&gt;"Yes","",IF(AND(5&gt;=MATCH(J91,'Assumptions'!$T$5:$T$16,0),5&lt;=MATCH(K91,'Assumptions'!$T$5:$T$16,0)),O91/L91,0)),"")</f>
        <v/>
      </c>
      <c r="U91" s="59">
        <f>IFERROR(IF(A91&lt;&gt;"Yes","",IF(AND(6&gt;=MATCH(J91,'Assumptions'!$T$5:$T$16,0),6&lt;=MATCH(K91,'Assumptions'!$T$5:$T$16,0)),O91/L91,0)),"")</f>
        <v/>
      </c>
      <c r="V91" s="59">
        <f>IFERROR(IF(A91&lt;&gt;"Yes","",IF(AND(7&gt;=MATCH(J91,'Assumptions'!$T$5:$T$16,0),7&lt;=MATCH(K91,'Assumptions'!$T$5:$T$16,0)),O91/L91,0)),"")</f>
        <v/>
      </c>
      <c r="W91" s="59">
        <f>IFERROR(IF(A91&lt;&gt;"Yes","",IF(AND(8&gt;=MATCH(J91,'Assumptions'!$T$5:$T$16,0),8&lt;=MATCH(K91,'Assumptions'!$T$5:$T$16,0)),O91/L91,0)),"")</f>
        <v/>
      </c>
      <c r="X91" s="59">
        <f>IFERROR(IF(A91&lt;&gt;"Yes","",IF(AND(9&gt;=MATCH(J91,'Assumptions'!$T$5:$T$16,0),9&lt;=MATCH(K91,'Assumptions'!$T$5:$T$16,0)),O91/L91,0)),"")</f>
        <v/>
      </c>
      <c r="Y91" s="59">
        <f>IFERROR(IF(A91&lt;&gt;"Yes","",IF(AND(10&gt;=MATCH(J91,'Assumptions'!$T$5:$T$16,0),10&lt;=MATCH(K91,'Assumptions'!$T$5:$T$16,0)),O91/L91,0)),"")</f>
        <v/>
      </c>
      <c r="Z91" s="59">
        <f>IFERROR(IF(A91&lt;&gt;"Yes","",IF(AND(11&gt;=MATCH(J91,'Assumptions'!$T$5:$T$16,0),11&lt;=MATCH(K91,'Assumptions'!$T$5:$T$16,0)),O91/L91,0)),"")</f>
        <v/>
      </c>
      <c r="AA91" s="59">
        <f>IFERROR(IF(A91&lt;&gt;"Yes","",IF(AND(12&gt;=MATCH(J91,'Assumptions'!$T$5:$T$16,0),12&lt;=MATCH(K91,'Assumptions'!$T$5:$T$16,0)),O91/L91,0)),"")</f>
        <v/>
      </c>
      <c r="AB91" s="37">
        <f>IFERROR(IF(A91&lt;&gt;"Yes","",IF(E91="Hourly",F91*G91/'Assumptions'!$B$8*L91/12,IF(E91="Salaried",F91*L91/12,0))),"")</f>
        <v/>
      </c>
      <c r="AC91" s="34">
        <f>IFERROR(IF(AND(A91="",B91="",C91="",D91="",E91=""),"",IF(A91&lt;&gt;"Yes","",IF(OR(B91="",C91="",D91="",E91="",J91="",K91=""),"Missing setup",IF(MATCH(K91,'Assumptions'!$T$5:$T$16,0)&lt;MATCH(J91,'Assumptions'!$T$5:$T$16,0),"Check month range",IF(AND(E91="Hourly",OR(G91&lt;=0,H91&lt;=0)),"Enter hourly inputs",IF(AND(E91="Salaried",I91&lt;=0),"Enter salary","Ready")))))),"")</f>
        <v/>
      </c>
      <c r="AD91" s="29" t="n"/>
    </row>
    <row r="92">
      <c r="A92" s="29" t="n"/>
      <c r="B92" s="29" t="n"/>
      <c r="C92" s="29" t="n"/>
      <c r="D92" s="29" t="n"/>
      <c r="E92" s="29" t="n"/>
      <c r="F92" s="29" t="n"/>
      <c r="G92" s="29" t="n"/>
      <c r="H92" s="58" t="n"/>
      <c r="I92" s="58" t="n"/>
      <c r="J92" s="29" t="n"/>
      <c r="K92" s="29" t="n"/>
      <c r="L92" s="36">
        <f>IFERROR(IF(A92&lt;&gt;"Yes","",MAX(0,MATCH(K92,'Assumptions'!$T$5:$T$16,0)-MATCH(J92,'Assumptions'!$T$5:$T$16,0)+1)),"")</f>
        <v/>
      </c>
      <c r="M92" s="59">
        <f>IFERROR(IF(A92&lt;&gt;"Yes","",IF(E92="Hourly",F92*G92*52/12*L92*H92,IF(E92="Salaried",F92*I92/12*L92,0))),"")</f>
        <v/>
      </c>
      <c r="N92" s="59">
        <f>IFERROR(IF(A92&lt;&gt;"Yes","",M92*'Assumptions'!$B$9),"")</f>
        <v/>
      </c>
      <c r="O92" s="59">
        <f>IFERROR(IF(A92&lt;&gt;"Yes","",M92+N92),"")</f>
        <v/>
      </c>
      <c r="P92" s="59">
        <f>IFERROR(IF(A92&lt;&gt;"Yes","",IF(AND(1&gt;=MATCH(J92,'Assumptions'!$T$5:$T$16,0),1&lt;=MATCH(K92,'Assumptions'!$T$5:$T$16,0)),O92/L92,0)),"")</f>
        <v/>
      </c>
      <c r="Q92" s="59">
        <f>IFERROR(IF(A92&lt;&gt;"Yes","",IF(AND(2&gt;=MATCH(J92,'Assumptions'!$T$5:$T$16,0),2&lt;=MATCH(K92,'Assumptions'!$T$5:$T$16,0)),O92/L92,0)),"")</f>
        <v/>
      </c>
      <c r="R92" s="59">
        <f>IFERROR(IF(A92&lt;&gt;"Yes","",IF(AND(3&gt;=MATCH(J92,'Assumptions'!$T$5:$T$16,0),3&lt;=MATCH(K92,'Assumptions'!$T$5:$T$16,0)),O92/L92,0)),"")</f>
        <v/>
      </c>
      <c r="S92" s="59">
        <f>IFERROR(IF(A92&lt;&gt;"Yes","",IF(AND(4&gt;=MATCH(J92,'Assumptions'!$T$5:$T$16,0),4&lt;=MATCH(K92,'Assumptions'!$T$5:$T$16,0)),O92/L92,0)),"")</f>
        <v/>
      </c>
      <c r="T92" s="59">
        <f>IFERROR(IF(A92&lt;&gt;"Yes","",IF(AND(5&gt;=MATCH(J92,'Assumptions'!$T$5:$T$16,0),5&lt;=MATCH(K92,'Assumptions'!$T$5:$T$16,0)),O92/L92,0)),"")</f>
        <v/>
      </c>
      <c r="U92" s="59">
        <f>IFERROR(IF(A92&lt;&gt;"Yes","",IF(AND(6&gt;=MATCH(J92,'Assumptions'!$T$5:$T$16,0),6&lt;=MATCH(K92,'Assumptions'!$T$5:$T$16,0)),O92/L92,0)),"")</f>
        <v/>
      </c>
      <c r="V92" s="59">
        <f>IFERROR(IF(A92&lt;&gt;"Yes","",IF(AND(7&gt;=MATCH(J92,'Assumptions'!$T$5:$T$16,0),7&lt;=MATCH(K92,'Assumptions'!$T$5:$T$16,0)),O92/L92,0)),"")</f>
        <v/>
      </c>
      <c r="W92" s="59">
        <f>IFERROR(IF(A92&lt;&gt;"Yes","",IF(AND(8&gt;=MATCH(J92,'Assumptions'!$T$5:$T$16,0),8&lt;=MATCH(K92,'Assumptions'!$T$5:$T$16,0)),O92/L92,0)),"")</f>
        <v/>
      </c>
      <c r="X92" s="59">
        <f>IFERROR(IF(A92&lt;&gt;"Yes","",IF(AND(9&gt;=MATCH(J92,'Assumptions'!$T$5:$T$16,0),9&lt;=MATCH(K92,'Assumptions'!$T$5:$T$16,0)),O92/L92,0)),"")</f>
        <v/>
      </c>
      <c r="Y92" s="59">
        <f>IFERROR(IF(A92&lt;&gt;"Yes","",IF(AND(10&gt;=MATCH(J92,'Assumptions'!$T$5:$T$16,0),10&lt;=MATCH(K92,'Assumptions'!$T$5:$T$16,0)),O92/L92,0)),"")</f>
        <v/>
      </c>
      <c r="Z92" s="59">
        <f>IFERROR(IF(A92&lt;&gt;"Yes","",IF(AND(11&gt;=MATCH(J92,'Assumptions'!$T$5:$T$16,0),11&lt;=MATCH(K92,'Assumptions'!$T$5:$T$16,0)),O92/L92,0)),"")</f>
        <v/>
      </c>
      <c r="AA92" s="59">
        <f>IFERROR(IF(A92&lt;&gt;"Yes","",IF(AND(12&gt;=MATCH(J92,'Assumptions'!$T$5:$T$16,0),12&lt;=MATCH(K92,'Assumptions'!$T$5:$T$16,0)),O92/L92,0)),"")</f>
        <v/>
      </c>
      <c r="AB92" s="37">
        <f>IFERROR(IF(A92&lt;&gt;"Yes","",IF(E92="Hourly",F92*G92/'Assumptions'!$B$8*L92/12,IF(E92="Salaried",F92*L92/12,0))),"")</f>
        <v/>
      </c>
      <c r="AC92" s="34">
        <f>IFERROR(IF(AND(A92="",B92="",C92="",D92="",E92=""),"",IF(A92&lt;&gt;"Yes","",IF(OR(B92="",C92="",D92="",E92="",J92="",K92=""),"Missing setup",IF(MATCH(K92,'Assumptions'!$T$5:$T$16,0)&lt;MATCH(J92,'Assumptions'!$T$5:$T$16,0),"Check month range",IF(AND(E92="Hourly",OR(G92&lt;=0,H92&lt;=0)),"Enter hourly inputs",IF(AND(E92="Salaried",I92&lt;=0),"Enter salary","Ready")))))),"")</f>
        <v/>
      </c>
      <c r="AD92" s="29" t="n"/>
    </row>
    <row r="93">
      <c r="A93" s="29" t="n"/>
      <c r="B93" s="29" t="n"/>
      <c r="C93" s="29" t="n"/>
      <c r="D93" s="29" t="n"/>
      <c r="E93" s="29" t="n"/>
      <c r="F93" s="29" t="n"/>
      <c r="G93" s="29" t="n"/>
      <c r="H93" s="58" t="n"/>
      <c r="I93" s="58" t="n"/>
      <c r="J93" s="29" t="n"/>
      <c r="K93" s="29" t="n"/>
      <c r="L93" s="36">
        <f>IFERROR(IF(A93&lt;&gt;"Yes","",MAX(0,MATCH(K93,'Assumptions'!$T$5:$T$16,0)-MATCH(J93,'Assumptions'!$T$5:$T$16,0)+1)),"")</f>
        <v/>
      </c>
      <c r="M93" s="59">
        <f>IFERROR(IF(A93&lt;&gt;"Yes","",IF(E93="Hourly",F93*G93*52/12*L93*H93,IF(E93="Salaried",F93*I93/12*L93,0))),"")</f>
        <v/>
      </c>
      <c r="N93" s="59">
        <f>IFERROR(IF(A93&lt;&gt;"Yes","",M93*'Assumptions'!$B$9),"")</f>
        <v/>
      </c>
      <c r="O93" s="59">
        <f>IFERROR(IF(A93&lt;&gt;"Yes","",M93+N93),"")</f>
        <v/>
      </c>
      <c r="P93" s="59">
        <f>IFERROR(IF(A93&lt;&gt;"Yes","",IF(AND(1&gt;=MATCH(J93,'Assumptions'!$T$5:$T$16,0),1&lt;=MATCH(K93,'Assumptions'!$T$5:$T$16,0)),O93/L93,0)),"")</f>
        <v/>
      </c>
      <c r="Q93" s="59">
        <f>IFERROR(IF(A93&lt;&gt;"Yes","",IF(AND(2&gt;=MATCH(J93,'Assumptions'!$T$5:$T$16,0),2&lt;=MATCH(K93,'Assumptions'!$T$5:$T$16,0)),O93/L93,0)),"")</f>
        <v/>
      </c>
      <c r="R93" s="59">
        <f>IFERROR(IF(A93&lt;&gt;"Yes","",IF(AND(3&gt;=MATCH(J93,'Assumptions'!$T$5:$T$16,0),3&lt;=MATCH(K93,'Assumptions'!$T$5:$T$16,0)),O93/L93,0)),"")</f>
        <v/>
      </c>
      <c r="S93" s="59">
        <f>IFERROR(IF(A93&lt;&gt;"Yes","",IF(AND(4&gt;=MATCH(J93,'Assumptions'!$T$5:$T$16,0),4&lt;=MATCH(K93,'Assumptions'!$T$5:$T$16,0)),O93/L93,0)),"")</f>
        <v/>
      </c>
      <c r="T93" s="59">
        <f>IFERROR(IF(A93&lt;&gt;"Yes","",IF(AND(5&gt;=MATCH(J93,'Assumptions'!$T$5:$T$16,0),5&lt;=MATCH(K93,'Assumptions'!$T$5:$T$16,0)),O93/L93,0)),"")</f>
        <v/>
      </c>
      <c r="U93" s="59">
        <f>IFERROR(IF(A93&lt;&gt;"Yes","",IF(AND(6&gt;=MATCH(J93,'Assumptions'!$T$5:$T$16,0),6&lt;=MATCH(K93,'Assumptions'!$T$5:$T$16,0)),O93/L93,0)),"")</f>
        <v/>
      </c>
      <c r="V93" s="59">
        <f>IFERROR(IF(A93&lt;&gt;"Yes","",IF(AND(7&gt;=MATCH(J93,'Assumptions'!$T$5:$T$16,0),7&lt;=MATCH(K93,'Assumptions'!$T$5:$T$16,0)),O93/L93,0)),"")</f>
        <v/>
      </c>
      <c r="W93" s="59">
        <f>IFERROR(IF(A93&lt;&gt;"Yes","",IF(AND(8&gt;=MATCH(J93,'Assumptions'!$T$5:$T$16,0),8&lt;=MATCH(K93,'Assumptions'!$T$5:$T$16,0)),O93/L93,0)),"")</f>
        <v/>
      </c>
      <c r="X93" s="59">
        <f>IFERROR(IF(A93&lt;&gt;"Yes","",IF(AND(9&gt;=MATCH(J93,'Assumptions'!$T$5:$T$16,0),9&lt;=MATCH(K93,'Assumptions'!$T$5:$T$16,0)),O93/L93,0)),"")</f>
        <v/>
      </c>
      <c r="Y93" s="59">
        <f>IFERROR(IF(A93&lt;&gt;"Yes","",IF(AND(10&gt;=MATCH(J93,'Assumptions'!$T$5:$T$16,0),10&lt;=MATCH(K93,'Assumptions'!$T$5:$T$16,0)),O93/L93,0)),"")</f>
        <v/>
      </c>
      <c r="Z93" s="59">
        <f>IFERROR(IF(A93&lt;&gt;"Yes","",IF(AND(11&gt;=MATCH(J93,'Assumptions'!$T$5:$T$16,0),11&lt;=MATCH(K93,'Assumptions'!$T$5:$T$16,0)),O93/L93,0)),"")</f>
        <v/>
      </c>
      <c r="AA93" s="59">
        <f>IFERROR(IF(A93&lt;&gt;"Yes","",IF(AND(12&gt;=MATCH(J93,'Assumptions'!$T$5:$T$16,0),12&lt;=MATCH(K93,'Assumptions'!$T$5:$T$16,0)),O93/L93,0)),"")</f>
        <v/>
      </c>
      <c r="AB93" s="37">
        <f>IFERROR(IF(A93&lt;&gt;"Yes","",IF(E93="Hourly",F93*G93/'Assumptions'!$B$8*L93/12,IF(E93="Salaried",F93*L93/12,0))),"")</f>
        <v/>
      </c>
      <c r="AC93" s="34">
        <f>IFERROR(IF(AND(A93="",B93="",C93="",D93="",E93=""),"",IF(A93&lt;&gt;"Yes","",IF(OR(B93="",C93="",D93="",E93="",J93="",K93=""),"Missing setup",IF(MATCH(K93,'Assumptions'!$T$5:$T$16,0)&lt;MATCH(J93,'Assumptions'!$T$5:$T$16,0),"Check month range",IF(AND(E93="Hourly",OR(G93&lt;=0,H93&lt;=0)),"Enter hourly inputs",IF(AND(E93="Salaried",I93&lt;=0),"Enter salary","Ready")))))),"")</f>
        <v/>
      </c>
      <c r="AD93" s="29" t="n"/>
    </row>
    <row r="94">
      <c r="A94" s="29" t="n"/>
      <c r="B94" s="29" t="n"/>
      <c r="C94" s="29" t="n"/>
      <c r="D94" s="29" t="n"/>
      <c r="E94" s="29" t="n"/>
      <c r="F94" s="29" t="n"/>
      <c r="G94" s="29" t="n"/>
      <c r="H94" s="58" t="n"/>
      <c r="I94" s="58" t="n"/>
      <c r="J94" s="29" t="n"/>
      <c r="K94" s="29" t="n"/>
      <c r="L94" s="36">
        <f>IFERROR(IF(A94&lt;&gt;"Yes","",MAX(0,MATCH(K94,'Assumptions'!$T$5:$T$16,0)-MATCH(J94,'Assumptions'!$T$5:$T$16,0)+1)),"")</f>
        <v/>
      </c>
      <c r="M94" s="59">
        <f>IFERROR(IF(A94&lt;&gt;"Yes","",IF(E94="Hourly",F94*G94*52/12*L94*H94,IF(E94="Salaried",F94*I94/12*L94,0))),"")</f>
        <v/>
      </c>
      <c r="N94" s="59">
        <f>IFERROR(IF(A94&lt;&gt;"Yes","",M94*'Assumptions'!$B$9),"")</f>
        <v/>
      </c>
      <c r="O94" s="59">
        <f>IFERROR(IF(A94&lt;&gt;"Yes","",M94+N94),"")</f>
        <v/>
      </c>
      <c r="P94" s="59">
        <f>IFERROR(IF(A94&lt;&gt;"Yes","",IF(AND(1&gt;=MATCH(J94,'Assumptions'!$T$5:$T$16,0),1&lt;=MATCH(K94,'Assumptions'!$T$5:$T$16,0)),O94/L94,0)),"")</f>
        <v/>
      </c>
      <c r="Q94" s="59">
        <f>IFERROR(IF(A94&lt;&gt;"Yes","",IF(AND(2&gt;=MATCH(J94,'Assumptions'!$T$5:$T$16,0),2&lt;=MATCH(K94,'Assumptions'!$T$5:$T$16,0)),O94/L94,0)),"")</f>
        <v/>
      </c>
      <c r="R94" s="59">
        <f>IFERROR(IF(A94&lt;&gt;"Yes","",IF(AND(3&gt;=MATCH(J94,'Assumptions'!$T$5:$T$16,0),3&lt;=MATCH(K94,'Assumptions'!$T$5:$T$16,0)),O94/L94,0)),"")</f>
        <v/>
      </c>
      <c r="S94" s="59">
        <f>IFERROR(IF(A94&lt;&gt;"Yes","",IF(AND(4&gt;=MATCH(J94,'Assumptions'!$T$5:$T$16,0),4&lt;=MATCH(K94,'Assumptions'!$T$5:$T$16,0)),O94/L94,0)),"")</f>
        <v/>
      </c>
      <c r="T94" s="59">
        <f>IFERROR(IF(A94&lt;&gt;"Yes","",IF(AND(5&gt;=MATCH(J94,'Assumptions'!$T$5:$T$16,0),5&lt;=MATCH(K94,'Assumptions'!$T$5:$T$16,0)),O94/L94,0)),"")</f>
        <v/>
      </c>
      <c r="U94" s="59">
        <f>IFERROR(IF(A94&lt;&gt;"Yes","",IF(AND(6&gt;=MATCH(J94,'Assumptions'!$T$5:$T$16,0),6&lt;=MATCH(K94,'Assumptions'!$T$5:$T$16,0)),O94/L94,0)),"")</f>
        <v/>
      </c>
      <c r="V94" s="59">
        <f>IFERROR(IF(A94&lt;&gt;"Yes","",IF(AND(7&gt;=MATCH(J94,'Assumptions'!$T$5:$T$16,0),7&lt;=MATCH(K94,'Assumptions'!$T$5:$T$16,0)),O94/L94,0)),"")</f>
        <v/>
      </c>
      <c r="W94" s="59">
        <f>IFERROR(IF(A94&lt;&gt;"Yes","",IF(AND(8&gt;=MATCH(J94,'Assumptions'!$T$5:$T$16,0),8&lt;=MATCH(K94,'Assumptions'!$T$5:$T$16,0)),O94/L94,0)),"")</f>
        <v/>
      </c>
      <c r="X94" s="59">
        <f>IFERROR(IF(A94&lt;&gt;"Yes","",IF(AND(9&gt;=MATCH(J94,'Assumptions'!$T$5:$T$16,0),9&lt;=MATCH(K94,'Assumptions'!$T$5:$T$16,0)),O94/L94,0)),"")</f>
        <v/>
      </c>
      <c r="Y94" s="59">
        <f>IFERROR(IF(A94&lt;&gt;"Yes","",IF(AND(10&gt;=MATCH(J94,'Assumptions'!$T$5:$T$16,0),10&lt;=MATCH(K94,'Assumptions'!$T$5:$T$16,0)),O94/L94,0)),"")</f>
        <v/>
      </c>
      <c r="Z94" s="59">
        <f>IFERROR(IF(A94&lt;&gt;"Yes","",IF(AND(11&gt;=MATCH(J94,'Assumptions'!$T$5:$T$16,0),11&lt;=MATCH(K94,'Assumptions'!$T$5:$T$16,0)),O94/L94,0)),"")</f>
        <v/>
      </c>
      <c r="AA94" s="59">
        <f>IFERROR(IF(A94&lt;&gt;"Yes","",IF(AND(12&gt;=MATCH(J94,'Assumptions'!$T$5:$T$16,0),12&lt;=MATCH(K94,'Assumptions'!$T$5:$T$16,0)),O94/L94,0)),"")</f>
        <v/>
      </c>
      <c r="AB94" s="37">
        <f>IFERROR(IF(A94&lt;&gt;"Yes","",IF(E94="Hourly",F94*G94/'Assumptions'!$B$8*L94/12,IF(E94="Salaried",F94*L94/12,0))),"")</f>
        <v/>
      </c>
      <c r="AC94" s="34">
        <f>IFERROR(IF(AND(A94="",B94="",C94="",D94="",E94=""),"",IF(A94&lt;&gt;"Yes","",IF(OR(B94="",C94="",D94="",E94="",J94="",K94=""),"Missing setup",IF(MATCH(K94,'Assumptions'!$T$5:$T$16,0)&lt;MATCH(J94,'Assumptions'!$T$5:$T$16,0),"Check month range",IF(AND(E94="Hourly",OR(G94&lt;=0,H94&lt;=0)),"Enter hourly inputs",IF(AND(E94="Salaried",I94&lt;=0),"Enter salary","Ready")))))),"")</f>
        <v/>
      </c>
      <c r="AD94" s="29" t="n"/>
    </row>
    <row r="95">
      <c r="A95" s="29" t="n"/>
      <c r="B95" s="29" t="n"/>
      <c r="C95" s="29" t="n"/>
      <c r="D95" s="29" t="n"/>
      <c r="E95" s="29" t="n"/>
      <c r="F95" s="29" t="n"/>
      <c r="G95" s="29" t="n"/>
      <c r="H95" s="58" t="n"/>
      <c r="I95" s="58" t="n"/>
      <c r="J95" s="29" t="n"/>
      <c r="K95" s="29" t="n"/>
      <c r="L95" s="36">
        <f>IFERROR(IF(A95&lt;&gt;"Yes","",MAX(0,MATCH(K95,'Assumptions'!$T$5:$T$16,0)-MATCH(J95,'Assumptions'!$T$5:$T$16,0)+1)),"")</f>
        <v/>
      </c>
      <c r="M95" s="59">
        <f>IFERROR(IF(A95&lt;&gt;"Yes","",IF(E95="Hourly",F95*G95*52/12*L95*H95,IF(E95="Salaried",F95*I95/12*L95,0))),"")</f>
        <v/>
      </c>
      <c r="N95" s="59">
        <f>IFERROR(IF(A95&lt;&gt;"Yes","",M95*'Assumptions'!$B$9),"")</f>
        <v/>
      </c>
      <c r="O95" s="59">
        <f>IFERROR(IF(A95&lt;&gt;"Yes","",M95+N95),"")</f>
        <v/>
      </c>
      <c r="P95" s="59">
        <f>IFERROR(IF(A95&lt;&gt;"Yes","",IF(AND(1&gt;=MATCH(J95,'Assumptions'!$T$5:$T$16,0),1&lt;=MATCH(K95,'Assumptions'!$T$5:$T$16,0)),O95/L95,0)),"")</f>
        <v/>
      </c>
      <c r="Q95" s="59">
        <f>IFERROR(IF(A95&lt;&gt;"Yes","",IF(AND(2&gt;=MATCH(J95,'Assumptions'!$T$5:$T$16,0),2&lt;=MATCH(K95,'Assumptions'!$T$5:$T$16,0)),O95/L95,0)),"")</f>
        <v/>
      </c>
      <c r="R95" s="59">
        <f>IFERROR(IF(A95&lt;&gt;"Yes","",IF(AND(3&gt;=MATCH(J95,'Assumptions'!$T$5:$T$16,0),3&lt;=MATCH(K95,'Assumptions'!$T$5:$T$16,0)),O95/L95,0)),"")</f>
        <v/>
      </c>
      <c r="S95" s="59">
        <f>IFERROR(IF(A95&lt;&gt;"Yes","",IF(AND(4&gt;=MATCH(J95,'Assumptions'!$T$5:$T$16,0),4&lt;=MATCH(K95,'Assumptions'!$T$5:$T$16,0)),O95/L95,0)),"")</f>
        <v/>
      </c>
      <c r="T95" s="59">
        <f>IFERROR(IF(A95&lt;&gt;"Yes","",IF(AND(5&gt;=MATCH(J95,'Assumptions'!$T$5:$T$16,0),5&lt;=MATCH(K95,'Assumptions'!$T$5:$T$16,0)),O95/L95,0)),"")</f>
        <v/>
      </c>
      <c r="U95" s="59">
        <f>IFERROR(IF(A95&lt;&gt;"Yes","",IF(AND(6&gt;=MATCH(J95,'Assumptions'!$T$5:$T$16,0),6&lt;=MATCH(K95,'Assumptions'!$T$5:$T$16,0)),O95/L95,0)),"")</f>
        <v/>
      </c>
      <c r="V95" s="59">
        <f>IFERROR(IF(A95&lt;&gt;"Yes","",IF(AND(7&gt;=MATCH(J95,'Assumptions'!$T$5:$T$16,0),7&lt;=MATCH(K95,'Assumptions'!$T$5:$T$16,0)),O95/L95,0)),"")</f>
        <v/>
      </c>
      <c r="W95" s="59">
        <f>IFERROR(IF(A95&lt;&gt;"Yes","",IF(AND(8&gt;=MATCH(J95,'Assumptions'!$T$5:$T$16,0),8&lt;=MATCH(K95,'Assumptions'!$T$5:$T$16,0)),O95/L95,0)),"")</f>
        <v/>
      </c>
      <c r="X95" s="59">
        <f>IFERROR(IF(A95&lt;&gt;"Yes","",IF(AND(9&gt;=MATCH(J95,'Assumptions'!$T$5:$T$16,0),9&lt;=MATCH(K95,'Assumptions'!$T$5:$T$16,0)),O95/L95,0)),"")</f>
        <v/>
      </c>
      <c r="Y95" s="59">
        <f>IFERROR(IF(A95&lt;&gt;"Yes","",IF(AND(10&gt;=MATCH(J95,'Assumptions'!$T$5:$T$16,0),10&lt;=MATCH(K95,'Assumptions'!$T$5:$T$16,0)),O95/L95,0)),"")</f>
        <v/>
      </c>
      <c r="Z95" s="59">
        <f>IFERROR(IF(A95&lt;&gt;"Yes","",IF(AND(11&gt;=MATCH(J95,'Assumptions'!$T$5:$T$16,0),11&lt;=MATCH(K95,'Assumptions'!$T$5:$T$16,0)),O95/L95,0)),"")</f>
        <v/>
      </c>
      <c r="AA95" s="59">
        <f>IFERROR(IF(A95&lt;&gt;"Yes","",IF(AND(12&gt;=MATCH(J95,'Assumptions'!$T$5:$T$16,0),12&lt;=MATCH(K95,'Assumptions'!$T$5:$T$16,0)),O95/L95,0)),"")</f>
        <v/>
      </c>
      <c r="AB95" s="37">
        <f>IFERROR(IF(A95&lt;&gt;"Yes","",IF(E95="Hourly",F95*G95/'Assumptions'!$B$8*L95/12,IF(E95="Salaried",F95*L95/12,0))),"")</f>
        <v/>
      </c>
      <c r="AC95" s="34">
        <f>IFERROR(IF(AND(A95="",B95="",C95="",D95="",E95=""),"",IF(A95&lt;&gt;"Yes","",IF(OR(B95="",C95="",D95="",E95="",J95="",K95=""),"Missing setup",IF(MATCH(K95,'Assumptions'!$T$5:$T$16,0)&lt;MATCH(J95,'Assumptions'!$T$5:$T$16,0),"Check month range",IF(AND(E95="Hourly",OR(G95&lt;=0,H95&lt;=0)),"Enter hourly inputs",IF(AND(E95="Salaried",I95&lt;=0),"Enter salary","Ready")))))),"")</f>
        <v/>
      </c>
      <c r="AD95" s="29" t="n"/>
    </row>
    <row r="96">
      <c r="A96" s="29" t="n"/>
      <c r="B96" s="29" t="n"/>
      <c r="C96" s="29" t="n"/>
      <c r="D96" s="29" t="n"/>
      <c r="E96" s="29" t="n"/>
      <c r="F96" s="29" t="n"/>
      <c r="G96" s="29" t="n"/>
      <c r="H96" s="58" t="n"/>
      <c r="I96" s="58" t="n"/>
      <c r="J96" s="29" t="n"/>
      <c r="K96" s="29" t="n"/>
      <c r="L96" s="36">
        <f>IFERROR(IF(A96&lt;&gt;"Yes","",MAX(0,MATCH(K96,'Assumptions'!$T$5:$T$16,0)-MATCH(J96,'Assumptions'!$T$5:$T$16,0)+1)),"")</f>
        <v/>
      </c>
      <c r="M96" s="59">
        <f>IFERROR(IF(A96&lt;&gt;"Yes","",IF(E96="Hourly",F96*G96*52/12*L96*H96,IF(E96="Salaried",F96*I96/12*L96,0))),"")</f>
        <v/>
      </c>
      <c r="N96" s="59">
        <f>IFERROR(IF(A96&lt;&gt;"Yes","",M96*'Assumptions'!$B$9),"")</f>
        <v/>
      </c>
      <c r="O96" s="59">
        <f>IFERROR(IF(A96&lt;&gt;"Yes","",M96+N96),"")</f>
        <v/>
      </c>
      <c r="P96" s="59">
        <f>IFERROR(IF(A96&lt;&gt;"Yes","",IF(AND(1&gt;=MATCH(J96,'Assumptions'!$T$5:$T$16,0),1&lt;=MATCH(K96,'Assumptions'!$T$5:$T$16,0)),O96/L96,0)),"")</f>
        <v/>
      </c>
      <c r="Q96" s="59">
        <f>IFERROR(IF(A96&lt;&gt;"Yes","",IF(AND(2&gt;=MATCH(J96,'Assumptions'!$T$5:$T$16,0),2&lt;=MATCH(K96,'Assumptions'!$T$5:$T$16,0)),O96/L96,0)),"")</f>
        <v/>
      </c>
      <c r="R96" s="59">
        <f>IFERROR(IF(A96&lt;&gt;"Yes","",IF(AND(3&gt;=MATCH(J96,'Assumptions'!$T$5:$T$16,0),3&lt;=MATCH(K96,'Assumptions'!$T$5:$T$16,0)),O96/L96,0)),"")</f>
        <v/>
      </c>
      <c r="S96" s="59">
        <f>IFERROR(IF(A96&lt;&gt;"Yes","",IF(AND(4&gt;=MATCH(J96,'Assumptions'!$T$5:$T$16,0),4&lt;=MATCH(K96,'Assumptions'!$T$5:$T$16,0)),O96/L96,0)),"")</f>
        <v/>
      </c>
      <c r="T96" s="59">
        <f>IFERROR(IF(A96&lt;&gt;"Yes","",IF(AND(5&gt;=MATCH(J96,'Assumptions'!$T$5:$T$16,0),5&lt;=MATCH(K96,'Assumptions'!$T$5:$T$16,0)),O96/L96,0)),"")</f>
        <v/>
      </c>
      <c r="U96" s="59">
        <f>IFERROR(IF(A96&lt;&gt;"Yes","",IF(AND(6&gt;=MATCH(J96,'Assumptions'!$T$5:$T$16,0),6&lt;=MATCH(K96,'Assumptions'!$T$5:$T$16,0)),O96/L96,0)),"")</f>
        <v/>
      </c>
      <c r="V96" s="59">
        <f>IFERROR(IF(A96&lt;&gt;"Yes","",IF(AND(7&gt;=MATCH(J96,'Assumptions'!$T$5:$T$16,0),7&lt;=MATCH(K96,'Assumptions'!$T$5:$T$16,0)),O96/L96,0)),"")</f>
        <v/>
      </c>
      <c r="W96" s="59">
        <f>IFERROR(IF(A96&lt;&gt;"Yes","",IF(AND(8&gt;=MATCH(J96,'Assumptions'!$T$5:$T$16,0),8&lt;=MATCH(K96,'Assumptions'!$T$5:$T$16,0)),O96/L96,0)),"")</f>
        <v/>
      </c>
      <c r="X96" s="59">
        <f>IFERROR(IF(A96&lt;&gt;"Yes","",IF(AND(9&gt;=MATCH(J96,'Assumptions'!$T$5:$T$16,0),9&lt;=MATCH(K96,'Assumptions'!$T$5:$T$16,0)),O96/L96,0)),"")</f>
        <v/>
      </c>
      <c r="Y96" s="59">
        <f>IFERROR(IF(A96&lt;&gt;"Yes","",IF(AND(10&gt;=MATCH(J96,'Assumptions'!$T$5:$T$16,0),10&lt;=MATCH(K96,'Assumptions'!$T$5:$T$16,0)),O96/L96,0)),"")</f>
        <v/>
      </c>
      <c r="Z96" s="59">
        <f>IFERROR(IF(A96&lt;&gt;"Yes","",IF(AND(11&gt;=MATCH(J96,'Assumptions'!$T$5:$T$16,0),11&lt;=MATCH(K96,'Assumptions'!$T$5:$T$16,0)),O96/L96,0)),"")</f>
        <v/>
      </c>
      <c r="AA96" s="59">
        <f>IFERROR(IF(A96&lt;&gt;"Yes","",IF(AND(12&gt;=MATCH(J96,'Assumptions'!$T$5:$T$16,0),12&lt;=MATCH(K96,'Assumptions'!$T$5:$T$16,0)),O96/L96,0)),"")</f>
        <v/>
      </c>
      <c r="AB96" s="37">
        <f>IFERROR(IF(A96&lt;&gt;"Yes","",IF(E96="Hourly",F96*G96/'Assumptions'!$B$8*L96/12,IF(E96="Salaried",F96*L96/12,0))),"")</f>
        <v/>
      </c>
      <c r="AC96" s="34">
        <f>IFERROR(IF(AND(A96="",B96="",C96="",D96="",E96=""),"",IF(A96&lt;&gt;"Yes","",IF(OR(B96="",C96="",D96="",E96="",J96="",K96=""),"Missing setup",IF(MATCH(K96,'Assumptions'!$T$5:$T$16,0)&lt;MATCH(J96,'Assumptions'!$T$5:$T$16,0),"Check month range",IF(AND(E96="Hourly",OR(G96&lt;=0,H96&lt;=0)),"Enter hourly inputs",IF(AND(E96="Salaried",I96&lt;=0),"Enter salary","Ready")))))),"")</f>
        <v/>
      </c>
      <c r="AD96" s="29" t="n"/>
    </row>
    <row r="97">
      <c r="A97" s="29" t="n"/>
      <c r="B97" s="29" t="n"/>
      <c r="C97" s="29" t="n"/>
      <c r="D97" s="29" t="n"/>
      <c r="E97" s="29" t="n"/>
      <c r="F97" s="29" t="n"/>
      <c r="G97" s="29" t="n"/>
      <c r="H97" s="58" t="n"/>
      <c r="I97" s="58" t="n"/>
      <c r="J97" s="29" t="n"/>
      <c r="K97" s="29" t="n"/>
      <c r="L97" s="36">
        <f>IFERROR(IF(A97&lt;&gt;"Yes","",MAX(0,MATCH(K97,'Assumptions'!$T$5:$T$16,0)-MATCH(J97,'Assumptions'!$T$5:$T$16,0)+1)),"")</f>
        <v/>
      </c>
      <c r="M97" s="59">
        <f>IFERROR(IF(A97&lt;&gt;"Yes","",IF(E97="Hourly",F97*G97*52/12*L97*H97,IF(E97="Salaried",F97*I97/12*L97,0))),"")</f>
        <v/>
      </c>
      <c r="N97" s="59">
        <f>IFERROR(IF(A97&lt;&gt;"Yes","",M97*'Assumptions'!$B$9),"")</f>
        <v/>
      </c>
      <c r="O97" s="59">
        <f>IFERROR(IF(A97&lt;&gt;"Yes","",M97+N97),"")</f>
        <v/>
      </c>
      <c r="P97" s="59">
        <f>IFERROR(IF(A97&lt;&gt;"Yes","",IF(AND(1&gt;=MATCH(J97,'Assumptions'!$T$5:$T$16,0),1&lt;=MATCH(K97,'Assumptions'!$T$5:$T$16,0)),O97/L97,0)),"")</f>
        <v/>
      </c>
      <c r="Q97" s="59">
        <f>IFERROR(IF(A97&lt;&gt;"Yes","",IF(AND(2&gt;=MATCH(J97,'Assumptions'!$T$5:$T$16,0),2&lt;=MATCH(K97,'Assumptions'!$T$5:$T$16,0)),O97/L97,0)),"")</f>
        <v/>
      </c>
      <c r="R97" s="59">
        <f>IFERROR(IF(A97&lt;&gt;"Yes","",IF(AND(3&gt;=MATCH(J97,'Assumptions'!$T$5:$T$16,0),3&lt;=MATCH(K97,'Assumptions'!$T$5:$T$16,0)),O97/L97,0)),"")</f>
        <v/>
      </c>
      <c r="S97" s="59">
        <f>IFERROR(IF(A97&lt;&gt;"Yes","",IF(AND(4&gt;=MATCH(J97,'Assumptions'!$T$5:$T$16,0),4&lt;=MATCH(K97,'Assumptions'!$T$5:$T$16,0)),O97/L97,0)),"")</f>
        <v/>
      </c>
      <c r="T97" s="59">
        <f>IFERROR(IF(A97&lt;&gt;"Yes","",IF(AND(5&gt;=MATCH(J97,'Assumptions'!$T$5:$T$16,0),5&lt;=MATCH(K97,'Assumptions'!$T$5:$T$16,0)),O97/L97,0)),"")</f>
        <v/>
      </c>
      <c r="U97" s="59">
        <f>IFERROR(IF(A97&lt;&gt;"Yes","",IF(AND(6&gt;=MATCH(J97,'Assumptions'!$T$5:$T$16,0),6&lt;=MATCH(K97,'Assumptions'!$T$5:$T$16,0)),O97/L97,0)),"")</f>
        <v/>
      </c>
      <c r="V97" s="59">
        <f>IFERROR(IF(A97&lt;&gt;"Yes","",IF(AND(7&gt;=MATCH(J97,'Assumptions'!$T$5:$T$16,0),7&lt;=MATCH(K97,'Assumptions'!$T$5:$T$16,0)),O97/L97,0)),"")</f>
        <v/>
      </c>
      <c r="W97" s="59">
        <f>IFERROR(IF(A97&lt;&gt;"Yes","",IF(AND(8&gt;=MATCH(J97,'Assumptions'!$T$5:$T$16,0),8&lt;=MATCH(K97,'Assumptions'!$T$5:$T$16,0)),O97/L97,0)),"")</f>
        <v/>
      </c>
      <c r="X97" s="59">
        <f>IFERROR(IF(A97&lt;&gt;"Yes","",IF(AND(9&gt;=MATCH(J97,'Assumptions'!$T$5:$T$16,0),9&lt;=MATCH(K97,'Assumptions'!$T$5:$T$16,0)),O97/L97,0)),"")</f>
        <v/>
      </c>
      <c r="Y97" s="59">
        <f>IFERROR(IF(A97&lt;&gt;"Yes","",IF(AND(10&gt;=MATCH(J97,'Assumptions'!$T$5:$T$16,0),10&lt;=MATCH(K97,'Assumptions'!$T$5:$T$16,0)),O97/L97,0)),"")</f>
        <v/>
      </c>
      <c r="Z97" s="59">
        <f>IFERROR(IF(A97&lt;&gt;"Yes","",IF(AND(11&gt;=MATCH(J97,'Assumptions'!$T$5:$T$16,0),11&lt;=MATCH(K97,'Assumptions'!$T$5:$T$16,0)),O97/L97,0)),"")</f>
        <v/>
      </c>
      <c r="AA97" s="59">
        <f>IFERROR(IF(A97&lt;&gt;"Yes","",IF(AND(12&gt;=MATCH(J97,'Assumptions'!$T$5:$T$16,0),12&lt;=MATCH(K97,'Assumptions'!$T$5:$T$16,0)),O97/L97,0)),"")</f>
        <v/>
      </c>
      <c r="AB97" s="37">
        <f>IFERROR(IF(A97&lt;&gt;"Yes","",IF(E97="Hourly",F97*G97/'Assumptions'!$B$8*L97/12,IF(E97="Salaried",F97*L97/12,0))),"")</f>
        <v/>
      </c>
      <c r="AC97" s="34">
        <f>IFERROR(IF(AND(A97="",B97="",C97="",D97="",E97=""),"",IF(A97&lt;&gt;"Yes","",IF(OR(B97="",C97="",D97="",E97="",J97="",K97=""),"Missing setup",IF(MATCH(K97,'Assumptions'!$T$5:$T$16,0)&lt;MATCH(J97,'Assumptions'!$T$5:$T$16,0),"Check month range",IF(AND(E97="Hourly",OR(G97&lt;=0,H97&lt;=0)),"Enter hourly inputs",IF(AND(E97="Salaried",I97&lt;=0),"Enter salary","Ready")))))),"")</f>
        <v/>
      </c>
      <c r="AD97" s="29" t="n"/>
    </row>
    <row r="98">
      <c r="A98" s="29" t="n"/>
      <c r="B98" s="29" t="n"/>
      <c r="C98" s="29" t="n"/>
      <c r="D98" s="29" t="n"/>
      <c r="E98" s="29" t="n"/>
      <c r="F98" s="29" t="n"/>
      <c r="G98" s="29" t="n"/>
      <c r="H98" s="58" t="n"/>
      <c r="I98" s="58" t="n"/>
      <c r="J98" s="29" t="n"/>
      <c r="K98" s="29" t="n"/>
      <c r="L98" s="36">
        <f>IFERROR(IF(A98&lt;&gt;"Yes","",MAX(0,MATCH(K98,'Assumptions'!$T$5:$T$16,0)-MATCH(J98,'Assumptions'!$T$5:$T$16,0)+1)),"")</f>
        <v/>
      </c>
      <c r="M98" s="59">
        <f>IFERROR(IF(A98&lt;&gt;"Yes","",IF(E98="Hourly",F98*G98*52/12*L98*H98,IF(E98="Salaried",F98*I98/12*L98,0))),"")</f>
        <v/>
      </c>
      <c r="N98" s="59">
        <f>IFERROR(IF(A98&lt;&gt;"Yes","",M98*'Assumptions'!$B$9),"")</f>
        <v/>
      </c>
      <c r="O98" s="59">
        <f>IFERROR(IF(A98&lt;&gt;"Yes","",M98+N98),"")</f>
        <v/>
      </c>
      <c r="P98" s="59">
        <f>IFERROR(IF(A98&lt;&gt;"Yes","",IF(AND(1&gt;=MATCH(J98,'Assumptions'!$T$5:$T$16,0),1&lt;=MATCH(K98,'Assumptions'!$T$5:$T$16,0)),O98/L98,0)),"")</f>
        <v/>
      </c>
      <c r="Q98" s="59">
        <f>IFERROR(IF(A98&lt;&gt;"Yes","",IF(AND(2&gt;=MATCH(J98,'Assumptions'!$T$5:$T$16,0),2&lt;=MATCH(K98,'Assumptions'!$T$5:$T$16,0)),O98/L98,0)),"")</f>
        <v/>
      </c>
      <c r="R98" s="59">
        <f>IFERROR(IF(A98&lt;&gt;"Yes","",IF(AND(3&gt;=MATCH(J98,'Assumptions'!$T$5:$T$16,0),3&lt;=MATCH(K98,'Assumptions'!$T$5:$T$16,0)),O98/L98,0)),"")</f>
        <v/>
      </c>
      <c r="S98" s="59">
        <f>IFERROR(IF(A98&lt;&gt;"Yes","",IF(AND(4&gt;=MATCH(J98,'Assumptions'!$T$5:$T$16,0),4&lt;=MATCH(K98,'Assumptions'!$T$5:$T$16,0)),O98/L98,0)),"")</f>
        <v/>
      </c>
      <c r="T98" s="59">
        <f>IFERROR(IF(A98&lt;&gt;"Yes","",IF(AND(5&gt;=MATCH(J98,'Assumptions'!$T$5:$T$16,0),5&lt;=MATCH(K98,'Assumptions'!$T$5:$T$16,0)),O98/L98,0)),"")</f>
        <v/>
      </c>
      <c r="U98" s="59">
        <f>IFERROR(IF(A98&lt;&gt;"Yes","",IF(AND(6&gt;=MATCH(J98,'Assumptions'!$T$5:$T$16,0),6&lt;=MATCH(K98,'Assumptions'!$T$5:$T$16,0)),O98/L98,0)),"")</f>
        <v/>
      </c>
      <c r="V98" s="59">
        <f>IFERROR(IF(A98&lt;&gt;"Yes","",IF(AND(7&gt;=MATCH(J98,'Assumptions'!$T$5:$T$16,0),7&lt;=MATCH(K98,'Assumptions'!$T$5:$T$16,0)),O98/L98,0)),"")</f>
        <v/>
      </c>
      <c r="W98" s="59">
        <f>IFERROR(IF(A98&lt;&gt;"Yes","",IF(AND(8&gt;=MATCH(J98,'Assumptions'!$T$5:$T$16,0),8&lt;=MATCH(K98,'Assumptions'!$T$5:$T$16,0)),O98/L98,0)),"")</f>
        <v/>
      </c>
      <c r="X98" s="59">
        <f>IFERROR(IF(A98&lt;&gt;"Yes","",IF(AND(9&gt;=MATCH(J98,'Assumptions'!$T$5:$T$16,0),9&lt;=MATCH(K98,'Assumptions'!$T$5:$T$16,0)),O98/L98,0)),"")</f>
        <v/>
      </c>
      <c r="Y98" s="59">
        <f>IFERROR(IF(A98&lt;&gt;"Yes","",IF(AND(10&gt;=MATCH(J98,'Assumptions'!$T$5:$T$16,0),10&lt;=MATCH(K98,'Assumptions'!$T$5:$T$16,0)),O98/L98,0)),"")</f>
        <v/>
      </c>
      <c r="Z98" s="59">
        <f>IFERROR(IF(A98&lt;&gt;"Yes","",IF(AND(11&gt;=MATCH(J98,'Assumptions'!$T$5:$T$16,0),11&lt;=MATCH(K98,'Assumptions'!$T$5:$T$16,0)),O98/L98,0)),"")</f>
        <v/>
      </c>
      <c r="AA98" s="59">
        <f>IFERROR(IF(A98&lt;&gt;"Yes","",IF(AND(12&gt;=MATCH(J98,'Assumptions'!$T$5:$T$16,0),12&lt;=MATCH(K98,'Assumptions'!$T$5:$T$16,0)),O98/L98,0)),"")</f>
        <v/>
      </c>
      <c r="AB98" s="37">
        <f>IFERROR(IF(A98&lt;&gt;"Yes","",IF(E98="Hourly",F98*G98/'Assumptions'!$B$8*L98/12,IF(E98="Salaried",F98*L98/12,0))),"")</f>
        <v/>
      </c>
      <c r="AC98" s="34">
        <f>IFERROR(IF(AND(A98="",B98="",C98="",D98="",E98=""),"",IF(A98&lt;&gt;"Yes","",IF(OR(B98="",C98="",D98="",E98="",J98="",K98=""),"Missing setup",IF(MATCH(K98,'Assumptions'!$T$5:$T$16,0)&lt;MATCH(J98,'Assumptions'!$T$5:$T$16,0),"Check month range",IF(AND(E98="Hourly",OR(G98&lt;=0,H98&lt;=0)),"Enter hourly inputs",IF(AND(E98="Salaried",I98&lt;=0),"Enter salary","Ready")))))),"")</f>
        <v/>
      </c>
      <c r="AD98" s="29" t="n"/>
    </row>
    <row r="99">
      <c r="A99" s="29" t="n"/>
      <c r="B99" s="29" t="n"/>
      <c r="C99" s="29" t="n"/>
      <c r="D99" s="29" t="n"/>
      <c r="E99" s="29" t="n"/>
      <c r="F99" s="29" t="n"/>
      <c r="G99" s="29" t="n"/>
      <c r="H99" s="58" t="n"/>
      <c r="I99" s="58" t="n"/>
      <c r="J99" s="29" t="n"/>
      <c r="K99" s="29" t="n"/>
      <c r="L99" s="36">
        <f>IFERROR(IF(A99&lt;&gt;"Yes","",MAX(0,MATCH(K99,'Assumptions'!$T$5:$T$16,0)-MATCH(J99,'Assumptions'!$T$5:$T$16,0)+1)),"")</f>
        <v/>
      </c>
      <c r="M99" s="59">
        <f>IFERROR(IF(A99&lt;&gt;"Yes","",IF(E99="Hourly",F99*G99*52/12*L99*H99,IF(E99="Salaried",F99*I99/12*L99,0))),"")</f>
        <v/>
      </c>
      <c r="N99" s="59">
        <f>IFERROR(IF(A99&lt;&gt;"Yes","",M99*'Assumptions'!$B$9),"")</f>
        <v/>
      </c>
      <c r="O99" s="59">
        <f>IFERROR(IF(A99&lt;&gt;"Yes","",M99+N99),"")</f>
        <v/>
      </c>
      <c r="P99" s="59">
        <f>IFERROR(IF(A99&lt;&gt;"Yes","",IF(AND(1&gt;=MATCH(J99,'Assumptions'!$T$5:$T$16,0),1&lt;=MATCH(K99,'Assumptions'!$T$5:$T$16,0)),O99/L99,0)),"")</f>
        <v/>
      </c>
      <c r="Q99" s="59">
        <f>IFERROR(IF(A99&lt;&gt;"Yes","",IF(AND(2&gt;=MATCH(J99,'Assumptions'!$T$5:$T$16,0),2&lt;=MATCH(K99,'Assumptions'!$T$5:$T$16,0)),O99/L99,0)),"")</f>
        <v/>
      </c>
      <c r="R99" s="59">
        <f>IFERROR(IF(A99&lt;&gt;"Yes","",IF(AND(3&gt;=MATCH(J99,'Assumptions'!$T$5:$T$16,0),3&lt;=MATCH(K99,'Assumptions'!$T$5:$T$16,0)),O99/L99,0)),"")</f>
        <v/>
      </c>
      <c r="S99" s="59">
        <f>IFERROR(IF(A99&lt;&gt;"Yes","",IF(AND(4&gt;=MATCH(J99,'Assumptions'!$T$5:$T$16,0),4&lt;=MATCH(K99,'Assumptions'!$T$5:$T$16,0)),O99/L99,0)),"")</f>
        <v/>
      </c>
      <c r="T99" s="59">
        <f>IFERROR(IF(A99&lt;&gt;"Yes","",IF(AND(5&gt;=MATCH(J99,'Assumptions'!$T$5:$T$16,0),5&lt;=MATCH(K99,'Assumptions'!$T$5:$T$16,0)),O99/L99,0)),"")</f>
        <v/>
      </c>
      <c r="U99" s="59">
        <f>IFERROR(IF(A99&lt;&gt;"Yes","",IF(AND(6&gt;=MATCH(J99,'Assumptions'!$T$5:$T$16,0),6&lt;=MATCH(K99,'Assumptions'!$T$5:$T$16,0)),O99/L99,0)),"")</f>
        <v/>
      </c>
      <c r="V99" s="59">
        <f>IFERROR(IF(A99&lt;&gt;"Yes","",IF(AND(7&gt;=MATCH(J99,'Assumptions'!$T$5:$T$16,0),7&lt;=MATCH(K99,'Assumptions'!$T$5:$T$16,0)),O99/L99,0)),"")</f>
        <v/>
      </c>
      <c r="W99" s="59">
        <f>IFERROR(IF(A99&lt;&gt;"Yes","",IF(AND(8&gt;=MATCH(J99,'Assumptions'!$T$5:$T$16,0),8&lt;=MATCH(K99,'Assumptions'!$T$5:$T$16,0)),O99/L99,0)),"")</f>
        <v/>
      </c>
      <c r="X99" s="59">
        <f>IFERROR(IF(A99&lt;&gt;"Yes","",IF(AND(9&gt;=MATCH(J99,'Assumptions'!$T$5:$T$16,0),9&lt;=MATCH(K99,'Assumptions'!$T$5:$T$16,0)),O99/L99,0)),"")</f>
        <v/>
      </c>
      <c r="Y99" s="59">
        <f>IFERROR(IF(A99&lt;&gt;"Yes","",IF(AND(10&gt;=MATCH(J99,'Assumptions'!$T$5:$T$16,0),10&lt;=MATCH(K99,'Assumptions'!$T$5:$T$16,0)),O99/L99,0)),"")</f>
        <v/>
      </c>
      <c r="Z99" s="59">
        <f>IFERROR(IF(A99&lt;&gt;"Yes","",IF(AND(11&gt;=MATCH(J99,'Assumptions'!$T$5:$T$16,0),11&lt;=MATCH(K99,'Assumptions'!$T$5:$T$16,0)),O99/L99,0)),"")</f>
        <v/>
      </c>
      <c r="AA99" s="59">
        <f>IFERROR(IF(A99&lt;&gt;"Yes","",IF(AND(12&gt;=MATCH(J99,'Assumptions'!$T$5:$T$16,0),12&lt;=MATCH(K99,'Assumptions'!$T$5:$T$16,0)),O99/L99,0)),"")</f>
        <v/>
      </c>
      <c r="AB99" s="37">
        <f>IFERROR(IF(A99&lt;&gt;"Yes","",IF(E99="Hourly",F99*G99/'Assumptions'!$B$8*L99/12,IF(E99="Salaried",F99*L99/12,0))),"")</f>
        <v/>
      </c>
      <c r="AC99" s="34">
        <f>IFERROR(IF(AND(A99="",B99="",C99="",D99="",E99=""),"",IF(A99&lt;&gt;"Yes","",IF(OR(B99="",C99="",D99="",E99="",J99="",K99=""),"Missing setup",IF(MATCH(K99,'Assumptions'!$T$5:$T$16,0)&lt;MATCH(J99,'Assumptions'!$T$5:$T$16,0),"Check month range",IF(AND(E99="Hourly",OR(G99&lt;=0,H99&lt;=0)),"Enter hourly inputs",IF(AND(E99="Salaried",I99&lt;=0),"Enter salary","Ready")))))),"")</f>
        <v/>
      </c>
      <c r="AD99" s="29" t="n"/>
    </row>
    <row r="100">
      <c r="A100" s="29" t="n"/>
      <c r="B100" s="29" t="n"/>
      <c r="C100" s="29" t="n"/>
      <c r="D100" s="29" t="n"/>
      <c r="E100" s="29" t="n"/>
      <c r="F100" s="29" t="n"/>
      <c r="G100" s="29" t="n"/>
      <c r="H100" s="58" t="n"/>
      <c r="I100" s="58" t="n"/>
      <c r="J100" s="29" t="n"/>
      <c r="K100" s="29" t="n"/>
      <c r="L100" s="36">
        <f>IFERROR(IF(A100&lt;&gt;"Yes","",MAX(0,MATCH(K100,'Assumptions'!$T$5:$T$16,0)-MATCH(J100,'Assumptions'!$T$5:$T$16,0)+1)),"")</f>
        <v/>
      </c>
      <c r="M100" s="59">
        <f>IFERROR(IF(A100&lt;&gt;"Yes","",IF(E100="Hourly",F100*G100*52/12*L100*H100,IF(E100="Salaried",F100*I100/12*L100,0))),"")</f>
        <v/>
      </c>
      <c r="N100" s="59">
        <f>IFERROR(IF(A100&lt;&gt;"Yes","",M100*'Assumptions'!$B$9),"")</f>
        <v/>
      </c>
      <c r="O100" s="59">
        <f>IFERROR(IF(A100&lt;&gt;"Yes","",M100+N100),"")</f>
        <v/>
      </c>
      <c r="P100" s="59">
        <f>IFERROR(IF(A100&lt;&gt;"Yes","",IF(AND(1&gt;=MATCH(J100,'Assumptions'!$T$5:$T$16,0),1&lt;=MATCH(K100,'Assumptions'!$T$5:$T$16,0)),O100/L100,0)),"")</f>
        <v/>
      </c>
      <c r="Q100" s="59">
        <f>IFERROR(IF(A100&lt;&gt;"Yes","",IF(AND(2&gt;=MATCH(J100,'Assumptions'!$T$5:$T$16,0),2&lt;=MATCH(K100,'Assumptions'!$T$5:$T$16,0)),O100/L100,0)),"")</f>
        <v/>
      </c>
      <c r="R100" s="59">
        <f>IFERROR(IF(A100&lt;&gt;"Yes","",IF(AND(3&gt;=MATCH(J100,'Assumptions'!$T$5:$T$16,0),3&lt;=MATCH(K100,'Assumptions'!$T$5:$T$16,0)),O100/L100,0)),"")</f>
        <v/>
      </c>
      <c r="S100" s="59">
        <f>IFERROR(IF(A100&lt;&gt;"Yes","",IF(AND(4&gt;=MATCH(J100,'Assumptions'!$T$5:$T$16,0),4&lt;=MATCH(K100,'Assumptions'!$T$5:$T$16,0)),O100/L100,0)),"")</f>
        <v/>
      </c>
      <c r="T100" s="59">
        <f>IFERROR(IF(A100&lt;&gt;"Yes","",IF(AND(5&gt;=MATCH(J100,'Assumptions'!$T$5:$T$16,0),5&lt;=MATCH(K100,'Assumptions'!$T$5:$T$16,0)),O100/L100,0)),"")</f>
        <v/>
      </c>
      <c r="U100" s="59">
        <f>IFERROR(IF(A100&lt;&gt;"Yes","",IF(AND(6&gt;=MATCH(J100,'Assumptions'!$T$5:$T$16,0),6&lt;=MATCH(K100,'Assumptions'!$T$5:$T$16,0)),O100/L100,0)),"")</f>
        <v/>
      </c>
      <c r="V100" s="59">
        <f>IFERROR(IF(A100&lt;&gt;"Yes","",IF(AND(7&gt;=MATCH(J100,'Assumptions'!$T$5:$T$16,0),7&lt;=MATCH(K100,'Assumptions'!$T$5:$T$16,0)),O100/L100,0)),"")</f>
        <v/>
      </c>
      <c r="W100" s="59">
        <f>IFERROR(IF(A100&lt;&gt;"Yes","",IF(AND(8&gt;=MATCH(J100,'Assumptions'!$T$5:$T$16,0),8&lt;=MATCH(K100,'Assumptions'!$T$5:$T$16,0)),O100/L100,0)),"")</f>
        <v/>
      </c>
      <c r="X100" s="59">
        <f>IFERROR(IF(A100&lt;&gt;"Yes","",IF(AND(9&gt;=MATCH(J100,'Assumptions'!$T$5:$T$16,0),9&lt;=MATCH(K100,'Assumptions'!$T$5:$T$16,0)),O100/L100,0)),"")</f>
        <v/>
      </c>
      <c r="Y100" s="59">
        <f>IFERROR(IF(A100&lt;&gt;"Yes","",IF(AND(10&gt;=MATCH(J100,'Assumptions'!$T$5:$T$16,0),10&lt;=MATCH(K100,'Assumptions'!$T$5:$T$16,0)),O100/L100,0)),"")</f>
        <v/>
      </c>
      <c r="Z100" s="59">
        <f>IFERROR(IF(A100&lt;&gt;"Yes","",IF(AND(11&gt;=MATCH(J100,'Assumptions'!$T$5:$T$16,0),11&lt;=MATCH(K100,'Assumptions'!$T$5:$T$16,0)),O100/L100,0)),"")</f>
        <v/>
      </c>
      <c r="AA100" s="59">
        <f>IFERROR(IF(A100&lt;&gt;"Yes","",IF(AND(12&gt;=MATCH(J100,'Assumptions'!$T$5:$T$16,0),12&lt;=MATCH(K100,'Assumptions'!$T$5:$T$16,0)),O100/L100,0)),"")</f>
        <v/>
      </c>
      <c r="AB100" s="37">
        <f>IFERROR(IF(A100&lt;&gt;"Yes","",IF(E100="Hourly",F100*G100/'Assumptions'!$B$8*L100/12,IF(E100="Salaried",F100*L100/12,0))),"")</f>
        <v/>
      </c>
      <c r="AC100" s="34">
        <f>IFERROR(IF(AND(A100="",B100="",C100="",D100="",E100=""),"",IF(A100&lt;&gt;"Yes","",IF(OR(B100="",C100="",D100="",E100="",J100="",K100=""),"Missing setup",IF(MATCH(K100,'Assumptions'!$T$5:$T$16,0)&lt;MATCH(J100,'Assumptions'!$T$5:$T$16,0),"Check month range",IF(AND(E100="Hourly",OR(G100&lt;=0,H100&lt;=0)),"Enter hourly inputs",IF(AND(E100="Salaried",I100&lt;=0),"Enter salary","Ready")))))),"")</f>
        <v/>
      </c>
      <c r="AD100" s="29" t="n"/>
    </row>
    <row r="101">
      <c r="A101" s="29" t="n"/>
      <c r="B101" s="29" t="n"/>
      <c r="C101" s="29" t="n"/>
      <c r="D101" s="29" t="n"/>
      <c r="E101" s="29" t="n"/>
      <c r="F101" s="29" t="n"/>
      <c r="G101" s="29" t="n"/>
      <c r="H101" s="58" t="n"/>
      <c r="I101" s="58" t="n"/>
      <c r="J101" s="29" t="n"/>
      <c r="K101" s="29" t="n"/>
      <c r="L101" s="36">
        <f>IFERROR(IF(A101&lt;&gt;"Yes","",MAX(0,MATCH(K101,'Assumptions'!$T$5:$T$16,0)-MATCH(J101,'Assumptions'!$T$5:$T$16,0)+1)),"")</f>
        <v/>
      </c>
      <c r="M101" s="59">
        <f>IFERROR(IF(A101&lt;&gt;"Yes","",IF(E101="Hourly",F101*G101*52/12*L101*H101,IF(E101="Salaried",F101*I101/12*L101,0))),"")</f>
        <v/>
      </c>
      <c r="N101" s="59">
        <f>IFERROR(IF(A101&lt;&gt;"Yes","",M101*'Assumptions'!$B$9),"")</f>
        <v/>
      </c>
      <c r="O101" s="59">
        <f>IFERROR(IF(A101&lt;&gt;"Yes","",M101+N101),"")</f>
        <v/>
      </c>
      <c r="P101" s="59">
        <f>IFERROR(IF(A101&lt;&gt;"Yes","",IF(AND(1&gt;=MATCH(J101,'Assumptions'!$T$5:$T$16,0),1&lt;=MATCH(K101,'Assumptions'!$T$5:$T$16,0)),O101/L101,0)),"")</f>
        <v/>
      </c>
      <c r="Q101" s="59">
        <f>IFERROR(IF(A101&lt;&gt;"Yes","",IF(AND(2&gt;=MATCH(J101,'Assumptions'!$T$5:$T$16,0),2&lt;=MATCH(K101,'Assumptions'!$T$5:$T$16,0)),O101/L101,0)),"")</f>
        <v/>
      </c>
      <c r="R101" s="59">
        <f>IFERROR(IF(A101&lt;&gt;"Yes","",IF(AND(3&gt;=MATCH(J101,'Assumptions'!$T$5:$T$16,0),3&lt;=MATCH(K101,'Assumptions'!$T$5:$T$16,0)),O101/L101,0)),"")</f>
        <v/>
      </c>
      <c r="S101" s="59">
        <f>IFERROR(IF(A101&lt;&gt;"Yes","",IF(AND(4&gt;=MATCH(J101,'Assumptions'!$T$5:$T$16,0),4&lt;=MATCH(K101,'Assumptions'!$T$5:$T$16,0)),O101/L101,0)),"")</f>
        <v/>
      </c>
      <c r="T101" s="59">
        <f>IFERROR(IF(A101&lt;&gt;"Yes","",IF(AND(5&gt;=MATCH(J101,'Assumptions'!$T$5:$T$16,0),5&lt;=MATCH(K101,'Assumptions'!$T$5:$T$16,0)),O101/L101,0)),"")</f>
        <v/>
      </c>
      <c r="U101" s="59">
        <f>IFERROR(IF(A101&lt;&gt;"Yes","",IF(AND(6&gt;=MATCH(J101,'Assumptions'!$T$5:$T$16,0),6&lt;=MATCH(K101,'Assumptions'!$T$5:$T$16,0)),O101/L101,0)),"")</f>
        <v/>
      </c>
      <c r="V101" s="59">
        <f>IFERROR(IF(A101&lt;&gt;"Yes","",IF(AND(7&gt;=MATCH(J101,'Assumptions'!$T$5:$T$16,0),7&lt;=MATCH(K101,'Assumptions'!$T$5:$T$16,0)),O101/L101,0)),"")</f>
        <v/>
      </c>
      <c r="W101" s="59">
        <f>IFERROR(IF(A101&lt;&gt;"Yes","",IF(AND(8&gt;=MATCH(J101,'Assumptions'!$T$5:$T$16,0),8&lt;=MATCH(K101,'Assumptions'!$T$5:$T$16,0)),O101/L101,0)),"")</f>
        <v/>
      </c>
      <c r="X101" s="59">
        <f>IFERROR(IF(A101&lt;&gt;"Yes","",IF(AND(9&gt;=MATCH(J101,'Assumptions'!$T$5:$T$16,0),9&lt;=MATCH(K101,'Assumptions'!$T$5:$T$16,0)),O101/L101,0)),"")</f>
        <v/>
      </c>
      <c r="Y101" s="59">
        <f>IFERROR(IF(A101&lt;&gt;"Yes","",IF(AND(10&gt;=MATCH(J101,'Assumptions'!$T$5:$T$16,0),10&lt;=MATCH(K101,'Assumptions'!$T$5:$T$16,0)),O101/L101,0)),"")</f>
        <v/>
      </c>
      <c r="Z101" s="59">
        <f>IFERROR(IF(A101&lt;&gt;"Yes","",IF(AND(11&gt;=MATCH(J101,'Assumptions'!$T$5:$T$16,0),11&lt;=MATCH(K101,'Assumptions'!$T$5:$T$16,0)),O101/L101,0)),"")</f>
        <v/>
      </c>
      <c r="AA101" s="59">
        <f>IFERROR(IF(A101&lt;&gt;"Yes","",IF(AND(12&gt;=MATCH(J101,'Assumptions'!$T$5:$T$16,0),12&lt;=MATCH(K101,'Assumptions'!$T$5:$T$16,0)),O101/L101,0)),"")</f>
        <v/>
      </c>
      <c r="AB101" s="37">
        <f>IFERROR(IF(A101&lt;&gt;"Yes","",IF(E101="Hourly",F101*G101/'Assumptions'!$B$8*L101/12,IF(E101="Salaried",F101*L101/12,0))),"")</f>
        <v/>
      </c>
      <c r="AC101" s="34">
        <f>IFERROR(IF(AND(A101="",B101="",C101="",D101="",E101=""),"",IF(A101&lt;&gt;"Yes","",IF(OR(B101="",C101="",D101="",E101="",J101="",K101=""),"Missing setup",IF(MATCH(K101,'Assumptions'!$T$5:$T$16,0)&lt;MATCH(J101,'Assumptions'!$T$5:$T$16,0),"Check month range",IF(AND(E101="Hourly",OR(G101&lt;=0,H101&lt;=0)),"Enter hourly inputs",IF(AND(E101="Salaried",I101&lt;=0),"Enter salary","Ready")))))),"")</f>
        <v/>
      </c>
      <c r="AD101" s="29" t="n"/>
    </row>
    <row r="102">
      <c r="A102" s="29" t="n"/>
      <c r="B102" s="29" t="n"/>
      <c r="C102" s="29" t="n"/>
      <c r="D102" s="29" t="n"/>
      <c r="E102" s="29" t="n"/>
      <c r="F102" s="29" t="n"/>
      <c r="G102" s="29" t="n"/>
      <c r="H102" s="58" t="n"/>
      <c r="I102" s="58" t="n"/>
      <c r="J102" s="29" t="n"/>
      <c r="K102" s="29" t="n"/>
      <c r="L102" s="36">
        <f>IFERROR(IF(A102&lt;&gt;"Yes","",MAX(0,MATCH(K102,'Assumptions'!$T$5:$T$16,0)-MATCH(J102,'Assumptions'!$T$5:$T$16,0)+1)),"")</f>
        <v/>
      </c>
      <c r="M102" s="59">
        <f>IFERROR(IF(A102&lt;&gt;"Yes","",IF(E102="Hourly",F102*G102*52/12*L102*H102,IF(E102="Salaried",F102*I102/12*L102,0))),"")</f>
        <v/>
      </c>
      <c r="N102" s="59">
        <f>IFERROR(IF(A102&lt;&gt;"Yes","",M102*'Assumptions'!$B$9),"")</f>
        <v/>
      </c>
      <c r="O102" s="59">
        <f>IFERROR(IF(A102&lt;&gt;"Yes","",M102+N102),"")</f>
        <v/>
      </c>
      <c r="P102" s="59">
        <f>IFERROR(IF(A102&lt;&gt;"Yes","",IF(AND(1&gt;=MATCH(J102,'Assumptions'!$T$5:$T$16,0),1&lt;=MATCH(K102,'Assumptions'!$T$5:$T$16,0)),O102/L102,0)),"")</f>
        <v/>
      </c>
      <c r="Q102" s="59">
        <f>IFERROR(IF(A102&lt;&gt;"Yes","",IF(AND(2&gt;=MATCH(J102,'Assumptions'!$T$5:$T$16,0),2&lt;=MATCH(K102,'Assumptions'!$T$5:$T$16,0)),O102/L102,0)),"")</f>
        <v/>
      </c>
      <c r="R102" s="59">
        <f>IFERROR(IF(A102&lt;&gt;"Yes","",IF(AND(3&gt;=MATCH(J102,'Assumptions'!$T$5:$T$16,0),3&lt;=MATCH(K102,'Assumptions'!$T$5:$T$16,0)),O102/L102,0)),"")</f>
        <v/>
      </c>
      <c r="S102" s="59">
        <f>IFERROR(IF(A102&lt;&gt;"Yes","",IF(AND(4&gt;=MATCH(J102,'Assumptions'!$T$5:$T$16,0),4&lt;=MATCH(K102,'Assumptions'!$T$5:$T$16,0)),O102/L102,0)),"")</f>
        <v/>
      </c>
      <c r="T102" s="59">
        <f>IFERROR(IF(A102&lt;&gt;"Yes","",IF(AND(5&gt;=MATCH(J102,'Assumptions'!$T$5:$T$16,0),5&lt;=MATCH(K102,'Assumptions'!$T$5:$T$16,0)),O102/L102,0)),"")</f>
        <v/>
      </c>
      <c r="U102" s="59">
        <f>IFERROR(IF(A102&lt;&gt;"Yes","",IF(AND(6&gt;=MATCH(J102,'Assumptions'!$T$5:$T$16,0),6&lt;=MATCH(K102,'Assumptions'!$T$5:$T$16,0)),O102/L102,0)),"")</f>
        <v/>
      </c>
      <c r="V102" s="59">
        <f>IFERROR(IF(A102&lt;&gt;"Yes","",IF(AND(7&gt;=MATCH(J102,'Assumptions'!$T$5:$T$16,0),7&lt;=MATCH(K102,'Assumptions'!$T$5:$T$16,0)),O102/L102,0)),"")</f>
        <v/>
      </c>
      <c r="W102" s="59">
        <f>IFERROR(IF(A102&lt;&gt;"Yes","",IF(AND(8&gt;=MATCH(J102,'Assumptions'!$T$5:$T$16,0),8&lt;=MATCH(K102,'Assumptions'!$T$5:$T$16,0)),O102/L102,0)),"")</f>
        <v/>
      </c>
      <c r="X102" s="59">
        <f>IFERROR(IF(A102&lt;&gt;"Yes","",IF(AND(9&gt;=MATCH(J102,'Assumptions'!$T$5:$T$16,0),9&lt;=MATCH(K102,'Assumptions'!$T$5:$T$16,0)),O102/L102,0)),"")</f>
        <v/>
      </c>
      <c r="Y102" s="59">
        <f>IFERROR(IF(A102&lt;&gt;"Yes","",IF(AND(10&gt;=MATCH(J102,'Assumptions'!$T$5:$T$16,0),10&lt;=MATCH(K102,'Assumptions'!$T$5:$T$16,0)),O102/L102,0)),"")</f>
        <v/>
      </c>
      <c r="Z102" s="59">
        <f>IFERROR(IF(A102&lt;&gt;"Yes","",IF(AND(11&gt;=MATCH(J102,'Assumptions'!$T$5:$T$16,0),11&lt;=MATCH(K102,'Assumptions'!$T$5:$T$16,0)),O102/L102,0)),"")</f>
        <v/>
      </c>
      <c r="AA102" s="59">
        <f>IFERROR(IF(A102&lt;&gt;"Yes","",IF(AND(12&gt;=MATCH(J102,'Assumptions'!$T$5:$T$16,0),12&lt;=MATCH(K102,'Assumptions'!$T$5:$T$16,0)),O102/L102,0)),"")</f>
        <v/>
      </c>
      <c r="AB102" s="37">
        <f>IFERROR(IF(A102&lt;&gt;"Yes","",IF(E102="Hourly",F102*G102/'Assumptions'!$B$8*L102/12,IF(E102="Salaried",F102*L102/12,0))),"")</f>
        <v/>
      </c>
      <c r="AC102" s="34">
        <f>IFERROR(IF(AND(A102="",B102="",C102="",D102="",E102=""),"",IF(A102&lt;&gt;"Yes","",IF(OR(B102="",C102="",D102="",E102="",J102="",K102=""),"Missing setup",IF(MATCH(K102,'Assumptions'!$T$5:$T$16,0)&lt;MATCH(J102,'Assumptions'!$T$5:$T$16,0),"Check month range",IF(AND(E102="Hourly",OR(G102&lt;=0,H102&lt;=0)),"Enter hourly inputs",IF(AND(E102="Salaried",I102&lt;=0),"Enter salary","Ready")))))),"")</f>
        <v/>
      </c>
      <c r="AD102" s="29" t="n"/>
    </row>
    <row r="103">
      <c r="A103" s="29" t="n"/>
      <c r="B103" s="29" t="n"/>
      <c r="C103" s="29" t="n"/>
      <c r="D103" s="29" t="n"/>
      <c r="E103" s="29" t="n"/>
      <c r="F103" s="29" t="n"/>
      <c r="G103" s="29" t="n"/>
      <c r="H103" s="58" t="n"/>
      <c r="I103" s="58" t="n"/>
      <c r="J103" s="29" t="n"/>
      <c r="K103" s="29" t="n"/>
      <c r="L103" s="36">
        <f>IFERROR(IF(A103&lt;&gt;"Yes","",MAX(0,MATCH(K103,'Assumptions'!$T$5:$T$16,0)-MATCH(J103,'Assumptions'!$T$5:$T$16,0)+1)),"")</f>
        <v/>
      </c>
      <c r="M103" s="59">
        <f>IFERROR(IF(A103&lt;&gt;"Yes","",IF(E103="Hourly",F103*G103*52/12*L103*H103,IF(E103="Salaried",F103*I103/12*L103,0))),"")</f>
        <v/>
      </c>
      <c r="N103" s="59">
        <f>IFERROR(IF(A103&lt;&gt;"Yes","",M103*'Assumptions'!$B$9),"")</f>
        <v/>
      </c>
      <c r="O103" s="59">
        <f>IFERROR(IF(A103&lt;&gt;"Yes","",M103+N103),"")</f>
        <v/>
      </c>
      <c r="P103" s="59">
        <f>IFERROR(IF(A103&lt;&gt;"Yes","",IF(AND(1&gt;=MATCH(J103,'Assumptions'!$T$5:$T$16,0),1&lt;=MATCH(K103,'Assumptions'!$T$5:$T$16,0)),O103/L103,0)),"")</f>
        <v/>
      </c>
      <c r="Q103" s="59">
        <f>IFERROR(IF(A103&lt;&gt;"Yes","",IF(AND(2&gt;=MATCH(J103,'Assumptions'!$T$5:$T$16,0),2&lt;=MATCH(K103,'Assumptions'!$T$5:$T$16,0)),O103/L103,0)),"")</f>
        <v/>
      </c>
      <c r="R103" s="59">
        <f>IFERROR(IF(A103&lt;&gt;"Yes","",IF(AND(3&gt;=MATCH(J103,'Assumptions'!$T$5:$T$16,0),3&lt;=MATCH(K103,'Assumptions'!$T$5:$T$16,0)),O103/L103,0)),"")</f>
        <v/>
      </c>
      <c r="S103" s="59">
        <f>IFERROR(IF(A103&lt;&gt;"Yes","",IF(AND(4&gt;=MATCH(J103,'Assumptions'!$T$5:$T$16,0),4&lt;=MATCH(K103,'Assumptions'!$T$5:$T$16,0)),O103/L103,0)),"")</f>
        <v/>
      </c>
      <c r="T103" s="59">
        <f>IFERROR(IF(A103&lt;&gt;"Yes","",IF(AND(5&gt;=MATCH(J103,'Assumptions'!$T$5:$T$16,0),5&lt;=MATCH(K103,'Assumptions'!$T$5:$T$16,0)),O103/L103,0)),"")</f>
        <v/>
      </c>
      <c r="U103" s="59">
        <f>IFERROR(IF(A103&lt;&gt;"Yes","",IF(AND(6&gt;=MATCH(J103,'Assumptions'!$T$5:$T$16,0),6&lt;=MATCH(K103,'Assumptions'!$T$5:$T$16,0)),O103/L103,0)),"")</f>
        <v/>
      </c>
      <c r="V103" s="59">
        <f>IFERROR(IF(A103&lt;&gt;"Yes","",IF(AND(7&gt;=MATCH(J103,'Assumptions'!$T$5:$T$16,0),7&lt;=MATCH(K103,'Assumptions'!$T$5:$T$16,0)),O103/L103,0)),"")</f>
        <v/>
      </c>
      <c r="W103" s="59">
        <f>IFERROR(IF(A103&lt;&gt;"Yes","",IF(AND(8&gt;=MATCH(J103,'Assumptions'!$T$5:$T$16,0),8&lt;=MATCH(K103,'Assumptions'!$T$5:$T$16,0)),O103/L103,0)),"")</f>
        <v/>
      </c>
      <c r="X103" s="59">
        <f>IFERROR(IF(A103&lt;&gt;"Yes","",IF(AND(9&gt;=MATCH(J103,'Assumptions'!$T$5:$T$16,0),9&lt;=MATCH(K103,'Assumptions'!$T$5:$T$16,0)),O103/L103,0)),"")</f>
        <v/>
      </c>
      <c r="Y103" s="59">
        <f>IFERROR(IF(A103&lt;&gt;"Yes","",IF(AND(10&gt;=MATCH(J103,'Assumptions'!$T$5:$T$16,0),10&lt;=MATCH(K103,'Assumptions'!$T$5:$T$16,0)),O103/L103,0)),"")</f>
        <v/>
      </c>
      <c r="Z103" s="59">
        <f>IFERROR(IF(A103&lt;&gt;"Yes","",IF(AND(11&gt;=MATCH(J103,'Assumptions'!$T$5:$T$16,0),11&lt;=MATCH(K103,'Assumptions'!$T$5:$T$16,0)),O103/L103,0)),"")</f>
        <v/>
      </c>
      <c r="AA103" s="59">
        <f>IFERROR(IF(A103&lt;&gt;"Yes","",IF(AND(12&gt;=MATCH(J103,'Assumptions'!$T$5:$T$16,0),12&lt;=MATCH(K103,'Assumptions'!$T$5:$T$16,0)),O103/L103,0)),"")</f>
        <v/>
      </c>
      <c r="AB103" s="37">
        <f>IFERROR(IF(A103&lt;&gt;"Yes","",IF(E103="Hourly",F103*G103/'Assumptions'!$B$8*L103/12,IF(E103="Salaried",F103*L103/12,0))),"")</f>
        <v/>
      </c>
      <c r="AC103" s="34">
        <f>IFERROR(IF(AND(A103="",B103="",C103="",D103="",E103=""),"",IF(A103&lt;&gt;"Yes","",IF(OR(B103="",C103="",D103="",E103="",J103="",K103=""),"Missing setup",IF(MATCH(K103,'Assumptions'!$T$5:$T$16,0)&lt;MATCH(J103,'Assumptions'!$T$5:$T$16,0),"Check month range",IF(AND(E103="Hourly",OR(G103&lt;=0,H103&lt;=0)),"Enter hourly inputs",IF(AND(E103="Salaried",I103&lt;=0),"Enter salary","Ready")))))),"")</f>
        <v/>
      </c>
      <c r="AD103" s="29" t="n"/>
    </row>
    <row r="104">
      <c r="A104" s="29" t="n"/>
      <c r="B104" s="29" t="n"/>
      <c r="C104" s="29" t="n"/>
      <c r="D104" s="29" t="n"/>
      <c r="E104" s="29" t="n"/>
      <c r="F104" s="29" t="n"/>
      <c r="G104" s="29" t="n"/>
      <c r="H104" s="58" t="n"/>
      <c r="I104" s="58" t="n"/>
      <c r="J104" s="29" t="n"/>
      <c r="K104" s="29" t="n"/>
      <c r="L104" s="36">
        <f>IFERROR(IF(A104&lt;&gt;"Yes","",MAX(0,MATCH(K104,'Assumptions'!$T$5:$T$16,0)-MATCH(J104,'Assumptions'!$T$5:$T$16,0)+1)),"")</f>
        <v/>
      </c>
      <c r="M104" s="59">
        <f>IFERROR(IF(A104&lt;&gt;"Yes","",IF(E104="Hourly",F104*G104*52/12*L104*H104,IF(E104="Salaried",F104*I104/12*L104,0))),"")</f>
        <v/>
      </c>
      <c r="N104" s="59">
        <f>IFERROR(IF(A104&lt;&gt;"Yes","",M104*'Assumptions'!$B$9),"")</f>
        <v/>
      </c>
      <c r="O104" s="59">
        <f>IFERROR(IF(A104&lt;&gt;"Yes","",M104+N104),"")</f>
        <v/>
      </c>
      <c r="P104" s="59">
        <f>IFERROR(IF(A104&lt;&gt;"Yes","",IF(AND(1&gt;=MATCH(J104,'Assumptions'!$T$5:$T$16,0),1&lt;=MATCH(K104,'Assumptions'!$T$5:$T$16,0)),O104/L104,0)),"")</f>
        <v/>
      </c>
      <c r="Q104" s="59">
        <f>IFERROR(IF(A104&lt;&gt;"Yes","",IF(AND(2&gt;=MATCH(J104,'Assumptions'!$T$5:$T$16,0),2&lt;=MATCH(K104,'Assumptions'!$T$5:$T$16,0)),O104/L104,0)),"")</f>
        <v/>
      </c>
      <c r="R104" s="59">
        <f>IFERROR(IF(A104&lt;&gt;"Yes","",IF(AND(3&gt;=MATCH(J104,'Assumptions'!$T$5:$T$16,0),3&lt;=MATCH(K104,'Assumptions'!$T$5:$T$16,0)),O104/L104,0)),"")</f>
        <v/>
      </c>
      <c r="S104" s="59">
        <f>IFERROR(IF(A104&lt;&gt;"Yes","",IF(AND(4&gt;=MATCH(J104,'Assumptions'!$T$5:$T$16,0),4&lt;=MATCH(K104,'Assumptions'!$T$5:$T$16,0)),O104/L104,0)),"")</f>
        <v/>
      </c>
      <c r="T104" s="59">
        <f>IFERROR(IF(A104&lt;&gt;"Yes","",IF(AND(5&gt;=MATCH(J104,'Assumptions'!$T$5:$T$16,0),5&lt;=MATCH(K104,'Assumptions'!$T$5:$T$16,0)),O104/L104,0)),"")</f>
        <v/>
      </c>
      <c r="U104" s="59">
        <f>IFERROR(IF(A104&lt;&gt;"Yes","",IF(AND(6&gt;=MATCH(J104,'Assumptions'!$T$5:$T$16,0),6&lt;=MATCH(K104,'Assumptions'!$T$5:$T$16,0)),O104/L104,0)),"")</f>
        <v/>
      </c>
      <c r="V104" s="59">
        <f>IFERROR(IF(A104&lt;&gt;"Yes","",IF(AND(7&gt;=MATCH(J104,'Assumptions'!$T$5:$T$16,0),7&lt;=MATCH(K104,'Assumptions'!$T$5:$T$16,0)),O104/L104,0)),"")</f>
        <v/>
      </c>
      <c r="W104" s="59">
        <f>IFERROR(IF(A104&lt;&gt;"Yes","",IF(AND(8&gt;=MATCH(J104,'Assumptions'!$T$5:$T$16,0),8&lt;=MATCH(K104,'Assumptions'!$T$5:$T$16,0)),O104/L104,0)),"")</f>
        <v/>
      </c>
      <c r="X104" s="59">
        <f>IFERROR(IF(A104&lt;&gt;"Yes","",IF(AND(9&gt;=MATCH(J104,'Assumptions'!$T$5:$T$16,0),9&lt;=MATCH(K104,'Assumptions'!$T$5:$T$16,0)),O104/L104,0)),"")</f>
        <v/>
      </c>
      <c r="Y104" s="59">
        <f>IFERROR(IF(A104&lt;&gt;"Yes","",IF(AND(10&gt;=MATCH(J104,'Assumptions'!$T$5:$T$16,0),10&lt;=MATCH(K104,'Assumptions'!$T$5:$T$16,0)),O104/L104,0)),"")</f>
        <v/>
      </c>
      <c r="Z104" s="59">
        <f>IFERROR(IF(A104&lt;&gt;"Yes","",IF(AND(11&gt;=MATCH(J104,'Assumptions'!$T$5:$T$16,0),11&lt;=MATCH(K104,'Assumptions'!$T$5:$T$16,0)),O104/L104,0)),"")</f>
        <v/>
      </c>
      <c r="AA104" s="59">
        <f>IFERROR(IF(A104&lt;&gt;"Yes","",IF(AND(12&gt;=MATCH(J104,'Assumptions'!$T$5:$T$16,0),12&lt;=MATCH(K104,'Assumptions'!$T$5:$T$16,0)),O104/L104,0)),"")</f>
        <v/>
      </c>
      <c r="AB104" s="37">
        <f>IFERROR(IF(A104&lt;&gt;"Yes","",IF(E104="Hourly",F104*G104/'Assumptions'!$B$8*L104/12,IF(E104="Salaried",F104*L104/12,0))),"")</f>
        <v/>
      </c>
      <c r="AC104" s="34">
        <f>IFERROR(IF(AND(A104="",B104="",C104="",D104="",E104=""),"",IF(A104&lt;&gt;"Yes","",IF(OR(B104="",C104="",D104="",E104="",J104="",K104=""),"Missing setup",IF(MATCH(K104,'Assumptions'!$T$5:$T$16,0)&lt;MATCH(J104,'Assumptions'!$T$5:$T$16,0),"Check month range",IF(AND(E104="Hourly",OR(G104&lt;=0,H104&lt;=0)),"Enter hourly inputs",IF(AND(E104="Salaried",I104&lt;=0),"Enter salary","Ready")))))),"")</f>
        <v/>
      </c>
      <c r="AD104" s="29" t="n"/>
    </row>
    <row r="105">
      <c r="A105" s="29" t="n"/>
      <c r="B105" s="29" t="n"/>
      <c r="C105" s="29" t="n"/>
      <c r="D105" s="29" t="n"/>
      <c r="E105" s="29" t="n"/>
      <c r="F105" s="29" t="n"/>
      <c r="G105" s="29" t="n"/>
      <c r="H105" s="58" t="n"/>
      <c r="I105" s="58" t="n"/>
      <c r="J105" s="29" t="n"/>
      <c r="K105" s="29" t="n"/>
      <c r="L105" s="36">
        <f>IFERROR(IF(A105&lt;&gt;"Yes","",MAX(0,MATCH(K105,'Assumptions'!$T$5:$T$16,0)-MATCH(J105,'Assumptions'!$T$5:$T$16,0)+1)),"")</f>
        <v/>
      </c>
      <c r="M105" s="59">
        <f>IFERROR(IF(A105&lt;&gt;"Yes","",IF(E105="Hourly",F105*G105*52/12*L105*H105,IF(E105="Salaried",F105*I105/12*L105,0))),"")</f>
        <v/>
      </c>
      <c r="N105" s="59">
        <f>IFERROR(IF(A105&lt;&gt;"Yes","",M105*'Assumptions'!$B$9),"")</f>
        <v/>
      </c>
      <c r="O105" s="59">
        <f>IFERROR(IF(A105&lt;&gt;"Yes","",M105+N105),"")</f>
        <v/>
      </c>
      <c r="P105" s="59">
        <f>IFERROR(IF(A105&lt;&gt;"Yes","",IF(AND(1&gt;=MATCH(J105,'Assumptions'!$T$5:$T$16,0),1&lt;=MATCH(K105,'Assumptions'!$T$5:$T$16,0)),O105/L105,0)),"")</f>
        <v/>
      </c>
      <c r="Q105" s="59">
        <f>IFERROR(IF(A105&lt;&gt;"Yes","",IF(AND(2&gt;=MATCH(J105,'Assumptions'!$T$5:$T$16,0),2&lt;=MATCH(K105,'Assumptions'!$T$5:$T$16,0)),O105/L105,0)),"")</f>
        <v/>
      </c>
      <c r="R105" s="59">
        <f>IFERROR(IF(A105&lt;&gt;"Yes","",IF(AND(3&gt;=MATCH(J105,'Assumptions'!$T$5:$T$16,0),3&lt;=MATCH(K105,'Assumptions'!$T$5:$T$16,0)),O105/L105,0)),"")</f>
        <v/>
      </c>
      <c r="S105" s="59">
        <f>IFERROR(IF(A105&lt;&gt;"Yes","",IF(AND(4&gt;=MATCH(J105,'Assumptions'!$T$5:$T$16,0),4&lt;=MATCH(K105,'Assumptions'!$T$5:$T$16,0)),O105/L105,0)),"")</f>
        <v/>
      </c>
      <c r="T105" s="59">
        <f>IFERROR(IF(A105&lt;&gt;"Yes","",IF(AND(5&gt;=MATCH(J105,'Assumptions'!$T$5:$T$16,0),5&lt;=MATCH(K105,'Assumptions'!$T$5:$T$16,0)),O105/L105,0)),"")</f>
        <v/>
      </c>
      <c r="U105" s="59">
        <f>IFERROR(IF(A105&lt;&gt;"Yes","",IF(AND(6&gt;=MATCH(J105,'Assumptions'!$T$5:$T$16,0),6&lt;=MATCH(K105,'Assumptions'!$T$5:$T$16,0)),O105/L105,0)),"")</f>
        <v/>
      </c>
      <c r="V105" s="59">
        <f>IFERROR(IF(A105&lt;&gt;"Yes","",IF(AND(7&gt;=MATCH(J105,'Assumptions'!$T$5:$T$16,0),7&lt;=MATCH(K105,'Assumptions'!$T$5:$T$16,0)),O105/L105,0)),"")</f>
        <v/>
      </c>
      <c r="W105" s="59">
        <f>IFERROR(IF(A105&lt;&gt;"Yes","",IF(AND(8&gt;=MATCH(J105,'Assumptions'!$T$5:$T$16,0),8&lt;=MATCH(K105,'Assumptions'!$T$5:$T$16,0)),O105/L105,0)),"")</f>
        <v/>
      </c>
      <c r="X105" s="59">
        <f>IFERROR(IF(A105&lt;&gt;"Yes","",IF(AND(9&gt;=MATCH(J105,'Assumptions'!$T$5:$T$16,0),9&lt;=MATCH(K105,'Assumptions'!$T$5:$T$16,0)),O105/L105,0)),"")</f>
        <v/>
      </c>
      <c r="Y105" s="59">
        <f>IFERROR(IF(A105&lt;&gt;"Yes","",IF(AND(10&gt;=MATCH(J105,'Assumptions'!$T$5:$T$16,0),10&lt;=MATCH(K105,'Assumptions'!$T$5:$T$16,0)),O105/L105,0)),"")</f>
        <v/>
      </c>
      <c r="Z105" s="59">
        <f>IFERROR(IF(A105&lt;&gt;"Yes","",IF(AND(11&gt;=MATCH(J105,'Assumptions'!$T$5:$T$16,0),11&lt;=MATCH(K105,'Assumptions'!$T$5:$T$16,0)),O105/L105,0)),"")</f>
        <v/>
      </c>
      <c r="AA105" s="59">
        <f>IFERROR(IF(A105&lt;&gt;"Yes","",IF(AND(12&gt;=MATCH(J105,'Assumptions'!$T$5:$T$16,0),12&lt;=MATCH(K105,'Assumptions'!$T$5:$T$16,0)),O105/L105,0)),"")</f>
        <v/>
      </c>
      <c r="AB105" s="37">
        <f>IFERROR(IF(A105&lt;&gt;"Yes","",IF(E105="Hourly",F105*G105/'Assumptions'!$B$8*L105/12,IF(E105="Salaried",F105*L105/12,0))),"")</f>
        <v/>
      </c>
      <c r="AC105" s="34">
        <f>IFERROR(IF(AND(A105="",B105="",C105="",D105="",E105=""),"",IF(A105&lt;&gt;"Yes","",IF(OR(B105="",C105="",D105="",E105="",J105="",K105=""),"Missing setup",IF(MATCH(K105,'Assumptions'!$T$5:$T$16,0)&lt;MATCH(J105,'Assumptions'!$T$5:$T$16,0),"Check month range",IF(AND(E105="Hourly",OR(G105&lt;=0,H105&lt;=0)),"Enter hourly inputs",IF(AND(E105="Salaried",I105&lt;=0),"Enter salary","Ready")))))),"")</f>
        <v/>
      </c>
      <c r="AD105" s="29" t="n"/>
    </row>
    <row r="106">
      <c r="A106" s="29" t="n"/>
      <c r="B106" s="29" t="n"/>
      <c r="C106" s="29" t="n"/>
      <c r="D106" s="29" t="n"/>
      <c r="E106" s="29" t="n"/>
      <c r="F106" s="29" t="n"/>
      <c r="G106" s="29" t="n"/>
      <c r="H106" s="58" t="n"/>
      <c r="I106" s="58" t="n"/>
      <c r="J106" s="29" t="n"/>
      <c r="K106" s="29" t="n"/>
      <c r="L106" s="36">
        <f>IFERROR(IF(A106&lt;&gt;"Yes","",MAX(0,MATCH(K106,'Assumptions'!$T$5:$T$16,0)-MATCH(J106,'Assumptions'!$T$5:$T$16,0)+1)),"")</f>
        <v/>
      </c>
      <c r="M106" s="59">
        <f>IFERROR(IF(A106&lt;&gt;"Yes","",IF(E106="Hourly",F106*G106*52/12*L106*H106,IF(E106="Salaried",F106*I106/12*L106,0))),"")</f>
        <v/>
      </c>
      <c r="N106" s="59">
        <f>IFERROR(IF(A106&lt;&gt;"Yes","",M106*'Assumptions'!$B$9),"")</f>
        <v/>
      </c>
      <c r="O106" s="59">
        <f>IFERROR(IF(A106&lt;&gt;"Yes","",M106+N106),"")</f>
        <v/>
      </c>
      <c r="P106" s="59">
        <f>IFERROR(IF(A106&lt;&gt;"Yes","",IF(AND(1&gt;=MATCH(J106,'Assumptions'!$T$5:$T$16,0),1&lt;=MATCH(K106,'Assumptions'!$T$5:$T$16,0)),O106/L106,0)),"")</f>
        <v/>
      </c>
      <c r="Q106" s="59">
        <f>IFERROR(IF(A106&lt;&gt;"Yes","",IF(AND(2&gt;=MATCH(J106,'Assumptions'!$T$5:$T$16,0),2&lt;=MATCH(K106,'Assumptions'!$T$5:$T$16,0)),O106/L106,0)),"")</f>
        <v/>
      </c>
      <c r="R106" s="59">
        <f>IFERROR(IF(A106&lt;&gt;"Yes","",IF(AND(3&gt;=MATCH(J106,'Assumptions'!$T$5:$T$16,0),3&lt;=MATCH(K106,'Assumptions'!$T$5:$T$16,0)),O106/L106,0)),"")</f>
        <v/>
      </c>
      <c r="S106" s="59">
        <f>IFERROR(IF(A106&lt;&gt;"Yes","",IF(AND(4&gt;=MATCH(J106,'Assumptions'!$T$5:$T$16,0),4&lt;=MATCH(K106,'Assumptions'!$T$5:$T$16,0)),O106/L106,0)),"")</f>
        <v/>
      </c>
      <c r="T106" s="59">
        <f>IFERROR(IF(A106&lt;&gt;"Yes","",IF(AND(5&gt;=MATCH(J106,'Assumptions'!$T$5:$T$16,0),5&lt;=MATCH(K106,'Assumptions'!$T$5:$T$16,0)),O106/L106,0)),"")</f>
        <v/>
      </c>
      <c r="U106" s="59">
        <f>IFERROR(IF(A106&lt;&gt;"Yes","",IF(AND(6&gt;=MATCH(J106,'Assumptions'!$T$5:$T$16,0),6&lt;=MATCH(K106,'Assumptions'!$T$5:$T$16,0)),O106/L106,0)),"")</f>
        <v/>
      </c>
      <c r="V106" s="59">
        <f>IFERROR(IF(A106&lt;&gt;"Yes","",IF(AND(7&gt;=MATCH(J106,'Assumptions'!$T$5:$T$16,0),7&lt;=MATCH(K106,'Assumptions'!$T$5:$T$16,0)),O106/L106,0)),"")</f>
        <v/>
      </c>
      <c r="W106" s="59">
        <f>IFERROR(IF(A106&lt;&gt;"Yes","",IF(AND(8&gt;=MATCH(J106,'Assumptions'!$T$5:$T$16,0),8&lt;=MATCH(K106,'Assumptions'!$T$5:$T$16,0)),O106/L106,0)),"")</f>
        <v/>
      </c>
      <c r="X106" s="59">
        <f>IFERROR(IF(A106&lt;&gt;"Yes","",IF(AND(9&gt;=MATCH(J106,'Assumptions'!$T$5:$T$16,0),9&lt;=MATCH(K106,'Assumptions'!$T$5:$T$16,0)),O106/L106,0)),"")</f>
        <v/>
      </c>
      <c r="Y106" s="59">
        <f>IFERROR(IF(A106&lt;&gt;"Yes","",IF(AND(10&gt;=MATCH(J106,'Assumptions'!$T$5:$T$16,0),10&lt;=MATCH(K106,'Assumptions'!$T$5:$T$16,0)),O106/L106,0)),"")</f>
        <v/>
      </c>
      <c r="Z106" s="59">
        <f>IFERROR(IF(A106&lt;&gt;"Yes","",IF(AND(11&gt;=MATCH(J106,'Assumptions'!$T$5:$T$16,0),11&lt;=MATCH(K106,'Assumptions'!$T$5:$T$16,0)),O106/L106,0)),"")</f>
        <v/>
      </c>
      <c r="AA106" s="59">
        <f>IFERROR(IF(A106&lt;&gt;"Yes","",IF(AND(12&gt;=MATCH(J106,'Assumptions'!$T$5:$T$16,0),12&lt;=MATCH(K106,'Assumptions'!$T$5:$T$16,0)),O106/L106,0)),"")</f>
        <v/>
      </c>
      <c r="AB106" s="37">
        <f>IFERROR(IF(A106&lt;&gt;"Yes","",IF(E106="Hourly",F106*G106/'Assumptions'!$B$8*L106/12,IF(E106="Salaried",F106*L106/12,0))),"")</f>
        <v/>
      </c>
      <c r="AC106" s="34">
        <f>IFERROR(IF(AND(A106="",B106="",C106="",D106="",E106=""),"",IF(A106&lt;&gt;"Yes","",IF(OR(B106="",C106="",D106="",E106="",J106="",K106=""),"Missing setup",IF(MATCH(K106,'Assumptions'!$T$5:$T$16,0)&lt;MATCH(J106,'Assumptions'!$T$5:$T$16,0),"Check month range",IF(AND(E106="Hourly",OR(G106&lt;=0,H106&lt;=0)),"Enter hourly inputs",IF(AND(E106="Salaried",I106&lt;=0),"Enter salary","Ready")))))),"")</f>
        <v/>
      </c>
      <c r="AD106" s="29" t="n"/>
    </row>
    <row r="107">
      <c r="A107" s="29" t="n"/>
      <c r="B107" s="29" t="n"/>
      <c r="C107" s="29" t="n"/>
      <c r="D107" s="29" t="n"/>
      <c r="E107" s="29" t="n"/>
      <c r="F107" s="29" t="n"/>
      <c r="G107" s="29" t="n"/>
      <c r="H107" s="58" t="n"/>
      <c r="I107" s="58" t="n"/>
      <c r="J107" s="29" t="n"/>
      <c r="K107" s="29" t="n"/>
      <c r="L107" s="36">
        <f>IFERROR(IF(A107&lt;&gt;"Yes","",MAX(0,MATCH(K107,'Assumptions'!$T$5:$T$16,0)-MATCH(J107,'Assumptions'!$T$5:$T$16,0)+1)),"")</f>
        <v/>
      </c>
      <c r="M107" s="59">
        <f>IFERROR(IF(A107&lt;&gt;"Yes","",IF(E107="Hourly",F107*G107*52/12*L107*H107,IF(E107="Salaried",F107*I107/12*L107,0))),"")</f>
        <v/>
      </c>
      <c r="N107" s="59">
        <f>IFERROR(IF(A107&lt;&gt;"Yes","",M107*'Assumptions'!$B$9),"")</f>
        <v/>
      </c>
      <c r="O107" s="59">
        <f>IFERROR(IF(A107&lt;&gt;"Yes","",M107+N107),"")</f>
        <v/>
      </c>
      <c r="P107" s="59">
        <f>IFERROR(IF(A107&lt;&gt;"Yes","",IF(AND(1&gt;=MATCH(J107,'Assumptions'!$T$5:$T$16,0),1&lt;=MATCH(K107,'Assumptions'!$T$5:$T$16,0)),O107/L107,0)),"")</f>
        <v/>
      </c>
      <c r="Q107" s="59">
        <f>IFERROR(IF(A107&lt;&gt;"Yes","",IF(AND(2&gt;=MATCH(J107,'Assumptions'!$T$5:$T$16,0),2&lt;=MATCH(K107,'Assumptions'!$T$5:$T$16,0)),O107/L107,0)),"")</f>
        <v/>
      </c>
      <c r="R107" s="59">
        <f>IFERROR(IF(A107&lt;&gt;"Yes","",IF(AND(3&gt;=MATCH(J107,'Assumptions'!$T$5:$T$16,0),3&lt;=MATCH(K107,'Assumptions'!$T$5:$T$16,0)),O107/L107,0)),"")</f>
        <v/>
      </c>
      <c r="S107" s="59">
        <f>IFERROR(IF(A107&lt;&gt;"Yes","",IF(AND(4&gt;=MATCH(J107,'Assumptions'!$T$5:$T$16,0),4&lt;=MATCH(K107,'Assumptions'!$T$5:$T$16,0)),O107/L107,0)),"")</f>
        <v/>
      </c>
      <c r="T107" s="59">
        <f>IFERROR(IF(A107&lt;&gt;"Yes","",IF(AND(5&gt;=MATCH(J107,'Assumptions'!$T$5:$T$16,0),5&lt;=MATCH(K107,'Assumptions'!$T$5:$T$16,0)),O107/L107,0)),"")</f>
        <v/>
      </c>
      <c r="U107" s="59">
        <f>IFERROR(IF(A107&lt;&gt;"Yes","",IF(AND(6&gt;=MATCH(J107,'Assumptions'!$T$5:$T$16,0),6&lt;=MATCH(K107,'Assumptions'!$T$5:$T$16,0)),O107/L107,0)),"")</f>
        <v/>
      </c>
      <c r="V107" s="59">
        <f>IFERROR(IF(A107&lt;&gt;"Yes","",IF(AND(7&gt;=MATCH(J107,'Assumptions'!$T$5:$T$16,0),7&lt;=MATCH(K107,'Assumptions'!$T$5:$T$16,0)),O107/L107,0)),"")</f>
        <v/>
      </c>
      <c r="W107" s="59">
        <f>IFERROR(IF(A107&lt;&gt;"Yes","",IF(AND(8&gt;=MATCH(J107,'Assumptions'!$T$5:$T$16,0),8&lt;=MATCH(K107,'Assumptions'!$T$5:$T$16,0)),O107/L107,0)),"")</f>
        <v/>
      </c>
      <c r="X107" s="59">
        <f>IFERROR(IF(A107&lt;&gt;"Yes","",IF(AND(9&gt;=MATCH(J107,'Assumptions'!$T$5:$T$16,0),9&lt;=MATCH(K107,'Assumptions'!$T$5:$T$16,0)),O107/L107,0)),"")</f>
        <v/>
      </c>
      <c r="Y107" s="59">
        <f>IFERROR(IF(A107&lt;&gt;"Yes","",IF(AND(10&gt;=MATCH(J107,'Assumptions'!$T$5:$T$16,0),10&lt;=MATCH(K107,'Assumptions'!$T$5:$T$16,0)),O107/L107,0)),"")</f>
        <v/>
      </c>
      <c r="Z107" s="59">
        <f>IFERROR(IF(A107&lt;&gt;"Yes","",IF(AND(11&gt;=MATCH(J107,'Assumptions'!$T$5:$T$16,0),11&lt;=MATCH(K107,'Assumptions'!$T$5:$T$16,0)),O107/L107,0)),"")</f>
        <v/>
      </c>
      <c r="AA107" s="59">
        <f>IFERROR(IF(A107&lt;&gt;"Yes","",IF(AND(12&gt;=MATCH(J107,'Assumptions'!$T$5:$T$16,0),12&lt;=MATCH(K107,'Assumptions'!$T$5:$T$16,0)),O107/L107,0)),"")</f>
        <v/>
      </c>
      <c r="AB107" s="37">
        <f>IFERROR(IF(A107&lt;&gt;"Yes","",IF(E107="Hourly",F107*G107/'Assumptions'!$B$8*L107/12,IF(E107="Salaried",F107*L107/12,0))),"")</f>
        <v/>
      </c>
      <c r="AC107" s="34">
        <f>IFERROR(IF(AND(A107="",B107="",C107="",D107="",E107=""),"",IF(A107&lt;&gt;"Yes","",IF(OR(B107="",C107="",D107="",E107="",J107="",K107=""),"Missing setup",IF(MATCH(K107,'Assumptions'!$T$5:$T$16,0)&lt;MATCH(J107,'Assumptions'!$T$5:$T$16,0),"Check month range",IF(AND(E107="Hourly",OR(G107&lt;=0,H107&lt;=0)),"Enter hourly inputs",IF(AND(E107="Salaried",I107&lt;=0),"Enter salary","Ready")))))),"")</f>
        <v/>
      </c>
      <c r="AD107" s="29" t="n"/>
    </row>
    <row r="108">
      <c r="A108" s="29" t="n"/>
      <c r="B108" s="29" t="n"/>
      <c r="C108" s="29" t="n"/>
      <c r="D108" s="29" t="n"/>
      <c r="E108" s="29" t="n"/>
      <c r="F108" s="29" t="n"/>
      <c r="G108" s="29" t="n"/>
      <c r="H108" s="58" t="n"/>
      <c r="I108" s="58" t="n"/>
      <c r="J108" s="29" t="n"/>
      <c r="K108" s="29" t="n"/>
      <c r="L108" s="36">
        <f>IFERROR(IF(A108&lt;&gt;"Yes","",MAX(0,MATCH(K108,'Assumptions'!$T$5:$T$16,0)-MATCH(J108,'Assumptions'!$T$5:$T$16,0)+1)),"")</f>
        <v/>
      </c>
      <c r="M108" s="59">
        <f>IFERROR(IF(A108&lt;&gt;"Yes","",IF(E108="Hourly",F108*G108*52/12*L108*H108,IF(E108="Salaried",F108*I108/12*L108,0))),"")</f>
        <v/>
      </c>
      <c r="N108" s="59">
        <f>IFERROR(IF(A108&lt;&gt;"Yes","",M108*'Assumptions'!$B$9),"")</f>
        <v/>
      </c>
      <c r="O108" s="59">
        <f>IFERROR(IF(A108&lt;&gt;"Yes","",M108+N108),"")</f>
        <v/>
      </c>
      <c r="P108" s="59">
        <f>IFERROR(IF(A108&lt;&gt;"Yes","",IF(AND(1&gt;=MATCH(J108,'Assumptions'!$T$5:$T$16,0),1&lt;=MATCH(K108,'Assumptions'!$T$5:$T$16,0)),O108/L108,0)),"")</f>
        <v/>
      </c>
      <c r="Q108" s="59">
        <f>IFERROR(IF(A108&lt;&gt;"Yes","",IF(AND(2&gt;=MATCH(J108,'Assumptions'!$T$5:$T$16,0),2&lt;=MATCH(K108,'Assumptions'!$T$5:$T$16,0)),O108/L108,0)),"")</f>
        <v/>
      </c>
      <c r="R108" s="59">
        <f>IFERROR(IF(A108&lt;&gt;"Yes","",IF(AND(3&gt;=MATCH(J108,'Assumptions'!$T$5:$T$16,0),3&lt;=MATCH(K108,'Assumptions'!$T$5:$T$16,0)),O108/L108,0)),"")</f>
        <v/>
      </c>
      <c r="S108" s="59">
        <f>IFERROR(IF(A108&lt;&gt;"Yes","",IF(AND(4&gt;=MATCH(J108,'Assumptions'!$T$5:$T$16,0),4&lt;=MATCH(K108,'Assumptions'!$T$5:$T$16,0)),O108/L108,0)),"")</f>
        <v/>
      </c>
      <c r="T108" s="59">
        <f>IFERROR(IF(A108&lt;&gt;"Yes","",IF(AND(5&gt;=MATCH(J108,'Assumptions'!$T$5:$T$16,0),5&lt;=MATCH(K108,'Assumptions'!$T$5:$T$16,0)),O108/L108,0)),"")</f>
        <v/>
      </c>
      <c r="U108" s="59">
        <f>IFERROR(IF(A108&lt;&gt;"Yes","",IF(AND(6&gt;=MATCH(J108,'Assumptions'!$T$5:$T$16,0),6&lt;=MATCH(K108,'Assumptions'!$T$5:$T$16,0)),O108/L108,0)),"")</f>
        <v/>
      </c>
      <c r="V108" s="59">
        <f>IFERROR(IF(A108&lt;&gt;"Yes","",IF(AND(7&gt;=MATCH(J108,'Assumptions'!$T$5:$T$16,0),7&lt;=MATCH(K108,'Assumptions'!$T$5:$T$16,0)),O108/L108,0)),"")</f>
        <v/>
      </c>
      <c r="W108" s="59">
        <f>IFERROR(IF(A108&lt;&gt;"Yes","",IF(AND(8&gt;=MATCH(J108,'Assumptions'!$T$5:$T$16,0),8&lt;=MATCH(K108,'Assumptions'!$T$5:$T$16,0)),O108/L108,0)),"")</f>
        <v/>
      </c>
      <c r="X108" s="59">
        <f>IFERROR(IF(A108&lt;&gt;"Yes","",IF(AND(9&gt;=MATCH(J108,'Assumptions'!$T$5:$T$16,0),9&lt;=MATCH(K108,'Assumptions'!$T$5:$T$16,0)),O108/L108,0)),"")</f>
        <v/>
      </c>
      <c r="Y108" s="59">
        <f>IFERROR(IF(A108&lt;&gt;"Yes","",IF(AND(10&gt;=MATCH(J108,'Assumptions'!$T$5:$T$16,0),10&lt;=MATCH(K108,'Assumptions'!$T$5:$T$16,0)),O108/L108,0)),"")</f>
        <v/>
      </c>
      <c r="Z108" s="59">
        <f>IFERROR(IF(A108&lt;&gt;"Yes","",IF(AND(11&gt;=MATCH(J108,'Assumptions'!$T$5:$T$16,0),11&lt;=MATCH(K108,'Assumptions'!$T$5:$T$16,0)),O108/L108,0)),"")</f>
        <v/>
      </c>
      <c r="AA108" s="59">
        <f>IFERROR(IF(A108&lt;&gt;"Yes","",IF(AND(12&gt;=MATCH(J108,'Assumptions'!$T$5:$T$16,0),12&lt;=MATCH(K108,'Assumptions'!$T$5:$T$16,0)),O108/L108,0)),"")</f>
        <v/>
      </c>
      <c r="AB108" s="37">
        <f>IFERROR(IF(A108&lt;&gt;"Yes","",IF(E108="Hourly",F108*G108/'Assumptions'!$B$8*L108/12,IF(E108="Salaried",F108*L108/12,0))),"")</f>
        <v/>
      </c>
      <c r="AC108" s="34">
        <f>IFERROR(IF(AND(A108="",B108="",C108="",D108="",E108=""),"",IF(A108&lt;&gt;"Yes","",IF(OR(B108="",C108="",D108="",E108="",J108="",K108=""),"Missing setup",IF(MATCH(K108,'Assumptions'!$T$5:$T$16,0)&lt;MATCH(J108,'Assumptions'!$T$5:$T$16,0),"Check month range",IF(AND(E108="Hourly",OR(G108&lt;=0,H108&lt;=0)),"Enter hourly inputs",IF(AND(E108="Salaried",I108&lt;=0),"Enter salary","Ready")))))),"")</f>
        <v/>
      </c>
      <c r="AD108" s="29" t="n"/>
    </row>
    <row r="109">
      <c r="A109" s="29" t="n"/>
      <c r="B109" s="29" t="n"/>
      <c r="C109" s="29" t="n"/>
      <c r="D109" s="29" t="n"/>
      <c r="E109" s="29" t="n"/>
      <c r="F109" s="29" t="n"/>
      <c r="G109" s="29" t="n"/>
      <c r="H109" s="58" t="n"/>
      <c r="I109" s="58" t="n"/>
      <c r="J109" s="29" t="n"/>
      <c r="K109" s="29" t="n"/>
      <c r="L109" s="36">
        <f>IFERROR(IF(A109&lt;&gt;"Yes","",MAX(0,MATCH(K109,'Assumptions'!$T$5:$T$16,0)-MATCH(J109,'Assumptions'!$T$5:$T$16,0)+1)),"")</f>
        <v/>
      </c>
      <c r="M109" s="59">
        <f>IFERROR(IF(A109&lt;&gt;"Yes","",IF(E109="Hourly",F109*G109*52/12*L109*H109,IF(E109="Salaried",F109*I109/12*L109,0))),"")</f>
        <v/>
      </c>
      <c r="N109" s="59">
        <f>IFERROR(IF(A109&lt;&gt;"Yes","",M109*'Assumptions'!$B$9),"")</f>
        <v/>
      </c>
      <c r="O109" s="59">
        <f>IFERROR(IF(A109&lt;&gt;"Yes","",M109+N109),"")</f>
        <v/>
      </c>
      <c r="P109" s="59">
        <f>IFERROR(IF(A109&lt;&gt;"Yes","",IF(AND(1&gt;=MATCH(J109,'Assumptions'!$T$5:$T$16,0),1&lt;=MATCH(K109,'Assumptions'!$T$5:$T$16,0)),O109/L109,0)),"")</f>
        <v/>
      </c>
      <c r="Q109" s="59">
        <f>IFERROR(IF(A109&lt;&gt;"Yes","",IF(AND(2&gt;=MATCH(J109,'Assumptions'!$T$5:$T$16,0),2&lt;=MATCH(K109,'Assumptions'!$T$5:$T$16,0)),O109/L109,0)),"")</f>
        <v/>
      </c>
      <c r="R109" s="59">
        <f>IFERROR(IF(A109&lt;&gt;"Yes","",IF(AND(3&gt;=MATCH(J109,'Assumptions'!$T$5:$T$16,0),3&lt;=MATCH(K109,'Assumptions'!$T$5:$T$16,0)),O109/L109,0)),"")</f>
        <v/>
      </c>
      <c r="S109" s="59">
        <f>IFERROR(IF(A109&lt;&gt;"Yes","",IF(AND(4&gt;=MATCH(J109,'Assumptions'!$T$5:$T$16,0),4&lt;=MATCH(K109,'Assumptions'!$T$5:$T$16,0)),O109/L109,0)),"")</f>
        <v/>
      </c>
      <c r="T109" s="59">
        <f>IFERROR(IF(A109&lt;&gt;"Yes","",IF(AND(5&gt;=MATCH(J109,'Assumptions'!$T$5:$T$16,0),5&lt;=MATCH(K109,'Assumptions'!$T$5:$T$16,0)),O109/L109,0)),"")</f>
        <v/>
      </c>
      <c r="U109" s="59">
        <f>IFERROR(IF(A109&lt;&gt;"Yes","",IF(AND(6&gt;=MATCH(J109,'Assumptions'!$T$5:$T$16,0),6&lt;=MATCH(K109,'Assumptions'!$T$5:$T$16,0)),O109/L109,0)),"")</f>
        <v/>
      </c>
      <c r="V109" s="59">
        <f>IFERROR(IF(A109&lt;&gt;"Yes","",IF(AND(7&gt;=MATCH(J109,'Assumptions'!$T$5:$T$16,0),7&lt;=MATCH(K109,'Assumptions'!$T$5:$T$16,0)),O109/L109,0)),"")</f>
        <v/>
      </c>
      <c r="W109" s="59">
        <f>IFERROR(IF(A109&lt;&gt;"Yes","",IF(AND(8&gt;=MATCH(J109,'Assumptions'!$T$5:$T$16,0),8&lt;=MATCH(K109,'Assumptions'!$T$5:$T$16,0)),O109/L109,0)),"")</f>
        <v/>
      </c>
      <c r="X109" s="59">
        <f>IFERROR(IF(A109&lt;&gt;"Yes","",IF(AND(9&gt;=MATCH(J109,'Assumptions'!$T$5:$T$16,0),9&lt;=MATCH(K109,'Assumptions'!$T$5:$T$16,0)),O109/L109,0)),"")</f>
        <v/>
      </c>
      <c r="Y109" s="59">
        <f>IFERROR(IF(A109&lt;&gt;"Yes","",IF(AND(10&gt;=MATCH(J109,'Assumptions'!$T$5:$T$16,0),10&lt;=MATCH(K109,'Assumptions'!$T$5:$T$16,0)),O109/L109,0)),"")</f>
        <v/>
      </c>
      <c r="Z109" s="59">
        <f>IFERROR(IF(A109&lt;&gt;"Yes","",IF(AND(11&gt;=MATCH(J109,'Assumptions'!$T$5:$T$16,0),11&lt;=MATCH(K109,'Assumptions'!$T$5:$T$16,0)),O109/L109,0)),"")</f>
        <v/>
      </c>
      <c r="AA109" s="59">
        <f>IFERROR(IF(A109&lt;&gt;"Yes","",IF(AND(12&gt;=MATCH(J109,'Assumptions'!$T$5:$T$16,0),12&lt;=MATCH(K109,'Assumptions'!$T$5:$T$16,0)),O109/L109,0)),"")</f>
        <v/>
      </c>
      <c r="AB109" s="37">
        <f>IFERROR(IF(A109&lt;&gt;"Yes","",IF(E109="Hourly",F109*G109/'Assumptions'!$B$8*L109/12,IF(E109="Salaried",F109*L109/12,0))),"")</f>
        <v/>
      </c>
      <c r="AC109" s="34">
        <f>IFERROR(IF(AND(A109="",B109="",C109="",D109="",E109=""),"",IF(A109&lt;&gt;"Yes","",IF(OR(B109="",C109="",D109="",E109="",J109="",K109=""),"Missing setup",IF(MATCH(K109,'Assumptions'!$T$5:$T$16,0)&lt;MATCH(J109,'Assumptions'!$T$5:$T$16,0),"Check month range",IF(AND(E109="Hourly",OR(G109&lt;=0,H109&lt;=0)),"Enter hourly inputs",IF(AND(E109="Salaried",I109&lt;=0),"Enter salary","Ready")))))),"")</f>
        <v/>
      </c>
      <c r="AD109" s="29" t="n"/>
    </row>
    <row r="110">
      <c r="A110" s="29" t="n"/>
      <c r="B110" s="29" t="n"/>
      <c r="C110" s="29" t="n"/>
      <c r="D110" s="29" t="n"/>
      <c r="E110" s="29" t="n"/>
      <c r="F110" s="29" t="n"/>
      <c r="G110" s="29" t="n"/>
      <c r="H110" s="58" t="n"/>
      <c r="I110" s="58" t="n"/>
      <c r="J110" s="29" t="n"/>
      <c r="K110" s="29" t="n"/>
      <c r="L110" s="36">
        <f>IFERROR(IF(A110&lt;&gt;"Yes","",MAX(0,MATCH(K110,'Assumptions'!$T$5:$T$16,0)-MATCH(J110,'Assumptions'!$T$5:$T$16,0)+1)),"")</f>
        <v/>
      </c>
      <c r="M110" s="59">
        <f>IFERROR(IF(A110&lt;&gt;"Yes","",IF(E110="Hourly",F110*G110*52/12*L110*H110,IF(E110="Salaried",F110*I110/12*L110,0))),"")</f>
        <v/>
      </c>
      <c r="N110" s="59">
        <f>IFERROR(IF(A110&lt;&gt;"Yes","",M110*'Assumptions'!$B$9),"")</f>
        <v/>
      </c>
      <c r="O110" s="59">
        <f>IFERROR(IF(A110&lt;&gt;"Yes","",M110+N110),"")</f>
        <v/>
      </c>
      <c r="P110" s="59">
        <f>IFERROR(IF(A110&lt;&gt;"Yes","",IF(AND(1&gt;=MATCH(J110,'Assumptions'!$T$5:$T$16,0),1&lt;=MATCH(K110,'Assumptions'!$T$5:$T$16,0)),O110/L110,0)),"")</f>
        <v/>
      </c>
      <c r="Q110" s="59">
        <f>IFERROR(IF(A110&lt;&gt;"Yes","",IF(AND(2&gt;=MATCH(J110,'Assumptions'!$T$5:$T$16,0),2&lt;=MATCH(K110,'Assumptions'!$T$5:$T$16,0)),O110/L110,0)),"")</f>
        <v/>
      </c>
      <c r="R110" s="59">
        <f>IFERROR(IF(A110&lt;&gt;"Yes","",IF(AND(3&gt;=MATCH(J110,'Assumptions'!$T$5:$T$16,0),3&lt;=MATCH(K110,'Assumptions'!$T$5:$T$16,0)),O110/L110,0)),"")</f>
        <v/>
      </c>
      <c r="S110" s="59">
        <f>IFERROR(IF(A110&lt;&gt;"Yes","",IF(AND(4&gt;=MATCH(J110,'Assumptions'!$T$5:$T$16,0),4&lt;=MATCH(K110,'Assumptions'!$T$5:$T$16,0)),O110/L110,0)),"")</f>
        <v/>
      </c>
      <c r="T110" s="59">
        <f>IFERROR(IF(A110&lt;&gt;"Yes","",IF(AND(5&gt;=MATCH(J110,'Assumptions'!$T$5:$T$16,0),5&lt;=MATCH(K110,'Assumptions'!$T$5:$T$16,0)),O110/L110,0)),"")</f>
        <v/>
      </c>
      <c r="U110" s="59">
        <f>IFERROR(IF(A110&lt;&gt;"Yes","",IF(AND(6&gt;=MATCH(J110,'Assumptions'!$T$5:$T$16,0),6&lt;=MATCH(K110,'Assumptions'!$T$5:$T$16,0)),O110/L110,0)),"")</f>
        <v/>
      </c>
      <c r="V110" s="59">
        <f>IFERROR(IF(A110&lt;&gt;"Yes","",IF(AND(7&gt;=MATCH(J110,'Assumptions'!$T$5:$T$16,0),7&lt;=MATCH(K110,'Assumptions'!$T$5:$T$16,0)),O110/L110,0)),"")</f>
        <v/>
      </c>
      <c r="W110" s="59">
        <f>IFERROR(IF(A110&lt;&gt;"Yes","",IF(AND(8&gt;=MATCH(J110,'Assumptions'!$T$5:$T$16,0),8&lt;=MATCH(K110,'Assumptions'!$T$5:$T$16,0)),O110/L110,0)),"")</f>
        <v/>
      </c>
      <c r="X110" s="59">
        <f>IFERROR(IF(A110&lt;&gt;"Yes","",IF(AND(9&gt;=MATCH(J110,'Assumptions'!$T$5:$T$16,0),9&lt;=MATCH(K110,'Assumptions'!$T$5:$T$16,0)),O110/L110,0)),"")</f>
        <v/>
      </c>
      <c r="Y110" s="59">
        <f>IFERROR(IF(A110&lt;&gt;"Yes","",IF(AND(10&gt;=MATCH(J110,'Assumptions'!$T$5:$T$16,0),10&lt;=MATCH(K110,'Assumptions'!$T$5:$T$16,0)),O110/L110,0)),"")</f>
        <v/>
      </c>
      <c r="Z110" s="59">
        <f>IFERROR(IF(A110&lt;&gt;"Yes","",IF(AND(11&gt;=MATCH(J110,'Assumptions'!$T$5:$T$16,0),11&lt;=MATCH(K110,'Assumptions'!$T$5:$T$16,0)),O110/L110,0)),"")</f>
        <v/>
      </c>
      <c r="AA110" s="59">
        <f>IFERROR(IF(A110&lt;&gt;"Yes","",IF(AND(12&gt;=MATCH(J110,'Assumptions'!$T$5:$T$16,0),12&lt;=MATCH(K110,'Assumptions'!$T$5:$T$16,0)),O110/L110,0)),"")</f>
        <v/>
      </c>
      <c r="AB110" s="37">
        <f>IFERROR(IF(A110&lt;&gt;"Yes","",IF(E110="Hourly",F110*G110/'Assumptions'!$B$8*L110/12,IF(E110="Salaried",F110*L110/12,0))),"")</f>
        <v/>
      </c>
      <c r="AC110" s="34">
        <f>IFERROR(IF(AND(A110="",B110="",C110="",D110="",E110=""),"",IF(A110&lt;&gt;"Yes","",IF(OR(B110="",C110="",D110="",E110="",J110="",K110=""),"Missing setup",IF(MATCH(K110,'Assumptions'!$T$5:$T$16,0)&lt;MATCH(J110,'Assumptions'!$T$5:$T$16,0),"Check month range",IF(AND(E110="Hourly",OR(G110&lt;=0,H110&lt;=0)),"Enter hourly inputs",IF(AND(E110="Salaried",I110&lt;=0),"Enter salary","Ready")))))),"")</f>
        <v/>
      </c>
      <c r="AD110" s="29" t="n"/>
    </row>
    <row r="111">
      <c r="A111" s="29" t="n"/>
      <c r="B111" s="29" t="n"/>
      <c r="C111" s="29" t="n"/>
      <c r="D111" s="29" t="n"/>
      <c r="E111" s="29" t="n"/>
      <c r="F111" s="29" t="n"/>
      <c r="G111" s="29" t="n"/>
      <c r="H111" s="58" t="n"/>
      <c r="I111" s="58" t="n"/>
      <c r="J111" s="29" t="n"/>
      <c r="K111" s="29" t="n"/>
      <c r="L111" s="36">
        <f>IFERROR(IF(A111&lt;&gt;"Yes","",MAX(0,MATCH(K111,'Assumptions'!$T$5:$T$16,0)-MATCH(J111,'Assumptions'!$T$5:$T$16,0)+1)),"")</f>
        <v/>
      </c>
      <c r="M111" s="59">
        <f>IFERROR(IF(A111&lt;&gt;"Yes","",IF(E111="Hourly",F111*G111*52/12*L111*H111,IF(E111="Salaried",F111*I111/12*L111,0))),"")</f>
        <v/>
      </c>
      <c r="N111" s="59">
        <f>IFERROR(IF(A111&lt;&gt;"Yes","",M111*'Assumptions'!$B$9),"")</f>
        <v/>
      </c>
      <c r="O111" s="59">
        <f>IFERROR(IF(A111&lt;&gt;"Yes","",M111+N111),"")</f>
        <v/>
      </c>
      <c r="P111" s="59">
        <f>IFERROR(IF(A111&lt;&gt;"Yes","",IF(AND(1&gt;=MATCH(J111,'Assumptions'!$T$5:$T$16,0),1&lt;=MATCH(K111,'Assumptions'!$T$5:$T$16,0)),O111/L111,0)),"")</f>
        <v/>
      </c>
      <c r="Q111" s="59">
        <f>IFERROR(IF(A111&lt;&gt;"Yes","",IF(AND(2&gt;=MATCH(J111,'Assumptions'!$T$5:$T$16,0),2&lt;=MATCH(K111,'Assumptions'!$T$5:$T$16,0)),O111/L111,0)),"")</f>
        <v/>
      </c>
      <c r="R111" s="59">
        <f>IFERROR(IF(A111&lt;&gt;"Yes","",IF(AND(3&gt;=MATCH(J111,'Assumptions'!$T$5:$T$16,0),3&lt;=MATCH(K111,'Assumptions'!$T$5:$T$16,0)),O111/L111,0)),"")</f>
        <v/>
      </c>
      <c r="S111" s="59">
        <f>IFERROR(IF(A111&lt;&gt;"Yes","",IF(AND(4&gt;=MATCH(J111,'Assumptions'!$T$5:$T$16,0),4&lt;=MATCH(K111,'Assumptions'!$T$5:$T$16,0)),O111/L111,0)),"")</f>
        <v/>
      </c>
      <c r="T111" s="59">
        <f>IFERROR(IF(A111&lt;&gt;"Yes","",IF(AND(5&gt;=MATCH(J111,'Assumptions'!$T$5:$T$16,0),5&lt;=MATCH(K111,'Assumptions'!$T$5:$T$16,0)),O111/L111,0)),"")</f>
        <v/>
      </c>
      <c r="U111" s="59">
        <f>IFERROR(IF(A111&lt;&gt;"Yes","",IF(AND(6&gt;=MATCH(J111,'Assumptions'!$T$5:$T$16,0),6&lt;=MATCH(K111,'Assumptions'!$T$5:$T$16,0)),O111/L111,0)),"")</f>
        <v/>
      </c>
      <c r="V111" s="59">
        <f>IFERROR(IF(A111&lt;&gt;"Yes","",IF(AND(7&gt;=MATCH(J111,'Assumptions'!$T$5:$T$16,0),7&lt;=MATCH(K111,'Assumptions'!$T$5:$T$16,0)),O111/L111,0)),"")</f>
        <v/>
      </c>
      <c r="W111" s="59">
        <f>IFERROR(IF(A111&lt;&gt;"Yes","",IF(AND(8&gt;=MATCH(J111,'Assumptions'!$T$5:$T$16,0),8&lt;=MATCH(K111,'Assumptions'!$T$5:$T$16,0)),O111/L111,0)),"")</f>
        <v/>
      </c>
      <c r="X111" s="59">
        <f>IFERROR(IF(A111&lt;&gt;"Yes","",IF(AND(9&gt;=MATCH(J111,'Assumptions'!$T$5:$T$16,0),9&lt;=MATCH(K111,'Assumptions'!$T$5:$T$16,0)),O111/L111,0)),"")</f>
        <v/>
      </c>
      <c r="Y111" s="59">
        <f>IFERROR(IF(A111&lt;&gt;"Yes","",IF(AND(10&gt;=MATCH(J111,'Assumptions'!$T$5:$T$16,0),10&lt;=MATCH(K111,'Assumptions'!$T$5:$T$16,0)),O111/L111,0)),"")</f>
        <v/>
      </c>
      <c r="Z111" s="59">
        <f>IFERROR(IF(A111&lt;&gt;"Yes","",IF(AND(11&gt;=MATCH(J111,'Assumptions'!$T$5:$T$16,0),11&lt;=MATCH(K111,'Assumptions'!$T$5:$T$16,0)),O111/L111,0)),"")</f>
        <v/>
      </c>
      <c r="AA111" s="59">
        <f>IFERROR(IF(A111&lt;&gt;"Yes","",IF(AND(12&gt;=MATCH(J111,'Assumptions'!$T$5:$T$16,0),12&lt;=MATCH(K111,'Assumptions'!$T$5:$T$16,0)),O111/L111,0)),"")</f>
        <v/>
      </c>
      <c r="AB111" s="37">
        <f>IFERROR(IF(A111&lt;&gt;"Yes","",IF(E111="Hourly",F111*G111/'Assumptions'!$B$8*L111/12,IF(E111="Salaried",F111*L111/12,0))),"")</f>
        <v/>
      </c>
      <c r="AC111" s="34">
        <f>IFERROR(IF(AND(A111="",B111="",C111="",D111="",E111=""),"",IF(A111&lt;&gt;"Yes","",IF(OR(B111="",C111="",D111="",E111="",J111="",K111=""),"Missing setup",IF(MATCH(K111,'Assumptions'!$T$5:$T$16,0)&lt;MATCH(J111,'Assumptions'!$T$5:$T$16,0),"Check month range",IF(AND(E111="Hourly",OR(G111&lt;=0,H111&lt;=0)),"Enter hourly inputs",IF(AND(E111="Salaried",I111&lt;=0),"Enter salary","Ready")))))),"")</f>
        <v/>
      </c>
      <c r="AD111" s="29" t="n"/>
    </row>
    <row r="112">
      <c r="A112" s="29" t="n"/>
      <c r="B112" s="29" t="n"/>
      <c r="C112" s="29" t="n"/>
      <c r="D112" s="29" t="n"/>
      <c r="E112" s="29" t="n"/>
      <c r="F112" s="29" t="n"/>
      <c r="G112" s="29" t="n"/>
      <c r="H112" s="58" t="n"/>
      <c r="I112" s="58" t="n"/>
      <c r="J112" s="29" t="n"/>
      <c r="K112" s="29" t="n"/>
      <c r="L112" s="36">
        <f>IFERROR(IF(A112&lt;&gt;"Yes","",MAX(0,MATCH(K112,'Assumptions'!$T$5:$T$16,0)-MATCH(J112,'Assumptions'!$T$5:$T$16,0)+1)),"")</f>
        <v/>
      </c>
      <c r="M112" s="59">
        <f>IFERROR(IF(A112&lt;&gt;"Yes","",IF(E112="Hourly",F112*G112*52/12*L112*H112,IF(E112="Salaried",F112*I112/12*L112,0))),"")</f>
        <v/>
      </c>
      <c r="N112" s="59">
        <f>IFERROR(IF(A112&lt;&gt;"Yes","",M112*'Assumptions'!$B$9),"")</f>
        <v/>
      </c>
      <c r="O112" s="59">
        <f>IFERROR(IF(A112&lt;&gt;"Yes","",M112+N112),"")</f>
        <v/>
      </c>
      <c r="P112" s="59">
        <f>IFERROR(IF(A112&lt;&gt;"Yes","",IF(AND(1&gt;=MATCH(J112,'Assumptions'!$T$5:$T$16,0),1&lt;=MATCH(K112,'Assumptions'!$T$5:$T$16,0)),O112/L112,0)),"")</f>
        <v/>
      </c>
      <c r="Q112" s="59">
        <f>IFERROR(IF(A112&lt;&gt;"Yes","",IF(AND(2&gt;=MATCH(J112,'Assumptions'!$T$5:$T$16,0),2&lt;=MATCH(K112,'Assumptions'!$T$5:$T$16,0)),O112/L112,0)),"")</f>
        <v/>
      </c>
      <c r="R112" s="59">
        <f>IFERROR(IF(A112&lt;&gt;"Yes","",IF(AND(3&gt;=MATCH(J112,'Assumptions'!$T$5:$T$16,0),3&lt;=MATCH(K112,'Assumptions'!$T$5:$T$16,0)),O112/L112,0)),"")</f>
        <v/>
      </c>
      <c r="S112" s="59">
        <f>IFERROR(IF(A112&lt;&gt;"Yes","",IF(AND(4&gt;=MATCH(J112,'Assumptions'!$T$5:$T$16,0),4&lt;=MATCH(K112,'Assumptions'!$T$5:$T$16,0)),O112/L112,0)),"")</f>
        <v/>
      </c>
      <c r="T112" s="59">
        <f>IFERROR(IF(A112&lt;&gt;"Yes","",IF(AND(5&gt;=MATCH(J112,'Assumptions'!$T$5:$T$16,0),5&lt;=MATCH(K112,'Assumptions'!$T$5:$T$16,0)),O112/L112,0)),"")</f>
        <v/>
      </c>
      <c r="U112" s="59">
        <f>IFERROR(IF(A112&lt;&gt;"Yes","",IF(AND(6&gt;=MATCH(J112,'Assumptions'!$T$5:$T$16,0),6&lt;=MATCH(K112,'Assumptions'!$T$5:$T$16,0)),O112/L112,0)),"")</f>
        <v/>
      </c>
      <c r="V112" s="59">
        <f>IFERROR(IF(A112&lt;&gt;"Yes","",IF(AND(7&gt;=MATCH(J112,'Assumptions'!$T$5:$T$16,0),7&lt;=MATCH(K112,'Assumptions'!$T$5:$T$16,0)),O112/L112,0)),"")</f>
        <v/>
      </c>
      <c r="W112" s="59">
        <f>IFERROR(IF(A112&lt;&gt;"Yes","",IF(AND(8&gt;=MATCH(J112,'Assumptions'!$T$5:$T$16,0),8&lt;=MATCH(K112,'Assumptions'!$T$5:$T$16,0)),O112/L112,0)),"")</f>
        <v/>
      </c>
      <c r="X112" s="59">
        <f>IFERROR(IF(A112&lt;&gt;"Yes","",IF(AND(9&gt;=MATCH(J112,'Assumptions'!$T$5:$T$16,0),9&lt;=MATCH(K112,'Assumptions'!$T$5:$T$16,0)),O112/L112,0)),"")</f>
        <v/>
      </c>
      <c r="Y112" s="59">
        <f>IFERROR(IF(A112&lt;&gt;"Yes","",IF(AND(10&gt;=MATCH(J112,'Assumptions'!$T$5:$T$16,0),10&lt;=MATCH(K112,'Assumptions'!$T$5:$T$16,0)),O112/L112,0)),"")</f>
        <v/>
      </c>
      <c r="Z112" s="59">
        <f>IFERROR(IF(A112&lt;&gt;"Yes","",IF(AND(11&gt;=MATCH(J112,'Assumptions'!$T$5:$T$16,0),11&lt;=MATCH(K112,'Assumptions'!$T$5:$T$16,0)),O112/L112,0)),"")</f>
        <v/>
      </c>
      <c r="AA112" s="59">
        <f>IFERROR(IF(A112&lt;&gt;"Yes","",IF(AND(12&gt;=MATCH(J112,'Assumptions'!$T$5:$T$16,0),12&lt;=MATCH(K112,'Assumptions'!$T$5:$T$16,0)),O112/L112,0)),"")</f>
        <v/>
      </c>
      <c r="AB112" s="37">
        <f>IFERROR(IF(A112&lt;&gt;"Yes","",IF(E112="Hourly",F112*G112/'Assumptions'!$B$8*L112/12,IF(E112="Salaried",F112*L112/12,0))),"")</f>
        <v/>
      </c>
      <c r="AC112" s="34">
        <f>IFERROR(IF(AND(A112="",B112="",C112="",D112="",E112=""),"",IF(A112&lt;&gt;"Yes","",IF(OR(B112="",C112="",D112="",E112="",J112="",K112=""),"Missing setup",IF(MATCH(K112,'Assumptions'!$T$5:$T$16,0)&lt;MATCH(J112,'Assumptions'!$T$5:$T$16,0),"Check month range",IF(AND(E112="Hourly",OR(G112&lt;=0,H112&lt;=0)),"Enter hourly inputs",IF(AND(E112="Salaried",I112&lt;=0),"Enter salary","Ready")))))),"")</f>
        <v/>
      </c>
      <c r="AD112" s="29" t="n"/>
    </row>
    <row r="113">
      <c r="A113" s="29" t="n"/>
      <c r="B113" s="29" t="n"/>
      <c r="C113" s="29" t="n"/>
      <c r="D113" s="29" t="n"/>
      <c r="E113" s="29" t="n"/>
      <c r="F113" s="29" t="n"/>
      <c r="G113" s="29" t="n"/>
      <c r="H113" s="58" t="n"/>
      <c r="I113" s="58" t="n"/>
      <c r="J113" s="29" t="n"/>
      <c r="K113" s="29" t="n"/>
      <c r="L113" s="36">
        <f>IFERROR(IF(A113&lt;&gt;"Yes","",MAX(0,MATCH(K113,'Assumptions'!$T$5:$T$16,0)-MATCH(J113,'Assumptions'!$T$5:$T$16,0)+1)),"")</f>
        <v/>
      </c>
      <c r="M113" s="59">
        <f>IFERROR(IF(A113&lt;&gt;"Yes","",IF(E113="Hourly",F113*G113*52/12*L113*H113,IF(E113="Salaried",F113*I113/12*L113,0))),"")</f>
        <v/>
      </c>
      <c r="N113" s="59">
        <f>IFERROR(IF(A113&lt;&gt;"Yes","",M113*'Assumptions'!$B$9),"")</f>
        <v/>
      </c>
      <c r="O113" s="59">
        <f>IFERROR(IF(A113&lt;&gt;"Yes","",M113+N113),"")</f>
        <v/>
      </c>
      <c r="P113" s="59">
        <f>IFERROR(IF(A113&lt;&gt;"Yes","",IF(AND(1&gt;=MATCH(J113,'Assumptions'!$T$5:$T$16,0),1&lt;=MATCH(K113,'Assumptions'!$T$5:$T$16,0)),O113/L113,0)),"")</f>
        <v/>
      </c>
      <c r="Q113" s="59">
        <f>IFERROR(IF(A113&lt;&gt;"Yes","",IF(AND(2&gt;=MATCH(J113,'Assumptions'!$T$5:$T$16,0),2&lt;=MATCH(K113,'Assumptions'!$T$5:$T$16,0)),O113/L113,0)),"")</f>
        <v/>
      </c>
      <c r="R113" s="59">
        <f>IFERROR(IF(A113&lt;&gt;"Yes","",IF(AND(3&gt;=MATCH(J113,'Assumptions'!$T$5:$T$16,0),3&lt;=MATCH(K113,'Assumptions'!$T$5:$T$16,0)),O113/L113,0)),"")</f>
        <v/>
      </c>
      <c r="S113" s="59">
        <f>IFERROR(IF(A113&lt;&gt;"Yes","",IF(AND(4&gt;=MATCH(J113,'Assumptions'!$T$5:$T$16,0),4&lt;=MATCH(K113,'Assumptions'!$T$5:$T$16,0)),O113/L113,0)),"")</f>
        <v/>
      </c>
      <c r="T113" s="59">
        <f>IFERROR(IF(A113&lt;&gt;"Yes","",IF(AND(5&gt;=MATCH(J113,'Assumptions'!$T$5:$T$16,0),5&lt;=MATCH(K113,'Assumptions'!$T$5:$T$16,0)),O113/L113,0)),"")</f>
        <v/>
      </c>
      <c r="U113" s="59">
        <f>IFERROR(IF(A113&lt;&gt;"Yes","",IF(AND(6&gt;=MATCH(J113,'Assumptions'!$T$5:$T$16,0),6&lt;=MATCH(K113,'Assumptions'!$T$5:$T$16,0)),O113/L113,0)),"")</f>
        <v/>
      </c>
      <c r="V113" s="59">
        <f>IFERROR(IF(A113&lt;&gt;"Yes","",IF(AND(7&gt;=MATCH(J113,'Assumptions'!$T$5:$T$16,0),7&lt;=MATCH(K113,'Assumptions'!$T$5:$T$16,0)),O113/L113,0)),"")</f>
        <v/>
      </c>
      <c r="W113" s="59">
        <f>IFERROR(IF(A113&lt;&gt;"Yes","",IF(AND(8&gt;=MATCH(J113,'Assumptions'!$T$5:$T$16,0),8&lt;=MATCH(K113,'Assumptions'!$T$5:$T$16,0)),O113/L113,0)),"")</f>
        <v/>
      </c>
      <c r="X113" s="59">
        <f>IFERROR(IF(A113&lt;&gt;"Yes","",IF(AND(9&gt;=MATCH(J113,'Assumptions'!$T$5:$T$16,0),9&lt;=MATCH(K113,'Assumptions'!$T$5:$T$16,0)),O113/L113,0)),"")</f>
        <v/>
      </c>
      <c r="Y113" s="59">
        <f>IFERROR(IF(A113&lt;&gt;"Yes","",IF(AND(10&gt;=MATCH(J113,'Assumptions'!$T$5:$T$16,0),10&lt;=MATCH(K113,'Assumptions'!$T$5:$T$16,0)),O113/L113,0)),"")</f>
        <v/>
      </c>
      <c r="Z113" s="59">
        <f>IFERROR(IF(A113&lt;&gt;"Yes","",IF(AND(11&gt;=MATCH(J113,'Assumptions'!$T$5:$T$16,0),11&lt;=MATCH(K113,'Assumptions'!$T$5:$T$16,0)),O113/L113,0)),"")</f>
        <v/>
      </c>
      <c r="AA113" s="59">
        <f>IFERROR(IF(A113&lt;&gt;"Yes","",IF(AND(12&gt;=MATCH(J113,'Assumptions'!$T$5:$T$16,0),12&lt;=MATCH(K113,'Assumptions'!$T$5:$T$16,0)),O113/L113,0)),"")</f>
        <v/>
      </c>
      <c r="AB113" s="37">
        <f>IFERROR(IF(A113&lt;&gt;"Yes","",IF(E113="Hourly",F113*G113/'Assumptions'!$B$8*L113/12,IF(E113="Salaried",F113*L113/12,0))),"")</f>
        <v/>
      </c>
      <c r="AC113" s="34">
        <f>IFERROR(IF(AND(A113="",B113="",C113="",D113="",E113=""),"",IF(A113&lt;&gt;"Yes","",IF(OR(B113="",C113="",D113="",E113="",J113="",K113=""),"Missing setup",IF(MATCH(K113,'Assumptions'!$T$5:$T$16,0)&lt;MATCH(J113,'Assumptions'!$T$5:$T$16,0),"Check month range",IF(AND(E113="Hourly",OR(G113&lt;=0,H113&lt;=0)),"Enter hourly inputs",IF(AND(E113="Salaried",I113&lt;=0),"Enter salary","Ready")))))),"")</f>
        <v/>
      </c>
      <c r="AD113" s="29" t="n"/>
    </row>
    <row r="114">
      <c r="A114" s="29" t="n"/>
      <c r="B114" s="29" t="n"/>
      <c r="C114" s="29" t="n"/>
      <c r="D114" s="29" t="n"/>
      <c r="E114" s="29" t="n"/>
      <c r="F114" s="29" t="n"/>
      <c r="G114" s="29" t="n"/>
      <c r="H114" s="58" t="n"/>
      <c r="I114" s="58" t="n"/>
      <c r="J114" s="29" t="n"/>
      <c r="K114" s="29" t="n"/>
      <c r="L114" s="36">
        <f>IFERROR(IF(A114&lt;&gt;"Yes","",MAX(0,MATCH(K114,'Assumptions'!$T$5:$T$16,0)-MATCH(J114,'Assumptions'!$T$5:$T$16,0)+1)),"")</f>
        <v/>
      </c>
      <c r="M114" s="59">
        <f>IFERROR(IF(A114&lt;&gt;"Yes","",IF(E114="Hourly",F114*G114*52/12*L114*H114,IF(E114="Salaried",F114*I114/12*L114,0))),"")</f>
        <v/>
      </c>
      <c r="N114" s="59">
        <f>IFERROR(IF(A114&lt;&gt;"Yes","",M114*'Assumptions'!$B$9),"")</f>
        <v/>
      </c>
      <c r="O114" s="59">
        <f>IFERROR(IF(A114&lt;&gt;"Yes","",M114+N114),"")</f>
        <v/>
      </c>
      <c r="P114" s="59">
        <f>IFERROR(IF(A114&lt;&gt;"Yes","",IF(AND(1&gt;=MATCH(J114,'Assumptions'!$T$5:$T$16,0),1&lt;=MATCH(K114,'Assumptions'!$T$5:$T$16,0)),O114/L114,0)),"")</f>
        <v/>
      </c>
      <c r="Q114" s="59">
        <f>IFERROR(IF(A114&lt;&gt;"Yes","",IF(AND(2&gt;=MATCH(J114,'Assumptions'!$T$5:$T$16,0),2&lt;=MATCH(K114,'Assumptions'!$T$5:$T$16,0)),O114/L114,0)),"")</f>
        <v/>
      </c>
      <c r="R114" s="59">
        <f>IFERROR(IF(A114&lt;&gt;"Yes","",IF(AND(3&gt;=MATCH(J114,'Assumptions'!$T$5:$T$16,0),3&lt;=MATCH(K114,'Assumptions'!$T$5:$T$16,0)),O114/L114,0)),"")</f>
        <v/>
      </c>
      <c r="S114" s="59">
        <f>IFERROR(IF(A114&lt;&gt;"Yes","",IF(AND(4&gt;=MATCH(J114,'Assumptions'!$T$5:$T$16,0),4&lt;=MATCH(K114,'Assumptions'!$T$5:$T$16,0)),O114/L114,0)),"")</f>
        <v/>
      </c>
      <c r="T114" s="59">
        <f>IFERROR(IF(A114&lt;&gt;"Yes","",IF(AND(5&gt;=MATCH(J114,'Assumptions'!$T$5:$T$16,0),5&lt;=MATCH(K114,'Assumptions'!$T$5:$T$16,0)),O114/L114,0)),"")</f>
        <v/>
      </c>
      <c r="U114" s="59">
        <f>IFERROR(IF(A114&lt;&gt;"Yes","",IF(AND(6&gt;=MATCH(J114,'Assumptions'!$T$5:$T$16,0),6&lt;=MATCH(K114,'Assumptions'!$T$5:$T$16,0)),O114/L114,0)),"")</f>
        <v/>
      </c>
      <c r="V114" s="59">
        <f>IFERROR(IF(A114&lt;&gt;"Yes","",IF(AND(7&gt;=MATCH(J114,'Assumptions'!$T$5:$T$16,0),7&lt;=MATCH(K114,'Assumptions'!$T$5:$T$16,0)),O114/L114,0)),"")</f>
        <v/>
      </c>
      <c r="W114" s="59">
        <f>IFERROR(IF(A114&lt;&gt;"Yes","",IF(AND(8&gt;=MATCH(J114,'Assumptions'!$T$5:$T$16,0),8&lt;=MATCH(K114,'Assumptions'!$T$5:$T$16,0)),O114/L114,0)),"")</f>
        <v/>
      </c>
      <c r="X114" s="59">
        <f>IFERROR(IF(A114&lt;&gt;"Yes","",IF(AND(9&gt;=MATCH(J114,'Assumptions'!$T$5:$T$16,0),9&lt;=MATCH(K114,'Assumptions'!$T$5:$T$16,0)),O114/L114,0)),"")</f>
        <v/>
      </c>
      <c r="Y114" s="59">
        <f>IFERROR(IF(A114&lt;&gt;"Yes","",IF(AND(10&gt;=MATCH(J114,'Assumptions'!$T$5:$T$16,0),10&lt;=MATCH(K114,'Assumptions'!$T$5:$T$16,0)),O114/L114,0)),"")</f>
        <v/>
      </c>
      <c r="Z114" s="59">
        <f>IFERROR(IF(A114&lt;&gt;"Yes","",IF(AND(11&gt;=MATCH(J114,'Assumptions'!$T$5:$T$16,0),11&lt;=MATCH(K114,'Assumptions'!$T$5:$T$16,0)),O114/L114,0)),"")</f>
        <v/>
      </c>
      <c r="AA114" s="59">
        <f>IFERROR(IF(A114&lt;&gt;"Yes","",IF(AND(12&gt;=MATCH(J114,'Assumptions'!$T$5:$T$16,0),12&lt;=MATCH(K114,'Assumptions'!$T$5:$T$16,0)),O114/L114,0)),"")</f>
        <v/>
      </c>
      <c r="AB114" s="37">
        <f>IFERROR(IF(A114&lt;&gt;"Yes","",IF(E114="Hourly",F114*G114/'Assumptions'!$B$8*L114/12,IF(E114="Salaried",F114*L114/12,0))),"")</f>
        <v/>
      </c>
      <c r="AC114" s="34">
        <f>IFERROR(IF(AND(A114="",B114="",C114="",D114="",E114=""),"",IF(A114&lt;&gt;"Yes","",IF(OR(B114="",C114="",D114="",E114="",J114="",K114=""),"Missing setup",IF(MATCH(K114,'Assumptions'!$T$5:$T$16,0)&lt;MATCH(J114,'Assumptions'!$T$5:$T$16,0),"Check month range",IF(AND(E114="Hourly",OR(G114&lt;=0,H114&lt;=0)),"Enter hourly inputs",IF(AND(E114="Salaried",I114&lt;=0),"Enter salary","Ready")))))),"")</f>
        <v/>
      </c>
      <c r="AD114" s="29" t="n"/>
    </row>
    <row r="115">
      <c r="A115" s="29" t="n"/>
      <c r="B115" s="29" t="n"/>
      <c r="C115" s="29" t="n"/>
      <c r="D115" s="29" t="n"/>
      <c r="E115" s="29" t="n"/>
      <c r="F115" s="29" t="n"/>
      <c r="G115" s="29" t="n"/>
      <c r="H115" s="58" t="n"/>
      <c r="I115" s="58" t="n"/>
      <c r="J115" s="29" t="n"/>
      <c r="K115" s="29" t="n"/>
      <c r="L115" s="36">
        <f>IFERROR(IF(A115&lt;&gt;"Yes","",MAX(0,MATCH(K115,'Assumptions'!$T$5:$T$16,0)-MATCH(J115,'Assumptions'!$T$5:$T$16,0)+1)),"")</f>
        <v/>
      </c>
      <c r="M115" s="59">
        <f>IFERROR(IF(A115&lt;&gt;"Yes","",IF(E115="Hourly",F115*G115*52/12*L115*H115,IF(E115="Salaried",F115*I115/12*L115,0))),"")</f>
        <v/>
      </c>
      <c r="N115" s="59">
        <f>IFERROR(IF(A115&lt;&gt;"Yes","",M115*'Assumptions'!$B$9),"")</f>
        <v/>
      </c>
      <c r="O115" s="59">
        <f>IFERROR(IF(A115&lt;&gt;"Yes","",M115+N115),"")</f>
        <v/>
      </c>
      <c r="P115" s="59">
        <f>IFERROR(IF(A115&lt;&gt;"Yes","",IF(AND(1&gt;=MATCH(J115,'Assumptions'!$T$5:$T$16,0),1&lt;=MATCH(K115,'Assumptions'!$T$5:$T$16,0)),O115/L115,0)),"")</f>
        <v/>
      </c>
      <c r="Q115" s="59">
        <f>IFERROR(IF(A115&lt;&gt;"Yes","",IF(AND(2&gt;=MATCH(J115,'Assumptions'!$T$5:$T$16,0),2&lt;=MATCH(K115,'Assumptions'!$T$5:$T$16,0)),O115/L115,0)),"")</f>
        <v/>
      </c>
      <c r="R115" s="59">
        <f>IFERROR(IF(A115&lt;&gt;"Yes","",IF(AND(3&gt;=MATCH(J115,'Assumptions'!$T$5:$T$16,0),3&lt;=MATCH(K115,'Assumptions'!$T$5:$T$16,0)),O115/L115,0)),"")</f>
        <v/>
      </c>
      <c r="S115" s="59">
        <f>IFERROR(IF(A115&lt;&gt;"Yes","",IF(AND(4&gt;=MATCH(J115,'Assumptions'!$T$5:$T$16,0),4&lt;=MATCH(K115,'Assumptions'!$T$5:$T$16,0)),O115/L115,0)),"")</f>
        <v/>
      </c>
      <c r="T115" s="59">
        <f>IFERROR(IF(A115&lt;&gt;"Yes","",IF(AND(5&gt;=MATCH(J115,'Assumptions'!$T$5:$T$16,0),5&lt;=MATCH(K115,'Assumptions'!$T$5:$T$16,0)),O115/L115,0)),"")</f>
        <v/>
      </c>
      <c r="U115" s="59">
        <f>IFERROR(IF(A115&lt;&gt;"Yes","",IF(AND(6&gt;=MATCH(J115,'Assumptions'!$T$5:$T$16,0),6&lt;=MATCH(K115,'Assumptions'!$T$5:$T$16,0)),O115/L115,0)),"")</f>
        <v/>
      </c>
      <c r="V115" s="59">
        <f>IFERROR(IF(A115&lt;&gt;"Yes","",IF(AND(7&gt;=MATCH(J115,'Assumptions'!$T$5:$T$16,0),7&lt;=MATCH(K115,'Assumptions'!$T$5:$T$16,0)),O115/L115,0)),"")</f>
        <v/>
      </c>
      <c r="W115" s="59">
        <f>IFERROR(IF(A115&lt;&gt;"Yes","",IF(AND(8&gt;=MATCH(J115,'Assumptions'!$T$5:$T$16,0),8&lt;=MATCH(K115,'Assumptions'!$T$5:$T$16,0)),O115/L115,0)),"")</f>
        <v/>
      </c>
      <c r="X115" s="59">
        <f>IFERROR(IF(A115&lt;&gt;"Yes","",IF(AND(9&gt;=MATCH(J115,'Assumptions'!$T$5:$T$16,0),9&lt;=MATCH(K115,'Assumptions'!$T$5:$T$16,0)),O115/L115,0)),"")</f>
        <v/>
      </c>
      <c r="Y115" s="59">
        <f>IFERROR(IF(A115&lt;&gt;"Yes","",IF(AND(10&gt;=MATCH(J115,'Assumptions'!$T$5:$T$16,0),10&lt;=MATCH(K115,'Assumptions'!$T$5:$T$16,0)),O115/L115,0)),"")</f>
        <v/>
      </c>
      <c r="Z115" s="59">
        <f>IFERROR(IF(A115&lt;&gt;"Yes","",IF(AND(11&gt;=MATCH(J115,'Assumptions'!$T$5:$T$16,0),11&lt;=MATCH(K115,'Assumptions'!$T$5:$T$16,0)),O115/L115,0)),"")</f>
        <v/>
      </c>
      <c r="AA115" s="59">
        <f>IFERROR(IF(A115&lt;&gt;"Yes","",IF(AND(12&gt;=MATCH(J115,'Assumptions'!$T$5:$T$16,0),12&lt;=MATCH(K115,'Assumptions'!$T$5:$T$16,0)),O115/L115,0)),"")</f>
        <v/>
      </c>
      <c r="AB115" s="37">
        <f>IFERROR(IF(A115&lt;&gt;"Yes","",IF(E115="Hourly",F115*G115/'Assumptions'!$B$8*L115/12,IF(E115="Salaried",F115*L115/12,0))),"")</f>
        <v/>
      </c>
      <c r="AC115" s="34">
        <f>IFERROR(IF(AND(A115="",B115="",C115="",D115="",E115=""),"",IF(A115&lt;&gt;"Yes","",IF(OR(B115="",C115="",D115="",E115="",J115="",K115=""),"Missing setup",IF(MATCH(K115,'Assumptions'!$T$5:$T$16,0)&lt;MATCH(J115,'Assumptions'!$T$5:$T$16,0),"Check month range",IF(AND(E115="Hourly",OR(G115&lt;=0,H115&lt;=0)),"Enter hourly inputs",IF(AND(E115="Salaried",I115&lt;=0),"Enter salary","Ready")))))),"")</f>
        <v/>
      </c>
      <c r="AD115" s="29" t="n"/>
    </row>
    <row r="116">
      <c r="A116" s="29" t="n"/>
      <c r="B116" s="29" t="n"/>
      <c r="C116" s="29" t="n"/>
      <c r="D116" s="29" t="n"/>
      <c r="E116" s="29" t="n"/>
      <c r="F116" s="29" t="n"/>
      <c r="G116" s="29" t="n"/>
      <c r="H116" s="58" t="n"/>
      <c r="I116" s="58" t="n"/>
      <c r="J116" s="29" t="n"/>
      <c r="K116" s="29" t="n"/>
      <c r="L116" s="36">
        <f>IFERROR(IF(A116&lt;&gt;"Yes","",MAX(0,MATCH(K116,'Assumptions'!$T$5:$T$16,0)-MATCH(J116,'Assumptions'!$T$5:$T$16,0)+1)),"")</f>
        <v/>
      </c>
      <c r="M116" s="59">
        <f>IFERROR(IF(A116&lt;&gt;"Yes","",IF(E116="Hourly",F116*G116*52/12*L116*H116,IF(E116="Salaried",F116*I116/12*L116,0))),"")</f>
        <v/>
      </c>
      <c r="N116" s="59">
        <f>IFERROR(IF(A116&lt;&gt;"Yes","",M116*'Assumptions'!$B$9),"")</f>
        <v/>
      </c>
      <c r="O116" s="59">
        <f>IFERROR(IF(A116&lt;&gt;"Yes","",M116+N116),"")</f>
        <v/>
      </c>
      <c r="P116" s="59">
        <f>IFERROR(IF(A116&lt;&gt;"Yes","",IF(AND(1&gt;=MATCH(J116,'Assumptions'!$T$5:$T$16,0),1&lt;=MATCH(K116,'Assumptions'!$T$5:$T$16,0)),O116/L116,0)),"")</f>
        <v/>
      </c>
      <c r="Q116" s="59">
        <f>IFERROR(IF(A116&lt;&gt;"Yes","",IF(AND(2&gt;=MATCH(J116,'Assumptions'!$T$5:$T$16,0),2&lt;=MATCH(K116,'Assumptions'!$T$5:$T$16,0)),O116/L116,0)),"")</f>
        <v/>
      </c>
      <c r="R116" s="59">
        <f>IFERROR(IF(A116&lt;&gt;"Yes","",IF(AND(3&gt;=MATCH(J116,'Assumptions'!$T$5:$T$16,0),3&lt;=MATCH(K116,'Assumptions'!$T$5:$T$16,0)),O116/L116,0)),"")</f>
        <v/>
      </c>
      <c r="S116" s="59">
        <f>IFERROR(IF(A116&lt;&gt;"Yes","",IF(AND(4&gt;=MATCH(J116,'Assumptions'!$T$5:$T$16,0),4&lt;=MATCH(K116,'Assumptions'!$T$5:$T$16,0)),O116/L116,0)),"")</f>
        <v/>
      </c>
      <c r="T116" s="59">
        <f>IFERROR(IF(A116&lt;&gt;"Yes","",IF(AND(5&gt;=MATCH(J116,'Assumptions'!$T$5:$T$16,0),5&lt;=MATCH(K116,'Assumptions'!$T$5:$T$16,0)),O116/L116,0)),"")</f>
        <v/>
      </c>
      <c r="U116" s="59">
        <f>IFERROR(IF(A116&lt;&gt;"Yes","",IF(AND(6&gt;=MATCH(J116,'Assumptions'!$T$5:$T$16,0),6&lt;=MATCH(K116,'Assumptions'!$T$5:$T$16,0)),O116/L116,0)),"")</f>
        <v/>
      </c>
      <c r="V116" s="59">
        <f>IFERROR(IF(A116&lt;&gt;"Yes","",IF(AND(7&gt;=MATCH(J116,'Assumptions'!$T$5:$T$16,0),7&lt;=MATCH(K116,'Assumptions'!$T$5:$T$16,0)),O116/L116,0)),"")</f>
        <v/>
      </c>
      <c r="W116" s="59">
        <f>IFERROR(IF(A116&lt;&gt;"Yes","",IF(AND(8&gt;=MATCH(J116,'Assumptions'!$T$5:$T$16,0),8&lt;=MATCH(K116,'Assumptions'!$T$5:$T$16,0)),O116/L116,0)),"")</f>
        <v/>
      </c>
      <c r="X116" s="59">
        <f>IFERROR(IF(A116&lt;&gt;"Yes","",IF(AND(9&gt;=MATCH(J116,'Assumptions'!$T$5:$T$16,0),9&lt;=MATCH(K116,'Assumptions'!$T$5:$T$16,0)),O116/L116,0)),"")</f>
        <v/>
      </c>
      <c r="Y116" s="59">
        <f>IFERROR(IF(A116&lt;&gt;"Yes","",IF(AND(10&gt;=MATCH(J116,'Assumptions'!$T$5:$T$16,0),10&lt;=MATCH(K116,'Assumptions'!$T$5:$T$16,0)),O116/L116,0)),"")</f>
        <v/>
      </c>
      <c r="Z116" s="59">
        <f>IFERROR(IF(A116&lt;&gt;"Yes","",IF(AND(11&gt;=MATCH(J116,'Assumptions'!$T$5:$T$16,0),11&lt;=MATCH(K116,'Assumptions'!$T$5:$T$16,0)),O116/L116,0)),"")</f>
        <v/>
      </c>
      <c r="AA116" s="59">
        <f>IFERROR(IF(A116&lt;&gt;"Yes","",IF(AND(12&gt;=MATCH(J116,'Assumptions'!$T$5:$T$16,0),12&lt;=MATCH(K116,'Assumptions'!$T$5:$T$16,0)),O116/L116,0)),"")</f>
        <v/>
      </c>
      <c r="AB116" s="37">
        <f>IFERROR(IF(A116&lt;&gt;"Yes","",IF(E116="Hourly",F116*G116/'Assumptions'!$B$8*L116/12,IF(E116="Salaried",F116*L116/12,0))),"")</f>
        <v/>
      </c>
      <c r="AC116" s="34">
        <f>IFERROR(IF(AND(A116="",B116="",C116="",D116="",E116=""),"",IF(A116&lt;&gt;"Yes","",IF(OR(B116="",C116="",D116="",E116="",J116="",K116=""),"Missing setup",IF(MATCH(K116,'Assumptions'!$T$5:$T$16,0)&lt;MATCH(J116,'Assumptions'!$T$5:$T$16,0),"Check month range",IF(AND(E116="Hourly",OR(G116&lt;=0,H116&lt;=0)),"Enter hourly inputs",IF(AND(E116="Salaried",I116&lt;=0),"Enter salary","Ready")))))),"")</f>
        <v/>
      </c>
      <c r="AD116" s="29" t="n"/>
    </row>
    <row r="117">
      <c r="A117" s="29" t="n"/>
      <c r="B117" s="29" t="n"/>
      <c r="C117" s="29" t="n"/>
      <c r="D117" s="29" t="n"/>
      <c r="E117" s="29" t="n"/>
      <c r="F117" s="29" t="n"/>
      <c r="G117" s="29" t="n"/>
      <c r="H117" s="58" t="n"/>
      <c r="I117" s="58" t="n"/>
      <c r="J117" s="29" t="n"/>
      <c r="K117" s="29" t="n"/>
      <c r="L117" s="36">
        <f>IFERROR(IF(A117&lt;&gt;"Yes","",MAX(0,MATCH(K117,'Assumptions'!$T$5:$T$16,0)-MATCH(J117,'Assumptions'!$T$5:$T$16,0)+1)),"")</f>
        <v/>
      </c>
      <c r="M117" s="59">
        <f>IFERROR(IF(A117&lt;&gt;"Yes","",IF(E117="Hourly",F117*G117*52/12*L117*H117,IF(E117="Salaried",F117*I117/12*L117,0))),"")</f>
        <v/>
      </c>
      <c r="N117" s="59">
        <f>IFERROR(IF(A117&lt;&gt;"Yes","",M117*'Assumptions'!$B$9),"")</f>
        <v/>
      </c>
      <c r="O117" s="59">
        <f>IFERROR(IF(A117&lt;&gt;"Yes","",M117+N117),"")</f>
        <v/>
      </c>
      <c r="P117" s="59">
        <f>IFERROR(IF(A117&lt;&gt;"Yes","",IF(AND(1&gt;=MATCH(J117,'Assumptions'!$T$5:$T$16,0),1&lt;=MATCH(K117,'Assumptions'!$T$5:$T$16,0)),O117/L117,0)),"")</f>
        <v/>
      </c>
      <c r="Q117" s="59">
        <f>IFERROR(IF(A117&lt;&gt;"Yes","",IF(AND(2&gt;=MATCH(J117,'Assumptions'!$T$5:$T$16,0),2&lt;=MATCH(K117,'Assumptions'!$T$5:$T$16,0)),O117/L117,0)),"")</f>
        <v/>
      </c>
      <c r="R117" s="59">
        <f>IFERROR(IF(A117&lt;&gt;"Yes","",IF(AND(3&gt;=MATCH(J117,'Assumptions'!$T$5:$T$16,0),3&lt;=MATCH(K117,'Assumptions'!$T$5:$T$16,0)),O117/L117,0)),"")</f>
        <v/>
      </c>
      <c r="S117" s="59">
        <f>IFERROR(IF(A117&lt;&gt;"Yes","",IF(AND(4&gt;=MATCH(J117,'Assumptions'!$T$5:$T$16,0),4&lt;=MATCH(K117,'Assumptions'!$T$5:$T$16,0)),O117/L117,0)),"")</f>
        <v/>
      </c>
      <c r="T117" s="59">
        <f>IFERROR(IF(A117&lt;&gt;"Yes","",IF(AND(5&gt;=MATCH(J117,'Assumptions'!$T$5:$T$16,0),5&lt;=MATCH(K117,'Assumptions'!$T$5:$T$16,0)),O117/L117,0)),"")</f>
        <v/>
      </c>
      <c r="U117" s="59">
        <f>IFERROR(IF(A117&lt;&gt;"Yes","",IF(AND(6&gt;=MATCH(J117,'Assumptions'!$T$5:$T$16,0),6&lt;=MATCH(K117,'Assumptions'!$T$5:$T$16,0)),O117/L117,0)),"")</f>
        <v/>
      </c>
      <c r="V117" s="59">
        <f>IFERROR(IF(A117&lt;&gt;"Yes","",IF(AND(7&gt;=MATCH(J117,'Assumptions'!$T$5:$T$16,0),7&lt;=MATCH(K117,'Assumptions'!$T$5:$T$16,0)),O117/L117,0)),"")</f>
        <v/>
      </c>
      <c r="W117" s="59">
        <f>IFERROR(IF(A117&lt;&gt;"Yes","",IF(AND(8&gt;=MATCH(J117,'Assumptions'!$T$5:$T$16,0),8&lt;=MATCH(K117,'Assumptions'!$T$5:$T$16,0)),O117/L117,0)),"")</f>
        <v/>
      </c>
      <c r="X117" s="59">
        <f>IFERROR(IF(A117&lt;&gt;"Yes","",IF(AND(9&gt;=MATCH(J117,'Assumptions'!$T$5:$T$16,0),9&lt;=MATCH(K117,'Assumptions'!$T$5:$T$16,0)),O117/L117,0)),"")</f>
        <v/>
      </c>
      <c r="Y117" s="59">
        <f>IFERROR(IF(A117&lt;&gt;"Yes","",IF(AND(10&gt;=MATCH(J117,'Assumptions'!$T$5:$T$16,0),10&lt;=MATCH(K117,'Assumptions'!$T$5:$T$16,0)),O117/L117,0)),"")</f>
        <v/>
      </c>
      <c r="Z117" s="59">
        <f>IFERROR(IF(A117&lt;&gt;"Yes","",IF(AND(11&gt;=MATCH(J117,'Assumptions'!$T$5:$T$16,0),11&lt;=MATCH(K117,'Assumptions'!$T$5:$T$16,0)),O117/L117,0)),"")</f>
        <v/>
      </c>
      <c r="AA117" s="59">
        <f>IFERROR(IF(A117&lt;&gt;"Yes","",IF(AND(12&gt;=MATCH(J117,'Assumptions'!$T$5:$T$16,0),12&lt;=MATCH(K117,'Assumptions'!$T$5:$T$16,0)),O117/L117,0)),"")</f>
        <v/>
      </c>
      <c r="AB117" s="37">
        <f>IFERROR(IF(A117&lt;&gt;"Yes","",IF(E117="Hourly",F117*G117/'Assumptions'!$B$8*L117/12,IF(E117="Salaried",F117*L117/12,0))),"")</f>
        <v/>
      </c>
      <c r="AC117" s="34">
        <f>IFERROR(IF(AND(A117="",B117="",C117="",D117="",E117=""),"",IF(A117&lt;&gt;"Yes","",IF(OR(B117="",C117="",D117="",E117="",J117="",K117=""),"Missing setup",IF(MATCH(K117,'Assumptions'!$T$5:$T$16,0)&lt;MATCH(J117,'Assumptions'!$T$5:$T$16,0),"Check month range",IF(AND(E117="Hourly",OR(G117&lt;=0,H117&lt;=0)),"Enter hourly inputs",IF(AND(E117="Salaried",I117&lt;=0),"Enter salary","Ready")))))),"")</f>
        <v/>
      </c>
      <c r="AD117" s="29" t="n"/>
    </row>
    <row r="118">
      <c r="A118" s="29" t="n"/>
      <c r="B118" s="29" t="n"/>
      <c r="C118" s="29" t="n"/>
      <c r="D118" s="29" t="n"/>
      <c r="E118" s="29" t="n"/>
      <c r="F118" s="29" t="n"/>
      <c r="G118" s="29" t="n"/>
      <c r="H118" s="58" t="n"/>
      <c r="I118" s="58" t="n"/>
      <c r="J118" s="29" t="n"/>
      <c r="K118" s="29" t="n"/>
      <c r="L118" s="36">
        <f>IFERROR(IF(A118&lt;&gt;"Yes","",MAX(0,MATCH(K118,'Assumptions'!$T$5:$T$16,0)-MATCH(J118,'Assumptions'!$T$5:$T$16,0)+1)),"")</f>
        <v/>
      </c>
      <c r="M118" s="59">
        <f>IFERROR(IF(A118&lt;&gt;"Yes","",IF(E118="Hourly",F118*G118*52/12*L118*H118,IF(E118="Salaried",F118*I118/12*L118,0))),"")</f>
        <v/>
      </c>
      <c r="N118" s="59">
        <f>IFERROR(IF(A118&lt;&gt;"Yes","",M118*'Assumptions'!$B$9),"")</f>
        <v/>
      </c>
      <c r="O118" s="59">
        <f>IFERROR(IF(A118&lt;&gt;"Yes","",M118+N118),"")</f>
        <v/>
      </c>
      <c r="P118" s="59">
        <f>IFERROR(IF(A118&lt;&gt;"Yes","",IF(AND(1&gt;=MATCH(J118,'Assumptions'!$T$5:$T$16,0),1&lt;=MATCH(K118,'Assumptions'!$T$5:$T$16,0)),O118/L118,0)),"")</f>
        <v/>
      </c>
      <c r="Q118" s="59">
        <f>IFERROR(IF(A118&lt;&gt;"Yes","",IF(AND(2&gt;=MATCH(J118,'Assumptions'!$T$5:$T$16,0),2&lt;=MATCH(K118,'Assumptions'!$T$5:$T$16,0)),O118/L118,0)),"")</f>
        <v/>
      </c>
      <c r="R118" s="59">
        <f>IFERROR(IF(A118&lt;&gt;"Yes","",IF(AND(3&gt;=MATCH(J118,'Assumptions'!$T$5:$T$16,0),3&lt;=MATCH(K118,'Assumptions'!$T$5:$T$16,0)),O118/L118,0)),"")</f>
        <v/>
      </c>
      <c r="S118" s="59">
        <f>IFERROR(IF(A118&lt;&gt;"Yes","",IF(AND(4&gt;=MATCH(J118,'Assumptions'!$T$5:$T$16,0),4&lt;=MATCH(K118,'Assumptions'!$T$5:$T$16,0)),O118/L118,0)),"")</f>
        <v/>
      </c>
      <c r="T118" s="59">
        <f>IFERROR(IF(A118&lt;&gt;"Yes","",IF(AND(5&gt;=MATCH(J118,'Assumptions'!$T$5:$T$16,0),5&lt;=MATCH(K118,'Assumptions'!$T$5:$T$16,0)),O118/L118,0)),"")</f>
        <v/>
      </c>
      <c r="U118" s="59">
        <f>IFERROR(IF(A118&lt;&gt;"Yes","",IF(AND(6&gt;=MATCH(J118,'Assumptions'!$T$5:$T$16,0),6&lt;=MATCH(K118,'Assumptions'!$T$5:$T$16,0)),O118/L118,0)),"")</f>
        <v/>
      </c>
      <c r="V118" s="59">
        <f>IFERROR(IF(A118&lt;&gt;"Yes","",IF(AND(7&gt;=MATCH(J118,'Assumptions'!$T$5:$T$16,0),7&lt;=MATCH(K118,'Assumptions'!$T$5:$T$16,0)),O118/L118,0)),"")</f>
        <v/>
      </c>
      <c r="W118" s="59">
        <f>IFERROR(IF(A118&lt;&gt;"Yes","",IF(AND(8&gt;=MATCH(J118,'Assumptions'!$T$5:$T$16,0),8&lt;=MATCH(K118,'Assumptions'!$T$5:$T$16,0)),O118/L118,0)),"")</f>
        <v/>
      </c>
      <c r="X118" s="59">
        <f>IFERROR(IF(A118&lt;&gt;"Yes","",IF(AND(9&gt;=MATCH(J118,'Assumptions'!$T$5:$T$16,0),9&lt;=MATCH(K118,'Assumptions'!$T$5:$T$16,0)),O118/L118,0)),"")</f>
        <v/>
      </c>
      <c r="Y118" s="59">
        <f>IFERROR(IF(A118&lt;&gt;"Yes","",IF(AND(10&gt;=MATCH(J118,'Assumptions'!$T$5:$T$16,0),10&lt;=MATCH(K118,'Assumptions'!$T$5:$T$16,0)),O118/L118,0)),"")</f>
        <v/>
      </c>
      <c r="Z118" s="59">
        <f>IFERROR(IF(A118&lt;&gt;"Yes","",IF(AND(11&gt;=MATCH(J118,'Assumptions'!$T$5:$T$16,0),11&lt;=MATCH(K118,'Assumptions'!$T$5:$T$16,0)),O118/L118,0)),"")</f>
        <v/>
      </c>
      <c r="AA118" s="59">
        <f>IFERROR(IF(A118&lt;&gt;"Yes","",IF(AND(12&gt;=MATCH(J118,'Assumptions'!$T$5:$T$16,0),12&lt;=MATCH(K118,'Assumptions'!$T$5:$T$16,0)),O118/L118,0)),"")</f>
        <v/>
      </c>
      <c r="AB118" s="37">
        <f>IFERROR(IF(A118&lt;&gt;"Yes","",IF(E118="Hourly",F118*G118/'Assumptions'!$B$8*L118/12,IF(E118="Salaried",F118*L118/12,0))),"")</f>
        <v/>
      </c>
      <c r="AC118" s="34">
        <f>IFERROR(IF(AND(A118="",B118="",C118="",D118="",E118=""),"",IF(A118&lt;&gt;"Yes","",IF(OR(B118="",C118="",D118="",E118="",J118="",K118=""),"Missing setup",IF(MATCH(K118,'Assumptions'!$T$5:$T$16,0)&lt;MATCH(J118,'Assumptions'!$T$5:$T$16,0),"Check month range",IF(AND(E118="Hourly",OR(G118&lt;=0,H118&lt;=0)),"Enter hourly inputs",IF(AND(E118="Salaried",I118&lt;=0),"Enter salary","Ready")))))),"")</f>
        <v/>
      </c>
      <c r="AD118" s="29" t="n"/>
    </row>
    <row r="119">
      <c r="A119" s="29" t="n"/>
      <c r="B119" s="29" t="n"/>
      <c r="C119" s="29" t="n"/>
      <c r="D119" s="29" t="n"/>
      <c r="E119" s="29" t="n"/>
      <c r="F119" s="29" t="n"/>
      <c r="G119" s="29" t="n"/>
      <c r="H119" s="58" t="n"/>
      <c r="I119" s="58" t="n"/>
      <c r="J119" s="29" t="n"/>
      <c r="K119" s="29" t="n"/>
      <c r="L119" s="36">
        <f>IFERROR(IF(A119&lt;&gt;"Yes","",MAX(0,MATCH(K119,'Assumptions'!$T$5:$T$16,0)-MATCH(J119,'Assumptions'!$T$5:$T$16,0)+1)),"")</f>
        <v/>
      </c>
      <c r="M119" s="59">
        <f>IFERROR(IF(A119&lt;&gt;"Yes","",IF(E119="Hourly",F119*G119*52/12*L119*H119,IF(E119="Salaried",F119*I119/12*L119,0))),"")</f>
        <v/>
      </c>
      <c r="N119" s="59">
        <f>IFERROR(IF(A119&lt;&gt;"Yes","",M119*'Assumptions'!$B$9),"")</f>
        <v/>
      </c>
      <c r="O119" s="59">
        <f>IFERROR(IF(A119&lt;&gt;"Yes","",M119+N119),"")</f>
        <v/>
      </c>
      <c r="P119" s="59">
        <f>IFERROR(IF(A119&lt;&gt;"Yes","",IF(AND(1&gt;=MATCH(J119,'Assumptions'!$T$5:$T$16,0),1&lt;=MATCH(K119,'Assumptions'!$T$5:$T$16,0)),O119/L119,0)),"")</f>
        <v/>
      </c>
      <c r="Q119" s="59">
        <f>IFERROR(IF(A119&lt;&gt;"Yes","",IF(AND(2&gt;=MATCH(J119,'Assumptions'!$T$5:$T$16,0),2&lt;=MATCH(K119,'Assumptions'!$T$5:$T$16,0)),O119/L119,0)),"")</f>
        <v/>
      </c>
      <c r="R119" s="59">
        <f>IFERROR(IF(A119&lt;&gt;"Yes","",IF(AND(3&gt;=MATCH(J119,'Assumptions'!$T$5:$T$16,0),3&lt;=MATCH(K119,'Assumptions'!$T$5:$T$16,0)),O119/L119,0)),"")</f>
        <v/>
      </c>
      <c r="S119" s="59">
        <f>IFERROR(IF(A119&lt;&gt;"Yes","",IF(AND(4&gt;=MATCH(J119,'Assumptions'!$T$5:$T$16,0),4&lt;=MATCH(K119,'Assumptions'!$T$5:$T$16,0)),O119/L119,0)),"")</f>
        <v/>
      </c>
      <c r="T119" s="59">
        <f>IFERROR(IF(A119&lt;&gt;"Yes","",IF(AND(5&gt;=MATCH(J119,'Assumptions'!$T$5:$T$16,0),5&lt;=MATCH(K119,'Assumptions'!$T$5:$T$16,0)),O119/L119,0)),"")</f>
        <v/>
      </c>
      <c r="U119" s="59">
        <f>IFERROR(IF(A119&lt;&gt;"Yes","",IF(AND(6&gt;=MATCH(J119,'Assumptions'!$T$5:$T$16,0),6&lt;=MATCH(K119,'Assumptions'!$T$5:$T$16,0)),O119/L119,0)),"")</f>
        <v/>
      </c>
      <c r="V119" s="59">
        <f>IFERROR(IF(A119&lt;&gt;"Yes","",IF(AND(7&gt;=MATCH(J119,'Assumptions'!$T$5:$T$16,0),7&lt;=MATCH(K119,'Assumptions'!$T$5:$T$16,0)),O119/L119,0)),"")</f>
        <v/>
      </c>
      <c r="W119" s="59">
        <f>IFERROR(IF(A119&lt;&gt;"Yes","",IF(AND(8&gt;=MATCH(J119,'Assumptions'!$T$5:$T$16,0),8&lt;=MATCH(K119,'Assumptions'!$T$5:$T$16,0)),O119/L119,0)),"")</f>
        <v/>
      </c>
      <c r="X119" s="59">
        <f>IFERROR(IF(A119&lt;&gt;"Yes","",IF(AND(9&gt;=MATCH(J119,'Assumptions'!$T$5:$T$16,0),9&lt;=MATCH(K119,'Assumptions'!$T$5:$T$16,0)),O119/L119,0)),"")</f>
        <v/>
      </c>
      <c r="Y119" s="59">
        <f>IFERROR(IF(A119&lt;&gt;"Yes","",IF(AND(10&gt;=MATCH(J119,'Assumptions'!$T$5:$T$16,0),10&lt;=MATCH(K119,'Assumptions'!$T$5:$T$16,0)),O119/L119,0)),"")</f>
        <v/>
      </c>
      <c r="Z119" s="59">
        <f>IFERROR(IF(A119&lt;&gt;"Yes","",IF(AND(11&gt;=MATCH(J119,'Assumptions'!$T$5:$T$16,0),11&lt;=MATCH(K119,'Assumptions'!$T$5:$T$16,0)),O119/L119,0)),"")</f>
        <v/>
      </c>
      <c r="AA119" s="59">
        <f>IFERROR(IF(A119&lt;&gt;"Yes","",IF(AND(12&gt;=MATCH(J119,'Assumptions'!$T$5:$T$16,0),12&lt;=MATCH(K119,'Assumptions'!$T$5:$T$16,0)),O119/L119,0)),"")</f>
        <v/>
      </c>
      <c r="AB119" s="37">
        <f>IFERROR(IF(A119&lt;&gt;"Yes","",IF(E119="Hourly",F119*G119/'Assumptions'!$B$8*L119/12,IF(E119="Salaried",F119*L119/12,0))),"")</f>
        <v/>
      </c>
      <c r="AC119" s="34">
        <f>IFERROR(IF(AND(A119="",B119="",C119="",D119="",E119=""),"",IF(A119&lt;&gt;"Yes","",IF(OR(B119="",C119="",D119="",E119="",J119="",K119=""),"Missing setup",IF(MATCH(K119,'Assumptions'!$T$5:$T$16,0)&lt;MATCH(J119,'Assumptions'!$T$5:$T$16,0),"Check month range",IF(AND(E119="Hourly",OR(G119&lt;=0,H119&lt;=0)),"Enter hourly inputs",IF(AND(E119="Salaried",I119&lt;=0),"Enter salary","Ready")))))),"")</f>
        <v/>
      </c>
      <c r="AD119" s="29" t="n"/>
    </row>
    <row r="120">
      <c r="A120" s="29" t="n"/>
      <c r="B120" s="29" t="n"/>
      <c r="C120" s="29" t="n"/>
      <c r="D120" s="29" t="n"/>
      <c r="E120" s="29" t="n"/>
      <c r="F120" s="29" t="n"/>
      <c r="G120" s="29" t="n"/>
      <c r="H120" s="58" t="n"/>
      <c r="I120" s="58" t="n"/>
      <c r="J120" s="29" t="n"/>
      <c r="K120" s="29" t="n"/>
      <c r="L120" s="36">
        <f>IFERROR(IF(A120&lt;&gt;"Yes","",MAX(0,MATCH(K120,'Assumptions'!$T$5:$T$16,0)-MATCH(J120,'Assumptions'!$T$5:$T$16,0)+1)),"")</f>
        <v/>
      </c>
      <c r="M120" s="59">
        <f>IFERROR(IF(A120&lt;&gt;"Yes","",IF(E120="Hourly",F120*G120*52/12*L120*H120,IF(E120="Salaried",F120*I120/12*L120,0))),"")</f>
        <v/>
      </c>
      <c r="N120" s="59">
        <f>IFERROR(IF(A120&lt;&gt;"Yes","",M120*'Assumptions'!$B$9),"")</f>
        <v/>
      </c>
      <c r="O120" s="59">
        <f>IFERROR(IF(A120&lt;&gt;"Yes","",M120+N120),"")</f>
        <v/>
      </c>
      <c r="P120" s="59">
        <f>IFERROR(IF(A120&lt;&gt;"Yes","",IF(AND(1&gt;=MATCH(J120,'Assumptions'!$T$5:$T$16,0),1&lt;=MATCH(K120,'Assumptions'!$T$5:$T$16,0)),O120/L120,0)),"")</f>
        <v/>
      </c>
      <c r="Q120" s="59">
        <f>IFERROR(IF(A120&lt;&gt;"Yes","",IF(AND(2&gt;=MATCH(J120,'Assumptions'!$T$5:$T$16,0),2&lt;=MATCH(K120,'Assumptions'!$T$5:$T$16,0)),O120/L120,0)),"")</f>
        <v/>
      </c>
      <c r="R120" s="59">
        <f>IFERROR(IF(A120&lt;&gt;"Yes","",IF(AND(3&gt;=MATCH(J120,'Assumptions'!$T$5:$T$16,0),3&lt;=MATCH(K120,'Assumptions'!$T$5:$T$16,0)),O120/L120,0)),"")</f>
        <v/>
      </c>
      <c r="S120" s="59">
        <f>IFERROR(IF(A120&lt;&gt;"Yes","",IF(AND(4&gt;=MATCH(J120,'Assumptions'!$T$5:$T$16,0),4&lt;=MATCH(K120,'Assumptions'!$T$5:$T$16,0)),O120/L120,0)),"")</f>
        <v/>
      </c>
      <c r="T120" s="59">
        <f>IFERROR(IF(A120&lt;&gt;"Yes","",IF(AND(5&gt;=MATCH(J120,'Assumptions'!$T$5:$T$16,0),5&lt;=MATCH(K120,'Assumptions'!$T$5:$T$16,0)),O120/L120,0)),"")</f>
        <v/>
      </c>
      <c r="U120" s="59">
        <f>IFERROR(IF(A120&lt;&gt;"Yes","",IF(AND(6&gt;=MATCH(J120,'Assumptions'!$T$5:$T$16,0),6&lt;=MATCH(K120,'Assumptions'!$T$5:$T$16,0)),O120/L120,0)),"")</f>
        <v/>
      </c>
      <c r="V120" s="59">
        <f>IFERROR(IF(A120&lt;&gt;"Yes","",IF(AND(7&gt;=MATCH(J120,'Assumptions'!$T$5:$T$16,0),7&lt;=MATCH(K120,'Assumptions'!$T$5:$T$16,0)),O120/L120,0)),"")</f>
        <v/>
      </c>
      <c r="W120" s="59">
        <f>IFERROR(IF(A120&lt;&gt;"Yes","",IF(AND(8&gt;=MATCH(J120,'Assumptions'!$T$5:$T$16,0),8&lt;=MATCH(K120,'Assumptions'!$T$5:$T$16,0)),O120/L120,0)),"")</f>
        <v/>
      </c>
      <c r="X120" s="59">
        <f>IFERROR(IF(A120&lt;&gt;"Yes","",IF(AND(9&gt;=MATCH(J120,'Assumptions'!$T$5:$T$16,0),9&lt;=MATCH(K120,'Assumptions'!$T$5:$T$16,0)),O120/L120,0)),"")</f>
        <v/>
      </c>
      <c r="Y120" s="59">
        <f>IFERROR(IF(A120&lt;&gt;"Yes","",IF(AND(10&gt;=MATCH(J120,'Assumptions'!$T$5:$T$16,0),10&lt;=MATCH(K120,'Assumptions'!$T$5:$T$16,0)),O120/L120,0)),"")</f>
        <v/>
      </c>
      <c r="Z120" s="59">
        <f>IFERROR(IF(A120&lt;&gt;"Yes","",IF(AND(11&gt;=MATCH(J120,'Assumptions'!$T$5:$T$16,0),11&lt;=MATCH(K120,'Assumptions'!$T$5:$T$16,0)),O120/L120,0)),"")</f>
        <v/>
      </c>
      <c r="AA120" s="59">
        <f>IFERROR(IF(A120&lt;&gt;"Yes","",IF(AND(12&gt;=MATCH(J120,'Assumptions'!$T$5:$T$16,0),12&lt;=MATCH(K120,'Assumptions'!$T$5:$T$16,0)),O120/L120,0)),"")</f>
        <v/>
      </c>
      <c r="AB120" s="37">
        <f>IFERROR(IF(A120&lt;&gt;"Yes","",IF(E120="Hourly",F120*G120/'Assumptions'!$B$8*L120/12,IF(E120="Salaried",F120*L120/12,0))),"")</f>
        <v/>
      </c>
      <c r="AC120" s="34">
        <f>IFERROR(IF(AND(A120="",B120="",C120="",D120="",E120=""),"",IF(A120&lt;&gt;"Yes","",IF(OR(B120="",C120="",D120="",E120="",J120="",K120=""),"Missing setup",IF(MATCH(K120,'Assumptions'!$T$5:$T$16,0)&lt;MATCH(J120,'Assumptions'!$T$5:$T$16,0),"Check month range",IF(AND(E120="Hourly",OR(G120&lt;=0,H120&lt;=0)),"Enter hourly inputs",IF(AND(E120="Salaried",I120&lt;=0),"Enter salary","Ready")))))),"")</f>
        <v/>
      </c>
      <c r="AD120" s="29" t="n"/>
    </row>
    <row r="121">
      <c r="A121" s="29" t="n"/>
      <c r="B121" s="29" t="n"/>
      <c r="C121" s="29" t="n"/>
      <c r="D121" s="29" t="n"/>
      <c r="E121" s="29" t="n"/>
      <c r="F121" s="29" t="n"/>
      <c r="G121" s="29" t="n"/>
      <c r="H121" s="58" t="n"/>
      <c r="I121" s="58" t="n"/>
      <c r="J121" s="29" t="n"/>
      <c r="K121" s="29" t="n"/>
      <c r="L121" s="36">
        <f>IFERROR(IF(A121&lt;&gt;"Yes","",MAX(0,MATCH(K121,'Assumptions'!$T$5:$T$16,0)-MATCH(J121,'Assumptions'!$T$5:$T$16,0)+1)),"")</f>
        <v/>
      </c>
      <c r="M121" s="59">
        <f>IFERROR(IF(A121&lt;&gt;"Yes","",IF(E121="Hourly",F121*G121*52/12*L121*H121,IF(E121="Salaried",F121*I121/12*L121,0))),"")</f>
        <v/>
      </c>
      <c r="N121" s="59">
        <f>IFERROR(IF(A121&lt;&gt;"Yes","",M121*'Assumptions'!$B$9),"")</f>
        <v/>
      </c>
      <c r="O121" s="59">
        <f>IFERROR(IF(A121&lt;&gt;"Yes","",M121+N121),"")</f>
        <v/>
      </c>
      <c r="P121" s="59">
        <f>IFERROR(IF(A121&lt;&gt;"Yes","",IF(AND(1&gt;=MATCH(J121,'Assumptions'!$T$5:$T$16,0),1&lt;=MATCH(K121,'Assumptions'!$T$5:$T$16,0)),O121/L121,0)),"")</f>
        <v/>
      </c>
      <c r="Q121" s="59">
        <f>IFERROR(IF(A121&lt;&gt;"Yes","",IF(AND(2&gt;=MATCH(J121,'Assumptions'!$T$5:$T$16,0),2&lt;=MATCH(K121,'Assumptions'!$T$5:$T$16,0)),O121/L121,0)),"")</f>
        <v/>
      </c>
      <c r="R121" s="59">
        <f>IFERROR(IF(A121&lt;&gt;"Yes","",IF(AND(3&gt;=MATCH(J121,'Assumptions'!$T$5:$T$16,0),3&lt;=MATCH(K121,'Assumptions'!$T$5:$T$16,0)),O121/L121,0)),"")</f>
        <v/>
      </c>
      <c r="S121" s="59">
        <f>IFERROR(IF(A121&lt;&gt;"Yes","",IF(AND(4&gt;=MATCH(J121,'Assumptions'!$T$5:$T$16,0),4&lt;=MATCH(K121,'Assumptions'!$T$5:$T$16,0)),O121/L121,0)),"")</f>
        <v/>
      </c>
      <c r="T121" s="59">
        <f>IFERROR(IF(A121&lt;&gt;"Yes","",IF(AND(5&gt;=MATCH(J121,'Assumptions'!$T$5:$T$16,0),5&lt;=MATCH(K121,'Assumptions'!$T$5:$T$16,0)),O121/L121,0)),"")</f>
        <v/>
      </c>
      <c r="U121" s="59">
        <f>IFERROR(IF(A121&lt;&gt;"Yes","",IF(AND(6&gt;=MATCH(J121,'Assumptions'!$T$5:$T$16,0),6&lt;=MATCH(K121,'Assumptions'!$T$5:$T$16,0)),O121/L121,0)),"")</f>
        <v/>
      </c>
      <c r="V121" s="59">
        <f>IFERROR(IF(A121&lt;&gt;"Yes","",IF(AND(7&gt;=MATCH(J121,'Assumptions'!$T$5:$T$16,0),7&lt;=MATCH(K121,'Assumptions'!$T$5:$T$16,0)),O121/L121,0)),"")</f>
        <v/>
      </c>
      <c r="W121" s="59">
        <f>IFERROR(IF(A121&lt;&gt;"Yes","",IF(AND(8&gt;=MATCH(J121,'Assumptions'!$T$5:$T$16,0),8&lt;=MATCH(K121,'Assumptions'!$T$5:$T$16,0)),O121/L121,0)),"")</f>
        <v/>
      </c>
      <c r="X121" s="59">
        <f>IFERROR(IF(A121&lt;&gt;"Yes","",IF(AND(9&gt;=MATCH(J121,'Assumptions'!$T$5:$T$16,0),9&lt;=MATCH(K121,'Assumptions'!$T$5:$T$16,0)),O121/L121,0)),"")</f>
        <v/>
      </c>
      <c r="Y121" s="59">
        <f>IFERROR(IF(A121&lt;&gt;"Yes","",IF(AND(10&gt;=MATCH(J121,'Assumptions'!$T$5:$T$16,0),10&lt;=MATCH(K121,'Assumptions'!$T$5:$T$16,0)),O121/L121,0)),"")</f>
        <v/>
      </c>
      <c r="Z121" s="59">
        <f>IFERROR(IF(A121&lt;&gt;"Yes","",IF(AND(11&gt;=MATCH(J121,'Assumptions'!$T$5:$T$16,0),11&lt;=MATCH(K121,'Assumptions'!$T$5:$T$16,0)),O121/L121,0)),"")</f>
        <v/>
      </c>
      <c r="AA121" s="59">
        <f>IFERROR(IF(A121&lt;&gt;"Yes","",IF(AND(12&gt;=MATCH(J121,'Assumptions'!$T$5:$T$16,0),12&lt;=MATCH(K121,'Assumptions'!$T$5:$T$16,0)),O121/L121,0)),"")</f>
        <v/>
      </c>
      <c r="AB121" s="37">
        <f>IFERROR(IF(A121&lt;&gt;"Yes","",IF(E121="Hourly",F121*G121/'Assumptions'!$B$8*L121/12,IF(E121="Salaried",F121*L121/12,0))),"")</f>
        <v/>
      </c>
      <c r="AC121" s="34">
        <f>IFERROR(IF(AND(A121="",B121="",C121="",D121="",E121=""),"",IF(A121&lt;&gt;"Yes","",IF(OR(B121="",C121="",D121="",E121="",J121="",K121=""),"Missing setup",IF(MATCH(K121,'Assumptions'!$T$5:$T$16,0)&lt;MATCH(J121,'Assumptions'!$T$5:$T$16,0),"Check month range",IF(AND(E121="Hourly",OR(G121&lt;=0,H121&lt;=0)),"Enter hourly inputs",IF(AND(E121="Salaried",I121&lt;=0),"Enter salary","Ready")))))),"")</f>
        <v/>
      </c>
      <c r="AD121" s="29" t="n"/>
    </row>
    <row r="122">
      <c r="A122" s="29" t="n"/>
      <c r="B122" s="29" t="n"/>
      <c r="C122" s="29" t="n"/>
      <c r="D122" s="29" t="n"/>
      <c r="E122" s="29" t="n"/>
      <c r="F122" s="29" t="n"/>
      <c r="G122" s="29" t="n"/>
      <c r="H122" s="58" t="n"/>
      <c r="I122" s="58" t="n"/>
      <c r="J122" s="29" t="n"/>
      <c r="K122" s="29" t="n"/>
      <c r="L122" s="36">
        <f>IFERROR(IF(A122&lt;&gt;"Yes","",MAX(0,MATCH(K122,'Assumptions'!$T$5:$T$16,0)-MATCH(J122,'Assumptions'!$T$5:$T$16,0)+1)),"")</f>
        <v/>
      </c>
      <c r="M122" s="59">
        <f>IFERROR(IF(A122&lt;&gt;"Yes","",IF(E122="Hourly",F122*G122*52/12*L122*H122,IF(E122="Salaried",F122*I122/12*L122,0))),"")</f>
        <v/>
      </c>
      <c r="N122" s="59">
        <f>IFERROR(IF(A122&lt;&gt;"Yes","",M122*'Assumptions'!$B$9),"")</f>
        <v/>
      </c>
      <c r="O122" s="59">
        <f>IFERROR(IF(A122&lt;&gt;"Yes","",M122+N122),"")</f>
        <v/>
      </c>
      <c r="P122" s="59">
        <f>IFERROR(IF(A122&lt;&gt;"Yes","",IF(AND(1&gt;=MATCH(J122,'Assumptions'!$T$5:$T$16,0),1&lt;=MATCH(K122,'Assumptions'!$T$5:$T$16,0)),O122/L122,0)),"")</f>
        <v/>
      </c>
      <c r="Q122" s="59">
        <f>IFERROR(IF(A122&lt;&gt;"Yes","",IF(AND(2&gt;=MATCH(J122,'Assumptions'!$T$5:$T$16,0),2&lt;=MATCH(K122,'Assumptions'!$T$5:$T$16,0)),O122/L122,0)),"")</f>
        <v/>
      </c>
      <c r="R122" s="59">
        <f>IFERROR(IF(A122&lt;&gt;"Yes","",IF(AND(3&gt;=MATCH(J122,'Assumptions'!$T$5:$T$16,0),3&lt;=MATCH(K122,'Assumptions'!$T$5:$T$16,0)),O122/L122,0)),"")</f>
        <v/>
      </c>
      <c r="S122" s="59">
        <f>IFERROR(IF(A122&lt;&gt;"Yes","",IF(AND(4&gt;=MATCH(J122,'Assumptions'!$T$5:$T$16,0),4&lt;=MATCH(K122,'Assumptions'!$T$5:$T$16,0)),O122/L122,0)),"")</f>
        <v/>
      </c>
      <c r="T122" s="59">
        <f>IFERROR(IF(A122&lt;&gt;"Yes","",IF(AND(5&gt;=MATCH(J122,'Assumptions'!$T$5:$T$16,0),5&lt;=MATCH(K122,'Assumptions'!$T$5:$T$16,0)),O122/L122,0)),"")</f>
        <v/>
      </c>
      <c r="U122" s="59">
        <f>IFERROR(IF(A122&lt;&gt;"Yes","",IF(AND(6&gt;=MATCH(J122,'Assumptions'!$T$5:$T$16,0),6&lt;=MATCH(K122,'Assumptions'!$T$5:$T$16,0)),O122/L122,0)),"")</f>
        <v/>
      </c>
      <c r="V122" s="59">
        <f>IFERROR(IF(A122&lt;&gt;"Yes","",IF(AND(7&gt;=MATCH(J122,'Assumptions'!$T$5:$T$16,0),7&lt;=MATCH(K122,'Assumptions'!$T$5:$T$16,0)),O122/L122,0)),"")</f>
        <v/>
      </c>
      <c r="W122" s="59">
        <f>IFERROR(IF(A122&lt;&gt;"Yes","",IF(AND(8&gt;=MATCH(J122,'Assumptions'!$T$5:$T$16,0),8&lt;=MATCH(K122,'Assumptions'!$T$5:$T$16,0)),O122/L122,0)),"")</f>
        <v/>
      </c>
      <c r="X122" s="59">
        <f>IFERROR(IF(A122&lt;&gt;"Yes","",IF(AND(9&gt;=MATCH(J122,'Assumptions'!$T$5:$T$16,0),9&lt;=MATCH(K122,'Assumptions'!$T$5:$T$16,0)),O122/L122,0)),"")</f>
        <v/>
      </c>
      <c r="Y122" s="59">
        <f>IFERROR(IF(A122&lt;&gt;"Yes","",IF(AND(10&gt;=MATCH(J122,'Assumptions'!$T$5:$T$16,0),10&lt;=MATCH(K122,'Assumptions'!$T$5:$T$16,0)),O122/L122,0)),"")</f>
        <v/>
      </c>
      <c r="Z122" s="59">
        <f>IFERROR(IF(A122&lt;&gt;"Yes","",IF(AND(11&gt;=MATCH(J122,'Assumptions'!$T$5:$T$16,0),11&lt;=MATCH(K122,'Assumptions'!$T$5:$T$16,0)),O122/L122,0)),"")</f>
        <v/>
      </c>
      <c r="AA122" s="59">
        <f>IFERROR(IF(A122&lt;&gt;"Yes","",IF(AND(12&gt;=MATCH(J122,'Assumptions'!$T$5:$T$16,0),12&lt;=MATCH(K122,'Assumptions'!$T$5:$T$16,0)),O122/L122,0)),"")</f>
        <v/>
      </c>
      <c r="AB122" s="37">
        <f>IFERROR(IF(A122&lt;&gt;"Yes","",IF(E122="Hourly",F122*G122/'Assumptions'!$B$8*L122/12,IF(E122="Salaried",F122*L122/12,0))),"")</f>
        <v/>
      </c>
      <c r="AC122" s="34">
        <f>IFERROR(IF(AND(A122="",B122="",C122="",D122="",E122=""),"",IF(A122&lt;&gt;"Yes","",IF(OR(B122="",C122="",D122="",E122="",J122="",K122=""),"Missing setup",IF(MATCH(K122,'Assumptions'!$T$5:$T$16,0)&lt;MATCH(J122,'Assumptions'!$T$5:$T$16,0),"Check month range",IF(AND(E122="Hourly",OR(G122&lt;=0,H122&lt;=0)),"Enter hourly inputs",IF(AND(E122="Salaried",I122&lt;=0),"Enter salary","Ready")))))),"")</f>
        <v/>
      </c>
      <c r="AD122" s="29" t="n"/>
    </row>
    <row r="123">
      <c r="A123" s="29" t="n"/>
      <c r="B123" s="29" t="n"/>
      <c r="C123" s="29" t="n"/>
      <c r="D123" s="29" t="n"/>
      <c r="E123" s="29" t="n"/>
      <c r="F123" s="29" t="n"/>
      <c r="G123" s="29" t="n"/>
      <c r="H123" s="58" t="n"/>
      <c r="I123" s="58" t="n"/>
      <c r="J123" s="29" t="n"/>
      <c r="K123" s="29" t="n"/>
      <c r="L123" s="36">
        <f>IFERROR(IF(A123&lt;&gt;"Yes","",MAX(0,MATCH(K123,'Assumptions'!$T$5:$T$16,0)-MATCH(J123,'Assumptions'!$T$5:$T$16,0)+1)),"")</f>
        <v/>
      </c>
      <c r="M123" s="59">
        <f>IFERROR(IF(A123&lt;&gt;"Yes","",IF(E123="Hourly",F123*G123*52/12*L123*H123,IF(E123="Salaried",F123*I123/12*L123,0))),"")</f>
        <v/>
      </c>
      <c r="N123" s="59">
        <f>IFERROR(IF(A123&lt;&gt;"Yes","",M123*'Assumptions'!$B$9),"")</f>
        <v/>
      </c>
      <c r="O123" s="59">
        <f>IFERROR(IF(A123&lt;&gt;"Yes","",M123+N123),"")</f>
        <v/>
      </c>
      <c r="P123" s="59">
        <f>IFERROR(IF(A123&lt;&gt;"Yes","",IF(AND(1&gt;=MATCH(J123,'Assumptions'!$T$5:$T$16,0),1&lt;=MATCH(K123,'Assumptions'!$T$5:$T$16,0)),O123/L123,0)),"")</f>
        <v/>
      </c>
      <c r="Q123" s="59">
        <f>IFERROR(IF(A123&lt;&gt;"Yes","",IF(AND(2&gt;=MATCH(J123,'Assumptions'!$T$5:$T$16,0),2&lt;=MATCH(K123,'Assumptions'!$T$5:$T$16,0)),O123/L123,0)),"")</f>
        <v/>
      </c>
      <c r="R123" s="59">
        <f>IFERROR(IF(A123&lt;&gt;"Yes","",IF(AND(3&gt;=MATCH(J123,'Assumptions'!$T$5:$T$16,0),3&lt;=MATCH(K123,'Assumptions'!$T$5:$T$16,0)),O123/L123,0)),"")</f>
        <v/>
      </c>
      <c r="S123" s="59">
        <f>IFERROR(IF(A123&lt;&gt;"Yes","",IF(AND(4&gt;=MATCH(J123,'Assumptions'!$T$5:$T$16,0),4&lt;=MATCH(K123,'Assumptions'!$T$5:$T$16,0)),O123/L123,0)),"")</f>
        <v/>
      </c>
      <c r="T123" s="59">
        <f>IFERROR(IF(A123&lt;&gt;"Yes","",IF(AND(5&gt;=MATCH(J123,'Assumptions'!$T$5:$T$16,0),5&lt;=MATCH(K123,'Assumptions'!$T$5:$T$16,0)),O123/L123,0)),"")</f>
        <v/>
      </c>
      <c r="U123" s="59">
        <f>IFERROR(IF(A123&lt;&gt;"Yes","",IF(AND(6&gt;=MATCH(J123,'Assumptions'!$T$5:$T$16,0),6&lt;=MATCH(K123,'Assumptions'!$T$5:$T$16,0)),O123/L123,0)),"")</f>
        <v/>
      </c>
      <c r="V123" s="59">
        <f>IFERROR(IF(A123&lt;&gt;"Yes","",IF(AND(7&gt;=MATCH(J123,'Assumptions'!$T$5:$T$16,0),7&lt;=MATCH(K123,'Assumptions'!$T$5:$T$16,0)),O123/L123,0)),"")</f>
        <v/>
      </c>
      <c r="W123" s="59">
        <f>IFERROR(IF(A123&lt;&gt;"Yes","",IF(AND(8&gt;=MATCH(J123,'Assumptions'!$T$5:$T$16,0),8&lt;=MATCH(K123,'Assumptions'!$T$5:$T$16,0)),O123/L123,0)),"")</f>
        <v/>
      </c>
      <c r="X123" s="59">
        <f>IFERROR(IF(A123&lt;&gt;"Yes","",IF(AND(9&gt;=MATCH(J123,'Assumptions'!$T$5:$T$16,0),9&lt;=MATCH(K123,'Assumptions'!$T$5:$T$16,0)),O123/L123,0)),"")</f>
        <v/>
      </c>
      <c r="Y123" s="59">
        <f>IFERROR(IF(A123&lt;&gt;"Yes","",IF(AND(10&gt;=MATCH(J123,'Assumptions'!$T$5:$T$16,0),10&lt;=MATCH(K123,'Assumptions'!$T$5:$T$16,0)),O123/L123,0)),"")</f>
        <v/>
      </c>
      <c r="Z123" s="59">
        <f>IFERROR(IF(A123&lt;&gt;"Yes","",IF(AND(11&gt;=MATCH(J123,'Assumptions'!$T$5:$T$16,0),11&lt;=MATCH(K123,'Assumptions'!$T$5:$T$16,0)),O123/L123,0)),"")</f>
        <v/>
      </c>
      <c r="AA123" s="59">
        <f>IFERROR(IF(A123&lt;&gt;"Yes","",IF(AND(12&gt;=MATCH(J123,'Assumptions'!$T$5:$T$16,0),12&lt;=MATCH(K123,'Assumptions'!$T$5:$T$16,0)),O123/L123,0)),"")</f>
        <v/>
      </c>
      <c r="AB123" s="37">
        <f>IFERROR(IF(A123&lt;&gt;"Yes","",IF(E123="Hourly",F123*G123/'Assumptions'!$B$8*L123/12,IF(E123="Salaried",F123*L123/12,0))),"")</f>
        <v/>
      </c>
      <c r="AC123" s="34">
        <f>IFERROR(IF(AND(A123="",B123="",C123="",D123="",E123=""),"",IF(A123&lt;&gt;"Yes","",IF(OR(B123="",C123="",D123="",E123="",J123="",K123=""),"Missing setup",IF(MATCH(K123,'Assumptions'!$T$5:$T$16,0)&lt;MATCH(J123,'Assumptions'!$T$5:$T$16,0),"Check month range",IF(AND(E123="Hourly",OR(G123&lt;=0,H123&lt;=0)),"Enter hourly inputs",IF(AND(E123="Salaried",I123&lt;=0),"Enter salary","Ready")))))),"")</f>
        <v/>
      </c>
      <c r="AD123" s="29" t="n"/>
    </row>
    <row r="124">
      <c r="A124" s="29" t="n"/>
      <c r="B124" s="29" t="n"/>
      <c r="C124" s="29" t="n"/>
      <c r="D124" s="29" t="n"/>
      <c r="E124" s="29" t="n"/>
      <c r="F124" s="29" t="n"/>
      <c r="G124" s="29" t="n"/>
      <c r="H124" s="58" t="n"/>
      <c r="I124" s="58" t="n"/>
      <c r="J124" s="29" t="n"/>
      <c r="K124" s="29" t="n"/>
      <c r="L124" s="36">
        <f>IFERROR(IF(A124&lt;&gt;"Yes","",MAX(0,MATCH(K124,'Assumptions'!$T$5:$T$16,0)-MATCH(J124,'Assumptions'!$T$5:$T$16,0)+1)),"")</f>
        <v/>
      </c>
      <c r="M124" s="59">
        <f>IFERROR(IF(A124&lt;&gt;"Yes","",IF(E124="Hourly",F124*G124*52/12*L124*H124,IF(E124="Salaried",F124*I124/12*L124,0))),"")</f>
        <v/>
      </c>
      <c r="N124" s="59">
        <f>IFERROR(IF(A124&lt;&gt;"Yes","",M124*'Assumptions'!$B$9),"")</f>
        <v/>
      </c>
      <c r="O124" s="59">
        <f>IFERROR(IF(A124&lt;&gt;"Yes","",M124+N124),"")</f>
        <v/>
      </c>
      <c r="P124" s="59">
        <f>IFERROR(IF(A124&lt;&gt;"Yes","",IF(AND(1&gt;=MATCH(J124,'Assumptions'!$T$5:$T$16,0),1&lt;=MATCH(K124,'Assumptions'!$T$5:$T$16,0)),O124/L124,0)),"")</f>
        <v/>
      </c>
      <c r="Q124" s="59">
        <f>IFERROR(IF(A124&lt;&gt;"Yes","",IF(AND(2&gt;=MATCH(J124,'Assumptions'!$T$5:$T$16,0),2&lt;=MATCH(K124,'Assumptions'!$T$5:$T$16,0)),O124/L124,0)),"")</f>
        <v/>
      </c>
      <c r="R124" s="59">
        <f>IFERROR(IF(A124&lt;&gt;"Yes","",IF(AND(3&gt;=MATCH(J124,'Assumptions'!$T$5:$T$16,0),3&lt;=MATCH(K124,'Assumptions'!$T$5:$T$16,0)),O124/L124,0)),"")</f>
        <v/>
      </c>
      <c r="S124" s="59">
        <f>IFERROR(IF(A124&lt;&gt;"Yes","",IF(AND(4&gt;=MATCH(J124,'Assumptions'!$T$5:$T$16,0),4&lt;=MATCH(K124,'Assumptions'!$T$5:$T$16,0)),O124/L124,0)),"")</f>
        <v/>
      </c>
      <c r="T124" s="59">
        <f>IFERROR(IF(A124&lt;&gt;"Yes","",IF(AND(5&gt;=MATCH(J124,'Assumptions'!$T$5:$T$16,0),5&lt;=MATCH(K124,'Assumptions'!$T$5:$T$16,0)),O124/L124,0)),"")</f>
        <v/>
      </c>
      <c r="U124" s="59">
        <f>IFERROR(IF(A124&lt;&gt;"Yes","",IF(AND(6&gt;=MATCH(J124,'Assumptions'!$T$5:$T$16,0),6&lt;=MATCH(K124,'Assumptions'!$T$5:$T$16,0)),O124/L124,0)),"")</f>
        <v/>
      </c>
      <c r="V124" s="59">
        <f>IFERROR(IF(A124&lt;&gt;"Yes","",IF(AND(7&gt;=MATCH(J124,'Assumptions'!$T$5:$T$16,0),7&lt;=MATCH(K124,'Assumptions'!$T$5:$T$16,0)),O124/L124,0)),"")</f>
        <v/>
      </c>
      <c r="W124" s="59">
        <f>IFERROR(IF(A124&lt;&gt;"Yes","",IF(AND(8&gt;=MATCH(J124,'Assumptions'!$T$5:$T$16,0),8&lt;=MATCH(K124,'Assumptions'!$T$5:$T$16,0)),O124/L124,0)),"")</f>
        <v/>
      </c>
      <c r="X124" s="59">
        <f>IFERROR(IF(A124&lt;&gt;"Yes","",IF(AND(9&gt;=MATCH(J124,'Assumptions'!$T$5:$T$16,0),9&lt;=MATCH(K124,'Assumptions'!$T$5:$T$16,0)),O124/L124,0)),"")</f>
        <v/>
      </c>
      <c r="Y124" s="59">
        <f>IFERROR(IF(A124&lt;&gt;"Yes","",IF(AND(10&gt;=MATCH(J124,'Assumptions'!$T$5:$T$16,0),10&lt;=MATCH(K124,'Assumptions'!$T$5:$T$16,0)),O124/L124,0)),"")</f>
        <v/>
      </c>
      <c r="Z124" s="59">
        <f>IFERROR(IF(A124&lt;&gt;"Yes","",IF(AND(11&gt;=MATCH(J124,'Assumptions'!$T$5:$T$16,0),11&lt;=MATCH(K124,'Assumptions'!$T$5:$T$16,0)),O124/L124,0)),"")</f>
        <v/>
      </c>
      <c r="AA124" s="59">
        <f>IFERROR(IF(A124&lt;&gt;"Yes","",IF(AND(12&gt;=MATCH(J124,'Assumptions'!$T$5:$T$16,0),12&lt;=MATCH(K124,'Assumptions'!$T$5:$T$16,0)),O124/L124,0)),"")</f>
        <v/>
      </c>
      <c r="AB124" s="37">
        <f>IFERROR(IF(A124&lt;&gt;"Yes","",IF(E124="Hourly",F124*G124/'Assumptions'!$B$8*L124/12,IF(E124="Salaried",F124*L124/12,0))),"")</f>
        <v/>
      </c>
      <c r="AC124" s="34">
        <f>IFERROR(IF(AND(A124="",B124="",C124="",D124="",E124=""),"",IF(A124&lt;&gt;"Yes","",IF(OR(B124="",C124="",D124="",E124="",J124="",K124=""),"Missing setup",IF(MATCH(K124,'Assumptions'!$T$5:$T$16,0)&lt;MATCH(J124,'Assumptions'!$T$5:$T$16,0),"Check month range",IF(AND(E124="Hourly",OR(G124&lt;=0,H124&lt;=0)),"Enter hourly inputs",IF(AND(E124="Salaried",I124&lt;=0),"Enter salary","Ready")))))),"")</f>
        <v/>
      </c>
      <c r="AD124" s="29" t="n"/>
    </row>
    <row r="125">
      <c r="A125" s="29" t="n"/>
      <c r="B125" s="29" t="n"/>
      <c r="C125" s="29" t="n"/>
      <c r="D125" s="29" t="n"/>
      <c r="E125" s="29" t="n"/>
      <c r="F125" s="29" t="n"/>
      <c r="G125" s="29" t="n"/>
      <c r="H125" s="58" t="n"/>
      <c r="I125" s="58" t="n"/>
      <c r="J125" s="29" t="n"/>
      <c r="K125" s="29" t="n"/>
      <c r="L125" s="36">
        <f>IFERROR(IF(A125&lt;&gt;"Yes","",MAX(0,MATCH(K125,'Assumptions'!$T$5:$T$16,0)-MATCH(J125,'Assumptions'!$T$5:$T$16,0)+1)),"")</f>
        <v/>
      </c>
      <c r="M125" s="59">
        <f>IFERROR(IF(A125&lt;&gt;"Yes","",IF(E125="Hourly",F125*G125*52/12*L125*H125,IF(E125="Salaried",F125*I125/12*L125,0))),"")</f>
        <v/>
      </c>
      <c r="N125" s="59">
        <f>IFERROR(IF(A125&lt;&gt;"Yes","",M125*'Assumptions'!$B$9),"")</f>
        <v/>
      </c>
      <c r="O125" s="59">
        <f>IFERROR(IF(A125&lt;&gt;"Yes","",M125+N125),"")</f>
        <v/>
      </c>
      <c r="P125" s="59">
        <f>IFERROR(IF(A125&lt;&gt;"Yes","",IF(AND(1&gt;=MATCH(J125,'Assumptions'!$T$5:$T$16,0),1&lt;=MATCH(K125,'Assumptions'!$T$5:$T$16,0)),O125/L125,0)),"")</f>
        <v/>
      </c>
      <c r="Q125" s="59">
        <f>IFERROR(IF(A125&lt;&gt;"Yes","",IF(AND(2&gt;=MATCH(J125,'Assumptions'!$T$5:$T$16,0),2&lt;=MATCH(K125,'Assumptions'!$T$5:$T$16,0)),O125/L125,0)),"")</f>
        <v/>
      </c>
      <c r="R125" s="59">
        <f>IFERROR(IF(A125&lt;&gt;"Yes","",IF(AND(3&gt;=MATCH(J125,'Assumptions'!$T$5:$T$16,0),3&lt;=MATCH(K125,'Assumptions'!$T$5:$T$16,0)),O125/L125,0)),"")</f>
        <v/>
      </c>
      <c r="S125" s="59">
        <f>IFERROR(IF(A125&lt;&gt;"Yes","",IF(AND(4&gt;=MATCH(J125,'Assumptions'!$T$5:$T$16,0),4&lt;=MATCH(K125,'Assumptions'!$T$5:$T$16,0)),O125/L125,0)),"")</f>
        <v/>
      </c>
      <c r="T125" s="59">
        <f>IFERROR(IF(A125&lt;&gt;"Yes","",IF(AND(5&gt;=MATCH(J125,'Assumptions'!$T$5:$T$16,0),5&lt;=MATCH(K125,'Assumptions'!$T$5:$T$16,0)),O125/L125,0)),"")</f>
        <v/>
      </c>
      <c r="U125" s="59">
        <f>IFERROR(IF(A125&lt;&gt;"Yes","",IF(AND(6&gt;=MATCH(J125,'Assumptions'!$T$5:$T$16,0),6&lt;=MATCH(K125,'Assumptions'!$T$5:$T$16,0)),O125/L125,0)),"")</f>
        <v/>
      </c>
      <c r="V125" s="59">
        <f>IFERROR(IF(A125&lt;&gt;"Yes","",IF(AND(7&gt;=MATCH(J125,'Assumptions'!$T$5:$T$16,0),7&lt;=MATCH(K125,'Assumptions'!$T$5:$T$16,0)),O125/L125,0)),"")</f>
        <v/>
      </c>
      <c r="W125" s="59">
        <f>IFERROR(IF(A125&lt;&gt;"Yes","",IF(AND(8&gt;=MATCH(J125,'Assumptions'!$T$5:$T$16,0),8&lt;=MATCH(K125,'Assumptions'!$T$5:$T$16,0)),O125/L125,0)),"")</f>
        <v/>
      </c>
      <c r="X125" s="59">
        <f>IFERROR(IF(A125&lt;&gt;"Yes","",IF(AND(9&gt;=MATCH(J125,'Assumptions'!$T$5:$T$16,0),9&lt;=MATCH(K125,'Assumptions'!$T$5:$T$16,0)),O125/L125,0)),"")</f>
        <v/>
      </c>
      <c r="Y125" s="59">
        <f>IFERROR(IF(A125&lt;&gt;"Yes","",IF(AND(10&gt;=MATCH(J125,'Assumptions'!$T$5:$T$16,0),10&lt;=MATCH(K125,'Assumptions'!$T$5:$T$16,0)),O125/L125,0)),"")</f>
        <v/>
      </c>
      <c r="Z125" s="59">
        <f>IFERROR(IF(A125&lt;&gt;"Yes","",IF(AND(11&gt;=MATCH(J125,'Assumptions'!$T$5:$T$16,0),11&lt;=MATCH(K125,'Assumptions'!$T$5:$T$16,0)),O125/L125,0)),"")</f>
        <v/>
      </c>
      <c r="AA125" s="59">
        <f>IFERROR(IF(A125&lt;&gt;"Yes","",IF(AND(12&gt;=MATCH(J125,'Assumptions'!$T$5:$T$16,0),12&lt;=MATCH(K125,'Assumptions'!$T$5:$T$16,0)),O125/L125,0)),"")</f>
        <v/>
      </c>
      <c r="AB125" s="37">
        <f>IFERROR(IF(A125&lt;&gt;"Yes","",IF(E125="Hourly",F125*G125/'Assumptions'!$B$8*L125/12,IF(E125="Salaried",F125*L125/12,0))),"")</f>
        <v/>
      </c>
      <c r="AC125" s="34">
        <f>IFERROR(IF(AND(A125="",B125="",C125="",D125="",E125=""),"",IF(A125&lt;&gt;"Yes","",IF(OR(B125="",C125="",D125="",E125="",J125="",K125=""),"Missing setup",IF(MATCH(K125,'Assumptions'!$T$5:$T$16,0)&lt;MATCH(J125,'Assumptions'!$T$5:$T$16,0),"Check month range",IF(AND(E125="Hourly",OR(G125&lt;=0,H125&lt;=0)),"Enter hourly inputs",IF(AND(E125="Salaried",I125&lt;=0),"Enter salary","Ready")))))),"")</f>
        <v/>
      </c>
      <c r="AD125" s="29" t="n"/>
    </row>
    <row r="126">
      <c r="A126" s="29" t="n"/>
      <c r="B126" s="29" t="n"/>
      <c r="C126" s="29" t="n"/>
      <c r="D126" s="29" t="n"/>
      <c r="E126" s="29" t="n"/>
      <c r="F126" s="29" t="n"/>
      <c r="G126" s="29" t="n"/>
      <c r="H126" s="58" t="n"/>
      <c r="I126" s="58" t="n"/>
      <c r="J126" s="29" t="n"/>
      <c r="K126" s="29" t="n"/>
      <c r="L126" s="36">
        <f>IFERROR(IF(A126&lt;&gt;"Yes","",MAX(0,MATCH(K126,'Assumptions'!$T$5:$T$16,0)-MATCH(J126,'Assumptions'!$T$5:$T$16,0)+1)),"")</f>
        <v/>
      </c>
      <c r="M126" s="59">
        <f>IFERROR(IF(A126&lt;&gt;"Yes","",IF(E126="Hourly",F126*G126*52/12*L126*H126,IF(E126="Salaried",F126*I126/12*L126,0))),"")</f>
        <v/>
      </c>
      <c r="N126" s="59">
        <f>IFERROR(IF(A126&lt;&gt;"Yes","",M126*'Assumptions'!$B$9),"")</f>
        <v/>
      </c>
      <c r="O126" s="59">
        <f>IFERROR(IF(A126&lt;&gt;"Yes","",M126+N126),"")</f>
        <v/>
      </c>
      <c r="P126" s="59">
        <f>IFERROR(IF(A126&lt;&gt;"Yes","",IF(AND(1&gt;=MATCH(J126,'Assumptions'!$T$5:$T$16,0),1&lt;=MATCH(K126,'Assumptions'!$T$5:$T$16,0)),O126/L126,0)),"")</f>
        <v/>
      </c>
      <c r="Q126" s="59">
        <f>IFERROR(IF(A126&lt;&gt;"Yes","",IF(AND(2&gt;=MATCH(J126,'Assumptions'!$T$5:$T$16,0),2&lt;=MATCH(K126,'Assumptions'!$T$5:$T$16,0)),O126/L126,0)),"")</f>
        <v/>
      </c>
      <c r="R126" s="59">
        <f>IFERROR(IF(A126&lt;&gt;"Yes","",IF(AND(3&gt;=MATCH(J126,'Assumptions'!$T$5:$T$16,0),3&lt;=MATCH(K126,'Assumptions'!$T$5:$T$16,0)),O126/L126,0)),"")</f>
        <v/>
      </c>
      <c r="S126" s="59">
        <f>IFERROR(IF(A126&lt;&gt;"Yes","",IF(AND(4&gt;=MATCH(J126,'Assumptions'!$T$5:$T$16,0),4&lt;=MATCH(K126,'Assumptions'!$T$5:$T$16,0)),O126/L126,0)),"")</f>
        <v/>
      </c>
      <c r="T126" s="59">
        <f>IFERROR(IF(A126&lt;&gt;"Yes","",IF(AND(5&gt;=MATCH(J126,'Assumptions'!$T$5:$T$16,0),5&lt;=MATCH(K126,'Assumptions'!$T$5:$T$16,0)),O126/L126,0)),"")</f>
        <v/>
      </c>
      <c r="U126" s="59">
        <f>IFERROR(IF(A126&lt;&gt;"Yes","",IF(AND(6&gt;=MATCH(J126,'Assumptions'!$T$5:$T$16,0),6&lt;=MATCH(K126,'Assumptions'!$T$5:$T$16,0)),O126/L126,0)),"")</f>
        <v/>
      </c>
      <c r="V126" s="59">
        <f>IFERROR(IF(A126&lt;&gt;"Yes","",IF(AND(7&gt;=MATCH(J126,'Assumptions'!$T$5:$T$16,0),7&lt;=MATCH(K126,'Assumptions'!$T$5:$T$16,0)),O126/L126,0)),"")</f>
        <v/>
      </c>
      <c r="W126" s="59">
        <f>IFERROR(IF(A126&lt;&gt;"Yes","",IF(AND(8&gt;=MATCH(J126,'Assumptions'!$T$5:$T$16,0),8&lt;=MATCH(K126,'Assumptions'!$T$5:$T$16,0)),O126/L126,0)),"")</f>
        <v/>
      </c>
      <c r="X126" s="59">
        <f>IFERROR(IF(A126&lt;&gt;"Yes","",IF(AND(9&gt;=MATCH(J126,'Assumptions'!$T$5:$T$16,0),9&lt;=MATCH(K126,'Assumptions'!$T$5:$T$16,0)),O126/L126,0)),"")</f>
        <v/>
      </c>
      <c r="Y126" s="59">
        <f>IFERROR(IF(A126&lt;&gt;"Yes","",IF(AND(10&gt;=MATCH(J126,'Assumptions'!$T$5:$T$16,0),10&lt;=MATCH(K126,'Assumptions'!$T$5:$T$16,0)),O126/L126,0)),"")</f>
        <v/>
      </c>
      <c r="Z126" s="59">
        <f>IFERROR(IF(A126&lt;&gt;"Yes","",IF(AND(11&gt;=MATCH(J126,'Assumptions'!$T$5:$T$16,0),11&lt;=MATCH(K126,'Assumptions'!$T$5:$T$16,0)),O126/L126,0)),"")</f>
        <v/>
      </c>
      <c r="AA126" s="59">
        <f>IFERROR(IF(A126&lt;&gt;"Yes","",IF(AND(12&gt;=MATCH(J126,'Assumptions'!$T$5:$T$16,0),12&lt;=MATCH(K126,'Assumptions'!$T$5:$T$16,0)),O126/L126,0)),"")</f>
        <v/>
      </c>
      <c r="AB126" s="37">
        <f>IFERROR(IF(A126&lt;&gt;"Yes","",IF(E126="Hourly",F126*G126/'Assumptions'!$B$8*L126/12,IF(E126="Salaried",F126*L126/12,0))),"")</f>
        <v/>
      </c>
      <c r="AC126" s="34">
        <f>IFERROR(IF(AND(A126="",B126="",C126="",D126="",E126=""),"",IF(A126&lt;&gt;"Yes","",IF(OR(B126="",C126="",D126="",E126="",J126="",K126=""),"Missing setup",IF(MATCH(K126,'Assumptions'!$T$5:$T$16,0)&lt;MATCH(J126,'Assumptions'!$T$5:$T$16,0),"Check month range",IF(AND(E126="Hourly",OR(G126&lt;=0,H126&lt;=0)),"Enter hourly inputs",IF(AND(E126="Salaried",I126&lt;=0),"Enter salary","Ready")))))),"")</f>
        <v/>
      </c>
      <c r="AD126" s="29" t="n"/>
    </row>
    <row r="127">
      <c r="A127" s="29" t="n"/>
      <c r="B127" s="29" t="n"/>
      <c r="C127" s="29" t="n"/>
      <c r="D127" s="29" t="n"/>
      <c r="E127" s="29" t="n"/>
      <c r="F127" s="29" t="n"/>
      <c r="G127" s="29" t="n"/>
      <c r="H127" s="58" t="n"/>
      <c r="I127" s="58" t="n"/>
      <c r="J127" s="29" t="n"/>
      <c r="K127" s="29" t="n"/>
      <c r="L127" s="36">
        <f>IFERROR(IF(A127&lt;&gt;"Yes","",MAX(0,MATCH(K127,'Assumptions'!$T$5:$T$16,0)-MATCH(J127,'Assumptions'!$T$5:$T$16,0)+1)),"")</f>
        <v/>
      </c>
      <c r="M127" s="59">
        <f>IFERROR(IF(A127&lt;&gt;"Yes","",IF(E127="Hourly",F127*G127*52/12*L127*H127,IF(E127="Salaried",F127*I127/12*L127,0))),"")</f>
        <v/>
      </c>
      <c r="N127" s="59">
        <f>IFERROR(IF(A127&lt;&gt;"Yes","",M127*'Assumptions'!$B$9),"")</f>
        <v/>
      </c>
      <c r="O127" s="59">
        <f>IFERROR(IF(A127&lt;&gt;"Yes","",M127+N127),"")</f>
        <v/>
      </c>
      <c r="P127" s="59">
        <f>IFERROR(IF(A127&lt;&gt;"Yes","",IF(AND(1&gt;=MATCH(J127,'Assumptions'!$T$5:$T$16,0),1&lt;=MATCH(K127,'Assumptions'!$T$5:$T$16,0)),O127/L127,0)),"")</f>
        <v/>
      </c>
      <c r="Q127" s="59">
        <f>IFERROR(IF(A127&lt;&gt;"Yes","",IF(AND(2&gt;=MATCH(J127,'Assumptions'!$T$5:$T$16,0),2&lt;=MATCH(K127,'Assumptions'!$T$5:$T$16,0)),O127/L127,0)),"")</f>
        <v/>
      </c>
      <c r="R127" s="59">
        <f>IFERROR(IF(A127&lt;&gt;"Yes","",IF(AND(3&gt;=MATCH(J127,'Assumptions'!$T$5:$T$16,0),3&lt;=MATCH(K127,'Assumptions'!$T$5:$T$16,0)),O127/L127,0)),"")</f>
        <v/>
      </c>
      <c r="S127" s="59">
        <f>IFERROR(IF(A127&lt;&gt;"Yes","",IF(AND(4&gt;=MATCH(J127,'Assumptions'!$T$5:$T$16,0),4&lt;=MATCH(K127,'Assumptions'!$T$5:$T$16,0)),O127/L127,0)),"")</f>
        <v/>
      </c>
      <c r="T127" s="59">
        <f>IFERROR(IF(A127&lt;&gt;"Yes","",IF(AND(5&gt;=MATCH(J127,'Assumptions'!$T$5:$T$16,0),5&lt;=MATCH(K127,'Assumptions'!$T$5:$T$16,0)),O127/L127,0)),"")</f>
        <v/>
      </c>
      <c r="U127" s="59">
        <f>IFERROR(IF(A127&lt;&gt;"Yes","",IF(AND(6&gt;=MATCH(J127,'Assumptions'!$T$5:$T$16,0),6&lt;=MATCH(K127,'Assumptions'!$T$5:$T$16,0)),O127/L127,0)),"")</f>
        <v/>
      </c>
      <c r="V127" s="59">
        <f>IFERROR(IF(A127&lt;&gt;"Yes","",IF(AND(7&gt;=MATCH(J127,'Assumptions'!$T$5:$T$16,0),7&lt;=MATCH(K127,'Assumptions'!$T$5:$T$16,0)),O127/L127,0)),"")</f>
        <v/>
      </c>
      <c r="W127" s="59">
        <f>IFERROR(IF(A127&lt;&gt;"Yes","",IF(AND(8&gt;=MATCH(J127,'Assumptions'!$T$5:$T$16,0),8&lt;=MATCH(K127,'Assumptions'!$T$5:$T$16,0)),O127/L127,0)),"")</f>
        <v/>
      </c>
      <c r="X127" s="59">
        <f>IFERROR(IF(A127&lt;&gt;"Yes","",IF(AND(9&gt;=MATCH(J127,'Assumptions'!$T$5:$T$16,0),9&lt;=MATCH(K127,'Assumptions'!$T$5:$T$16,0)),O127/L127,0)),"")</f>
        <v/>
      </c>
      <c r="Y127" s="59">
        <f>IFERROR(IF(A127&lt;&gt;"Yes","",IF(AND(10&gt;=MATCH(J127,'Assumptions'!$T$5:$T$16,0),10&lt;=MATCH(K127,'Assumptions'!$T$5:$T$16,0)),O127/L127,0)),"")</f>
        <v/>
      </c>
      <c r="Z127" s="59">
        <f>IFERROR(IF(A127&lt;&gt;"Yes","",IF(AND(11&gt;=MATCH(J127,'Assumptions'!$T$5:$T$16,0),11&lt;=MATCH(K127,'Assumptions'!$T$5:$T$16,0)),O127/L127,0)),"")</f>
        <v/>
      </c>
      <c r="AA127" s="59">
        <f>IFERROR(IF(A127&lt;&gt;"Yes","",IF(AND(12&gt;=MATCH(J127,'Assumptions'!$T$5:$T$16,0),12&lt;=MATCH(K127,'Assumptions'!$T$5:$T$16,0)),O127/L127,0)),"")</f>
        <v/>
      </c>
      <c r="AB127" s="37">
        <f>IFERROR(IF(A127&lt;&gt;"Yes","",IF(E127="Hourly",F127*G127/'Assumptions'!$B$8*L127/12,IF(E127="Salaried",F127*L127/12,0))),"")</f>
        <v/>
      </c>
      <c r="AC127" s="34">
        <f>IFERROR(IF(AND(A127="",B127="",C127="",D127="",E127=""),"",IF(A127&lt;&gt;"Yes","",IF(OR(B127="",C127="",D127="",E127="",J127="",K127=""),"Missing setup",IF(MATCH(K127,'Assumptions'!$T$5:$T$16,0)&lt;MATCH(J127,'Assumptions'!$T$5:$T$16,0),"Check month range",IF(AND(E127="Hourly",OR(G127&lt;=0,H127&lt;=0)),"Enter hourly inputs",IF(AND(E127="Salaried",I127&lt;=0),"Enter salary","Ready")))))),"")</f>
        <v/>
      </c>
      <c r="AD127" s="29" t="n"/>
    </row>
    <row r="128">
      <c r="A128" s="29" t="n"/>
      <c r="B128" s="29" t="n"/>
      <c r="C128" s="29" t="n"/>
      <c r="D128" s="29" t="n"/>
      <c r="E128" s="29" t="n"/>
      <c r="F128" s="29" t="n"/>
      <c r="G128" s="29" t="n"/>
      <c r="H128" s="58" t="n"/>
      <c r="I128" s="58" t="n"/>
      <c r="J128" s="29" t="n"/>
      <c r="K128" s="29" t="n"/>
      <c r="L128" s="36">
        <f>IFERROR(IF(A128&lt;&gt;"Yes","",MAX(0,MATCH(K128,'Assumptions'!$T$5:$T$16,0)-MATCH(J128,'Assumptions'!$T$5:$T$16,0)+1)),"")</f>
        <v/>
      </c>
      <c r="M128" s="59">
        <f>IFERROR(IF(A128&lt;&gt;"Yes","",IF(E128="Hourly",F128*G128*52/12*L128*H128,IF(E128="Salaried",F128*I128/12*L128,0))),"")</f>
        <v/>
      </c>
      <c r="N128" s="59">
        <f>IFERROR(IF(A128&lt;&gt;"Yes","",M128*'Assumptions'!$B$9),"")</f>
        <v/>
      </c>
      <c r="O128" s="59">
        <f>IFERROR(IF(A128&lt;&gt;"Yes","",M128+N128),"")</f>
        <v/>
      </c>
      <c r="P128" s="59">
        <f>IFERROR(IF(A128&lt;&gt;"Yes","",IF(AND(1&gt;=MATCH(J128,'Assumptions'!$T$5:$T$16,0),1&lt;=MATCH(K128,'Assumptions'!$T$5:$T$16,0)),O128/L128,0)),"")</f>
        <v/>
      </c>
      <c r="Q128" s="59">
        <f>IFERROR(IF(A128&lt;&gt;"Yes","",IF(AND(2&gt;=MATCH(J128,'Assumptions'!$T$5:$T$16,0),2&lt;=MATCH(K128,'Assumptions'!$T$5:$T$16,0)),O128/L128,0)),"")</f>
        <v/>
      </c>
      <c r="R128" s="59">
        <f>IFERROR(IF(A128&lt;&gt;"Yes","",IF(AND(3&gt;=MATCH(J128,'Assumptions'!$T$5:$T$16,0),3&lt;=MATCH(K128,'Assumptions'!$T$5:$T$16,0)),O128/L128,0)),"")</f>
        <v/>
      </c>
      <c r="S128" s="59">
        <f>IFERROR(IF(A128&lt;&gt;"Yes","",IF(AND(4&gt;=MATCH(J128,'Assumptions'!$T$5:$T$16,0),4&lt;=MATCH(K128,'Assumptions'!$T$5:$T$16,0)),O128/L128,0)),"")</f>
        <v/>
      </c>
      <c r="T128" s="59">
        <f>IFERROR(IF(A128&lt;&gt;"Yes","",IF(AND(5&gt;=MATCH(J128,'Assumptions'!$T$5:$T$16,0),5&lt;=MATCH(K128,'Assumptions'!$T$5:$T$16,0)),O128/L128,0)),"")</f>
        <v/>
      </c>
      <c r="U128" s="59">
        <f>IFERROR(IF(A128&lt;&gt;"Yes","",IF(AND(6&gt;=MATCH(J128,'Assumptions'!$T$5:$T$16,0),6&lt;=MATCH(K128,'Assumptions'!$T$5:$T$16,0)),O128/L128,0)),"")</f>
        <v/>
      </c>
      <c r="V128" s="59">
        <f>IFERROR(IF(A128&lt;&gt;"Yes","",IF(AND(7&gt;=MATCH(J128,'Assumptions'!$T$5:$T$16,0),7&lt;=MATCH(K128,'Assumptions'!$T$5:$T$16,0)),O128/L128,0)),"")</f>
        <v/>
      </c>
      <c r="W128" s="59">
        <f>IFERROR(IF(A128&lt;&gt;"Yes","",IF(AND(8&gt;=MATCH(J128,'Assumptions'!$T$5:$T$16,0),8&lt;=MATCH(K128,'Assumptions'!$T$5:$T$16,0)),O128/L128,0)),"")</f>
        <v/>
      </c>
      <c r="X128" s="59">
        <f>IFERROR(IF(A128&lt;&gt;"Yes","",IF(AND(9&gt;=MATCH(J128,'Assumptions'!$T$5:$T$16,0),9&lt;=MATCH(K128,'Assumptions'!$T$5:$T$16,0)),O128/L128,0)),"")</f>
        <v/>
      </c>
      <c r="Y128" s="59">
        <f>IFERROR(IF(A128&lt;&gt;"Yes","",IF(AND(10&gt;=MATCH(J128,'Assumptions'!$T$5:$T$16,0),10&lt;=MATCH(K128,'Assumptions'!$T$5:$T$16,0)),O128/L128,0)),"")</f>
        <v/>
      </c>
      <c r="Z128" s="59">
        <f>IFERROR(IF(A128&lt;&gt;"Yes","",IF(AND(11&gt;=MATCH(J128,'Assumptions'!$T$5:$T$16,0),11&lt;=MATCH(K128,'Assumptions'!$T$5:$T$16,0)),O128/L128,0)),"")</f>
        <v/>
      </c>
      <c r="AA128" s="59">
        <f>IFERROR(IF(A128&lt;&gt;"Yes","",IF(AND(12&gt;=MATCH(J128,'Assumptions'!$T$5:$T$16,0),12&lt;=MATCH(K128,'Assumptions'!$T$5:$T$16,0)),O128/L128,0)),"")</f>
        <v/>
      </c>
      <c r="AB128" s="37">
        <f>IFERROR(IF(A128&lt;&gt;"Yes","",IF(E128="Hourly",F128*G128/'Assumptions'!$B$8*L128/12,IF(E128="Salaried",F128*L128/12,0))),"")</f>
        <v/>
      </c>
      <c r="AC128" s="34">
        <f>IFERROR(IF(AND(A128="",B128="",C128="",D128="",E128=""),"",IF(A128&lt;&gt;"Yes","",IF(OR(B128="",C128="",D128="",E128="",J128="",K128=""),"Missing setup",IF(MATCH(K128,'Assumptions'!$T$5:$T$16,0)&lt;MATCH(J128,'Assumptions'!$T$5:$T$16,0),"Check month range",IF(AND(E128="Hourly",OR(G128&lt;=0,H128&lt;=0)),"Enter hourly inputs",IF(AND(E128="Salaried",I128&lt;=0),"Enter salary","Ready")))))),"")</f>
        <v/>
      </c>
      <c r="AD128" s="29" t="n"/>
    </row>
  </sheetData>
  <autoFilter ref="A8:AD128"/>
  <mergeCells count="1">
    <mergeCell ref="A1:AD1"/>
  </mergeCells>
  <conditionalFormatting sqref="AC9:AC128">
    <cfRule type="expression" priority="1" dxfId="0">
      <formula>AC9="Ready"</formula>
    </cfRule>
    <cfRule type="expression" priority="2" dxfId="1">
      <formula>AND(AC9&lt;&gt;"",AC9&lt;&gt;"Ready")</formula>
    </cfRule>
  </conditionalFormatting>
  <conditionalFormatting sqref="V5">
    <cfRule type="cellIs" priority="3" operator="lessThan" dxfId="2">
      <formula>0</formula>
    </cfRule>
  </conditionalFormatting>
  <dataValidations count="10">
    <dataValidation sqref="A9:A128" showDropDown="0" showInputMessage="0" showErrorMessage="0" allowBlank="0" type="list">
      <formula1>'Assumptions'!$N$5:$N$6</formula1>
    </dataValidation>
    <dataValidation sqref="B9:B128" showDropDown="0" showInputMessage="0" showErrorMessage="0" allowBlank="0" type="list">
      <formula1>'Assumptions'!$O$5:$O$13</formula1>
    </dataValidation>
    <dataValidation sqref="D9:D128" showDropDown="0" showInputMessage="0" showErrorMessage="0" allowBlank="0" type="list">
      <formula1>'Assumptions'!$R$5:$R$8</formula1>
    </dataValidation>
    <dataValidation sqref="E9:E128" showDropDown="0" showInputMessage="0" showErrorMessage="0" allowBlank="0" type="list">
      <formula1>'Assumptions'!$S$5:$S$6</formula1>
    </dataValidation>
    <dataValidation sqref="J9:J128" showDropDown="0" showInputMessage="0" showErrorMessage="0" allowBlank="0" type="list">
      <formula1>'Assumptions'!$T$5:$T$16</formula1>
    </dataValidation>
    <dataValidation sqref="K9:K128" showDropDown="0" showInputMessage="0" showErrorMessage="0" allowBlank="0" type="list">
      <formula1>'Assumptions'!$T$5:$T$16</formula1>
    </dataValidation>
    <dataValidation sqref="F9:F128" showDropDown="0" showInputMessage="0" showErrorMessage="0" allowBlank="0" type="whole" operator="between">
      <formula1>0</formula1>
      <formula2>500</formula2>
    </dataValidation>
    <dataValidation sqref="G9:G128" showDropDown="0" showInputMessage="0" showErrorMessage="0" allowBlank="0" type="decimal" operator="between">
      <formula1>0</formula1>
      <formula2>80</formula2>
    </dataValidation>
    <dataValidation sqref="H9:H128" showDropDown="0" showInputMessage="0" showErrorMessage="0" allowBlank="0" type="decimal" operator="between">
      <formula1>0</formula1>
      <formula2>500</formula2>
    </dataValidation>
    <dataValidation sqref="I9:I128" showDropDown="0" showInputMessage="0" showErrorMessage="0" allowBlank="0" type="decimal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U101"/>
  <sheetViews>
    <sheetView showGridLines="0" zoomScale="70" zoomScaleNormal="7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28" customWidth="1" min="11" max="11"/>
    <col width="25" customWidth="1" min="14" max="14"/>
    <col width="25" customWidth="1" min="15" max="15"/>
    <col width="25" customWidth="1" min="16" max="16"/>
    <col width="25" customWidth="1" min="17" max="17"/>
    <col width="25" customWidth="1" min="18" max="18"/>
    <col width="25" customWidth="1" min="19" max="19"/>
    <col width="25" customWidth="1" min="20" max="20"/>
    <col width="25" customWidth="1" min="21" max="21"/>
  </cols>
  <sheetData>
    <row r="1" ht="28" customHeight="1">
      <c r="A1" s="1" t="inlineStr">
        <is>
          <t>2026 Property Operating Assumptions</t>
        </is>
      </c>
    </row>
    <row r="2">
      <c r="A2" s="38" t="inlineStr">
        <is>
          <t>Enter property information and revise blue assumption cells.</t>
        </is>
      </c>
      <c r="D2" s="38" t="inlineStr">
        <is>
          <t>Enter monthly revenue and expense budgets on Operating Budget.</t>
        </is>
      </c>
      <c r="G2" s="38" t="inlineStr">
        <is>
          <t>Review dashboard alerts before distributing the budget.</t>
        </is>
      </c>
      <c r="N2" s="16" t="inlineStr">
        <is>
          <t>Workbook Validation Lists</t>
        </is>
      </c>
    </row>
    <row r="3">
      <c r="A3" s="38" t="inlineStr">
        <is>
          <t>Complete the monthly rooms forecast before finalizing room revenue.</t>
        </is>
      </c>
      <c r="D3" s="38" t="inlineStr">
        <is>
          <t>Enter planned positions and wage assumptions on Labor Plan.</t>
        </is>
      </c>
      <c r="G3" s="38" t="inlineStr">
        <is>
          <t>This workbook is a planning tool and does not provide legal, tax, payroll, or accounting compliance guidance.</t>
        </is>
      </c>
    </row>
    <row r="4">
      <c r="A4" s="39" t="inlineStr">
        <is>
          <t>Property Name</t>
        </is>
      </c>
      <c r="B4" s="40" t="inlineStr">
        <is>
          <t>Harbor Point Hotel</t>
        </is>
      </c>
      <c r="N4" s="6" t="inlineStr">
        <is>
          <t>Active Status</t>
        </is>
      </c>
      <c r="O4" s="6" t="inlineStr">
        <is>
          <t>Department</t>
        </is>
      </c>
      <c r="P4" s="6" t="inlineStr">
        <is>
          <t>Account Type</t>
        </is>
      </c>
      <c r="Q4" s="6" t="inlineStr">
        <is>
          <t>Budget Basis</t>
        </is>
      </c>
      <c r="R4" s="6" t="inlineStr">
        <is>
          <t>Employment Type</t>
        </is>
      </c>
      <c r="S4" s="6" t="inlineStr">
        <is>
          <t>Pay Type</t>
        </is>
      </c>
      <c r="T4" s="6" t="inlineStr">
        <is>
          <t>Month</t>
        </is>
      </c>
      <c r="U4" s="6" t="inlineStr">
        <is>
          <t>Month Number</t>
        </is>
      </c>
    </row>
    <row r="5">
      <c r="A5" s="39" t="inlineStr">
        <is>
          <t>Budget Year</t>
        </is>
      </c>
      <c r="B5" s="40" t="n">
        <v>2026</v>
      </c>
      <c r="N5" s="17" t="inlineStr">
        <is>
          <t>Yes</t>
        </is>
      </c>
      <c r="O5" s="17" t="inlineStr">
        <is>
          <t>Rooms</t>
        </is>
      </c>
      <c r="P5" s="17" t="inlineStr">
        <is>
          <t>Revenue</t>
        </is>
      </c>
      <c r="Q5" s="17" t="inlineStr">
        <is>
          <t>Prior-Year Run Rate</t>
        </is>
      </c>
      <c r="R5" s="17" t="inlineStr">
        <is>
          <t>Full-Time</t>
        </is>
      </c>
      <c r="S5" s="17" t="inlineStr">
        <is>
          <t>Hourly</t>
        </is>
      </c>
      <c r="T5" s="17" t="inlineStr">
        <is>
          <t>January</t>
        </is>
      </c>
      <c r="U5" s="17" t="n">
        <v>1</v>
      </c>
    </row>
    <row r="6">
      <c r="A6" s="39" t="inlineStr">
        <is>
          <t>Last Revised Date</t>
        </is>
      </c>
      <c r="B6" s="60" t="n">
        <v>46037</v>
      </c>
      <c r="N6" s="17" t="inlineStr">
        <is>
          <t>No</t>
        </is>
      </c>
      <c r="O6" s="17" t="inlineStr">
        <is>
          <t>Food &amp; Beverage</t>
        </is>
      </c>
      <c r="P6" s="17" t="inlineStr">
        <is>
          <t>Cost of Sales</t>
        </is>
      </c>
      <c r="Q6" s="17" t="inlineStr">
        <is>
          <t>Occupancy Driven</t>
        </is>
      </c>
      <c r="R6" s="17" t="inlineStr">
        <is>
          <t>Part-Time</t>
        </is>
      </c>
      <c r="S6" s="17" t="inlineStr">
        <is>
          <t>Salaried</t>
        </is>
      </c>
      <c r="T6" s="17" t="inlineStr">
        <is>
          <t>February</t>
        </is>
      </c>
      <c r="U6" s="17" t="n">
        <v>2</v>
      </c>
    </row>
    <row r="7">
      <c r="A7" s="39" t="inlineStr">
        <is>
          <t>Room Count</t>
        </is>
      </c>
      <c r="B7" s="42" t="n">
        <v>120</v>
      </c>
      <c r="O7" s="17" t="inlineStr">
        <is>
          <t>Administrative &amp; General</t>
        </is>
      </c>
      <c r="P7" s="17" t="inlineStr">
        <is>
          <t>Payroll &amp; Related</t>
        </is>
      </c>
      <c r="Q7" s="17" t="inlineStr">
        <is>
          <t>Per Occupied Room</t>
        </is>
      </c>
      <c r="R7" s="17" t="inlineStr">
        <is>
          <t>Seasonal</t>
        </is>
      </c>
      <c r="T7" s="17" t="inlineStr">
        <is>
          <t>March</t>
        </is>
      </c>
      <c r="U7" s="17" t="n">
        <v>3</v>
      </c>
    </row>
    <row r="8">
      <c r="A8" s="39" t="inlineStr">
        <is>
          <t>Full-Time Weekly Hours</t>
        </is>
      </c>
      <c r="B8" s="43" t="n">
        <v>40</v>
      </c>
      <c r="O8" s="17" t="inlineStr">
        <is>
          <t>Sales &amp; Marketing</t>
        </is>
      </c>
      <c r="P8" s="17" t="inlineStr">
        <is>
          <t>Operating Expense</t>
        </is>
      </c>
      <c r="Q8" s="17" t="inlineStr">
        <is>
          <t>Contracted Amount</t>
        </is>
      </c>
      <c r="R8" s="17" t="inlineStr">
        <is>
          <t>Temporary</t>
        </is>
      </c>
      <c r="T8" s="17" t="inlineStr">
        <is>
          <t>April</t>
        </is>
      </c>
      <c r="U8" s="17" t="n">
        <v>4</v>
      </c>
    </row>
    <row r="9">
      <c r="A9" s="39" t="inlineStr">
        <is>
          <t>Payroll Tax and Benefit Burden</t>
        </is>
      </c>
      <c r="B9" s="44" t="n">
        <v>0.24</v>
      </c>
      <c r="O9" s="17" t="inlineStr">
        <is>
          <t>Property Operations &amp; Maintenance</t>
        </is>
      </c>
      <c r="P9" s="17" t="inlineStr">
        <is>
          <t>Fixed Expense</t>
        </is>
      </c>
      <c r="Q9" s="17" t="inlineStr">
        <is>
          <t>Staffing Plan</t>
        </is>
      </c>
      <c r="T9" s="17" t="inlineStr">
        <is>
          <t>May</t>
        </is>
      </c>
      <c r="U9" s="17" t="n">
        <v>5</v>
      </c>
    </row>
    <row r="10">
      <c r="A10" s="39" t="inlineStr">
        <is>
          <t>Target GOP Margin</t>
        </is>
      </c>
      <c r="B10" s="44" t="n">
        <v>0.32</v>
      </c>
      <c r="O10" s="17" t="inlineStr">
        <is>
          <t>Utilities</t>
        </is>
      </c>
      <c r="Q10" s="17" t="inlineStr">
        <is>
          <t>Management Estimate</t>
        </is>
      </c>
      <c r="T10" s="17" t="inlineStr">
        <is>
          <t>June</t>
        </is>
      </c>
      <c r="U10" s="17" t="n">
        <v>6</v>
      </c>
    </row>
    <row r="11">
      <c r="A11" s="39" t="inlineStr">
        <is>
          <t>Room Revenue Variance Tolerance</t>
        </is>
      </c>
      <c r="B11" s="61" t="n">
        <v>5000</v>
      </c>
      <c r="O11" s="17" t="inlineStr">
        <is>
          <t>Information Technology</t>
        </is>
      </c>
      <c r="Q11" s="17" t="inlineStr">
        <is>
          <t>Seasonal Estimate</t>
        </is>
      </c>
      <c r="T11" s="17" t="inlineStr">
        <is>
          <t>July</t>
        </is>
      </c>
      <c r="U11" s="17" t="n">
        <v>7</v>
      </c>
    </row>
    <row r="12">
      <c r="A12" s="39" t="inlineStr">
        <is>
          <t>Labor Variance Tolerance</t>
        </is>
      </c>
      <c r="B12" s="61" t="n">
        <v>5000</v>
      </c>
      <c r="O12" s="17" t="inlineStr">
        <is>
          <t>Insurance</t>
        </is>
      </c>
      <c r="Q12" s="17" t="inlineStr">
        <is>
          <t>Other</t>
        </is>
      </c>
      <c r="T12" s="17" t="inlineStr">
        <is>
          <t>August</t>
        </is>
      </c>
      <c r="U12" s="17" t="n">
        <v>8</v>
      </c>
    </row>
    <row r="13">
      <c r="A13" s="39" t="inlineStr">
        <is>
          <t>Annual Total Rounding Tolerance</t>
        </is>
      </c>
      <c r="B13" s="61" t="n">
        <v>1</v>
      </c>
      <c r="O13" s="17" t="inlineStr">
        <is>
          <t>Other</t>
        </is>
      </c>
      <c r="T13" s="17" t="inlineStr">
        <is>
          <t>September</t>
        </is>
      </c>
      <c r="U13" s="17" t="n">
        <v>9</v>
      </c>
    </row>
    <row r="14">
      <c r="T14" s="17" t="inlineStr">
        <is>
          <t>October</t>
        </is>
      </c>
      <c r="U14" s="17" t="n">
        <v>10</v>
      </c>
    </row>
    <row r="15">
      <c r="A15" s="28" t="inlineStr">
        <is>
          <t>Month</t>
        </is>
      </c>
      <c r="B15" s="28" t="inlineStr">
        <is>
          <t>Month Start</t>
        </is>
      </c>
      <c r="C15" s="28" t="inlineStr">
        <is>
          <t>Days in Month</t>
        </is>
      </c>
      <c r="D15" s="28" t="inlineStr">
        <is>
          <t>Room Count</t>
        </is>
      </c>
      <c r="E15" s="28" t="inlineStr">
        <is>
          <t>Available Room Nights</t>
        </is>
      </c>
      <c r="F15" s="28" t="inlineStr">
        <is>
          <t>Occupancy Assumption</t>
        </is>
      </c>
      <c r="G15" s="28" t="inlineStr">
        <is>
          <t>Occupied Room Nights</t>
        </is>
      </c>
      <c r="H15" s="28" t="inlineStr">
        <is>
          <t>ADR Assumption</t>
        </is>
      </c>
      <c r="I15" s="28" t="inlineStr">
        <is>
          <t>Room Revenue Forecast</t>
        </is>
      </c>
      <c r="J15" s="28" t="inlineStr">
        <is>
          <t>RevPAR</t>
        </is>
      </c>
      <c r="K15" s="28" t="inlineStr">
        <is>
          <t>Notes</t>
        </is>
      </c>
      <c r="T15" s="17" t="inlineStr">
        <is>
          <t>November</t>
        </is>
      </c>
      <c r="U15" s="17" t="n">
        <v>11</v>
      </c>
    </row>
    <row r="16">
      <c r="A16" s="46" t="inlineStr">
        <is>
          <t>January</t>
        </is>
      </c>
      <c r="B16" s="62" t="n">
        <v>46023</v>
      </c>
      <c r="C16" s="36">
        <f>IFERROR(DAY(B16+32-DAY(B16+32)),0)</f>
        <v/>
      </c>
      <c r="D16" s="36">
        <f>IFERROR($B$7,0)</f>
        <v/>
      </c>
      <c r="E16" s="48">
        <f>IFERROR(C16*D16,0)</f>
        <v/>
      </c>
      <c r="F16" s="49" t="n">
        <v>0.58</v>
      </c>
      <c r="G16" s="48">
        <f>IFERROR(ROUND(E16*F16,0),0)</f>
        <v/>
      </c>
      <c r="H16" s="58" t="n">
        <v>149</v>
      </c>
      <c r="I16" s="59">
        <f>IFERROR(G16*H16,0)</f>
        <v/>
      </c>
      <c r="J16" s="59">
        <f>IFERROR(I16/E16,0)</f>
        <v/>
      </c>
      <c r="K16" s="29" t="inlineStr">
        <is>
          <t>Winter shoulder season</t>
        </is>
      </c>
      <c r="T16" s="17" t="inlineStr">
        <is>
          <t>December</t>
        </is>
      </c>
      <c r="U16" s="17" t="n">
        <v>12</v>
      </c>
    </row>
    <row r="17">
      <c r="A17" s="46" t="inlineStr">
        <is>
          <t>February</t>
        </is>
      </c>
      <c r="B17" s="62" t="n">
        <v>46054</v>
      </c>
      <c r="C17" s="36">
        <f>IFERROR(DAY(B17+32-DAY(B17+32)),0)</f>
        <v/>
      </c>
      <c r="D17" s="36">
        <f>IFERROR($B$7,0)</f>
        <v/>
      </c>
      <c r="E17" s="48">
        <f>IFERROR(C17*D17,0)</f>
        <v/>
      </c>
      <c r="F17" s="49" t="n">
        <v>0.61</v>
      </c>
      <c r="G17" s="48">
        <f>IFERROR(ROUND(E17*F17,0),0)</f>
        <v/>
      </c>
      <c r="H17" s="58" t="n">
        <v>154</v>
      </c>
      <c r="I17" s="59">
        <f>IFERROR(G17*H17,0)</f>
        <v/>
      </c>
      <c r="J17" s="59">
        <f>IFERROR(I17/E17,0)</f>
        <v/>
      </c>
      <c r="K17" s="29" t="inlineStr">
        <is>
          <t>Winter weekends and small groups</t>
        </is>
      </c>
    </row>
    <row r="18">
      <c r="A18" s="46" t="inlineStr">
        <is>
          <t>March</t>
        </is>
      </c>
      <c r="B18" s="62" t="n">
        <v>46082</v>
      </c>
      <c r="C18" s="36">
        <f>IFERROR(DAY(B18+32-DAY(B18+32)),0)</f>
        <v/>
      </c>
      <c r="D18" s="36">
        <f>IFERROR($B$7,0)</f>
        <v/>
      </c>
      <c r="E18" s="48">
        <f>IFERROR(C18*D18,0)</f>
        <v/>
      </c>
      <c r="F18" s="49" t="n">
        <v>0.67</v>
      </c>
      <c r="G18" s="48">
        <f>IFERROR(ROUND(E18*F18,0),0)</f>
        <v/>
      </c>
      <c r="H18" s="58" t="n">
        <v>165</v>
      </c>
      <c r="I18" s="59">
        <f>IFERROR(G18*H18,0)</f>
        <v/>
      </c>
      <c r="J18" s="59">
        <f>IFERROR(I18/E18,0)</f>
        <v/>
      </c>
      <c r="K18" s="29" t="inlineStr">
        <is>
          <t>Spring demand builds</t>
        </is>
      </c>
    </row>
    <row r="19">
      <c r="A19" s="46" t="inlineStr">
        <is>
          <t>April</t>
        </is>
      </c>
      <c r="B19" s="62" t="n">
        <v>46113</v>
      </c>
      <c r="C19" s="36">
        <f>IFERROR(DAY(B19+32-DAY(B19+32)),0)</f>
        <v/>
      </c>
      <c r="D19" s="36">
        <f>IFERROR($B$7,0)</f>
        <v/>
      </c>
      <c r="E19" s="48">
        <f>IFERROR(C19*D19,0)</f>
        <v/>
      </c>
      <c r="F19" s="49" t="n">
        <v>0.72</v>
      </c>
      <c r="G19" s="48">
        <f>IFERROR(ROUND(E19*F19,0),0)</f>
        <v/>
      </c>
      <c r="H19" s="58" t="n">
        <v>178</v>
      </c>
      <c r="I19" s="59">
        <f>IFERROR(G19*H19,0)</f>
        <v/>
      </c>
      <c r="J19" s="59">
        <f>IFERROR(I19/E19,0)</f>
        <v/>
      </c>
      <c r="K19" s="29" t="inlineStr">
        <is>
          <t>Spring group business</t>
        </is>
      </c>
    </row>
    <row r="20">
      <c r="A20" s="46" t="inlineStr">
        <is>
          <t>May</t>
        </is>
      </c>
      <c r="B20" s="62" t="n">
        <v>46143</v>
      </c>
      <c r="C20" s="36">
        <f>IFERROR(DAY(B20+32-DAY(B20+32)),0)</f>
        <v/>
      </c>
      <c r="D20" s="36">
        <f>IFERROR($B$7,0)</f>
        <v/>
      </c>
      <c r="E20" s="48">
        <f>IFERROR(C20*D20,0)</f>
        <v/>
      </c>
      <c r="F20" s="49" t="n">
        <v>0.77</v>
      </c>
      <c r="G20" s="48">
        <f>IFERROR(ROUND(E20*F20,0),0)</f>
        <v/>
      </c>
      <c r="H20" s="58" t="n">
        <v>189</v>
      </c>
      <c r="I20" s="59">
        <f>IFERROR(G20*H20,0)</f>
        <v/>
      </c>
      <c r="J20" s="59">
        <f>IFERROR(I20/E20,0)</f>
        <v/>
      </c>
      <c r="K20" s="29" t="inlineStr">
        <is>
          <t>Early summer demand</t>
        </is>
      </c>
    </row>
    <row r="21">
      <c r="A21" s="46" t="inlineStr">
        <is>
          <t>June</t>
        </is>
      </c>
      <c r="B21" s="62" t="n">
        <v>46174</v>
      </c>
      <c r="C21" s="36">
        <f>IFERROR(DAY(B21+32-DAY(B21+32)),0)</f>
        <v/>
      </c>
      <c r="D21" s="36">
        <f>IFERROR($B$7,0)</f>
        <v/>
      </c>
      <c r="E21" s="48">
        <f>IFERROR(C21*D21,0)</f>
        <v/>
      </c>
      <c r="F21" s="49" t="n">
        <v>0.82</v>
      </c>
      <c r="G21" s="48">
        <f>IFERROR(ROUND(E21*F21,0),0)</f>
        <v/>
      </c>
      <c r="H21" s="58" t="n">
        <v>209</v>
      </c>
      <c r="I21" s="59">
        <f>IFERROR(G21*H21,0)</f>
        <v/>
      </c>
      <c r="J21" s="59">
        <f>IFERROR(I21/E21,0)</f>
        <v/>
      </c>
      <c r="K21" s="29" t="inlineStr">
        <is>
          <t>Summer leisure demand</t>
        </is>
      </c>
    </row>
    <row r="22">
      <c r="A22" s="46" t="inlineStr">
        <is>
          <t>July</t>
        </is>
      </c>
      <c r="B22" s="62" t="n">
        <v>46204</v>
      </c>
      <c r="C22" s="36">
        <f>IFERROR(DAY(B22+32-DAY(B22+32)),0)</f>
        <v/>
      </c>
      <c r="D22" s="36">
        <f>IFERROR($B$7,0)</f>
        <v/>
      </c>
      <c r="E22" s="48">
        <f>IFERROR(C22*D22,0)</f>
        <v/>
      </c>
      <c r="F22" s="49" t="n">
        <v>0.84</v>
      </c>
      <c r="G22" s="48">
        <f>IFERROR(ROUND(E22*F22,0),0)</f>
        <v/>
      </c>
      <c r="H22" s="58" t="n">
        <v>219</v>
      </c>
      <c r="I22" s="59">
        <f>IFERROR(G22*H22,0)</f>
        <v/>
      </c>
      <c r="J22" s="59">
        <f>IFERROR(I22/E22,0)</f>
        <v/>
      </c>
      <c r="K22" s="29" t="inlineStr">
        <is>
          <t>Peak summer leisure demand</t>
        </is>
      </c>
    </row>
    <row r="23">
      <c r="A23" s="46" t="inlineStr">
        <is>
          <t>August</t>
        </is>
      </c>
      <c r="B23" s="62" t="n">
        <v>46235</v>
      </c>
      <c r="C23" s="36">
        <f>IFERROR(DAY(B23+32-DAY(B23+32)),0)</f>
        <v/>
      </c>
      <c r="D23" s="36">
        <f>IFERROR($B$7,0)</f>
        <v/>
      </c>
      <c r="E23" s="48">
        <f>IFERROR(C23*D23,0)</f>
        <v/>
      </c>
      <c r="F23" s="49" t="n">
        <v>0.83</v>
      </c>
      <c r="G23" s="48">
        <f>IFERROR(ROUND(E23*F23,0),0)</f>
        <v/>
      </c>
      <c r="H23" s="58" t="n">
        <v>215</v>
      </c>
      <c r="I23" s="59">
        <f>IFERROR(G23*H23,0)</f>
        <v/>
      </c>
      <c r="J23" s="59">
        <f>IFERROR(I23/E23,0)</f>
        <v/>
      </c>
      <c r="K23" s="29" t="inlineStr">
        <is>
          <t>Peak summer demand</t>
        </is>
      </c>
    </row>
    <row r="24">
      <c r="A24" s="46" t="inlineStr">
        <is>
          <t>September</t>
        </is>
      </c>
      <c r="B24" s="62" t="n">
        <v>46266</v>
      </c>
      <c r="C24" s="36">
        <f>IFERROR(DAY(B24+32-DAY(B24+32)),0)</f>
        <v/>
      </c>
      <c r="D24" s="36">
        <f>IFERROR($B$7,0)</f>
        <v/>
      </c>
      <c r="E24" s="48">
        <f>IFERROR(C24*D24,0)</f>
        <v/>
      </c>
      <c r="F24" s="49" t="n">
        <v>0.78</v>
      </c>
      <c r="G24" s="48">
        <f>IFERROR(ROUND(E24*F24,0),0)</f>
        <v/>
      </c>
      <c r="H24" s="58" t="n">
        <v>198</v>
      </c>
      <c r="I24" s="59">
        <f>IFERROR(G24*H24,0)</f>
        <v/>
      </c>
      <c r="J24" s="59">
        <f>IFERROR(I24/E24,0)</f>
        <v/>
      </c>
      <c r="K24" s="29" t="inlineStr">
        <is>
          <t>Late-summer and group mix</t>
        </is>
      </c>
    </row>
    <row r="25">
      <c r="A25" s="46" t="inlineStr">
        <is>
          <t>October</t>
        </is>
      </c>
      <c r="B25" s="62" t="n">
        <v>46296</v>
      </c>
      <c r="C25" s="36">
        <f>IFERROR(DAY(B25+32-DAY(B25+32)),0)</f>
        <v/>
      </c>
      <c r="D25" s="36">
        <f>IFERROR($B$7,0)</f>
        <v/>
      </c>
      <c r="E25" s="48">
        <f>IFERROR(C25*D25,0)</f>
        <v/>
      </c>
      <c r="F25" s="49" t="n">
        <v>0.8</v>
      </c>
      <c r="G25" s="48">
        <f>IFERROR(ROUND(E25*F25,0),0)</f>
        <v/>
      </c>
      <c r="H25" s="58" t="n">
        <v>202</v>
      </c>
      <c r="I25" s="59">
        <f>IFERROR(G25*H25,0)</f>
        <v/>
      </c>
      <c r="J25" s="59">
        <f>IFERROR(I25/E25,0)</f>
        <v/>
      </c>
      <c r="K25" s="29" t="inlineStr">
        <is>
          <t>Fall group business</t>
        </is>
      </c>
    </row>
    <row r="26">
      <c r="A26" s="46" t="inlineStr">
        <is>
          <t>November</t>
        </is>
      </c>
      <c r="B26" s="62" t="n">
        <v>46327</v>
      </c>
      <c r="C26" s="36">
        <f>IFERROR(DAY(B26+32-DAY(B26+32)),0)</f>
        <v/>
      </c>
      <c r="D26" s="36">
        <f>IFERROR($B$7,0)</f>
        <v/>
      </c>
      <c r="E26" s="48">
        <f>IFERROR(C26*D26,0)</f>
        <v/>
      </c>
      <c r="F26" s="49" t="n">
        <v>0.7</v>
      </c>
      <c r="G26" s="48">
        <f>IFERROR(ROUND(E26*F26,0),0)</f>
        <v/>
      </c>
      <c r="H26" s="58" t="n">
        <v>176</v>
      </c>
      <c r="I26" s="59">
        <f>IFERROR(G26*H26,0)</f>
        <v/>
      </c>
      <c r="J26" s="59">
        <f>IFERROR(I26/E26,0)</f>
        <v/>
      </c>
      <c r="K26" s="29" t="inlineStr">
        <is>
          <t>Holiday and weekend mix</t>
        </is>
      </c>
    </row>
    <row r="27">
      <c r="A27" s="46" t="inlineStr">
        <is>
          <t>December</t>
        </is>
      </c>
      <c r="B27" s="62" t="n">
        <v>46357</v>
      </c>
      <c r="C27" s="36">
        <f>IFERROR(DAY(B27+32-DAY(B27+32)),0)</f>
        <v/>
      </c>
      <c r="D27" s="36">
        <f>IFERROR($B$7,0)</f>
        <v/>
      </c>
      <c r="E27" s="48">
        <f>IFERROR(C27*D27,0)</f>
        <v/>
      </c>
      <c r="F27" s="49" t="n">
        <v>0.64</v>
      </c>
      <c r="G27" s="48">
        <f>IFERROR(ROUND(E27*F27,0),0)</f>
        <v/>
      </c>
      <c r="H27" s="58" t="n">
        <v>169</v>
      </c>
      <c r="I27" s="59">
        <f>IFERROR(G27*H27,0)</f>
        <v/>
      </c>
      <c r="J27" s="59">
        <f>IFERROR(I27/E27,0)</f>
        <v/>
      </c>
      <c r="K27" s="29" t="inlineStr">
        <is>
          <t>Year-end leisure demand</t>
        </is>
      </c>
    </row>
    <row r="28">
      <c r="C28">
        <f>IF(A28="","",IFERROR(DAY(B28+32-DAY(B28+32)),0))</f>
        <v/>
      </c>
      <c r="D28">
        <f>IF(A28="","",IFERROR($B$7,0))</f>
        <v/>
      </c>
      <c r="E28">
        <f>IF(A28="","",IFERROR(C28*D28,0))</f>
        <v/>
      </c>
      <c r="G28">
        <f>IF(A28="","",IFERROR(ROUND(E28*F28,0),0))</f>
        <v/>
      </c>
      <c r="I28">
        <f>IF(A28="","",IFERROR(G28*H28,0))</f>
        <v/>
      </c>
      <c r="J28">
        <f>IF(A28="","",IFERROR(I28/E28,0))</f>
        <v/>
      </c>
    </row>
    <row r="29">
      <c r="C29">
        <f>IF(A29="","",IFERROR(DAY(B29+32-DAY(B29+32)),0))</f>
        <v/>
      </c>
      <c r="D29">
        <f>IF(A29="","",IFERROR($B$7,0))</f>
        <v/>
      </c>
      <c r="E29">
        <f>IF(A29="","",IFERROR(C29*D29,0))</f>
        <v/>
      </c>
      <c r="G29">
        <f>IF(A29="","",IFERROR(ROUND(E29*F29,0),0))</f>
        <v/>
      </c>
      <c r="I29">
        <f>IF(A29="","",IFERROR(G29*H29,0))</f>
        <v/>
      </c>
      <c r="J29">
        <f>IF(A29="","",IFERROR(I29/E29,0))</f>
        <v/>
      </c>
    </row>
    <row r="30">
      <c r="A30" s="39" t="inlineStr">
        <is>
          <t>Annual Available Room Nights</t>
        </is>
      </c>
      <c r="B30" s="50">
        <f>IFERROR(SUM(E16:E27),0)</f>
        <v/>
      </c>
      <c r="C30">
        <f>""</f>
        <v/>
      </c>
      <c r="D30">
        <f>""</f>
        <v/>
      </c>
      <c r="E30">
        <f>""</f>
        <v/>
      </c>
      <c r="G30">
        <f>""</f>
        <v/>
      </c>
      <c r="I30">
        <f>""</f>
        <v/>
      </c>
      <c r="J30">
        <f>""</f>
        <v/>
      </c>
    </row>
    <row r="31">
      <c r="A31" s="39" t="inlineStr">
        <is>
          <t>Annual Occupied Room Nights</t>
        </is>
      </c>
      <c r="B31" s="50">
        <f>IFERROR(SUM(G16:G27),0)</f>
        <v/>
      </c>
      <c r="C31">
        <f>""</f>
        <v/>
      </c>
      <c r="D31">
        <f>""</f>
        <v/>
      </c>
      <c r="E31">
        <f>""</f>
        <v/>
      </c>
      <c r="G31">
        <f>""</f>
        <v/>
      </c>
      <c r="I31">
        <f>""</f>
        <v/>
      </c>
      <c r="J31">
        <f>""</f>
        <v/>
      </c>
    </row>
    <row r="32">
      <c r="A32" s="39" t="inlineStr">
        <is>
          <t>Weighted Annual Occupancy</t>
        </is>
      </c>
      <c r="B32" s="22">
        <f>IFERROR(B31/B30,0)</f>
        <v/>
      </c>
      <c r="C32">
        <f>""</f>
        <v/>
      </c>
      <c r="D32">
        <f>""</f>
        <v/>
      </c>
      <c r="E32">
        <f>""</f>
        <v/>
      </c>
      <c r="G32">
        <f>""</f>
        <v/>
      </c>
      <c r="I32">
        <f>""</f>
        <v/>
      </c>
      <c r="J32">
        <f>""</f>
        <v/>
      </c>
    </row>
    <row r="33">
      <c r="A33" s="39" t="inlineStr">
        <is>
          <t>Annual Room Revenue Forecast</t>
        </is>
      </c>
      <c r="B33" s="56">
        <f>IFERROR(SUM(I16:I27),0)</f>
        <v/>
      </c>
      <c r="C33">
        <f>""</f>
        <v/>
      </c>
      <c r="D33">
        <f>""</f>
        <v/>
      </c>
      <c r="E33">
        <f>""</f>
        <v/>
      </c>
      <c r="G33">
        <f>""</f>
        <v/>
      </c>
      <c r="I33">
        <f>""</f>
        <v/>
      </c>
      <c r="J33">
        <f>""</f>
        <v/>
      </c>
    </row>
    <row r="34">
      <c r="A34" s="39" t="inlineStr">
        <is>
          <t>Weighted ADR</t>
        </is>
      </c>
      <c r="B34" s="56">
        <f>IFERROR(B33/B31,0)</f>
        <v/>
      </c>
      <c r="C34">
        <f>""</f>
        <v/>
      </c>
      <c r="D34">
        <f>""</f>
        <v/>
      </c>
      <c r="E34">
        <f>""</f>
        <v/>
      </c>
      <c r="G34">
        <f>""</f>
        <v/>
      </c>
      <c r="I34">
        <f>""</f>
        <v/>
      </c>
      <c r="J34">
        <f>""</f>
        <v/>
      </c>
    </row>
    <row r="35">
      <c r="A35" s="39" t="inlineStr">
        <is>
          <t>RevPAR</t>
        </is>
      </c>
      <c r="B35" s="56">
        <f>IFERROR(B33/B30,0)</f>
        <v/>
      </c>
      <c r="C35">
        <f>""</f>
        <v/>
      </c>
      <c r="D35">
        <f>""</f>
        <v/>
      </c>
      <c r="E35">
        <f>""</f>
        <v/>
      </c>
      <c r="G35">
        <f>""</f>
        <v/>
      </c>
      <c r="I35">
        <f>""</f>
        <v/>
      </c>
      <c r="J35">
        <f>""</f>
        <v/>
      </c>
    </row>
    <row r="36">
      <c r="C36">
        <f>IF(A36="","",IFERROR(DAY(B36+32-DAY(B36+32)),0))</f>
        <v/>
      </c>
      <c r="D36">
        <f>IF(A36="","",IFERROR($B$7,0))</f>
        <v/>
      </c>
      <c r="E36">
        <f>IF(A36="","",IFERROR(C36*D36,0))</f>
        <v/>
      </c>
      <c r="G36">
        <f>IF(A36="","",IFERROR(ROUND(E36*F36,0),0))</f>
        <v/>
      </c>
      <c r="I36">
        <f>IF(A36="","",IFERROR(G36*H36,0))</f>
        <v/>
      </c>
      <c r="J36">
        <f>IF(A36="","",IFERROR(I36/E36,0))</f>
        <v/>
      </c>
    </row>
    <row r="37">
      <c r="C37">
        <f>IF(A37="","",IFERROR(DAY(B37+32-DAY(B37+32)),0))</f>
        <v/>
      </c>
      <c r="D37">
        <f>IF(A37="","",IFERROR($B$7,0))</f>
        <v/>
      </c>
      <c r="E37">
        <f>IF(A37="","",IFERROR(C37*D37,0))</f>
        <v/>
      </c>
      <c r="G37">
        <f>IF(A37="","",IFERROR(ROUND(E37*F37,0),0))</f>
        <v/>
      </c>
      <c r="I37">
        <f>IF(A37="","",IFERROR(G37*H37,0))</f>
        <v/>
      </c>
      <c r="J37">
        <f>IF(A37="","",IFERROR(I37/E37,0))</f>
        <v/>
      </c>
    </row>
    <row r="38">
      <c r="C38">
        <f>IF(A38="","",IFERROR(DAY(B38+32-DAY(B38+32)),0))</f>
        <v/>
      </c>
      <c r="D38">
        <f>IF(A38="","",IFERROR($B$7,0))</f>
        <v/>
      </c>
      <c r="E38">
        <f>IF(A38="","",IFERROR(C38*D38,0))</f>
        <v/>
      </c>
      <c r="G38">
        <f>IF(A38="","",IFERROR(ROUND(E38*F38,0),0))</f>
        <v/>
      </c>
      <c r="I38">
        <f>IF(A38="","",IFERROR(G38*H38,0))</f>
        <v/>
      </c>
      <c r="J38">
        <f>IF(A38="","",IFERROR(I38/E38,0))</f>
        <v/>
      </c>
    </row>
    <row r="39">
      <c r="C39">
        <f>IF(A39="","",IFERROR(DAY(B39+32-DAY(B39+32)),0))</f>
        <v/>
      </c>
      <c r="D39">
        <f>IF(A39="","",IFERROR($B$7,0))</f>
        <v/>
      </c>
      <c r="E39">
        <f>IF(A39="","",IFERROR(C39*D39,0))</f>
        <v/>
      </c>
      <c r="G39">
        <f>IF(A39="","",IFERROR(ROUND(E39*F39,0),0))</f>
        <v/>
      </c>
      <c r="I39">
        <f>IF(A39="","",IFERROR(G39*H39,0))</f>
        <v/>
      </c>
      <c r="J39">
        <f>IF(A39="","",IFERROR(I39/E39,0))</f>
        <v/>
      </c>
    </row>
    <row r="40">
      <c r="C40">
        <f>IF(A40="","",IFERROR(DAY(B40+32-DAY(B40+32)),0))</f>
        <v/>
      </c>
      <c r="D40">
        <f>IF(A40="","",IFERROR($B$7,0))</f>
        <v/>
      </c>
      <c r="E40">
        <f>IF(A40="","",IFERROR(C40*D40,0))</f>
        <v/>
      </c>
      <c r="G40">
        <f>IF(A40="","",IFERROR(ROUND(E40*F40,0),0))</f>
        <v/>
      </c>
      <c r="I40">
        <f>IF(A40="","",IFERROR(G40*H40,0))</f>
        <v/>
      </c>
      <c r="J40">
        <f>IF(A40="","",IFERROR(I40/E40,0))</f>
        <v/>
      </c>
    </row>
    <row r="41">
      <c r="C41">
        <f>IF(A41="","",IFERROR(DAY(B41+32-DAY(B41+32)),0))</f>
        <v/>
      </c>
      <c r="D41">
        <f>IF(A41="","",IFERROR($B$7,0))</f>
        <v/>
      </c>
      <c r="E41">
        <f>IF(A41="","",IFERROR(C41*D41,0))</f>
        <v/>
      </c>
      <c r="G41">
        <f>IF(A41="","",IFERROR(ROUND(E41*F41,0),0))</f>
        <v/>
      </c>
      <c r="I41">
        <f>IF(A41="","",IFERROR(G41*H41,0))</f>
        <v/>
      </c>
      <c r="J41">
        <f>IF(A41="","",IFERROR(I41/E41,0))</f>
        <v/>
      </c>
    </row>
    <row r="42">
      <c r="C42">
        <f>IF(A42="","",IFERROR(DAY(B42+32-DAY(B42+32)),0))</f>
        <v/>
      </c>
      <c r="D42">
        <f>IF(A42="","",IFERROR($B$7,0))</f>
        <v/>
      </c>
      <c r="E42">
        <f>IF(A42="","",IFERROR(C42*D42,0))</f>
        <v/>
      </c>
      <c r="G42">
        <f>IF(A42="","",IFERROR(ROUND(E42*F42,0),0))</f>
        <v/>
      </c>
      <c r="I42">
        <f>IF(A42="","",IFERROR(G42*H42,0))</f>
        <v/>
      </c>
      <c r="J42">
        <f>IF(A42="","",IFERROR(I42/E42,0))</f>
        <v/>
      </c>
    </row>
    <row r="43">
      <c r="C43">
        <f>IF(A43="","",IFERROR(DAY(B43+32-DAY(B43+32)),0))</f>
        <v/>
      </c>
      <c r="D43">
        <f>IF(A43="","",IFERROR($B$7,0))</f>
        <v/>
      </c>
      <c r="E43">
        <f>IF(A43="","",IFERROR(C43*D43,0))</f>
        <v/>
      </c>
      <c r="G43">
        <f>IF(A43="","",IFERROR(ROUND(E43*F43,0),0))</f>
        <v/>
      </c>
      <c r="I43">
        <f>IF(A43="","",IFERROR(G43*H43,0))</f>
        <v/>
      </c>
      <c r="J43">
        <f>IF(A43="","",IFERROR(I43/E43,0))</f>
        <v/>
      </c>
    </row>
    <row r="44">
      <c r="C44">
        <f>IF(A44="","",IFERROR(DAY(B44+32-DAY(B44+32)),0))</f>
        <v/>
      </c>
      <c r="D44">
        <f>IF(A44="","",IFERROR($B$7,0))</f>
        <v/>
      </c>
      <c r="E44">
        <f>IF(A44="","",IFERROR(C44*D44,0))</f>
        <v/>
      </c>
      <c r="G44">
        <f>IF(A44="","",IFERROR(ROUND(E44*F44,0),0))</f>
        <v/>
      </c>
      <c r="I44">
        <f>IF(A44="","",IFERROR(G44*H44,0))</f>
        <v/>
      </c>
      <c r="J44">
        <f>IF(A44="","",IFERROR(I44/E44,0))</f>
        <v/>
      </c>
    </row>
    <row r="45">
      <c r="C45">
        <f>IF(A45="","",IFERROR(DAY(B45+32-DAY(B45+32)),0))</f>
        <v/>
      </c>
      <c r="D45">
        <f>IF(A45="","",IFERROR($B$7,0))</f>
        <v/>
      </c>
      <c r="E45">
        <f>IF(A45="","",IFERROR(C45*D45,0))</f>
        <v/>
      </c>
      <c r="G45">
        <f>IF(A45="","",IFERROR(ROUND(E45*F45,0),0))</f>
        <v/>
      </c>
      <c r="I45">
        <f>IF(A45="","",IFERROR(G45*H45,0))</f>
        <v/>
      </c>
      <c r="J45">
        <f>IF(A45="","",IFERROR(I45/E45,0))</f>
        <v/>
      </c>
    </row>
    <row r="46">
      <c r="C46">
        <f>IF(A46="","",IFERROR(DAY(B46+32-DAY(B46+32)),0))</f>
        <v/>
      </c>
      <c r="D46">
        <f>IF(A46="","",IFERROR($B$7,0))</f>
        <v/>
      </c>
      <c r="E46">
        <f>IF(A46="","",IFERROR(C46*D46,0))</f>
        <v/>
      </c>
      <c r="G46">
        <f>IF(A46="","",IFERROR(ROUND(E46*F46,0),0))</f>
        <v/>
      </c>
      <c r="I46">
        <f>IF(A46="","",IFERROR(G46*H46,0))</f>
        <v/>
      </c>
      <c r="J46">
        <f>IF(A46="","",IFERROR(I46/E46,0))</f>
        <v/>
      </c>
    </row>
    <row r="47">
      <c r="C47">
        <f>IF(A47="","",IFERROR(DAY(B47+32-DAY(B47+32)),0))</f>
        <v/>
      </c>
      <c r="D47">
        <f>IF(A47="","",IFERROR($B$7,0))</f>
        <v/>
      </c>
      <c r="E47">
        <f>IF(A47="","",IFERROR(C47*D47,0))</f>
        <v/>
      </c>
      <c r="G47">
        <f>IF(A47="","",IFERROR(ROUND(E47*F47,0),0))</f>
        <v/>
      </c>
      <c r="I47">
        <f>IF(A47="","",IFERROR(G47*H47,0))</f>
        <v/>
      </c>
      <c r="J47">
        <f>IF(A47="","",IFERROR(I47/E47,0))</f>
        <v/>
      </c>
    </row>
    <row r="48">
      <c r="C48">
        <f>IF(A48="","",IFERROR(DAY(B48+32-DAY(B48+32)),0))</f>
        <v/>
      </c>
      <c r="D48">
        <f>IF(A48="","",IFERROR($B$7,0))</f>
        <v/>
      </c>
      <c r="E48">
        <f>IF(A48="","",IFERROR(C48*D48,0))</f>
        <v/>
      </c>
      <c r="G48">
        <f>IF(A48="","",IFERROR(ROUND(E48*F48,0),0))</f>
        <v/>
      </c>
      <c r="I48">
        <f>IF(A48="","",IFERROR(G48*H48,0))</f>
        <v/>
      </c>
      <c r="J48">
        <f>IF(A48="","",IFERROR(I48/E48,0))</f>
        <v/>
      </c>
    </row>
    <row r="49">
      <c r="C49">
        <f>IF(A49="","",IFERROR(DAY(B49+32-DAY(B49+32)),0))</f>
        <v/>
      </c>
      <c r="D49">
        <f>IF(A49="","",IFERROR($B$7,0))</f>
        <v/>
      </c>
      <c r="E49">
        <f>IF(A49="","",IFERROR(C49*D49,0))</f>
        <v/>
      </c>
      <c r="G49">
        <f>IF(A49="","",IFERROR(ROUND(E49*F49,0),0))</f>
        <v/>
      </c>
      <c r="I49">
        <f>IF(A49="","",IFERROR(G49*H49,0))</f>
        <v/>
      </c>
      <c r="J49">
        <f>IF(A49="","",IFERROR(I49/E49,0))</f>
        <v/>
      </c>
    </row>
    <row r="50">
      <c r="C50">
        <f>IF(A50="","",IFERROR(DAY(B50+32-DAY(B50+32)),0))</f>
        <v/>
      </c>
      <c r="D50">
        <f>IF(A50="","",IFERROR($B$7,0))</f>
        <v/>
      </c>
      <c r="E50">
        <f>IF(A50="","",IFERROR(C50*D50,0))</f>
        <v/>
      </c>
      <c r="G50">
        <f>IF(A50="","",IFERROR(ROUND(E50*F50,0),0))</f>
        <v/>
      </c>
      <c r="I50">
        <f>IF(A50="","",IFERROR(G50*H50,0))</f>
        <v/>
      </c>
      <c r="J50">
        <f>IF(A50="","",IFERROR(I50/E50,0))</f>
        <v/>
      </c>
    </row>
    <row r="51">
      <c r="C51">
        <f>IF(A51="","",IFERROR(DAY(B51+32-DAY(B51+32)),0))</f>
        <v/>
      </c>
      <c r="D51">
        <f>IF(A51="","",IFERROR($B$7,0))</f>
        <v/>
      </c>
      <c r="E51">
        <f>IF(A51="","",IFERROR(C51*D51,0))</f>
        <v/>
      </c>
      <c r="G51">
        <f>IF(A51="","",IFERROR(ROUND(E51*F51,0),0))</f>
        <v/>
      </c>
      <c r="I51">
        <f>IF(A51="","",IFERROR(G51*H51,0))</f>
        <v/>
      </c>
      <c r="J51">
        <f>IF(A51="","",IFERROR(I51/E51,0))</f>
        <v/>
      </c>
    </row>
    <row r="52">
      <c r="C52">
        <f>IF(A52="","",IFERROR(DAY(B52+32-DAY(B52+32)),0))</f>
        <v/>
      </c>
      <c r="D52">
        <f>IF(A52="","",IFERROR($B$7,0))</f>
        <v/>
      </c>
      <c r="E52">
        <f>IF(A52="","",IFERROR(C52*D52,0))</f>
        <v/>
      </c>
      <c r="G52">
        <f>IF(A52="","",IFERROR(ROUND(E52*F52,0),0))</f>
        <v/>
      </c>
      <c r="I52">
        <f>IF(A52="","",IFERROR(G52*H52,0))</f>
        <v/>
      </c>
      <c r="J52">
        <f>IF(A52="","",IFERROR(I52/E52,0))</f>
        <v/>
      </c>
    </row>
    <row r="53">
      <c r="C53">
        <f>IF(A53="","",IFERROR(DAY(B53+32-DAY(B53+32)),0))</f>
        <v/>
      </c>
      <c r="D53">
        <f>IF(A53="","",IFERROR($B$7,0))</f>
        <v/>
      </c>
      <c r="E53">
        <f>IF(A53="","",IFERROR(C53*D53,0))</f>
        <v/>
      </c>
      <c r="G53">
        <f>IF(A53="","",IFERROR(ROUND(E53*F53,0),0))</f>
        <v/>
      </c>
      <c r="I53">
        <f>IF(A53="","",IFERROR(G53*H53,0))</f>
        <v/>
      </c>
      <c r="J53">
        <f>IF(A53="","",IFERROR(I53/E53,0))</f>
        <v/>
      </c>
    </row>
    <row r="54">
      <c r="C54">
        <f>IF(A54="","",IFERROR(DAY(B54+32-DAY(B54+32)),0))</f>
        <v/>
      </c>
      <c r="D54">
        <f>IF(A54="","",IFERROR($B$7,0))</f>
        <v/>
      </c>
      <c r="E54">
        <f>IF(A54="","",IFERROR(C54*D54,0))</f>
        <v/>
      </c>
      <c r="G54">
        <f>IF(A54="","",IFERROR(ROUND(E54*F54,0),0))</f>
        <v/>
      </c>
      <c r="I54">
        <f>IF(A54="","",IFERROR(G54*H54,0))</f>
        <v/>
      </c>
      <c r="J54">
        <f>IF(A54="","",IFERROR(I54/E54,0))</f>
        <v/>
      </c>
    </row>
    <row r="55">
      <c r="C55">
        <f>IF(A55="","",IFERROR(DAY(B55+32-DAY(B55+32)),0))</f>
        <v/>
      </c>
      <c r="D55">
        <f>IF(A55="","",IFERROR($B$7,0))</f>
        <v/>
      </c>
      <c r="E55">
        <f>IF(A55="","",IFERROR(C55*D55,0))</f>
        <v/>
      </c>
      <c r="G55">
        <f>IF(A55="","",IFERROR(ROUND(E55*F55,0),0))</f>
        <v/>
      </c>
      <c r="I55">
        <f>IF(A55="","",IFERROR(G55*H55,0))</f>
        <v/>
      </c>
      <c r="J55">
        <f>IF(A55="","",IFERROR(I55/E55,0))</f>
        <v/>
      </c>
    </row>
    <row r="56">
      <c r="C56">
        <f>IF(A56="","",IFERROR(DAY(B56+32-DAY(B56+32)),0))</f>
        <v/>
      </c>
      <c r="D56">
        <f>IF(A56="","",IFERROR($B$7,0))</f>
        <v/>
      </c>
      <c r="E56">
        <f>IF(A56="","",IFERROR(C56*D56,0))</f>
        <v/>
      </c>
      <c r="G56">
        <f>IF(A56="","",IFERROR(ROUND(E56*F56,0),0))</f>
        <v/>
      </c>
      <c r="I56">
        <f>IF(A56="","",IFERROR(G56*H56,0))</f>
        <v/>
      </c>
      <c r="J56">
        <f>IF(A56="","",IFERROR(I56/E56,0))</f>
        <v/>
      </c>
    </row>
    <row r="57">
      <c r="C57">
        <f>IF(A57="","",IFERROR(DAY(B57+32-DAY(B57+32)),0))</f>
        <v/>
      </c>
      <c r="D57">
        <f>IF(A57="","",IFERROR($B$7,0))</f>
        <v/>
      </c>
      <c r="E57">
        <f>IF(A57="","",IFERROR(C57*D57,0))</f>
        <v/>
      </c>
      <c r="G57">
        <f>IF(A57="","",IFERROR(ROUND(E57*F57,0),0))</f>
        <v/>
      </c>
      <c r="I57">
        <f>IF(A57="","",IFERROR(G57*H57,0))</f>
        <v/>
      </c>
      <c r="J57">
        <f>IF(A57="","",IFERROR(I57/E57,0))</f>
        <v/>
      </c>
    </row>
    <row r="58">
      <c r="C58">
        <f>IF(A58="","",IFERROR(DAY(B58+32-DAY(B58+32)),0))</f>
        <v/>
      </c>
      <c r="D58">
        <f>IF(A58="","",IFERROR($B$7,0))</f>
        <v/>
      </c>
      <c r="E58">
        <f>IF(A58="","",IFERROR(C58*D58,0))</f>
        <v/>
      </c>
      <c r="G58">
        <f>IF(A58="","",IFERROR(ROUND(E58*F58,0),0))</f>
        <v/>
      </c>
      <c r="I58">
        <f>IF(A58="","",IFERROR(G58*H58,0))</f>
        <v/>
      </c>
      <c r="J58">
        <f>IF(A58="","",IFERROR(I58/E58,0))</f>
        <v/>
      </c>
    </row>
    <row r="59">
      <c r="C59">
        <f>IF(A59="","",IFERROR(DAY(B59+32-DAY(B59+32)),0))</f>
        <v/>
      </c>
      <c r="D59">
        <f>IF(A59="","",IFERROR($B$7,0))</f>
        <v/>
      </c>
      <c r="E59">
        <f>IF(A59="","",IFERROR(C59*D59,0))</f>
        <v/>
      </c>
      <c r="G59">
        <f>IF(A59="","",IFERROR(ROUND(E59*F59,0),0))</f>
        <v/>
      </c>
      <c r="I59">
        <f>IF(A59="","",IFERROR(G59*H59,0))</f>
        <v/>
      </c>
      <c r="J59">
        <f>IF(A59="","",IFERROR(I59/E59,0))</f>
        <v/>
      </c>
    </row>
    <row r="60">
      <c r="C60">
        <f>IF(A60="","",IFERROR(DAY(B60+32-DAY(B60+32)),0))</f>
        <v/>
      </c>
      <c r="D60">
        <f>IF(A60="","",IFERROR($B$7,0))</f>
        <v/>
      </c>
      <c r="E60">
        <f>IF(A60="","",IFERROR(C60*D60,0))</f>
        <v/>
      </c>
      <c r="G60">
        <f>IF(A60="","",IFERROR(ROUND(E60*F60,0),0))</f>
        <v/>
      </c>
      <c r="I60">
        <f>IF(A60="","",IFERROR(G60*H60,0))</f>
        <v/>
      </c>
      <c r="J60">
        <f>IF(A60="","",IFERROR(I60/E60,0))</f>
        <v/>
      </c>
    </row>
    <row r="61">
      <c r="C61">
        <f>IF(A61="","",IFERROR(DAY(B61+32-DAY(B61+32)),0))</f>
        <v/>
      </c>
      <c r="D61">
        <f>IF(A61="","",IFERROR($B$7,0))</f>
        <v/>
      </c>
      <c r="E61">
        <f>IF(A61="","",IFERROR(C61*D61,0))</f>
        <v/>
      </c>
      <c r="G61">
        <f>IF(A61="","",IFERROR(ROUND(E61*F61,0),0))</f>
        <v/>
      </c>
      <c r="I61">
        <f>IF(A61="","",IFERROR(G61*H61,0))</f>
        <v/>
      </c>
      <c r="J61">
        <f>IF(A61="","",IFERROR(I61/E61,0))</f>
        <v/>
      </c>
    </row>
    <row r="62">
      <c r="C62">
        <f>IF(A62="","",IFERROR(DAY(B62+32-DAY(B62+32)),0))</f>
        <v/>
      </c>
      <c r="D62">
        <f>IF(A62="","",IFERROR($B$7,0))</f>
        <v/>
      </c>
      <c r="E62">
        <f>IF(A62="","",IFERROR(C62*D62,0))</f>
        <v/>
      </c>
      <c r="G62">
        <f>IF(A62="","",IFERROR(ROUND(E62*F62,0),0))</f>
        <v/>
      </c>
      <c r="I62">
        <f>IF(A62="","",IFERROR(G62*H62,0))</f>
        <v/>
      </c>
      <c r="J62">
        <f>IF(A62="","",IFERROR(I62/E62,0))</f>
        <v/>
      </c>
    </row>
    <row r="63">
      <c r="C63">
        <f>IF(A63="","",IFERROR(DAY(B63+32-DAY(B63+32)),0))</f>
        <v/>
      </c>
      <c r="D63">
        <f>IF(A63="","",IFERROR($B$7,0))</f>
        <v/>
      </c>
      <c r="E63">
        <f>IF(A63="","",IFERROR(C63*D63,0))</f>
        <v/>
      </c>
      <c r="G63">
        <f>IF(A63="","",IFERROR(ROUND(E63*F63,0),0))</f>
        <v/>
      </c>
      <c r="I63">
        <f>IF(A63="","",IFERROR(G63*H63,0))</f>
        <v/>
      </c>
      <c r="J63">
        <f>IF(A63="","",IFERROR(I63/E63,0))</f>
        <v/>
      </c>
    </row>
    <row r="64">
      <c r="C64">
        <f>IF(A64="","",IFERROR(DAY(B64+32-DAY(B64+32)),0))</f>
        <v/>
      </c>
      <c r="D64">
        <f>IF(A64="","",IFERROR($B$7,0))</f>
        <v/>
      </c>
      <c r="E64">
        <f>IF(A64="","",IFERROR(C64*D64,0))</f>
        <v/>
      </c>
      <c r="G64">
        <f>IF(A64="","",IFERROR(ROUND(E64*F64,0),0))</f>
        <v/>
      </c>
      <c r="I64">
        <f>IF(A64="","",IFERROR(G64*H64,0))</f>
        <v/>
      </c>
      <c r="J64">
        <f>IF(A64="","",IFERROR(I64/E64,0))</f>
        <v/>
      </c>
    </row>
    <row r="65">
      <c r="C65">
        <f>IF(A65="","",IFERROR(DAY(B65+32-DAY(B65+32)),0))</f>
        <v/>
      </c>
      <c r="D65">
        <f>IF(A65="","",IFERROR($B$7,0))</f>
        <v/>
      </c>
      <c r="E65">
        <f>IF(A65="","",IFERROR(C65*D65,0))</f>
        <v/>
      </c>
      <c r="G65">
        <f>IF(A65="","",IFERROR(ROUND(E65*F65,0),0))</f>
        <v/>
      </c>
      <c r="I65">
        <f>IF(A65="","",IFERROR(G65*H65,0))</f>
        <v/>
      </c>
      <c r="J65">
        <f>IF(A65="","",IFERROR(I65/E65,0))</f>
        <v/>
      </c>
    </row>
    <row r="66">
      <c r="C66">
        <f>IF(A66="","",IFERROR(DAY(B66+32-DAY(B66+32)),0))</f>
        <v/>
      </c>
      <c r="D66">
        <f>IF(A66="","",IFERROR($B$7,0))</f>
        <v/>
      </c>
      <c r="E66">
        <f>IF(A66="","",IFERROR(C66*D66,0))</f>
        <v/>
      </c>
      <c r="G66">
        <f>IF(A66="","",IFERROR(ROUND(E66*F66,0),0))</f>
        <v/>
      </c>
      <c r="I66">
        <f>IF(A66="","",IFERROR(G66*H66,0))</f>
        <v/>
      </c>
      <c r="J66">
        <f>IF(A66="","",IFERROR(I66/E66,0))</f>
        <v/>
      </c>
    </row>
    <row r="67">
      <c r="C67">
        <f>IF(A67="","",IFERROR(DAY(B67+32-DAY(B67+32)),0))</f>
        <v/>
      </c>
      <c r="D67">
        <f>IF(A67="","",IFERROR($B$7,0))</f>
        <v/>
      </c>
      <c r="E67">
        <f>IF(A67="","",IFERROR(C67*D67,0))</f>
        <v/>
      </c>
      <c r="G67">
        <f>IF(A67="","",IFERROR(ROUND(E67*F67,0),0))</f>
        <v/>
      </c>
      <c r="I67">
        <f>IF(A67="","",IFERROR(G67*H67,0))</f>
        <v/>
      </c>
      <c r="J67">
        <f>IF(A67="","",IFERROR(I67/E67,0))</f>
        <v/>
      </c>
    </row>
    <row r="68">
      <c r="C68">
        <f>IF(A68="","",IFERROR(DAY(B68+32-DAY(B68+32)),0))</f>
        <v/>
      </c>
      <c r="D68">
        <f>IF(A68="","",IFERROR($B$7,0))</f>
        <v/>
      </c>
      <c r="E68">
        <f>IF(A68="","",IFERROR(C68*D68,0))</f>
        <v/>
      </c>
      <c r="G68">
        <f>IF(A68="","",IFERROR(ROUND(E68*F68,0),0))</f>
        <v/>
      </c>
      <c r="I68">
        <f>IF(A68="","",IFERROR(G68*H68,0))</f>
        <v/>
      </c>
      <c r="J68">
        <f>IF(A68="","",IFERROR(I68/E68,0))</f>
        <v/>
      </c>
    </row>
    <row r="69">
      <c r="C69">
        <f>IF(A69="","",IFERROR(DAY(B69+32-DAY(B69+32)),0))</f>
        <v/>
      </c>
      <c r="D69">
        <f>IF(A69="","",IFERROR($B$7,0))</f>
        <v/>
      </c>
      <c r="E69">
        <f>IF(A69="","",IFERROR(C69*D69,0))</f>
        <v/>
      </c>
      <c r="G69">
        <f>IF(A69="","",IFERROR(ROUND(E69*F69,0),0))</f>
        <v/>
      </c>
      <c r="I69">
        <f>IF(A69="","",IFERROR(G69*H69,0))</f>
        <v/>
      </c>
      <c r="J69">
        <f>IF(A69="","",IFERROR(I69/E69,0))</f>
        <v/>
      </c>
    </row>
    <row r="70">
      <c r="C70">
        <f>IF(A70="","",IFERROR(DAY(B70+32-DAY(B70+32)),0))</f>
        <v/>
      </c>
      <c r="D70">
        <f>IF(A70="","",IFERROR($B$7,0))</f>
        <v/>
      </c>
      <c r="E70">
        <f>IF(A70="","",IFERROR(C70*D70,0))</f>
        <v/>
      </c>
      <c r="G70">
        <f>IF(A70="","",IFERROR(ROUND(E70*F70,0),0))</f>
        <v/>
      </c>
      <c r="I70">
        <f>IF(A70="","",IFERROR(G70*H70,0))</f>
        <v/>
      </c>
      <c r="J70">
        <f>IF(A70="","",IFERROR(I70/E70,0))</f>
        <v/>
      </c>
    </row>
    <row r="71">
      <c r="C71">
        <f>IF(A71="","",IFERROR(DAY(B71+32-DAY(B71+32)),0))</f>
        <v/>
      </c>
      <c r="D71">
        <f>IF(A71="","",IFERROR($B$7,0))</f>
        <v/>
      </c>
      <c r="E71">
        <f>IF(A71="","",IFERROR(C71*D71,0))</f>
        <v/>
      </c>
      <c r="G71">
        <f>IF(A71="","",IFERROR(ROUND(E71*F71,0),0))</f>
        <v/>
      </c>
      <c r="I71">
        <f>IF(A71="","",IFERROR(G71*H71,0))</f>
        <v/>
      </c>
      <c r="J71">
        <f>IF(A71="","",IFERROR(I71/E71,0))</f>
        <v/>
      </c>
    </row>
    <row r="72">
      <c r="C72">
        <f>IF(A72="","",IFERROR(DAY(B72+32-DAY(B72+32)),0))</f>
        <v/>
      </c>
      <c r="D72">
        <f>IF(A72="","",IFERROR($B$7,0))</f>
        <v/>
      </c>
      <c r="E72">
        <f>IF(A72="","",IFERROR(C72*D72,0))</f>
        <v/>
      </c>
      <c r="G72">
        <f>IF(A72="","",IFERROR(ROUND(E72*F72,0),0))</f>
        <v/>
      </c>
      <c r="I72">
        <f>IF(A72="","",IFERROR(G72*H72,0))</f>
        <v/>
      </c>
      <c r="J72">
        <f>IF(A72="","",IFERROR(I72/E72,0))</f>
        <v/>
      </c>
    </row>
    <row r="73">
      <c r="C73">
        <f>IF(A73="","",IFERROR(DAY(B73+32-DAY(B73+32)),0))</f>
        <v/>
      </c>
      <c r="D73">
        <f>IF(A73="","",IFERROR($B$7,0))</f>
        <v/>
      </c>
      <c r="E73">
        <f>IF(A73="","",IFERROR(C73*D73,0))</f>
        <v/>
      </c>
      <c r="G73">
        <f>IF(A73="","",IFERROR(ROUND(E73*F73,0),0))</f>
        <v/>
      </c>
      <c r="I73">
        <f>IF(A73="","",IFERROR(G73*H73,0))</f>
        <v/>
      </c>
      <c r="J73">
        <f>IF(A73="","",IFERROR(I73/E73,0))</f>
        <v/>
      </c>
    </row>
    <row r="74">
      <c r="C74">
        <f>IF(A74="","",IFERROR(DAY(B74+32-DAY(B74+32)),0))</f>
        <v/>
      </c>
      <c r="D74">
        <f>IF(A74="","",IFERROR($B$7,0))</f>
        <v/>
      </c>
      <c r="E74">
        <f>IF(A74="","",IFERROR(C74*D74,0))</f>
        <v/>
      </c>
      <c r="G74">
        <f>IF(A74="","",IFERROR(ROUND(E74*F74,0),0))</f>
        <v/>
      </c>
      <c r="I74">
        <f>IF(A74="","",IFERROR(G74*H74,0))</f>
        <v/>
      </c>
      <c r="J74">
        <f>IF(A74="","",IFERROR(I74/E74,0))</f>
        <v/>
      </c>
    </row>
    <row r="75">
      <c r="C75">
        <f>IF(A75="","",IFERROR(DAY(B75+32-DAY(B75+32)),0))</f>
        <v/>
      </c>
      <c r="D75">
        <f>IF(A75="","",IFERROR($B$7,0))</f>
        <v/>
      </c>
      <c r="E75">
        <f>IF(A75="","",IFERROR(C75*D75,0))</f>
        <v/>
      </c>
      <c r="G75">
        <f>IF(A75="","",IFERROR(ROUND(E75*F75,0),0))</f>
        <v/>
      </c>
      <c r="I75">
        <f>IF(A75="","",IFERROR(G75*H75,0))</f>
        <v/>
      </c>
      <c r="J75">
        <f>IF(A75="","",IFERROR(I75/E75,0))</f>
        <v/>
      </c>
    </row>
    <row r="76">
      <c r="C76">
        <f>IF(A76="","",IFERROR(DAY(B76+32-DAY(B76+32)),0))</f>
        <v/>
      </c>
      <c r="D76">
        <f>IF(A76="","",IFERROR($B$7,0))</f>
        <v/>
      </c>
      <c r="E76">
        <f>IF(A76="","",IFERROR(C76*D76,0))</f>
        <v/>
      </c>
      <c r="G76">
        <f>IF(A76="","",IFERROR(ROUND(E76*F76,0),0))</f>
        <v/>
      </c>
      <c r="I76">
        <f>IF(A76="","",IFERROR(G76*H76,0))</f>
        <v/>
      </c>
      <c r="J76">
        <f>IF(A76="","",IFERROR(I76/E76,0))</f>
        <v/>
      </c>
    </row>
    <row r="77">
      <c r="C77">
        <f>IF(A77="","",IFERROR(DAY(B77+32-DAY(B77+32)),0))</f>
        <v/>
      </c>
      <c r="D77">
        <f>IF(A77="","",IFERROR($B$7,0))</f>
        <v/>
      </c>
      <c r="E77">
        <f>IF(A77="","",IFERROR(C77*D77,0))</f>
        <v/>
      </c>
      <c r="G77">
        <f>IF(A77="","",IFERROR(ROUND(E77*F77,0),0))</f>
        <v/>
      </c>
      <c r="I77">
        <f>IF(A77="","",IFERROR(G77*H77,0))</f>
        <v/>
      </c>
      <c r="J77">
        <f>IF(A77="","",IFERROR(I77/E77,0))</f>
        <v/>
      </c>
    </row>
    <row r="78">
      <c r="C78">
        <f>IF(A78="","",IFERROR(DAY(B78+32-DAY(B78+32)),0))</f>
        <v/>
      </c>
      <c r="D78">
        <f>IF(A78="","",IFERROR($B$7,0))</f>
        <v/>
      </c>
      <c r="E78">
        <f>IF(A78="","",IFERROR(C78*D78,0))</f>
        <v/>
      </c>
      <c r="G78">
        <f>IF(A78="","",IFERROR(ROUND(E78*F78,0),0))</f>
        <v/>
      </c>
      <c r="I78">
        <f>IF(A78="","",IFERROR(G78*H78,0))</f>
        <v/>
      </c>
      <c r="J78">
        <f>IF(A78="","",IFERROR(I78/E78,0))</f>
        <v/>
      </c>
    </row>
    <row r="79">
      <c r="C79">
        <f>IF(A79="","",IFERROR(DAY(B79+32-DAY(B79+32)),0))</f>
        <v/>
      </c>
      <c r="D79">
        <f>IF(A79="","",IFERROR($B$7,0))</f>
        <v/>
      </c>
      <c r="E79">
        <f>IF(A79="","",IFERROR(C79*D79,0))</f>
        <v/>
      </c>
      <c r="G79">
        <f>IF(A79="","",IFERROR(ROUND(E79*F79,0),0))</f>
        <v/>
      </c>
      <c r="I79">
        <f>IF(A79="","",IFERROR(G79*H79,0))</f>
        <v/>
      </c>
      <c r="J79">
        <f>IF(A79="","",IFERROR(I79/E79,0))</f>
        <v/>
      </c>
    </row>
    <row r="80">
      <c r="C80">
        <f>IF(A80="","",IFERROR(DAY(B80+32-DAY(B80+32)),0))</f>
        <v/>
      </c>
      <c r="D80">
        <f>IF(A80="","",IFERROR($B$7,0))</f>
        <v/>
      </c>
      <c r="E80">
        <f>IF(A80="","",IFERROR(C80*D80,0))</f>
        <v/>
      </c>
      <c r="G80">
        <f>IF(A80="","",IFERROR(ROUND(E80*F80,0),0))</f>
        <v/>
      </c>
      <c r="I80">
        <f>IF(A80="","",IFERROR(G80*H80,0))</f>
        <v/>
      </c>
      <c r="J80">
        <f>IF(A80="","",IFERROR(I80/E80,0))</f>
        <v/>
      </c>
    </row>
    <row r="81">
      <c r="C81">
        <f>IF(A81="","",IFERROR(DAY(B81+32-DAY(B81+32)),0))</f>
        <v/>
      </c>
      <c r="D81">
        <f>IF(A81="","",IFERROR($B$7,0))</f>
        <v/>
      </c>
      <c r="E81">
        <f>IF(A81="","",IFERROR(C81*D81,0))</f>
        <v/>
      </c>
      <c r="G81">
        <f>IF(A81="","",IFERROR(ROUND(E81*F81,0),0))</f>
        <v/>
      </c>
      <c r="I81">
        <f>IF(A81="","",IFERROR(G81*H81,0))</f>
        <v/>
      </c>
      <c r="J81">
        <f>IF(A81="","",IFERROR(I81/E81,0))</f>
        <v/>
      </c>
    </row>
    <row r="82">
      <c r="C82">
        <f>IF(A82="","",IFERROR(DAY(B82+32-DAY(B82+32)),0))</f>
        <v/>
      </c>
      <c r="D82">
        <f>IF(A82="","",IFERROR($B$7,0))</f>
        <v/>
      </c>
      <c r="E82">
        <f>IF(A82="","",IFERROR(C82*D82,0))</f>
        <v/>
      </c>
      <c r="G82">
        <f>IF(A82="","",IFERROR(ROUND(E82*F82,0),0))</f>
        <v/>
      </c>
      <c r="I82">
        <f>IF(A82="","",IFERROR(G82*H82,0))</f>
        <v/>
      </c>
      <c r="J82">
        <f>IF(A82="","",IFERROR(I82/E82,0))</f>
        <v/>
      </c>
    </row>
    <row r="83">
      <c r="C83">
        <f>IF(A83="","",IFERROR(DAY(B83+32-DAY(B83+32)),0))</f>
        <v/>
      </c>
      <c r="D83">
        <f>IF(A83="","",IFERROR($B$7,0))</f>
        <v/>
      </c>
      <c r="E83">
        <f>IF(A83="","",IFERROR(C83*D83,0))</f>
        <v/>
      </c>
      <c r="G83">
        <f>IF(A83="","",IFERROR(ROUND(E83*F83,0),0))</f>
        <v/>
      </c>
      <c r="I83">
        <f>IF(A83="","",IFERROR(G83*H83,0))</f>
        <v/>
      </c>
      <c r="J83">
        <f>IF(A83="","",IFERROR(I83/E83,0))</f>
        <v/>
      </c>
    </row>
    <row r="84">
      <c r="C84">
        <f>IF(A84="","",IFERROR(DAY(B84+32-DAY(B84+32)),0))</f>
        <v/>
      </c>
      <c r="D84">
        <f>IF(A84="","",IFERROR($B$7,0))</f>
        <v/>
      </c>
      <c r="E84">
        <f>IF(A84="","",IFERROR(C84*D84,0))</f>
        <v/>
      </c>
      <c r="G84">
        <f>IF(A84="","",IFERROR(ROUND(E84*F84,0),0))</f>
        <v/>
      </c>
      <c r="I84">
        <f>IF(A84="","",IFERROR(G84*H84,0))</f>
        <v/>
      </c>
      <c r="J84">
        <f>IF(A84="","",IFERROR(I84/E84,0))</f>
        <v/>
      </c>
    </row>
    <row r="85">
      <c r="C85">
        <f>IF(A85="","",IFERROR(DAY(B85+32-DAY(B85+32)),0))</f>
        <v/>
      </c>
      <c r="D85">
        <f>IF(A85="","",IFERROR($B$7,0))</f>
        <v/>
      </c>
      <c r="E85">
        <f>IF(A85="","",IFERROR(C85*D85,0))</f>
        <v/>
      </c>
      <c r="G85">
        <f>IF(A85="","",IFERROR(ROUND(E85*F85,0),0))</f>
        <v/>
      </c>
      <c r="I85">
        <f>IF(A85="","",IFERROR(G85*H85,0))</f>
        <v/>
      </c>
      <c r="J85">
        <f>IF(A85="","",IFERROR(I85/E85,0))</f>
        <v/>
      </c>
    </row>
    <row r="86">
      <c r="C86">
        <f>IF(A86="","",IFERROR(DAY(B86+32-DAY(B86+32)),0))</f>
        <v/>
      </c>
      <c r="D86">
        <f>IF(A86="","",IFERROR($B$7,0))</f>
        <v/>
      </c>
      <c r="E86">
        <f>IF(A86="","",IFERROR(C86*D86,0))</f>
        <v/>
      </c>
      <c r="G86">
        <f>IF(A86="","",IFERROR(ROUND(E86*F86,0),0))</f>
        <v/>
      </c>
      <c r="I86">
        <f>IF(A86="","",IFERROR(G86*H86,0))</f>
        <v/>
      </c>
      <c r="J86">
        <f>IF(A86="","",IFERROR(I86/E86,0))</f>
        <v/>
      </c>
    </row>
    <row r="87">
      <c r="C87">
        <f>IF(A87="","",IFERROR(DAY(B87+32-DAY(B87+32)),0))</f>
        <v/>
      </c>
      <c r="D87">
        <f>IF(A87="","",IFERROR($B$7,0))</f>
        <v/>
      </c>
      <c r="E87">
        <f>IF(A87="","",IFERROR(C87*D87,0))</f>
        <v/>
      </c>
      <c r="G87">
        <f>IF(A87="","",IFERROR(ROUND(E87*F87,0),0))</f>
        <v/>
      </c>
      <c r="I87">
        <f>IF(A87="","",IFERROR(G87*H87,0))</f>
        <v/>
      </c>
      <c r="J87">
        <f>IF(A87="","",IFERROR(I87/E87,0))</f>
        <v/>
      </c>
    </row>
    <row r="88">
      <c r="C88">
        <f>IF(A88="","",IFERROR(DAY(B88+32-DAY(B88+32)),0))</f>
        <v/>
      </c>
      <c r="D88">
        <f>IF(A88="","",IFERROR($B$7,0))</f>
        <v/>
      </c>
      <c r="E88">
        <f>IF(A88="","",IFERROR(C88*D88,0))</f>
        <v/>
      </c>
      <c r="G88">
        <f>IF(A88="","",IFERROR(ROUND(E88*F88,0),0))</f>
        <v/>
      </c>
      <c r="I88">
        <f>IF(A88="","",IFERROR(G88*H88,0))</f>
        <v/>
      </c>
      <c r="J88">
        <f>IF(A88="","",IFERROR(I88/E88,0))</f>
        <v/>
      </c>
    </row>
    <row r="89">
      <c r="C89">
        <f>IF(A89="","",IFERROR(DAY(B89+32-DAY(B89+32)),0))</f>
        <v/>
      </c>
      <c r="D89">
        <f>IF(A89="","",IFERROR($B$7,0))</f>
        <v/>
      </c>
      <c r="E89">
        <f>IF(A89="","",IFERROR(C89*D89,0))</f>
        <v/>
      </c>
      <c r="G89">
        <f>IF(A89="","",IFERROR(ROUND(E89*F89,0),0))</f>
        <v/>
      </c>
      <c r="I89">
        <f>IF(A89="","",IFERROR(G89*H89,0))</f>
        <v/>
      </c>
      <c r="J89">
        <f>IF(A89="","",IFERROR(I89/E89,0))</f>
        <v/>
      </c>
    </row>
    <row r="90">
      <c r="C90">
        <f>IF(A90="","",IFERROR(DAY(B90+32-DAY(B90+32)),0))</f>
        <v/>
      </c>
      <c r="D90">
        <f>IF(A90="","",IFERROR($B$7,0))</f>
        <v/>
      </c>
      <c r="E90">
        <f>IF(A90="","",IFERROR(C90*D90,0))</f>
        <v/>
      </c>
      <c r="G90">
        <f>IF(A90="","",IFERROR(ROUND(E90*F90,0),0))</f>
        <v/>
      </c>
      <c r="I90">
        <f>IF(A90="","",IFERROR(G90*H90,0))</f>
        <v/>
      </c>
      <c r="J90">
        <f>IF(A90="","",IFERROR(I90/E90,0))</f>
        <v/>
      </c>
    </row>
    <row r="91">
      <c r="C91">
        <f>IF(A91="","",IFERROR(DAY(B91+32-DAY(B91+32)),0))</f>
        <v/>
      </c>
      <c r="D91">
        <f>IF(A91="","",IFERROR($B$7,0))</f>
        <v/>
      </c>
      <c r="E91">
        <f>IF(A91="","",IFERROR(C91*D91,0))</f>
        <v/>
      </c>
      <c r="G91">
        <f>IF(A91="","",IFERROR(ROUND(E91*F91,0),0))</f>
        <v/>
      </c>
      <c r="I91">
        <f>IF(A91="","",IFERROR(G91*H91,0))</f>
        <v/>
      </c>
      <c r="J91">
        <f>IF(A91="","",IFERROR(I91/E91,0))</f>
        <v/>
      </c>
    </row>
    <row r="92">
      <c r="C92">
        <f>IF(A92="","",IFERROR(DAY(B92+32-DAY(B92+32)),0))</f>
        <v/>
      </c>
      <c r="D92">
        <f>IF(A92="","",IFERROR($B$7,0))</f>
        <v/>
      </c>
      <c r="E92">
        <f>IF(A92="","",IFERROR(C92*D92,0))</f>
        <v/>
      </c>
      <c r="G92">
        <f>IF(A92="","",IFERROR(ROUND(E92*F92,0),0))</f>
        <v/>
      </c>
      <c r="I92">
        <f>IF(A92="","",IFERROR(G92*H92,0))</f>
        <v/>
      </c>
      <c r="J92">
        <f>IF(A92="","",IFERROR(I92/E92,0))</f>
        <v/>
      </c>
    </row>
    <row r="93">
      <c r="C93">
        <f>IF(A93="","",IFERROR(DAY(B93+32-DAY(B93+32)),0))</f>
        <v/>
      </c>
      <c r="D93">
        <f>IF(A93="","",IFERROR($B$7,0))</f>
        <v/>
      </c>
      <c r="E93">
        <f>IF(A93="","",IFERROR(C93*D93,0))</f>
        <v/>
      </c>
      <c r="G93">
        <f>IF(A93="","",IFERROR(ROUND(E93*F93,0),0))</f>
        <v/>
      </c>
      <c r="I93">
        <f>IF(A93="","",IFERROR(G93*H93,0))</f>
        <v/>
      </c>
      <c r="J93">
        <f>IF(A93="","",IFERROR(I93/E93,0))</f>
        <v/>
      </c>
    </row>
    <row r="94">
      <c r="C94">
        <f>IF(A94="","",IFERROR(DAY(B94+32-DAY(B94+32)),0))</f>
        <v/>
      </c>
      <c r="D94">
        <f>IF(A94="","",IFERROR($B$7,0))</f>
        <v/>
      </c>
      <c r="E94">
        <f>IF(A94="","",IFERROR(C94*D94,0))</f>
        <v/>
      </c>
      <c r="G94">
        <f>IF(A94="","",IFERROR(ROUND(E94*F94,0),0))</f>
        <v/>
      </c>
      <c r="I94">
        <f>IF(A94="","",IFERROR(G94*H94,0))</f>
        <v/>
      </c>
      <c r="J94">
        <f>IF(A94="","",IFERROR(I94/E94,0))</f>
        <v/>
      </c>
    </row>
    <row r="95">
      <c r="C95">
        <f>IF(A95="","",IFERROR(DAY(B95+32-DAY(B95+32)),0))</f>
        <v/>
      </c>
      <c r="D95">
        <f>IF(A95="","",IFERROR($B$7,0))</f>
        <v/>
      </c>
      <c r="E95">
        <f>IF(A95="","",IFERROR(C95*D95,0))</f>
        <v/>
      </c>
      <c r="G95">
        <f>IF(A95="","",IFERROR(ROUND(E95*F95,0),0))</f>
        <v/>
      </c>
      <c r="I95">
        <f>IF(A95="","",IFERROR(G95*H95,0))</f>
        <v/>
      </c>
      <c r="J95">
        <f>IF(A95="","",IFERROR(I95/E95,0))</f>
        <v/>
      </c>
    </row>
    <row r="96">
      <c r="C96">
        <f>IF(A96="","",IFERROR(DAY(B96+32-DAY(B96+32)),0))</f>
        <v/>
      </c>
      <c r="D96">
        <f>IF(A96="","",IFERROR($B$7,0))</f>
        <v/>
      </c>
      <c r="E96">
        <f>IF(A96="","",IFERROR(C96*D96,0))</f>
        <v/>
      </c>
      <c r="G96">
        <f>IF(A96="","",IFERROR(ROUND(E96*F96,0),0))</f>
        <v/>
      </c>
      <c r="I96">
        <f>IF(A96="","",IFERROR(G96*H96,0))</f>
        <v/>
      </c>
      <c r="J96">
        <f>IF(A96="","",IFERROR(I96/E96,0))</f>
        <v/>
      </c>
    </row>
    <row r="97">
      <c r="C97">
        <f>IF(A97="","",IFERROR(DAY(B97+32-DAY(B97+32)),0))</f>
        <v/>
      </c>
      <c r="D97">
        <f>IF(A97="","",IFERROR($B$7,0))</f>
        <v/>
      </c>
      <c r="E97">
        <f>IF(A97="","",IFERROR(C97*D97,0))</f>
        <v/>
      </c>
      <c r="G97">
        <f>IF(A97="","",IFERROR(ROUND(E97*F97,0),0))</f>
        <v/>
      </c>
      <c r="I97">
        <f>IF(A97="","",IFERROR(G97*H97,0))</f>
        <v/>
      </c>
      <c r="J97">
        <f>IF(A97="","",IFERROR(I97/E97,0))</f>
        <v/>
      </c>
    </row>
    <row r="98">
      <c r="C98">
        <f>IF(A98="","",IFERROR(DAY(B98+32-DAY(B98+32)),0))</f>
        <v/>
      </c>
      <c r="D98">
        <f>IF(A98="","",IFERROR($B$7,0))</f>
        <v/>
      </c>
      <c r="E98">
        <f>IF(A98="","",IFERROR(C98*D98,0))</f>
        <v/>
      </c>
      <c r="G98">
        <f>IF(A98="","",IFERROR(ROUND(E98*F98,0),0))</f>
        <v/>
      </c>
      <c r="I98">
        <f>IF(A98="","",IFERROR(G98*H98,0))</f>
        <v/>
      </c>
      <c r="J98">
        <f>IF(A98="","",IFERROR(I98/E98,0))</f>
        <v/>
      </c>
    </row>
    <row r="99">
      <c r="C99">
        <f>IF(A99="","",IFERROR(DAY(B99+32-DAY(B99+32)),0))</f>
        <v/>
      </c>
      <c r="D99">
        <f>IF(A99="","",IFERROR($B$7,0))</f>
        <v/>
      </c>
      <c r="E99">
        <f>IF(A99="","",IFERROR(C99*D99,0))</f>
        <v/>
      </c>
      <c r="G99">
        <f>IF(A99="","",IFERROR(ROUND(E99*F99,0),0))</f>
        <v/>
      </c>
      <c r="I99">
        <f>IF(A99="","",IFERROR(G99*H99,0))</f>
        <v/>
      </c>
      <c r="J99">
        <f>IF(A99="","",IFERROR(I99/E99,0))</f>
        <v/>
      </c>
    </row>
    <row r="100">
      <c r="C100">
        <f>IF(A100="","",IFERROR(DAY(B100+32-DAY(B100+32)),0))</f>
        <v/>
      </c>
      <c r="D100">
        <f>IF(A100="","",IFERROR($B$7,0))</f>
        <v/>
      </c>
      <c r="E100">
        <f>IF(A100="","",IFERROR(C100*D100,0))</f>
        <v/>
      </c>
      <c r="G100">
        <f>IF(A100="","",IFERROR(ROUND(E100*F100,0),0))</f>
        <v/>
      </c>
      <c r="I100">
        <f>IF(A100="","",IFERROR(G100*H100,0))</f>
        <v/>
      </c>
      <c r="J100">
        <f>IF(A100="","",IFERROR(I100/E100,0))</f>
        <v/>
      </c>
    </row>
    <row r="101">
      <c r="C101">
        <f>IF(A101="","",IFERROR(DAY(B101+32-DAY(B101+32)),0))</f>
        <v/>
      </c>
      <c r="D101">
        <f>IF(A101="","",IFERROR($B$7,0))</f>
        <v/>
      </c>
      <c r="E101">
        <f>IF(A101="","",IFERROR(C101*D101,0))</f>
        <v/>
      </c>
      <c r="G101">
        <f>IF(A101="","",IFERROR(ROUND(E101*F101,0),0))</f>
        <v/>
      </c>
      <c r="I101">
        <f>IF(A101="","",IFERROR(G101*H101,0))</f>
        <v/>
      </c>
      <c r="J101">
        <f>IF(A101="","",IFERROR(I101/E101,0))</f>
        <v/>
      </c>
    </row>
  </sheetData>
  <autoFilter ref="A15:K27"/>
  <mergeCells count="1">
    <mergeCell ref="A1:K1"/>
  </mergeCells>
  <dataValidations count="2">
    <dataValidation sqref="F16:F27" showDropDown="0" showInputMessage="0" showErrorMessage="0" allowBlank="0" errorTitle="Invalid occupancy" error="Enter a value from 0% through 100%." promptTitle="Occupancy assumption" prompt="Enter a percentage from 0% through 100%." type="decimal" operator="between">
      <formula1>0</formula1>
      <formula2>1</formula2>
    </dataValidation>
    <dataValidation sqref="H16:H27" showDropDown="0" showInputMessage="0" showErrorMessage="0" allowBlank="0" promptTitle="ADR assumption" prompt="Enter a nonnegative room rate.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2026-09-06T12:10:02Z</dcterms:created>
  <dcterms:modified xmlns:dcterms="http://purl.org/dc/terms/" xmlns:xsi="http://www.w3.org/2001/XMLSchema-instance" xsi:type="dcterms:W3CDTF">2026-09-06T12:10:04+00:00Z</dcterms:modified>
</cp:coreProperties>
</file>